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28995" windowHeight="15675" tabRatio="500" firstSheet="1" activeTab="7"/>
  </bookViews>
  <sheets>
    <sheet name="COPERTINA" sheetId="1" r:id="rId1"/>
    <sheet name="LINEE GUIDA" sheetId="2" r:id="rId2"/>
    <sheet name="GLOSSARIO" sheetId="3" r:id="rId3"/>
    <sheet name="PROFILO DISTRETTUALE" sheetId="4" r:id="rId4"/>
    <sheet name="PIANO DI ZONA" sheetId="5" r:id="rId5"/>
    <sheet name="MACROATTIVITÀ A" sheetId="6" r:id="rId6"/>
    <sheet name="MACROATTIVITÀ B" sheetId="7" r:id="rId7"/>
    <sheet name="MACROATTIVITÀ C" sheetId="8" r:id="rId8"/>
    <sheet name="MACROATTIVITÀ D" sheetId="9" r:id="rId9"/>
    <sheet name="MACROATTIVITÀ E" sheetId="10" r:id="rId10"/>
    <sheet name="AZIONI DI SISTEMA" sheetId="11" r:id="rId11"/>
    <sheet name="SINTESI LEPS" sheetId="12" r:id="rId12"/>
    <sheet name="ELENCO STRUTTURE" sheetId="13" r:id="rId13"/>
    <sheet name="TABELLA C" sheetId="14" r:id="rId14"/>
    <sheet name="TABELLA C+" sheetId="15" r:id="rId15"/>
    <sheet name="TABELLA D" sheetId="16" r:id="rId16"/>
    <sheet name="TABELLA DI APPOGGIO" sheetId="17" state="hidden" r:id="rId17"/>
    <sheet name="NOMENCLATORE NEW" sheetId="18" state="hidden" r:id="rId18"/>
  </sheets>
  <externalReferences>
    <externalReference r:id="rId19"/>
    <externalReference r:id="rId20"/>
  </externalReferences>
  <definedNames>
    <definedName name="_xlnm._FilterDatabase" localSheetId="2" hidden="1">GLOSSARIO!$A$3:$E$84</definedName>
    <definedName name="_xlnm._FilterDatabase" localSheetId="17" hidden="1">'NOMENCLATORE NEW'!$A$1:$O$89</definedName>
    <definedName name="_xlnm._FilterDatabase" localSheetId="16" hidden="1">'TABELLA DI APPOGGIO'!$A$1:$EF$86</definedName>
    <definedName name="adasda">[1]SCHEDA!$M$13:$LW$211</definedName>
    <definedName name="_xlnm.Print_Area" localSheetId="10">'AZIONI DI SISTEMA'!$A$1:$CE$181</definedName>
    <definedName name="_xlnm.Print_Area" localSheetId="5">'MACROATTIVITÀ A'!$A$1:$N$162</definedName>
    <definedName name="_xlnm.Print_Area" localSheetId="6">'MACROATTIVITÀ B'!$A$1:$CE$158</definedName>
    <definedName name="_xlnm.Print_Area" localSheetId="7">'MACROATTIVITÀ C'!$A$1:$CE$158</definedName>
    <definedName name="_xlnm.Print_Area" localSheetId="8">'MACROATTIVITÀ D'!$A$1:$CE$157</definedName>
    <definedName name="_xlnm.Print_Area" localSheetId="9">'MACROATTIVITÀ E'!$A$1:$P$158</definedName>
    <definedName name="_xlnm.Print_Area" localSheetId="11">'SINTESI LEPS'!$A$1:$K$54</definedName>
    <definedName name="Areauno">#REF!</definedName>
    <definedName name="Assegnato_da_Determinazione">#REF!</definedName>
    <definedName name="BMW_HST_Legal_Entity">[2]SCHEDA!$D$13:$LW$168</definedName>
    <definedName name="FM">#REF!</definedName>
    <definedName name="Lista">#REF!</definedName>
    <definedName name="Livelli">#REF!</definedName>
    <definedName name="Macroattività">#REF!</definedName>
    <definedName name="Sum_of___FNA_Disabilità_Grave">#REF!</definedName>
    <definedName name="Sum_of___FNPS">#REF!</definedName>
    <definedName name="Sum_of___Fondi_Regionali">#REF!</definedName>
    <definedName name="Sum_of_Cofinanziamento_Comunale">#REF!</definedName>
    <definedName name="Sum_of_H41106___FNPS__det_G15402_2020">#REF!</definedName>
    <definedName name="Sum_of_H41131___FNA_DISABILITA__GRAVE__det._G15402_2020">#REF!</definedName>
    <definedName name="Sum_of_H41924___Fondi_regionali_LEPS__det.G15402_2020">#REF!</definedName>
    <definedName name="Sum_of_Totale_Importo_Impegnato">#REF!</definedName>
    <definedName name="Sum_of_Totale_Importo_Rendicontato">#REF!</definedName>
    <definedName name="Tabella_Riepilogativa">#REF!</definedName>
    <definedName name="Tot_Area">[2]SCHEDA!$H$170:$LW$181</definedName>
    <definedName name="Utenza">#REF!</definedName>
  </definedNames>
  <calcPr calcId="14562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J86" i="17" l="1"/>
  <c r="CA86" i="17"/>
  <c r="C89" i="18"/>
  <c r="C88" i="18"/>
  <c r="EH86" i="17"/>
  <c r="EG86" i="17"/>
  <c r="EF86" i="17"/>
  <c r="EE86" i="17"/>
  <c r="ED86" i="17"/>
  <c r="EC86" i="17"/>
  <c r="EB86" i="17"/>
  <c r="EA86" i="17"/>
  <c r="DZ86" i="17"/>
  <c r="DY86" i="17"/>
  <c r="DX86" i="17"/>
  <c r="DW86" i="17"/>
  <c r="DV86" i="17"/>
  <c r="DU86" i="17"/>
  <c r="DT86" i="17"/>
  <c r="DS86" i="17"/>
  <c r="DR86" i="17"/>
  <c r="DQ86" i="17"/>
  <c r="DP86" i="17"/>
  <c r="DO86" i="17"/>
  <c r="DN86" i="17"/>
  <c r="DM86" i="17"/>
  <c r="DL86" i="17"/>
  <c r="DK86" i="17"/>
  <c r="DJ86" i="17"/>
  <c r="DI86" i="17"/>
  <c r="DH86" i="17"/>
  <c r="DG86" i="17"/>
  <c r="DF86" i="17"/>
  <c r="DE86" i="17"/>
  <c r="DD86" i="17"/>
  <c r="DC86" i="17"/>
  <c r="DA86" i="17"/>
  <c r="CZ86" i="17"/>
  <c r="CY86" i="17"/>
  <c r="CX86" i="17"/>
  <c r="CW86" i="17"/>
  <c r="CV86" i="17"/>
  <c r="CU86" i="17"/>
  <c r="CT86" i="17"/>
  <c r="CS86" i="17"/>
  <c r="CR86" i="17"/>
  <c r="CQ86" i="17"/>
  <c r="CP86" i="17"/>
  <c r="CO86" i="17"/>
  <c r="CN86" i="17"/>
  <c r="CM86" i="17"/>
  <c r="CL86" i="17"/>
  <c r="CK86" i="17"/>
  <c r="CI86" i="17"/>
  <c r="CH86" i="17"/>
  <c r="CG86" i="17"/>
  <c r="CF86" i="17"/>
  <c r="CE86" i="17"/>
  <c r="CD86" i="17"/>
  <c r="CC86" i="17"/>
  <c r="CB86" i="17"/>
  <c r="BZ86" i="17"/>
  <c r="BY86" i="17"/>
  <c r="BX86" i="17"/>
  <c r="BW86" i="17"/>
  <c r="BV86" i="17"/>
  <c r="BU86" i="17"/>
  <c r="BT86" i="17"/>
  <c r="BS86" i="17"/>
  <c r="BB86" i="17"/>
  <c r="BA86" i="17"/>
  <c r="AZ86" i="17"/>
  <c r="AY86" i="17"/>
  <c r="AX86" i="17"/>
  <c r="AW86" i="17"/>
  <c r="AV86" i="17"/>
  <c r="AU86" i="17"/>
  <c r="AT86" i="17"/>
  <c r="AS86" i="17"/>
  <c r="AR86" i="17"/>
  <c r="AQ86" i="17"/>
  <c r="AP86" i="17"/>
  <c r="AO86" i="17"/>
  <c r="AN86" i="17"/>
  <c r="AL86" i="17"/>
  <c r="AK86" i="17"/>
  <c r="AJ86" i="17"/>
  <c r="AI86" i="17"/>
  <c r="AH86" i="17"/>
  <c r="AG86" i="17"/>
  <c r="AF86" i="17"/>
  <c r="AE86" i="17"/>
  <c r="AD86" i="17"/>
  <c r="AC86" i="17"/>
  <c r="AB86" i="17"/>
  <c r="AA86" i="17"/>
  <c r="Z86" i="17"/>
  <c r="Y86" i="17"/>
  <c r="X86" i="17"/>
  <c r="V86" i="17"/>
  <c r="U86" i="17"/>
  <c r="T86" i="17"/>
  <c r="S86" i="17"/>
  <c r="R86" i="17"/>
  <c r="Q86" i="17"/>
  <c r="P86" i="17"/>
  <c r="O86" i="17"/>
  <c r="N86" i="17"/>
  <c r="M86" i="17"/>
  <c r="L86" i="17"/>
  <c r="K86" i="17"/>
  <c r="J86" i="17"/>
  <c r="I86" i="17"/>
  <c r="H86" i="17"/>
  <c r="DZ85" i="17"/>
  <c r="DY85" i="17"/>
  <c r="DX85" i="17"/>
  <c r="DW85" i="17"/>
  <c r="DV85" i="17"/>
  <c r="DU85" i="17"/>
  <c r="DT85" i="17"/>
  <c r="DS85" i="17"/>
  <c r="DR85" i="17"/>
  <c r="DQ85" i="17"/>
  <c r="DP85" i="17"/>
  <c r="DO85" i="17"/>
  <c r="DN85" i="17"/>
  <c r="DM85" i="17"/>
  <c r="DL85" i="17"/>
  <c r="DK85" i="17"/>
  <c r="DJ85" i="17"/>
  <c r="DI85" i="17"/>
  <c r="DH85" i="17"/>
  <c r="DG85" i="17"/>
  <c r="DF85" i="17"/>
  <c r="DE85" i="17"/>
  <c r="DD85" i="17"/>
  <c r="DC85" i="17"/>
  <c r="CS85" i="17"/>
  <c r="CR85" i="17"/>
  <c r="CQ85" i="17"/>
  <c r="CP85" i="17"/>
  <c r="CO85" i="17"/>
  <c r="CN85" i="17"/>
  <c r="CM85" i="17"/>
  <c r="CL85" i="17"/>
  <c r="CK85" i="17"/>
  <c r="CJ85" i="17"/>
  <c r="CI85" i="17"/>
  <c r="CH85" i="17"/>
  <c r="CG85" i="17"/>
  <c r="CF85" i="17"/>
  <c r="CE85" i="17"/>
  <c r="CD85" i="17"/>
  <c r="CC85" i="17"/>
  <c r="CB85" i="17"/>
  <c r="CA85" i="17"/>
  <c r="BZ85" i="17"/>
  <c r="BY85" i="17"/>
  <c r="BX85" i="17"/>
  <c r="BW85" i="17"/>
  <c r="BV85" i="17"/>
  <c r="BU85" i="17"/>
  <c r="BT85" i="17"/>
  <c r="BS85" i="17"/>
  <c r="BB85" i="17"/>
  <c r="BA85" i="17"/>
  <c r="AZ85" i="17"/>
  <c r="AY85" i="17"/>
  <c r="AX85" i="17"/>
  <c r="AW85" i="17"/>
  <c r="AV85" i="17"/>
  <c r="AU85" i="17"/>
  <c r="AT85" i="17"/>
  <c r="AS85" i="17"/>
  <c r="AR85" i="17"/>
  <c r="AQ85" i="17"/>
  <c r="AP85" i="17"/>
  <c r="AO85" i="17"/>
  <c r="AN85" i="17"/>
  <c r="AL85" i="17"/>
  <c r="AK85" i="17"/>
  <c r="AJ85" i="17"/>
  <c r="AI85" i="17"/>
  <c r="AH85" i="17"/>
  <c r="AG85" i="17"/>
  <c r="AF85" i="17"/>
  <c r="AE85" i="17"/>
  <c r="AD85" i="17"/>
  <c r="AC85" i="17"/>
  <c r="AB85" i="17"/>
  <c r="AA85" i="17"/>
  <c r="Z85" i="17"/>
  <c r="Y85" i="17"/>
  <c r="X85" i="17"/>
  <c r="V85" i="17"/>
  <c r="U85" i="17"/>
  <c r="T85" i="17"/>
  <c r="S85" i="17"/>
  <c r="R85" i="17"/>
  <c r="Q85" i="17"/>
  <c r="P85" i="17"/>
  <c r="O85" i="17"/>
  <c r="N85" i="17"/>
  <c r="M85" i="17"/>
  <c r="L85" i="17"/>
  <c r="K85" i="17"/>
  <c r="J85" i="17"/>
  <c r="I85" i="17"/>
  <c r="H85" i="17"/>
  <c r="DZ84" i="17"/>
  <c r="DY84" i="17"/>
  <c r="DX84" i="17"/>
  <c r="DW84" i="17"/>
  <c r="DV84" i="17"/>
  <c r="DU84" i="17"/>
  <c r="DT84" i="17"/>
  <c r="DS84" i="17"/>
  <c r="DR84" i="17"/>
  <c r="DQ84" i="17"/>
  <c r="DP84" i="17"/>
  <c r="DO84" i="17"/>
  <c r="DN84" i="17"/>
  <c r="DM84" i="17"/>
  <c r="DL84" i="17"/>
  <c r="DK84" i="17"/>
  <c r="DJ84" i="17"/>
  <c r="DI84" i="17"/>
  <c r="DH84" i="17"/>
  <c r="DG84" i="17"/>
  <c r="DF84" i="17"/>
  <c r="DE84" i="17"/>
  <c r="DD84" i="17"/>
  <c r="DC84" i="17"/>
  <c r="CS84" i="17"/>
  <c r="CR84" i="17"/>
  <c r="CQ84" i="17"/>
  <c r="CP84" i="17"/>
  <c r="CO84" i="17"/>
  <c r="CN84" i="17"/>
  <c r="CM84" i="17"/>
  <c r="CL84" i="17"/>
  <c r="CK84" i="17"/>
  <c r="CJ84" i="17"/>
  <c r="CI84" i="17"/>
  <c r="CH84" i="17"/>
  <c r="CG84" i="17"/>
  <c r="CF84" i="17"/>
  <c r="CE84" i="17"/>
  <c r="CD84" i="17"/>
  <c r="CC84" i="17"/>
  <c r="CB84" i="17"/>
  <c r="CA84" i="17"/>
  <c r="BZ84" i="17"/>
  <c r="BY84" i="17"/>
  <c r="BX84" i="17"/>
  <c r="BW84" i="17"/>
  <c r="BV84" i="17"/>
  <c r="BU84" i="17"/>
  <c r="BT84" i="17"/>
  <c r="BS84" i="17"/>
  <c r="BB84" i="17"/>
  <c r="BA84" i="17"/>
  <c r="AZ84" i="17"/>
  <c r="AY84" i="17"/>
  <c r="AX84" i="17"/>
  <c r="AW84" i="17"/>
  <c r="AV84" i="17"/>
  <c r="AU84" i="17"/>
  <c r="AT84" i="17"/>
  <c r="AS84" i="17"/>
  <c r="AR84" i="17"/>
  <c r="AQ84" i="17"/>
  <c r="AP84" i="17"/>
  <c r="AO84" i="17"/>
  <c r="AN84" i="17"/>
  <c r="AL84" i="17"/>
  <c r="AK84" i="17"/>
  <c r="AJ84" i="17"/>
  <c r="AI84" i="17"/>
  <c r="AH84" i="17"/>
  <c r="AG84" i="17"/>
  <c r="AF84" i="17"/>
  <c r="AE84" i="17"/>
  <c r="AD84" i="17"/>
  <c r="AC84" i="17"/>
  <c r="AB84" i="17"/>
  <c r="AA84" i="17"/>
  <c r="Z84" i="17"/>
  <c r="Y84" i="17"/>
  <c r="X84" i="17"/>
  <c r="V84" i="17"/>
  <c r="U84" i="17"/>
  <c r="T84" i="17"/>
  <c r="S84" i="17"/>
  <c r="R84" i="17"/>
  <c r="Q84" i="17"/>
  <c r="P84" i="17"/>
  <c r="O84" i="17"/>
  <c r="N84" i="17"/>
  <c r="M84" i="17"/>
  <c r="L84" i="17"/>
  <c r="K84" i="17"/>
  <c r="J84" i="17"/>
  <c r="I84" i="17"/>
  <c r="H84" i="17"/>
  <c r="DZ83" i="17"/>
  <c r="DY83" i="17"/>
  <c r="DX83" i="17"/>
  <c r="DW83" i="17"/>
  <c r="DV83" i="17"/>
  <c r="DU83" i="17"/>
  <c r="DT83" i="17"/>
  <c r="DS83" i="17"/>
  <c r="DR83" i="17"/>
  <c r="DQ83" i="17"/>
  <c r="DP83" i="17"/>
  <c r="DO83" i="17"/>
  <c r="DN83" i="17"/>
  <c r="DM83" i="17"/>
  <c r="DL83" i="17"/>
  <c r="DK83" i="17"/>
  <c r="DJ83" i="17"/>
  <c r="DI83" i="17"/>
  <c r="DH83" i="17"/>
  <c r="DG83" i="17"/>
  <c r="DF83" i="17"/>
  <c r="DE83" i="17"/>
  <c r="DD83" i="17"/>
  <c r="DC83" i="17"/>
  <c r="CR83" i="17"/>
  <c r="CQ83" i="17"/>
  <c r="CP83" i="17"/>
  <c r="CO83" i="17"/>
  <c r="CN83" i="17"/>
  <c r="CM83" i="17"/>
  <c r="CL83" i="17"/>
  <c r="CK83" i="17"/>
  <c r="CI83" i="17"/>
  <c r="CH83" i="17"/>
  <c r="CG83" i="17"/>
  <c r="CF83" i="17"/>
  <c r="CE83" i="17"/>
  <c r="CD83" i="17"/>
  <c r="CC83" i="17"/>
  <c r="CB83" i="17"/>
  <c r="BZ83" i="17"/>
  <c r="BY83" i="17"/>
  <c r="BX83" i="17"/>
  <c r="BW83" i="17"/>
  <c r="BV83" i="17"/>
  <c r="BU83" i="17"/>
  <c r="BT83" i="17"/>
  <c r="BS83" i="17"/>
  <c r="BB83" i="17"/>
  <c r="BA83" i="17"/>
  <c r="AZ83" i="17"/>
  <c r="AY83" i="17"/>
  <c r="AX83" i="17"/>
  <c r="AW83" i="17"/>
  <c r="AV83" i="17"/>
  <c r="AU83" i="17"/>
  <c r="AT83" i="17"/>
  <c r="AS83" i="17"/>
  <c r="AR83" i="17"/>
  <c r="AQ83" i="17"/>
  <c r="AP83" i="17"/>
  <c r="AO83" i="17"/>
  <c r="AN83" i="17"/>
  <c r="AL83" i="17"/>
  <c r="AK83" i="17"/>
  <c r="AJ83" i="17"/>
  <c r="AI83" i="17"/>
  <c r="AH83" i="17"/>
  <c r="AG83" i="17"/>
  <c r="AF83" i="17"/>
  <c r="AE83" i="17"/>
  <c r="AD83" i="17"/>
  <c r="AC83" i="17"/>
  <c r="AB83" i="17"/>
  <c r="AA83" i="17"/>
  <c r="Z83" i="17"/>
  <c r="Y83" i="17"/>
  <c r="X83" i="17"/>
  <c r="V83" i="17"/>
  <c r="U83" i="17"/>
  <c r="T83" i="17"/>
  <c r="S83" i="17"/>
  <c r="R83" i="17"/>
  <c r="Q83" i="17"/>
  <c r="P83" i="17"/>
  <c r="O83" i="17"/>
  <c r="N83" i="17"/>
  <c r="M83" i="17"/>
  <c r="L83" i="17"/>
  <c r="K83" i="17"/>
  <c r="J83" i="17"/>
  <c r="I83" i="17"/>
  <c r="H83" i="17"/>
  <c r="DZ82" i="17"/>
  <c r="DY82" i="17"/>
  <c r="DX82" i="17"/>
  <c r="DW82" i="17"/>
  <c r="DV82" i="17"/>
  <c r="DU82" i="17"/>
  <c r="DT82" i="17"/>
  <c r="DS82" i="17"/>
  <c r="DR82" i="17"/>
  <c r="DQ82" i="17"/>
  <c r="DP82" i="17"/>
  <c r="DO82" i="17"/>
  <c r="DN82" i="17"/>
  <c r="DM82" i="17"/>
  <c r="DL82" i="17"/>
  <c r="DK82" i="17"/>
  <c r="DJ82" i="17"/>
  <c r="DI82" i="17"/>
  <c r="DH82" i="17"/>
  <c r="DG82" i="17"/>
  <c r="DF82" i="17"/>
  <c r="DE82" i="17"/>
  <c r="DD82" i="17"/>
  <c r="DC82" i="17"/>
  <c r="CR82" i="17"/>
  <c r="CQ82" i="17"/>
  <c r="CP82" i="17"/>
  <c r="CO82" i="17"/>
  <c r="CN82" i="17"/>
  <c r="CM82" i="17"/>
  <c r="CL82" i="17"/>
  <c r="CK82" i="17"/>
  <c r="CI82" i="17"/>
  <c r="CH82" i="17"/>
  <c r="CG82" i="17"/>
  <c r="CF82" i="17"/>
  <c r="CE82" i="17"/>
  <c r="CD82" i="17"/>
  <c r="CC82" i="17"/>
  <c r="CB82" i="17"/>
  <c r="BZ82" i="17"/>
  <c r="BY82" i="17"/>
  <c r="BX82" i="17"/>
  <c r="BW82" i="17"/>
  <c r="BV82" i="17"/>
  <c r="BU82" i="17"/>
  <c r="BT82" i="17"/>
  <c r="BS82" i="17"/>
  <c r="BB82" i="17"/>
  <c r="BA82" i="17"/>
  <c r="AZ82" i="17"/>
  <c r="AY82" i="17"/>
  <c r="AX82" i="17"/>
  <c r="AW82" i="17"/>
  <c r="AV82" i="17"/>
  <c r="AU82" i="17"/>
  <c r="AT82" i="17"/>
  <c r="AS82" i="17"/>
  <c r="AR82" i="17"/>
  <c r="AQ82" i="17"/>
  <c r="AP82" i="17"/>
  <c r="AO82" i="17"/>
  <c r="AN82" i="17"/>
  <c r="AL82" i="17"/>
  <c r="AK82" i="17"/>
  <c r="AJ82" i="17"/>
  <c r="AI82" i="17"/>
  <c r="AH82" i="17"/>
  <c r="AG82" i="17"/>
  <c r="AF82" i="17"/>
  <c r="AE82" i="17"/>
  <c r="AD82" i="17"/>
  <c r="AC82" i="17"/>
  <c r="AB82" i="17"/>
  <c r="AA82" i="17"/>
  <c r="Z82" i="17"/>
  <c r="Y82" i="17"/>
  <c r="X82" i="17"/>
  <c r="V82" i="17"/>
  <c r="U82" i="17"/>
  <c r="T82" i="17"/>
  <c r="S82" i="17"/>
  <c r="R82" i="17"/>
  <c r="Q82" i="17"/>
  <c r="P82" i="17"/>
  <c r="O82" i="17"/>
  <c r="N82" i="17"/>
  <c r="M82" i="17"/>
  <c r="L82" i="17"/>
  <c r="K82" i="17"/>
  <c r="J82" i="17"/>
  <c r="I82" i="17"/>
  <c r="H82" i="17"/>
  <c r="DZ81" i="17"/>
  <c r="DY81" i="17"/>
  <c r="DX81" i="17"/>
  <c r="DW81" i="17"/>
  <c r="DV81" i="17"/>
  <c r="DU81" i="17"/>
  <c r="DT81" i="17"/>
  <c r="DS81" i="17"/>
  <c r="DR81" i="17"/>
  <c r="DQ81" i="17"/>
  <c r="DP81" i="17"/>
  <c r="DO81" i="17"/>
  <c r="DN81" i="17"/>
  <c r="DM81" i="17"/>
  <c r="DL81" i="17"/>
  <c r="DK81" i="17"/>
  <c r="DJ81" i="17"/>
  <c r="DI81" i="17"/>
  <c r="DH81" i="17"/>
  <c r="DG81" i="17"/>
  <c r="DF81" i="17"/>
  <c r="DE81" i="17"/>
  <c r="DD81" i="17"/>
  <c r="DC81" i="17"/>
  <c r="CR81" i="17"/>
  <c r="CQ81" i="17"/>
  <c r="CP81" i="17"/>
  <c r="CO81" i="17"/>
  <c r="CN81" i="17"/>
  <c r="CM81" i="17"/>
  <c r="CL81" i="17"/>
  <c r="CK81" i="17"/>
  <c r="CI81" i="17"/>
  <c r="CH81" i="17"/>
  <c r="CG81" i="17"/>
  <c r="CF81" i="17"/>
  <c r="CE81" i="17"/>
  <c r="CD81" i="17"/>
  <c r="CC81" i="17"/>
  <c r="CB81" i="17"/>
  <c r="BZ81" i="17"/>
  <c r="BY81" i="17"/>
  <c r="BX81" i="17"/>
  <c r="BW81" i="17"/>
  <c r="BV81" i="17"/>
  <c r="BU81" i="17"/>
  <c r="BT81" i="17"/>
  <c r="BS81" i="17"/>
  <c r="BB81" i="17"/>
  <c r="BA81" i="17"/>
  <c r="AZ81" i="17"/>
  <c r="AY81" i="17"/>
  <c r="AX81" i="17"/>
  <c r="AW81" i="17"/>
  <c r="AV81" i="17"/>
  <c r="AU81" i="17"/>
  <c r="AT81" i="17"/>
  <c r="AS81" i="17"/>
  <c r="AR81" i="17"/>
  <c r="AQ81" i="17"/>
  <c r="AP81" i="17"/>
  <c r="AO81" i="17"/>
  <c r="AN81" i="17"/>
  <c r="AL81" i="17"/>
  <c r="AK81" i="17"/>
  <c r="AJ81" i="17"/>
  <c r="AI81" i="17"/>
  <c r="AH81" i="17"/>
  <c r="AG81" i="17"/>
  <c r="AF81" i="17"/>
  <c r="AE81" i="17"/>
  <c r="AD81" i="17"/>
  <c r="AC81" i="17"/>
  <c r="AB81" i="17"/>
  <c r="AA81" i="17"/>
  <c r="Z81" i="17"/>
  <c r="Y81" i="17"/>
  <c r="X81" i="17"/>
  <c r="V81" i="17"/>
  <c r="U81" i="17"/>
  <c r="T81" i="17"/>
  <c r="S81" i="17"/>
  <c r="R81" i="17"/>
  <c r="Q81" i="17"/>
  <c r="P81" i="17"/>
  <c r="O81" i="17"/>
  <c r="N81" i="17"/>
  <c r="M81" i="17"/>
  <c r="L81" i="17"/>
  <c r="K81" i="17"/>
  <c r="J81" i="17"/>
  <c r="I81" i="17"/>
  <c r="H81" i="17"/>
  <c r="DZ80" i="17"/>
  <c r="DY80" i="17"/>
  <c r="DX80" i="17"/>
  <c r="DW80" i="17"/>
  <c r="DV80" i="17"/>
  <c r="DU80" i="17"/>
  <c r="DT80" i="17"/>
  <c r="DS80" i="17"/>
  <c r="DR80" i="17"/>
  <c r="DQ80" i="17"/>
  <c r="DP80" i="17"/>
  <c r="DO80" i="17"/>
  <c r="DN80" i="17"/>
  <c r="DM80" i="17"/>
  <c r="DL80" i="17"/>
  <c r="DK80" i="17"/>
  <c r="DJ80" i="17"/>
  <c r="DI80" i="17"/>
  <c r="DH80" i="17"/>
  <c r="DG80" i="17"/>
  <c r="DF80" i="17"/>
  <c r="DE80" i="17"/>
  <c r="DD80" i="17"/>
  <c r="DC80" i="17"/>
  <c r="CR80" i="17"/>
  <c r="CQ80" i="17"/>
  <c r="CP80" i="17"/>
  <c r="CO80" i="17"/>
  <c r="CN80" i="17"/>
  <c r="CM80" i="17"/>
  <c r="CL80" i="17"/>
  <c r="CK80" i="17"/>
  <c r="CI80" i="17"/>
  <c r="CH80" i="17"/>
  <c r="CG80" i="17"/>
  <c r="CF80" i="17"/>
  <c r="CE80" i="17"/>
  <c r="CD80" i="17"/>
  <c r="CC80" i="17"/>
  <c r="CB80" i="17"/>
  <c r="BZ80" i="17"/>
  <c r="BY80" i="17"/>
  <c r="BX80" i="17"/>
  <c r="BW80" i="17"/>
  <c r="BV80" i="17"/>
  <c r="BU80" i="17"/>
  <c r="BT80" i="17"/>
  <c r="BS80" i="17"/>
  <c r="BB80" i="17"/>
  <c r="BA80" i="17"/>
  <c r="AZ80" i="17"/>
  <c r="AY80" i="17"/>
  <c r="AX80" i="17"/>
  <c r="AW80" i="17"/>
  <c r="AV80" i="17"/>
  <c r="AU80" i="17"/>
  <c r="AT80" i="17"/>
  <c r="AS80" i="17"/>
  <c r="AR80" i="17"/>
  <c r="AQ80" i="17"/>
  <c r="AP80" i="17"/>
  <c r="AO80" i="17"/>
  <c r="AN80" i="17"/>
  <c r="AL80" i="17"/>
  <c r="AK80" i="17"/>
  <c r="AJ80" i="17"/>
  <c r="AI80" i="17"/>
  <c r="AH80" i="17"/>
  <c r="AG80" i="17"/>
  <c r="AF80" i="17"/>
  <c r="AE80" i="17"/>
  <c r="AD80" i="17"/>
  <c r="AC80" i="17"/>
  <c r="AB80" i="17"/>
  <c r="AA80" i="17"/>
  <c r="Z80" i="17"/>
  <c r="Y80" i="17"/>
  <c r="X80" i="17"/>
  <c r="V80" i="17"/>
  <c r="U80" i="17"/>
  <c r="T80" i="17"/>
  <c r="S80" i="17"/>
  <c r="R80" i="17"/>
  <c r="Q80" i="17"/>
  <c r="P80" i="17"/>
  <c r="O80" i="17"/>
  <c r="N80" i="17"/>
  <c r="M80" i="17"/>
  <c r="L80" i="17"/>
  <c r="K80" i="17"/>
  <c r="J80" i="17"/>
  <c r="I80" i="17"/>
  <c r="H80" i="17"/>
  <c r="DZ79" i="17"/>
  <c r="DY79" i="17"/>
  <c r="DX79" i="17"/>
  <c r="DW79" i="17"/>
  <c r="DV79" i="17"/>
  <c r="DU79" i="17"/>
  <c r="DT79" i="17"/>
  <c r="DS79" i="17"/>
  <c r="DR79" i="17"/>
  <c r="DQ79" i="17"/>
  <c r="DP79" i="17"/>
  <c r="DO79" i="17"/>
  <c r="DN79" i="17"/>
  <c r="DM79" i="17"/>
  <c r="DL79" i="17"/>
  <c r="DK79" i="17"/>
  <c r="DJ79" i="17"/>
  <c r="DI79" i="17"/>
  <c r="DH79" i="17"/>
  <c r="DG79" i="17"/>
  <c r="DF79" i="17"/>
  <c r="DE79" i="17"/>
  <c r="DD79" i="17"/>
  <c r="DC79" i="17"/>
  <c r="CR79" i="17"/>
  <c r="CQ79" i="17"/>
  <c r="CP79" i="17"/>
  <c r="CO79" i="17"/>
  <c r="CN79" i="17"/>
  <c r="CM79" i="17"/>
  <c r="CL79" i="17"/>
  <c r="CK79" i="17"/>
  <c r="CI79" i="17"/>
  <c r="CH79" i="17"/>
  <c r="CG79" i="17"/>
  <c r="CF79" i="17"/>
  <c r="CE79" i="17"/>
  <c r="CD79" i="17"/>
  <c r="CC79" i="17"/>
  <c r="CB79" i="17"/>
  <c r="BZ79" i="17"/>
  <c r="BY79" i="17"/>
  <c r="BX79" i="17"/>
  <c r="BW79" i="17"/>
  <c r="BV79" i="17"/>
  <c r="BU79" i="17"/>
  <c r="BT79" i="17"/>
  <c r="BS79" i="17"/>
  <c r="BB79" i="17"/>
  <c r="BA79" i="17"/>
  <c r="AZ79" i="17"/>
  <c r="AY79" i="17"/>
  <c r="AX79" i="17"/>
  <c r="AW79" i="17"/>
  <c r="AV79" i="17"/>
  <c r="AU79" i="17"/>
  <c r="AT79" i="17"/>
  <c r="AS79" i="17"/>
  <c r="AR79" i="17"/>
  <c r="AQ79" i="17"/>
  <c r="AP79" i="17"/>
  <c r="AO79" i="17"/>
  <c r="AN79" i="17"/>
  <c r="AL79" i="17"/>
  <c r="AK79" i="17"/>
  <c r="AJ79" i="17"/>
  <c r="AI79" i="17"/>
  <c r="AH79" i="17"/>
  <c r="AG79" i="17"/>
  <c r="AF79" i="17"/>
  <c r="AE79" i="17"/>
  <c r="AD79" i="17"/>
  <c r="AC79" i="17"/>
  <c r="AB79" i="17"/>
  <c r="AA79" i="17"/>
  <c r="Z79" i="17"/>
  <c r="Y79" i="17"/>
  <c r="X79" i="17"/>
  <c r="V79" i="17"/>
  <c r="U79" i="17"/>
  <c r="T79" i="17"/>
  <c r="S79" i="17"/>
  <c r="R79" i="17"/>
  <c r="Q79" i="17"/>
  <c r="P79" i="17"/>
  <c r="O79" i="17"/>
  <c r="N79" i="17"/>
  <c r="M79" i="17"/>
  <c r="L79" i="17"/>
  <c r="K79" i="17"/>
  <c r="J79" i="17"/>
  <c r="I79" i="17"/>
  <c r="H79" i="17"/>
  <c r="DZ78" i="17"/>
  <c r="DY78" i="17"/>
  <c r="DX78" i="17"/>
  <c r="DW78" i="17"/>
  <c r="DV78" i="17"/>
  <c r="DU78" i="17"/>
  <c r="DT78" i="17"/>
  <c r="DS78" i="17"/>
  <c r="DR78" i="17"/>
  <c r="DQ78" i="17"/>
  <c r="DP78" i="17"/>
  <c r="DO78" i="17"/>
  <c r="DN78" i="17"/>
  <c r="DM78" i="17"/>
  <c r="DL78" i="17"/>
  <c r="DK78" i="17"/>
  <c r="DJ78" i="17"/>
  <c r="DI78" i="17"/>
  <c r="DH78" i="17"/>
  <c r="DG78" i="17"/>
  <c r="DF78" i="17"/>
  <c r="DE78" i="17"/>
  <c r="DD78" i="17"/>
  <c r="DC78" i="17"/>
  <c r="CR78" i="17"/>
  <c r="CQ78" i="17"/>
  <c r="CP78" i="17"/>
  <c r="CO78" i="17"/>
  <c r="CN78" i="17"/>
  <c r="CM78" i="17"/>
  <c r="CL78" i="17"/>
  <c r="CK78" i="17"/>
  <c r="CI78" i="17"/>
  <c r="CH78" i="17"/>
  <c r="CG78" i="17"/>
  <c r="CF78" i="17"/>
  <c r="CE78" i="17"/>
  <c r="CD78" i="17"/>
  <c r="CC78" i="17"/>
  <c r="CB78" i="17"/>
  <c r="BZ78" i="17"/>
  <c r="BY78" i="17"/>
  <c r="BX78" i="17"/>
  <c r="BW78" i="17"/>
  <c r="BV78" i="17"/>
  <c r="BU78" i="17"/>
  <c r="BT78" i="17"/>
  <c r="BS78" i="17"/>
  <c r="BB78" i="17"/>
  <c r="BA78" i="17"/>
  <c r="AZ78" i="17"/>
  <c r="AY78" i="17"/>
  <c r="AX78" i="17"/>
  <c r="AW78" i="17"/>
  <c r="AV78" i="17"/>
  <c r="AU78" i="17"/>
  <c r="AT78" i="17"/>
  <c r="AS78" i="17"/>
  <c r="AR78" i="17"/>
  <c r="AQ78" i="17"/>
  <c r="AP78" i="17"/>
  <c r="AO78" i="17"/>
  <c r="AN78" i="17"/>
  <c r="AL78" i="17"/>
  <c r="AK78" i="17"/>
  <c r="AJ78" i="17"/>
  <c r="AI78" i="17"/>
  <c r="AH78" i="17"/>
  <c r="AG78" i="17"/>
  <c r="AF78" i="17"/>
  <c r="AE78" i="17"/>
  <c r="AD78" i="17"/>
  <c r="AC78" i="17"/>
  <c r="AB78" i="17"/>
  <c r="AA78" i="17"/>
  <c r="Z78" i="17"/>
  <c r="Y78" i="17"/>
  <c r="X78" i="17"/>
  <c r="V78" i="17"/>
  <c r="U78" i="17"/>
  <c r="T78" i="17"/>
  <c r="S78" i="17"/>
  <c r="R78" i="17"/>
  <c r="Q78" i="17"/>
  <c r="P78" i="17"/>
  <c r="O78" i="17"/>
  <c r="N78" i="17"/>
  <c r="M78" i="17"/>
  <c r="L78" i="17"/>
  <c r="K78" i="17"/>
  <c r="J78" i="17"/>
  <c r="I78" i="17"/>
  <c r="H78" i="17"/>
  <c r="DZ77" i="17"/>
  <c r="DY77" i="17"/>
  <c r="DX77" i="17"/>
  <c r="DW77" i="17"/>
  <c r="DV77" i="17"/>
  <c r="DU77" i="17"/>
  <c r="DT77" i="17"/>
  <c r="DS77" i="17"/>
  <c r="DR77" i="17"/>
  <c r="DQ77" i="17"/>
  <c r="DP77" i="17"/>
  <c r="DO77" i="17"/>
  <c r="DN77" i="17"/>
  <c r="DM77" i="17"/>
  <c r="DL77" i="17"/>
  <c r="DK77" i="17"/>
  <c r="DJ77" i="17"/>
  <c r="DI77" i="17"/>
  <c r="DH77" i="17"/>
  <c r="DG77" i="17"/>
  <c r="DF77" i="17"/>
  <c r="DE77" i="17"/>
  <c r="DD77" i="17"/>
  <c r="DC77" i="17"/>
  <c r="CR77" i="17"/>
  <c r="CQ77" i="17"/>
  <c r="CP77" i="17"/>
  <c r="CO77" i="17"/>
  <c r="CN77" i="17"/>
  <c r="CM77" i="17"/>
  <c r="CL77" i="17"/>
  <c r="CK77" i="17"/>
  <c r="CI77" i="17"/>
  <c r="CH77" i="17"/>
  <c r="CG77" i="17"/>
  <c r="CF77" i="17"/>
  <c r="CE77" i="17"/>
  <c r="CD77" i="17"/>
  <c r="CC77" i="17"/>
  <c r="CB77" i="17"/>
  <c r="BZ77" i="17"/>
  <c r="BY77" i="17"/>
  <c r="BX77" i="17"/>
  <c r="BW77" i="17"/>
  <c r="BV77" i="17"/>
  <c r="BU77" i="17"/>
  <c r="BT77" i="17"/>
  <c r="BS77" i="17"/>
  <c r="BB77" i="17"/>
  <c r="BA77" i="17"/>
  <c r="AZ77" i="17"/>
  <c r="AY77" i="17"/>
  <c r="AX77" i="17"/>
  <c r="AW77" i="17"/>
  <c r="AV77" i="17"/>
  <c r="AU77" i="17"/>
  <c r="AT77" i="17"/>
  <c r="AS77" i="17"/>
  <c r="AR77" i="17"/>
  <c r="AQ77" i="17"/>
  <c r="AP77" i="17"/>
  <c r="AO77" i="17"/>
  <c r="AN77" i="17"/>
  <c r="AL77" i="17"/>
  <c r="AK77" i="17"/>
  <c r="AJ77" i="17"/>
  <c r="AI77" i="17"/>
  <c r="AH77" i="17"/>
  <c r="AG77" i="17"/>
  <c r="AF77" i="17"/>
  <c r="AE77" i="17"/>
  <c r="AD77" i="17"/>
  <c r="AC77" i="17"/>
  <c r="AB77" i="17"/>
  <c r="AA77" i="17"/>
  <c r="Z77" i="17"/>
  <c r="Y77" i="17"/>
  <c r="X77" i="17"/>
  <c r="V77" i="17"/>
  <c r="U77" i="17"/>
  <c r="T77" i="17"/>
  <c r="S77" i="17"/>
  <c r="R77" i="17"/>
  <c r="Q77" i="17"/>
  <c r="P77" i="17"/>
  <c r="O77" i="17"/>
  <c r="N77" i="17"/>
  <c r="M77" i="17"/>
  <c r="L77" i="17"/>
  <c r="K77" i="17"/>
  <c r="J77" i="17"/>
  <c r="I77" i="17"/>
  <c r="H77" i="17"/>
  <c r="DZ76" i="17"/>
  <c r="DY76" i="17"/>
  <c r="DX76" i="17"/>
  <c r="DW76" i="17"/>
  <c r="DV76" i="17"/>
  <c r="DU76" i="17"/>
  <c r="DT76" i="17"/>
  <c r="DS76" i="17"/>
  <c r="DR76" i="17"/>
  <c r="DQ76" i="17"/>
  <c r="DP76" i="17"/>
  <c r="DO76" i="17"/>
  <c r="DN76" i="17"/>
  <c r="DM76" i="17"/>
  <c r="DL76" i="17"/>
  <c r="DK76" i="17"/>
  <c r="DJ76" i="17"/>
  <c r="DI76" i="17"/>
  <c r="DH76" i="17"/>
  <c r="DG76" i="17"/>
  <c r="DF76" i="17"/>
  <c r="DE76" i="17"/>
  <c r="DD76" i="17"/>
  <c r="DC76" i="17"/>
  <c r="CR76" i="17"/>
  <c r="CQ76" i="17"/>
  <c r="CP76" i="17"/>
  <c r="CO76" i="17"/>
  <c r="CN76" i="17"/>
  <c r="CM76" i="17"/>
  <c r="CL76" i="17"/>
  <c r="CK76" i="17"/>
  <c r="CI76" i="17"/>
  <c r="CH76" i="17"/>
  <c r="CG76" i="17"/>
  <c r="CF76" i="17"/>
  <c r="CE76" i="17"/>
  <c r="CD76" i="17"/>
  <c r="CC76" i="17"/>
  <c r="CB76" i="17"/>
  <c r="BZ76" i="17"/>
  <c r="BY76" i="17"/>
  <c r="BX76" i="17"/>
  <c r="BW76" i="17"/>
  <c r="BV76" i="17"/>
  <c r="BU76" i="17"/>
  <c r="BT76" i="17"/>
  <c r="BS76" i="17"/>
  <c r="BB76" i="17"/>
  <c r="BA76" i="17"/>
  <c r="AZ76" i="17"/>
  <c r="AY76" i="17"/>
  <c r="AX76" i="17"/>
  <c r="AW76" i="17"/>
  <c r="AV76" i="17"/>
  <c r="AU76" i="17"/>
  <c r="AT76" i="17"/>
  <c r="AS76" i="17"/>
  <c r="AR76" i="17"/>
  <c r="AQ76" i="17"/>
  <c r="AP76" i="17"/>
  <c r="AO76" i="17"/>
  <c r="AN76" i="17"/>
  <c r="AL76" i="17"/>
  <c r="AK76" i="17"/>
  <c r="AJ76" i="17"/>
  <c r="AI76" i="17"/>
  <c r="AH76" i="17"/>
  <c r="AG76" i="17"/>
  <c r="AF76" i="17"/>
  <c r="AE76" i="17"/>
  <c r="AD76" i="17"/>
  <c r="AC76" i="17"/>
  <c r="AB76" i="17"/>
  <c r="AA76" i="17"/>
  <c r="Z76" i="17"/>
  <c r="Y76" i="17"/>
  <c r="X76" i="17"/>
  <c r="V76" i="17"/>
  <c r="U76" i="17"/>
  <c r="T76" i="17"/>
  <c r="S76" i="17"/>
  <c r="R76" i="17"/>
  <c r="Q76" i="17"/>
  <c r="P76" i="17"/>
  <c r="O76" i="17"/>
  <c r="N76" i="17"/>
  <c r="M76" i="17"/>
  <c r="L76" i="17"/>
  <c r="K76" i="17"/>
  <c r="J76" i="17"/>
  <c r="I76" i="17"/>
  <c r="H76" i="17"/>
  <c r="DZ75" i="17"/>
  <c r="DY75" i="17"/>
  <c r="DX75" i="17"/>
  <c r="DW75" i="17"/>
  <c r="DV75" i="17"/>
  <c r="DU75" i="17"/>
  <c r="DT75" i="17"/>
  <c r="DS75" i="17"/>
  <c r="DR75" i="17"/>
  <c r="DQ75" i="17"/>
  <c r="DP75" i="17"/>
  <c r="DO75" i="17"/>
  <c r="DN75" i="17"/>
  <c r="DM75" i="17"/>
  <c r="DL75" i="17"/>
  <c r="DK75" i="17"/>
  <c r="DJ75" i="17"/>
  <c r="DI75" i="17"/>
  <c r="DH75" i="17"/>
  <c r="DG75" i="17"/>
  <c r="DF75" i="17"/>
  <c r="DE75" i="17"/>
  <c r="DD75" i="17"/>
  <c r="DC75" i="17"/>
  <c r="CR75" i="17"/>
  <c r="CQ75" i="17"/>
  <c r="CP75" i="17"/>
  <c r="CO75" i="17"/>
  <c r="CN75" i="17"/>
  <c r="CM75" i="17"/>
  <c r="CL75" i="17"/>
  <c r="CK75" i="17"/>
  <c r="CI75" i="17"/>
  <c r="CH75" i="17"/>
  <c r="CG75" i="17"/>
  <c r="CF75" i="17"/>
  <c r="CE75" i="17"/>
  <c r="CD75" i="17"/>
  <c r="CC75" i="17"/>
  <c r="CB75" i="17"/>
  <c r="BZ75" i="17"/>
  <c r="BY75" i="17"/>
  <c r="BX75" i="17"/>
  <c r="BW75" i="17"/>
  <c r="BV75" i="17"/>
  <c r="BU75" i="17"/>
  <c r="BT75" i="17"/>
  <c r="BS75" i="17"/>
  <c r="BB75" i="17"/>
  <c r="BA75" i="17"/>
  <c r="AZ75" i="17"/>
  <c r="AY75" i="17"/>
  <c r="AX75" i="17"/>
  <c r="AW75" i="17"/>
  <c r="AV75" i="17"/>
  <c r="AU75" i="17"/>
  <c r="AT75" i="17"/>
  <c r="AS75" i="17"/>
  <c r="AR75" i="17"/>
  <c r="AQ75" i="17"/>
  <c r="AP75" i="17"/>
  <c r="AO75" i="17"/>
  <c r="AN75" i="17"/>
  <c r="AL75" i="17"/>
  <c r="AK75" i="17"/>
  <c r="AJ75" i="17"/>
  <c r="AI75" i="17"/>
  <c r="AH75" i="17"/>
  <c r="AG75" i="17"/>
  <c r="AF75" i="17"/>
  <c r="AE75" i="17"/>
  <c r="AD75" i="17"/>
  <c r="AC75" i="17"/>
  <c r="AB75" i="17"/>
  <c r="AA75" i="17"/>
  <c r="Z75" i="17"/>
  <c r="Y75" i="17"/>
  <c r="X75" i="17"/>
  <c r="V75" i="17"/>
  <c r="U75" i="17"/>
  <c r="T75" i="17"/>
  <c r="S75" i="17"/>
  <c r="R75" i="17"/>
  <c r="Q75" i="17"/>
  <c r="P75" i="17"/>
  <c r="O75" i="17"/>
  <c r="N75" i="17"/>
  <c r="M75" i="17"/>
  <c r="L75" i="17"/>
  <c r="K75" i="17"/>
  <c r="J75" i="17"/>
  <c r="I75" i="17"/>
  <c r="H75" i="17"/>
  <c r="DZ74" i="17"/>
  <c r="DY74" i="17"/>
  <c r="DX74" i="17"/>
  <c r="DW74" i="17"/>
  <c r="DV74" i="17"/>
  <c r="DU74" i="17"/>
  <c r="DT74" i="17"/>
  <c r="DS74" i="17"/>
  <c r="DR74" i="17"/>
  <c r="DQ74" i="17"/>
  <c r="DP74" i="17"/>
  <c r="DO74" i="17"/>
  <c r="DN74" i="17"/>
  <c r="DM74" i="17"/>
  <c r="DL74" i="17"/>
  <c r="DK74" i="17"/>
  <c r="DJ74" i="17"/>
  <c r="DI74" i="17"/>
  <c r="DH74" i="17"/>
  <c r="DG74" i="17"/>
  <c r="DF74" i="17"/>
  <c r="DE74" i="17"/>
  <c r="DD74" i="17"/>
  <c r="DC74" i="17"/>
  <c r="CR74" i="17"/>
  <c r="CQ74" i="17"/>
  <c r="CP74" i="17"/>
  <c r="CO74" i="17"/>
  <c r="CN74" i="17"/>
  <c r="CM74" i="17"/>
  <c r="CL74" i="17"/>
  <c r="CK74" i="17"/>
  <c r="CI74" i="17"/>
  <c r="CH74" i="17"/>
  <c r="CG74" i="17"/>
  <c r="CF74" i="17"/>
  <c r="CE74" i="17"/>
  <c r="CD74" i="17"/>
  <c r="CC74" i="17"/>
  <c r="CB74" i="17"/>
  <c r="BZ74" i="17"/>
  <c r="BY74" i="17"/>
  <c r="BX74" i="17"/>
  <c r="BW74" i="17"/>
  <c r="BV74" i="17"/>
  <c r="BU74" i="17"/>
  <c r="BT74" i="17"/>
  <c r="BS74" i="17"/>
  <c r="BB74" i="17"/>
  <c r="BA74" i="17"/>
  <c r="AZ74" i="17"/>
  <c r="AY74" i="17"/>
  <c r="AX74" i="17"/>
  <c r="AW74" i="17"/>
  <c r="AV74" i="17"/>
  <c r="AU74" i="17"/>
  <c r="AT74" i="17"/>
  <c r="AS74" i="17"/>
  <c r="AR74" i="17"/>
  <c r="AQ74" i="17"/>
  <c r="AP74" i="17"/>
  <c r="AO74" i="17"/>
  <c r="AN74" i="17"/>
  <c r="AL74" i="17"/>
  <c r="AK74" i="17"/>
  <c r="AJ74" i="17"/>
  <c r="AI74" i="17"/>
  <c r="AH74" i="17"/>
  <c r="AG74" i="17"/>
  <c r="AF74" i="17"/>
  <c r="AE74" i="17"/>
  <c r="AD74" i="17"/>
  <c r="AC74" i="17"/>
  <c r="AB74" i="17"/>
  <c r="AA74" i="17"/>
  <c r="Z74" i="17"/>
  <c r="Y74" i="17"/>
  <c r="X74" i="17"/>
  <c r="V74" i="17"/>
  <c r="U74" i="17"/>
  <c r="T74" i="17"/>
  <c r="S74" i="17"/>
  <c r="R74" i="17"/>
  <c r="Q74" i="17"/>
  <c r="P74" i="17"/>
  <c r="O74" i="17"/>
  <c r="N74" i="17"/>
  <c r="M74" i="17"/>
  <c r="L74" i="17"/>
  <c r="K74" i="17"/>
  <c r="J74" i="17"/>
  <c r="I74" i="17"/>
  <c r="H74" i="17"/>
  <c r="DZ73" i="17"/>
  <c r="DY73" i="17"/>
  <c r="DX73" i="17"/>
  <c r="DW73" i="17"/>
  <c r="DV73" i="17"/>
  <c r="DU73" i="17"/>
  <c r="DT73" i="17"/>
  <c r="DS73" i="17"/>
  <c r="DR73" i="17"/>
  <c r="DQ73" i="17"/>
  <c r="DP73" i="17"/>
  <c r="DO73" i="17"/>
  <c r="DN73" i="17"/>
  <c r="DM73" i="17"/>
  <c r="DL73" i="17"/>
  <c r="DK73" i="17"/>
  <c r="DJ73" i="17"/>
  <c r="DI73" i="17"/>
  <c r="DH73" i="17"/>
  <c r="DG73" i="17"/>
  <c r="DF73" i="17"/>
  <c r="DE73" i="17"/>
  <c r="DD73" i="17"/>
  <c r="DC73" i="17"/>
  <c r="CR73" i="17"/>
  <c r="CQ73" i="17"/>
  <c r="CP73" i="17"/>
  <c r="CO73" i="17"/>
  <c r="CN73" i="17"/>
  <c r="CM73" i="17"/>
  <c r="CL73" i="17"/>
  <c r="CK73" i="17"/>
  <c r="CI73" i="17"/>
  <c r="CH73" i="17"/>
  <c r="CG73" i="17"/>
  <c r="CF73" i="17"/>
  <c r="CE73" i="17"/>
  <c r="CD73" i="17"/>
  <c r="CC73" i="17"/>
  <c r="CB73" i="17"/>
  <c r="BZ73" i="17"/>
  <c r="BY73" i="17"/>
  <c r="BX73" i="17"/>
  <c r="BW73" i="17"/>
  <c r="BV73" i="17"/>
  <c r="BU73" i="17"/>
  <c r="BT73" i="17"/>
  <c r="BS73" i="17"/>
  <c r="BB73" i="17"/>
  <c r="BA73" i="17"/>
  <c r="AZ73" i="17"/>
  <c r="AY73" i="17"/>
  <c r="AX73" i="17"/>
  <c r="AW73" i="17"/>
  <c r="AV73" i="17"/>
  <c r="AU73" i="17"/>
  <c r="AT73" i="17"/>
  <c r="AS73" i="17"/>
  <c r="AR73" i="17"/>
  <c r="AQ73" i="17"/>
  <c r="AP73" i="17"/>
  <c r="AO73" i="17"/>
  <c r="AN73" i="17"/>
  <c r="AL73" i="17"/>
  <c r="AK73" i="17"/>
  <c r="AJ73" i="17"/>
  <c r="AI73" i="17"/>
  <c r="AH73" i="17"/>
  <c r="AG73" i="17"/>
  <c r="AF73" i="17"/>
  <c r="AE73" i="17"/>
  <c r="AD73" i="17"/>
  <c r="AC73" i="17"/>
  <c r="AB73" i="17"/>
  <c r="AA73" i="17"/>
  <c r="Z73" i="17"/>
  <c r="Y73" i="17"/>
  <c r="X73" i="17"/>
  <c r="V73" i="17"/>
  <c r="U73" i="17"/>
  <c r="T73" i="17"/>
  <c r="S73" i="17"/>
  <c r="R73" i="17"/>
  <c r="Q73" i="17"/>
  <c r="P73" i="17"/>
  <c r="O73" i="17"/>
  <c r="N73" i="17"/>
  <c r="M73" i="17"/>
  <c r="L73" i="17"/>
  <c r="K73" i="17"/>
  <c r="J73" i="17"/>
  <c r="I73" i="17"/>
  <c r="H73" i="17"/>
  <c r="DZ72" i="17"/>
  <c r="DY72" i="17"/>
  <c r="DX72" i="17"/>
  <c r="DW72" i="17"/>
  <c r="DV72" i="17"/>
  <c r="DU72" i="17"/>
  <c r="DT72" i="17"/>
  <c r="DS72" i="17"/>
  <c r="DR72" i="17"/>
  <c r="DQ72" i="17"/>
  <c r="DP72" i="17"/>
  <c r="DO72" i="17"/>
  <c r="DN72" i="17"/>
  <c r="DM72" i="17"/>
  <c r="DL72" i="17"/>
  <c r="DK72" i="17"/>
  <c r="DJ72" i="17"/>
  <c r="DI72" i="17"/>
  <c r="DH72" i="17"/>
  <c r="DG72" i="17"/>
  <c r="DF72" i="17"/>
  <c r="DE72" i="17"/>
  <c r="DD72" i="17"/>
  <c r="DC72" i="17"/>
  <c r="CR72" i="17"/>
  <c r="CQ72" i="17"/>
  <c r="CP72" i="17"/>
  <c r="CO72" i="17"/>
  <c r="CN72" i="17"/>
  <c r="CM72" i="17"/>
  <c r="CL72" i="17"/>
  <c r="CK72" i="17"/>
  <c r="CI72" i="17"/>
  <c r="CH72" i="17"/>
  <c r="CG72" i="17"/>
  <c r="CF72" i="17"/>
  <c r="CE72" i="17"/>
  <c r="CD72" i="17"/>
  <c r="CC72" i="17"/>
  <c r="CB72" i="17"/>
  <c r="BZ72" i="17"/>
  <c r="BY72" i="17"/>
  <c r="BX72" i="17"/>
  <c r="BW72" i="17"/>
  <c r="BV72" i="17"/>
  <c r="BU72" i="17"/>
  <c r="BT72" i="17"/>
  <c r="BS72" i="17"/>
  <c r="BB72" i="17"/>
  <c r="BA72" i="17"/>
  <c r="AZ72" i="17"/>
  <c r="AY72" i="17"/>
  <c r="AX72" i="17"/>
  <c r="AW72" i="17"/>
  <c r="AV72" i="17"/>
  <c r="AU72" i="17"/>
  <c r="AT72" i="17"/>
  <c r="AS72" i="17"/>
  <c r="AR72" i="17"/>
  <c r="AQ72" i="17"/>
  <c r="AP72" i="17"/>
  <c r="AO72" i="17"/>
  <c r="AN72" i="17"/>
  <c r="AL72" i="17"/>
  <c r="AK72" i="17"/>
  <c r="AJ72" i="17"/>
  <c r="AI72" i="17"/>
  <c r="AH72" i="17"/>
  <c r="AG72" i="17"/>
  <c r="AF72" i="17"/>
  <c r="AE72" i="17"/>
  <c r="AD72" i="17"/>
  <c r="AC72" i="17"/>
  <c r="AB72" i="17"/>
  <c r="AA72" i="17"/>
  <c r="Z72" i="17"/>
  <c r="Y72" i="17"/>
  <c r="X72" i="17"/>
  <c r="V72" i="17"/>
  <c r="U72" i="17"/>
  <c r="T72" i="17"/>
  <c r="S72" i="17"/>
  <c r="R72" i="17"/>
  <c r="Q72" i="17"/>
  <c r="P72" i="17"/>
  <c r="O72" i="17"/>
  <c r="N72" i="17"/>
  <c r="M72" i="17"/>
  <c r="L72" i="17"/>
  <c r="K72" i="17"/>
  <c r="J72" i="17"/>
  <c r="I72" i="17"/>
  <c r="H72" i="17"/>
  <c r="DZ71" i="17"/>
  <c r="DY71" i="17"/>
  <c r="DX71" i="17"/>
  <c r="DW71" i="17"/>
  <c r="DV71" i="17"/>
  <c r="DU71" i="17"/>
  <c r="DT71" i="17"/>
  <c r="DS71" i="17"/>
  <c r="DR71" i="17"/>
  <c r="DQ71" i="17"/>
  <c r="DP71" i="17"/>
  <c r="DO71" i="17"/>
  <c r="DN71" i="17"/>
  <c r="DM71" i="17"/>
  <c r="DL71" i="17"/>
  <c r="DK71" i="17"/>
  <c r="DJ71" i="17"/>
  <c r="DI71" i="17"/>
  <c r="DH71" i="17"/>
  <c r="DG71" i="17"/>
  <c r="DF71" i="17"/>
  <c r="DE71" i="17"/>
  <c r="DD71" i="17"/>
  <c r="DC71" i="17"/>
  <c r="CR71" i="17"/>
  <c r="CQ71" i="17"/>
  <c r="CP71" i="17"/>
  <c r="CO71" i="17"/>
  <c r="CN71" i="17"/>
  <c r="CM71" i="17"/>
  <c r="CL71" i="17"/>
  <c r="CK71" i="17"/>
  <c r="CI71" i="17"/>
  <c r="CH71" i="17"/>
  <c r="CG71" i="17"/>
  <c r="CF71" i="17"/>
  <c r="CE71" i="17"/>
  <c r="CD71" i="17"/>
  <c r="CC71" i="17"/>
  <c r="CB71" i="17"/>
  <c r="BZ71" i="17"/>
  <c r="BY71" i="17"/>
  <c r="BX71" i="17"/>
  <c r="BW71" i="17"/>
  <c r="BV71" i="17"/>
  <c r="BU71" i="17"/>
  <c r="BT71" i="17"/>
  <c r="BS71" i="17"/>
  <c r="BB71" i="17"/>
  <c r="BA71" i="17"/>
  <c r="AZ71" i="17"/>
  <c r="AY71" i="17"/>
  <c r="AX71" i="17"/>
  <c r="AW71" i="17"/>
  <c r="AV71" i="17"/>
  <c r="AU71" i="17"/>
  <c r="AT71" i="17"/>
  <c r="AS71" i="17"/>
  <c r="AR71" i="17"/>
  <c r="AQ71" i="17"/>
  <c r="AP71" i="17"/>
  <c r="AO71" i="17"/>
  <c r="AN71" i="17"/>
  <c r="AL71" i="17"/>
  <c r="AK71" i="17"/>
  <c r="AJ71" i="17"/>
  <c r="AI71" i="17"/>
  <c r="AH71" i="17"/>
  <c r="AG71" i="17"/>
  <c r="AF71" i="17"/>
  <c r="AE71" i="17"/>
  <c r="AD71" i="17"/>
  <c r="AC71" i="17"/>
  <c r="AB71" i="17"/>
  <c r="AA71" i="17"/>
  <c r="Z71" i="17"/>
  <c r="Y71" i="17"/>
  <c r="X71" i="17"/>
  <c r="V71" i="17"/>
  <c r="U71" i="17"/>
  <c r="T71" i="17"/>
  <c r="S71" i="17"/>
  <c r="R71" i="17"/>
  <c r="Q71" i="17"/>
  <c r="P71" i="17"/>
  <c r="O71" i="17"/>
  <c r="N71" i="17"/>
  <c r="M71" i="17"/>
  <c r="L71" i="17"/>
  <c r="K71" i="17"/>
  <c r="J71" i="17"/>
  <c r="I71" i="17"/>
  <c r="H71" i="17"/>
  <c r="DZ70" i="17"/>
  <c r="DY70" i="17"/>
  <c r="DX70" i="17"/>
  <c r="DW70" i="17"/>
  <c r="DV70" i="17"/>
  <c r="DU70" i="17"/>
  <c r="DT70" i="17"/>
  <c r="DS70" i="17"/>
  <c r="DR70" i="17"/>
  <c r="DQ70" i="17"/>
  <c r="DP70" i="17"/>
  <c r="DO70" i="17"/>
  <c r="DN70" i="17"/>
  <c r="DM70" i="17"/>
  <c r="DL70" i="17"/>
  <c r="DK70" i="17"/>
  <c r="DJ70" i="17"/>
  <c r="DI70" i="17"/>
  <c r="DH70" i="17"/>
  <c r="DG70" i="17"/>
  <c r="DF70" i="17"/>
  <c r="DE70" i="17"/>
  <c r="DD70" i="17"/>
  <c r="DC70" i="17"/>
  <c r="CR70" i="17"/>
  <c r="CQ70" i="17"/>
  <c r="CP70" i="17"/>
  <c r="CO70" i="17"/>
  <c r="CN70" i="17"/>
  <c r="CM70" i="17"/>
  <c r="CL70" i="17"/>
  <c r="CK70" i="17"/>
  <c r="CI70" i="17"/>
  <c r="CH70" i="17"/>
  <c r="CG70" i="17"/>
  <c r="CF70" i="17"/>
  <c r="CE70" i="17"/>
  <c r="CD70" i="17"/>
  <c r="CC70" i="17"/>
  <c r="CB70" i="17"/>
  <c r="BZ70" i="17"/>
  <c r="BY70" i="17"/>
  <c r="BX70" i="17"/>
  <c r="BW70" i="17"/>
  <c r="BV70" i="17"/>
  <c r="BU70" i="17"/>
  <c r="BT70" i="17"/>
  <c r="BS70" i="17"/>
  <c r="BB70" i="17"/>
  <c r="BA70" i="17"/>
  <c r="AZ70" i="17"/>
  <c r="AY70" i="17"/>
  <c r="AX70" i="17"/>
  <c r="AW70" i="17"/>
  <c r="AV70" i="17"/>
  <c r="AU70" i="17"/>
  <c r="AT70" i="17"/>
  <c r="AS70" i="17"/>
  <c r="AR70" i="17"/>
  <c r="AQ70" i="17"/>
  <c r="AP70" i="17"/>
  <c r="AO70" i="17"/>
  <c r="AN70" i="17"/>
  <c r="AL70" i="17"/>
  <c r="AK70" i="17"/>
  <c r="AJ70" i="17"/>
  <c r="AI70" i="17"/>
  <c r="AH70" i="17"/>
  <c r="AG70" i="17"/>
  <c r="AF70" i="17"/>
  <c r="AE70" i="17"/>
  <c r="AD70" i="17"/>
  <c r="AC70" i="17"/>
  <c r="AB70" i="17"/>
  <c r="AA70" i="17"/>
  <c r="Z70" i="17"/>
  <c r="Y70" i="17"/>
  <c r="X70" i="17"/>
  <c r="V70" i="17"/>
  <c r="U70" i="17"/>
  <c r="T70" i="17"/>
  <c r="S70" i="17"/>
  <c r="R70" i="17"/>
  <c r="Q70" i="17"/>
  <c r="P70" i="17"/>
  <c r="O70" i="17"/>
  <c r="N70" i="17"/>
  <c r="M70" i="17"/>
  <c r="L70" i="17"/>
  <c r="K70" i="17"/>
  <c r="J70" i="17"/>
  <c r="I70" i="17"/>
  <c r="H70" i="17"/>
  <c r="DZ69" i="17"/>
  <c r="DY69" i="17"/>
  <c r="DX69" i="17"/>
  <c r="DW69" i="17"/>
  <c r="DV69" i="17"/>
  <c r="DU69" i="17"/>
  <c r="DT69" i="17"/>
  <c r="DS69" i="17"/>
  <c r="DR69" i="17"/>
  <c r="DQ69" i="17"/>
  <c r="DP69" i="17"/>
  <c r="DO69" i="17"/>
  <c r="DN69" i="17"/>
  <c r="DM69" i="17"/>
  <c r="DL69" i="17"/>
  <c r="DK69" i="17"/>
  <c r="DJ69" i="17"/>
  <c r="DI69" i="17"/>
  <c r="DH69" i="17"/>
  <c r="DG69" i="17"/>
  <c r="DF69" i="17"/>
  <c r="DE69" i="17"/>
  <c r="DD69" i="17"/>
  <c r="DC69" i="17"/>
  <c r="CR69" i="17"/>
  <c r="CQ69" i="17"/>
  <c r="CP69" i="17"/>
  <c r="CO69" i="17"/>
  <c r="CN69" i="17"/>
  <c r="CM69" i="17"/>
  <c r="CL69" i="17"/>
  <c r="CK69" i="17"/>
  <c r="CI69" i="17"/>
  <c r="CH69" i="17"/>
  <c r="CG69" i="17"/>
  <c r="CF69" i="17"/>
  <c r="CE69" i="17"/>
  <c r="CD69" i="17"/>
  <c r="CC69" i="17"/>
  <c r="CB69" i="17"/>
  <c r="BZ69" i="17"/>
  <c r="BY69" i="17"/>
  <c r="BX69" i="17"/>
  <c r="BW69" i="17"/>
  <c r="BV69" i="17"/>
  <c r="BU69" i="17"/>
  <c r="BT69" i="17"/>
  <c r="BS69" i="17"/>
  <c r="BB69" i="17"/>
  <c r="BA69" i="17"/>
  <c r="AZ69" i="17"/>
  <c r="AY69" i="17"/>
  <c r="AX69" i="17"/>
  <c r="AW69" i="17"/>
  <c r="AV69" i="17"/>
  <c r="AU69" i="17"/>
  <c r="AT69" i="17"/>
  <c r="AS69" i="17"/>
  <c r="AR69" i="17"/>
  <c r="AQ69" i="17"/>
  <c r="AP69" i="17"/>
  <c r="AO69" i="17"/>
  <c r="AN69" i="17"/>
  <c r="AL69" i="17"/>
  <c r="AK69" i="17"/>
  <c r="AJ69" i="17"/>
  <c r="AI69" i="17"/>
  <c r="AH69" i="17"/>
  <c r="AG69" i="17"/>
  <c r="AF69" i="17"/>
  <c r="AE69" i="17"/>
  <c r="AD69" i="17"/>
  <c r="AC69" i="17"/>
  <c r="AB69" i="17"/>
  <c r="AA69" i="17"/>
  <c r="Z69" i="17"/>
  <c r="Y69" i="17"/>
  <c r="X69" i="17"/>
  <c r="V69" i="17"/>
  <c r="U69" i="17"/>
  <c r="T69" i="17"/>
  <c r="S69" i="17"/>
  <c r="R69" i="17"/>
  <c r="Q69" i="17"/>
  <c r="P69" i="17"/>
  <c r="O69" i="17"/>
  <c r="N69" i="17"/>
  <c r="M69" i="17"/>
  <c r="L69" i="17"/>
  <c r="K69" i="17"/>
  <c r="J69" i="17"/>
  <c r="I69" i="17"/>
  <c r="H69" i="17"/>
  <c r="DZ68" i="17"/>
  <c r="DY68" i="17"/>
  <c r="DX68" i="17"/>
  <c r="DW68" i="17"/>
  <c r="DV68" i="17"/>
  <c r="DU68" i="17"/>
  <c r="DT68" i="17"/>
  <c r="DS68" i="17"/>
  <c r="DR68" i="17"/>
  <c r="DQ68" i="17"/>
  <c r="DP68" i="17"/>
  <c r="DO68" i="17"/>
  <c r="DN68" i="17"/>
  <c r="DM68" i="17"/>
  <c r="DL68" i="17"/>
  <c r="DK68" i="17"/>
  <c r="DJ68" i="17"/>
  <c r="DI68" i="17"/>
  <c r="DH68" i="17"/>
  <c r="DG68" i="17"/>
  <c r="DF68" i="17"/>
  <c r="DE68" i="17"/>
  <c r="DD68" i="17"/>
  <c r="DC68" i="17"/>
  <c r="CR68" i="17"/>
  <c r="CQ68" i="17"/>
  <c r="CP68" i="17"/>
  <c r="CO68" i="17"/>
  <c r="CN68" i="17"/>
  <c r="CM68" i="17"/>
  <c r="CL68" i="17"/>
  <c r="CK68" i="17"/>
  <c r="CI68" i="17"/>
  <c r="CH68" i="17"/>
  <c r="CG68" i="17"/>
  <c r="CF68" i="17"/>
  <c r="CE68" i="17"/>
  <c r="CD68" i="17"/>
  <c r="CC68" i="17"/>
  <c r="CB68" i="17"/>
  <c r="BZ68" i="17"/>
  <c r="BY68" i="17"/>
  <c r="BX68" i="17"/>
  <c r="BW68" i="17"/>
  <c r="BV68" i="17"/>
  <c r="BU68" i="17"/>
  <c r="BT68" i="17"/>
  <c r="BS68" i="17"/>
  <c r="BB68" i="17"/>
  <c r="BA68" i="17"/>
  <c r="AZ68" i="17"/>
  <c r="AY68" i="17"/>
  <c r="AX68" i="17"/>
  <c r="AW68" i="17"/>
  <c r="AV68" i="17"/>
  <c r="AU68" i="17"/>
  <c r="AT68" i="17"/>
  <c r="AS68" i="17"/>
  <c r="AR68" i="17"/>
  <c r="AQ68" i="17"/>
  <c r="AP68" i="17"/>
  <c r="AO68" i="17"/>
  <c r="AN68" i="17"/>
  <c r="AL68" i="17"/>
  <c r="AK68" i="17"/>
  <c r="AJ68" i="17"/>
  <c r="AI68" i="17"/>
  <c r="AH68" i="17"/>
  <c r="AG68" i="17"/>
  <c r="AF68" i="17"/>
  <c r="AE68" i="17"/>
  <c r="AD68" i="17"/>
  <c r="AC68" i="17"/>
  <c r="AB68" i="17"/>
  <c r="AA68" i="17"/>
  <c r="Z68" i="17"/>
  <c r="Y68" i="17"/>
  <c r="X68" i="17"/>
  <c r="V68" i="17"/>
  <c r="U68" i="17"/>
  <c r="T68" i="17"/>
  <c r="S68" i="17"/>
  <c r="R68" i="17"/>
  <c r="Q68" i="17"/>
  <c r="P68" i="17"/>
  <c r="O68" i="17"/>
  <c r="N68" i="17"/>
  <c r="M68" i="17"/>
  <c r="L68" i="17"/>
  <c r="K68" i="17"/>
  <c r="J68" i="17"/>
  <c r="I68" i="17"/>
  <c r="H68" i="17"/>
  <c r="DZ67" i="17"/>
  <c r="DY67" i="17"/>
  <c r="DX67" i="17"/>
  <c r="DW67" i="17"/>
  <c r="DV67" i="17"/>
  <c r="DU67" i="17"/>
  <c r="DT67" i="17"/>
  <c r="DS67" i="17"/>
  <c r="DR67" i="17"/>
  <c r="DQ67" i="17"/>
  <c r="DP67" i="17"/>
  <c r="DO67" i="17"/>
  <c r="DN67" i="17"/>
  <c r="DM67" i="17"/>
  <c r="DL67" i="17"/>
  <c r="DK67" i="17"/>
  <c r="DJ67" i="17"/>
  <c r="DI67" i="17"/>
  <c r="DH67" i="17"/>
  <c r="DG67" i="17"/>
  <c r="DF67" i="17"/>
  <c r="DE67" i="17"/>
  <c r="DD67" i="17"/>
  <c r="DC67" i="17"/>
  <c r="CR67" i="17"/>
  <c r="CQ67" i="17"/>
  <c r="CP67" i="17"/>
  <c r="CO67" i="17"/>
  <c r="CN67" i="17"/>
  <c r="CM67" i="17"/>
  <c r="CL67" i="17"/>
  <c r="CK67" i="17"/>
  <c r="CI67" i="17"/>
  <c r="CH67" i="17"/>
  <c r="CG67" i="17"/>
  <c r="CF67" i="17"/>
  <c r="CE67" i="17"/>
  <c r="CD67" i="17"/>
  <c r="CC67" i="17"/>
  <c r="CB67" i="17"/>
  <c r="BZ67" i="17"/>
  <c r="BY67" i="17"/>
  <c r="BX67" i="17"/>
  <c r="BW67" i="17"/>
  <c r="BV67" i="17"/>
  <c r="BU67" i="17"/>
  <c r="BT67" i="17"/>
  <c r="BS67" i="17"/>
  <c r="BB67" i="17"/>
  <c r="BA67" i="17"/>
  <c r="AZ67" i="17"/>
  <c r="AY67" i="17"/>
  <c r="AX67" i="17"/>
  <c r="AW67" i="17"/>
  <c r="AV67" i="17"/>
  <c r="AU67" i="17"/>
  <c r="AT67" i="17"/>
  <c r="AS67" i="17"/>
  <c r="AR67" i="17"/>
  <c r="AQ67" i="17"/>
  <c r="AP67" i="17"/>
  <c r="AO67" i="17"/>
  <c r="AN67" i="17"/>
  <c r="AL67" i="17"/>
  <c r="AK67" i="17"/>
  <c r="AJ67" i="17"/>
  <c r="AI67" i="17"/>
  <c r="AH67" i="17"/>
  <c r="AG67" i="17"/>
  <c r="AF67" i="17"/>
  <c r="AE67" i="17"/>
  <c r="AD67" i="17"/>
  <c r="AC67" i="17"/>
  <c r="AB67" i="17"/>
  <c r="AA67" i="17"/>
  <c r="Z67" i="17"/>
  <c r="Y67" i="17"/>
  <c r="X67" i="17"/>
  <c r="V67" i="17"/>
  <c r="U67" i="17"/>
  <c r="T67" i="17"/>
  <c r="S67" i="17"/>
  <c r="R67" i="17"/>
  <c r="Q67" i="17"/>
  <c r="P67" i="17"/>
  <c r="O67" i="17"/>
  <c r="N67" i="17"/>
  <c r="M67" i="17"/>
  <c r="L67" i="17"/>
  <c r="K67" i="17"/>
  <c r="J67" i="17"/>
  <c r="I67" i="17"/>
  <c r="H67" i="17"/>
  <c r="DZ66" i="17"/>
  <c r="DY66" i="17"/>
  <c r="DX66" i="17"/>
  <c r="DW66" i="17"/>
  <c r="DV66" i="17"/>
  <c r="DU66" i="17"/>
  <c r="DT66" i="17"/>
  <c r="DS66" i="17"/>
  <c r="DR66" i="17"/>
  <c r="DQ66" i="17"/>
  <c r="DP66" i="17"/>
  <c r="DO66" i="17"/>
  <c r="DN66" i="17"/>
  <c r="DM66" i="17"/>
  <c r="DL66" i="17"/>
  <c r="DK66" i="17"/>
  <c r="DJ66" i="17"/>
  <c r="DI66" i="17"/>
  <c r="DH66" i="17"/>
  <c r="DG66" i="17"/>
  <c r="DF66" i="17"/>
  <c r="DE66" i="17"/>
  <c r="DD66" i="17"/>
  <c r="DC66" i="17"/>
  <c r="CR66" i="17"/>
  <c r="CQ66" i="17"/>
  <c r="CP66" i="17"/>
  <c r="CO66" i="17"/>
  <c r="CN66" i="17"/>
  <c r="CM66" i="17"/>
  <c r="CL66" i="17"/>
  <c r="CK66" i="17"/>
  <c r="CI66" i="17"/>
  <c r="CH66" i="17"/>
  <c r="CG66" i="17"/>
  <c r="CF66" i="17"/>
  <c r="CE66" i="17"/>
  <c r="CD66" i="17"/>
  <c r="CC66" i="17"/>
  <c r="CB66" i="17"/>
  <c r="BZ66" i="17"/>
  <c r="BY66" i="17"/>
  <c r="BX66" i="17"/>
  <c r="BW66" i="17"/>
  <c r="BV66" i="17"/>
  <c r="BU66" i="17"/>
  <c r="BT66" i="17"/>
  <c r="BS66" i="17"/>
  <c r="BB66" i="17"/>
  <c r="BA66" i="17"/>
  <c r="AZ66" i="17"/>
  <c r="AY66" i="17"/>
  <c r="AX66" i="17"/>
  <c r="AW66" i="17"/>
  <c r="AV66" i="17"/>
  <c r="AU66" i="17"/>
  <c r="AT66" i="17"/>
  <c r="AS66" i="17"/>
  <c r="AR66" i="17"/>
  <c r="AQ66" i="17"/>
  <c r="AP66" i="17"/>
  <c r="AO66" i="17"/>
  <c r="AN66" i="17"/>
  <c r="AL66" i="17"/>
  <c r="AK66" i="17"/>
  <c r="AJ66" i="17"/>
  <c r="AI66" i="17"/>
  <c r="AH66" i="17"/>
  <c r="AG66" i="17"/>
  <c r="AF66" i="17"/>
  <c r="AE66" i="17"/>
  <c r="AD66" i="17"/>
  <c r="AC66" i="17"/>
  <c r="AB66" i="17"/>
  <c r="AA66" i="17"/>
  <c r="Z66" i="17"/>
  <c r="Y66" i="17"/>
  <c r="X66" i="17"/>
  <c r="V66" i="17"/>
  <c r="U66" i="17"/>
  <c r="T66" i="17"/>
  <c r="S66" i="17"/>
  <c r="R66" i="17"/>
  <c r="Q66" i="17"/>
  <c r="P66" i="17"/>
  <c r="O66" i="17"/>
  <c r="N66" i="17"/>
  <c r="M66" i="17"/>
  <c r="L66" i="17"/>
  <c r="K66" i="17"/>
  <c r="J66" i="17"/>
  <c r="I66" i="17"/>
  <c r="H66" i="17"/>
  <c r="DZ65" i="17"/>
  <c r="DY65" i="17"/>
  <c r="DX65" i="17"/>
  <c r="DW65" i="17"/>
  <c r="DV65" i="17"/>
  <c r="DU65" i="17"/>
  <c r="DT65" i="17"/>
  <c r="DS65" i="17"/>
  <c r="DR65" i="17"/>
  <c r="DQ65" i="17"/>
  <c r="DP65" i="17"/>
  <c r="DO65" i="17"/>
  <c r="DN65" i="17"/>
  <c r="DM65" i="17"/>
  <c r="DL65" i="17"/>
  <c r="DK65" i="17"/>
  <c r="DJ65" i="17"/>
  <c r="DI65" i="17"/>
  <c r="DH65" i="17"/>
  <c r="DG65" i="17"/>
  <c r="DF65" i="17"/>
  <c r="DE65" i="17"/>
  <c r="DD65" i="17"/>
  <c r="DC65" i="17"/>
  <c r="CR65" i="17"/>
  <c r="CQ65" i="17"/>
  <c r="CP65" i="17"/>
  <c r="CO65" i="17"/>
  <c r="CN65" i="17"/>
  <c r="CM65" i="17"/>
  <c r="CL65" i="17"/>
  <c r="CK65" i="17"/>
  <c r="CI65" i="17"/>
  <c r="CH65" i="17"/>
  <c r="CG65" i="17"/>
  <c r="CF65" i="17"/>
  <c r="CE65" i="17"/>
  <c r="CD65" i="17"/>
  <c r="CC65" i="17"/>
  <c r="CB65" i="17"/>
  <c r="BZ65" i="17"/>
  <c r="BY65" i="17"/>
  <c r="BX65" i="17"/>
  <c r="BW65" i="17"/>
  <c r="BV65" i="17"/>
  <c r="BU65" i="17"/>
  <c r="BT65" i="17"/>
  <c r="BS65" i="17"/>
  <c r="BB65" i="17"/>
  <c r="BA65" i="17"/>
  <c r="AZ65" i="17"/>
  <c r="AY65" i="17"/>
  <c r="AX65" i="17"/>
  <c r="AW65" i="17"/>
  <c r="AV65" i="17"/>
  <c r="AU65" i="17"/>
  <c r="AT65" i="17"/>
  <c r="AS65" i="17"/>
  <c r="AR65" i="17"/>
  <c r="AQ65" i="17"/>
  <c r="AP65" i="17"/>
  <c r="AO65" i="17"/>
  <c r="AN65" i="17"/>
  <c r="AL65" i="17"/>
  <c r="AK65" i="17"/>
  <c r="AJ65" i="17"/>
  <c r="AI65" i="17"/>
  <c r="AH65" i="17"/>
  <c r="AG65" i="17"/>
  <c r="AF65" i="17"/>
  <c r="AE65" i="17"/>
  <c r="AD65" i="17"/>
  <c r="AC65" i="17"/>
  <c r="AB65" i="17"/>
  <c r="AA65" i="17"/>
  <c r="Z65" i="17"/>
  <c r="Y65" i="17"/>
  <c r="X65" i="17"/>
  <c r="V65" i="17"/>
  <c r="U65" i="17"/>
  <c r="T65" i="17"/>
  <c r="S65" i="17"/>
  <c r="R65" i="17"/>
  <c r="Q65" i="17"/>
  <c r="P65" i="17"/>
  <c r="O65" i="17"/>
  <c r="N65" i="17"/>
  <c r="M65" i="17"/>
  <c r="L65" i="17"/>
  <c r="K65" i="17"/>
  <c r="J65" i="17"/>
  <c r="I65" i="17"/>
  <c r="H65" i="17"/>
  <c r="DZ64" i="17"/>
  <c r="DY64" i="17"/>
  <c r="DX64" i="17"/>
  <c r="DW64" i="17"/>
  <c r="DV64" i="17"/>
  <c r="DU64" i="17"/>
  <c r="DT64" i="17"/>
  <c r="DS64" i="17"/>
  <c r="DR64" i="17"/>
  <c r="DQ64" i="17"/>
  <c r="DP64" i="17"/>
  <c r="DO64" i="17"/>
  <c r="DN64" i="17"/>
  <c r="DM64" i="17"/>
  <c r="DL64" i="17"/>
  <c r="DK64" i="17"/>
  <c r="DJ64" i="17"/>
  <c r="DI64" i="17"/>
  <c r="DH64" i="17"/>
  <c r="DG64" i="17"/>
  <c r="DF64" i="17"/>
  <c r="DE64" i="17"/>
  <c r="DD64" i="17"/>
  <c r="DC64" i="17"/>
  <c r="CR64" i="17"/>
  <c r="CQ64" i="17"/>
  <c r="CP64" i="17"/>
  <c r="CO64" i="17"/>
  <c r="CN64" i="17"/>
  <c r="CM64" i="17"/>
  <c r="CL64" i="17"/>
  <c r="CK64" i="17"/>
  <c r="CI64" i="17"/>
  <c r="CH64" i="17"/>
  <c r="CG64" i="17"/>
  <c r="CF64" i="17"/>
  <c r="CE64" i="17"/>
  <c r="CD64" i="17"/>
  <c r="CC64" i="17"/>
  <c r="CB64" i="17"/>
  <c r="BZ64" i="17"/>
  <c r="BY64" i="17"/>
  <c r="BX64" i="17"/>
  <c r="BW64" i="17"/>
  <c r="BV64" i="17"/>
  <c r="BU64" i="17"/>
  <c r="BT64" i="17"/>
  <c r="BS64" i="17"/>
  <c r="BB64" i="17"/>
  <c r="BA64" i="17"/>
  <c r="AZ64" i="17"/>
  <c r="AY64" i="17"/>
  <c r="AX64" i="17"/>
  <c r="AW64" i="17"/>
  <c r="AV64" i="17"/>
  <c r="AU64" i="17"/>
  <c r="AT64" i="17"/>
  <c r="AS64" i="17"/>
  <c r="AR64" i="17"/>
  <c r="AQ64" i="17"/>
  <c r="AP64" i="17"/>
  <c r="AO64" i="17"/>
  <c r="AN64" i="17"/>
  <c r="AL64" i="17"/>
  <c r="AK64" i="17"/>
  <c r="AJ64" i="17"/>
  <c r="AI64" i="17"/>
  <c r="AH64" i="17"/>
  <c r="AG64" i="17"/>
  <c r="AF64" i="17"/>
  <c r="AE64" i="17"/>
  <c r="AD64" i="17"/>
  <c r="AC64" i="17"/>
  <c r="AB64" i="17"/>
  <c r="AA64" i="17"/>
  <c r="Z64" i="17"/>
  <c r="Y64" i="17"/>
  <c r="X64" i="17"/>
  <c r="V64" i="17"/>
  <c r="U64" i="17"/>
  <c r="T64" i="17"/>
  <c r="S64" i="17"/>
  <c r="R64" i="17"/>
  <c r="Q64" i="17"/>
  <c r="P64" i="17"/>
  <c r="O64" i="17"/>
  <c r="N64" i="17"/>
  <c r="M64" i="17"/>
  <c r="L64" i="17"/>
  <c r="K64" i="17"/>
  <c r="J64" i="17"/>
  <c r="I64" i="17"/>
  <c r="H64" i="17"/>
  <c r="DZ63" i="17"/>
  <c r="DY63" i="17"/>
  <c r="DX63" i="17"/>
  <c r="DW63" i="17"/>
  <c r="DV63" i="17"/>
  <c r="DU63" i="17"/>
  <c r="DT63" i="17"/>
  <c r="DS63" i="17"/>
  <c r="DR63" i="17"/>
  <c r="DQ63" i="17"/>
  <c r="DP63" i="17"/>
  <c r="DO63" i="17"/>
  <c r="DN63" i="17"/>
  <c r="DM63" i="17"/>
  <c r="DL63" i="17"/>
  <c r="DK63" i="17"/>
  <c r="DJ63" i="17"/>
  <c r="DI63" i="17"/>
  <c r="DH63" i="17"/>
  <c r="DG63" i="17"/>
  <c r="DF63" i="17"/>
  <c r="DE63" i="17"/>
  <c r="DD63" i="17"/>
  <c r="DC63" i="17"/>
  <c r="CR63" i="17"/>
  <c r="CQ63" i="17"/>
  <c r="CP63" i="17"/>
  <c r="CO63" i="17"/>
  <c r="CN63" i="17"/>
  <c r="CM63" i="17"/>
  <c r="CL63" i="17"/>
  <c r="CK63" i="17"/>
  <c r="CI63" i="17"/>
  <c r="CH63" i="17"/>
  <c r="CG63" i="17"/>
  <c r="CF63" i="17"/>
  <c r="CE63" i="17"/>
  <c r="CD63" i="17"/>
  <c r="CC63" i="17"/>
  <c r="CB63" i="17"/>
  <c r="BZ63" i="17"/>
  <c r="BY63" i="17"/>
  <c r="BX63" i="17"/>
  <c r="BW63" i="17"/>
  <c r="BV63" i="17"/>
  <c r="BU63" i="17"/>
  <c r="BT63" i="17"/>
  <c r="BS63" i="17"/>
  <c r="BB63" i="17"/>
  <c r="BA63" i="17"/>
  <c r="AZ63" i="17"/>
  <c r="AY63" i="17"/>
  <c r="AX63" i="17"/>
  <c r="AW63" i="17"/>
  <c r="AV63" i="17"/>
  <c r="AU63" i="17"/>
  <c r="AT63" i="17"/>
  <c r="AS63" i="17"/>
  <c r="AR63" i="17"/>
  <c r="AQ63" i="17"/>
  <c r="AP63" i="17"/>
  <c r="AO63" i="17"/>
  <c r="AN63" i="17"/>
  <c r="AL63" i="17"/>
  <c r="AK63" i="17"/>
  <c r="AJ63" i="17"/>
  <c r="AI63" i="17"/>
  <c r="AH63" i="17"/>
  <c r="AG63" i="17"/>
  <c r="AF63" i="17"/>
  <c r="AE63" i="17"/>
  <c r="AD63" i="17"/>
  <c r="AC63" i="17"/>
  <c r="AB63" i="17"/>
  <c r="AA63" i="17"/>
  <c r="Z63" i="17"/>
  <c r="Y63" i="17"/>
  <c r="X63" i="17"/>
  <c r="V63" i="17"/>
  <c r="U63" i="17"/>
  <c r="T63" i="17"/>
  <c r="S63" i="17"/>
  <c r="R63" i="17"/>
  <c r="Q63" i="17"/>
  <c r="P63" i="17"/>
  <c r="O63" i="17"/>
  <c r="N63" i="17"/>
  <c r="M63" i="17"/>
  <c r="L63" i="17"/>
  <c r="K63" i="17"/>
  <c r="J63" i="17"/>
  <c r="I63" i="17"/>
  <c r="H63" i="17"/>
  <c r="DZ62" i="17"/>
  <c r="DY62" i="17"/>
  <c r="DX62" i="17"/>
  <c r="DW62" i="17"/>
  <c r="DV62" i="17"/>
  <c r="DU62" i="17"/>
  <c r="DT62" i="17"/>
  <c r="DS62" i="17"/>
  <c r="DR62" i="17"/>
  <c r="DQ62" i="17"/>
  <c r="DP62" i="17"/>
  <c r="DO62" i="17"/>
  <c r="DN62" i="17"/>
  <c r="DM62" i="17"/>
  <c r="DL62" i="17"/>
  <c r="DK62" i="17"/>
  <c r="DJ62" i="17"/>
  <c r="DI62" i="17"/>
  <c r="DH62" i="17"/>
  <c r="DG62" i="17"/>
  <c r="DF62" i="17"/>
  <c r="DE62" i="17"/>
  <c r="DD62" i="17"/>
  <c r="DC62" i="17"/>
  <c r="CR62" i="17"/>
  <c r="CQ62" i="17"/>
  <c r="CP62" i="17"/>
  <c r="CO62" i="17"/>
  <c r="CN62" i="17"/>
  <c r="CM62" i="17"/>
  <c r="CL62" i="17"/>
  <c r="CK62" i="17"/>
  <c r="CI62" i="17"/>
  <c r="CH62" i="17"/>
  <c r="CG62" i="17"/>
  <c r="CF62" i="17"/>
  <c r="CE62" i="17"/>
  <c r="CD62" i="17"/>
  <c r="CC62" i="17"/>
  <c r="CB62" i="17"/>
  <c r="BZ62" i="17"/>
  <c r="BY62" i="17"/>
  <c r="BX62" i="17"/>
  <c r="BW62" i="17"/>
  <c r="BV62" i="17"/>
  <c r="BU62" i="17"/>
  <c r="BT62" i="17"/>
  <c r="BS62" i="17"/>
  <c r="BB62" i="17"/>
  <c r="BA62" i="17"/>
  <c r="AZ62" i="17"/>
  <c r="AY62" i="17"/>
  <c r="AX62" i="17"/>
  <c r="AW62" i="17"/>
  <c r="AV62" i="17"/>
  <c r="AU62" i="17"/>
  <c r="AT62" i="17"/>
  <c r="AS62" i="17"/>
  <c r="AR62" i="17"/>
  <c r="AQ62" i="17"/>
  <c r="AP62" i="17"/>
  <c r="AO62" i="17"/>
  <c r="AN62" i="17"/>
  <c r="AL62" i="17"/>
  <c r="AK62" i="17"/>
  <c r="AJ62" i="17"/>
  <c r="AI62" i="17"/>
  <c r="AH62" i="17"/>
  <c r="AG62" i="17"/>
  <c r="AF62" i="17"/>
  <c r="AE62" i="17"/>
  <c r="AD62" i="17"/>
  <c r="AC62" i="17"/>
  <c r="AB62" i="17"/>
  <c r="AA62" i="17"/>
  <c r="Z62" i="17"/>
  <c r="Y62" i="17"/>
  <c r="X62" i="17"/>
  <c r="V62" i="17"/>
  <c r="U62" i="17"/>
  <c r="T62" i="17"/>
  <c r="S62" i="17"/>
  <c r="R62" i="17"/>
  <c r="Q62" i="17"/>
  <c r="P62" i="17"/>
  <c r="O62" i="17"/>
  <c r="N62" i="17"/>
  <c r="M62" i="17"/>
  <c r="L62" i="17"/>
  <c r="K62" i="17"/>
  <c r="J62" i="17"/>
  <c r="I62" i="17"/>
  <c r="H62" i="17"/>
  <c r="DZ61" i="17"/>
  <c r="DY61" i="17"/>
  <c r="DX61" i="17"/>
  <c r="DW61" i="17"/>
  <c r="DV61" i="17"/>
  <c r="DU61" i="17"/>
  <c r="DT61" i="17"/>
  <c r="DS61" i="17"/>
  <c r="DR61" i="17"/>
  <c r="DQ61" i="17"/>
  <c r="DP61" i="17"/>
  <c r="DO61" i="17"/>
  <c r="DN61" i="17"/>
  <c r="DM61" i="17"/>
  <c r="DL61" i="17"/>
  <c r="DK61" i="17"/>
  <c r="DJ61" i="17"/>
  <c r="DI61" i="17"/>
  <c r="DH61" i="17"/>
  <c r="DG61" i="17"/>
  <c r="DF61" i="17"/>
  <c r="DE61" i="17"/>
  <c r="DD61" i="17"/>
  <c r="DC61" i="17"/>
  <c r="CR61" i="17"/>
  <c r="CQ61" i="17"/>
  <c r="CP61" i="17"/>
  <c r="CO61" i="17"/>
  <c r="CN61" i="17"/>
  <c r="CM61" i="17"/>
  <c r="CL61" i="17"/>
  <c r="CK61" i="17"/>
  <c r="CI61" i="17"/>
  <c r="CH61" i="17"/>
  <c r="CG61" i="17"/>
  <c r="CF61" i="17"/>
  <c r="CE61" i="17"/>
  <c r="CD61" i="17"/>
  <c r="CC61" i="17"/>
  <c r="CB61" i="17"/>
  <c r="BZ61" i="17"/>
  <c r="BY61" i="17"/>
  <c r="BX61" i="17"/>
  <c r="BW61" i="17"/>
  <c r="BV61" i="17"/>
  <c r="BU61" i="17"/>
  <c r="BT61" i="17"/>
  <c r="BS61" i="17"/>
  <c r="BB61" i="17"/>
  <c r="BA61" i="17"/>
  <c r="AZ61" i="17"/>
  <c r="AY61" i="17"/>
  <c r="AX61" i="17"/>
  <c r="AW61" i="17"/>
  <c r="AV61" i="17"/>
  <c r="AU61" i="17"/>
  <c r="AT61" i="17"/>
  <c r="AS61" i="17"/>
  <c r="AR61" i="17"/>
  <c r="AQ61" i="17"/>
  <c r="AP61" i="17"/>
  <c r="AO61" i="17"/>
  <c r="AN61" i="17"/>
  <c r="AL61" i="17"/>
  <c r="AK61" i="17"/>
  <c r="AJ61" i="17"/>
  <c r="AI61" i="17"/>
  <c r="AH61" i="17"/>
  <c r="AG61" i="17"/>
  <c r="AF61" i="17"/>
  <c r="AE61" i="17"/>
  <c r="AD61" i="17"/>
  <c r="AC61" i="17"/>
  <c r="AB61" i="17"/>
  <c r="AA61" i="17"/>
  <c r="Z61" i="17"/>
  <c r="Y61" i="17"/>
  <c r="X61" i="17"/>
  <c r="V61" i="17"/>
  <c r="U61" i="17"/>
  <c r="T61" i="17"/>
  <c r="S61" i="17"/>
  <c r="R61" i="17"/>
  <c r="Q61" i="17"/>
  <c r="P61" i="17"/>
  <c r="O61" i="17"/>
  <c r="N61" i="17"/>
  <c r="M61" i="17"/>
  <c r="L61" i="17"/>
  <c r="K61" i="17"/>
  <c r="J61" i="17"/>
  <c r="I61" i="17"/>
  <c r="H61" i="17"/>
  <c r="DZ60" i="17"/>
  <c r="DY60" i="17"/>
  <c r="DX60" i="17"/>
  <c r="DW60" i="17"/>
  <c r="DV60" i="17"/>
  <c r="DU60" i="17"/>
  <c r="DT60" i="17"/>
  <c r="DS60" i="17"/>
  <c r="DR60" i="17"/>
  <c r="DQ60" i="17"/>
  <c r="DP60" i="17"/>
  <c r="DO60" i="17"/>
  <c r="DN60" i="17"/>
  <c r="DM60" i="17"/>
  <c r="DL60" i="17"/>
  <c r="DK60" i="17"/>
  <c r="DJ60" i="17"/>
  <c r="DI60" i="17"/>
  <c r="DH60" i="17"/>
  <c r="DG60" i="17"/>
  <c r="DF60" i="17"/>
  <c r="DE60" i="17"/>
  <c r="DD60" i="17"/>
  <c r="DC60" i="17"/>
  <c r="CR60" i="17"/>
  <c r="CQ60" i="17"/>
  <c r="CP60" i="17"/>
  <c r="CO60" i="17"/>
  <c r="CN60" i="17"/>
  <c r="CM60" i="17"/>
  <c r="CL60" i="17"/>
  <c r="CK60" i="17"/>
  <c r="CI60" i="17"/>
  <c r="CH60" i="17"/>
  <c r="CG60" i="17"/>
  <c r="CF60" i="17"/>
  <c r="CE60" i="17"/>
  <c r="CD60" i="17"/>
  <c r="CC60" i="17"/>
  <c r="CB60" i="17"/>
  <c r="BZ60" i="17"/>
  <c r="BY60" i="17"/>
  <c r="BX60" i="17"/>
  <c r="BW60" i="17"/>
  <c r="BV60" i="17"/>
  <c r="BU60" i="17"/>
  <c r="BT60" i="17"/>
  <c r="BS60" i="17"/>
  <c r="BB60" i="17"/>
  <c r="BA60" i="17"/>
  <c r="AZ60" i="17"/>
  <c r="AY60" i="17"/>
  <c r="AX60" i="17"/>
  <c r="AW60" i="17"/>
  <c r="AV60" i="17"/>
  <c r="AU60" i="17"/>
  <c r="AT60" i="17"/>
  <c r="AS60" i="17"/>
  <c r="AR60" i="17"/>
  <c r="AQ60" i="17"/>
  <c r="AP60" i="17"/>
  <c r="AO60" i="17"/>
  <c r="AN60" i="17"/>
  <c r="AL60" i="17"/>
  <c r="AK60" i="17"/>
  <c r="AJ60" i="17"/>
  <c r="AI60" i="17"/>
  <c r="AH60" i="17"/>
  <c r="AG60" i="17"/>
  <c r="AF60" i="17"/>
  <c r="AE60" i="17"/>
  <c r="AD60" i="17"/>
  <c r="AC60" i="17"/>
  <c r="AB60" i="17"/>
  <c r="AA60" i="17"/>
  <c r="Z60" i="17"/>
  <c r="Y60" i="17"/>
  <c r="X60" i="17"/>
  <c r="V60" i="17"/>
  <c r="U60" i="17"/>
  <c r="T60" i="17"/>
  <c r="S60" i="17"/>
  <c r="R60" i="17"/>
  <c r="Q60" i="17"/>
  <c r="P60" i="17"/>
  <c r="O60" i="17"/>
  <c r="N60" i="17"/>
  <c r="M60" i="17"/>
  <c r="L60" i="17"/>
  <c r="K60" i="17"/>
  <c r="J60" i="17"/>
  <c r="I60" i="17"/>
  <c r="H60" i="17"/>
  <c r="DZ59" i="17"/>
  <c r="DY59" i="17"/>
  <c r="DX59" i="17"/>
  <c r="DW59" i="17"/>
  <c r="DV59" i="17"/>
  <c r="DU59" i="17"/>
  <c r="DT59" i="17"/>
  <c r="DS59" i="17"/>
  <c r="DR59" i="17"/>
  <c r="DQ59" i="17"/>
  <c r="DP59" i="17"/>
  <c r="DO59" i="17"/>
  <c r="DN59" i="17"/>
  <c r="DM59" i="17"/>
  <c r="DL59" i="17"/>
  <c r="DK59" i="17"/>
  <c r="DJ59" i="17"/>
  <c r="DI59" i="17"/>
  <c r="DH59" i="17"/>
  <c r="DG59" i="17"/>
  <c r="DF59" i="17"/>
  <c r="DE59" i="17"/>
  <c r="DD59" i="17"/>
  <c r="DC59" i="17"/>
  <c r="CR59" i="17"/>
  <c r="CQ59" i="17"/>
  <c r="CP59" i="17"/>
  <c r="CO59" i="17"/>
  <c r="CN59" i="17"/>
  <c r="CM59" i="17"/>
  <c r="CL59" i="17"/>
  <c r="CK59" i="17"/>
  <c r="CI59" i="17"/>
  <c r="CH59" i="17"/>
  <c r="CG59" i="17"/>
  <c r="CF59" i="17"/>
  <c r="CE59" i="17"/>
  <c r="CD59" i="17"/>
  <c r="CC59" i="17"/>
  <c r="CB59" i="17"/>
  <c r="BZ59" i="17"/>
  <c r="BY59" i="17"/>
  <c r="BX59" i="17"/>
  <c r="BW59" i="17"/>
  <c r="BV59" i="17"/>
  <c r="BU59" i="17"/>
  <c r="BT59" i="17"/>
  <c r="BS59" i="17"/>
  <c r="BB59" i="17"/>
  <c r="BA59" i="17"/>
  <c r="AZ59" i="17"/>
  <c r="AY59" i="17"/>
  <c r="AX59" i="17"/>
  <c r="AW59" i="17"/>
  <c r="AV59" i="17"/>
  <c r="AU59" i="17"/>
  <c r="AT59" i="17"/>
  <c r="AS59" i="17"/>
  <c r="AR59" i="17"/>
  <c r="AQ59" i="17"/>
  <c r="AP59" i="17"/>
  <c r="AO59" i="17"/>
  <c r="AN59" i="17"/>
  <c r="AL59" i="17"/>
  <c r="AK59" i="17"/>
  <c r="AJ59" i="17"/>
  <c r="AI59" i="17"/>
  <c r="AH59" i="17"/>
  <c r="AG59" i="17"/>
  <c r="AF59" i="17"/>
  <c r="AE59" i="17"/>
  <c r="AD59" i="17"/>
  <c r="AC59" i="17"/>
  <c r="AB59" i="17"/>
  <c r="AA59" i="17"/>
  <c r="Z59" i="17"/>
  <c r="Y59" i="17"/>
  <c r="X59" i="17"/>
  <c r="V59" i="17"/>
  <c r="U59" i="17"/>
  <c r="T59" i="17"/>
  <c r="S59" i="17"/>
  <c r="R59" i="17"/>
  <c r="Q59" i="17"/>
  <c r="P59" i="17"/>
  <c r="O59" i="17"/>
  <c r="N59" i="17"/>
  <c r="M59" i="17"/>
  <c r="L59" i="17"/>
  <c r="K59" i="17"/>
  <c r="J59" i="17"/>
  <c r="I59" i="17"/>
  <c r="H59" i="17"/>
  <c r="DZ58" i="17"/>
  <c r="DY58" i="17"/>
  <c r="DX58" i="17"/>
  <c r="DW58" i="17"/>
  <c r="DV58" i="17"/>
  <c r="DU58" i="17"/>
  <c r="DT58" i="17"/>
  <c r="DS58" i="17"/>
  <c r="DR58" i="17"/>
  <c r="DQ58" i="17"/>
  <c r="DP58" i="17"/>
  <c r="DO58" i="17"/>
  <c r="DN58" i="17"/>
  <c r="DM58" i="17"/>
  <c r="DL58" i="17"/>
  <c r="DK58" i="17"/>
  <c r="DJ58" i="17"/>
  <c r="DI58" i="17"/>
  <c r="DH58" i="17"/>
  <c r="DG58" i="17"/>
  <c r="DF58" i="17"/>
  <c r="DE58" i="17"/>
  <c r="DD58" i="17"/>
  <c r="DC58" i="17"/>
  <c r="CR58" i="17"/>
  <c r="CQ58" i="17"/>
  <c r="CP58" i="17"/>
  <c r="CO58" i="17"/>
  <c r="CN58" i="17"/>
  <c r="CM58" i="17"/>
  <c r="CL58" i="17"/>
  <c r="CK58" i="17"/>
  <c r="CI58" i="17"/>
  <c r="CH58" i="17"/>
  <c r="CG58" i="17"/>
  <c r="CF58" i="17"/>
  <c r="CE58" i="17"/>
  <c r="CD58" i="17"/>
  <c r="CC58" i="17"/>
  <c r="CB58" i="17"/>
  <c r="BZ58" i="17"/>
  <c r="BY58" i="17"/>
  <c r="BX58" i="17"/>
  <c r="BW58" i="17"/>
  <c r="BV58" i="17"/>
  <c r="BU58" i="17"/>
  <c r="BT58" i="17"/>
  <c r="BS58" i="17"/>
  <c r="BB58" i="17"/>
  <c r="BA58" i="17"/>
  <c r="AZ58" i="17"/>
  <c r="AY58" i="17"/>
  <c r="AX58" i="17"/>
  <c r="AW58" i="17"/>
  <c r="AV58" i="17"/>
  <c r="AU58" i="17"/>
  <c r="AT58" i="17"/>
  <c r="AS58" i="17"/>
  <c r="AR58" i="17"/>
  <c r="AQ58" i="17"/>
  <c r="AP58" i="17"/>
  <c r="AO58" i="17"/>
  <c r="AN58" i="17"/>
  <c r="AL58" i="17"/>
  <c r="AK58" i="17"/>
  <c r="AJ58" i="17"/>
  <c r="AI58" i="17"/>
  <c r="AH58" i="17"/>
  <c r="AG58" i="17"/>
  <c r="AF58" i="17"/>
  <c r="AE58" i="17"/>
  <c r="AD58" i="17"/>
  <c r="AC58" i="17"/>
  <c r="AB58" i="17"/>
  <c r="AA58" i="17"/>
  <c r="Z58" i="17"/>
  <c r="Y58" i="17"/>
  <c r="X58" i="17"/>
  <c r="V58" i="17"/>
  <c r="U58" i="17"/>
  <c r="T58" i="17"/>
  <c r="S58" i="17"/>
  <c r="R58" i="17"/>
  <c r="Q58" i="17"/>
  <c r="P58" i="17"/>
  <c r="O58" i="17"/>
  <c r="N58" i="17"/>
  <c r="M58" i="17"/>
  <c r="L58" i="17"/>
  <c r="K58" i="17"/>
  <c r="J58" i="17"/>
  <c r="I58" i="17"/>
  <c r="H58" i="17"/>
  <c r="DZ57" i="17"/>
  <c r="DY57" i="17"/>
  <c r="DX57" i="17"/>
  <c r="DW57" i="17"/>
  <c r="DV57" i="17"/>
  <c r="DU57" i="17"/>
  <c r="DT57" i="17"/>
  <c r="DS57" i="17"/>
  <c r="DR57" i="17"/>
  <c r="DQ57" i="17"/>
  <c r="DP57" i="17"/>
  <c r="DO57" i="17"/>
  <c r="DN57" i="17"/>
  <c r="DM57" i="17"/>
  <c r="DL57" i="17"/>
  <c r="DK57" i="17"/>
  <c r="DJ57" i="17"/>
  <c r="DI57" i="17"/>
  <c r="DH57" i="17"/>
  <c r="DG57" i="17"/>
  <c r="DF57" i="17"/>
  <c r="DE57" i="17"/>
  <c r="DD57" i="17"/>
  <c r="DC57" i="17"/>
  <c r="CR57" i="17"/>
  <c r="CQ57" i="17"/>
  <c r="CP57" i="17"/>
  <c r="CO57" i="17"/>
  <c r="CN57" i="17"/>
  <c r="CM57" i="17"/>
  <c r="CL57" i="17"/>
  <c r="CK57" i="17"/>
  <c r="CI57" i="17"/>
  <c r="CH57" i="17"/>
  <c r="CG57" i="17"/>
  <c r="CF57" i="17"/>
  <c r="CE57" i="17"/>
  <c r="CD57" i="17"/>
  <c r="CC57" i="17"/>
  <c r="CB57" i="17"/>
  <c r="BZ57" i="17"/>
  <c r="BY57" i="17"/>
  <c r="BX57" i="17"/>
  <c r="BW57" i="17"/>
  <c r="BV57" i="17"/>
  <c r="BU57" i="17"/>
  <c r="BT57" i="17"/>
  <c r="BS57" i="17"/>
  <c r="BB57" i="17"/>
  <c r="BA57" i="17"/>
  <c r="AZ57" i="17"/>
  <c r="AY57" i="17"/>
  <c r="AX57" i="17"/>
  <c r="AW57" i="17"/>
  <c r="AV57" i="17"/>
  <c r="AU57" i="17"/>
  <c r="AT57" i="17"/>
  <c r="AS57" i="17"/>
  <c r="AR57" i="17"/>
  <c r="AQ57" i="17"/>
  <c r="AP57" i="17"/>
  <c r="AO57" i="17"/>
  <c r="AN57" i="17"/>
  <c r="AL57" i="17"/>
  <c r="AK57" i="17"/>
  <c r="AJ57" i="17"/>
  <c r="AI57" i="17"/>
  <c r="AH57" i="17"/>
  <c r="AG57" i="17"/>
  <c r="AF57" i="17"/>
  <c r="AE57" i="17"/>
  <c r="AD57" i="17"/>
  <c r="AC57" i="17"/>
  <c r="AB57" i="17"/>
  <c r="AA57" i="17"/>
  <c r="Z57" i="17"/>
  <c r="Y57" i="17"/>
  <c r="X57" i="17"/>
  <c r="V57" i="17"/>
  <c r="U57" i="17"/>
  <c r="T57" i="17"/>
  <c r="S57" i="17"/>
  <c r="R57" i="17"/>
  <c r="Q57" i="17"/>
  <c r="P57" i="17"/>
  <c r="O57" i="17"/>
  <c r="N57" i="17"/>
  <c r="M57" i="17"/>
  <c r="L57" i="17"/>
  <c r="K57" i="17"/>
  <c r="J57" i="17"/>
  <c r="I57" i="17"/>
  <c r="H57" i="17"/>
  <c r="DZ56" i="17"/>
  <c r="DY56" i="17"/>
  <c r="DX56" i="17"/>
  <c r="DW56" i="17"/>
  <c r="DV56" i="17"/>
  <c r="DU56" i="17"/>
  <c r="DT56" i="17"/>
  <c r="DS56" i="17"/>
  <c r="DR56" i="17"/>
  <c r="DQ56" i="17"/>
  <c r="DP56" i="17"/>
  <c r="DO56" i="17"/>
  <c r="DN56" i="17"/>
  <c r="DM56" i="17"/>
  <c r="DL56" i="17"/>
  <c r="DK56" i="17"/>
  <c r="DJ56" i="17"/>
  <c r="DI56" i="17"/>
  <c r="DH56" i="17"/>
  <c r="DG56" i="17"/>
  <c r="DF56" i="17"/>
  <c r="DE56" i="17"/>
  <c r="DD56" i="17"/>
  <c r="DC56" i="17"/>
  <c r="CR56" i="17"/>
  <c r="CQ56" i="17"/>
  <c r="CP56" i="17"/>
  <c r="CO56" i="17"/>
  <c r="CN56" i="17"/>
  <c r="CM56" i="17"/>
  <c r="CL56" i="17"/>
  <c r="CK56" i="17"/>
  <c r="CI56" i="17"/>
  <c r="CH56" i="17"/>
  <c r="CG56" i="17"/>
  <c r="CF56" i="17"/>
  <c r="CE56" i="17"/>
  <c r="CD56" i="17"/>
  <c r="CC56" i="17"/>
  <c r="CB56" i="17"/>
  <c r="BZ56" i="17"/>
  <c r="BY56" i="17"/>
  <c r="BX56" i="17"/>
  <c r="BW56" i="17"/>
  <c r="BV56" i="17"/>
  <c r="BU56" i="17"/>
  <c r="BT56" i="17"/>
  <c r="BS56" i="17"/>
  <c r="BB56" i="17"/>
  <c r="BA56" i="17"/>
  <c r="AZ56" i="17"/>
  <c r="AY56" i="17"/>
  <c r="AX56" i="17"/>
  <c r="AW56" i="17"/>
  <c r="AV56" i="17"/>
  <c r="AU56" i="17"/>
  <c r="AT56" i="17"/>
  <c r="AS56" i="17"/>
  <c r="AR56" i="17"/>
  <c r="AQ56" i="17"/>
  <c r="AP56" i="17"/>
  <c r="AO56" i="17"/>
  <c r="AN56" i="17"/>
  <c r="AL56" i="17"/>
  <c r="AK56" i="17"/>
  <c r="AJ56" i="17"/>
  <c r="AI56" i="17"/>
  <c r="AH56" i="17"/>
  <c r="AG56" i="17"/>
  <c r="AF56" i="17"/>
  <c r="AE56" i="17"/>
  <c r="AD56" i="17"/>
  <c r="AC56" i="17"/>
  <c r="AB56" i="17"/>
  <c r="AA56" i="17"/>
  <c r="Z56" i="17"/>
  <c r="Y56" i="17"/>
  <c r="X56" i="17"/>
  <c r="V56" i="17"/>
  <c r="U56" i="17"/>
  <c r="T56" i="17"/>
  <c r="S56" i="17"/>
  <c r="R56" i="17"/>
  <c r="Q56" i="17"/>
  <c r="P56" i="17"/>
  <c r="O56" i="17"/>
  <c r="N56" i="17"/>
  <c r="M56" i="17"/>
  <c r="L56" i="17"/>
  <c r="K56" i="17"/>
  <c r="J56" i="17"/>
  <c r="I56" i="17"/>
  <c r="H56" i="17"/>
  <c r="DZ55" i="17"/>
  <c r="DY55" i="17"/>
  <c r="DX55" i="17"/>
  <c r="DW55" i="17"/>
  <c r="DV55" i="17"/>
  <c r="DU55" i="17"/>
  <c r="DT55" i="17"/>
  <c r="DS55" i="17"/>
  <c r="DR55" i="17"/>
  <c r="DQ55" i="17"/>
  <c r="DP55" i="17"/>
  <c r="DO55" i="17"/>
  <c r="DN55" i="17"/>
  <c r="DM55" i="17"/>
  <c r="DL55" i="17"/>
  <c r="DK55" i="17"/>
  <c r="DJ55" i="17"/>
  <c r="DI55" i="17"/>
  <c r="DH55" i="17"/>
  <c r="DG55" i="17"/>
  <c r="DF55" i="17"/>
  <c r="DE55" i="17"/>
  <c r="DD55" i="17"/>
  <c r="DC55" i="17"/>
  <c r="CR55" i="17"/>
  <c r="CQ55" i="17"/>
  <c r="CP55" i="17"/>
  <c r="CO55" i="17"/>
  <c r="CN55" i="17"/>
  <c r="CM55" i="17"/>
  <c r="CL55" i="17"/>
  <c r="CK55" i="17"/>
  <c r="CI55" i="17"/>
  <c r="CH55" i="17"/>
  <c r="CG55" i="17"/>
  <c r="CF55" i="17"/>
  <c r="CE55" i="17"/>
  <c r="CD55" i="17"/>
  <c r="CC55" i="17"/>
  <c r="CB55" i="17"/>
  <c r="BZ55" i="17"/>
  <c r="BY55" i="17"/>
  <c r="BX55" i="17"/>
  <c r="BW55" i="17"/>
  <c r="BV55" i="17"/>
  <c r="BU55" i="17"/>
  <c r="BT55" i="17"/>
  <c r="BS55" i="17"/>
  <c r="BB55" i="17"/>
  <c r="BA55" i="17"/>
  <c r="AZ55" i="17"/>
  <c r="AY55" i="17"/>
  <c r="AX55" i="17"/>
  <c r="AW55" i="17"/>
  <c r="AV55" i="17"/>
  <c r="AU55" i="17"/>
  <c r="AT55" i="17"/>
  <c r="AS55" i="17"/>
  <c r="AR55" i="17"/>
  <c r="AQ55" i="17"/>
  <c r="AP55" i="17"/>
  <c r="AO55" i="17"/>
  <c r="AN55" i="17"/>
  <c r="AL55" i="17"/>
  <c r="AK55" i="17"/>
  <c r="AJ55" i="17"/>
  <c r="AI55" i="17"/>
  <c r="AH55" i="17"/>
  <c r="AG55" i="17"/>
  <c r="AF55" i="17"/>
  <c r="AE55" i="17"/>
  <c r="AD55" i="17"/>
  <c r="AC55" i="17"/>
  <c r="AB55" i="17"/>
  <c r="AA55" i="17"/>
  <c r="Z55" i="17"/>
  <c r="Y55" i="17"/>
  <c r="X55" i="17"/>
  <c r="V55" i="17"/>
  <c r="U55" i="17"/>
  <c r="T55" i="17"/>
  <c r="S55" i="17"/>
  <c r="R55" i="17"/>
  <c r="Q55" i="17"/>
  <c r="P55" i="17"/>
  <c r="O55" i="17"/>
  <c r="N55" i="17"/>
  <c r="M55" i="17"/>
  <c r="L55" i="17"/>
  <c r="K55" i="17"/>
  <c r="J55" i="17"/>
  <c r="I55" i="17"/>
  <c r="H55" i="17"/>
  <c r="DZ54" i="17"/>
  <c r="DY54" i="17"/>
  <c r="DX54" i="17"/>
  <c r="DW54" i="17"/>
  <c r="DV54" i="17"/>
  <c r="DU54" i="17"/>
  <c r="DT54" i="17"/>
  <c r="DS54" i="17"/>
  <c r="DR54" i="17"/>
  <c r="DQ54" i="17"/>
  <c r="DP54" i="17"/>
  <c r="DO54" i="17"/>
  <c r="DN54" i="17"/>
  <c r="DM54" i="17"/>
  <c r="DL54" i="17"/>
  <c r="DK54" i="17"/>
  <c r="DJ54" i="17"/>
  <c r="DI54" i="17"/>
  <c r="DH54" i="17"/>
  <c r="DG54" i="17"/>
  <c r="DF54" i="17"/>
  <c r="DE54" i="17"/>
  <c r="DD54" i="17"/>
  <c r="DC54" i="17"/>
  <c r="CR54" i="17"/>
  <c r="CQ54" i="17"/>
  <c r="CP54" i="17"/>
  <c r="CO54" i="17"/>
  <c r="CN54" i="17"/>
  <c r="CM54" i="17"/>
  <c r="CL54" i="17"/>
  <c r="CK54" i="17"/>
  <c r="CI54" i="17"/>
  <c r="CH54" i="17"/>
  <c r="CG54" i="17"/>
  <c r="CF54" i="17"/>
  <c r="CE54" i="17"/>
  <c r="CD54" i="17"/>
  <c r="CC54" i="17"/>
  <c r="CB54" i="17"/>
  <c r="BZ54" i="17"/>
  <c r="BY54" i="17"/>
  <c r="BX54" i="17"/>
  <c r="BW54" i="17"/>
  <c r="BV54" i="17"/>
  <c r="BU54" i="17"/>
  <c r="BT54" i="17"/>
  <c r="BS54" i="17"/>
  <c r="BB54" i="17"/>
  <c r="BA54" i="17"/>
  <c r="AZ54" i="17"/>
  <c r="AY54" i="17"/>
  <c r="AX54" i="17"/>
  <c r="AW54" i="17"/>
  <c r="AV54" i="17"/>
  <c r="AU54" i="17"/>
  <c r="AT54" i="17"/>
  <c r="AS54" i="17"/>
  <c r="AR54" i="17"/>
  <c r="AQ54" i="17"/>
  <c r="AP54" i="17"/>
  <c r="AO54" i="17"/>
  <c r="AN54" i="17"/>
  <c r="AL54" i="17"/>
  <c r="AK54" i="17"/>
  <c r="AJ54" i="17"/>
  <c r="AI54" i="17"/>
  <c r="AH54" i="17"/>
  <c r="AG54" i="17"/>
  <c r="AF54" i="17"/>
  <c r="AE54" i="17"/>
  <c r="AD54" i="17"/>
  <c r="AC54" i="17"/>
  <c r="AB54" i="17"/>
  <c r="AA54" i="17"/>
  <c r="Z54" i="17"/>
  <c r="Y54" i="17"/>
  <c r="X54" i="17"/>
  <c r="V54" i="17"/>
  <c r="U54" i="17"/>
  <c r="T54" i="17"/>
  <c r="S54" i="17"/>
  <c r="R54" i="17"/>
  <c r="Q54" i="17"/>
  <c r="P54" i="17"/>
  <c r="O54" i="17"/>
  <c r="N54" i="17"/>
  <c r="M54" i="17"/>
  <c r="L54" i="17"/>
  <c r="K54" i="17"/>
  <c r="J54" i="17"/>
  <c r="I54" i="17"/>
  <c r="H54" i="17"/>
  <c r="DZ53" i="17"/>
  <c r="DY53" i="17"/>
  <c r="DX53" i="17"/>
  <c r="DW53" i="17"/>
  <c r="DV53" i="17"/>
  <c r="DU53" i="17"/>
  <c r="DT53" i="17"/>
  <c r="DS53" i="17"/>
  <c r="DR53" i="17"/>
  <c r="DQ53" i="17"/>
  <c r="DP53" i="17"/>
  <c r="DO53" i="17"/>
  <c r="DN53" i="17"/>
  <c r="DM53" i="17"/>
  <c r="DL53" i="17"/>
  <c r="DK53" i="17"/>
  <c r="DJ53" i="17"/>
  <c r="DI53" i="17"/>
  <c r="DH53" i="17"/>
  <c r="DG53" i="17"/>
  <c r="DF53" i="17"/>
  <c r="DE53" i="17"/>
  <c r="DD53" i="17"/>
  <c r="DC53" i="17"/>
  <c r="CR53" i="17"/>
  <c r="CQ53" i="17"/>
  <c r="CP53" i="17"/>
  <c r="CO53" i="17"/>
  <c r="CN53" i="17"/>
  <c r="CM53" i="17"/>
  <c r="CL53" i="17"/>
  <c r="CK53" i="17"/>
  <c r="CI53" i="17"/>
  <c r="CH53" i="17"/>
  <c r="CG53" i="17"/>
  <c r="CF53" i="17"/>
  <c r="CE53" i="17"/>
  <c r="CD53" i="17"/>
  <c r="CC53" i="17"/>
  <c r="CB53" i="17"/>
  <c r="BZ53" i="17"/>
  <c r="BY53" i="17"/>
  <c r="BX53" i="17"/>
  <c r="BW53" i="17"/>
  <c r="BV53" i="17"/>
  <c r="BU53" i="17"/>
  <c r="BT53" i="17"/>
  <c r="BS53" i="17"/>
  <c r="BB53" i="17"/>
  <c r="BA53" i="17"/>
  <c r="AZ53" i="17"/>
  <c r="AY53" i="17"/>
  <c r="AX53" i="17"/>
  <c r="AW53" i="17"/>
  <c r="AV53" i="17"/>
  <c r="AU53" i="17"/>
  <c r="AT53" i="17"/>
  <c r="AS53" i="17"/>
  <c r="AR53" i="17"/>
  <c r="AQ53" i="17"/>
  <c r="AP53" i="17"/>
  <c r="AO53" i="17"/>
  <c r="AN53" i="17"/>
  <c r="AL53" i="17"/>
  <c r="AK53" i="17"/>
  <c r="AJ53" i="17"/>
  <c r="AI53" i="17"/>
  <c r="AH53" i="17"/>
  <c r="AG53" i="17"/>
  <c r="AF53" i="17"/>
  <c r="AE53" i="17"/>
  <c r="AD53" i="17"/>
  <c r="AC53" i="17"/>
  <c r="AB53" i="17"/>
  <c r="AA53" i="17"/>
  <c r="Z53" i="17"/>
  <c r="Y53" i="17"/>
  <c r="X53" i="17"/>
  <c r="V53" i="17"/>
  <c r="U53" i="17"/>
  <c r="T53" i="17"/>
  <c r="S53" i="17"/>
  <c r="R53" i="17"/>
  <c r="Q53" i="17"/>
  <c r="P53" i="17"/>
  <c r="O53" i="17"/>
  <c r="N53" i="17"/>
  <c r="M53" i="17"/>
  <c r="L53" i="17"/>
  <c r="K53" i="17"/>
  <c r="J53" i="17"/>
  <c r="I53" i="17"/>
  <c r="H53" i="17"/>
  <c r="DZ52" i="17"/>
  <c r="DY52" i="17"/>
  <c r="DX52" i="17"/>
  <c r="DW52" i="17"/>
  <c r="DV52" i="17"/>
  <c r="DU52" i="17"/>
  <c r="DT52" i="17"/>
  <c r="DS52" i="17"/>
  <c r="DR52" i="17"/>
  <c r="DQ52" i="17"/>
  <c r="DP52" i="17"/>
  <c r="DO52" i="17"/>
  <c r="DN52" i="17"/>
  <c r="DM52" i="17"/>
  <c r="DL52" i="17"/>
  <c r="DK52" i="17"/>
  <c r="DJ52" i="17"/>
  <c r="DI52" i="17"/>
  <c r="DH52" i="17"/>
  <c r="DG52" i="17"/>
  <c r="DF52" i="17"/>
  <c r="DE52" i="17"/>
  <c r="DD52" i="17"/>
  <c r="DC52" i="17"/>
  <c r="CR52" i="17"/>
  <c r="CQ52" i="17"/>
  <c r="CP52" i="17"/>
  <c r="CO52" i="17"/>
  <c r="CN52" i="17"/>
  <c r="CM52" i="17"/>
  <c r="CL52" i="17"/>
  <c r="CK52" i="17"/>
  <c r="CI52" i="17"/>
  <c r="CH52" i="17"/>
  <c r="CG52" i="17"/>
  <c r="CF52" i="17"/>
  <c r="CE52" i="17"/>
  <c r="CD52" i="17"/>
  <c r="CC52" i="17"/>
  <c r="CB52" i="17"/>
  <c r="BZ52" i="17"/>
  <c r="BY52" i="17"/>
  <c r="BX52" i="17"/>
  <c r="BW52" i="17"/>
  <c r="BV52" i="17"/>
  <c r="BU52" i="17"/>
  <c r="BT52" i="17"/>
  <c r="BS52" i="17"/>
  <c r="BB52" i="17"/>
  <c r="BA52" i="17"/>
  <c r="AZ52" i="17"/>
  <c r="AY52" i="17"/>
  <c r="AX52" i="17"/>
  <c r="AW52" i="17"/>
  <c r="AV52" i="17"/>
  <c r="AU52" i="17"/>
  <c r="AT52" i="17"/>
  <c r="AS52" i="17"/>
  <c r="AR52" i="17"/>
  <c r="AQ52" i="17"/>
  <c r="AP52" i="17"/>
  <c r="AO52" i="17"/>
  <c r="AN52" i="17"/>
  <c r="AL52" i="17"/>
  <c r="AK52" i="17"/>
  <c r="AJ52" i="17"/>
  <c r="AI52" i="17"/>
  <c r="AH52" i="17"/>
  <c r="AG52" i="17"/>
  <c r="AF52" i="17"/>
  <c r="AE52" i="17"/>
  <c r="AD52" i="17"/>
  <c r="AC52" i="17"/>
  <c r="AB52" i="17"/>
  <c r="AA52" i="17"/>
  <c r="Z52" i="17"/>
  <c r="Y52" i="17"/>
  <c r="X52" i="17"/>
  <c r="V52" i="17"/>
  <c r="U52" i="17"/>
  <c r="T52" i="17"/>
  <c r="S52" i="17"/>
  <c r="R52" i="17"/>
  <c r="Q52" i="17"/>
  <c r="P52" i="17"/>
  <c r="O52" i="17"/>
  <c r="N52" i="17"/>
  <c r="M52" i="17"/>
  <c r="L52" i="17"/>
  <c r="K52" i="17"/>
  <c r="J52" i="17"/>
  <c r="I52" i="17"/>
  <c r="H52" i="17"/>
  <c r="DZ51" i="17"/>
  <c r="DY51" i="17"/>
  <c r="DX51" i="17"/>
  <c r="DW51" i="17"/>
  <c r="DV51" i="17"/>
  <c r="DU51" i="17"/>
  <c r="DT51" i="17"/>
  <c r="DS51" i="17"/>
  <c r="DR51" i="17"/>
  <c r="DQ51" i="17"/>
  <c r="DP51" i="17"/>
  <c r="DO51" i="17"/>
  <c r="DN51" i="17"/>
  <c r="DM51" i="17"/>
  <c r="DL51" i="17"/>
  <c r="DK51" i="17"/>
  <c r="DJ51" i="17"/>
  <c r="DI51" i="17"/>
  <c r="DH51" i="17"/>
  <c r="DG51" i="17"/>
  <c r="DF51" i="17"/>
  <c r="DE51" i="17"/>
  <c r="DD51" i="17"/>
  <c r="DC51" i="17"/>
  <c r="CR51" i="17"/>
  <c r="CQ51" i="17"/>
  <c r="CP51" i="17"/>
  <c r="CO51" i="17"/>
  <c r="CN51" i="17"/>
  <c r="CM51" i="17"/>
  <c r="CL51" i="17"/>
  <c r="CK51" i="17"/>
  <c r="CI51" i="17"/>
  <c r="CH51" i="17"/>
  <c r="CG51" i="17"/>
  <c r="CF51" i="17"/>
  <c r="CE51" i="17"/>
  <c r="CD51" i="17"/>
  <c r="CC51" i="17"/>
  <c r="CB51" i="17"/>
  <c r="BZ51" i="17"/>
  <c r="BY51" i="17"/>
  <c r="BX51" i="17"/>
  <c r="BW51" i="17"/>
  <c r="BV51" i="17"/>
  <c r="BU51" i="17"/>
  <c r="BT51" i="17"/>
  <c r="BS51" i="17"/>
  <c r="BB51" i="17"/>
  <c r="BA51" i="17"/>
  <c r="AZ51" i="17"/>
  <c r="AY51" i="17"/>
  <c r="AX51" i="17"/>
  <c r="AW51" i="17"/>
  <c r="AV51" i="17"/>
  <c r="AU51" i="17"/>
  <c r="AT51" i="17"/>
  <c r="AS51" i="17"/>
  <c r="AR51" i="17"/>
  <c r="AQ51" i="17"/>
  <c r="AP51" i="17"/>
  <c r="AO51" i="17"/>
  <c r="AN51" i="17"/>
  <c r="AL51" i="17"/>
  <c r="AK51" i="17"/>
  <c r="AJ51" i="17"/>
  <c r="AI51" i="17"/>
  <c r="AH51" i="17"/>
  <c r="AG51" i="17"/>
  <c r="AF51" i="17"/>
  <c r="AE51" i="17"/>
  <c r="AD51" i="17"/>
  <c r="AC51" i="17"/>
  <c r="AB51" i="17"/>
  <c r="AA51" i="17"/>
  <c r="Z51" i="17"/>
  <c r="Y51" i="17"/>
  <c r="X51" i="17"/>
  <c r="V51" i="17"/>
  <c r="U51" i="17"/>
  <c r="T51" i="17"/>
  <c r="S51" i="17"/>
  <c r="R51" i="17"/>
  <c r="Q51" i="17"/>
  <c r="P51" i="17"/>
  <c r="O51" i="17"/>
  <c r="N51" i="17"/>
  <c r="M51" i="17"/>
  <c r="L51" i="17"/>
  <c r="K51" i="17"/>
  <c r="J51" i="17"/>
  <c r="I51" i="17"/>
  <c r="H51" i="17"/>
  <c r="DZ50" i="17"/>
  <c r="DY50" i="17"/>
  <c r="DX50" i="17"/>
  <c r="DW50" i="17"/>
  <c r="DV50" i="17"/>
  <c r="DU50" i="17"/>
  <c r="DT50" i="17"/>
  <c r="DS50" i="17"/>
  <c r="DR50" i="17"/>
  <c r="DQ50" i="17"/>
  <c r="DP50" i="17"/>
  <c r="DO50" i="17"/>
  <c r="DN50" i="17"/>
  <c r="DM50" i="17"/>
  <c r="DL50" i="17"/>
  <c r="DK50" i="17"/>
  <c r="DJ50" i="17"/>
  <c r="DI50" i="17"/>
  <c r="DH50" i="17"/>
  <c r="DG50" i="17"/>
  <c r="DF50" i="17"/>
  <c r="DE50" i="17"/>
  <c r="DD50" i="17"/>
  <c r="DC50" i="17"/>
  <c r="CR50" i="17"/>
  <c r="CQ50" i="17"/>
  <c r="CP50" i="17"/>
  <c r="CO50" i="17"/>
  <c r="CN50" i="17"/>
  <c r="CM50" i="17"/>
  <c r="CL50" i="17"/>
  <c r="CK50" i="17"/>
  <c r="CI50" i="17"/>
  <c r="CH50" i="17"/>
  <c r="CG50" i="17"/>
  <c r="CF50" i="17"/>
  <c r="CE50" i="17"/>
  <c r="CD50" i="17"/>
  <c r="CC50" i="17"/>
  <c r="CB50" i="17"/>
  <c r="BZ50" i="17"/>
  <c r="BY50" i="17"/>
  <c r="BX50" i="17"/>
  <c r="BW50" i="17"/>
  <c r="BV50" i="17"/>
  <c r="BU50" i="17"/>
  <c r="BT50" i="17"/>
  <c r="BS50" i="17"/>
  <c r="BB50" i="17"/>
  <c r="BA50" i="17"/>
  <c r="AZ50" i="17"/>
  <c r="AY50" i="17"/>
  <c r="AX50" i="17"/>
  <c r="AW50" i="17"/>
  <c r="AV50" i="17"/>
  <c r="AU50" i="17"/>
  <c r="AT50" i="17"/>
  <c r="AS50" i="17"/>
  <c r="AR50" i="17"/>
  <c r="AQ50" i="17"/>
  <c r="AP50" i="17"/>
  <c r="AO50" i="17"/>
  <c r="AN50" i="17"/>
  <c r="AL50" i="17"/>
  <c r="AK50" i="17"/>
  <c r="AJ50" i="17"/>
  <c r="AI50" i="17"/>
  <c r="AH50" i="17"/>
  <c r="AG50" i="17"/>
  <c r="AF50" i="17"/>
  <c r="AE50" i="17"/>
  <c r="AD50" i="17"/>
  <c r="AC50" i="17"/>
  <c r="AB50" i="17"/>
  <c r="AA50" i="17"/>
  <c r="Z50" i="17"/>
  <c r="Y50" i="17"/>
  <c r="X50" i="17"/>
  <c r="V50" i="17"/>
  <c r="U50" i="17"/>
  <c r="T50" i="17"/>
  <c r="S50" i="17"/>
  <c r="R50" i="17"/>
  <c r="Q50" i="17"/>
  <c r="P50" i="17"/>
  <c r="O50" i="17"/>
  <c r="N50" i="17"/>
  <c r="M50" i="17"/>
  <c r="L50" i="17"/>
  <c r="K50" i="17"/>
  <c r="J50" i="17"/>
  <c r="I50" i="17"/>
  <c r="H50" i="17"/>
  <c r="DZ49" i="17"/>
  <c r="DY49" i="17"/>
  <c r="DX49" i="17"/>
  <c r="DW49" i="17"/>
  <c r="DV49" i="17"/>
  <c r="DU49" i="17"/>
  <c r="DT49" i="17"/>
  <c r="DS49" i="17"/>
  <c r="DR49" i="17"/>
  <c r="DQ49" i="17"/>
  <c r="DP49" i="17"/>
  <c r="DO49" i="17"/>
  <c r="DN49" i="17"/>
  <c r="DM49" i="17"/>
  <c r="DL49" i="17"/>
  <c r="DK49" i="17"/>
  <c r="DJ49" i="17"/>
  <c r="DI49" i="17"/>
  <c r="DH49" i="17"/>
  <c r="DG49" i="17"/>
  <c r="DF49" i="17"/>
  <c r="DE49" i="17"/>
  <c r="DD49" i="17"/>
  <c r="DC49" i="17"/>
  <c r="CR49" i="17"/>
  <c r="CQ49" i="17"/>
  <c r="CP49" i="17"/>
  <c r="CO49" i="17"/>
  <c r="CN49" i="17"/>
  <c r="CM49" i="17"/>
  <c r="CL49" i="17"/>
  <c r="CK49" i="17"/>
  <c r="CI49" i="17"/>
  <c r="CH49" i="17"/>
  <c r="CG49" i="17"/>
  <c r="CF49" i="17"/>
  <c r="CE49" i="17"/>
  <c r="CD49" i="17"/>
  <c r="CC49" i="17"/>
  <c r="CB49" i="17"/>
  <c r="BZ49" i="17"/>
  <c r="BY49" i="17"/>
  <c r="BX49" i="17"/>
  <c r="BW49" i="17"/>
  <c r="BV49" i="17"/>
  <c r="BU49" i="17"/>
  <c r="BT49" i="17"/>
  <c r="BS49" i="17"/>
  <c r="BB49" i="17"/>
  <c r="BA49" i="17"/>
  <c r="AZ49" i="17"/>
  <c r="AY49" i="17"/>
  <c r="AX49" i="17"/>
  <c r="AW49" i="17"/>
  <c r="AV49" i="17"/>
  <c r="AU49" i="17"/>
  <c r="AT49" i="17"/>
  <c r="AS49" i="17"/>
  <c r="AR49" i="17"/>
  <c r="AQ49" i="17"/>
  <c r="AP49" i="17"/>
  <c r="AO49" i="17"/>
  <c r="AN49" i="17"/>
  <c r="AL49" i="17"/>
  <c r="AK49" i="17"/>
  <c r="AJ49" i="17"/>
  <c r="AI49" i="17"/>
  <c r="AH49" i="17"/>
  <c r="AG49" i="17"/>
  <c r="AF49" i="17"/>
  <c r="AE49" i="17"/>
  <c r="AD49" i="17"/>
  <c r="AC49" i="17"/>
  <c r="AB49" i="17"/>
  <c r="AA49" i="17"/>
  <c r="Z49" i="17"/>
  <c r="Y49" i="17"/>
  <c r="X49" i="17"/>
  <c r="V49" i="17"/>
  <c r="U49" i="17"/>
  <c r="T49" i="17"/>
  <c r="S49" i="17"/>
  <c r="R49" i="17"/>
  <c r="Q49" i="17"/>
  <c r="P49" i="17"/>
  <c r="O49" i="17"/>
  <c r="N49" i="17"/>
  <c r="M49" i="17"/>
  <c r="L49" i="17"/>
  <c r="K49" i="17"/>
  <c r="J49" i="17"/>
  <c r="I49" i="17"/>
  <c r="H49" i="17"/>
  <c r="DZ48" i="17"/>
  <c r="DY48" i="17"/>
  <c r="DX48" i="17"/>
  <c r="DW48" i="17"/>
  <c r="DV48" i="17"/>
  <c r="DU48" i="17"/>
  <c r="DT48" i="17"/>
  <c r="DS48" i="17"/>
  <c r="DR48" i="17"/>
  <c r="DQ48" i="17"/>
  <c r="DP48" i="17"/>
  <c r="DO48" i="17"/>
  <c r="DN48" i="17"/>
  <c r="DM48" i="17"/>
  <c r="DL48" i="17"/>
  <c r="DK48" i="17"/>
  <c r="DJ48" i="17"/>
  <c r="DI48" i="17"/>
  <c r="DH48" i="17"/>
  <c r="DG48" i="17"/>
  <c r="DF48" i="17"/>
  <c r="DE48" i="17"/>
  <c r="DD48" i="17"/>
  <c r="DC48" i="17"/>
  <c r="CR48" i="17"/>
  <c r="CQ48" i="17"/>
  <c r="CP48" i="17"/>
  <c r="CO48" i="17"/>
  <c r="CN48" i="17"/>
  <c r="CM48" i="17"/>
  <c r="CL48" i="17"/>
  <c r="CK48" i="17"/>
  <c r="CI48" i="17"/>
  <c r="CH48" i="17"/>
  <c r="CG48" i="17"/>
  <c r="CF48" i="17"/>
  <c r="CE48" i="17"/>
  <c r="CD48" i="17"/>
  <c r="CC48" i="17"/>
  <c r="CB48" i="17"/>
  <c r="BZ48" i="17"/>
  <c r="BY48" i="17"/>
  <c r="BX48" i="17"/>
  <c r="BW48" i="17"/>
  <c r="BV48" i="17"/>
  <c r="BU48" i="17"/>
  <c r="BT48" i="17"/>
  <c r="BS48" i="17"/>
  <c r="BB48" i="17"/>
  <c r="BA48" i="17"/>
  <c r="AZ48" i="17"/>
  <c r="AY48" i="17"/>
  <c r="AX48" i="17"/>
  <c r="AW48" i="17"/>
  <c r="AV48" i="17"/>
  <c r="AU48" i="17"/>
  <c r="AT48" i="17"/>
  <c r="AS48" i="17"/>
  <c r="AR48" i="17"/>
  <c r="AQ48" i="17"/>
  <c r="AP48" i="17"/>
  <c r="AO48" i="17"/>
  <c r="AN48" i="17"/>
  <c r="AL48" i="17"/>
  <c r="AK48" i="17"/>
  <c r="AJ48" i="17"/>
  <c r="AI48" i="17"/>
  <c r="AH48" i="17"/>
  <c r="AG48" i="17"/>
  <c r="AF48" i="17"/>
  <c r="AE48" i="17"/>
  <c r="AD48" i="17"/>
  <c r="AC48" i="17"/>
  <c r="AB48" i="17"/>
  <c r="AA48" i="17"/>
  <c r="Z48" i="17"/>
  <c r="Y48" i="17"/>
  <c r="X48" i="17"/>
  <c r="V48" i="17"/>
  <c r="U48" i="17"/>
  <c r="T48" i="17"/>
  <c r="S48" i="17"/>
  <c r="R48" i="17"/>
  <c r="Q48" i="17"/>
  <c r="P48" i="17"/>
  <c r="O48" i="17"/>
  <c r="N48" i="17"/>
  <c r="M48" i="17"/>
  <c r="L48" i="17"/>
  <c r="K48" i="17"/>
  <c r="J48" i="17"/>
  <c r="I48" i="17"/>
  <c r="H48" i="17"/>
  <c r="DZ47" i="17"/>
  <c r="DY47" i="17"/>
  <c r="DX47" i="17"/>
  <c r="DW47" i="17"/>
  <c r="DV47" i="17"/>
  <c r="DU47" i="17"/>
  <c r="DT47" i="17"/>
  <c r="DS47" i="17"/>
  <c r="DR47" i="17"/>
  <c r="DQ47" i="17"/>
  <c r="DP47" i="17"/>
  <c r="DO47" i="17"/>
  <c r="DN47" i="17"/>
  <c r="DM47" i="17"/>
  <c r="DL47" i="17"/>
  <c r="DK47" i="17"/>
  <c r="DJ47" i="17"/>
  <c r="DI47" i="17"/>
  <c r="DH47" i="17"/>
  <c r="DG47" i="17"/>
  <c r="DF47" i="17"/>
  <c r="DE47" i="17"/>
  <c r="DD47" i="17"/>
  <c r="DC47" i="17"/>
  <c r="CR47" i="17"/>
  <c r="CQ47" i="17"/>
  <c r="CP47" i="17"/>
  <c r="CO47" i="17"/>
  <c r="CN47" i="17"/>
  <c r="CM47" i="17"/>
  <c r="CL47" i="17"/>
  <c r="CK47" i="17"/>
  <c r="CI47" i="17"/>
  <c r="CH47" i="17"/>
  <c r="CG47" i="17"/>
  <c r="CF47" i="17"/>
  <c r="CE47" i="17"/>
  <c r="CD47" i="17"/>
  <c r="CC47" i="17"/>
  <c r="CB47" i="17"/>
  <c r="BZ47" i="17"/>
  <c r="BY47" i="17"/>
  <c r="BX47" i="17"/>
  <c r="BW47" i="17"/>
  <c r="BV47" i="17"/>
  <c r="BU47" i="17"/>
  <c r="BT47" i="17"/>
  <c r="BS47" i="17"/>
  <c r="BB47" i="17"/>
  <c r="BA47" i="17"/>
  <c r="AZ47" i="17"/>
  <c r="AY47" i="17"/>
  <c r="AX47" i="17"/>
  <c r="AW47" i="17"/>
  <c r="AV47" i="17"/>
  <c r="AU47" i="17"/>
  <c r="AT47" i="17"/>
  <c r="AS47" i="17"/>
  <c r="AR47" i="17"/>
  <c r="AQ47" i="17"/>
  <c r="AP47" i="17"/>
  <c r="AO47" i="17"/>
  <c r="AN47" i="17"/>
  <c r="AL47" i="17"/>
  <c r="AK47" i="17"/>
  <c r="AJ47" i="17"/>
  <c r="AI47" i="17"/>
  <c r="AH47" i="17"/>
  <c r="AG47" i="17"/>
  <c r="AF47" i="17"/>
  <c r="AE47" i="17"/>
  <c r="AD47" i="17"/>
  <c r="AC47" i="17"/>
  <c r="AB47" i="17"/>
  <c r="AA47" i="17"/>
  <c r="Z47" i="17"/>
  <c r="Y47" i="17"/>
  <c r="X47" i="17"/>
  <c r="V47" i="17"/>
  <c r="U47" i="17"/>
  <c r="T47" i="17"/>
  <c r="S47" i="17"/>
  <c r="R47" i="17"/>
  <c r="Q47" i="17"/>
  <c r="P47" i="17"/>
  <c r="O47" i="17"/>
  <c r="N47" i="17"/>
  <c r="M47" i="17"/>
  <c r="L47" i="17"/>
  <c r="K47" i="17"/>
  <c r="J47" i="17"/>
  <c r="I47" i="17"/>
  <c r="H47" i="17"/>
  <c r="DZ46" i="17"/>
  <c r="DY46" i="17"/>
  <c r="DX46" i="17"/>
  <c r="DW46" i="17"/>
  <c r="DV46" i="17"/>
  <c r="DU46" i="17"/>
  <c r="DT46" i="17"/>
  <c r="DS46" i="17"/>
  <c r="DR46" i="17"/>
  <c r="DQ46" i="17"/>
  <c r="DP46" i="17"/>
  <c r="DO46" i="17"/>
  <c r="DN46" i="17"/>
  <c r="DM46" i="17"/>
  <c r="DL46" i="17"/>
  <c r="DK46" i="17"/>
  <c r="DJ46" i="17"/>
  <c r="DI46" i="17"/>
  <c r="DH46" i="17"/>
  <c r="DG46" i="17"/>
  <c r="DF46" i="17"/>
  <c r="DE46" i="17"/>
  <c r="DD46" i="17"/>
  <c r="DC46" i="17"/>
  <c r="CR46" i="17"/>
  <c r="CQ46" i="17"/>
  <c r="CP46" i="17"/>
  <c r="CO46" i="17"/>
  <c r="CN46" i="17"/>
  <c r="CM46" i="17"/>
  <c r="CL46" i="17"/>
  <c r="CK46" i="17"/>
  <c r="CI46" i="17"/>
  <c r="CH46" i="17"/>
  <c r="CG46" i="17"/>
  <c r="CF46" i="17"/>
  <c r="CE46" i="17"/>
  <c r="CD46" i="17"/>
  <c r="CC46" i="17"/>
  <c r="CB46" i="17"/>
  <c r="BZ46" i="17"/>
  <c r="BY46" i="17"/>
  <c r="BX46" i="17"/>
  <c r="BW46" i="17"/>
  <c r="BV46" i="17"/>
  <c r="BU46" i="17"/>
  <c r="BT46" i="17"/>
  <c r="BS46" i="17"/>
  <c r="BB46" i="17"/>
  <c r="BA46" i="17"/>
  <c r="AZ46" i="17"/>
  <c r="AY46" i="17"/>
  <c r="AX46" i="17"/>
  <c r="AW46" i="17"/>
  <c r="AV46" i="17"/>
  <c r="AU46" i="17"/>
  <c r="AT46" i="17"/>
  <c r="AS46" i="17"/>
  <c r="AR46" i="17"/>
  <c r="AQ46" i="17"/>
  <c r="AP46" i="17"/>
  <c r="AO46" i="17"/>
  <c r="AN46" i="17"/>
  <c r="AL46" i="17"/>
  <c r="AK46" i="17"/>
  <c r="AJ46" i="17"/>
  <c r="AI46" i="17"/>
  <c r="AH46" i="17"/>
  <c r="AG46" i="17"/>
  <c r="AF46" i="17"/>
  <c r="AE46" i="17"/>
  <c r="AD46" i="17"/>
  <c r="AC46" i="17"/>
  <c r="AB46" i="17"/>
  <c r="AA46" i="17"/>
  <c r="Z46" i="17"/>
  <c r="Y46" i="17"/>
  <c r="X46" i="17"/>
  <c r="V46" i="17"/>
  <c r="U46" i="17"/>
  <c r="T46" i="17"/>
  <c r="S46" i="17"/>
  <c r="R46" i="17"/>
  <c r="Q46" i="17"/>
  <c r="P46" i="17"/>
  <c r="O46" i="17"/>
  <c r="N46" i="17"/>
  <c r="M46" i="17"/>
  <c r="L46" i="17"/>
  <c r="K46" i="17"/>
  <c r="J46" i="17"/>
  <c r="I46" i="17"/>
  <c r="H46" i="17"/>
  <c r="DZ45" i="17"/>
  <c r="DY45" i="17"/>
  <c r="DX45" i="17"/>
  <c r="DW45" i="17"/>
  <c r="DV45" i="17"/>
  <c r="DU45" i="17"/>
  <c r="DT45" i="17"/>
  <c r="DS45" i="17"/>
  <c r="DR45" i="17"/>
  <c r="DQ45" i="17"/>
  <c r="DP45" i="17"/>
  <c r="DO45" i="17"/>
  <c r="DN45" i="17"/>
  <c r="DM45" i="17"/>
  <c r="DL45" i="17"/>
  <c r="DK45" i="17"/>
  <c r="DJ45" i="17"/>
  <c r="DI45" i="17"/>
  <c r="DH45" i="17"/>
  <c r="DG45" i="17"/>
  <c r="DF45" i="17"/>
  <c r="DE45" i="17"/>
  <c r="DD45" i="17"/>
  <c r="DC45" i="17"/>
  <c r="CR45" i="17"/>
  <c r="CQ45" i="17"/>
  <c r="CP45" i="17"/>
  <c r="CO45" i="17"/>
  <c r="CN45" i="17"/>
  <c r="CM45" i="17"/>
  <c r="CL45" i="17"/>
  <c r="CK45" i="17"/>
  <c r="CI45" i="17"/>
  <c r="CH45" i="17"/>
  <c r="CG45" i="17"/>
  <c r="CF45" i="17"/>
  <c r="CE45" i="17"/>
  <c r="CD45" i="17"/>
  <c r="CC45" i="17"/>
  <c r="CB45" i="17"/>
  <c r="BZ45" i="17"/>
  <c r="BY45" i="17"/>
  <c r="BX45" i="17"/>
  <c r="BW45" i="17"/>
  <c r="BV45" i="17"/>
  <c r="BU45" i="17"/>
  <c r="BT45" i="17"/>
  <c r="BS45" i="17"/>
  <c r="BB45" i="17"/>
  <c r="BA45" i="17"/>
  <c r="AZ45" i="17"/>
  <c r="AY45" i="17"/>
  <c r="AX45" i="17"/>
  <c r="AW45" i="17"/>
  <c r="AV45" i="17"/>
  <c r="AU45" i="17"/>
  <c r="AT45" i="17"/>
  <c r="AS45" i="17"/>
  <c r="AR45" i="17"/>
  <c r="AQ45" i="17"/>
  <c r="AP45" i="17"/>
  <c r="AO45" i="17"/>
  <c r="AN45" i="17"/>
  <c r="AL45" i="17"/>
  <c r="AK45" i="17"/>
  <c r="AJ45" i="17"/>
  <c r="AI45" i="17"/>
  <c r="AH45" i="17"/>
  <c r="AG45" i="17"/>
  <c r="AF45" i="17"/>
  <c r="AE45" i="17"/>
  <c r="AD45" i="17"/>
  <c r="AC45" i="17"/>
  <c r="AB45" i="17"/>
  <c r="AA45" i="17"/>
  <c r="Z45" i="17"/>
  <c r="Y45" i="17"/>
  <c r="X45" i="17"/>
  <c r="V45" i="17"/>
  <c r="U45" i="17"/>
  <c r="T45" i="17"/>
  <c r="S45" i="17"/>
  <c r="R45" i="17"/>
  <c r="Q45" i="17"/>
  <c r="P45" i="17"/>
  <c r="O45" i="17"/>
  <c r="N45" i="17"/>
  <c r="M45" i="17"/>
  <c r="L45" i="17"/>
  <c r="K45" i="17"/>
  <c r="J45" i="17"/>
  <c r="I45" i="17"/>
  <c r="H45" i="17"/>
  <c r="DZ44" i="17"/>
  <c r="DY44" i="17"/>
  <c r="DX44" i="17"/>
  <c r="DW44" i="17"/>
  <c r="DV44" i="17"/>
  <c r="DU44" i="17"/>
  <c r="DT44" i="17"/>
  <c r="DS44" i="17"/>
  <c r="DR44" i="17"/>
  <c r="DQ44" i="17"/>
  <c r="DP44" i="17"/>
  <c r="DO44" i="17"/>
  <c r="DN44" i="17"/>
  <c r="DM44" i="17"/>
  <c r="DL44" i="17"/>
  <c r="DK44" i="17"/>
  <c r="DJ44" i="17"/>
  <c r="DI44" i="17"/>
  <c r="DH44" i="17"/>
  <c r="DG44" i="17"/>
  <c r="DF44" i="17"/>
  <c r="DE44" i="17"/>
  <c r="DD44" i="17"/>
  <c r="DC44" i="17"/>
  <c r="CR44" i="17"/>
  <c r="CQ44" i="17"/>
  <c r="CP44" i="17"/>
  <c r="CO44" i="17"/>
  <c r="CN44" i="17"/>
  <c r="CM44" i="17"/>
  <c r="CL44" i="17"/>
  <c r="CK44" i="17"/>
  <c r="CI44" i="17"/>
  <c r="CH44" i="17"/>
  <c r="CG44" i="17"/>
  <c r="CF44" i="17"/>
  <c r="CE44" i="17"/>
  <c r="CD44" i="17"/>
  <c r="CC44" i="17"/>
  <c r="CB44" i="17"/>
  <c r="BZ44" i="17"/>
  <c r="BY44" i="17"/>
  <c r="BX44" i="17"/>
  <c r="BW44" i="17"/>
  <c r="BV44" i="17"/>
  <c r="BU44" i="17"/>
  <c r="BT44" i="17"/>
  <c r="BS44" i="17"/>
  <c r="BB44" i="17"/>
  <c r="BA44" i="17"/>
  <c r="AZ44" i="17"/>
  <c r="AY44" i="17"/>
  <c r="AX44" i="17"/>
  <c r="AW44" i="17"/>
  <c r="AV44" i="17"/>
  <c r="AU44" i="17"/>
  <c r="AT44" i="17"/>
  <c r="AS44" i="17"/>
  <c r="AR44" i="17"/>
  <c r="AQ44" i="17"/>
  <c r="AP44" i="17"/>
  <c r="AO44" i="17"/>
  <c r="AN44" i="17"/>
  <c r="AL44" i="17"/>
  <c r="AK44" i="17"/>
  <c r="AJ44" i="17"/>
  <c r="AI44" i="17"/>
  <c r="AH44" i="17"/>
  <c r="AG44" i="17"/>
  <c r="AF44" i="17"/>
  <c r="AE44" i="17"/>
  <c r="AD44" i="17"/>
  <c r="AC44" i="17"/>
  <c r="AB44" i="17"/>
  <c r="AA44" i="17"/>
  <c r="Z44" i="17"/>
  <c r="Y44" i="17"/>
  <c r="X44" i="17"/>
  <c r="V44" i="17"/>
  <c r="U44" i="17"/>
  <c r="T44" i="17"/>
  <c r="S44" i="17"/>
  <c r="R44" i="17"/>
  <c r="Q44" i="17"/>
  <c r="P44" i="17"/>
  <c r="O44" i="17"/>
  <c r="N44" i="17"/>
  <c r="M44" i="17"/>
  <c r="L44" i="17"/>
  <c r="K44" i="17"/>
  <c r="J44" i="17"/>
  <c r="I44" i="17"/>
  <c r="H44" i="17"/>
  <c r="DZ43" i="17"/>
  <c r="DY43" i="17"/>
  <c r="DX43" i="17"/>
  <c r="DW43" i="17"/>
  <c r="DV43" i="17"/>
  <c r="DU43" i="17"/>
  <c r="DT43" i="17"/>
  <c r="DS43" i="17"/>
  <c r="DR43" i="17"/>
  <c r="DQ43" i="17"/>
  <c r="DP43" i="17"/>
  <c r="DO43" i="17"/>
  <c r="DN43" i="17"/>
  <c r="DM43" i="17"/>
  <c r="DL43" i="17"/>
  <c r="DK43" i="17"/>
  <c r="DJ43" i="17"/>
  <c r="DI43" i="17"/>
  <c r="DH43" i="17"/>
  <c r="DG43" i="17"/>
  <c r="DF43" i="17"/>
  <c r="DE43" i="17"/>
  <c r="DD43" i="17"/>
  <c r="DC43" i="17"/>
  <c r="CR43" i="17"/>
  <c r="CQ43" i="17"/>
  <c r="CP43" i="17"/>
  <c r="CO43" i="17"/>
  <c r="CN43" i="17"/>
  <c r="CM43" i="17"/>
  <c r="CL43" i="17"/>
  <c r="CK43" i="17"/>
  <c r="CI43" i="17"/>
  <c r="CH43" i="17"/>
  <c r="CG43" i="17"/>
  <c r="CF43" i="17"/>
  <c r="CE43" i="17"/>
  <c r="CD43" i="17"/>
  <c r="CC43" i="17"/>
  <c r="CB43" i="17"/>
  <c r="BZ43" i="17"/>
  <c r="BY43" i="17"/>
  <c r="BX43" i="17"/>
  <c r="BW43" i="17"/>
  <c r="BV43" i="17"/>
  <c r="BU43" i="17"/>
  <c r="BT43" i="17"/>
  <c r="BS43" i="17"/>
  <c r="BB43" i="17"/>
  <c r="BA43" i="17"/>
  <c r="AZ43" i="17"/>
  <c r="AY43" i="17"/>
  <c r="AX43" i="17"/>
  <c r="AW43" i="17"/>
  <c r="AV43" i="17"/>
  <c r="AU43" i="17"/>
  <c r="AT43" i="17"/>
  <c r="AS43" i="17"/>
  <c r="AR43" i="17"/>
  <c r="AQ43" i="17"/>
  <c r="AP43" i="17"/>
  <c r="AO43" i="17"/>
  <c r="AN43" i="17"/>
  <c r="AL43" i="17"/>
  <c r="AK43" i="17"/>
  <c r="AJ43" i="17"/>
  <c r="AI43" i="17"/>
  <c r="AH43" i="17"/>
  <c r="AG43" i="17"/>
  <c r="AF43" i="17"/>
  <c r="AE43" i="17"/>
  <c r="AD43" i="17"/>
  <c r="AC43" i="17"/>
  <c r="AB43" i="17"/>
  <c r="AA43" i="17"/>
  <c r="Z43" i="17"/>
  <c r="Y43" i="17"/>
  <c r="X43" i="17"/>
  <c r="V43" i="17"/>
  <c r="U43" i="17"/>
  <c r="T43" i="17"/>
  <c r="S43" i="17"/>
  <c r="R43" i="17"/>
  <c r="Q43" i="17"/>
  <c r="P43" i="17"/>
  <c r="O43" i="17"/>
  <c r="N43" i="17"/>
  <c r="M43" i="17"/>
  <c r="L43" i="17"/>
  <c r="K43" i="17"/>
  <c r="J43" i="17"/>
  <c r="I43" i="17"/>
  <c r="H43" i="17"/>
  <c r="DZ42" i="17"/>
  <c r="DY42" i="17"/>
  <c r="DX42" i="17"/>
  <c r="DW42" i="17"/>
  <c r="DV42" i="17"/>
  <c r="DU42" i="17"/>
  <c r="DT42" i="17"/>
  <c r="DS42" i="17"/>
  <c r="DR42" i="17"/>
  <c r="DQ42" i="17"/>
  <c r="DP42" i="17"/>
  <c r="DO42" i="17"/>
  <c r="DN42" i="17"/>
  <c r="DM42" i="17"/>
  <c r="DL42" i="17"/>
  <c r="DK42" i="17"/>
  <c r="DJ42" i="17"/>
  <c r="DI42" i="17"/>
  <c r="DH42" i="17"/>
  <c r="DG42" i="17"/>
  <c r="DF42" i="17"/>
  <c r="DE42" i="17"/>
  <c r="DD42" i="17"/>
  <c r="DC42" i="17"/>
  <c r="CR42" i="17"/>
  <c r="CQ42" i="17"/>
  <c r="CP42" i="17"/>
  <c r="CO42" i="17"/>
  <c r="CN42" i="17"/>
  <c r="CM42" i="17"/>
  <c r="CL42" i="17"/>
  <c r="CK42" i="17"/>
  <c r="CI42" i="17"/>
  <c r="CH42" i="17"/>
  <c r="CG42" i="17"/>
  <c r="CF42" i="17"/>
  <c r="CE42" i="17"/>
  <c r="CD42" i="17"/>
  <c r="CC42" i="17"/>
  <c r="CB42" i="17"/>
  <c r="BZ42" i="17"/>
  <c r="BY42" i="17"/>
  <c r="BX42" i="17"/>
  <c r="BW42" i="17"/>
  <c r="BV42" i="17"/>
  <c r="BU42" i="17"/>
  <c r="BT42" i="17"/>
  <c r="BS42" i="17"/>
  <c r="BB42" i="17"/>
  <c r="BA42" i="17"/>
  <c r="AZ42" i="17"/>
  <c r="AY42" i="17"/>
  <c r="AX42" i="17"/>
  <c r="AW42" i="17"/>
  <c r="AV42" i="17"/>
  <c r="AU42" i="17"/>
  <c r="AT42" i="17"/>
  <c r="AS42" i="17"/>
  <c r="AR42" i="17"/>
  <c r="AQ42" i="17"/>
  <c r="AP42" i="17"/>
  <c r="AO42" i="17"/>
  <c r="AN42" i="17"/>
  <c r="AL42" i="17"/>
  <c r="AK42" i="17"/>
  <c r="AJ42" i="17"/>
  <c r="AI42" i="17"/>
  <c r="AH42" i="17"/>
  <c r="AG42" i="17"/>
  <c r="AF42" i="17"/>
  <c r="AE42" i="17"/>
  <c r="AD42" i="17"/>
  <c r="AC42" i="17"/>
  <c r="AB42" i="17"/>
  <c r="AA42" i="17"/>
  <c r="Z42" i="17"/>
  <c r="Y42" i="17"/>
  <c r="X42" i="17"/>
  <c r="V42" i="17"/>
  <c r="U42" i="17"/>
  <c r="T42" i="17"/>
  <c r="S42" i="17"/>
  <c r="R42" i="17"/>
  <c r="Q42" i="17"/>
  <c r="P42" i="17"/>
  <c r="O42" i="17"/>
  <c r="N42" i="17"/>
  <c r="M42" i="17"/>
  <c r="L42" i="17"/>
  <c r="K42" i="17"/>
  <c r="J42" i="17"/>
  <c r="I42" i="17"/>
  <c r="H42" i="17"/>
  <c r="DZ41" i="17"/>
  <c r="DY41" i="17"/>
  <c r="DX41" i="17"/>
  <c r="DW41" i="17"/>
  <c r="DV41" i="17"/>
  <c r="DU41" i="17"/>
  <c r="DT41" i="17"/>
  <c r="DS41" i="17"/>
  <c r="DR41" i="17"/>
  <c r="DQ41" i="17"/>
  <c r="DP41" i="17"/>
  <c r="DO41" i="17"/>
  <c r="DN41" i="17"/>
  <c r="DM41" i="17"/>
  <c r="DL41" i="17"/>
  <c r="DK41" i="17"/>
  <c r="DJ41" i="17"/>
  <c r="DI41" i="17"/>
  <c r="DH41" i="17"/>
  <c r="DG41" i="17"/>
  <c r="DF41" i="17"/>
  <c r="DE41" i="17"/>
  <c r="DD41" i="17"/>
  <c r="DC41" i="17"/>
  <c r="CR41" i="17"/>
  <c r="CQ41" i="17"/>
  <c r="CP41" i="17"/>
  <c r="CO41" i="17"/>
  <c r="CN41" i="17"/>
  <c r="CM41" i="17"/>
  <c r="CL41" i="17"/>
  <c r="CK41" i="17"/>
  <c r="CI41" i="17"/>
  <c r="CH41" i="17"/>
  <c r="CG41" i="17"/>
  <c r="CF41" i="17"/>
  <c r="CE41" i="17"/>
  <c r="CD41" i="17"/>
  <c r="CC41" i="17"/>
  <c r="CB41" i="17"/>
  <c r="BZ41" i="17"/>
  <c r="BY41" i="17"/>
  <c r="BX41" i="17"/>
  <c r="BW41" i="17"/>
  <c r="BV41" i="17"/>
  <c r="BU41" i="17"/>
  <c r="BT41" i="17"/>
  <c r="BS41" i="17"/>
  <c r="BB41" i="17"/>
  <c r="BA41" i="17"/>
  <c r="AZ41" i="17"/>
  <c r="AY41" i="17"/>
  <c r="AX41" i="17"/>
  <c r="AW41" i="17"/>
  <c r="AV41" i="17"/>
  <c r="AU41" i="17"/>
  <c r="AT41" i="17"/>
  <c r="AS41" i="17"/>
  <c r="AR41" i="17"/>
  <c r="AQ41" i="17"/>
  <c r="AP41" i="17"/>
  <c r="AO41" i="17"/>
  <c r="AN41" i="17"/>
  <c r="AL41" i="17"/>
  <c r="AK41" i="17"/>
  <c r="AJ41" i="17"/>
  <c r="AI41" i="17"/>
  <c r="AH41" i="17"/>
  <c r="AG41" i="17"/>
  <c r="AF41" i="17"/>
  <c r="AE41" i="17"/>
  <c r="AD41" i="17"/>
  <c r="AC41" i="17"/>
  <c r="AB41" i="17"/>
  <c r="AA41" i="17"/>
  <c r="Z41" i="17"/>
  <c r="Y41" i="17"/>
  <c r="X41" i="17"/>
  <c r="V41" i="17"/>
  <c r="U41" i="17"/>
  <c r="T41" i="17"/>
  <c r="S41" i="17"/>
  <c r="R41" i="17"/>
  <c r="Q41" i="17"/>
  <c r="P41" i="17"/>
  <c r="O41" i="17"/>
  <c r="N41" i="17"/>
  <c r="M41" i="17"/>
  <c r="L41" i="17"/>
  <c r="K41" i="17"/>
  <c r="J41" i="17"/>
  <c r="I41" i="17"/>
  <c r="H41" i="17"/>
  <c r="DZ40" i="17"/>
  <c r="DY40" i="17"/>
  <c r="DX40" i="17"/>
  <c r="DW40" i="17"/>
  <c r="DV40" i="17"/>
  <c r="DU40" i="17"/>
  <c r="DT40" i="17"/>
  <c r="DS40" i="17"/>
  <c r="DR40" i="17"/>
  <c r="DQ40" i="17"/>
  <c r="DP40" i="17"/>
  <c r="DO40" i="17"/>
  <c r="DN40" i="17"/>
  <c r="DM40" i="17"/>
  <c r="DL40" i="17"/>
  <c r="DK40" i="17"/>
  <c r="DJ40" i="17"/>
  <c r="DI40" i="17"/>
  <c r="DH40" i="17"/>
  <c r="DG40" i="17"/>
  <c r="DF40" i="17"/>
  <c r="DE40" i="17"/>
  <c r="DD40" i="17"/>
  <c r="DC40" i="17"/>
  <c r="CR40" i="17"/>
  <c r="CQ40" i="17"/>
  <c r="CP40" i="17"/>
  <c r="CO40" i="17"/>
  <c r="CN40" i="17"/>
  <c r="CM40" i="17"/>
  <c r="CL40" i="17"/>
  <c r="CK40" i="17"/>
  <c r="CI40" i="17"/>
  <c r="CH40" i="17"/>
  <c r="CG40" i="17"/>
  <c r="CF40" i="17"/>
  <c r="CE40" i="17"/>
  <c r="CD40" i="17"/>
  <c r="CC40" i="17"/>
  <c r="CB40" i="17"/>
  <c r="BZ40" i="17"/>
  <c r="BY40" i="17"/>
  <c r="BX40" i="17"/>
  <c r="BW40" i="17"/>
  <c r="BV40" i="17"/>
  <c r="BU40" i="17"/>
  <c r="BT40" i="17"/>
  <c r="BS40" i="17"/>
  <c r="BB40" i="17"/>
  <c r="BA40" i="17"/>
  <c r="AZ40" i="17"/>
  <c r="AY40" i="17"/>
  <c r="AX40" i="17"/>
  <c r="AW40" i="17"/>
  <c r="AV40" i="17"/>
  <c r="AU40" i="17"/>
  <c r="AT40" i="17"/>
  <c r="AS40" i="17"/>
  <c r="AR40" i="17"/>
  <c r="AQ40" i="17"/>
  <c r="AP40" i="17"/>
  <c r="AO40" i="17"/>
  <c r="AN40" i="17"/>
  <c r="AL40" i="17"/>
  <c r="AK40" i="17"/>
  <c r="AJ40" i="17"/>
  <c r="AI40" i="17"/>
  <c r="AH40" i="17"/>
  <c r="AG40" i="17"/>
  <c r="AF40" i="17"/>
  <c r="AE40" i="17"/>
  <c r="AD40" i="17"/>
  <c r="AC40" i="17"/>
  <c r="AB40" i="17"/>
  <c r="AA40" i="17"/>
  <c r="Z40" i="17"/>
  <c r="Y40" i="17"/>
  <c r="X40" i="17"/>
  <c r="V40" i="17"/>
  <c r="U40" i="17"/>
  <c r="T40" i="17"/>
  <c r="S40" i="17"/>
  <c r="R40" i="17"/>
  <c r="Q40" i="17"/>
  <c r="P40" i="17"/>
  <c r="O40" i="17"/>
  <c r="N40" i="17"/>
  <c r="M40" i="17"/>
  <c r="L40" i="17"/>
  <c r="K40" i="17"/>
  <c r="J40" i="17"/>
  <c r="I40" i="17"/>
  <c r="H40" i="17"/>
  <c r="DZ39" i="17"/>
  <c r="DY39" i="17"/>
  <c r="DX39" i="17"/>
  <c r="DW39" i="17"/>
  <c r="DV39" i="17"/>
  <c r="DU39" i="17"/>
  <c r="DT39" i="17"/>
  <c r="DS39" i="17"/>
  <c r="DR39" i="17"/>
  <c r="DQ39" i="17"/>
  <c r="DP39" i="17"/>
  <c r="DO39" i="17"/>
  <c r="DN39" i="17"/>
  <c r="DM39" i="17"/>
  <c r="DL39" i="17"/>
  <c r="DK39" i="17"/>
  <c r="DJ39" i="17"/>
  <c r="DI39" i="17"/>
  <c r="DH39" i="17"/>
  <c r="DG39" i="17"/>
  <c r="DF39" i="17"/>
  <c r="DE39" i="17"/>
  <c r="DD39" i="17"/>
  <c r="DC39" i="17"/>
  <c r="CR39" i="17"/>
  <c r="CQ39" i="17"/>
  <c r="CP39" i="17"/>
  <c r="CO39" i="17"/>
  <c r="CN39" i="17"/>
  <c r="CM39" i="17"/>
  <c r="CL39" i="17"/>
  <c r="CK39" i="17"/>
  <c r="CI39" i="17"/>
  <c r="CH39" i="17"/>
  <c r="CG39" i="17"/>
  <c r="CF39" i="17"/>
  <c r="CE39" i="17"/>
  <c r="CD39" i="17"/>
  <c r="CC39" i="17"/>
  <c r="CB39" i="17"/>
  <c r="BZ39" i="17"/>
  <c r="BY39" i="17"/>
  <c r="BX39" i="17"/>
  <c r="BW39" i="17"/>
  <c r="BV39" i="17"/>
  <c r="BU39" i="17"/>
  <c r="BT39" i="17"/>
  <c r="BS39" i="17"/>
  <c r="BB39" i="17"/>
  <c r="BA39" i="17"/>
  <c r="AZ39" i="17"/>
  <c r="AY39" i="17"/>
  <c r="AX39" i="17"/>
  <c r="AW39" i="17"/>
  <c r="AV39" i="17"/>
  <c r="AU39" i="17"/>
  <c r="AT39" i="17"/>
  <c r="AS39" i="17"/>
  <c r="AR39" i="17"/>
  <c r="AQ39" i="17"/>
  <c r="AP39" i="17"/>
  <c r="AO39" i="17"/>
  <c r="AN39" i="17"/>
  <c r="AL39" i="17"/>
  <c r="AK39" i="17"/>
  <c r="AJ39" i="17"/>
  <c r="AI39" i="17"/>
  <c r="AH39" i="17"/>
  <c r="AG39" i="17"/>
  <c r="AF39" i="17"/>
  <c r="AE39" i="17"/>
  <c r="AD39" i="17"/>
  <c r="AC39" i="17"/>
  <c r="AB39" i="17"/>
  <c r="AA39" i="17"/>
  <c r="Z39" i="17"/>
  <c r="Y39" i="17"/>
  <c r="X39" i="17"/>
  <c r="V39" i="17"/>
  <c r="U39" i="17"/>
  <c r="T39" i="17"/>
  <c r="S39" i="17"/>
  <c r="R39" i="17"/>
  <c r="Q39" i="17"/>
  <c r="P39" i="17"/>
  <c r="O39" i="17"/>
  <c r="N39" i="17"/>
  <c r="M39" i="17"/>
  <c r="L39" i="17"/>
  <c r="K39" i="17"/>
  <c r="J39" i="17"/>
  <c r="I39" i="17"/>
  <c r="H39" i="17"/>
  <c r="DZ38" i="17"/>
  <c r="DY38" i="17"/>
  <c r="DX38" i="17"/>
  <c r="DW38" i="17"/>
  <c r="DV38" i="17"/>
  <c r="DU38" i="17"/>
  <c r="DT38" i="17"/>
  <c r="DS38" i="17"/>
  <c r="DR38" i="17"/>
  <c r="DQ38" i="17"/>
  <c r="DP38" i="17"/>
  <c r="DO38" i="17"/>
  <c r="DN38" i="17"/>
  <c r="DM38" i="17"/>
  <c r="DL38" i="17"/>
  <c r="DK38" i="17"/>
  <c r="DJ38" i="17"/>
  <c r="DI38" i="17"/>
  <c r="DH38" i="17"/>
  <c r="DG38" i="17"/>
  <c r="DF38" i="17"/>
  <c r="DE38" i="17"/>
  <c r="DD38" i="17"/>
  <c r="DC38" i="17"/>
  <c r="CR38" i="17"/>
  <c r="CQ38" i="17"/>
  <c r="CP38" i="17"/>
  <c r="CO38" i="17"/>
  <c r="CN38" i="17"/>
  <c r="CM38" i="17"/>
  <c r="CL38" i="17"/>
  <c r="CK38" i="17"/>
  <c r="CI38" i="17"/>
  <c r="CH38" i="17"/>
  <c r="CG38" i="17"/>
  <c r="CF38" i="17"/>
  <c r="CE38" i="17"/>
  <c r="CD38" i="17"/>
  <c r="CC38" i="17"/>
  <c r="CB38" i="17"/>
  <c r="BZ38" i="17"/>
  <c r="BY38" i="17"/>
  <c r="BX38" i="17"/>
  <c r="BW38" i="17"/>
  <c r="BV38" i="17"/>
  <c r="BU38" i="17"/>
  <c r="BT38" i="17"/>
  <c r="BS38" i="17"/>
  <c r="BB38" i="17"/>
  <c r="BA38" i="17"/>
  <c r="AZ38" i="17"/>
  <c r="AY38" i="17"/>
  <c r="AX38" i="17"/>
  <c r="AW38" i="17"/>
  <c r="AV38" i="17"/>
  <c r="AU38" i="17"/>
  <c r="AT38" i="17"/>
  <c r="AS38" i="17"/>
  <c r="AR38" i="17"/>
  <c r="AQ38" i="17"/>
  <c r="AP38" i="17"/>
  <c r="AO38" i="17"/>
  <c r="AN38" i="17"/>
  <c r="AL38" i="17"/>
  <c r="AK38" i="17"/>
  <c r="AJ38" i="17"/>
  <c r="AI38" i="17"/>
  <c r="AH38" i="17"/>
  <c r="AG38" i="17"/>
  <c r="AF38" i="17"/>
  <c r="AE38" i="17"/>
  <c r="AD38" i="17"/>
  <c r="AC38" i="17"/>
  <c r="AB38" i="17"/>
  <c r="AA38" i="17"/>
  <c r="Z38" i="17"/>
  <c r="Y38" i="17"/>
  <c r="X38" i="17"/>
  <c r="V38" i="17"/>
  <c r="U38" i="17"/>
  <c r="T38" i="17"/>
  <c r="S38" i="17"/>
  <c r="R38" i="17"/>
  <c r="Q38" i="17"/>
  <c r="P38" i="17"/>
  <c r="O38" i="17"/>
  <c r="N38" i="17"/>
  <c r="M38" i="17"/>
  <c r="L38" i="17"/>
  <c r="K38" i="17"/>
  <c r="J38" i="17"/>
  <c r="I38" i="17"/>
  <c r="H38" i="17"/>
  <c r="DZ37" i="17"/>
  <c r="DY37" i="17"/>
  <c r="DX37" i="17"/>
  <c r="DW37" i="17"/>
  <c r="DV37" i="17"/>
  <c r="DU37" i="17"/>
  <c r="DT37" i="17"/>
  <c r="DS37" i="17"/>
  <c r="DR37" i="17"/>
  <c r="DQ37" i="17"/>
  <c r="DP37" i="17"/>
  <c r="DO37" i="17"/>
  <c r="DN37" i="17"/>
  <c r="DM37" i="17"/>
  <c r="DL37" i="17"/>
  <c r="DK37" i="17"/>
  <c r="DJ37" i="17"/>
  <c r="DI37" i="17"/>
  <c r="DH37" i="17"/>
  <c r="DG37" i="17"/>
  <c r="DF37" i="17"/>
  <c r="DE37" i="17"/>
  <c r="DD37" i="17"/>
  <c r="DC37" i="17"/>
  <c r="CR37" i="17"/>
  <c r="CQ37" i="17"/>
  <c r="CP37" i="17"/>
  <c r="CO37" i="17"/>
  <c r="CN37" i="17"/>
  <c r="CM37" i="17"/>
  <c r="CL37" i="17"/>
  <c r="CK37" i="17"/>
  <c r="CI37" i="17"/>
  <c r="CH37" i="17"/>
  <c r="CG37" i="17"/>
  <c r="CF37" i="17"/>
  <c r="CE37" i="17"/>
  <c r="CD37" i="17"/>
  <c r="CC37" i="17"/>
  <c r="CB37" i="17"/>
  <c r="BZ37" i="17"/>
  <c r="BY37" i="17"/>
  <c r="BX37" i="17"/>
  <c r="BW37" i="17"/>
  <c r="BV37" i="17"/>
  <c r="BU37" i="17"/>
  <c r="BT37" i="17"/>
  <c r="BS37" i="17"/>
  <c r="BB37" i="17"/>
  <c r="BA37" i="17"/>
  <c r="AZ37" i="17"/>
  <c r="AY37" i="17"/>
  <c r="AX37" i="17"/>
  <c r="AW37" i="17"/>
  <c r="AV37" i="17"/>
  <c r="AU37" i="17"/>
  <c r="AT37" i="17"/>
  <c r="AS37" i="17"/>
  <c r="AR37" i="17"/>
  <c r="AQ37" i="17"/>
  <c r="AP37" i="17"/>
  <c r="AO37" i="17"/>
  <c r="AN37" i="17"/>
  <c r="AL37" i="17"/>
  <c r="AK37" i="17"/>
  <c r="AJ37" i="17"/>
  <c r="AI37" i="17"/>
  <c r="AH37" i="17"/>
  <c r="AG37" i="17"/>
  <c r="AF37" i="17"/>
  <c r="AE37" i="17"/>
  <c r="AD37" i="17"/>
  <c r="AC37" i="17"/>
  <c r="AB37" i="17"/>
  <c r="AA37" i="17"/>
  <c r="Z37" i="17"/>
  <c r="Y37" i="17"/>
  <c r="X37" i="17"/>
  <c r="V37" i="17"/>
  <c r="U37" i="17"/>
  <c r="T37" i="17"/>
  <c r="S37" i="17"/>
  <c r="R37" i="17"/>
  <c r="Q37" i="17"/>
  <c r="P37" i="17"/>
  <c r="O37" i="17"/>
  <c r="N37" i="17"/>
  <c r="M37" i="17"/>
  <c r="L37" i="17"/>
  <c r="K37" i="17"/>
  <c r="J37" i="17"/>
  <c r="I37" i="17"/>
  <c r="H37" i="17"/>
  <c r="DZ36" i="17"/>
  <c r="DY36" i="17"/>
  <c r="DX36" i="17"/>
  <c r="DW36" i="17"/>
  <c r="DV36" i="17"/>
  <c r="DU36" i="17"/>
  <c r="DT36" i="17"/>
  <c r="DS36" i="17"/>
  <c r="DR36" i="17"/>
  <c r="DQ36" i="17"/>
  <c r="DP36" i="17"/>
  <c r="DO36" i="17"/>
  <c r="DN36" i="17"/>
  <c r="DM36" i="17"/>
  <c r="DL36" i="17"/>
  <c r="DK36" i="17"/>
  <c r="DJ36" i="17"/>
  <c r="DI36" i="17"/>
  <c r="DH36" i="17"/>
  <c r="DG36" i="17"/>
  <c r="DF36" i="17"/>
  <c r="DE36" i="17"/>
  <c r="DD36" i="17"/>
  <c r="DC36" i="17"/>
  <c r="CR36" i="17"/>
  <c r="CQ36" i="17"/>
  <c r="CP36" i="17"/>
  <c r="CO36" i="17"/>
  <c r="CN36" i="17"/>
  <c r="CM36" i="17"/>
  <c r="CL36" i="17"/>
  <c r="CK36" i="17"/>
  <c r="CI36" i="17"/>
  <c r="CH36" i="17"/>
  <c r="CG36" i="17"/>
  <c r="CF36" i="17"/>
  <c r="CE36" i="17"/>
  <c r="CD36" i="17"/>
  <c r="CC36" i="17"/>
  <c r="CB36" i="17"/>
  <c r="BZ36" i="17"/>
  <c r="BY36" i="17"/>
  <c r="BX36" i="17"/>
  <c r="BW36" i="17"/>
  <c r="BV36" i="17"/>
  <c r="BU36" i="17"/>
  <c r="BT36" i="17"/>
  <c r="BS36" i="17"/>
  <c r="BB36" i="17"/>
  <c r="BA36" i="17"/>
  <c r="AZ36" i="17"/>
  <c r="AY36" i="17"/>
  <c r="AX36" i="17"/>
  <c r="AW36" i="17"/>
  <c r="AV36" i="17"/>
  <c r="AU36" i="17"/>
  <c r="AT36" i="17"/>
  <c r="AS36" i="17"/>
  <c r="AR36" i="17"/>
  <c r="AQ36" i="17"/>
  <c r="AP36" i="17"/>
  <c r="AO36" i="17"/>
  <c r="AN36" i="17"/>
  <c r="AL36" i="17"/>
  <c r="AK36" i="17"/>
  <c r="AJ36" i="17"/>
  <c r="AI36" i="17"/>
  <c r="AH36" i="17"/>
  <c r="AG36" i="17"/>
  <c r="AF36" i="17"/>
  <c r="AE36" i="17"/>
  <c r="AD36" i="17"/>
  <c r="AC36" i="17"/>
  <c r="AB36" i="17"/>
  <c r="AA36" i="17"/>
  <c r="Z36" i="17"/>
  <c r="Y36" i="17"/>
  <c r="X36" i="17"/>
  <c r="V36" i="17"/>
  <c r="U36" i="17"/>
  <c r="T36" i="17"/>
  <c r="S36" i="17"/>
  <c r="R36" i="17"/>
  <c r="Q36" i="17"/>
  <c r="P36" i="17"/>
  <c r="O36" i="17"/>
  <c r="N36" i="17"/>
  <c r="M36" i="17"/>
  <c r="L36" i="17"/>
  <c r="K36" i="17"/>
  <c r="J36" i="17"/>
  <c r="I36" i="17"/>
  <c r="H36" i="17"/>
  <c r="DZ35" i="17"/>
  <c r="DY35" i="17"/>
  <c r="DX35" i="17"/>
  <c r="DW35" i="17"/>
  <c r="DV35" i="17"/>
  <c r="DU35" i="17"/>
  <c r="DT35" i="17"/>
  <c r="DS35" i="17"/>
  <c r="DR35" i="17"/>
  <c r="DQ35" i="17"/>
  <c r="DP35" i="17"/>
  <c r="DO35" i="17"/>
  <c r="DN35" i="17"/>
  <c r="DM35" i="17"/>
  <c r="DL35" i="17"/>
  <c r="DK35" i="17"/>
  <c r="DJ35" i="17"/>
  <c r="DI35" i="17"/>
  <c r="DH35" i="17"/>
  <c r="DG35" i="17"/>
  <c r="DF35" i="17"/>
  <c r="DE35" i="17"/>
  <c r="DD35" i="17"/>
  <c r="DC35" i="17"/>
  <c r="CR35" i="17"/>
  <c r="CQ35" i="17"/>
  <c r="CP35" i="17"/>
  <c r="CO35" i="17"/>
  <c r="CN35" i="17"/>
  <c r="CM35" i="17"/>
  <c r="CL35" i="17"/>
  <c r="CK35" i="17"/>
  <c r="CI35" i="17"/>
  <c r="CH35" i="17"/>
  <c r="CG35" i="17"/>
  <c r="CF35" i="17"/>
  <c r="CE35" i="17"/>
  <c r="CD35" i="17"/>
  <c r="CC35" i="17"/>
  <c r="CB35" i="17"/>
  <c r="BZ35" i="17"/>
  <c r="BY35" i="17"/>
  <c r="BX35" i="17"/>
  <c r="BW35" i="17"/>
  <c r="BV35" i="17"/>
  <c r="BU35" i="17"/>
  <c r="BT35" i="17"/>
  <c r="BS35" i="17"/>
  <c r="BB35" i="17"/>
  <c r="BA35" i="17"/>
  <c r="AZ35" i="17"/>
  <c r="AY35" i="17"/>
  <c r="AX35" i="17"/>
  <c r="AW35" i="17"/>
  <c r="AV35" i="17"/>
  <c r="AU35" i="17"/>
  <c r="AT35" i="17"/>
  <c r="AS35" i="17"/>
  <c r="AR35" i="17"/>
  <c r="AQ35" i="17"/>
  <c r="AP35" i="17"/>
  <c r="AO35" i="17"/>
  <c r="AN35" i="17"/>
  <c r="AL35" i="17"/>
  <c r="AK35" i="17"/>
  <c r="AJ35" i="17"/>
  <c r="AI35" i="17"/>
  <c r="AH35" i="17"/>
  <c r="AG35" i="17"/>
  <c r="AF35" i="17"/>
  <c r="AE35" i="17"/>
  <c r="AD35" i="17"/>
  <c r="AC35" i="17"/>
  <c r="AB35" i="17"/>
  <c r="AA35" i="17"/>
  <c r="Z35" i="17"/>
  <c r="Y35" i="17"/>
  <c r="X35" i="17"/>
  <c r="V35" i="17"/>
  <c r="U35" i="17"/>
  <c r="T35" i="17"/>
  <c r="S35" i="17"/>
  <c r="R35" i="17"/>
  <c r="Q35" i="17"/>
  <c r="P35" i="17"/>
  <c r="O35" i="17"/>
  <c r="N35" i="17"/>
  <c r="M35" i="17"/>
  <c r="L35" i="17"/>
  <c r="K35" i="17"/>
  <c r="J35" i="17"/>
  <c r="I35" i="17"/>
  <c r="H35" i="17"/>
  <c r="DZ34" i="17"/>
  <c r="DY34" i="17"/>
  <c r="DX34" i="17"/>
  <c r="DW34" i="17"/>
  <c r="DV34" i="17"/>
  <c r="DU34" i="17"/>
  <c r="DT34" i="17"/>
  <c r="DS34" i="17"/>
  <c r="DR34" i="17"/>
  <c r="DQ34" i="17"/>
  <c r="DP34" i="17"/>
  <c r="DO34" i="17"/>
  <c r="DN34" i="17"/>
  <c r="DM34" i="17"/>
  <c r="DL34" i="17"/>
  <c r="DK34" i="17"/>
  <c r="DJ34" i="17"/>
  <c r="DI34" i="17"/>
  <c r="DH34" i="17"/>
  <c r="DG34" i="17"/>
  <c r="DF34" i="17"/>
  <c r="DE34" i="17"/>
  <c r="DD34" i="17"/>
  <c r="DC34" i="17"/>
  <c r="CR34" i="17"/>
  <c r="CQ34" i="17"/>
  <c r="CP34" i="17"/>
  <c r="CO34" i="17"/>
  <c r="CN34" i="17"/>
  <c r="CM34" i="17"/>
  <c r="CL34" i="17"/>
  <c r="CK34" i="17"/>
  <c r="CI34" i="17"/>
  <c r="CH34" i="17"/>
  <c r="CG34" i="17"/>
  <c r="CF34" i="17"/>
  <c r="CE34" i="17"/>
  <c r="CD34" i="17"/>
  <c r="CC34" i="17"/>
  <c r="CB34" i="17"/>
  <c r="BZ34" i="17"/>
  <c r="BY34" i="17"/>
  <c r="BX34" i="17"/>
  <c r="BW34" i="17"/>
  <c r="BV34" i="17"/>
  <c r="BU34" i="17"/>
  <c r="BT34" i="17"/>
  <c r="BS34" i="17"/>
  <c r="BB34" i="17"/>
  <c r="BA34" i="17"/>
  <c r="AZ34" i="17"/>
  <c r="AY34" i="17"/>
  <c r="AX34" i="17"/>
  <c r="AW34" i="17"/>
  <c r="AV34" i="17"/>
  <c r="AU34" i="17"/>
  <c r="AT34" i="17"/>
  <c r="AS34" i="17"/>
  <c r="AR34" i="17"/>
  <c r="AQ34" i="17"/>
  <c r="AP34" i="17"/>
  <c r="AO34" i="17"/>
  <c r="AN34" i="17"/>
  <c r="AL34" i="17"/>
  <c r="AK34" i="17"/>
  <c r="AJ34" i="17"/>
  <c r="AI34" i="17"/>
  <c r="AH34" i="17"/>
  <c r="AG34" i="17"/>
  <c r="AF34" i="17"/>
  <c r="AE34" i="17"/>
  <c r="AD34" i="17"/>
  <c r="AC34" i="17"/>
  <c r="AB34" i="17"/>
  <c r="AA34" i="17"/>
  <c r="Z34" i="17"/>
  <c r="Y34" i="17"/>
  <c r="X34" i="17"/>
  <c r="V34" i="17"/>
  <c r="U34" i="17"/>
  <c r="T34" i="17"/>
  <c r="S34" i="17"/>
  <c r="R34" i="17"/>
  <c r="Q34" i="17"/>
  <c r="P34" i="17"/>
  <c r="O34" i="17"/>
  <c r="N34" i="17"/>
  <c r="M34" i="17"/>
  <c r="L34" i="17"/>
  <c r="K34" i="17"/>
  <c r="J34" i="17"/>
  <c r="I34" i="17"/>
  <c r="H34" i="17"/>
  <c r="DZ33" i="17"/>
  <c r="DY33" i="17"/>
  <c r="DX33" i="17"/>
  <c r="DW33" i="17"/>
  <c r="DV33" i="17"/>
  <c r="DU33" i="17"/>
  <c r="DT33" i="17"/>
  <c r="DS33" i="17"/>
  <c r="DR33" i="17"/>
  <c r="DQ33" i="17"/>
  <c r="DP33" i="17"/>
  <c r="DO33" i="17"/>
  <c r="DN33" i="17"/>
  <c r="DM33" i="17"/>
  <c r="DL33" i="17"/>
  <c r="DK33" i="17"/>
  <c r="DJ33" i="17"/>
  <c r="DI33" i="17"/>
  <c r="DH33" i="17"/>
  <c r="DG33" i="17"/>
  <c r="DF33" i="17"/>
  <c r="DE33" i="17"/>
  <c r="DD33" i="17"/>
  <c r="DC33" i="17"/>
  <c r="CR33" i="17"/>
  <c r="CQ33" i="17"/>
  <c r="CP33" i="17"/>
  <c r="CO33" i="17"/>
  <c r="CN33" i="17"/>
  <c r="CM33" i="17"/>
  <c r="CL33" i="17"/>
  <c r="CK33" i="17"/>
  <c r="CI33" i="17"/>
  <c r="CH33" i="17"/>
  <c r="CG33" i="17"/>
  <c r="CF33" i="17"/>
  <c r="CE33" i="17"/>
  <c r="CD33" i="17"/>
  <c r="CC33" i="17"/>
  <c r="CB33" i="17"/>
  <c r="BZ33" i="17"/>
  <c r="BY33" i="17"/>
  <c r="BX33" i="17"/>
  <c r="BW33" i="17"/>
  <c r="BV33" i="17"/>
  <c r="BU33" i="17"/>
  <c r="BT33" i="17"/>
  <c r="BS33" i="17"/>
  <c r="BB33" i="17"/>
  <c r="BA33" i="17"/>
  <c r="AZ33" i="17"/>
  <c r="AY33" i="17"/>
  <c r="AX33" i="17"/>
  <c r="AW33" i="17"/>
  <c r="AV33" i="17"/>
  <c r="AU33" i="17"/>
  <c r="AT33" i="17"/>
  <c r="AS33" i="17"/>
  <c r="AR33" i="17"/>
  <c r="AQ33" i="17"/>
  <c r="AP33" i="17"/>
  <c r="AO33" i="17"/>
  <c r="AN33" i="17"/>
  <c r="AL33" i="17"/>
  <c r="AK33" i="17"/>
  <c r="AJ33" i="17"/>
  <c r="AI33" i="17"/>
  <c r="AH33" i="17"/>
  <c r="AG33" i="17"/>
  <c r="AF33" i="17"/>
  <c r="AE33" i="17"/>
  <c r="AD33" i="17"/>
  <c r="AC33" i="17"/>
  <c r="AB33" i="17"/>
  <c r="AA33" i="17"/>
  <c r="Z33" i="17"/>
  <c r="Y33" i="17"/>
  <c r="X33" i="17"/>
  <c r="V33" i="17"/>
  <c r="U33" i="17"/>
  <c r="T33" i="17"/>
  <c r="S33" i="17"/>
  <c r="R33" i="17"/>
  <c r="Q33" i="17"/>
  <c r="P33" i="17"/>
  <c r="O33" i="17"/>
  <c r="N33" i="17"/>
  <c r="M33" i="17"/>
  <c r="L33" i="17"/>
  <c r="K33" i="17"/>
  <c r="J33" i="17"/>
  <c r="I33" i="17"/>
  <c r="H33" i="17"/>
  <c r="DZ32" i="17"/>
  <c r="DY32" i="17"/>
  <c r="DX32" i="17"/>
  <c r="DW32" i="17"/>
  <c r="DV32" i="17"/>
  <c r="DU32" i="17"/>
  <c r="DT32" i="17"/>
  <c r="DS32" i="17"/>
  <c r="DR32" i="17"/>
  <c r="DQ32" i="17"/>
  <c r="DP32" i="17"/>
  <c r="DO32" i="17"/>
  <c r="DN32" i="17"/>
  <c r="DM32" i="17"/>
  <c r="DL32" i="17"/>
  <c r="DK32" i="17"/>
  <c r="DJ32" i="17"/>
  <c r="DI32" i="17"/>
  <c r="DH32" i="17"/>
  <c r="DG32" i="17"/>
  <c r="DF32" i="17"/>
  <c r="DE32" i="17"/>
  <c r="DD32" i="17"/>
  <c r="DC32" i="17"/>
  <c r="CR32" i="17"/>
  <c r="CQ32" i="17"/>
  <c r="CP32" i="17"/>
  <c r="CO32" i="17"/>
  <c r="CN32" i="17"/>
  <c r="CM32" i="17"/>
  <c r="CL32" i="17"/>
  <c r="CK32" i="17"/>
  <c r="CI32" i="17"/>
  <c r="CH32" i="17"/>
  <c r="CG32" i="17"/>
  <c r="CF32" i="17"/>
  <c r="CE32" i="17"/>
  <c r="CD32" i="17"/>
  <c r="CC32" i="17"/>
  <c r="CB32" i="17"/>
  <c r="BZ32" i="17"/>
  <c r="BY32" i="17"/>
  <c r="BX32" i="17"/>
  <c r="BW32" i="17"/>
  <c r="BV32" i="17"/>
  <c r="BU32" i="17"/>
  <c r="BT32" i="17"/>
  <c r="BS32" i="17"/>
  <c r="BB32" i="17"/>
  <c r="BA32" i="17"/>
  <c r="AZ32" i="17"/>
  <c r="AY32" i="17"/>
  <c r="AX32" i="17"/>
  <c r="AW32" i="17"/>
  <c r="AV32" i="17"/>
  <c r="AU32" i="17"/>
  <c r="AT32" i="17"/>
  <c r="AS32" i="17"/>
  <c r="AR32" i="17"/>
  <c r="AQ32" i="17"/>
  <c r="AP32" i="17"/>
  <c r="AO32" i="17"/>
  <c r="AN32" i="17"/>
  <c r="AL32" i="17"/>
  <c r="AK32" i="17"/>
  <c r="AJ32" i="17"/>
  <c r="AI32" i="17"/>
  <c r="AH32" i="17"/>
  <c r="AG32" i="17"/>
  <c r="AF32" i="17"/>
  <c r="AE32" i="17"/>
  <c r="AD32" i="17"/>
  <c r="AC32" i="17"/>
  <c r="AB32" i="17"/>
  <c r="AA32" i="17"/>
  <c r="Z32" i="17"/>
  <c r="Y32" i="17"/>
  <c r="X32" i="17"/>
  <c r="V32" i="17"/>
  <c r="U32" i="17"/>
  <c r="T32" i="17"/>
  <c r="S32" i="17"/>
  <c r="R32" i="17"/>
  <c r="Q32" i="17"/>
  <c r="P32" i="17"/>
  <c r="O32" i="17"/>
  <c r="N32" i="17"/>
  <c r="M32" i="17"/>
  <c r="L32" i="17"/>
  <c r="K32" i="17"/>
  <c r="J32" i="17"/>
  <c r="I32" i="17"/>
  <c r="H32" i="17"/>
  <c r="DZ31" i="17"/>
  <c r="DY31" i="17"/>
  <c r="DX31" i="17"/>
  <c r="DW31" i="17"/>
  <c r="DV31" i="17"/>
  <c r="DU31" i="17"/>
  <c r="DT31" i="17"/>
  <c r="DS31" i="17"/>
  <c r="DR31" i="17"/>
  <c r="DQ31" i="17"/>
  <c r="DP31" i="17"/>
  <c r="DO31" i="17"/>
  <c r="DN31" i="17"/>
  <c r="DM31" i="17"/>
  <c r="DL31" i="17"/>
  <c r="DK31" i="17"/>
  <c r="DJ31" i="17"/>
  <c r="DI31" i="17"/>
  <c r="DH31" i="17"/>
  <c r="DG31" i="17"/>
  <c r="DF31" i="17"/>
  <c r="DE31" i="17"/>
  <c r="DD31" i="17"/>
  <c r="DC31" i="17"/>
  <c r="CR31" i="17"/>
  <c r="CQ31" i="17"/>
  <c r="CP31" i="17"/>
  <c r="CO31" i="17"/>
  <c r="CN31" i="17"/>
  <c r="CM31" i="17"/>
  <c r="CL31" i="17"/>
  <c r="CK31" i="17"/>
  <c r="CI31" i="17"/>
  <c r="CH31" i="17"/>
  <c r="CG31" i="17"/>
  <c r="CF31" i="17"/>
  <c r="CE31" i="17"/>
  <c r="CD31" i="17"/>
  <c r="CC31" i="17"/>
  <c r="CB31" i="17"/>
  <c r="BZ31" i="17"/>
  <c r="BY31" i="17"/>
  <c r="BX31" i="17"/>
  <c r="BW31" i="17"/>
  <c r="BV31" i="17"/>
  <c r="BU31" i="17"/>
  <c r="BT31" i="17"/>
  <c r="BS31" i="17"/>
  <c r="BB31" i="17"/>
  <c r="BA31" i="17"/>
  <c r="AZ31" i="17"/>
  <c r="AY31" i="17"/>
  <c r="AX31" i="17"/>
  <c r="AW31" i="17"/>
  <c r="AV31" i="17"/>
  <c r="AU31" i="17"/>
  <c r="AT31" i="17"/>
  <c r="AS31" i="17"/>
  <c r="AR31" i="17"/>
  <c r="AQ31" i="17"/>
  <c r="AP31" i="17"/>
  <c r="AO31" i="17"/>
  <c r="AN31" i="17"/>
  <c r="AL31" i="17"/>
  <c r="AK31" i="17"/>
  <c r="AJ31" i="17"/>
  <c r="AI31" i="17"/>
  <c r="AH31" i="17"/>
  <c r="AG31" i="17"/>
  <c r="AF31" i="17"/>
  <c r="AE31" i="17"/>
  <c r="AD31" i="17"/>
  <c r="AC31" i="17"/>
  <c r="AB31" i="17"/>
  <c r="AA31" i="17"/>
  <c r="Z31" i="17"/>
  <c r="Y31" i="17"/>
  <c r="X31" i="17"/>
  <c r="V31" i="17"/>
  <c r="U31" i="17"/>
  <c r="T31" i="17"/>
  <c r="S31" i="17"/>
  <c r="R31" i="17"/>
  <c r="Q31" i="17"/>
  <c r="P31" i="17"/>
  <c r="O31" i="17"/>
  <c r="N31" i="17"/>
  <c r="M31" i="17"/>
  <c r="L31" i="17"/>
  <c r="K31" i="17"/>
  <c r="J31" i="17"/>
  <c r="I31" i="17"/>
  <c r="H31" i="17"/>
  <c r="DZ30" i="17"/>
  <c r="DY30" i="17"/>
  <c r="DX30" i="17"/>
  <c r="DW30" i="17"/>
  <c r="DV30" i="17"/>
  <c r="DU30" i="17"/>
  <c r="DT30" i="17"/>
  <c r="DS30" i="17"/>
  <c r="DR30" i="17"/>
  <c r="DQ30" i="17"/>
  <c r="DP30" i="17"/>
  <c r="DO30" i="17"/>
  <c r="DN30" i="17"/>
  <c r="DM30" i="17"/>
  <c r="DL30" i="17"/>
  <c r="DK30" i="17"/>
  <c r="DJ30" i="17"/>
  <c r="DI30" i="17"/>
  <c r="DH30" i="17"/>
  <c r="DG30" i="17"/>
  <c r="DF30" i="17"/>
  <c r="DE30" i="17"/>
  <c r="DD30" i="17"/>
  <c r="DC30" i="17"/>
  <c r="CR30" i="17"/>
  <c r="CQ30" i="17"/>
  <c r="CP30" i="17"/>
  <c r="CO30" i="17"/>
  <c r="CN30" i="17"/>
  <c r="CM30" i="17"/>
  <c r="CL30" i="17"/>
  <c r="CK30" i="17"/>
  <c r="CI30" i="17"/>
  <c r="CH30" i="17"/>
  <c r="CG30" i="17"/>
  <c r="CF30" i="17"/>
  <c r="CE30" i="17"/>
  <c r="CD30" i="17"/>
  <c r="CC30" i="17"/>
  <c r="CB30" i="17"/>
  <c r="BZ30" i="17"/>
  <c r="BY30" i="17"/>
  <c r="BX30" i="17"/>
  <c r="BW30" i="17"/>
  <c r="BV30" i="17"/>
  <c r="BU30" i="17"/>
  <c r="BT30" i="17"/>
  <c r="BS30" i="17"/>
  <c r="BB30" i="17"/>
  <c r="BA30" i="17"/>
  <c r="AZ30" i="17"/>
  <c r="AY30" i="17"/>
  <c r="AX30" i="17"/>
  <c r="AW30" i="17"/>
  <c r="AV30" i="17"/>
  <c r="AU30" i="17"/>
  <c r="AT30" i="17"/>
  <c r="AS30" i="17"/>
  <c r="AR30" i="17"/>
  <c r="AQ30" i="17"/>
  <c r="AP30" i="17"/>
  <c r="AO30" i="17"/>
  <c r="AN30" i="17"/>
  <c r="AL30" i="17"/>
  <c r="AK30" i="17"/>
  <c r="AJ30" i="17"/>
  <c r="AI30" i="17"/>
  <c r="AH30" i="17"/>
  <c r="AG30" i="17"/>
  <c r="AF30" i="17"/>
  <c r="AE30" i="17"/>
  <c r="AD30" i="17"/>
  <c r="AC30" i="17"/>
  <c r="AB30" i="17"/>
  <c r="AA30" i="17"/>
  <c r="Z30" i="17"/>
  <c r="Y30" i="17"/>
  <c r="X30" i="17"/>
  <c r="V30" i="17"/>
  <c r="U30" i="17"/>
  <c r="T30" i="17"/>
  <c r="S30" i="17"/>
  <c r="R30" i="17"/>
  <c r="Q30" i="17"/>
  <c r="P30" i="17"/>
  <c r="O30" i="17"/>
  <c r="N30" i="17"/>
  <c r="M30" i="17"/>
  <c r="L30" i="17"/>
  <c r="K30" i="17"/>
  <c r="J30" i="17"/>
  <c r="I30" i="17"/>
  <c r="H30" i="17"/>
  <c r="DZ29" i="17"/>
  <c r="DY29" i="17"/>
  <c r="DX29" i="17"/>
  <c r="DW29" i="17"/>
  <c r="DV29" i="17"/>
  <c r="DU29" i="17"/>
  <c r="DT29" i="17"/>
  <c r="DS29" i="17"/>
  <c r="DR29" i="17"/>
  <c r="DQ29" i="17"/>
  <c r="DP29" i="17"/>
  <c r="DO29" i="17"/>
  <c r="DN29" i="17"/>
  <c r="DM29" i="17"/>
  <c r="DL29" i="17"/>
  <c r="DK29" i="17"/>
  <c r="DJ29" i="17"/>
  <c r="DI29" i="17"/>
  <c r="DH29" i="17"/>
  <c r="DG29" i="17"/>
  <c r="DF29" i="17"/>
  <c r="DE29" i="17"/>
  <c r="DD29" i="17"/>
  <c r="DC29" i="17"/>
  <c r="CR29" i="17"/>
  <c r="CQ29" i="17"/>
  <c r="CP29" i="17"/>
  <c r="CO29" i="17"/>
  <c r="CN29" i="17"/>
  <c r="CM29" i="17"/>
  <c r="CL29" i="17"/>
  <c r="CK29" i="17"/>
  <c r="CI29" i="17"/>
  <c r="CH29" i="17"/>
  <c r="CG29" i="17"/>
  <c r="CF29" i="17"/>
  <c r="CE29" i="17"/>
  <c r="CD29" i="17"/>
  <c r="CC29" i="17"/>
  <c r="CB29" i="17"/>
  <c r="BZ29" i="17"/>
  <c r="BY29" i="17"/>
  <c r="BX29" i="17"/>
  <c r="BW29" i="17"/>
  <c r="BV29" i="17"/>
  <c r="BU29" i="17"/>
  <c r="BT29" i="17"/>
  <c r="BS29" i="17"/>
  <c r="BB29" i="17"/>
  <c r="BA29" i="17"/>
  <c r="AZ29" i="17"/>
  <c r="AY29" i="17"/>
  <c r="AX29" i="17"/>
  <c r="AW29" i="17"/>
  <c r="AV29" i="17"/>
  <c r="AU29" i="17"/>
  <c r="AT29" i="17"/>
  <c r="AS29" i="17"/>
  <c r="AR29" i="17"/>
  <c r="AQ29" i="17"/>
  <c r="AP29" i="17"/>
  <c r="AO29" i="17"/>
  <c r="AN29" i="17"/>
  <c r="AL29" i="17"/>
  <c r="AK29" i="17"/>
  <c r="AJ29" i="17"/>
  <c r="AI29" i="17"/>
  <c r="AH29" i="17"/>
  <c r="AG29" i="17"/>
  <c r="AF29" i="17"/>
  <c r="AE29" i="17"/>
  <c r="AD29" i="17"/>
  <c r="AC29" i="17"/>
  <c r="AB29" i="17"/>
  <c r="AA29" i="17"/>
  <c r="Z29" i="17"/>
  <c r="Y29" i="17"/>
  <c r="X29" i="17"/>
  <c r="V29" i="17"/>
  <c r="U29" i="17"/>
  <c r="T29" i="17"/>
  <c r="S29" i="17"/>
  <c r="R29" i="17"/>
  <c r="Q29" i="17"/>
  <c r="P29" i="17"/>
  <c r="O29" i="17"/>
  <c r="N29" i="17"/>
  <c r="M29" i="17"/>
  <c r="L29" i="17"/>
  <c r="K29" i="17"/>
  <c r="J29" i="17"/>
  <c r="I29" i="17"/>
  <c r="H29" i="17"/>
  <c r="DZ28" i="17"/>
  <c r="DY28" i="17"/>
  <c r="DX28" i="17"/>
  <c r="DW28" i="17"/>
  <c r="DV28" i="17"/>
  <c r="DU28" i="17"/>
  <c r="DT28" i="17"/>
  <c r="DS28" i="17"/>
  <c r="DR28" i="17"/>
  <c r="DQ28" i="17"/>
  <c r="DP28" i="17"/>
  <c r="DO28" i="17"/>
  <c r="DN28" i="17"/>
  <c r="DM28" i="17"/>
  <c r="DL28" i="17"/>
  <c r="DK28" i="17"/>
  <c r="DJ28" i="17"/>
  <c r="DI28" i="17"/>
  <c r="DH28" i="17"/>
  <c r="DG28" i="17"/>
  <c r="DF28" i="17"/>
  <c r="DE28" i="17"/>
  <c r="DD28" i="17"/>
  <c r="DC28" i="17"/>
  <c r="CR28" i="17"/>
  <c r="CQ28" i="17"/>
  <c r="CP28" i="17"/>
  <c r="CO28" i="17"/>
  <c r="CN28" i="17"/>
  <c r="CM28" i="17"/>
  <c r="CL28" i="17"/>
  <c r="CK28" i="17"/>
  <c r="CI28" i="17"/>
  <c r="CH28" i="17"/>
  <c r="CG28" i="17"/>
  <c r="CF28" i="17"/>
  <c r="CE28" i="17"/>
  <c r="CD28" i="17"/>
  <c r="CC28" i="17"/>
  <c r="CB28" i="17"/>
  <c r="BZ28" i="17"/>
  <c r="BY28" i="17"/>
  <c r="BX28" i="17"/>
  <c r="BW28" i="17"/>
  <c r="BV28" i="17"/>
  <c r="BU28" i="17"/>
  <c r="BT28" i="17"/>
  <c r="BS28" i="17"/>
  <c r="BB28" i="17"/>
  <c r="BA28" i="17"/>
  <c r="AZ28" i="17"/>
  <c r="AY28" i="17"/>
  <c r="AX28" i="17"/>
  <c r="AW28" i="17"/>
  <c r="AV28" i="17"/>
  <c r="AU28" i="17"/>
  <c r="AT28" i="17"/>
  <c r="AS28" i="17"/>
  <c r="AR28" i="17"/>
  <c r="AQ28" i="17"/>
  <c r="AP28" i="17"/>
  <c r="AO28" i="17"/>
  <c r="AN28" i="17"/>
  <c r="AL28" i="17"/>
  <c r="AK28" i="17"/>
  <c r="AJ28" i="17"/>
  <c r="AI28" i="17"/>
  <c r="AH28" i="17"/>
  <c r="AG28" i="17"/>
  <c r="AF28" i="17"/>
  <c r="AE28" i="17"/>
  <c r="AD28" i="17"/>
  <c r="AC28" i="17"/>
  <c r="AB28" i="17"/>
  <c r="AA28" i="17"/>
  <c r="Z28" i="17"/>
  <c r="Y28" i="17"/>
  <c r="X28" i="17"/>
  <c r="V28" i="17"/>
  <c r="U28" i="17"/>
  <c r="T28" i="17"/>
  <c r="S28" i="17"/>
  <c r="R28" i="17"/>
  <c r="Q28" i="17"/>
  <c r="P28" i="17"/>
  <c r="O28" i="17"/>
  <c r="N28" i="17"/>
  <c r="M28" i="17"/>
  <c r="L28" i="17"/>
  <c r="K28" i="17"/>
  <c r="J28" i="17"/>
  <c r="I28" i="17"/>
  <c r="H28" i="17"/>
  <c r="DZ27" i="17"/>
  <c r="DY27" i="17"/>
  <c r="DX27" i="17"/>
  <c r="DW27" i="17"/>
  <c r="DV27" i="17"/>
  <c r="DU27" i="17"/>
  <c r="DT27" i="17"/>
  <c r="DS27" i="17"/>
  <c r="DR27" i="17"/>
  <c r="DQ27" i="17"/>
  <c r="DP27" i="17"/>
  <c r="DO27" i="17"/>
  <c r="DN27" i="17"/>
  <c r="DM27" i="17"/>
  <c r="DL27" i="17"/>
  <c r="DK27" i="17"/>
  <c r="DJ27" i="17"/>
  <c r="DI27" i="17"/>
  <c r="DH27" i="17"/>
  <c r="DG27" i="17"/>
  <c r="DF27" i="17"/>
  <c r="DE27" i="17"/>
  <c r="DD27" i="17"/>
  <c r="DC27" i="17"/>
  <c r="CR27" i="17"/>
  <c r="CQ27" i="17"/>
  <c r="CP27" i="17"/>
  <c r="CO27" i="17"/>
  <c r="CN27" i="17"/>
  <c r="CM27" i="17"/>
  <c r="CL27" i="17"/>
  <c r="CK27" i="17"/>
  <c r="CI27" i="17"/>
  <c r="CH27" i="17"/>
  <c r="CG27" i="17"/>
  <c r="CF27" i="17"/>
  <c r="CE27" i="17"/>
  <c r="CD27" i="17"/>
  <c r="CC27" i="17"/>
  <c r="CB27" i="17"/>
  <c r="BZ27" i="17"/>
  <c r="BY27" i="17"/>
  <c r="BX27" i="17"/>
  <c r="BW27" i="17"/>
  <c r="BV27" i="17"/>
  <c r="BU27" i="17"/>
  <c r="BT27" i="17"/>
  <c r="BS27" i="17"/>
  <c r="BB27" i="17"/>
  <c r="BA27" i="17"/>
  <c r="AZ27" i="17"/>
  <c r="AY27" i="17"/>
  <c r="AX27" i="17"/>
  <c r="AW27" i="17"/>
  <c r="AV27" i="17"/>
  <c r="AU27" i="17"/>
  <c r="AT27" i="17"/>
  <c r="AS27" i="17"/>
  <c r="AR27" i="17"/>
  <c r="AQ27" i="17"/>
  <c r="AP27" i="17"/>
  <c r="AO27" i="17"/>
  <c r="AN27" i="17"/>
  <c r="AL27" i="17"/>
  <c r="AK27" i="17"/>
  <c r="AJ27" i="17"/>
  <c r="AI27" i="17"/>
  <c r="AH27" i="17"/>
  <c r="AG27" i="17"/>
  <c r="AF27" i="17"/>
  <c r="AE27" i="17"/>
  <c r="AD27" i="17"/>
  <c r="AC27" i="17"/>
  <c r="AB27" i="17"/>
  <c r="AA27" i="17"/>
  <c r="Z27" i="17"/>
  <c r="Y27" i="17"/>
  <c r="X27" i="17"/>
  <c r="V27" i="17"/>
  <c r="U27" i="17"/>
  <c r="T27" i="17"/>
  <c r="S27" i="17"/>
  <c r="R27" i="17"/>
  <c r="Q27" i="17"/>
  <c r="P27" i="17"/>
  <c r="O27" i="17"/>
  <c r="N27" i="17"/>
  <c r="M27" i="17"/>
  <c r="L27" i="17"/>
  <c r="K27" i="17"/>
  <c r="J27" i="17"/>
  <c r="I27" i="17"/>
  <c r="H27" i="17"/>
  <c r="DZ26" i="17"/>
  <c r="DY26" i="17"/>
  <c r="DX26" i="17"/>
  <c r="DW26" i="17"/>
  <c r="DV26" i="17"/>
  <c r="DU26" i="17"/>
  <c r="DT26" i="17"/>
  <c r="DS26" i="17"/>
  <c r="DR26" i="17"/>
  <c r="DQ26" i="17"/>
  <c r="DP26" i="17"/>
  <c r="DO26" i="17"/>
  <c r="DN26" i="17"/>
  <c r="DM26" i="17"/>
  <c r="DL26" i="17"/>
  <c r="DK26" i="17"/>
  <c r="DJ26" i="17"/>
  <c r="DI26" i="17"/>
  <c r="DH26" i="17"/>
  <c r="DG26" i="17"/>
  <c r="DF26" i="17"/>
  <c r="DE26" i="17"/>
  <c r="DD26" i="17"/>
  <c r="DC26" i="17"/>
  <c r="CR26" i="17"/>
  <c r="CQ26" i="17"/>
  <c r="CP26" i="17"/>
  <c r="CO26" i="17"/>
  <c r="CN26" i="17"/>
  <c r="CM26" i="17"/>
  <c r="CL26" i="17"/>
  <c r="CK26" i="17"/>
  <c r="CI26" i="17"/>
  <c r="CH26" i="17"/>
  <c r="CG26" i="17"/>
  <c r="CF26" i="17"/>
  <c r="CE26" i="17"/>
  <c r="CD26" i="17"/>
  <c r="CC26" i="17"/>
  <c r="CB26" i="17"/>
  <c r="BZ26" i="17"/>
  <c r="BY26" i="17"/>
  <c r="BX26" i="17"/>
  <c r="BW26" i="17"/>
  <c r="BV26" i="17"/>
  <c r="BU26" i="17"/>
  <c r="BT26" i="17"/>
  <c r="BS26" i="17"/>
  <c r="BB26" i="17"/>
  <c r="BA26" i="17"/>
  <c r="AZ26" i="17"/>
  <c r="AY26" i="17"/>
  <c r="AX26" i="17"/>
  <c r="AW26" i="17"/>
  <c r="AV26" i="17"/>
  <c r="AU26" i="17"/>
  <c r="AT26" i="17"/>
  <c r="AS26" i="17"/>
  <c r="AR26" i="17"/>
  <c r="AQ26" i="17"/>
  <c r="AP26" i="17"/>
  <c r="AO26" i="17"/>
  <c r="AN26" i="17"/>
  <c r="AL26" i="17"/>
  <c r="AK26" i="17"/>
  <c r="AJ26" i="17"/>
  <c r="AI26" i="17"/>
  <c r="AH26" i="17"/>
  <c r="AG26" i="17"/>
  <c r="AF26" i="17"/>
  <c r="AE26" i="17"/>
  <c r="AD26" i="17"/>
  <c r="AC26" i="17"/>
  <c r="AB26" i="17"/>
  <c r="AA26" i="17"/>
  <c r="Z26" i="17"/>
  <c r="Y26" i="17"/>
  <c r="X26" i="17"/>
  <c r="V26" i="17"/>
  <c r="U26" i="17"/>
  <c r="T26" i="17"/>
  <c r="S26" i="17"/>
  <c r="R26" i="17"/>
  <c r="Q26" i="17"/>
  <c r="P26" i="17"/>
  <c r="O26" i="17"/>
  <c r="N26" i="17"/>
  <c r="M26" i="17"/>
  <c r="L26" i="17"/>
  <c r="K26" i="17"/>
  <c r="J26" i="17"/>
  <c r="I26" i="17"/>
  <c r="H26" i="17"/>
  <c r="DZ25" i="17"/>
  <c r="DY25" i="17"/>
  <c r="DX25" i="17"/>
  <c r="DW25" i="17"/>
  <c r="DV25" i="17"/>
  <c r="DU25" i="17"/>
  <c r="DT25" i="17"/>
  <c r="DS25" i="17"/>
  <c r="DR25" i="17"/>
  <c r="DQ25" i="17"/>
  <c r="DP25" i="17"/>
  <c r="DO25" i="17"/>
  <c r="DN25" i="17"/>
  <c r="DM25" i="17"/>
  <c r="DL25" i="17"/>
  <c r="DK25" i="17"/>
  <c r="DJ25" i="17"/>
  <c r="DI25" i="17"/>
  <c r="DH25" i="17"/>
  <c r="DG25" i="17"/>
  <c r="DF25" i="17"/>
  <c r="DE25" i="17"/>
  <c r="DD25" i="17"/>
  <c r="DC25" i="17"/>
  <c r="CR25" i="17"/>
  <c r="CQ25" i="17"/>
  <c r="CP25" i="17"/>
  <c r="CO25" i="17"/>
  <c r="CN25" i="17"/>
  <c r="CM25" i="17"/>
  <c r="CL25" i="17"/>
  <c r="CK25" i="17"/>
  <c r="CI25" i="17"/>
  <c r="CH25" i="17"/>
  <c r="CG25" i="17"/>
  <c r="CF25" i="17"/>
  <c r="CE25" i="17"/>
  <c r="CD25" i="17"/>
  <c r="CC25" i="17"/>
  <c r="CB25" i="17"/>
  <c r="BZ25" i="17"/>
  <c r="BY25" i="17"/>
  <c r="BX25" i="17"/>
  <c r="BW25" i="17"/>
  <c r="BV25" i="17"/>
  <c r="BU25" i="17"/>
  <c r="BT25" i="17"/>
  <c r="BS25" i="17"/>
  <c r="BB25" i="17"/>
  <c r="BA25" i="17"/>
  <c r="AZ25" i="17"/>
  <c r="AY25" i="17"/>
  <c r="AX25" i="17"/>
  <c r="AW25" i="17"/>
  <c r="AV25" i="17"/>
  <c r="AU25" i="17"/>
  <c r="AT25" i="17"/>
  <c r="AS25" i="17"/>
  <c r="AR25" i="17"/>
  <c r="AQ25" i="17"/>
  <c r="AP25" i="17"/>
  <c r="AO25" i="17"/>
  <c r="AN25" i="17"/>
  <c r="AL25" i="17"/>
  <c r="AK25" i="17"/>
  <c r="AJ25" i="17"/>
  <c r="AI25" i="17"/>
  <c r="AH25" i="17"/>
  <c r="AG25" i="17"/>
  <c r="AF25" i="17"/>
  <c r="AE25" i="17"/>
  <c r="AD25" i="17"/>
  <c r="AC25" i="17"/>
  <c r="AB25" i="17"/>
  <c r="AA25" i="17"/>
  <c r="Z25" i="17"/>
  <c r="Y25" i="17"/>
  <c r="X25" i="17"/>
  <c r="V25" i="17"/>
  <c r="U25" i="17"/>
  <c r="T25" i="17"/>
  <c r="S25" i="17"/>
  <c r="R25" i="17"/>
  <c r="Q25" i="17"/>
  <c r="P25" i="17"/>
  <c r="O25" i="17"/>
  <c r="N25" i="17"/>
  <c r="M25" i="17"/>
  <c r="L25" i="17"/>
  <c r="K25" i="17"/>
  <c r="J25" i="17"/>
  <c r="I25" i="17"/>
  <c r="H25" i="17"/>
  <c r="DZ24" i="17"/>
  <c r="DY24" i="17"/>
  <c r="DX24" i="17"/>
  <c r="DW24" i="17"/>
  <c r="DV24" i="17"/>
  <c r="DU24" i="17"/>
  <c r="DT24" i="17"/>
  <c r="DS24" i="17"/>
  <c r="DR24" i="17"/>
  <c r="DQ24" i="17"/>
  <c r="DP24" i="17"/>
  <c r="DO24" i="17"/>
  <c r="DN24" i="17"/>
  <c r="DM24" i="17"/>
  <c r="DL24" i="17"/>
  <c r="DK24" i="17"/>
  <c r="DJ24" i="17"/>
  <c r="DI24" i="17"/>
  <c r="DH24" i="17"/>
  <c r="DG24" i="17"/>
  <c r="DF24" i="17"/>
  <c r="DE24" i="17"/>
  <c r="DD24" i="17"/>
  <c r="DC24" i="17"/>
  <c r="CR24" i="17"/>
  <c r="CQ24" i="17"/>
  <c r="CP24" i="17"/>
  <c r="CO24" i="17"/>
  <c r="CN24" i="17"/>
  <c r="CM24" i="17"/>
  <c r="CL24" i="17"/>
  <c r="CK24" i="17"/>
  <c r="CI24" i="17"/>
  <c r="CH24" i="17"/>
  <c r="CG24" i="17"/>
  <c r="CF24" i="17"/>
  <c r="CE24" i="17"/>
  <c r="CD24" i="17"/>
  <c r="CC24" i="17"/>
  <c r="CB24" i="17"/>
  <c r="BZ24" i="17"/>
  <c r="BY24" i="17"/>
  <c r="BX24" i="17"/>
  <c r="BW24" i="17"/>
  <c r="BV24" i="17"/>
  <c r="BU24" i="17"/>
  <c r="BT24" i="17"/>
  <c r="BS24" i="17"/>
  <c r="BB24" i="17"/>
  <c r="BA24" i="17"/>
  <c r="AZ24" i="17"/>
  <c r="AY24" i="17"/>
  <c r="AX24" i="17"/>
  <c r="AW24" i="17"/>
  <c r="AV24" i="17"/>
  <c r="AU24" i="17"/>
  <c r="AT24" i="17"/>
  <c r="AS24" i="17"/>
  <c r="AR24" i="17"/>
  <c r="AQ24" i="17"/>
  <c r="AP24" i="17"/>
  <c r="AO24" i="17"/>
  <c r="AN24" i="17"/>
  <c r="AL24" i="17"/>
  <c r="AK24" i="17"/>
  <c r="AJ24" i="17"/>
  <c r="AI24" i="17"/>
  <c r="AH24" i="17"/>
  <c r="AG24" i="17"/>
  <c r="AF24" i="17"/>
  <c r="AE24" i="17"/>
  <c r="AD24" i="17"/>
  <c r="AC24" i="17"/>
  <c r="AB24" i="17"/>
  <c r="AA24" i="17"/>
  <c r="Z24" i="17"/>
  <c r="Y24" i="17"/>
  <c r="X24" i="17"/>
  <c r="V24" i="17"/>
  <c r="U24" i="17"/>
  <c r="T24" i="17"/>
  <c r="S24" i="17"/>
  <c r="R24" i="17"/>
  <c r="Q24" i="17"/>
  <c r="P24" i="17"/>
  <c r="O24" i="17"/>
  <c r="N24" i="17"/>
  <c r="M24" i="17"/>
  <c r="L24" i="17"/>
  <c r="K24" i="17"/>
  <c r="J24" i="17"/>
  <c r="I24" i="17"/>
  <c r="H24" i="17"/>
  <c r="DZ23" i="17"/>
  <c r="DY23" i="17"/>
  <c r="DX23" i="17"/>
  <c r="DW23" i="17"/>
  <c r="DV23" i="17"/>
  <c r="DU23" i="17"/>
  <c r="DT23" i="17"/>
  <c r="DS23" i="17"/>
  <c r="DR23" i="17"/>
  <c r="DQ23" i="17"/>
  <c r="DP23" i="17"/>
  <c r="DO23" i="17"/>
  <c r="DN23" i="17"/>
  <c r="DM23" i="17"/>
  <c r="DL23" i="17"/>
  <c r="DK23" i="17"/>
  <c r="DJ23" i="17"/>
  <c r="DI23" i="17"/>
  <c r="DH23" i="17"/>
  <c r="DG23" i="17"/>
  <c r="DF23" i="17"/>
  <c r="DE23" i="17"/>
  <c r="DD23" i="17"/>
  <c r="DC23" i="17"/>
  <c r="CR23" i="17"/>
  <c r="CQ23" i="17"/>
  <c r="CP23" i="17"/>
  <c r="CO23" i="17"/>
  <c r="CN23" i="17"/>
  <c r="CM23" i="17"/>
  <c r="CL23" i="17"/>
  <c r="CK23" i="17"/>
  <c r="CI23" i="17"/>
  <c r="CH23" i="17"/>
  <c r="CG23" i="17"/>
  <c r="CF23" i="17"/>
  <c r="CE23" i="17"/>
  <c r="CD23" i="17"/>
  <c r="CC23" i="17"/>
  <c r="CB23" i="17"/>
  <c r="BZ23" i="17"/>
  <c r="BY23" i="17"/>
  <c r="BX23" i="17"/>
  <c r="BW23" i="17"/>
  <c r="BV23" i="17"/>
  <c r="BU23" i="17"/>
  <c r="BT23" i="17"/>
  <c r="BS23" i="17"/>
  <c r="BB23" i="17"/>
  <c r="BA23" i="17"/>
  <c r="AZ23" i="17"/>
  <c r="AY23" i="17"/>
  <c r="AX23" i="17"/>
  <c r="AW23" i="17"/>
  <c r="AV23" i="17"/>
  <c r="AU23" i="17"/>
  <c r="AT23" i="17"/>
  <c r="AS23" i="17"/>
  <c r="AR23" i="17"/>
  <c r="AQ23" i="17"/>
  <c r="AP23" i="17"/>
  <c r="AO23" i="17"/>
  <c r="AN23" i="17"/>
  <c r="AL23" i="17"/>
  <c r="AK23" i="17"/>
  <c r="AJ23" i="17"/>
  <c r="AI23" i="17"/>
  <c r="AH23" i="17"/>
  <c r="AG23" i="17"/>
  <c r="AF23" i="17"/>
  <c r="AE23" i="17"/>
  <c r="AD23" i="17"/>
  <c r="AC23" i="17"/>
  <c r="AB23" i="17"/>
  <c r="AA23" i="17"/>
  <c r="Z23" i="17"/>
  <c r="Y23" i="17"/>
  <c r="X23" i="17"/>
  <c r="V23" i="17"/>
  <c r="U23" i="17"/>
  <c r="T23" i="17"/>
  <c r="S23" i="17"/>
  <c r="R23" i="17"/>
  <c r="Q23" i="17"/>
  <c r="P23" i="17"/>
  <c r="O23" i="17"/>
  <c r="N23" i="17"/>
  <c r="M23" i="17"/>
  <c r="L23" i="17"/>
  <c r="K23" i="17"/>
  <c r="J23" i="17"/>
  <c r="I23" i="17"/>
  <c r="H23" i="17"/>
  <c r="DZ22" i="17"/>
  <c r="DY22" i="17"/>
  <c r="DX22" i="17"/>
  <c r="DW22" i="17"/>
  <c r="DV22" i="17"/>
  <c r="DU22" i="17"/>
  <c r="DT22" i="17"/>
  <c r="DS22" i="17"/>
  <c r="DR22" i="17"/>
  <c r="DQ22" i="17"/>
  <c r="DP22" i="17"/>
  <c r="DO22" i="17"/>
  <c r="DN22" i="17"/>
  <c r="DM22" i="17"/>
  <c r="DL22" i="17"/>
  <c r="DK22" i="17"/>
  <c r="DJ22" i="17"/>
  <c r="DI22" i="17"/>
  <c r="DH22" i="17"/>
  <c r="DG22" i="17"/>
  <c r="DF22" i="17"/>
  <c r="DE22" i="17"/>
  <c r="DD22" i="17"/>
  <c r="DC22" i="17"/>
  <c r="CR22" i="17"/>
  <c r="CQ22" i="17"/>
  <c r="CP22" i="17"/>
  <c r="CO22" i="17"/>
  <c r="CN22" i="17"/>
  <c r="CM22" i="17"/>
  <c r="CL22" i="17"/>
  <c r="CK22" i="17"/>
  <c r="CI22" i="17"/>
  <c r="CH22" i="17"/>
  <c r="CG22" i="17"/>
  <c r="CF22" i="17"/>
  <c r="CE22" i="17"/>
  <c r="CD22" i="17"/>
  <c r="CC22" i="17"/>
  <c r="CB22" i="17"/>
  <c r="BZ22" i="17"/>
  <c r="BY22" i="17"/>
  <c r="BX22" i="17"/>
  <c r="BW22" i="17"/>
  <c r="BV22" i="17"/>
  <c r="BU22" i="17"/>
  <c r="BT22" i="17"/>
  <c r="BS22" i="17"/>
  <c r="BB22" i="17"/>
  <c r="BA22" i="17"/>
  <c r="AZ22" i="17"/>
  <c r="AY22" i="17"/>
  <c r="AX22" i="17"/>
  <c r="AW22" i="17"/>
  <c r="AV22" i="17"/>
  <c r="AU22" i="17"/>
  <c r="AT22" i="17"/>
  <c r="AS22" i="17"/>
  <c r="AR22" i="17"/>
  <c r="AQ22" i="17"/>
  <c r="AP22" i="17"/>
  <c r="AO22" i="17"/>
  <c r="AN22" i="17"/>
  <c r="AL22" i="17"/>
  <c r="AK22" i="17"/>
  <c r="AJ22" i="17"/>
  <c r="AI22" i="17"/>
  <c r="AH22" i="17"/>
  <c r="AG22" i="17"/>
  <c r="AF22" i="17"/>
  <c r="AE22" i="17"/>
  <c r="AD22" i="17"/>
  <c r="AC22" i="17"/>
  <c r="AB22" i="17"/>
  <c r="AA22" i="17"/>
  <c r="Z22" i="17"/>
  <c r="Y22" i="17"/>
  <c r="X22" i="17"/>
  <c r="V22" i="17"/>
  <c r="U22" i="17"/>
  <c r="T22" i="17"/>
  <c r="S22" i="17"/>
  <c r="R22" i="17"/>
  <c r="Q22" i="17"/>
  <c r="P22" i="17"/>
  <c r="O22" i="17"/>
  <c r="N22" i="17"/>
  <c r="M22" i="17"/>
  <c r="L22" i="17"/>
  <c r="K22" i="17"/>
  <c r="J22" i="17"/>
  <c r="I22" i="17"/>
  <c r="H22" i="17"/>
  <c r="DZ21" i="17"/>
  <c r="DY21" i="17"/>
  <c r="DX21" i="17"/>
  <c r="DW21" i="17"/>
  <c r="DV21" i="17"/>
  <c r="DU21" i="17"/>
  <c r="DT21" i="17"/>
  <c r="DS21" i="17"/>
  <c r="DR21" i="17"/>
  <c r="DQ21" i="17"/>
  <c r="DP21" i="17"/>
  <c r="DO21" i="17"/>
  <c r="DN21" i="17"/>
  <c r="DM21" i="17"/>
  <c r="DL21" i="17"/>
  <c r="DK21" i="17"/>
  <c r="DJ21" i="17"/>
  <c r="DI21" i="17"/>
  <c r="DH21" i="17"/>
  <c r="DG21" i="17"/>
  <c r="DF21" i="17"/>
  <c r="DE21" i="17"/>
  <c r="DD21" i="17"/>
  <c r="DC21" i="17"/>
  <c r="CR21" i="17"/>
  <c r="CQ21" i="17"/>
  <c r="CP21" i="17"/>
  <c r="CO21" i="17"/>
  <c r="CN21" i="17"/>
  <c r="CM21" i="17"/>
  <c r="CL21" i="17"/>
  <c r="CK21" i="17"/>
  <c r="CI21" i="17"/>
  <c r="CH21" i="17"/>
  <c r="CG21" i="17"/>
  <c r="CF21" i="17"/>
  <c r="CE21" i="17"/>
  <c r="CD21" i="17"/>
  <c r="CC21" i="17"/>
  <c r="CB21" i="17"/>
  <c r="BZ21" i="17"/>
  <c r="BY21" i="17"/>
  <c r="BX21" i="17"/>
  <c r="BW21" i="17"/>
  <c r="BV21" i="17"/>
  <c r="BU21" i="17"/>
  <c r="BT21" i="17"/>
  <c r="BS21" i="17"/>
  <c r="BB21" i="17"/>
  <c r="BA21" i="17"/>
  <c r="AZ21" i="17"/>
  <c r="AY21" i="17"/>
  <c r="AX21" i="17"/>
  <c r="AW21" i="17"/>
  <c r="AV21" i="17"/>
  <c r="AU21" i="17"/>
  <c r="AT21" i="17"/>
  <c r="AS21" i="17"/>
  <c r="AR21" i="17"/>
  <c r="AQ21" i="17"/>
  <c r="AP21" i="17"/>
  <c r="AO21" i="17"/>
  <c r="AN21" i="17"/>
  <c r="AL21" i="17"/>
  <c r="AK21" i="17"/>
  <c r="AJ21" i="17"/>
  <c r="AI21" i="17"/>
  <c r="AH21" i="17"/>
  <c r="AG21" i="17"/>
  <c r="AF21" i="17"/>
  <c r="AE21" i="17"/>
  <c r="AD21" i="17"/>
  <c r="AC21" i="17"/>
  <c r="AB21" i="17"/>
  <c r="AA21" i="17"/>
  <c r="Z21" i="17"/>
  <c r="Y21" i="17"/>
  <c r="X21" i="17"/>
  <c r="V21" i="17"/>
  <c r="U21" i="17"/>
  <c r="T21" i="17"/>
  <c r="S21" i="17"/>
  <c r="R21" i="17"/>
  <c r="Q21" i="17"/>
  <c r="P21" i="17"/>
  <c r="O21" i="17"/>
  <c r="N21" i="17"/>
  <c r="M21" i="17"/>
  <c r="L21" i="17"/>
  <c r="K21" i="17"/>
  <c r="J21" i="17"/>
  <c r="I21" i="17"/>
  <c r="H21" i="17"/>
  <c r="DZ20" i="17"/>
  <c r="DY20" i="17"/>
  <c r="DX20" i="17"/>
  <c r="DW20" i="17"/>
  <c r="DV20" i="17"/>
  <c r="DU20" i="17"/>
  <c r="DT20" i="17"/>
  <c r="DS20" i="17"/>
  <c r="DR20" i="17"/>
  <c r="DQ20" i="17"/>
  <c r="DP20" i="17"/>
  <c r="DO20" i="17"/>
  <c r="DN20" i="17"/>
  <c r="DM20" i="17"/>
  <c r="DL20" i="17"/>
  <c r="DK20" i="17"/>
  <c r="DJ20" i="17"/>
  <c r="DI20" i="17"/>
  <c r="DH20" i="17"/>
  <c r="DG20" i="17"/>
  <c r="DF20" i="17"/>
  <c r="DE20" i="17"/>
  <c r="DD20" i="17"/>
  <c r="DC20" i="17"/>
  <c r="CR20" i="17"/>
  <c r="CQ20" i="17"/>
  <c r="CP20" i="17"/>
  <c r="CO20" i="17"/>
  <c r="CN20" i="17"/>
  <c r="CM20" i="17"/>
  <c r="CL20" i="17"/>
  <c r="CK20" i="17"/>
  <c r="CI20" i="17"/>
  <c r="CH20" i="17"/>
  <c r="CG20" i="17"/>
  <c r="CF20" i="17"/>
  <c r="CE20" i="17"/>
  <c r="CD20" i="17"/>
  <c r="CC20" i="17"/>
  <c r="CB20" i="17"/>
  <c r="BZ20" i="17"/>
  <c r="BY20" i="17"/>
  <c r="BX20" i="17"/>
  <c r="BW20" i="17"/>
  <c r="BV20" i="17"/>
  <c r="BU20" i="17"/>
  <c r="BT20" i="17"/>
  <c r="BS20" i="17"/>
  <c r="BB20" i="17"/>
  <c r="BA20" i="17"/>
  <c r="AZ20" i="17"/>
  <c r="AY20" i="17"/>
  <c r="AX20" i="17"/>
  <c r="AW20" i="17"/>
  <c r="AV20" i="17"/>
  <c r="AU20" i="17"/>
  <c r="AT20" i="17"/>
  <c r="AS20" i="17"/>
  <c r="AR20" i="17"/>
  <c r="AQ20" i="17"/>
  <c r="AP20" i="17"/>
  <c r="AO20" i="17"/>
  <c r="AN20" i="17"/>
  <c r="AL20" i="17"/>
  <c r="AK20" i="17"/>
  <c r="AJ20" i="17"/>
  <c r="AI20" i="17"/>
  <c r="AH20" i="17"/>
  <c r="AG20" i="17"/>
  <c r="AF20" i="17"/>
  <c r="AE20" i="17"/>
  <c r="AD20" i="17"/>
  <c r="AC20" i="17"/>
  <c r="AB20" i="17"/>
  <c r="AA20" i="17"/>
  <c r="Z20" i="17"/>
  <c r="Y20" i="17"/>
  <c r="X20" i="17"/>
  <c r="V20" i="17"/>
  <c r="U20" i="17"/>
  <c r="T20" i="17"/>
  <c r="S20" i="17"/>
  <c r="R20" i="17"/>
  <c r="Q20" i="17"/>
  <c r="P20" i="17"/>
  <c r="O20" i="17"/>
  <c r="N20" i="17"/>
  <c r="M20" i="17"/>
  <c r="L20" i="17"/>
  <c r="K20" i="17"/>
  <c r="J20" i="17"/>
  <c r="I20" i="17"/>
  <c r="H20" i="17"/>
  <c r="DZ19" i="17"/>
  <c r="DY19" i="17"/>
  <c r="DX19" i="17"/>
  <c r="DW19" i="17"/>
  <c r="DV19" i="17"/>
  <c r="DU19" i="17"/>
  <c r="DT19" i="17"/>
  <c r="DS19" i="17"/>
  <c r="DR19" i="17"/>
  <c r="DQ19" i="17"/>
  <c r="DP19" i="17"/>
  <c r="DO19" i="17"/>
  <c r="DN19" i="17"/>
  <c r="DM19" i="17"/>
  <c r="DL19" i="17"/>
  <c r="DK19" i="17"/>
  <c r="DJ19" i="17"/>
  <c r="DI19" i="17"/>
  <c r="DH19" i="17"/>
  <c r="DG19" i="17"/>
  <c r="DF19" i="17"/>
  <c r="DE19" i="17"/>
  <c r="DD19" i="17"/>
  <c r="DC19" i="17"/>
  <c r="CR19" i="17"/>
  <c r="CQ19" i="17"/>
  <c r="CP19" i="17"/>
  <c r="CO19" i="17"/>
  <c r="CN19" i="17"/>
  <c r="CM19" i="17"/>
  <c r="CL19" i="17"/>
  <c r="CK19" i="17"/>
  <c r="CI19" i="17"/>
  <c r="CH19" i="17"/>
  <c r="CG19" i="17"/>
  <c r="CF19" i="17"/>
  <c r="CE19" i="17"/>
  <c r="CD19" i="17"/>
  <c r="CC19" i="17"/>
  <c r="CB19" i="17"/>
  <c r="BZ19" i="17"/>
  <c r="BY19" i="17"/>
  <c r="BX19" i="17"/>
  <c r="BW19" i="17"/>
  <c r="BV19" i="17"/>
  <c r="BU19" i="17"/>
  <c r="BT19" i="17"/>
  <c r="BS19" i="17"/>
  <c r="BB19" i="17"/>
  <c r="BA19" i="17"/>
  <c r="AZ19" i="17"/>
  <c r="AY19" i="17"/>
  <c r="AX19" i="17"/>
  <c r="AW19" i="17"/>
  <c r="AV19" i="17"/>
  <c r="AU19" i="17"/>
  <c r="AT19" i="17"/>
  <c r="AS19" i="17"/>
  <c r="AR19" i="17"/>
  <c r="AQ19" i="17"/>
  <c r="AP19" i="17"/>
  <c r="AO19" i="17"/>
  <c r="AN19" i="17"/>
  <c r="AL19" i="17"/>
  <c r="AK19" i="17"/>
  <c r="AJ19" i="17"/>
  <c r="AI19" i="17"/>
  <c r="AH19" i="17"/>
  <c r="AG19" i="17"/>
  <c r="AF19" i="17"/>
  <c r="AE19" i="17"/>
  <c r="AD19" i="17"/>
  <c r="AC19" i="17"/>
  <c r="AB19" i="17"/>
  <c r="AA19" i="17"/>
  <c r="Z19" i="17"/>
  <c r="Y19" i="17"/>
  <c r="X19" i="17"/>
  <c r="V19" i="17"/>
  <c r="U19" i="17"/>
  <c r="T19" i="17"/>
  <c r="S19" i="17"/>
  <c r="R19" i="17"/>
  <c r="Q19" i="17"/>
  <c r="P19" i="17"/>
  <c r="O19" i="17"/>
  <c r="N19" i="17"/>
  <c r="M19" i="17"/>
  <c r="L19" i="17"/>
  <c r="K19" i="17"/>
  <c r="J19" i="17"/>
  <c r="I19" i="17"/>
  <c r="H19" i="17"/>
  <c r="DZ18" i="17"/>
  <c r="DY18" i="17"/>
  <c r="DX18" i="17"/>
  <c r="DW18" i="17"/>
  <c r="DV18" i="17"/>
  <c r="DU18" i="17"/>
  <c r="DT18" i="17"/>
  <c r="DS18" i="17"/>
  <c r="DR18" i="17"/>
  <c r="DQ18" i="17"/>
  <c r="DP18" i="17"/>
  <c r="DO18" i="17"/>
  <c r="DN18" i="17"/>
  <c r="DM18" i="17"/>
  <c r="DL18" i="17"/>
  <c r="DK18" i="17"/>
  <c r="DJ18" i="17"/>
  <c r="DI18" i="17"/>
  <c r="DH18" i="17"/>
  <c r="DG18" i="17"/>
  <c r="DF18" i="17"/>
  <c r="DE18" i="17"/>
  <c r="DD18" i="17"/>
  <c r="DC18" i="17"/>
  <c r="CR18" i="17"/>
  <c r="CQ18" i="17"/>
  <c r="CP18" i="17"/>
  <c r="CO18" i="17"/>
  <c r="CN18" i="17"/>
  <c r="CM18" i="17"/>
  <c r="CL18" i="17"/>
  <c r="CK18" i="17"/>
  <c r="CI18" i="17"/>
  <c r="CH18" i="17"/>
  <c r="CG18" i="17"/>
  <c r="CF18" i="17"/>
  <c r="CE18" i="17"/>
  <c r="CD18" i="17"/>
  <c r="CC18" i="17"/>
  <c r="CB18" i="17"/>
  <c r="BZ18" i="17"/>
  <c r="BY18" i="17"/>
  <c r="BX18" i="17"/>
  <c r="BW18" i="17"/>
  <c r="BV18" i="17"/>
  <c r="BU18" i="17"/>
  <c r="BT18" i="17"/>
  <c r="BS18" i="17"/>
  <c r="BB18" i="17"/>
  <c r="BA18" i="17"/>
  <c r="AZ18" i="17"/>
  <c r="AY18" i="17"/>
  <c r="AX18" i="17"/>
  <c r="AW18" i="17"/>
  <c r="AV18" i="17"/>
  <c r="AU18" i="17"/>
  <c r="AT18" i="17"/>
  <c r="AS18" i="17"/>
  <c r="AR18" i="17"/>
  <c r="AQ18" i="17"/>
  <c r="AP18" i="17"/>
  <c r="AO18" i="17"/>
  <c r="AN18" i="17"/>
  <c r="AL18" i="17"/>
  <c r="AK18" i="17"/>
  <c r="AJ18" i="17"/>
  <c r="AI18" i="17"/>
  <c r="AH18" i="17"/>
  <c r="AG18" i="17"/>
  <c r="AF18" i="17"/>
  <c r="AE18" i="17"/>
  <c r="AD18" i="17"/>
  <c r="AC18" i="17"/>
  <c r="AB18" i="17"/>
  <c r="AA18" i="17"/>
  <c r="Z18" i="17"/>
  <c r="Y18" i="17"/>
  <c r="X18" i="17"/>
  <c r="V18" i="17"/>
  <c r="U18" i="17"/>
  <c r="T18" i="17"/>
  <c r="S18" i="17"/>
  <c r="R18" i="17"/>
  <c r="Q18" i="17"/>
  <c r="P18" i="17"/>
  <c r="O18" i="17"/>
  <c r="N18" i="17"/>
  <c r="M18" i="17"/>
  <c r="L18" i="17"/>
  <c r="K18" i="17"/>
  <c r="J18" i="17"/>
  <c r="I18" i="17"/>
  <c r="H18" i="17"/>
  <c r="DZ17" i="17"/>
  <c r="DY17" i="17"/>
  <c r="DX17" i="17"/>
  <c r="DW17" i="17"/>
  <c r="DV17" i="17"/>
  <c r="DU17" i="17"/>
  <c r="DT17" i="17"/>
  <c r="DS17" i="17"/>
  <c r="DR17" i="17"/>
  <c r="DQ17" i="17"/>
  <c r="DP17" i="17"/>
  <c r="DO17" i="17"/>
  <c r="DN17" i="17"/>
  <c r="DM17" i="17"/>
  <c r="DL17" i="17"/>
  <c r="DK17" i="17"/>
  <c r="DJ17" i="17"/>
  <c r="DI17" i="17"/>
  <c r="DH17" i="17"/>
  <c r="DG17" i="17"/>
  <c r="DF17" i="17"/>
  <c r="DE17" i="17"/>
  <c r="DD17" i="17"/>
  <c r="DC17" i="17"/>
  <c r="CR17" i="17"/>
  <c r="CQ17" i="17"/>
  <c r="CP17" i="17"/>
  <c r="CO17" i="17"/>
  <c r="CN17" i="17"/>
  <c r="CM17" i="17"/>
  <c r="CL17" i="17"/>
  <c r="CK17" i="17"/>
  <c r="CI17" i="17"/>
  <c r="CH17" i="17"/>
  <c r="CG17" i="17"/>
  <c r="CF17" i="17"/>
  <c r="CE17" i="17"/>
  <c r="CD17" i="17"/>
  <c r="CC17" i="17"/>
  <c r="CB17" i="17"/>
  <c r="BZ17" i="17"/>
  <c r="BY17" i="17"/>
  <c r="BX17" i="17"/>
  <c r="BW17" i="17"/>
  <c r="BV17" i="17"/>
  <c r="BU17" i="17"/>
  <c r="BT17" i="17"/>
  <c r="BS17" i="17"/>
  <c r="BB17" i="17"/>
  <c r="BA17" i="17"/>
  <c r="AZ17" i="17"/>
  <c r="AY17" i="17"/>
  <c r="AX17" i="17"/>
  <c r="AW17" i="17"/>
  <c r="AV17" i="17"/>
  <c r="AU17" i="17"/>
  <c r="AT17" i="17"/>
  <c r="AS17" i="17"/>
  <c r="AR17" i="17"/>
  <c r="AQ17" i="17"/>
  <c r="AP17" i="17"/>
  <c r="AO17" i="17"/>
  <c r="AN17" i="17"/>
  <c r="AL17" i="17"/>
  <c r="AK17" i="17"/>
  <c r="AJ17" i="17"/>
  <c r="AI17" i="17"/>
  <c r="AH17" i="17"/>
  <c r="AG17" i="17"/>
  <c r="AF17" i="17"/>
  <c r="AE17" i="17"/>
  <c r="AD17" i="17"/>
  <c r="AC17" i="17"/>
  <c r="AB17" i="17"/>
  <c r="AA17" i="17"/>
  <c r="Z17" i="17"/>
  <c r="Y17" i="17"/>
  <c r="X17" i="17"/>
  <c r="V17" i="17"/>
  <c r="U17" i="17"/>
  <c r="T17" i="17"/>
  <c r="S17" i="17"/>
  <c r="R17" i="17"/>
  <c r="Q17" i="17"/>
  <c r="P17" i="17"/>
  <c r="O17" i="17"/>
  <c r="N17" i="17"/>
  <c r="M17" i="17"/>
  <c r="L17" i="17"/>
  <c r="K17" i="17"/>
  <c r="J17" i="17"/>
  <c r="I17" i="17"/>
  <c r="H17" i="17"/>
  <c r="DZ16" i="17"/>
  <c r="DY16" i="17"/>
  <c r="DX16" i="17"/>
  <c r="DW16" i="17"/>
  <c r="DV16" i="17"/>
  <c r="DU16" i="17"/>
  <c r="DT16" i="17"/>
  <c r="DS16" i="17"/>
  <c r="DR16" i="17"/>
  <c r="DQ16" i="17"/>
  <c r="DP16" i="17"/>
  <c r="DO16" i="17"/>
  <c r="DN16" i="17"/>
  <c r="DM16" i="17"/>
  <c r="DL16" i="17"/>
  <c r="DK16" i="17"/>
  <c r="DJ16" i="17"/>
  <c r="DI16" i="17"/>
  <c r="DH16" i="17"/>
  <c r="DG16" i="17"/>
  <c r="DF16" i="17"/>
  <c r="DE16" i="17"/>
  <c r="DD16" i="17"/>
  <c r="DC16" i="17"/>
  <c r="CR16" i="17"/>
  <c r="CQ16" i="17"/>
  <c r="CP16" i="17"/>
  <c r="CO16" i="17"/>
  <c r="CN16" i="17"/>
  <c r="CM16" i="17"/>
  <c r="CL16" i="17"/>
  <c r="CK16" i="17"/>
  <c r="CI16" i="17"/>
  <c r="CH16" i="17"/>
  <c r="CG16" i="17"/>
  <c r="CF16" i="17"/>
  <c r="CE16" i="17"/>
  <c r="CD16" i="17"/>
  <c r="CC16" i="17"/>
  <c r="CB16" i="17"/>
  <c r="BZ16" i="17"/>
  <c r="BY16" i="17"/>
  <c r="BX16" i="17"/>
  <c r="BW16" i="17"/>
  <c r="BV16" i="17"/>
  <c r="BU16" i="17"/>
  <c r="BT16" i="17"/>
  <c r="BS16" i="17"/>
  <c r="BB16" i="17"/>
  <c r="BA16" i="17"/>
  <c r="AZ16" i="17"/>
  <c r="AY16" i="17"/>
  <c r="AX16" i="17"/>
  <c r="AW16" i="17"/>
  <c r="AV16" i="17"/>
  <c r="AU16" i="17"/>
  <c r="AT16" i="17"/>
  <c r="AS16" i="17"/>
  <c r="AR16" i="17"/>
  <c r="AQ16" i="17"/>
  <c r="AP16" i="17"/>
  <c r="AO16" i="17"/>
  <c r="AN16" i="17"/>
  <c r="AL16" i="17"/>
  <c r="AK16" i="17"/>
  <c r="AJ16" i="17"/>
  <c r="AI16" i="17"/>
  <c r="AH16" i="17"/>
  <c r="AG16" i="17"/>
  <c r="AF16" i="17"/>
  <c r="AE16" i="17"/>
  <c r="AD16" i="17"/>
  <c r="AC16" i="17"/>
  <c r="AB16" i="17"/>
  <c r="AA16" i="17"/>
  <c r="Z16" i="17"/>
  <c r="Y16" i="17"/>
  <c r="X16" i="17"/>
  <c r="V16" i="17"/>
  <c r="U16" i="17"/>
  <c r="T16" i="17"/>
  <c r="S16" i="17"/>
  <c r="R16" i="17"/>
  <c r="Q16" i="17"/>
  <c r="P16" i="17"/>
  <c r="O16" i="17"/>
  <c r="N16" i="17"/>
  <c r="M16" i="17"/>
  <c r="L16" i="17"/>
  <c r="K16" i="17"/>
  <c r="J16" i="17"/>
  <c r="I16" i="17"/>
  <c r="H16" i="17"/>
  <c r="DZ15" i="17"/>
  <c r="DY15" i="17"/>
  <c r="DX15" i="17"/>
  <c r="DW15" i="17"/>
  <c r="DV15" i="17"/>
  <c r="DU15" i="17"/>
  <c r="DT15" i="17"/>
  <c r="DS15" i="17"/>
  <c r="DR15" i="17"/>
  <c r="DQ15" i="17"/>
  <c r="DP15" i="17"/>
  <c r="DO15" i="17"/>
  <c r="DN15" i="17"/>
  <c r="DM15" i="17"/>
  <c r="DL15" i="17"/>
  <c r="DK15" i="17"/>
  <c r="DJ15" i="17"/>
  <c r="DI15" i="17"/>
  <c r="DH15" i="17"/>
  <c r="DG15" i="17"/>
  <c r="DF15" i="17"/>
  <c r="DE15" i="17"/>
  <c r="DD15" i="17"/>
  <c r="DC15" i="17"/>
  <c r="CR15" i="17"/>
  <c r="CQ15" i="17"/>
  <c r="CP15" i="17"/>
  <c r="CO15" i="17"/>
  <c r="CN15" i="17"/>
  <c r="CM15" i="17"/>
  <c r="CL15" i="17"/>
  <c r="CK15" i="17"/>
  <c r="CI15" i="17"/>
  <c r="CH15" i="17"/>
  <c r="CG15" i="17"/>
  <c r="CF15" i="17"/>
  <c r="CE15" i="17"/>
  <c r="CD15" i="17"/>
  <c r="CC15" i="17"/>
  <c r="CB15" i="17"/>
  <c r="BZ15" i="17"/>
  <c r="BY15" i="17"/>
  <c r="BX15" i="17"/>
  <c r="BW15" i="17"/>
  <c r="BV15" i="17"/>
  <c r="BU15" i="17"/>
  <c r="BT15" i="17"/>
  <c r="BS15" i="17"/>
  <c r="BB15" i="17"/>
  <c r="BA15" i="17"/>
  <c r="AZ15" i="17"/>
  <c r="AY15" i="17"/>
  <c r="AX15" i="17"/>
  <c r="AW15" i="17"/>
  <c r="AV15" i="17"/>
  <c r="AU15" i="17"/>
  <c r="AT15" i="17"/>
  <c r="AS15" i="17"/>
  <c r="AR15" i="17"/>
  <c r="AQ15" i="17"/>
  <c r="AP15" i="17"/>
  <c r="AO15" i="17"/>
  <c r="AN15" i="17"/>
  <c r="AL15" i="17"/>
  <c r="AK15" i="17"/>
  <c r="AJ15" i="17"/>
  <c r="AI15" i="17"/>
  <c r="AH15" i="17"/>
  <c r="AG15" i="17"/>
  <c r="AF15" i="17"/>
  <c r="AE15" i="17"/>
  <c r="AD15" i="17"/>
  <c r="AC15" i="17"/>
  <c r="AB15" i="17"/>
  <c r="AA15" i="17"/>
  <c r="Z15" i="17"/>
  <c r="Y15" i="17"/>
  <c r="X15" i="17"/>
  <c r="V15" i="17"/>
  <c r="U15" i="17"/>
  <c r="T15" i="17"/>
  <c r="S15" i="17"/>
  <c r="R15" i="17"/>
  <c r="Q15" i="17"/>
  <c r="P15" i="17"/>
  <c r="O15" i="17"/>
  <c r="N15" i="17"/>
  <c r="M15" i="17"/>
  <c r="L15" i="17"/>
  <c r="K15" i="17"/>
  <c r="J15" i="17"/>
  <c r="I15" i="17"/>
  <c r="H15" i="17"/>
  <c r="DZ14" i="17"/>
  <c r="DY14" i="17"/>
  <c r="DX14" i="17"/>
  <c r="DW14" i="17"/>
  <c r="DV14" i="17"/>
  <c r="DU14" i="17"/>
  <c r="DT14" i="17"/>
  <c r="DS14" i="17"/>
  <c r="DR14" i="17"/>
  <c r="DQ14" i="17"/>
  <c r="DP14" i="17"/>
  <c r="DO14" i="17"/>
  <c r="DN14" i="17"/>
  <c r="DM14" i="17"/>
  <c r="DL14" i="17"/>
  <c r="DK14" i="17"/>
  <c r="DJ14" i="17"/>
  <c r="DI14" i="17"/>
  <c r="DH14" i="17"/>
  <c r="DG14" i="17"/>
  <c r="DF14" i="17"/>
  <c r="DE14" i="17"/>
  <c r="DD14" i="17"/>
  <c r="DC14" i="17"/>
  <c r="CR14" i="17"/>
  <c r="CQ14" i="17"/>
  <c r="CP14" i="17"/>
  <c r="CO14" i="17"/>
  <c r="CN14" i="17"/>
  <c r="CM14" i="17"/>
  <c r="CL14" i="17"/>
  <c r="CK14" i="17"/>
  <c r="CI14" i="17"/>
  <c r="CH14" i="17"/>
  <c r="CG14" i="17"/>
  <c r="CF14" i="17"/>
  <c r="CE14" i="17"/>
  <c r="CD14" i="17"/>
  <c r="CC14" i="17"/>
  <c r="CB14" i="17"/>
  <c r="BZ14" i="17"/>
  <c r="BY14" i="17"/>
  <c r="BX14" i="17"/>
  <c r="BW14" i="17"/>
  <c r="BV14" i="17"/>
  <c r="BU14" i="17"/>
  <c r="BT14" i="17"/>
  <c r="BS14" i="17"/>
  <c r="BB14" i="17"/>
  <c r="BA14" i="17"/>
  <c r="AZ14" i="17"/>
  <c r="AY14" i="17"/>
  <c r="AX14" i="17"/>
  <c r="AW14" i="17"/>
  <c r="AV14" i="17"/>
  <c r="AU14" i="17"/>
  <c r="AT14" i="17"/>
  <c r="AS14" i="17"/>
  <c r="AR14" i="17"/>
  <c r="AQ14" i="17"/>
  <c r="AP14" i="17"/>
  <c r="AO14" i="17"/>
  <c r="AN14" i="17"/>
  <c r="AL14" i="17"/>
  <c r="AK14" i="17"/>
  <c r="AJ14" i="17"/>
  <c r="AI14" i="17"/>
  <c r="AH14" i="17"/>
  <c r="AG14" i="17"/>
  <c r="AF14" i="17"/>
  <c r="AE14" i="17"/>
  <c r="AD14" i="17"/>
  <c r="AC14" i="17"/>
  <c r="AB14" i="17"/>
  <c r="AA14" i="17"/>
  <c r="Z14" i="17"/>
  <c r="Y14" i="17"/>
  <c r="X14" i="17"/>
  <c r="V14" i="17"/>
  <c r="U14" i="17"/>
  <c r="T14" i="17"/>
  <c r="S14" i="17"/>
  <c r="R14" i="17"/>
  <c r="Q14" i="17"/>
  <c r="P14" i="17"/>
  <c r="O14" i="17"/>
  <c r="N14" i="17"/>
  <c r="M14" i="17"/>
  <c r="L14" i="17"/>
  <c r="K14" i="17"/>
  <c r="J14" i="17"/>
  <c r="I14" i="17"/>
  <c r="H14" i="17"/>
  <c r="DZ13" i="17"/>
  <c r="DY13" i="17"/>
  <c r="DX13" i="17"/>
  <c r="DW13" i="17"/>
  <c r="DV13" i="17"/>
  <c r="DU13" i="17"/>
  <c r="DT13" i="17"/>
  <c r="DS13" i="17"/>
  <c r="DR13" i="17"/>
  <c r="DQ13" i="17"/>
  <c r="DP13" i="17"/>
  <c r="DO13" i="17"/>
  <c r="DN13" i="17"/>
  <c r="DM13" i="17"/>
  <c r="DL13" i="17"/>
  <c r="DK13" i="17"/>
  <c r="DJ13" i="17"/>
  <c r="DI13" i="17"/>
  <c r="DH13" i="17"/>
  <c r="DG13" i="17"/>
  <c r="DF13" i="17"/>
  <c r="DE13" i="17"/>
  <c r="DD13" i="17"/>
  <c r="DC13" i="17"/>
  <c r="CR13" i="17"/>
  <c r="CQ13" i="17"/>
  <c r="CP13" i="17"/>
  <c r="CO13" i="17"/>
  <c r="CN13" i="17"/>
  <c r="CM13" i="17"/>
  <c r="CL13" i="17"/>
  <c r="CK13" i="17"/>
  <c r="CI13" i="17"/>
  <c r="CH13" i="17"/>
  <c r="CG13" i="17"/>
  <c r="CF13" i="17"/>
  <c r="CE13" i="17"/>
  <c r="CD13" i="17"/>
  <c r="CC13" i="17"/>
  <c r="CB13" i="17"/>
  <c r="BZ13" i="17"/>
  <c r="BY13" i="17"/>
  <c r="BX13" i="17"/>
  <c r="BW13" i="17"/>
  <c r="BV13" i="17"/>
  <c r="BU13" i="17"/>
  <c r="BT13" i="17"/>
  <c r="BS13" i="17"/>
  <c r="BB13" i="17"/>
  <c r="BA13" i="17"/>
  <c r="AZ13" i="17"/>
  <c r="AY13" i="17"/>
  <c r="AX13" i="17"/>
  <c r="AW13" i="17"/>
  <c r="AV13" i="17"/>
  <c r="AU13" i="17"/>
  <c r="AT13" i="17"/>
  <c r="AS13" i="17"/>
  <c r="AR13" i="17"/>
  <c r="AQ13" i="17"/>
  <c r="AP13" i="17"/>
  <c r="AO13" i="17"/>
  <c r="AN13" i="17"/>
  <c r="AL13" i="17"/>
  <c r="AK13" i="17"/>
  <c r="AJ13" i="17"/>
  <c r="AI13" i="17"/>
  <c r="AH13" i="17"/>
  <c r="AG13" i="17"/>
  <c r="AF13" i="17"/>
  <c r="AE13" i="17"/>
  <c r="AD13" i="17"/>
  <c r="AC13" i="17"/>
  <c r="AB13" i="17"/>
  <c r="AA13" i="17"/>
  <c r="Z13" i="17"/>
  <c r="Y13" i="17"/>
  <c r="X13" i="17"/>
  <c r="V13" i="17"/>
  <c r="U13" i="17"/>
  <c r="T13" i="17"/>
  <c r="S13" i="17"/>
  <c r="R13" i="17"/>
  <c r="Q13" i="17"/>
  <c r="P13" i="17"/>
  <c r="O13" i="17"/>
  <c r="N13" i="17"/>
  <c r="M13" i="17"/>
  <c r="L13" i="17"/>
  <c r="K13" i="17"/>
  <c r="J13" i="17"/>
  <c r="I13" i="17"/>
  <c r="H13" i="17"/>
  <c r="DZ12" i="17"/>
  <c r="DY12" i="17"/>
  <c r="DX12" i="17"/>
  <c r="DW12" i="17"/>
  <c r="DV12" i="17"/>
  <c r="DU12" i="17"/>
  <c r="DT12" i="17"/>
  <c r="DS12" i="17"/>
  <c r="DR12" i="17"/>
  <c r="DQ12" i="17"/>
  <c r="DP12" i="17"/>
  <c r="DO12" i="17"/>
  <c r="DN12" i="17"/>
  <c r="DM12" i="17"/>
  <c r="DL12" i="17"/>
  <c r="DK12" i="17"/>
  <c r="DJ12" i="17"/>
  <c r="DI12" i="17"/>
  <c r="DH12" i="17"/>
  <c r="DG12" i="17"/>
  <c r="DF12" i="17"/>
  <c r="DE12" i="17"/>
  <c r="DD12" i="17"/>
  <c r="DC12" i="17"/>
  <c r="CR12" i="17"/>
  <c r="CQ12" i="17"/>
  <c r="CP12" i="17"/>
  <c r="CO12" i="17"/>
  <c r="CN12" i="17"/>
  <c r="CM12" i="17"/>
  <c r="CL12" i="17"/>
  <c r="CK12" i="17"/>
  <c r="CI12" i="17"/>
  <c r="CH12" i="17"/>
  <c r="CG12" i="17"/>
  <c r="CF12" i="17"/>
  <c r="CE12" i="17"/>
  <c r="CD12" i="17"/>
  <c r="CC12" i="17"/>
  <c r="CB12" i="17"/>
  <c r="BZ12" i="17"/>
  <c r="BY12" i="17"/>
  <c r="BX12" i="17"/>
  <c r="BW12" i="17"/>
  <c r="BV12" i="17"/>
  <c r="BU12" i="17"/>
  <c r="BT12" i="17"/>
  <c r="BS12" i="17"/>
  <c r="BB12" i="17"/>
  <c r="BA12" i="17"/>
  <c r="AZ12" i="17"/>
  <c r="AY12" i="17"/>
  <c r="AX12" i="17"/>
  <c r="AW12" i="17"/>
  <c r="AV12" i="17"/>
  <c r="AU12" i="17"/>
  <c r="AT12" i="17"/>
  <c r="AS12" i="17"/>
  <c r="AR12" i="17"/>
  <c r="AQ12" i="17"/>
  <c r="AP12" i="17"/>
  <c r="AO12" i="17"/>
  <c r="AN12" i="17"/>
  <c r="AL12" i="17"/>
  <c r="AK12" i="17"/>
  <c r="AJ12" i="17"/>
  <c r="AI12" i="17"/>
  <c r="AH12" i="17"/>
  <c r="AG12" i="17"/>
  <c r="AF12" i="17"/>
  <c r="AE12" i="17"/>
  <c r="AD12" i="17"/>
  <c r="AC12" i="17"/>
  <c r="AB12" i="17"/>
  <c r="AA12" i="17"/>
  <c r="Z12" i="17"/>
  <c r="Y12" i="17"/>
  <c r="X12" i="17"/>
  <c r="V12" i="17"/>
  <c r="U12" i="17"/>
  <c r="T12" i="17"/>
  <c r="S12" i="17"/>
  <c r="R12" i="17"/>
  <c r="Q12" i="17"/>
  <c r="P12" i="17"/>
  <c r="O12" i="17"/>
  <c r="N12" i="17"/>
  <c r="M12" i="17"/>
  <c r="L12" i="17"/>
  <c r="K12" i="17"/>
  <c r="J12" i="17"/>
  <c r="I12" i="17"/>
  <c r="H12" i="17"/>
  <c r="DZ11" i="17"/>
  <c r="DY11" i="17"/>
  <c r="DX11" i="17"/>
  <c r="DW11" i="17"/>
  <c r="DV11" i="17"/>
  <c r="DU11" i="17"/>
  <c r="DT11" i="17"/>
  <c r="DS11" i="17"/>
  <c r="DR11" i="17"/>
  <c r="DQ11" i="17"/>
  <c r="DP11" i="17"/>
  <c r="DO11" i="17"/>
  <c r="DN11" i="17"/>
  <c r="DM11" i="17"/>
  <c r="DL11" i="17"/>
  <c r="DK11" i="17"/>
  <c r="DJ11" i="17"/>
  <c r="DI11" i="17"/>
  <c r="DH11" i="17"/>
  <c r="DG11" i="17"/>
  <c r="DF11" i="17"/>
  <c r="DE11" i="17"/>
  <c r="DD11" i="17"/>
  <c r="DC11" i="17"/>
  <c r="CR11" i="17"/>
  <c r="CQ11" i="17"/>
  <c r="CP11" i="17"/>
  <c r="CO11" i="17"/>
  <c r="CN11" i="17"/>
  <c r="CM11" i="17"/>
  <c r="CL11" i="17"/>
  <c r="CK11" i="17"/>
  <c r="CI11" i="17"/>
  <c r="CH11" i="17"/>
  <c r="CG11" i="17"/>
  <c r="CF11" i="17"/>
  <c r="CE11" i="17"/>
  <c r="CD11" i="17"/>
  <c r="CC11" i="17"/>
  <c r="CB11" i="17"/>
  <c r="BZ11" i="17"/>
  <c r="BY11" i="17"/>
  <c r="BX11" i="17"/>
  <c r="BW11" i="17"/>
  <c r="BV11" i="17"/>
  <c r="BU11" i="17"/>
  <c r="BT11" i="17"/>
  <c r="BS11" i="17"/>
  <c r="BB11" i="17"/>
  <c r="BA11" i="17"/>
  <c r="AZ11" i="17"/>
  <c r="AY11" i="17"/>
  <c r="AX11" i="17"/>
  <c r="AW11" i="17"/>
  <c r="AV11" i="17"/>
  <c r="AU11" i="17"/>
  <c r="AT11" i="17"/>
  <c r="AS11" i="17"/>
  <c r="AR11" i="17"/>
  <c r="AQ11" i="17"/>
  <c r="AP11" i="17"/>
  <c r="AO11" i="17"/>
  <c r="AN11" i="17"/>
  <c r="AL11" i="17"/>
  <c r="AK11" i="17"/>
  <c r="AJ11" i="17"/>
  <c r="AI11" i="17"/>
  <c r="AH11" i="17"/>
  <c r="AG11" i="17"/>
  <c r="AF11" i="17"/>
  <c r="AE11" i="17"/>
  <c r="AD11" i="17"/>
  <c r="AC11" i="17"/>
  <c r="AB11" i="17"/>
  <c r="AA11" i="17"/>
  <c r="Z11" i="17"/>
  <c r="Y11" i="17"/>
  <c r="X11" i="17"/>
  <c r="V11" i="17"/>
  <c r="U11" i="17"/>
  <c r="T11" i="17"/>
  <c r="S11" i="17"/>
  <c r="R11" i="17"/>
  <c r="Q11" i="17"/>
  <c r="P11" i="17"/>
  <c r="O11" i="17"/>
  <c r="N11" i="17"/>
  <c r="M11" i="17"/>
  <c r="L11" i="17"/>
  <c r="K11" i="17"/>
  <c r="J11" i="17"/>
  <c r="I11" i="17"/>
  <c r="H11" i="17"/>
  <c r="DZ10" i="17"/>
  <c r="DY10" i="17"/>
  <c r="DX10" i="17"/>
  <c r="DW10" i="17"/>
  <c r="DV10" i="17"/>
  <c r="DU10" i="17"/>
  <c r="DT10" i="17"/>
  <c r="DS10" i="17"/>
  <c r="DR10" i="17"/>
  <c r="DQ10" i="17"/>
  <c r="DP10" i="17"/>
  <c r="DO10" i="17"/>
  <c r="DN10" i="17"/>
  <c r="DM10" i="17"/>
  <c r="DL10" i="17"/>
  <c r="DK10" i="17"/>
  <c r="DJ10" i="17"/>
  <c r="DI10" i="17"/>
  <c r="DH10" i="17"/>
  <c r="DG10" i="17"/>
  <c r="DF10" i="17"/>
  <c r="DE10" i="17"/>
  <c r="DD10" i="17"/>
  <c r="DC10" i="17"/>
  <c r="CR10" i="17"/>
  <c r="CQ10" i="17"/>
  <c r="CP10" i="17"/>
  <c r="CO10" i="17"/>
  <c r="CN10" i="17"/>
  <c r="CM10" i="17"/>
  <c r="CL10" i="17"/>
  <c r="CK10" i="17"/>
  <c r="CI10" i="17"/>
  <c r="CH10" i="17"/>
  <c r="CG10" i="17"/>
  <c r="CF10" i="17"/>
  <c r="CE10" i="17"/>
  <c r="CD10" i="17"/>
  <c r="CC10" i="17"/>
  <c r="CB10" i="17"/>
  <c r="BZ10" i="17"/>
  <c r="BY10" i="17"/>
  <c r="BX10" i="17"/>
  <c r="BW10" i="17"/>
  <c r="BV10" i="17"/>
  <c r="BU10" i="17"/>
  <c r="BT10" i="17"/>
  <c r="BS10" i="17"/>
  <c r="BB10" i="17"/>
  <c r="BA10" i="17"/>
  <c r="AZ10" i="17"/>
  <c r="AY10" i="17"/>
  <c r="AX10" i="17"/>
  <c r="AW10" i="17"/>
  <c r="AV10" i="17"/>
  <c r="AU10" i="17"/>
  <c r="AT10" i="17"/>
  <c r="AS10" i="17"/>
  <c r="AR10" i="17"/>
  <c r="AQ10" i="17"/>
  <c r="AP10" i="17"/>
  <c r="AO10" i="17"/>
  <c r="AN10" i="17"/>
  <c r="AL10" i="17"/>
  <c r="AK10" i="17"/>
  <c r="AJ10" i="17"/>
  <c r="AI10" i="17"/>
  <c r="AH10" i="17"/>
  <c r="AG10" i="17"/>
  <c r="AF10" i="17"/>
  <c r="AE10" i="17"/>
  <c r="AD10" i="17"/>
  <c r="AC10" i="17"/>
  <c r="AB10" i="17"/>
  <c r="AA10" i="17"/>
  <c r="Z10" i="17"/>
  <c r="Y10" i="17"/>
  <c r="X10" i="17"/>
  <c r="V10" i="17"/>
  <c r="U10" i="17"/>
  <c r="T10" i="17"/>
  <c r="S10" i="17"/>
  <c r="R10" i="17"/>
  <c r="Q10" i="17"/>
  <c r="P10" i="17"/>
  <c r="O10" i="17"/>
  <c r="N10" i="17"/>
  <c r="M10" i="17"/>
  <c r="L10" i="17"/>
  <c r="K10" i="17"/>
  <c r="J10" i="17"/>
  <c r="I10" i="17"/>
  <c r="H10" i="17"/>
  <c r="DZ9" i="17"/>
  <c r="DY9" i="17"/>
  <c r="DX9" i="17"/>
  <c r="DW9" i="17"/>
  <c r="DV9" i="17"/>
  <c r="DU9" i="17"/>
  <c r="DT9" i="17"/>
  <c r="DS9" i="17"/>
  <c r="DR9" i="17"/>
  <c r="DQ9" i="17"/>
  <c r="DP9" i="17"/>
  <c r="DO9" i="17"/>
  <c r="DN9" i="17"/>
  <c r="DM9" i="17"/>
  <c r="DL9" i="17"/>
  <c r="DK9" i="17"/>
  <c r="DJ9" i="17"/>
  <c r="DI9" i="17"/>
  <c r="DH9" i="17"/>
  <c r="DG9" i="17"/>
  <c r="DF9" i="17"/>
  <c r="DE9" i="17"/>
  <c r="DD9" i="17"/>
  <c r="DC9" i="17"/>
  <c r="CR9" i="17"/>
  <c r="CQ9" i="17"/>
  <c r="CP9" i="17"/>
  <c r="CO9" i="17"/>
  <c r="CN9" i="17"/>
  <c r="CM9" i="17"/>
  <c r="CL9" i="17"/>
  <c r="CK9" i="17"/>
  <c r="CI9" i="17"/>
  <c r="CH9" i="17"/>
  <c r="CG9" i="17"/>
  <c r="CF9" i="17"/>
  <c r="CE9" i="17"/>
  <c r="CD9" i="17"/>
  <c r="CC9" i="17"/>
  <c r="CB9" i="17"/>
  <c r="BZ9" i="17"/>
  <c r="BY9" i="17"/>
  <c r="BX9" i="17"/>
  <c r="BW9" i="17"/>
  <c r="BV9" i="17"/>
  <c r="BU9" i="17"/>
  <c r="BT9" i="17"/>
  <c r="BS9" i="17"/>
  <c r="BB9" i="17"/>
  <c r="BA9" i="17"/>
  <c r="AZ9" i="17"/>
  <c r="AY9" i="17"/>
  <c r="AX9" i="17"/>
  <c r="AW9" i="17"/>
  <c r="AV9" i="17"/>
  <c r="AU9" i="17"/>
  <c r="AT9" i="17"/>
  <c r="AS9" i="17"/>
  <c r="AR9" i="17"/>
  <c r="AQ9" i="17"/>
  <c r="AP9" i="17"/>
  <c r="AO9" i="17"/>
  <c r="AN9" i="17"/>
  <c r="AL9" i="17"/>
  <c r="AK9" i="17"/>
  <c r="AJ9" i="17"/>
  <c r="AI9" i="17"/>
  <c r="AH9" i="17"/>
  <c r="AG9" i="17"/>
  <c r="AF9" i="17"/>
  <c r="AE9" i="17"/>
  <c r="AD9" i="17"/>
  <c r="AC9" i="17"/>
  <c r="AB9" i="17"/>
  <c r="AA9" i="17"/>
  <c r="Z9" i="17"/>
  <c r="Y9" i="17"/>
  <c r="X9" i="17"/>
  <c r="V9" i="17"/>
  <c r="U9" i="17"/>
  <c r="T9" i="17"/>
  <c r="S9" i="17"/>
  <c r="R9" i="17"/>
  <c r="Q9" i="17"/>
  <c r="P9" i="17"/>
  <c r="O9" i="17"/>
  <c r="N9" i="17"/>
  <c r="M9" i="17"/>
  <c r="L9" i="17"/>
  <c r="K9" i="17"/>
  <c r="J9" i="17"/>
  <c r="I9" i="17"/>
  <c r="H9" i="17"/>
  <c r="DZ8" i="17"/>
  <c r="DY8" i="17"/>
  <c r="DX8" i="17"/>
  <c r="DW8" i="17"/>
  <c r="DV8" i="17"/>
  <c r="DU8" i="17"/>
  <c r="DT8" i="17"/>
  <c r="DS8" i="17"/>
  <c r="DR8" i="17"/>
  <c r="DQ8" i="17"/>
  <c r="DP8" i="17"/>
  <c r="DO8" i="17"/>
  <c r="DN8" i="17"/>
  <c r="DM8" i="17"/>
  <c r="DL8" i="17"/>
  <c r="DK8" i="17"/>
  <c r="DJ8" i="17"/>
  <c r="DI8" i="17"/>
  <c r="DH8" i="17"/>
  <c r="DG8" i="17"/>
  <c r="DF8" i="17"/>
  <c r="DE8" i="17"/>
  <c r="DD8" i="17"/>
  <c r="DC8" i="17"/>
  <c r="CR8" i="17"/>
  <c r="CQ8" i="17"/>
  <c r="CP8" i="17"/>
  <c r="CO8" i="17"/>
  <c r="CN8" i="17"/>
  <c r="CM8" i="17"/>
  <c r="CL8" i="17"/>
  <c r="CK8" i="17"/>
  <c r="CI8" i="17"/>
  <c r="CH8" i="17"/>
  <c r="CG8" i="17"/>
  <c r="CF8" i="17"/>
  <c r="CE8" i="17"/>
  <c r="CD8" i="17"/>
  <c r="CC8" i="17"/>
  <c r="CB8" i="17"/>
  <c r="BZ8" i="17"/>
  <c r="BY8" i="17"/>
  <c r="BX8" i="17"/>
  <c r="BW8" i="17"/>
  <c r="BV8" i="17"/>
  <c r="BU8" i="17"/>
  <c r="BT8" i="17"/>
  <c r="BS8" i="17"/>
  <c r="BB8" i="17"/>
  <c r="BA8" i="17"/>
  <c r="AZ8" i="17"/>
  <c r="AY8" i="17"/>
  <c r="AX8" i="17"/>
  <c r="AW8" i="17"/>
  <c r="AV8" i="17"/>
  <c r="AU8" i="17"/>
  <c r="AT8" i="17"/>
  <c r="AS8" i="17"/>
  <c r="AR8" i="17"/>
  <c r="AQ8" i="17"/>
  <c r="AP8" i="17"/>
  <c r="AO8" i="17"/>
  <c r="AN8" i="17"/>
  <c r="AL8" i="17"/>
  <c r="AK8" i="17"/>
  <c r="AJ8" i="17"/>
  <c r="AI8" i="17"/>
  <c r="AH8" i="17"/>
  <c r="AG8" i="17"/>
  <c r="AF8" i="17"/>
  <c r="AE8" i="17"/>
  <c r="AD8" i="17"/>
  <c r="AC8" i="17"/>
  <c r="AB8" i="17"/>
  <c r="AA8" i="17"/>
  <c r="Z8" i="17"/>
  <c r="Y8" i="17"/>
  <c r="X8" i="17"/>
  <c r="V8" i="17"/>
  <c r="U8" i="17"/>
  <c r="T8" i="17"/>
  <c r="S8" i="17"/>
  <c r="R8" i="17"/>
  <c r="Q8" i="17"/>
  <c r="P8" i="17"/>
  <c r="O8" i="17"/>
  <c r="N8" i="17"/>
  <c r="M8" i="17"/>
  <c r="L8" i="17"/>
  <c r="K8" i="17"/>
  <c r="J8" i="17"/>
  <c r="I8" i="17"/>
  <c r="H8" i="17"/>
  <c r="DZ7" i="17"/>
  <c r="DY7" i="17"/>
  <c r="DX7" i="17"/>
  <c r="DW7" i="17"/>
  <c r="DV7" i="17"/>
  <c r="DU7" i="17"/>
  <c r="DT7" i="17"/>
  <c r="DS7" i="17"/>
  <c r="DR7" i="17"/>
  <c r="DQ7" i="17"/>
  <c r="DP7" i="17"/>
  <c r="DO7" i="17"/>
  <c r="DN7" i="17"/>
  <c r="DM7" i="17"/>
  <c r="DL7" i="17"/>
  <c r="DK7" i="17"/>
  <c r="DJ7" i="17"/>
  <c r="DI7" i="17"/>
  <c r="DH7" i="17"/>
  <c r="DG7" i="17"/>
  <c r="DF7" i="17"/>
  <c r="DE7" i="17"/>
  <c r="DD7" i="17"/>
  <c r="DC7" i="17"/>
  <c r="CR7" i="17"/>
  <c r="CQ7" i="17"/>
  <c r="CP7" i="17"/>
  <c r="CO7" i="17"/>
  <c r="CN7" i="17"/>
  <c r="CM7" i="17"/>
  <c r="CL7" i="17"/>
  <c r="CK7" i="17"/>
  <c r="CI7" i="17"/>
  <c r="CH7" i="17"/>
  <c r="CG7" i="17"/>
  <c r="CF7" i="17"/>
  <c r="CE7" i="17"/>
  <c r="CD7" i="17"/>
  <c r="CC7" i="17"/>
  <c r="CB7" i="17"/>
  <c r="BZ7" i="17"/>
  <c r="BY7" i="17"/>
  <c r="BX7" i="17"/>
  <c r="BW7" i="17"/>
  <c r="BV7" i="17"/>
  <c r="BU7" i="17"/>
  <c r="BT7" i="17"/>
  <c r="BS7" i="17"/>
  <c r="BB7" i="17"/>
  <c r="BA7" i="17"/>
  <c r="AZ7" i="17"/>
  <c r="AY7" i="17"/>
  <c r="AX7" i="17"/>
  <c r="AW7" i="17"/>
  <c r="AV7" i="17"/>
  <c r="AU7" i="17"/>
  <c r="AT7" i="17"/>
  <c r="AS7" i="17"/>
  <c r="AR7" i="17"/>
  <c r="AQ7" i="17"/>
  <c r="AP7" i="17"/>
  <c r="AO7" i="17"/>
  <c r="AN7" i="17"/>
  <c r="AL7" i="17"/>
  <c r="AK7" i="17"/>
  <c r="AJ7" i="17"/>
  <c r="AI7" i="17"/>
  <c r="AH7" i="17"/>
  <c r="AG7" i="17"/>
  <c r="AF7" i="17"/>
  <c r="AE7" i="17"/>
  <c r="AD7" i="17"/>
  <c r="AC7" i="17"/>
  <c r="AB7" i="17"/>
  <c r="AA7" i="17"/>
  <c r="Z7" i="17"/>
  <c r="Y7" i="17"/>
  <c r="X7" i="17"/>
  <c r="V7" i="17"/>
  <c r="U7" i="17"/>
  <c r="T7" i="17"/>
  <c r="S7" i="17"/>
  <c r="R7" i="17"/>
  <c r="Q7" i="17"/>
  <c r="P7" i="17"/>
  <c r="O7" i="17"/>
  <c r="N7" i="17"/>
  <c r="M7" i="17"/>
  <c r="L7" i="17"/>
  <c r="K7" i="17"/>
  <c r="J7" i="17"/>
  <c r="I7" i="17"/>
  <c r="H7" i="17"/>
  <c r="DZ6" i="17"/>
  <c r="DY6" i="17"/>
  <c r="DX6" i="17"/>
  <c r="DW6" i="17"/>
  <c r="DV6" i="17"/>
  <c r="DU6" i="17"/>
  <c r="DT6" i="17"/>
  <c r="DS6" i="17"/>
  <c r="DR6" i="17"/>
  <c r="DQ6" i="17"/>
  <c r="DP6" i="17"/>
  <c r="DO6" i="17"/>
  <c r="DN6" i="17"/>
  <c r="DM6" i="17"/>
  <c r="DL6" i="17"/>
  <c r="DK6" i="17"/>
  <c r="DJ6" i="17"/>
  <c r="DI6" i="17"/>
  <c r="DH6" i="17"/>
  <c r="DG6" i="17"/>
  <c r="DF6" i="17"/>
  <c r="DE6" i="17"/>
  <c r="DD6" i="17"/>
  <c r="DC6" i="17"/>
  <c r="CS6" i="17"/>
  <c r="CR6" i="17"/>
  <c r="CQ6" i="17"/>
  <c r="CP6" i="17"/>
  <c r="CO6" i="17"/>
  <c r="CN6" i="17"/>
  <c r="CM6" i="17"/>
  <c r="CL6" i="17"/>
  <c r="CK6" i="17"/>
  <c r="CJ6" i="17"/>
  <c r="CI6" i="17"/>
  <c r="CH6" i="17"/>
  <c r="CG6" i="17"/>
  <c r="CF6" i="17"/>
  <c r="CE6" i="17"/>
  <c r="CD6" i="17"/>
  <c r="CC6" i="17"/>
  <c r="CB6" i="17"/>
  <c r="CA6" i="17"/>
  <c r="BZ6" i="17"/>
  <c r="BY6" i="17"/>
  <c r="BX6" i="17"/>
  <c r="BW6" i="17"/>
  <c r="BV6" i="17"/>
  <c r="BU6" i="17"/>
  <c r="BT6" i="17"/>
  <c r="BS6" i="17"/>
  <c r="BB6" i="17"/>
  <c r="BA6" i="17"/>
  <c r="AZ6" i="17"/>
  <c r="AY6" i="17"/>
  <c r="AX6" i="17"/>
  <c r="AW6" i="17"/>
  <c r="AV6" i="17"/>
  <c r="AU6" i="17"/>
  <c r="AT6" i="17"/>
  <c r="AS6" i="17"/>
  <c r="AR6" i="17"/>
  <c r="AQ6" i="17"/>
  <c r="AP6" i="17"/>
  <c r="AO6" i="17"/>
  <c r="AN6" i="17"/>
  <c r="AL6" i="17"/>
  <c r="AK6" i="17"/>
  <c r="AJ6" i="17"/>
  <c r="AI6" i="17"/>
  <c r="AH6" i="17"/>
  <c r="AG6" i="17"/>
  <c r="AF6" i="17"/>
  <c r="AE6" i="17"/>
  <c r="AD6" i="17"/>
  <c r="AC6" i="17"/>
  <c r="AB6" i="17"/>
  <c r="AA6" i="17"/>
  <c r="Z6" i="17"/>
  <c r="Y6" i="17"/>
  <c r="X6" i="17"/>
  <c r="V6" i="17"/>
  <c r="U6" i="17"/>
  <c r="T6" i="17"/>
  <c r="S6" i="17"/>
  <c r="R6" i="17"/>
  <c r="Q6" i="17"/>
  <c r="P6" i="17"/>
  <c r="O6" i="17"/>
  <c r="N6" i="17"/>
  <c r="M6" i="17"/>
  <c r="L6" i="17"/>
  <c r="K6" i="17"/>
  <c r="J6" i="17"/>
  <c r="I6" i="17"/>
  <c r="H6" i="17"/>
  <c r="DZ5" i="17"/>
  <c r="DY5" i="17"/>
  <c r="DX5" i="17"/>
  <c r="DW5" i="17"/>
  <c r="DV5" i="17"/>
  <c r="DU5" i="17"/>
  <c r="DT5" i="17"/>
  <c r="DS5" i="17"/>
  <c r="DR5" i="17"/>
  <c r="DQ5" i="17"/>
  <c r="DP5" i="17"/>
  <c r="DO5" i="17"/>
  <c r="DN5" i="17"/>
  <c r="DM5" i="17"/>
  <c r="DL5" i="17"/>
  <c r="DK5" i="17"/>
  <c r="DJ5" i="17"/>
  <c r="DI5" i="17"/>
  <c r="DH5" i="17"/>
  <c r="DG5" i="17"/>
  <c r="DF5" i="17"/>
  <c r="DE5" i="17"/>
  <c r="DD5" i="17"/>
  <c r="DC5" i="17"/>
  <c r="CS5" i="17"/>
  <c r="CR5" i="17"/>
  <c r="CQ5" i="17"/>
  <c r="CP5" i="17"/>
  <c r="CO5" i="17"/>
  <c r="CN5" i="17"/>
  <c r="CM5" i="17"/>
  <c r="CL5" i="17"/>
  <c r="CK5" i="17"/>
  <c r="CJ5" i="17"/>
  <c r="CI5" i="17"/>
  <c r="CH5" i="17"/>
  <c r="CG5" i="17"/>
  <c r="CF5" i="17"/>
  <c r="CE5" i="17"/>
  <c r="CD5" i="17"/>
  <c r="CC5" i="17"/>
  <c r="CB5" i="17"/>
  <c r="CA5" i="17"/>
  <c r="BZ5" i="17"/>
  <c r="BY5" i="17"/>
  <c r="BX5" i="17"/>
  <c r="BW5" i="17"/>
  <c r="BV5" i="17"/>
  <c r="BU5" i="17"/>
  <c r="BT5" i="17"/>
  <c r="BS5" i="17"/>
  <c r="BB5" i="17"/>
  <c r="BA5" i="17"/>
  <c r="AZ5" i="17"/>
  <c r="AY5" i="17"/>
  <c r="AX5" i="17"/>
  <c r="AW5" i="17"/>
  <c r="AV5" i="17"/>
  <c r="AU5" i="17"/>
  <c r="AT5" i="17"/>
  <c r="AS5" i="17"/>
  <c r="AR5" i="17"/>
  <c r="AQ5" i="17"/>
  <c r="AP5" i="17"/>
  <c r="AO5" i="17"/>
  <c r="AN5" i="17"/>
  <c r="AL5" i="17"/>
  <c r="AK5" i="17"/>
  <c r="AJ5" i="17"/>
  <c r="AI5" i="17"/>
  <c r="AH5" i="17"/>
  <c r="AG5" i="17"/>
  <c r="AF5" i="17"/>
  <c r="AE5" i="17"/>
  <c r="AD5" i="17"/>
  <c r="AC5" i="17"/>
  <c r="AB5" i="17"/>
  <c r="AA5" i="17"/>
  <c r="Z5" i="17"/>
  <c r="Y5" i="17"/>
  <c r="X5" i="17"/>
  <c r="V5" i="17"/>
  <c r="U5" i="17"/>
  <c r="T5" i="17"/>
  <c r="S5" i="17"/>
  <c r="R5" i="17"/>
  <c r="Q5" i="17"/>
  <c r="P5" i="17"/>
  <c r="O5" i="17"/>
  <c r="N5" i="17"/>
  <c r="M5" i="17"/>
  <c r="L5" i="17"/>
  <c r="K5" i="17"/>
  <c r="J5" i="17"/>
  <c r="I5" i="17"/>
  <c r="H5" i="17"/>
  <c r="DZ4" i="17"/>
  <c r="DY4" i="17"/>
  <c r="DX4" i="17"/>
  <c r="DW4" i="17"/>
  <c r="DV4" i="17"/>
  <c r="DU4" i="17"/>
  <c r="DT4" i="17"/>
  <c r="DS4" i="17"/>
  <c r="DR4" i="17"/>
  <c r="DQ4" i="17"/>
  <c r="DP4" i="17"/>
  <c r="DO4" i="17"/>
  <c r="DN4" i="17"/>
  <c r="DM4" i="17"/>
  <c r="DL4" i="17"/>
  <c r="DK4" i="17"/>
  <c r="DJ4" i="17"/>
  <c r="DI4" i="17"/>
  <c r="DH4" i="17"/>
  <c r="DG4" i="17"/>
  <c r="DF4" i="17"/>
  <c r="DE4" i="17"/>
  <c r="DD4" i="17"/>
  <c r="DC4" i="17"/>
  <c r="CS4" i="17"/>
  <c r="CR4" i="17"/>
  <c r="CQ4" i="17"/>
  <c r="CP4" i="17"/>
  <c r="CO4" i="17"/>
  <c r="CN4" i="17"/>
  <c r="CM4" i="17"/>
  <c r="CL4" i="17"/>
  <c r="CK4" i="17"/>
  <c r="CJ4" i="17"/>
  <c r="CI4" i="17"/>
  <c r="CH4" i="17"/>
  <c r="CG4" i="17"/>
  <c r="CF4" i="17"/>
  <c r="CE4" i="17"/>
  <c r="CD4" i="17"/>
  <c r="CC4" i="17"/>
  <c r="CB4" i="17"/>
  <c r="CA4" i="17"/>
  <c r="BZ4" i="17"/>
  <c r="BY4" i="17"/>
  <c r="BX4" i="17"/>
  <c r="BW4" i="17"/>
  <c r="BV4" i="17"/>
  <c r="BU4" i="17"/>
  <c r="BT4" i="17"/>
  <c r="BS4" i="17"/>
  <c r="BB4" i="17"/>
  <c r="BA4" i="17"/>
  <c r="AZ4" i="17"/>
  <c r="AY4" i="17"/>
  <c r="AX4" i="17"/>
  <c r="AW4" i="17"/>
  <c r="AV4" i="17"/>
  <c r="AU4" i="17"/>
  <c r="AT4" i="17"/>
  <c r="AS4" i="17"/>
  <c r="AR4" i="17"/>
  <c r="AQ4" i="17"/>
  <c r="AP4" i="17"/>
  <c r="AO4" i="17"/>
  <c r="AN4" i="17"/>
  <c r="AL4" i="17"/>
  <c r="AK4" i="17"/>
  <c r="AJ4" i="17"/>
  <c r="AI4" i="17"/>
  <c r="AH4" i="17"/>
  <c r="AG4" i="17"/>
  <c r="AF4" i="17"/>
  <c r="AE4" i="17"/>
  <c r="AD4" i="17"/>
  <c r="AC4" i="17"/>
  <c r="AB4" i="17"/>
  <c r="AA4" i="17"/>
  <c r="Z4" i="17"/>
  <c r="Y4" i="17"/>
  <c r="X4" i="17"/>
  <c r="V4" i="17"/>
  <c r="U4" i="17"/>
  <c r="T4" i="17"/>
  <c r="S4" i="17"/>
  <c r="R4" i="17"/>
  <c r="Q4" i="17"/>
  <c r="P4" i="17"/>
  <c r="O4" i="17"/>
  <c r="N4" i="17"/>
  <c r="M4" i="17"/>
  <c r="L4" i="17"/>
  <c r="K4" i="17"/>
  <c r="J4" i="17"/>
  <c r="I4" i="17"/>
  <c r="H4" i="17"/>
  <c r="DZ3" i="17"/>
  <c r="DY3" i="17"/>
  <c r="DX3" i="17"/>
  <c r="DW3" i="17"/>
  <c r="DV3" i="17"/>
  <c r="DU3" i="17"/>
  <c r="DT3" i="17"/>
  <c r="DS3" i="17"/>
  <c r="DR3" i="17"/>
  <c r="DQ3" i="17"/>
  <c r="DP3" i="17"/>
  <c r="DO3" i="17"/>
  <c r="DN3" i="17"/>
  <c r="DM3" i="17"/>
  <c r="DL3" i="17"/>
  <c r="DK3" i="17"/>
  <c r="DJ3" i="17"/>
  <c r="DI3" i="17"/>
  <c r="DH3" i="17"/>
  <c r="DG3" i="17"/>
  <c r="DF3" i="17"/>
  <c r="DE3" i="17"/>
  <c r="DD3" i="17"/>
  <c r="DC3" i="17"/>
  <c r="CS3" i="17"/>
  <c r="CR3" i="17"/>
  <c r="CQ3" i="17"/>
  <c r="CP3" i="17"/>
  <c r="CO3" i="17"/>
  <c r="CN3" i="17"/>
  <c r="CM3" i="17"/>
  <c r="CL3" i="17"/>
  <c r="CK3" i="17"/>
  <c r="CJ3" i="17"/>
  <c r="CI3" i="17"/>
  <c r="CH3" i="17"/>
  <c r="CG3" i="17"/>
  <c r="CF3" i="17"/>
  <c r="CE3" i="17"/>
  <c r="CD3" i="17"/>
  <c r="CC3" i="17"/>
  <c r="CB3" i="17"/>
  <c r="CA3" i="17"/>
  <c r="BZ3" i="17"/>
  <c r="BY3" i="17"/>
  <c r="BX3" i="17"/>
  <c r="BW3" i="17"/>
  <c r="BV3" i="17"/>
  <c r="BU3" i="17"/>
  <c r="BT3" i="17"/>
  <c r="BS3" i="17"/>
  <c r="BB3" i="17"/>
  <c r="BA3" i="17"/>
  <c r="AZ3" i="17"/>
  <c r="AY3" i="17"/>
  <c r="AX3" i="17"/>
  <c r="AW3" i="17"/>
  <c r="AV3" i="17"/>
  <c r="AU3" i="17"/>
  <c r="AT3" i="17"/>
  <c r="AS3" i="17"/>
  <c r="AR3" i="17"/>
  <c r="AQ3" i="17"/>
  <c r="AP3" i="17"/>
  <c r="AO3" i="17"/>
  <c r="AN3" i="17"/>
  <c r="AL3" i="17"/>
  <c r="AK3" i="17"/>
  <c r="AJ3" i="17"/>
  <c r="AI3" i="17"/>
  <c r="AH3" i="17"/>
  <c r="AG3" i="17"/>
  <c r="AF3" i="17"/>
  <c r="AE3" i="17"/>
  <c r="AD3" i="17"/>
  <c r="AC3" i="17"/>
  <c r="AB3" i="17"/>
  <c r="AA3" i="17"/>
  <c r="Z3" i="17"/>
  <c r="Y3" i="17"/>
  <c r="X3" i="17"/>
  <c r="V3" i="17"/>
  <c r="U3" i="17"/>
  <c r="T3" i="17"/>
  <c r="S3" i="17"/>
  <c r="R3" i="17"/>
  <c r="Q3" i="17"/>
  <c r="P3" i="17"/>
  <c r="O3" i="17"/>
  <c r="N3" i="17"/>
  <c r="M3" i="17"/>
  <c r="L3" i="17"/>
  <c r="K3" i="17"/>
  <c r="J3" i="17"/>
  <c r="I3" i="17"/>
  <c r="H3" i="17"/>
  <c r="DZ2" i="17"/>
  <c r="DY2" i="17"/>
  <c r="DX2" i="17"/>
  <c r="DW2" i="17"/>
  <c r="DV2" i="17"/>
  <c r="DU2" i="17"/>
  <c r="DT2" i="17"/>
  <c r="DS2" i="17"/>
  <c r="DR2" i="17"/>
  <c r="DQ2" i="17"/>
  <c r="DP2" i="17"/>
  <c r="DO2" i="17"/>
  <c r="DN2" i="17"/>
  <c r="DM2" i="17"/>
  <c r="DL2" i="17"/>
  <c r="DK2" i="17"/>
  <c r="DJ2" i="17"/>
  <c r="DI2" i="17"/>
  <c r="DH2" i="17"/>
  <c r="DG2" i="17"/>
  <c r="DF2" i="17"/>
  <c r="DE2" i="17"/>
  <c r="DD2" i="17"/>
  <c r="DC2" i="17"/>
  <c r="CS2" i="17"/>
  <c r="CR2" i="17"/>
  <c r="CQ2" i="17"/>
  <c r="CP2" i="17"/>
  <c r="CO2" i="17"/>
  <c r="CN2" i="17"/>
  <c r="CM2" i="17"/>
  <c r="CL2" i="17"/>
  <c r="CK2" i="17"/>
  <c r="CJ2" i="17"/>
  <c r="CI2" i="17"/>
  <c r="CH2" i="17"/>
  <c r="CG2" i="17"/>
  <c r="CF2" i="17"/>
  <c r="CE2" i="17"/>
  <c r="CD2" i="17"/>
  <c r="CC2" i="17"/>
  <c r="CB2" i="17"/>
  <c r="CA2" i="17"/>
  <c r="BZ2" i="17"/>
  <c r="BY2" i="17"/>
  <c r="BX2" i="17"/>
  <c r="BW2" i="17"/>
  <c r="BV2" i="17"/>
  <c r="BU2" i="17"/>
  <c r="BT2" i="17"/>
  <c r="BS2" i="17"/>
  <c r="BB2" i="17"/>
  <c r="BA2" i="17"/>
  <c r="AZ2" i="17"/>
  <c r="AY2" i="17"/>
  <c r="AX2" i="17"/>
  <c r="AW2" i="17"/>
  <c r="AV2" i="17"/>
  <c r="AU2" i="17"/>
  <c r="AT2" i="17"/>
  <c r="AS2" i="17"/>
  <c r="AR2" i="17"/>
  <c r="AQ2" i="17"/>
  <c r="AP2" i="17"/>
  <c r="AO2" i="17"/>
  <c r="AN2" i="17"/>
  <c r="AL2" i="17"/>
  <c r="AK2" i="17"/>
  <c r="AJ2" i="17"/>
  <c r="AI2" i="17"/>
  <c r="AH2" i="17"/>
  <c r="AG2" i="17"/>
  <c r="AF2" i="17"/>
  <c r="AE2" i="17"/>
  <c r="AD2" i="17"/>
  <c r="AC2" i="17"/>
  <c r="AB2" i="17"/>
  <c r="AA2" i="17"/>
  <c r="Z2" i="17"/>
  <c r="Y2" i="17"/>
  <c r="X2" i="17"/>
  <c r="V2" i="17"/>
  <c r="U2" i="17"/>
  <c r="T2" i="17"/>
  <c r="S2" i="17"/>
  <c r="R2" i="17"/>
  <c r="Q2" i="17"/>
  <c r="P2" i="17"/>
  <c r="O2" i="17"/>
  <c r="N2" i="17"/>
  <c r="M2" i="17"/>
  <c r="L2" i="17"/>
  <c r="K2" i="17"/>
  <c r="J2" i="17"/>
  <c r="I2" i="17"/>
  <c r="H2" i="17"/>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K390" i="11"/>
  <c r="K389" i="11"/>
  <c r="K383" i="11"/>
  <c r="I373" i="11"/>
  <c r="G373" i="11"/>
  <c r="E373" i="11"/>
  <c r="K372" i="11"/>
  <c r="DB86" i="17" s="1"/>
  <c r="I361" i="11"/>
  <c r="AM86" i="17" s="1"/>
  <c r="G361" i="11"/>
  <c r="W86" i="17" s="1"/>
  <c r="E361" i="11"/>
  <c r="G86" i="17" s="1"/>
  <c r="K360" i="11"/>
  <c r="K359" i="11"/>
  <c r="BQ86" i="17" s="1"/>
  <c r="K358" i="11"/>
  <c r="BP86" i="17" s="1"/>
  <c r="K357" i="11"/>
  <c r="BO86" i="17" s="1"/>
  <c r="K356" i="11"/>
  <c r="BN86" i="17" s="1"/>
  <c r="K355" i="11"/>
  <c r="BM86" i="17" s="1"/>
  <c r="K354" i="11"/>
  <c r="BL86" i="17" s="1"/>
  <c r="K353" i="11"/>
  <c r="BK86" i="17" s="1"/>
  <c r="K352" i="11"/>
  <c r="BJ86" i="17" s="1"/>
  <c r="K351" i="11"/>
  <c r="BI86" i="17" s="1"/>
  <c r="K350" i="11"/>
  <c r="K349" i="11"/>
  <c r="K348" i="11"/>
  <c r="BE86" i="17" s="1"/>
  <c r="K347" i="11"/>
  <c r="K346" i="11"/>
  <c r="E376" i="11" s="1"/>
  <c r="K345" i="11"/>
  <c r="K344" i="11"/>
  <c r="BG86" i="17" s="1"/>
  <c r="K343" i="11"/>
  <c r="BF86" i="17" s="1"/>
  <c r="K342" i="11"/>
  <c r="BD86" i="17" s="1"/>
  <c r="K262" i="11"/>
  <c r="K261" i="11"/>
  <c r="K255" i="11"/>
  <c r="I245" i="11"/>
  <c r="G245" i="11"/>
  <c r="E245" i="11"/>
  <c r="K244" i="11"/>
  <c r="DB85" i="17" s="1"/>
  <c r="K243" i="11"/>
  <c r="DA85" i="17" s="1"/>
  <c r="K242" i="11"/>
  <c r="CZ85" i="17" s="1"/>
  <c r="K241" i="11"/>
  <c r="CY85" i="17" s="1"/>
  <c r="K240" i="11"/>
  <c r="CX85" i="17" s="1"/>
  <c r="K239" i="11"/>
  <c r="CW85" i="17" s="1"/>
  <c r="K238" i="11"/>
  <c r="CV85" i="17" s="1"/>
  <c r="K237" i="11"/>
  <c r="CU85" i="17" s="1"/>
  <c r="K236" i="11"/>
  <c r="CT85" i="17" s="1"/>
  <c r="I233" i="11"/>
  <c r="AM85" i="17" s="1"/>
  <c r="G233" i="11"/>
  <c r="W85" i="17" s="1"/>
  <c r="E233" i="11"/>
  <c r="G85" i="17" s="1"/>
  <c r="K232" i="11"/>
  <c r="K231" i="11"/>
  <c r="BQ85" i="17" s="1"/>
  <c r="K230" i="11"/>
  <c r="BP85" i="17" s="1"/>
  <c r="K229" i="11"/>
  <c r="BO85" i="17" s="1"/>
  <c r="K228" i="11"/>
  <c r="BN85" i="17" s="1"/>
  <c r="K227" i="11"/>
  <c r="BM85" i="17" s="1"/>
  <c r="K226" i="11"/>
  <c r="BL85" i="17" s="1"/>
  <c r="K225" i="11"/>
  <c r="BK85" i="17" s="1"/>
  <c r="K224" i="11"/>
  <c r="BJ85" i="17" s="1"/>
  <c r="K223" i="11"/>
  <c r="BI85" i="17" s="1"/>
  <c r="K222" i="11"/>
  <c r="K221" i="11"/>
  <c r="K220" i="11"/>
  <c r="BE85" i="17" s="1"/>
  <c r="K219" i="11"/>
  <c r="K218" i="11"/>
  <c r="E248" i="11" s="1"/>
  <c r="K217" i="11"/>
  <c r="E247" i="11" s="1"/>
  <c r="K216" i="11"/>
  <c r="BG85" i="17" s="1"/>
  <c r="K215" i="11"/>
  <c r="BF85" i="17" s="1"/>
  <c r="K214" i="11"/>
  <c r="BD85" i="17" s="1"/>
  <c r="K207" i="11"/>
  <c r="EH85" i="17" s="1"/>
  <c r="K206" i="11"/>
  <c r="EG85" i="17" s="1"/>
  <c r="I205" i="11"/>
  <c r="G205" i="11"/>
  <c r="E205" i="11"/>
  <c r="K204" i="11"/>
  <c r="EF85" i="17" s="1"/>
  <c r="K203" i="11"/>
  <c r="EE85" i="17" s="1"/>
  <c r="I202" i="11"/>
  <c r="G202" i="11"/>
  <c r="E202" i="11"/>
  <c r="K201" i="11"/>
  <c r="ED85" i="17" s="1"/>
  <c r="K200" i="11"/>
  <c r="EC85" i="17" s="1"/>
  <c r="I199" i="11"/>
  <c r="G199" i="11"/>
  <c r="E199" i="11"/>
  <c r="K198" i="11"/>
  <c r="EB85" i="17" s="1"/>
  <c r="K197" i="11"/>
  <c r="EA85" i="17" s="1"/>
  <c r="I196" i="11"/>
  <c r="G196" i="11"/>
  <c r="E196" i="11"/>
  <c r="K110" i="11"/>
  <c r="K109" i="11"/>
  <c r="K103" i="11"/>
  <c r="K93" i="11"/>
  <c r="K92" i="11"/>
  <c r="DB84" i="17" s="1"/>
  <c r="K91" i="11"/>
  <c r="DA84" i="17" s="1"/>
  <c r="K90" i="11"/>
  <c r="CZ84" i="17" s="1"/>
  <c r="K89" i="11"/>
  <c r="CY84" i="17" s="1"/>
  <c r="K88" i="11"/>
  <c r="CX84" i="17" s="1"/>
  <c r="K87" i="11"/>
  <c r="CW84" i="17" s="1"/>
  <c r="K86" i="11"/>
  <c r="CV84" i="17" s="1"/>
  <c r="K85" i="11"/>
  <c r="CU84" i="17" s="1"/>
  <c r="K84" i="11"/>
  <c r="CT84" i="17" s="1"/>
  <c r="I81" i="11"/>
  <c r="AM84" i="17" s="1"/>
  <c r="G81" i="11"/>
  <c r="W84" i="17" s="1"/>
  <c r="E81" i="11"/>
  <c r="G84" i="17" s="1"/>
  <c r="K80" i="11"/>
  <c r="K79" i="11"/>
  <c r="BQ84" i="17" s="1"/>
  <c r="K78" i="11"/>
  <c r="BP84" i="17" s="1"/>
  <c r="K77" i="11"/>
  <c r="BO84" i="17" s="1"/>
  <c r="K76" i="11"/>
  <c r="BN84" i="17" s="1"/>
  <c r="K75" i="11"/>
  <c r="BM84" i="17" s="1"/>
  <c r="K74" i="11"/>
  <c r="BL84" i="17" s="1"/>
  <c r="K73" i="11"/>
  <c r="BK84" i="17" s="1"/>
  <c r="K72" i="11"/>
  <c r="BJ84" i="17" s="1"/>
  <c r="K71" i="11"/>
  <c r="BI84" i="17" s="1"/>
  <c r="K70" i="11"/>
  <c r="K69" i="11"/>
  <c r="K68" i="11"/>
  <c r="BE84" i="17" s="1"/>
  <c r="K67" i="11"/>
  <c r="K66" i="11"/>
  <c r="E96" i="11" s="1"/>
  <c r="K65" i="11"/>
  <c r="E95" i="11" s="1"/>
  <c r="K64" i="11"/>
  <c r="BG84" i="17" s="1"/>
  <c r="K63" i="11"/>
  <c r="BF84" i="17" s="1"/>
  <c r="K62" i="11"/>
  <c r="BD84" i="17" s="1"/>
  <c r="K56" i="11"/>
  <c r="K55" i="11"/>
  <c r="EH84" i="17" s="1"/>
  <c r="K54" i="11"/>
  <c r="EG84" i="17" s="1"/>
  <c r="I53" i="11"/>
  <c r="G53" i="11"/>
  <c r="E53" i="11"/>
  <c r="K52" i="11"/>
  <c r="EF84" i="17" s="1"/>
  <c r="K51" i="11"/>
  <c r="EE84" i="17" s="1"/>
  <c r="I50" i="11"/>
  <c r="G50" i="11"/>
  <c r="E50" i="11"/>
  <c r="K49" i="11"/>
  <c r="ED84" i="17" s="1"/>
  <c r="K48" i="11"/>
  <c r="EC84" i="17" s="1"/>
  <c r="I47" i="11"/>
  <c r="G47" i="11"/>
  <c r="E47" i="11"/>
  <c r="K46" i="11"/>
  <c r="EB84" i="17" s="1"/>
  <c r="K45" i="11"/>
  <c r="EA84" i="17" s="1"/>
  <c r="I44" i="11"/>
  <c r="G44" i="11"/>
  <c r="E44" i="11"/>
  <c r="K3032" i="10"/>
  <c r="K3031" i="10"/>
  <c r="K3025" i="10"/>
  <c r="I3015" i="10"/>
  <c r="G3015" i="10"/>
  <c r="E3015" i="10"/>
  <c r="K3014" i="10"/>
  <c r="DA83" i="17" s="1"/>
  <c r="K3013" i="10"/>
  <c r="CZ83" i="17" s="1"/>
  <c r="K3012" i="10"/>
  <c r="K3011" i="10"/>
  <c r="K3010" i="10"/>
  <c r="K3009" i="10"/>
  <c r="K3008" i="10"/>
  <c r="K3007" i="10"/>
  <c r="I3004" i="10"/>
  <c r="AM83" i="17" s="1"/>
  <c r="G3004" i="10"/>
  <c r="W83" i="17" s="1"/>
  <c r="E3004" i="10"/>
  <c r="G83" i="17" s="1"/>
  <c r="K3003" i="10"/>
  <c r="K3002" i="10"/>
  <c r="BQ83" i="17" s="1"/>
  <c r="K3001" i="10"/>
  <c r="BP83" i="17" s="1"/>
  <c r="K3000" i="10"/>
  <c r="BO83" i="17" s="1"/>
  <c r="K2999" i="10"/>
  <c r="BN83" i="17" s="1"/>
  <c r="K2998" i="10"/>
  <c r="BM83" i="17" s="1"/>
  <c r="K2997" i="10"/>
  <c r="BL83" i="17" s="1"/>
  <c r="K2996" i="10"/>
  <c r="BK83" i="17" s="1"/>
  <c r="K2995" i="10"/>
  <c r="BJ83" i="17" s="1"/>
  <c r="K2994" i="10"/>
  <c r="BI83" i="17" s="1"/>
  <c r="K2993" i="10"/>
  <c r="K2992" i="10"/>
  <c r="K2991" i="10"/>
  <c r="BE83" i="17" s="1"/>
  <c r="K2990" i="10"/>
  <c r="K2989" i="10"/>
  <c r="E3018" i="10" s="1"/>
  <c r="K2988" i="10"/>
  <c r="K2987" i="10"/>
  <c r="BG83" i="17" s="1"/>
  <c r="K2986" i="10"/>
  <c r="BF83" i="17" s="1"/>
  <c r="K2985" i="10"/>
  <c r="BD83" i="17" s="1"/>
  <c r="K2978" i="10"/>
  <c r="EH83" i="17" s="1"/>
  <c r="K2977" i="10"/>
  <c r="EG83" i="17" s="1"/>
  <c r="I2976" i="10"/>
  <c r="G2976" i="10"/>
  <c r="E2976" i="10"/>
  <c r="K2975" i="10"/>
  <c r="K2974" i="10"/>
  <c r="I2973" i="10"/>
  <c r="G2973" i="10"/>
  <c r="E2973" i="10"/>
  <c r="K2972" i="10"/>
  <c r="K2971" i="10"/>
  <c r="I2970" i="10"/>
  <c r="G2970" i="10"/>
  <c r="E2970" i="10"/>
  <c r="K2969" i="10"/>
  <c r="K2968" i="10"/>
  <c r="I2967" i="10"/>
  <c r="G2967" i="10"/>
  <c r="E2967" i="10"/>
  <c r="K2905" i="10"/>
  <c r="K2904" i="10"/>
  <c r="K2898" i="10"/>
  <c r="I2888" i="10"/>
  <c r="G2888" i="10"/>
  <c r="E2888" i="10"/>
  <c r="K2887" i="10"/>
  <c r="DA82" i="17" s="1"/>
  <c r="K2886" i="10"/>
  <c r="CZ82" i="17" s="1"/>
  <c r="K2885" i="10"/>
  <c r="CY82" i="17" s="1"/>
  <c r="K2884" i="10"/>
  <c r="CX82" i="17" s="1"/>
  <c r="K2883" i="10"/>
  <c r="CW82" i="17" s="1"/>
  <c r="K2882" i="10"/>
  <c r="CV82" i="17" s="1"/>
  <c r="K2881" i="10"/>
  <c r="CU82" i="17" s="1"/>
  <c r="K2880" i="10"/>
  <c r="CT82" i="17" s="1"/>
  <c r="I2877" i="10"/>
  <c r="AM82" i="17" s="1"/>
  <c r="G2877" i="10"/>
  <c r="W82" i="17" s="1"/>
  <c r="E2877" i="10"/>
  <c r="G82" i="17" s="1"/>
  <c r="K2876" i="10"/>
  <c r="K2875" i="10"/>
  <c r="BQ82" i="17" s="1"/>
  <c r="K2874" i="10"/>
  <c r="BP82" i="17" s="1"/>
  <c r="K2873" i="10"/>
  <c r="BO82" i="17" s="1"/>
  <c r="K2872" i="10"/>
  <c r="BN82" i="17" s="1"/>
  <c r="K2871" i="10"/>
  <c r="BM82" i="17" s="1"/>
  <c r="K2870" i="10"/>
  <c r="BL82" i="17" s="1"/>
  <c r="K2869" i="10"/>
  <c r="BK82" i="17" s="1"/>
  <c r="K2868" i="10"/>
  <c r="BJ82" i="17" s="1"/>
  <c r="K2867" i="10"/>
  <c r="BI82" i="17" s="1"/>
  <c r="K2866" i="10"/>
  <c r="K2865" i="10"/>
  <c r="K2864" i="10"/>
  <c r="BE82" i="17" s="1"/>
  <c r="K2863" i="10"/>
  <c r="K2862" i="10"/>
  <c r="E2891" i="10" s="1"/>
  <c r="K2861" i="10"/>
  <c r="E2890" i="10" s="1"/>
  <c r="K2860" i="10"/>
  <c r="BG82" i="17" s="1"/>
  <c r="K2859" i="10"/>
  <c r="BF82" i="17" s="1"/>
  <c r="K2858" i="10"/>
  <c r="BD82" i="17" s="1"/>
  <c r="K2851" i="10"/>
  <c r="EH82" i="17" s="1"/>
  <c r="K2850" i="10"/>
  <c r="I2849" i="10"/>
  <c r="G2849" i="10"/>
  <c r="E2849" i="10"/>
  <c r="K2848" i="10"/>
  <c r="EF82" i="17" s="1"/>
  <c r="K2847" i="10"/>
  <c r="EE82" i="17" s="1"/>
  <c r="I2846" i="10"/>
  <c r="G2846" i="10"/>
  <c r="E2846" i="10"/>
  <c r="K2845" i="10"/>
  <c r="ED82" i="17" s="1"/>
  <c r="K2844" i="10"/>
  <c r="K2842" i="10"/>
  <c r="EB82" i="17" s="1"/>
  <c r="K2841" i="10"/>
  <c r="EA82" i="17" s="1"/>
  <c r="I2840" i="10"/>
  <c r="G2840" i="10"/>
  <c r="E2840" i="10"/>
  <c r="K2778" i="10"/>
  <c r="K2777" i="10"/>
  <c r="K2771" i="10"/>
  <c r="I2761" i="10"/>
  <c r="G2761" i="10"/>
  <c r="E2761" i="10"/>
  <c r="K2760" i="10"/>
  <c r="DA81" i="17" s="1"/>
  <c r="K2759" i="10"/>
  <c r="CZ81" i="17" s="1"/>
  <c r="K2758" i="10"/>
  <c r="CY81" i="17" s="1"/>
  <c r="K2757" i="10"/>
  <c r="CX81" i="17" s="1"/>
  <c r="K2756" i="10"/>
  <c r="CW81" i="17" s="1"/>
  <c r="K2755" i="10"/>
  <c r="CV81" i="17" s="1"/>
  <c r="K2754" i="10"/>
  <c r="CU81" i="17" s="1"/>
  <c r="K2753" i="10"/>
  <c r="CT81" i="17" s="1"/>
  <c r="I2750" i="10"/>
  <c r="AM81" i="17" s="1"/>
  <c r="G2750" i="10"/>
  <c r="W81" i="17" s="1"/>
  <c r="E2750" i="10"/>
  <c r="G81" i="17" s="1"/>
  <c r="K2749" i="10"/>
  <c r="K2748" i="10"/>
  <c r="BQ81" i="17" s="1"/>
  <c r="K2747" i="10"/>
  <c r="BP81" i="17" s="1"/>
  <c r="K2746" i="10"/>
  <c r="BO81" i="17" s="1"/>
  <c r="K2745" i="10"/>
  <c r="BN81" i="17" s="1"/>
  <c r="K2744" i="10"/>
  <c r="BM81" i="17" s="1"/>
  <c r="K2743" i="10"/>
  <c r="BL81" i="17" s="1"/>
  <c r="K2742" i="10"/>
  <c r="BK81" i="17" s="1"/>
  <c r="K2741" i="10"/>
  <c r="BJ81" i="17" s="1"/>
  <c r="K2740" i="10"/>
  <c r="BI81" i="17" s="1"/>
  <c r="K2739" i="10"/>
  <c r="K2738" i="10"/>
  <c r="K2737" i="10"/>
  <c r="BE81" i="17" s="1"/>
  <c r="K2736" i="10"/>
  <c r="K2735" i="10"/>
  <c r="E2764" i="10" s="1"/>
  <c r="K2734" i="10"/>
  <c r="E2763" i="10" s="1"/>
  <c r="K2733" i="10"/>
  <c r="BG81" i="17" s="1"/>
  <c r="K2732" i="10"/>
  <c r="BF81" i="17" s="1"/>
  <c r="K2731" i="10"/>
  <c r="BD81" i="17" s="1"/>
  <c r="K2724" i="10"/>
  <c r="EH81" i="17" s="1"/>
  <c r="K2723" i="10"/>
  <c r="EG81" i="17" s="1"/>
  <c r="I2722" i="10"/>
  <c r="G2722" i="10"/>
  <c r="E2722" i="10"/>
  <c r="K2721" i="10"/>
  <c r="EF81" i="17" s="1"/>
  <c r="K2720" i="10"/>
  <c r="EE81" i="17" s="1"/>
  <c r="I2719" i="10"/>
  <c r="G2719" i="10"/>
  <c r="E2719" i="10"/>
  <c r="K2718" i="10"/>
  <c r="ED81" i="17" s="1"/>
  <c r="K2717" i="10"/>
  <c r="EC81" i="17" s="1"/>
  <c r="I2716" i="10"/>
  <c r="G2716" i="10"/>
  <c r="E2716" i="10"/>
  <c r="K2715" i="10"/>
  <c r="EB81" i="17" s="1"/>
  <c r="K2714" i="10"/>
  <c r="EA81" i="17" s="1"/>
  <c r="I2713" i="10"/>
  <c r="G2713" i="10"/>
  <c r="E2713" i="10"/>
  <c r="K2651" i="10"/>
  <c r="K2650" i="10"/>
  <c r="K2644" i="10"/>
  <c r="I2634" i="10"/>
  <c r="G2634" i="10"/>
  <c r="E2634" i="10"/>
  <c r="K2633" i="10"/>
  <c r="DA80" i="17" s="1"/>
  <c r="K2632" i="10"/>
  <c r="CZ80" i="17" s="1"/>
  <c r="K2631" i="10"/>
  <c r="CY80" i="17" s="1"/>
  <c r="K2630" i="10"/>
  <c r="CX80" i="17" s="1"/>
  <c r="K2629" i="10"/>
  <c r="CW80" i="17" s="1"/>
  <c r="K2628" i="10"/>
  <c r="CV80" i="17" s="1"/>
  <c r="K2627" i="10"/>
  <c r="CU80" i="17" s="1"/>
  <c r="K2626" i="10"/>
  <c r="CT80" i="17" s="1"/>
  <c r="I2623" i="10"/>
  <c r="AM80" i="17" s="1"/>
  <c r="G2623" i="10"/>
  <c r="W80" i="17" s="1"/>
  <c r="E2623" i="10"/>
  <c r="G80" i="17" s="1"/>
  <c r="K2622" i="10"/>
  <c r="K2621" i="10"/>
  <c r="BQ80" i="17" s="1"/>
  <c r="K2620" i="10"/>
  <c r="BP80" i="17" s="1"/>
  <c r="K2619" i="10"/>
  <c r="BO80" i="17" s="1"/>
  <c r="K2618" i="10"/>
  <c r="BN80" i="17" s="1"/>
  <c r="K2617" i="10"/>
  <c r="BM80" i="17" s="1"/>
  <c r="K2616" i="10"/>
  <c r="BL80" i="17" s="1"/>
  <c r="K2615" i="10"/>
  <c r="BK80" i="17" s="1"/>
  <c r="K2614" i="10"/>
  <c r="BJ80" i="17" s="1"/>
  <c r="K2613" i="10"/>
  <c r="BI80" i="17" s="1"/>
  <c r="K2612" i="10"/>
  <c r="K2611" i="10"/>
  <c r="K2610" i="10"/>
  <c r="BE80" i="17" s="1"/>
  <c r="K2609" i="10"/>
  <c r="K2608" i="10"/>
  <c r="E2637" i="10" s="1"/>
  <c r="K2607" i="10"/>
  <c r="E2636" i="10" s="1"/>
  <c r="K2606" i="10"/>
  <c r="BG80" i="17" s="1"/>
  <c r="K2605" i="10"/>
  <c r="BF80" i="17" s="1"/>
  <c r="K2604" i="10"/>
  <c r="K2597" i="10"/>
  <c r="EH80" i="17" s="1"/>
  <c r="K2596" i="10"/>
  <c r="EG80" i="17" s="1"/>
  <c r="I2595" i="10"/>
  <c r="G2595" i="10"/>
  <c r="E2595" i="10"/>
  <c r="K2594" i="10"/>
  <c r="EF80" i="17" s="1"/>
  <c r="K2593" i="10"/>
  <c r="I2592" i="10"/>
  <c r="G2592" i="10"/>
  <c r="E2592" i="10"/>
  <c r="K2591" i="10"/>
  <c r="ED80" i="17" s="1"/>
  <c r="K2590" i="10"/>
  <c r="EC80" i="17" s="1"/>
  <c r="I2589" i="10"/>
  <c r="G2589" i="10"/>
  <c r="E2589" i="10"/>
  <c r="K2588" i="10"/>
  <c r="EB80" i="17" s="1"/>
  <c r="K2587" i="10"/>
  <c r="I2586" i="10"/>
  <c r="G2586" i="10"/>
  <c r="E2586" i="10"/>
  <c r="K2524" i="10"/>
  <c r="K2523" i="10"/>
  <c r="K2517" i="10"/>
  <c r="I2507" i="10"/>
  <c r="G2507" i="10"/>
  <c r="E2507" i="10"/>
  <c r="K2506" i="10"/>
  <c r="DA79" i="17" s="1"/>
  <c r="K2505" i="10"/>
  <c r="CZ79" i="17" s="1"/>
  <c r="K2504" i="10"/>
  <c r="CY79" i="17" s="1"/>
  <c r="K2503" i="10"/>
  <c r="CX79" i="17" s="1"/>
  <c r="K2502" i="10"/>
  <c r="CW79" i="17" s="1"/>
  <c r="K2501" i="10"/>
  <c r="CV79" i="17" s="1"/>
  <c r="K2500" i="10"/>
  <c r="CU79" i="17" s="1"/>
  <c r="K2499" i="10"/>
  <c r="CT79" i="17" s="1"/>
  <c r="I2496" i="10"/>
  <c r="AM79" i="17" s="1"/>
  <c r="G2496" i="10"/>
  <c r="W79" i="17" s="1"/>
  <c r="E2496" i="10"/>
  <c r="G79" i="17" s="1"/>
  <c r="K2495" i="10"/>
  <c r="K2494" i="10"/>
  <c r="BQ79" i="17" s="1"/>
  <c r="K2493" i="10"/>
  <c r="BP79" i="17" s="1"/>
  <c r="K2492" i="10"/>
  <c r="BO79" i="17" s="1"/>
  <c r="K2491" i="10"/>
  <c r="BN79" i="17" s="1"/>
  <c r="K2490" i="10"/>
  <c r="BM79" i="17" s="1"/>
  <c r="K2489" i="10"/>
  <c r="BL79" i="17" s="1"/>
  <c r="K2488" i="10"/>
  <c r="BK79" i="17" s="1"/>
  <c r="K2487" i="10"/>
  <c r="BJ79" i="17" s="1"/>
  <c r="K2486" i="10"/>
  <c r="BI79" i="17" s="1"/>
  <c r="K2485" i="10"/>
  <c r="K2484" i="10"/>
  <c r="K2483" i="10"/>
  <c r="BE79" i="17" s="1"/>
  <c r="K2482" i="10"/>
  <c r="K2481" i="10"/>
  <c r="E2510" i="10" s="1"/>
  <c r="K2480" i="10"/>
  <c r="K2479" i="10"/>
  <c r="BG79" i="17" s="1"/>
  <c r="K2478" i="10"/>
  <c r="BF79" i="17" s="1"/>
  <c r="K2477" i="10"/>
  <c r="BD79" i="17" s="1"/>
  <c r="K2470" i="10"/>
  <c r="EH79" i="17" s="1"/>
  <c r="K2469" i="10"/>
  <c r="EG79" i="17" s="1"/>
  <c r="I2468" i="10"/>
  <c r="G2468" i="10"/>
  <c r="E2468" i="10"/>
  <c r="K2467" i="10"/>
  <c r="EF79" i="17" s="1"/>
  <c r="K2466" i="10"/>
  <c r="EE79" i="17" s="1"/>
  <c r="I2465" i="10"/>
  <c r="G2465" i="10"/>
  <c r="E2465" i="10"/>
  <c r="K2464" i="10"/>
  <c r="ED79" i="17" s="1"/>
  <c r="K2463" i="10"/>
  <c r="EC79" i="17" s="1"/>
  <c r="I2462" i="10"/>
  <c r="G2462" i="10"/>
  <c r="E2462" i="10"/>
  <c r="K2461" i="10"/>
  <c r="EB79" i="17" s="1"/>
  <c r="K2460" i="10"/>
  <c r="EA79" i="17" s="1"/>
  <c r="I2459" i="10"/>
  <c r="G2459" i="10"/>
  <c r="E2459" i="10"/>
  <c r="K2397" i="10"/>
  <c r="K2396" i="10"/>
  <c r="K2390" i="10"/>
  <c r="I2380" i="10"/>
  <c r="G2380" i="10"/>
  <c r="E2380" i="10"/>
  <c r="K2379" i="10"/>
  <c r="DA78" i="17" s="1"/>
  <c r="K2378" i="10"/>
  <c r="CZ78" i="17" s="1"/>
  <c r="K2377" i="10"/>
  <c r="CY78" i="17" s="1"/>
  <c r="K2376" i="10"/>
  <c r="CX78" i="17" s="1"/>
  <c r="K2375" i="10"/>
  <c r="CW78" i="17" s="1"/>
  <c r="K2374" i="10"/>
  <c r="CV78" i="17" s="1"/>
  <c r="K2373" i="10"/>
  <c r="CU78" i="17" s="1"/>
  <c r="K2372" i="10"/>
  <c r="CT78" i="17" s="1"/>
  <c r="I2369" i="10"/>
  <c r="AM78" i="17" s="1"/>
  <c r="G2369" i="10"/>
  <c r="W78" i="17" s="1"/>
  <c r="E2369" i="10"/>
  <c r="G78" i="17" s="1"/>
  <c r="K2368" i="10"/>
  <c r="K2367" i="10"/>
  <c r="BQ78" i="17" s="1"/>
  <c r="K2366" i="10"/>
  <c r="BP78" i="17" s="1"/>
  <c r="K2365" i="10"/>
  <c r="BO78" i="17" s="1"/>
  <c r="K2364" i="10"/>
  <c r="BN78" i="17" s="1"/>
  <c r="K2363" i="10"/>
  <c r="BM78" i="17" s="1"/>
  <c r="K2362" i="10"/>
  <c r="BL78" i="17" s="1"/>
  <c r="K2361" i="10"/>
  <c r="BK78" i="17" s="1"/>
  <c r="K2360" i="10"/>
  <c r="BJ78" i="17" s="1"/>
  <c r="K2359" i="10"/>
  <c r="BI78" i="17" s="1"/>
  <c r="K2358" i="10"/>
  <c r="K2357" i="10"/>
  <c r="K2356" i="10"/>
  <c r="BE78" i="17" s="1"/>
  <c r="K2355" i="10"/>
  <c r="K2354" i="10"/>
  <c r="E2383" i="10" s="1"/>
  <c r="K2353" i="10"/>
  <c r="E2382" i="10" s="1"/>
  <c r="K2352" i="10"/>
  <c r="BG78" i="17" s="1"/>
  <c r="K2351" i="10"/>
  <c r="K2350" i="10"/>
  <c r="BD78" i="17" s="1"/>
  <c r="K2343" i="10"/>
  <c r="EH78" i="17" s="1"/>
  <c r="K2342" i="10"/>
  <c r="EG78" i="17" s="1"/>
  <c r="I2341" i="10"/>
  <c r="G2341" i="10"/>
  <c r="E2341" i="10"/>
  <c r="K2340" i="10"/>
  <c r="EF78" i="17" s="1"/>
  <c r="K2339" i="10"/>
  <c r="EE78" i="17" s="1"/>
  <c r="I2338" i="10"/>
  <c r="G2338" i="10"/>
  <c r="E2338" i="10"/>
  <c r="K2337" i="10"/>
  <c r="ED78" i="17" s="1"/>
  <c r="K2336" i="10"/>
  <c r="EC78" i="17" s="1"/>
  <c r="I2335" i="10"/>
  <c r="G2335" i="10"/>
  <c r="E2335" i="10"/>
  <c r="K2334" i="10"/>
  <c r="EB78" i="17" s="1"/>
  <c r="K2333" i="10"/>
  <c r="EA78" i="17" s="1"/>
  <c r="I2332" i="10"/>
  <c r="G2332" i="10"/>
  <c r="E2332" i="10"/>
  <c r="K2270" i="10"/>
  <c r="K2269" i="10"/>
  <c r="K2263" i="10"/>
  <c r="I2253" i="10"/>
  <c r="G2253" i="10"/>
  <c r="E2253" i="10"/>
  <c r="K2252" i="10"/>
  <c r="DA77" i="17" s="1"/>
  <c r="K2251" i="10"/>
  <c r="CZ77" i="17" s="1"/>
  <c r="K2250" i="10"/>
  <c r="CY77" i="17" s="1"/>
  <c r="K2249" i="10"/>
  <c r="CX77" i="17" s="1"/>
  <c r="K2248" i="10"/>
  <c r="CW77" i="17" s="1"/>
  <c r="K2247" i="10"/>
  <c r="CV77" i="17" s="1"/>
  <c r="K2246" i="10"/>
  <c r="CU77" i="17" s="1"/>
  <c r="K2245" i="10"/>
  <c r="CT77" i="17" s="1"/>
  <c r="I2242" i="10"/>
  <c r="AM77" i="17" s="1"/>
  <c r="G2242" i="10"/>
  <c r="W77" i="17" s="1"/>
  <c r="E2242" i="10"/>
  <c r="G77" i="17" s="1"/>
  <c r="K2241" i="10"/>
  <c r="K2240" i="10"/>
  <c r="BQ77" i="17" s="1"/>
  <c r="K2239" i="10"/>
  <c r="BP77" i="17" s="1"/>
  <c r="K2238" i="10"/>
  <c r="BO77" i="17" s="1"/>
  <c r="K2237" i="10"/>
  <c r="BN77" i="17" s="1"/>
  <c r="K2236" i="10"/>
  <c r="BM77" i="17" s="1"/>
  <c r="K2235" i="10"/>
  <c r="BL77" i="17" s="1"/>
  <c r="K2234" i="10"/>
  <c r="BK77" i="17" s="1"/>
  <c r="K2233" i="10"/>
  <c r="BJ77" i="17" s="1"/>
  <c r="K2232" i="10"/>
  <c r="BI77" i="17" s="1"/>
  <c r="K2231" i="10"/>
  <c r="K2230" i="10"/>
  <c r="K2229" i="10"/>
  <c r="BE77" i="17" s="1"/>
  <c r="K2228" i="10"/>
  <c r="K2227" i="10"/>
  <c r="E2256" i="10" s="1"/>
  <c r="K2226" i="10"/>
  <c r="K2225" i="10"/>
  <c r="BG77" i="17" s="1"/>
  <c r="K2224" i="10"/>
  <c r="BF77" i="17" s="1"/>
  <c r="K2223" i="10"/>
  <c r="K2216" i="10"/>
  <c r="EH77" i="17" s="1"/>
  <c r="K2215" i="10"/>
  <c r="EG77" i="17" s="1"/>
  <c r="I2214" i="10"/>
  <c r="G2214" i="10"/>
  <c r="E2214" i="10"/>
  <c r="K2213" i="10"/>
  <c r="EF77" i="17" s="1"/>
  <c r="K2212" i="10"/>
  <c r="I2211" i="10"/>
  <c r="G2211" i="10"/>
  <c r="E2211" i="10"/>
  <c r="K2210" i="10"/>
  <c r="ED77" i="17" s="1"/>
  <c r="K2209" i="10"/>
  <c r="EC77" i="17" s="1"/>
  <c r="I2208" i="10"/>
  <c r="G2208" i="10"/>
  <c r="E2208" i="10"/>
  <c r="K2207" i="10"/>
  <c r="EB77" i="17" s="1"/>
  <c r="K2206" i="10"/>
  <c r="I2205" i="10"/>
  <c r="G2205" i="10"/>
  <c r="E2205" i="10"/>
  <c r="K2143" i="10"/>
  <c r="K2142" i="10"/>
  <c r="K2136" i="10"/>
  <c r="I2126" i="10"/>
  <c r="G2126" i="10"/>
  <c r="E2126" i="10"/>
  <c r="K2125" i="10"/>
  <c r="DA76" i="17" s="1"/>
  <c r="K2124" i="10"/>
  <c r="CZ76" i="17" s="1"/>
  <c r="K2123" i="10"/>
  <c r="K2122" i="10"/>
  <c r="K2121" i="10"/>
  <c r="K2120" i="10"/>
  <c r="K2119" i="10"/>
  <c r="K2118" i="10"/>
  <c r="I2115" i="10"/>
  <c r="AM76" i="17" s="1"/>
  <c r="G2115" i="10"/>
  <c r="W76" i="17" s="1"/>
  <c r="E2115" i="10"/>
  <c r="G76" i="17" s="1"/>
  <c r="K2114" i="10"/>
  <c r="K2113" i="10"/>
  <c r="BQ76" i="17" s="1"/>
  <c r="K2112" i="10"/>
  <c r="BP76" i="17" s="1"/>
  <c r="K2111" i="10"/>
  <c r="BO76" i="17" s="1"/>
  <c r="K2110" i="10"/>
  <c r="BN76" i="17" s="1"/>
  <c r="K2109" i="10"/>
  <c r="BM76" i="17" s="1"/>
  <c r="K2108" i="10"/>
  <c r="BL76" i="17" s="1"/>
  <c r="K2107" i="10"/>
  <c r="BK76" i="17" s="1"/>
  <c r="K2106" i="10"/>
  <c r="BJ76" i="17" s="1"/>
  <c r="K2105" i="10"/>
  <c r="BI76" i="17" s="1"/>
  <c r="K2104" i="10"/>
  <c r="K2103" i="10"/>
  <c r="K2102" i="10"/>
  <c r="BE76" i="17" s="1"/>
  <c r="K2101" i="10"/>
  <c r="K2100" i="10"/>
  <c r="E2129" i="10" s="1"/>
  <c r="K2099" i="10"/>
  <c r="K2098" i="10"/>
  <c r="BG76" i="17" s="1"/>
  <c r="K2097" i="10"/>
  <c r="BF76" i="17" s="1"/>
  <c r="K2096" i="10"/>
  <c r="BD76" i="17" s="1"/>
  <c r="K2089" i="10"/>
  <c r="EH76" i="17" s="1"/>
  <c r="K2088" i="10"/>
  <c r="EG76" i="17" s="1"/>
  <c r="I2087" i="10"/>
  <c r="G2087" i="10"/>
  <c r="E2087" i="10"/>
  <c r="K2086" i="10"/>
  <c r="K2085" i="10"/>
  <c r="I2084" i="10"/>
  <c r="G2084" i="10"/>
  <c r="E2084" i="10"/>
  <c r="K2083" i="10"/>
  <c r="K2082" i="10"/>
  <c r="I2081" i="10"/>
  <c r="G2081" i="10"/>
  <c r="E2081" i="10"/>
  <c r="K2080" i="10"/>
  <c r="K2079" i="10"/>
  <c r="I2078" i="10"/>
  <c r="G2078" i="10"/>
  <c r="E2078" i="10"/>
  <c r="K2016" i="10"/>
  <c r="K2015" i="10"/>
  <c r="K2009" i="10"/>
  <c r="I1999" i="10"/>
  <c r="G1999" i="10"/>
  <c r="E1999" i="10"/>
  <c r="K1998" i="10"/>
  <c r="DA75" i="17" s="1"/>
  <c r="K1997" i="10"/>
  <c r="CZ75" i="17" s="1"/>
  <c r="K1996" i="10"/>
  <c r="CY75" i="17" s="1"/>
  <c r="K1995" i="10"/>
  <c r="CX75" i="17" s="1"/>
  <c r="K1994" i="10"/>
  <c r="CW75" i="17" s="1"/>
  <c r="K1993" i="10"/>
  <c r="CV75" i="17" s="1"/>
  <c r="K1992" i="10"/>
  <c r="CU75" i="17" s="1"/>
  <c r="K1991" i="10"/>
  <c r="CT75" i="17" s="1"/>
  <c r="I1988" i="10"/>
  <c r="AM75" i="17" s="1"/>
  <c r="G1988" i="10"/>
  <c r="W75" i="17" s="1"/>
  <c r="E1988" i="10"/>
  <c r="G75" i="17" s="1"/>
  <c r="K1987" i="10"/>
  <c r="K1986" i="10"/>
  <c r="BQ75" i="17" s="1"/>
  <c r="K1985" i="10"/>
  <c r="BP75" i="17" s="1"/>
  <c r="K1984" i="10"/>
  <c r="BO75" i="17" s="1"/>
  <c r="K1983" i="10"/>
  <c r="BN75" i="17" s="1"/>
  <c r="K1982" i="10"/>
  <c r="BM75" i="17" s="1"/>
  <c r="K1981" i="10"/>
  <c r="BL75" i="17" s="1"/>
  <c r="K1980" i="10"/>
  <c r="BK75" i="17" s="1"/>
  <c r="K1979" i="10"/>
  <c r="BJ75" i="17" s="1"/>
  <c r="K1978" i="10"/>
  <c r="BI75" i="17" s="1"/>
  <c r="K1977" i="10"/>
  <c r="K1976" i="10"/>
  <c r="K1975" i="10"/>
  <c r="BE75" i="17" s="1"/>
  <c r="K1974" i="10"/>
  <c r="K1973" i="10"/>
  <c r="E2002" i="10" s="1"/>
  <c r="K1972" i="10"/>
  <c r="E2001" i="10" s="1"/>
  <c r="K1971" i="10"/>
  <c r="BG75" i="17" s="1"/>
  <c r="K1970" i="10"/>
  <c r="K1969" i="10"/>
  <c r="BD75" i="17" s="1"/>
  <c r="K1962" i="10"/>
  <c r="EH75" i="17" s="1"/>
  <c r="K1961" i="10"/>
  <c r="EG75" i="17" s="1"/>
  <c r="I1960" i="10"/>
  <c r="G1960" i="10"/>
  <c r="E1960" i="10"/>
  <c r="K1959" i="10"/>
  <c r="EF75" i="17" s="1"/>
  <c r="K1958" i="10"/>
  <c r="EE75" i="17" s="1"/>
  <c r="I1957" i="10"/>
  <c r="G1957" i="10"/>
  <c r="E1957" i="10"/>
  <c r="K1956" i="10"/>
  <c r="ED75" i="17" s="1"/>
  <c r="K1955" i="10"/>
  <c r="EC75" i="17" s="1"/>
  <c r="I1954" i="10"/>
  <c r="G1954" i="10"/>
  <c r="E1954" i="10"/>
  <c r="K1953" i="10"/>
  <c r="EB75" i="17" s="1"/>
  <c r="K1952" i="10"/>
  <c r="EA75" i="17" s="1"/>
  <c r="I1951" i="10"/>
  <c r="G1951" i="10"/>
  <c r="E1951" i="10"/>
  <c r="K1889" i="10"/>
  <c r="K1888" i="10"/>
  <c r="K1882" i="10"/>
  <c r="I1872" i="10"/>
  <c r="G1872" i="10"/>
  <c r="E1872" i="10"/>
  <c r="K1871" i="10"/>
  <c r="DA74" i="17" s="1"/>
  <c r="K1870" i="10"/>
  <c r="CZ74" i="17" s="1"/>
  <c r="K1869" i="10"/>
  <c r="CY74" i="17" s="1"/>
  <c r="K1868" i="10"/>
  <c r="CX74" i="17" s="1"/>
  <c r="K1867" i="10"/>
  <c r="CW74" i="17" s="1"/>
  <c r="K1866" i="10"/>
  <c r="CV74" i="17" s="1"/>
  <c r="K1865" i="10"/>
  <c r="CU74" i="17" s="1"/>
  <c r="K1864" i="10"/>
  <c r="CT74" i="17" s="1"/>
  <c r="I1861" i="10"/>
  <c r="AM74" i="17" s="1"/>
  <c r="G1861" i="10"/>
  <c r="W74" i="17" s="1"/>
  <c r="E1861" i="10"/>
  <c r="G74" i="17" s="1"/>
  <c r="K1860" i="10"/>
  <c r="K1859" i="10"/>
  <c r="BQ74" i="17" s="1"/>
  <c r="K1858" i="10"/>
  <c r="BP74" i="17" s="1"/>
  <c r="K1857" i="10"/>
  <c r="BO74" i="17" s="1"/>
  <c r="K1856" i="10"/>
  <c r="BN74" i="17" s="1"/>
  <c r="K1855" i="10"/>
  <c r="BM74" i="17" s="1"/>
  <c r="K1854" i="10"/>
  <c r="BL74" i="17" s="1"/>
  <c r="K1853" i="10"/>
  <c r="BK74" i="17" s="1"/>
  <c r="K1852" i="10"/>
  <c r="BJ74" i="17" s="1"/>
  <c r="K1851" i="10"/>
  <c r="BI74" i="17" s="1"/>
  <c r="K1850" i="10"/>
  <c r="K1849" i="10"/>
  <c r="K1848" i="10"/>
  <c r="BE74" i="17" s="1"/>
  <c r="K1847" i="10"/>
  <c r="K1846" i="10"/>
  <c r="E1875" i="10" s="1"/>
  <c r="K1845" i="10"/>
  <c r="K1844" i="10"/>
  <c r="BG74" i="17" s="1"/>
  <c r="K1843" i="10"/>
  <c r="BF74" i="17" s="1"/>
  <c r="K1842" i="10"/>
  <c r="K1835" i="10"/>
  <c r="EH74" i="17" s="1"/>
  <c r="K1834" i="10"/>
  <c r="EG74" i="17" s="1"/>
  <c r="I1833" i="10"/>
  <c r="G1833" i="10"/>
  <c r="E1833" i="10"/>
  <c r="K1832" i="10"/>
  <c r="EF74" i="17" s="1"/>
  <c r="K1831" i="10"/>
  <c r="I1830" i="10"/>
  <c r="G1830" i="10"/>
  <c r="E1830" i="10"/>
  <c r="K1829" i="10"/>
  <c r="ED74" i="17" s="1"/>
  <c r="K1828" i="10"/>
  <c r="EC74" i="17" s="1"/>
  <c r="I1827" i="10"/>
  <c r="G1827" i="10"/>
  <c r="E1827" i="10"/>
  <c r="K1826" i="10"/>
  <c r="EB74" i="17" s="1"/>
  <c r="K1825" i="10"/>
  <c r="I1824" i="10"/>
  <c r="G1824" i="10"/>
  <c r="E1824" i="10"/>
  <c r="K1762" i="10"/>
  <c r="K1761" i="10"/>
  <c r="K1755" i="10"/>
  <c r="I1745" i="10"/>
  <c r="G1745" i="10"/>
  <c r="E1745" i="10"/>
  <c r="K1744" i="10"/>
  <c r="DA73" i="17" s="1"/>
  <c r="K1743" i="10"/>
  <c r="CZ73" i="17" s="1"/>
  <c r="K1742" i="10"/>
  <c r="CY73" i="17" s="1"/>
  <c r="K1741" i="10"/>
  <c r="CX73" i="17" s="1"/>
  <c r="K1740" i="10"/>
  <c r="CW73" i="17" s="1"/>
  <c r="K1739" i="10"/>
  <c r="CV73" i="17" s="1"/>
  <c r="K1738" i="10"/>
  <c r="CU73" i="17" s="1"/>
  <c r="K1737" i="10"/>
  <c r="CT73" i="17" s="1"/>
  <c r="I1734" i="10"/>
  <c r="AM73" i="17" s="1"/>
  <c r="G1734" i="10"/>
  <c r="W73" i="17" s="1"/>
  <c r="E1734" i="10"/>
  <c r="G73" i="17" s="1"/>
  <c r="K1733" i="10"/>
  <c r="K1732" i="10"/>
  <c r="BQ73" i="17" s="1"/>
  <c r="K1731" i="10"/>
  <c r="BP73" i="17" s="1"/>
  <c r="K1730" i="10"/>
  <c r="BO73" i="17" s="1"/>
  <c r="K1729" i="10"/>
  <c r="BN73" i="17" s="1"/>
  <c r="K1728" i="10"/>
  <c r="BM73" i="17" s="1"/>
  <c r="K1727" i="10"/>
  <c r="BL73" i="17" s="1"/>
  <c r="K1726" i="10"/>
  <c r="BK73" i="17" s="1"/>
  <c r="K1725" i="10"/>
  <c r="BJ73" i="17" s="1"/>
  <c r="K1724" i="10"/>
  <c r="BI73" i="17" s="1"/>
  <c r="K1723" i="10"/>
  <c r="K1722" i="10"/>
  <c r="K1721" i="10"/>
  <c r="BE73" i="17" s="1"/>
  <c r="K1720" i="10"/>
  <c r="K1719" i="10"/>
  <c r="E1748" i="10" s="1"/>
  <c r="K1718" i="10"/>
  <c r="K1717" i="10"/>
  <c r="BG73" i="17" s="1"/>
  <c r="K1716" i="10"/>
  <c r="BF73" i="17" s="1"/>
  <c r="K1715" i="10"/>
  <c r="BD73" i="17" s="1"/>
  <c r="K1708" i="10"/>
  <c r="EH73" i="17" s="1"/>
  <c r="K1707" i="10"/>
  <c r="EG73" i="17" s="1"/>
  <c r="I1706" i="10"/>
  <c r="G1706" i="10"/>
  <c r="E1706" i="10"/>
  <c r="K1705" i="10"/>
  <c r="EF73" i="17" s="1"/>
  <c r="K1704" i="10"/>
  <c r="EE73" i="17" s="1"/>
  <c r="I1703" i="10"/>
  <c r="G1703" i="10"/>
  <c r="E1703" i="10"/>
  <c r="K1702" i="10"/>
  <c r="ED73" i="17" s="1"/>
  <c r="K1701" i="10"/>
  <c r="EC73" i="17" s="1"/>
  <c r="I1700" i="10"/>
  <c r="G1700" i="10"/>
  <c r="E1700" i="10"/>
  <c r="K1699" i="10"/>
  <c r="EB73" i="17" s="1"/>
  <c r="K1698" i="10"/>
  <c r="EA73" i="17" s="1"/>
  <c r="I1697" i="10"/>
  <c r="G1697" i="10"/>
  <c r="E1697" i="10"/>
  <c r="K1635" i="10"/>
  <c r="K1634" i="10"/>
  <c r="K1628" i="10"/>
  <c r="I1618" i="10"/>
  <c r="G1618" i="10"/>
  <c r="E1618" i="10"/>
  <c r="K1617" i="10"/>
  <c r="DA72" i="17" s="1"/>
  <c r="K1616" i="10"/>
  <c r="CZ72" i="17" s="1"/>
  <c r="K1615" i="10"/>
  <c r="CY72" i="17" s="1"/>
  <c r="K1614" i="10"/>
  <c r="CX72" i="17" s="1"/>
  <c r="K1613" i="10"/>
  <c r="CW72" i="17" s="1"/>
  <c r="K1612" i="10"/>
  <c r="CV72" i="17" s="1"/>
  <c r="K1611" i="10"/>
  <c r="CU72" i="17" s="1"/>
  <c r="K1610" i="10"/>
  <c r="CT72" i="17" s="1"/>
  <c r="I1607" i="10"/>
  <c r="AM72" i="17" s="1"/>
  <c r="G1607" i="10"/>
  <c r="W72" i="17" s="1"/>
  <c r="E1607" i="10"/>
  <c r="G72" i="17" s="1"/>
  <c r="K1606" i="10"/>
  <c r="K1605" i="10"/>
  <c r="BQ72" i="17" s="1"/>
  <c r="K1604" i="10"/>
  <c r="BP72" i="17" s="1"/>
  <c r="K1603" i="10"/>
  <c r="BO72" i="17" s="1"/>
  <c r="K1602" i="10"/>
  <c r="BN72" i="17" s="1"/>
  <c r="K1601" i="10"/>
  <c r="BM72" i="17" s="1"/>
  <c r="K1600" i="10"/>
  <c r="BL72" i="17" s="1"/>
  <c r="K1599" i="10"/>
  <c r="BK72" i="17" s="1"/>
  <c r="K1598" i="10"/>
  <c r="BJ72" i="17" s="1"/>
  <c r="K1597" i="10"/>
  <c r="BI72" i="17" s="1"/>
  <c r="K1596" i="10"/>
  <c r="K1595" i="10"/>
  <c r="K1594" i="10"/>
  <c r="BE72" i="17" s="1"/>
  <c r="K1593" i="10"/>
  <c r="K1592" i="10"/>
  <c r="E1621" i="10" s="1"/>
  <c r="K1591" i="10"/>
  <c r="E1620" i="10" s="1"/>
  <c r="K1590" i="10"/>
  <c r="BG72" i="17" s="1"/>
  <c r="K1589" i="10"/>
  <c r="K1588" i="10"/>
  <c r="BD72" i="17" s="1"/>
  <c r="K1581" i="10"/>
  <c r="EH72" i="17" s="1"/>
  <c r="K1580" i="10"/>
  <c r="EG72" i="17" s="1"/>
  <c r="I1579" i="10"/>
  <c r="G1579" i="10"/>
  <c r="E1579" i="10"/>
  <c r="K1578" i="10"/>
  <c r="EF72" i="17" s="1"/>
  <c r="K1577" i="10"/>
  <c r="EE72" i="17" s="1"/>
  <c r="I1576" i="10"/>
  <c r="G1576" i="10"/>
  <c r="E1576" i="10"/>
  <c r="K1575" i="10"/>
  <c r="ED72" i="17" s="1"/>
  <c r="K1574" i="10"/>
  <c r="EC72" i="17" s="1"/>
  <c r="I1573" i="10"/>
  <c r="G1573" i="10"/>
  <c r="E1573" i="10"/>
  <c r="K1572" i="10"/>
  <c r="EB72" i="17" s="1"/>
  <c r="K1571" i="10"/>
  <c r="EA72" i="17" s="1"/>
  <c r="I1570" i="10"/>
  <c r="G1570" i="10"/>
  <c r="E1570" i="10"/>
  <c r="K1508" i="10"/>
  <c r="K1507" i="10"/>
  <c r="K1506" i="10"/>
  <c r="K1501" i="10"/>
  <c r="I1491" i="10"/>
  <c r="G1491" i="10"/>
  <c r="E1491" i="10"/>
  <c r="K1490" i="10"/>
  <c r="DA71" i="17" s="1"/>
  <c r="K1489" i="10"/>
  <c r="CZ71" i="17" s="1"/>
  <c r="K1488" i="10"/>
  <c r="CY71" i="17" s="1"/>
  <c r="K1487" i="10"/>
  <c r="CX71" i="17" s="1"/>
  <c r="K1486" i="10"/>
  <c r="CW71" i="17" s="1"/>
  <c r="K1485" i="10"/>
  <c r="CV71" i="17" s="1"/>
  <c r="K1484" i="10"/>
  <c r="CU71" i="17" s="1"/>
  <c r="K1483" i="10"/>
  <c r="CT71" i="17" s="1"/>
  <c r="I1480" i="10"/>
  <c r="AM71" i="17" s="1"/>
  <c r="G1480" i="10"/>
  <c r="W71" i="17" s="1"/>
  <c r="E1480" i="10"/>
  <c r="G71" i="17" s="1"/>
  <c r="K1479" i="10"/>
  <c r="K1478" i="10"/>
  <c r="BQ71" i="17" s="1"/>
  <c r="K1477" i="10"/>
  <c r="BP71" i="17" s="1"/>
  <c r="K1476" i="10"/>
  <c r="BO71" i="17" s="1"/>
  <c r="K1475" i="10"/>
  <c r="BN71" i="17" s="1"/>
  <c r="K1474" i="10"/>
  <c r="BM71" i="17" s="1"/>
  <c r="K1473" i="10"/>
  <c r="BL71" i="17" s="1"/>
  <c r="K1472" i="10"/>
  <c r="BK71" i="17" s="1"/>
  <c r="K1471" i="10"/>
  <c r="BJ71" i="17" s="1"/>
  <c r="K1470" i="10"/>
  <c r="BI71" i="17" s="1"/>
  <c r="K1469" i="10"/>
  <c r="K1468" i="10"/>
  <c r="K1467" i="10"/>
  <c r="BE71" i="17" s="1"/>
  <c r="K1466" i="10"/>
  <c r="K1465" i="10"/>
  <c r="E1494" i="10" s="1"/>
  <c r="K1464" i="10"/>
  <c r="K1463" i="10"/>
  <c r="BG71" i="17" s="1"/>
  <c r="K1462" i="10"/>
  <c r="BF71" i="17" s="1"/>
  <c r="K1461" i="10"/>
  <c r="BD71" i="17" s="1"/>
  <c r="K1454" i="10"/>
  <c r="EH71" i="17" s="1"/>
  <c r="K1453" i="10"/>
  <c r="EG71" i="17" s="1"/>
  <c r="I1452" i="10"/>
  <c r="G1452" i="10"/>
  <c r="E1452" i="10"/>
  <c r="K1451" i="10"/>
  <c r="EF71" i="17" s="1"/>
  <c r="K1450" i="10"/>
  <c r="I1449" i="10"/>
  <c r="G1449" i="10"/>
  <c r="E1449" i="10"/>
  <c r="K1448" i="10"/>
  <c r="ED71" i="17" s="1"/>
  <c r="K1447" i="10"/>
  <c r="EC71" i="17" s="1"/>
  <c r="I1446" i="10"/>
  <c r="G1446" i="10"/>
  <c r="E1446" i="10"/>
  <c r="K1445" i="10"/>
  <c r="EB71" i="17" s="1"/>
  <c r="K1444" i="10"/>
  <c r="I1443" i="10"/>
  <c r="G1443" i="10"/>
  <c r="E1443" i="10"/>
  <c r="K1381" i="10"/>
  <c r="K1380" i="10"/>
  <c r="K1374" i="10"/>
  <c r="I1364" i="10"/>
  <c r="G1364" i="10"/>
  <c r="E1364" i="10"/>
  <c r="K1363" i="10"/>
  <c r="DA70" i="17" s="1"/>
  <c r="K1362" i="10"/>
  <c r="CZ70" i="17" s="1"/>
  <c r="K1361" i="10"/>
  <c r="CY70" i="17" s="1"/>
  <c r="K1360" i="10"/>
  <c r="CX70" i="17" s="1"/>
  <c r="K1359" i="10"/>
  <c r="CW70" i="17" s="1"/>
  <c r="K1358" i="10"/>
  <c r="CV70" i="17" s="1"/>
  <c r="K1357" i="10"/>
  <c r="CU70" i="17" s="1"/>
  <c r="K1356" i="10"/>
  <c r="CT70" i="17" s="1"/>
  <c r="I1353" i="10"/>
  <c r="AM70" i="17" s="1"/>
  <c r="G1353" i="10"/>
  <c r="W70" i="17" s="1"/>
  <c r="E1353" i="10"/>
  <c r="G70" i="17" s="1"/>
  <c r="K1352" i="10"/>
  <c r="K1351" i="10"/>
  <c r="BQ70" i="17" s="1"/>
  <c r="K1350" i="10"/>
  <c r="BP70" i="17" s="1"/>
  <c r="K1349" i="10"/>
  <c r="BO70" i="17" s="1"/>
  <c r="K1348" i="10"/>
  <c r="BN70" i="17" s="1"/>
  <c r="K1347" i="10"/>
  <c r="BM70" i="17" s="1"/>
  <c r="K1346" i="10"/>
  <c r="BL70" i="17" s="1"/>
  <c r="K1345" i="10"/>
  <c r="BK70" i="17" s="1"/>
  <c r="K1344" i="10"/>
  <c r="BJ70" i="17" s="1"/>
  <c r="K1343" i="10"/>
  <c r="BI70" i="17" s="1"/>
  <c r="K1342" i="10"/>
  <c r="K1341" i="10"/>
  <c r="K1340" i="10"/>
  <c r="BE70" i="17" s="1"/>
  <c r="K1339" i="10"/>
  <c r="K1338" i="10"/>
  <c r="K1337" i="10"/>
  <c r="E1366" i="10" s="1"/>
  <c r="K1336" i="10"/>
  <c r="BG70" i="17" s="1"/>
  <c r="K1335" i="10"/>
  <c r="BF70" i="17" s="1"/>
  <c r="K1334" i="10"/>
  <c r="BD70" i="17" s="1"/>
  <c r="K1327" i="10"/>
  <c r="EH70" i="17" s="1"/>
  <c r="K1326" i="10"/>
  <c r="I1325" i="10"/>
  <c r="G1325" i="10"/>
  <c r="E1325" i="10"/>
  <c r="K1324" i="10"/>
  <c r="EF70" i="17" s="1"/>
  <c r="K1323" i="10"/>
  <c r="EE70" i="17" s="1"/>
  <c r="I1322" i="10"/>
  <c r="G1322" i="10"/>
  <c r="E1322" i="10"/>
  <c r="K1321" i="10"/>
  <c r="ED70" i="17" s="1"/>
  <c r="K1320" i="10"/>
  <c r="I1319" i="10"/>
  <c r="G1319" i="10"/>
  <c r="E1319" i="10"/>
  <c r="K1318" i="10"/>
  <c r="EB70" i="17" s="1"/>
  <c r="K1317" i="10"/>
  <c r="EA70" i="17" s="1"/>
  <c r="I1316" i="10"/>
  <c r="G1316" i="10"/>
  <c r="E1316" i="10"/>
  <c r="K1254" i="10"/>
  <c r="K1253" i="10"/>
  <c r="K1247" i="10"/>
  <c r="I1237" i="10"/>
  <c r="G1237" i="10"/>
  <c r="E1237" i="10"/>
  <c r="K1236" i="10"/>
  <c r="DA69" i="17" s="1"/>
  <c r="K1235" i="10"/>
  <c r="CZ69" i="17" s="1"/>
  <c r="K1234" i="10"/>
  <c r="CY69" i="17" s="1"/>
  <c r="K1233" i="10"/>
  <c r="CX69" i="17" s="1"/>
  <c r="K1232" i="10"/>
  <c r="CW69" i="17" s="1"/>
  <c r="K1231" i="10"/>
  <c r="CV69" i="17" s="1"/>
  <c r="K1230" i="10"/>
  <c r="CU69" i="17" s="1"/>
  <c r="K1229" i="10"/>
  <c r="CT69" i="17" s="1"/>
  <c r="I1226" i="10"/>
  <c r="AM69" i="17" s="1"/>
  <c r="G1226" i="10"/>
  <c r="W69" i="17" s="1"/>
  <c r="E1226" i="10"/>
  <c r="G69" i="17" s="1"/>
  <c r="K1225" i="10"/>
  <c r="K1224" i="10"/>
  <c r="BQ69" i="17" s="1"/>
  <c r="K1223" i="10"/>
  <c r="BP69" i="17" s="1"/>
  <c r="K1222" i="10"/>
  <c r="BO69" i="17" s="1"/>
  <c r="K1221" i="10"/>
  <c r="BN69" i="17" s="1"/>
  <c r="K1220" i="10"/>
  <c r="BM69" i="17" s="1"/>
  <c r="K1219" i="10"/>
  <c r="BL69" i="17" s="1"/>
  <c r="K1218" i="10"/>
  <c r="BK69" i="17" s="1"/>
  <c r="K1217" i="10"/>
  <c r="BJ69" i="17" s="1"/>
  <c r="K1216" i="10"/>
  <c r="BI69" i="17" s="1"/>
  <c r="K1215" i="10"/>
  <c r="K1214" i="10"/>
  <c r="K1213" i="10"/>
  <c r="BE69" i="17" s="1"/>
  <c r="K1212" i="10"/>
  <c r="K1211" i="10"/>
  <c r="E1240" i="10" s="1"/>
  <c r="K1210" i="10"/>
  <c r="K1209" i="10"/>
  <c r="BG69" i="17" s="1"/>
  <c r="K1208" i="10"/>
  <c r="BF69" i="17" s="1"/>
  <c r="K1207" i="10"/>
  <c r="K1200" i="10"/>
  <c r="EH69" i="17" s="1"/>
  <c r="K1199" i="10"/>
  <c r="EG69" i="17" s="1"/>
  <c r="I1198" i="10"/>
  <c r="G1198" i="10"/>
  <c r="E1198" i="10"/>
  <c r="K1197" i="10"/>
  <c r="EF69" i="17" s="1"/>
  <c r="K1196" i="10"/>
  <c r="I1195" i="10"/>
  <c r="G1195" i="10"/>
  <c r="E1195" i="10"/>
  <c r="K1194" i="10"/>
  <c r="ED69" i="17" s="1"/>
  <c r="K1193" i="10"/>
  <c r="EC69" i="17" s="1"/>
  <c r="I1192" i="10"/>
  <c r="G1192" i="10"/>
  <c r="E1192" i="10"/>
  <c r="K1191" i="10"/>
  <c r="EB69" i="17" s="1"/>
  <c r="K1190" i="10"/>
  <c r="I1189" i="10"/>
  <c r="G1189" i="10"/>
  <c r="E1189" i="10"/>
  <c r="K1127" i="10"/>
  <c r="K1126" i="10"/>
  <c r="K1120" i="10"/>
  <c r="I1110" i="10"/>
  <c r="G1110" i="10"/>
  <c r="E1110" i="10"/>
  <c r="K1109" i="10"/>
  <c r="DA68" i="17" s="1"/>
  <c r="K1108" i="10"/>
  <c r="CZ68" i="17" s="1"/>
  <c r="K1107" i="10"/>
  <c r="CY68" i="17" s="1"/>
  <c r="K1106" i="10"/>
  <c r="CX68" i="17" s="1"/>
  <c r="K1105" i="10"/>
  <c r="CW68" i="17" s="1"/>
  <c r="K1104" i="10"/>
  <c r="CV68" i="17" s="1"/>
  <c r="K1103" i="10"/>
  <c r="CU68" i="17" s="1"/>
  <c r="K1102" i="10"/>
  <c r="CT68" i="17" s="1"/>
  <c r="I1099" i="10"/>
  <c r="AM68" i="17" s="1"/>
  <c r="G1099" i="10"/>
  <c r="W68" i="17" s="1"/>
  <c r="E1099" i="10"/>
  <c r="G68" i="17" s="1"/>
  <c r="K1098" i="10"/>
  <c r="K1097" i="10"/>
  <c r="BQ68" i="17" s="1"/>
  <c r="K1096" i="10"/>
  <c r="BP68" i="17" s="1"/>
  <c r="K1095" i="10"/>
  <c r="BO68" i="17" s="1"/>
  <c r="K1094" i="10"/>
  <c r="BN68" i="17" s="1"/>
  <c r="K1093" i="10"/>
  <c r="BM68" i="17" s="1"/>
  <c r="K1092" i="10"/>
  <c r="BL68" i="17" s="1"/>
  <c r="K1091" i="10"/>
  <c r="BK68" i="17" s="1"/>
  <c r="K1090" i="10"/>
  <c r="BJ68" i="17" s="1"/>
  <c r="K1089" i="10"/>
  <c r="BI68" i="17" s="1"/>
  <c r="K1088" i="10"/>
  <c r="K1087" i="10"/>
  <c r="K1086" i="10"/>
  <c r="K1085" i="10"/>
  <c r="K1084" i="10"/>
  <c r="E1113" i="10" s="1"/>
  <c r="K1083" i="10"/>
  <c r="E1112" i="10" s="1"/>
  <c r="K1082" i="10"/>
  <c r="BG68" i="17" s="1"/>
  <c r="K1081" i="10"/>
  <c r="BF68" i="17" s="1"/>
  <c r="K1080" i="10"/>
  <c r="BD68" i="17" s="1"/>
  <c r="K1073" i="10"/>
  <c r="K1072" i="10"/>
  <c r="I1071" i="10"/>
  <c r="G1071" i="10"/>
  <c r="E1071" i="10"/>
  <c r="K1070" i="10"/>
  <c r="EF68" i="17" s="1"/>
  <c r="K1069" i="10"/>
  <c r="I1068" i="10"/>
  <c r="G1068" i="10"/>
  <c r="E1068" i="10"/>
  <c r="K1067" i="10"/>
  <c r="ED68" i="17" s="1"/>
  <c r="K1066" i="10"/>
  <c r="EC68" i="17" s="1"/>
  <c r="I1065" i="10"/>
  <c r="G1065" i="10"/>
  <c r="E1065" i="10"/>
  <c r="K1064" i="10"/>
  <c r="EB68" i="17" s="1"/>
  <c r="K1063" i="10"/>
  <c r="I1062" i="10"/>
  <c r="G1062" i="10"/>
  <c r="E1062" i="10"/>
  <c r="K1000" i="10"/>
  <c r="K999" i="10"/>
  <c r="K993" i="10"/>
  <c r="I983" i="10"/>
  <c r="G983" i="10"/>
  <c r="E983" i="10"/>
  <c r="K982" i="10"/>
  <c r="DA67" i="17" s="1"/>
  <c r="K981" i="10"/>
  <c r="CZ67" i="17" s="1"/>
  <c r="K980" i="10"/>
  <c r="CY67" i="17" s="1"/>
  <c r="K979" i="10"/>
  <c r="CX67" i="17" s="1"/>
  <c r="K978" i="10"/>
  <c r="CW67" i="17" s="1"/>
  <c r="K977" i="10"/>
  <c r="CV67" i="17" s="1"/>
  <c r="K976" i="10"/>
  <c r="CU67" i="17" s="1"/>
  <c r="K975" i="10"/>
  <c r="CT67" i="17" s="1"/>
  <c r="I972" i="10"/>
  <c r="AM67" i="17" s="1"/>
  <c r="G972" i="10"/>
  <c r="W67" i="17" s="1"/>
  <c r="E972" i="10"/>
  <c r="G67" i="17" s="1"/>
  <c r="K971" i="10"/>
  <c r="K970" i="10"/>
  <c r="BQ67" i="17" s="1"/>
  <c r="K969" i="10"/>
  <c r="BP67" i="17" s="1"/>
  <c r="K968" i="10"/>
  <c r="BO67" i="17" s="1"/>
  <c r="K967" i="10"/>
  <c r="BN67" i="17" s="1"/>
  <c r="K966" i="10"/>
  <c r="BM67" i="17" s="1"/>
  <c r="K965" i="10"/>
  <c r="BL67" i="17" s="1"/>
  <c r="K964" i="10"/>
  <c r="BK67" i="17" s="1"/>
  <c r="K963" i="10"/>
  <c r="BJ67" i="17" s="1"/>
  <c r="K962" i="10"/>
  <c r="BI67" i="17" s="1"/>
  <c r="K961" i="10"/>
  <c r="K960" i="10"/>
  <c r="K959" i="10"/>
  <c r="K958" i="10"/>
  <c r="K957" i="10"/>
  <c r="K956" i="10"/>
  <c r="E985" i="10" s="1"/>
  <c r="K955" i="10"/>
  <c r="BG67" i="17" s="1"/>
  <c r="K954" i="10"/>
  <c r="BF67" i="17" s="1"/>
  <c r="K953" i="10"/>
  <c r="BD67" i="17" s="1"/>
  <c r="K946" i="10"/>
  <c r="K945" i="10"/>
  <c r="I944" i="10"/>
  <c r="G944" i="10"/>
  <c r="E944" i="10"/>
  <c r="K943" i="10"/>
  <c r="EF67" i="17" s="1"/>
  <c r="K942" i="10"/>
  <c r="EE67" i="17" s="1"/>
  <c r="I941" i="10"/>
  <c r="G941" i="10"/>
  <c r="E941" i="10"/>
  <c r="K940" i="10"/>
  <c r="ED67" i="17" s="1"/>
  <c r="K939" i="10"/>
  <c r="I938" i="10"/>
  <c r="G938" i="10"/>
  <c r="E938" i="10"/>
  <c r="K937" i="10"/>
  <c r="EB67" i="17" s="1"/>
  <c r="K936" i="10"/>
  <c r="EA67" i="17" s="1"/>
  <c r="I935" i="10"/>
  <c r="G935" i="10"/>
  <c r="E935" i="10"/>
  <c r="K873" i="10"/>
  <c r="K872" i="10"/>
  <c r="K866" i="10"/>
  <c r="I856" i="10"/>
  <c r="G856" i="10"/>
  <c r="E856" i="10"/>
  <c r="K855" i="10"/>
  <c r="DA66" i="17" s="1"/>
  <c r="K854" i="10"/>
  <c r="CZ66" i="17" s="1"/>
  <c r="K853" i="10"/>
  <c r="CY66" i="17" s="1"/>
  <c r="K852" i="10"/>
  <c r="CX66" i="17" s="1"/>
  <c r="K851" i="10"/>
  <c r="CW66" i="17" s="1"/>
  <c r="K850" i="10"/>
  <c r="CV66" i="17" s="1"/>
  <c r="K849" i="10"/>
  <c r="CU66" i="17" s="1"/>
  <c r="K848" i="10"/>
  <c r="CT66" i="17" s="1"/>
  <c r="I845" i="10"/>
  <c r="AM66" i="17" s="1"/>
  <c r="G845" i="10"/>
  <c r="W66" i="17" s="1"/>
  <c r="E845" i="10"/>
  <c r="G66" i="17" s="1"/>
  <c r="K844" i="10"/>
  <c r="K843" i="10"/>
  <c r="BQ66" i="17" s="1"/>
  <c r="K842" i="10"/>
  <c r="BP66" i="17" s="1"/>
  <c r="K841" i="10"/>
  <c r="BO66" i="17" s="1"/>
  <c r="K840" i="10"/>
  <c r="BN66" i="17" s="1"/>
  <c r="K839" i="10"/>
  <c r="BM66" i="17" s="1"/>
  <c r="K838" i="10"/>
  <c r="BL66" i="17" s="1"/>
  <c r="K837" i="10"/>
  <c r="BK66" i="17" s="1"/>
  <c r="K836" i="10"/>
  <c r="BJ66" i="17" s="1"/>
  <c r="K835" i="10"/>
  <c r="BI66" i="17" s="1"/>
  <c r="K834" i="10"/>
  <c r="K833" i="10"/>
  <c r="K832" i="10"/>
  <c r="BE66" i="17" s="1"/>
  <c r="K831" i="10"/>
  <c r="K830" i="10"/>
  <c r="E859" i="10" s="1"/>
  <c r="K829" i="10"/>
  <c r="K828" i="10"/>
  <c r="BG66" i="17" s="1"/>
  <c r="K827" i="10"/>
  <c r="BF66" i="17" s="1"/>
  <c r="K826" i="10"/>
  <c r="K819" i="10"/>
  <c r="EH66" i="17" s="1"/>
  <c r="K818" i="10"/>
  <c r="EG66" i="17" s="1"/>
  <c r="I817" i="10"/>
  <c r="G817" i="10"/>
  <c r="E817" i="10"/>
  <c r="K816" i="10"/>
  <c r="EF66" i="17" s="1"/>
  <c r="K815" i="10"/>
  <c r="I814" i="10"/>
  <c r="G814" i="10"/>
  <c r="E814" i="10"/>
  <c r="K813" i="10"/>
  <c r="ED66" i="17" s="1"/>
  <c r="K812" i="10"/>
  <c r="EC66" i="17" s="1"/>
  <c r="I811" i="10"/>
  <c r="G811" i="10"/>
  <c r="E811" i="10"/>
  <c r="K810" i="10"/>
  <c r="EB66" i="17" s="1"/>
  <c r="K809" i="10"/>
  <c r="I808" i="10"/>
  <c r="G808" i="10"/>
  <c r="E808" i="10"/>
  <c r="K746" i="10"/>
  <c r="K745" i="10"/>
  <c r="K739" i="10"/>
  <c r="I729" i="10"/>
  <c r="G729" i="10"/>
  <c r="E729" i="10"/>
  <c r="K728" i="10"/>
  <c r="DA65" i="17" s="1"/>
  <c r="K727" i="10"/>
  <c r="CZ65" i="17" s="1"/>
  <c r="K726" i="10"/>
  <c r="CY65" i="17" s="1"/>
  <c r="K725" i="10"/>
  <c r="CX65" i="17" s="1"/>
  <c r="K724" i="10"/>
  <c r="CW65" i="17" s="1"/>
  <c r="K723" i="10"/>
  <c r="CV65" i="17" s="1"/>
  <c r="K722" i="10"/>
  <c r="CU65" i="17" s="1"/>
  <c r="K721" i="10"/>
  <c r="CT65" i="17" s="1"/>
  <c r="I718" i="10"/>
  <c r="AM65" i="17" s="1"/>
  <c r="G718" i="10"/>
  <c r="E718" i="10"/>
  <c r="G65" i="17" s="1"/>
  <c r="K717" i="10"/>
  <c r="K716" i="10"/>
  <c r="BQ65" i="17" s="1"/>
  <c r="K715" i="10"/>
  <c r="BP65" i="17" s="1"/>
  <c r="K714" i="10"/>
  <c r="BO65" i="17" s="1"/>
  <c r="K713" i="10"/>
  <c r="BN65" i="17" s="1"/>
  <c r="K712" i="10"/>
  <c r="BM65" i="17" s="1"/>
  <c r="K711" i="10"/>
  <c r="BL65" i="17" s="1"/>
  <c r="K710" i="10"/>
  <c r="BK65" i="17" s="1"/>
  <c r="K709" i="10"/>
  <c r="BJ65" i="17" s="1"/>
  <c r="K708" i="10"/>
  <c r="BI65" i="17" s="1"/>
  <c r="K707" i="10"/>
  <c r="K706" i="10"/>
  <c r="K705" i="10"/>
  <c r="BE65" i="17" s="1"/>
  <c r="K704" i="10"/>
  <c r="K703" i="10"/>
  <c r="E732" i="10" s="1"/>
  <c r="K702" i="10"/>
  <c r="E731" i="10" s="1"/>
  <c r="K701" i="10"/>
  <c r="BG65" i="17" s="1"/>
  <c r="K700" i="10"/>
  <c r="BF65" i="17" s="1"/>
  <c r="K699" i="10"/>
  <c r="BD65" i="17" s="1"/>
  <c r="K692" i="10"/>
  <c r="EH65" i="17" s="1"/>
  <c r="K691" i="10"/>
  <c r="EG65" i="17" s="1"/>
  <c r="I690" i="10"/>
  <c r="G690" i="10"/>
  <c r="E690" i="10"/>
  <c r="K689" i="10"/>
  <c r="EF65" i="17" s="1"/>
  <c r="K688" i="10"/>
  <c r="I687" i="10"/>
  <c r="G687" i="10"/>
  <c r="E687" i="10"/>
  <c r="K686" i="10"/>
  <c r="ED65" i="17" s="1"/>
  <c r="K685" i="10"/>
  <c r="EC65" i="17" s="1"/>
  <c r="I684" i="10"/>
  <c r="G684" i="10"/>
  <c r="E684" i="10"/>
  <c r="K683" i="10"/>
  <c r="EB65" i="17" s="1"/>
  <c r="K682" i="10"/>
  <c r="I681" i="10"/>
  <c r="G681" i="10"/>
  <c r="E681" i="10"/>
  <c r="K619" i="10"/>
  <c r="K618" i="10"/>
  <c r="K612" i="10"/>
  <c r="I602" i="10"/>
  <c r="G602" i="10"/>
  <c r="E602" i="10"/>
  <c r="K601" i="10"/>
  <c r="DA64" i="17" s="1"/>
  <c r="K600" i="10"/>
  <c r="CZ64" i="17" s="1"/>
  <c r="K599" i="10"/>
  <c r="CY64" i="17" s="1"/>
  <c r="K598" i="10"/>
  <c r="CX64" i="17" s="1"/>
  <c r="K597" i="10"/>
  <c r="CW64" i="17" s="1"/>
  <c r="K596" i="10"/>
  <c r="CV64" i="17" s="1"/>
  <c r="K595" i="10"/>
  <c r="CU64" i="17" s="1"/>
  <c r="K594" i="10"/>
  <c r="CT64" i="17" s="1"/>
  <c r="I591" i="10"/>
  <c r="AM64" i="17" s="1"/>
  <c r="G591" i="10"/>
  <c r="E591" i="10"/>
  <c r="G64" i="17" s="1"/>
  <c r="K590" i="10"/>
  <c r="K589" i="10"/>
  <c r="BQ64" i="17" s="1"/>
  <c r="K588" i="10"/>
  <c r="BP64" i="17" s="1"/>
  <c r="K587" i="10"/>
  <c r="BO64" i="17" s="1"/>
  <c r="K586" i="10"/>
  <c r="BN64" i="17" s="1"/>
  <c r="K585" i="10"/>
  <c r="BM64" i="17" s="1"/>
  <c r="K584" i="10"/>
  <c r="BL64" i="17" s="1"/>
  <c r="K583" i="10"/>
  <c r="BK64" i="17" s="1"/>
  <c r="K582" i="10"/>
  <c r="BJ64" i="17" s="1"/>
  <c r="K581" i="10"/>
  <c r="BI64" i="17" s="1"/>
  <c r="K580" i="10"/>
  <c r="K579" i="10"/>
  <c r="K578" i="10"/>
  <c r="BE64" i="17" s="1"/>
  <c r="K577" i="10"/>
  <c r="K576" i="10"/>
  <c r="E605" i="10" s="1"/>
  <c r="K575" i="10"/>
  <c r="E604" i="10" s="1"/>
  <c r="K574" i="10"/>
  <c r="BG64" i="17" s="1"/>
  <c r="K573" i="10"/>
  <c r="BF64" i="17" s="1"/>
  <c r="K572" i="10"/>
  <c r="BD64" i="17" s="1"/>
  <c r="K565" i="10"/>
  <c r="EH64" i="17" s="1"/>
  <c r="K564" i="10"/>
  <c r="I563" i="10"/>
  <c r="G563" i="10"/>
  <c r="E563" i="10"/>
  <c r="K562" i="10"/>
  <c r="EF64" i="17" s="1"/>
  <c r="K561" i="10"/>
  <c r="EE64" i="17" s="1"/>
  <c r="I560" i="10"/>
  <c r="G560" i="10"/>
  <c r="E560" i="10"/>
  <c r="K559" i="10"/>
  <c r="ED64" i="17" s="1"/>
  <c r="K558" i="10"/>
  <c r="I557" i="10"/>
  <c r="G557" i="10"/>
  <c r="E557" i="10"/>
  <c r="K556" i="10"/>
  <c r="EB64" i="17" s="1"/>
  <c r="K555" i="10"/>
  <c r="EA64" i="17" s="1"/>
  <c r="I554" i="10"/>
  <c r="G554" i="10"/>
  <c r="E554" i="10"/>
  <c r="K492" i="10"/>
  <c r="K491" i="10"/>
  <c r="K485" i="10"/>
  <c r="I475" i="10"/>
  <c r="G475" i="10"/>
  <c r="E475" i="10"/>
  <c r="K474" i="10"/>
  <c r="DA63" i="17" s="1"/>
  <c r="K473" i="10"/>
  <c r="CZ63" i="17" s="1"/>
  <c r="K472" i="10"/>
  <c r="CY63" i="17" s="1"/>
  <c r="K471" i="10"/>
  <c r="CX63" i="17" s="1"/>
  <c r="K470" i="10"/>
  <c r="CW63" i="17" s="1"/>
  <c r="K469" i="10"/>
  <c r="CV63" i="17" s="1"/>
  <c r="K468" i="10"/>
  <c r="CU63" i="17" s="1"/>
  <c r="K467" i="10"/>
  <c r="CT63" i="17" s="1"/>
  <c r="I464" i="10"/>
  <c r="AM63" i="17" s="1"/>
  <c r="G464" i="10"/>
  <c r="W63" i="17" s="1"/>
  <c r="E464" i="10"/>
  <c r="G63" i="17" s="1"/>
  <c r="K463" i="10"/>
  <c r="K462" i="10"/>
  <c r="BQ63" i="17" s="1"/>
  <c r="K461" i="10"/>
  <c r="BP63" i="17" s="1"/>
  <c r="K460" i="10"/>
  <c r="BO63" i="17" s="1"/>
  <c r="K459" i="10"/>
  <c r="BN63" i="17" s="1"/>
  <c r="K458" i="10"/>
  <c r="BM63" i="17" s="1"/>
  <c r="K457" i="10"/>
  <c r="BL63" i="17" s="1"/>
  <c r="K456" i="10"/>
  <c r="BK63" i="17" s="1"/>
  <c r="K455" i="10"/>
  <c r="BJ63" i="17" s="1"/>
  <c r="K454" i="10"/>
  <c r="BI63" i="17" s="1"/>
  <c r="K453" i="10"/>
  <c r="K452" i="10"/>
  <c r="K451" i="10"/>
  <c r="BE63" i="17" s="1"/>
  <c r="K450" i="10"/>
  <c r="K449" i="10"/>
  <c r="E478" i="10" s="1"/>
  <c r="K448" i="10"/>
  <c r="K447" i="10"/>
  <c r="BG63" i="17" s="1"/>
  <c r="K446" i="10"/>
  <c r="BF63" i="17" s="1"/>
  <c r="K445" i="10"/>
  <c r="K438" i="10"/>
  <c r="EH63" i="17" s="1"/>
  <c r="K437" i="10"/>
  <c r="EG63" i="17" s="1"/>
  <c r="I436" i="10"/>
  <c r="G436" i="10"/>
  <c r="E436" i="10"/>
  <c r="K435" i="10"/>
  <c r="EF63" i="17" s="1"/>
  <c r="K434" i="10"/>
  <c r="I433" i="10"/>
  <c r="G433" i="10"/>
  <c r="E433" i="10"/>
  <c r="K432" i="10"/>
  <c r="ED63" i="17" s="1"/>
  <c r="K431" i="10"/>
  <c r="EC63" i="17" s="1"/>
  <c r="I430" i="10"/>
  <c r="G430" i="10"/>
  <c r="E430" i="10"/>
  <c r="K429" i="10"/>
  <c r="EB63" i="17" s="1"/>
  <c r="K428" i="10"/>
  <c r="I427" i="10"/>
  <c r="G427" i="10"/>
  <c r="E427" i="10"/>
  <c r="K365" i="10"/>
  <c r="K364" i="10"/>
  <c r="K358" i="10"/>
  <c r="I348" i="10"/>
  <c r="G348" i="10"/>
  <c r="E348" i="10"/>
  <c r="K347" i="10"/>
  <c r="DA62" i="17" s="1"/>
  <c r="K346" i="10"/>
  <c r="CZ62" i="17" s="1"/>
  <c r="K345" i="10"/>
  <c r="CY62" i="17" s="1"/>
  <c r="K344" i="10"/>
  <c r="CX62" i="17" s="1"/>
  <c r="K343" i="10"/>
  <c r="CW62" i="17" s="1"/>
  <c r="K342" i="10"/>
  <c r="CV62" i="17" s="1"/>
  <c r="K341" i="10"/>
  <c r="CU62" i="17" s="1"/>
  <c r="K340" i="10"/>
  <c r="CT62" i="17" s="1"/>
  <c r="I337" i="10"/>
  <c r="AM62" i="17" s="1"/>
  <c r="G337" i="10"/>
  <c r="W62" i="17" s="1"/>
  <c r="E337" i="10"/>
  <c r="G62" i="17" s="1"/>
  <c r="K336" i="10"/>
  <c r="K335" i="10"/>
  <c r="BQ62" i="17" s="1"/>
  <c r="K334" i="10"/>
  <c r="BP62" i="17" s="1"/>
  <c r="K333" i="10"/>
  <c r="BO62" i="17" s="1"/>
  <c r="K332" i="10"/>
  <c r="BN62" i="17" s="1"/>
  <c r="K331" i="10"/>
  <c r="BM62" i="17" s="1"/>
  <c r="K330" i="10"/>
  <c r="BL62" i="17" s="1"/>
  <c r="K329" i="10"/>
  <c r="BK62" i="17" s="1"/>
  <c r="K328" i="10"/>
  <c r="BJ62" i="17" s="1"/>
  <c r="K327" i="10"/>
  <c r="BI62" i="17" s="1"/>
  <c r="K326" i="10"/>
  <c r="K325" i="10"/>
  <c r="K324" i="10"/>
  <c r="BE62" i="17" s="1"/>
  <c r="K323" i="10"/>
  <c r="K322" i="10"/>
  <c r="E351" i="10" s="1"/>
  <c r="K321" i="10"/>
  <c r="E350" i="10" s="1"/>
  <c r="K320" i="10"/>
  <c r="BG62" i="17" s="1"/>
  <c r="K319" i="10"/>
  <c r="BF62" i="17" s="1"/>
  <c r="K318" i="10"/>
  <c r="BD62" i="17" s="1"/>
  <c r="K311" i="10"/>
  <c r="EH62" i="17" s="1"/>
  <c r="K310" i="10"/>
  <c r="EG62" i="17" s="1"/>
  <c r="I309" i="10"/>
  <c r="G309" i="10"/>
  <c r="E309" i="10"/>
  <c r="K308" i="10"/>
  <c r="EF62" i="17" s="1"/>
  <c r="K307" i="10"/>
  <c r="I306" i="10"/>
  <c r="G306" i="10"/>
  <c r="E306" i="10"/>
  <c r="K305" i="10"/>
  <c r="ED62" i="17" s="1"/>
  <c r="K304" i="10"/>
  <c r="EC62" i="17" s="1"/>
  <c r="I303" i="10"/>
  <c r="G303" i="10"/>
  <c r="E303" i="10"/>
  <c r="K302" i="10"/>
  <c r="EB62" i="17" s="1"/>
  <c r="K301" i="10"/>
  <c r="I300" i="10"/>
  <c r="G300" i="10"/>
  <c r="E300" i="10"/>
  <c r="K238" i="10"/>
  <c r="K237" i="10"/>
  <c r="K231" i="10"/>
  <c r="I221" i="10"/>
  <c r="G221" i="10"/>
  <c r="E221" i="10"/>
  <c r="K220" i="10"/>
  <c r="DA61" i="17" s="1"/>
  <c r="K219" i="10"/>
  <c r="CZ61" i="17" s="1"/>
  <c r="K218" i="10"/>
  <c r="CY61" i="17" s="1"/>
  <c r="K217" i="10"/>
  <c r="CX61" i="17" s="1"/>
  <c r="K216" i="10"/>
  <c r="CW61" i="17" s="1"/>
  <c r="K215" i="10"/>
  <c r="CV61" i="17" s="1"/>
  <c r="K214" i="10"/>
  <c r="CU61" i="17" s="1"/>
  <c r="K213" i="10"/>
  <c r="CT61" i="17" s="1"/>
  <c r="I210" i="10"/>
  <c r="AM61" i="17" s="1"/>
  <c r="G210" i="10"/>
  <c r="W61" i="17" s="1"/>
  <c r="E210" i="10"/>
  <c r="G61" i="17" s="1"/>
  <c r="K209" i="10"/>
  <c r="K208" i="10"/>
  <c r="BQ61" i="17" s="1"/>
  <c r="K207" i="10"/>
  <c r="BP61" i="17" s="1"/>
  <c r="K206" i="10"/>
  <c r="BO61" i="17" s="1"/>
  <c r="K205" i="10"/>
  <c r="BN61" i="17" s="1"/>
  <c r="K204" i="10"/>
  <c r="BM61" i="17" s="1"/>
  <c r="K203" i="10"/>
  <c r="BL61" i="17" s="1"/>
  <c r="K202" i="10"/>
  <c r="BK61" i="17" s="1"/>
  <c r="K201" i="10"/>
  <c r="BJ61" i="17" s="1"/>
  <c r="K200" i="10"/>
  <c r="BI61" i="17" s="1"/>
  <c r="K199" i="10"/>
  <c r="K198" i="10"/>
  <c r="K197" i="10"/>
  <c r="BE61" i="17" s="1"/>
  <c r="K196" i="10"/>
  <c r="K195" i="10"/>
  <c r="E224" i="10" s="1"/>
  <c r="K194" i="10"/>
  <c r="E223" i="10" s="1"/>
  <c r="K193" i="10"/>
  <c r="BG61" i="17" s="1"/>
  <c r="K192" i="10"/>
  <c r="BF61" i="17" s="1"/>
  <c r="K191" i="10"/>
  <c r="BD61" i="17" s="1"/>
  <c r="K184" i="10"/>
  <c r="EH61" i="17" s="1"/>
  <c r="K183" i="10"/>
  <c r="I182" i="10"/>
  <c r="G182" i="10"/>
  <c r="E182" i="10"/>
  <c r="K181" i="10"/>
  <c r="EF61" i="17" s="1"/>
  <c r="K180" i="10"/>
  <c r="EE61" i="17" s="1"/>
  <c r="I179" i="10"/>
  <c r="G179" i="10"/>
  <c r="E179" i="10"/>
  <c r="K178" i="10"/>
  <c r="ED61" i="17" s="1"/>
  <c r="K177" i="10"/>
  <c r="I176" i="10"/>
  <c r="G176" i="10"/>
  <c r="E176" i="10"/>
  <c r="K175" i="10"/>
  <c r="EB61" i="17" s="1"/>
  <c r="K174" i="10"/>
  <c r="EA61" i="17" s="1"/>
  <c r="I173" i="10"/>
  <c r="G173" i="10"/>
  <c r="E173" i="10"/>
  <c r="K111" i="10"/>
  <c r="K110" i="10"/>
  <c r="K104" i="10"/>
  <c r="I94" i="10"/>
  <c r="G94" i="10"/>
  <c r="E94" i="10"/>
  <c r="K93" i="10"/>
  <c r="DA60" i="17" s="1"/>
  <c r="K92" i="10"/>
  <c r="CZ60" i="17" s="1"/>
  <c r="K91" i="10"/>
  <c r="CY60" i="17" s="1"/>
  <c r="K90" i="10"/>
  <c r="CX60" i="17" s="1"/>
  <c r="K89" i="10"/>
  <c r="CW60" i="17" s="1"/>
  <c r="K88" i="10"/>
  <c r="CV60" i="17" s="1"/>
  <c r="K87" i="10"/>
  <c r="CU60" i="17" s="1"/>
  <c r="K86" i="10"/>
  <c r="CT60" i="17" s="1"/>
  <c r="I83" i="10"/>
  <c r="AM60" i="17" s="1"/>
  <c r="G83" i="10"/>
  <c r="W60" i="17" s="1"/>
  <c r="E83" i="10"/>
  <c r="G60" i="17" s="1"/>
  <c r="K82" i="10"/>
  <c r="K81" i="10"/>
  <c r="BQ60" i="17" s="1"/>
  <c r="K80" i="10"/>
  <c r="BP60" i="17" s="1"/>
  <c r="K79" i="10"/>
  <c r="BO60" i="17" s="1"/>
  <c r="K78" i="10"/>
  <c r="BN60" i="17" s="1"/>
  <c r="K77" i="10"/>
  <c r="BM60" i="17" s="1"/>
  <c r="K76" i="10"/>
  <c r="BL60" i="17" s="1"/>
  <c r="K75" i="10"/>
  <c r="BK60" i="17" s="1"/>
  <c r="K74" i="10"/>
  <c r="BJ60" i="17" s="1"/>
  <c r="K73" i="10"/>
  <c r="BI60" i="17" s="1"/>
  <c r="K72" i="10"/>
  <c r="K71" i="10"/>
  <c r="K70" i="10"/>
  <c r="BE60" i="17" s="1"/>
  <c r="K69" i="10"/>
  <c r="K68" i="10"/>
  <c r="E97" i="10" s="1"/>
  <c r="K67" i="10"/>
  <c r="K66" i="10"/>
  <c r="BG60" i="17" s="1"/>
  <c r="K65" i="10"/>
  <c r="BF60" i="17" s="1"/>
  <c r="K64" i="10"/>
  <c r="K57" i="10"/>
  <c r="EH60" i="17" s="1"/>
  <c r="K56" i="10"/>
  <c r="EG60" i="17" s="1"/>
  <c r="I55" i="10"/>
  <c r="G55" i="10"/>
  <c r="E55" i="10"/>
  <c r="K54" i="10"/>
  <c r="EF60" i="17" s="1"/>
  <c r="K53" i="10"/>
  <c r="I52" i="10"/>
  <c r="G52" i="10"/>
  <c r="E52" i="10"/>
  <c r="K51" i="10"/>
  <c r="ED60" i="17" s="1"/>
  <c r="K50" i="10"/>
  <c r="EC60" i="17" s="1"/>
  <c r="I49" i="10"/>
  <c r="G49" i="10"/>
  <c r="E49" i="10"/>
  <c r="K48" i="10"/>
  <c r="EB60" i="17" s="1"/>
  <c r="K47" i="10"/>
  <c r="I46" i="10"/>
  <c r="G46" i="10"/>
  <c r="E46" i="10"/>
  <c r="K1507" i="9"/>
  <c r="K1506" i="9"/>
  <c r="K1500" i="9"/>
  <c r="I1490" i="9"/>
  <c r="G1490" i="9"/>
  <c r="E1490" i="9"/>
  <c r="K1489" i="9"/>
  <c r="DA59" i="17" s="1"/>
  <c r="K1488" i="9"/>
  <c r="CZ59" i="17" s="1"/>
  <c r="K1487" i="9"/>
  <c r="CY59" i="17" s="1"/>
  <c r="K1486" i="9"/>
  <c r="CX59" i="17" s="1"/>
  <c r="K1485" i="9"/>
  <c r="CW59" i="17" s="1"/>
  <c r="K1484" i="9"/>
  <c r="CV59" i="17" s="1"/>
  <c r="K1483" i="9"/>
  <c r="CU59" i="17" s="1"/>
  <c r="K1482" i="9"/>
  <c r="CT59" i="17" s="1"/>
  <c r="I1479" i="9"/>
  <c r="AM59" i="17" s="1"/>
  <c r="G1479" i="9"/>
  <c r="W59" i="17" s="1"/>
  <c r="E1479" i="9"/>
  <c r="G59" i="17" s="1"/>
  <c r="K1478" i="9"/>
  <c r="K1477" i="9"/>
  <c r="BQ59" i="17" s="1"/>
  <c r="K1476" i="9"/>
  <c r="BP59" i="17" s="1"/>
  <c r="K1475" i="9"/>
  <c r="BO59" i="17" s="1"/>
  <c r="K1474" i="9"/>
  <c r="BN59" i="17" s="1"/>
  <c r="K1473" i="9"/>
  <c r="BM59" i="17" s="1"/>
  <c r="K1472" i="9"/>
  <c r="BL59" i="17" s="1"/>
  <c r="K1471" i="9"/>
  <c r="BK59" i="17" s="1"/>
  <c r="K1470" i="9"/>
  <c r="BJ59" i="17" s="1"/>
  <c r="K1469" i="9"/>
  <c r="BI59" i="17" s="1"/>
  <c r="K1468" i="9"/>
  <c r="K1467" i="9"/>
  <c r="K1466" i="9"/>
  <c r="BE59" i="17" s="1"/>
  <c r="K1465" i="9"/>
  <c r="K1464" i="9"/>
  <c r="E1493" i="9" s="1"/>
  <c r="K1463" i="9"/>
  <c r="E1492" i="9" s="1"/>
  <c r="K1462" i="9"/>
  <c r="BG59" i="17" s="1"/>
  <c r="K1461" i="9"/>
  <c r="BF59" i="17" s="1"/>
  <c r="K1460" i="9"/>
  <c r="BD59" i="17" s="1"/>
  <c r="K1453" i="9"/>
  <c r="EH59" i="17" s="1"/>
  <c r="K1452" i="9"/>
  <c r="EG59" i="17" s="1"/>
  <c r="I1451" i="9"/>
  <c r="G1451" i="9"/>
  <c r="E1451" i="9"/>
  <c r="K1450" i="9"/>
  <c r="EF59" i="17" s="1"/>
  <c r="K1449" i="9"/>
  <c r="I1448" i="9"/>
  <c r="G1448" i="9"/>
  <c r="E1448" i="9"/>
  <c r="K1447" i="9"/>
  <c r="ED59" i="17" s="1"/>
  <c r="K1446" i="9"/>
  <c r="EC59" i="17" s="1"/>
  <c r="I1445" i="9"/>
  <c r="G1445" i="9"/>
  <c r="E1445" i="9"/>
  <c r="K1444" i="9"/>
  <c r="EB59" i="17" s="1"/>
  <c r="K1443" i="9"/>
  <c r="I1442" i="9"/>
  <c r="G1442" i="9"/>
  <c r="E1442" i="9"/>
  <c r="K1380" i="9"/>
  <c r="K1379" i="9"/>
  <c r="K1373" i="9"/>
  <c r="I1363" i="9"/>
  <c r="G1363" i="9"/>
  <c r="E1363" i="9"/>
  <c r="K1362" i="9"/>
  <c r="DA58" i="17" s="1"/>
  <c r="K1361" i="9"/>
  <c r="CZ58" i="17" s="1"/>
  <c r="K1360" i="9"/>
  <c r="CY58" i="17" s="1"/>
  <c r="K1359" i="9"/>
  <c r="CX58" i="17" s="1"/>
  <c r="K1358" i="9"/>
  <c r="CW58" i="17" s="1"/>
  <c r="K1357" i="9"/>
  <c r="CV58" i="17" s="1"/>
  <c r="K1356" i="9"/>
  <c r="CU58" i="17" s="1"/>
  <c r="K1355" i="9"/>
  <c r="CT58" i="17" s="1"/>
  <c r="I1352" i="9"/>
  <c r="AM58" i="17" s="1"/>
  <c r="G1352" i="9"/>
  <c r="W58" i="17" s="1"/>
  <c r="E1352" i="9"/>
  <c r="G58" i="17" s="1"/>
  <c r="K1351" i="9"/>
  <c r="K1350" i="9"/>
  <c r="BQ58" i="17" s="1"/>
  <c r="K1349" i="9"/>
  <c r="BP58" i="17" s="1"/>
  <c r="K1348" i="9"/>
  <c r="BO58" i="17" s="1"/>
  <c r="K1347" i="9"/>
  <c r="BN58" i="17" s="1"/>
  <c r="K1346" i="9"/>
  <c r="BM58" i="17" s="1"/>
  <c r="K1345" i="9"/>
  <c r="BL58" i="17" s="1"/>
  <c r="K1344" i="9"/>
  <c r="BK58" i="17" s="1"/>
  <c r="K1343" i="9"/>
  <c r="BJ58" i="17" s="1"/>
  <c r="K1342" i="9"/>
  <c r="BI58" i="17" s="1"/>
  <c r="K1341" i="9"/>
  <c r="K1340" i="9"/>
  <c r="K1339" i="9"/>
  <c r="BE58" i="17" s="1"/>
  <c r="K1338" i="9"/>
  <c r="K1337" i="9"/>
  <c r="E1366" i="9" s="1"/>
  <c r="K1336" i="9"/>
  <c r="E1365" i="9" s="1"/>
  <c r="K1335" i="9"/>
  <c r="BG58" i="17" s="1"/>
  <c r="K1334" i="9"/>
  <c r="BF58" i="17" s="1"/>
  <c r="K1333" i="9"/>
  <c r="BD58" i="17" s="1"/>
  <c r="K1326" i="9"/>
  <c r="EH58" i="17" s="1"/>
  <c r="K1325" i="9"/>
  <c r="I1324" i="9"/>
  <c r="G1324" i="9"/>
  <c r="E1324" i="9"/>
  <c r="K1323" i="9"/>
  <c r="EF58" i="17" s="1"/>
  <c r="K1322" i="9"/>
  <c r="EE58" i="17" s="1"/>
  <c r="I1321" i="9"/>
  <c r="G1321" i="9"/>
  <c r="E1321" i="9"/>
  <c r="K1320" i="9"/>
  <c r="ED58" i="17" s="1"/>
  <c r="K1319" i="9"/>
  <c r="I1318" i="9"/>
  <c r="G1318" i="9"/>
  <c r="E1318" i="9"/>
  <c r="K1317" i="9"/>
  <c r="EB58" i="17" s="1"/>
  <c r="K1316" i="9"/>
  <c r="I1315" i="9"/>
  <c r="G1315" i="9"/>
  <c r="E1315" i="9"/>
  <c r="K1253" i="9"/>
  <c r="K1252" i="9"/>
  <c r="K1246" i="9"/>
  <c r="I1236" i="9"/>
  <c r="G1236" i="9"/>
  <c r="E1236" i="9"/>
  <c r="K1235" i="9"/>
  <c r="DA57" i="17" s="1"/>
  <c r="K1234" i="9"/>
  <c r="CZ57" i="17" s="1"/>
  <c r="K1233" i="9"/>
  <c r="CY57" i="17" s="1"/>
  <c r="K1232" i="9"/>
  <c r="CX57" i="17" s="1"/>
  <c r="K1231" i="9"/>
  <c r="CW57" i="17" s="1"/>
  <c r="K1230" i="9"/>
  <c r="CV57" i="17" s="1"/>
  <c r="K1229" i="9"/>
  <c r="CU57" i="17" s="1"/>
  <c r="K1228" i="9"/>
  <c r="CT57" i="17" s="1"/>
  <c r="I1225" i="9"/>
  <c r="AM57" i="17" s="1"/>
  <c r="G1225" i="9"/>
  <c r="W57" i="17" s="1"/>
  <c r="E1225" i="9"/>
  <c r="G57" i="17" s="1"/>
  <c r="K1224" i="9"/>
  <c r="K1223" i="9"/>
  <c r="BQ57" i="17" s="1"/>
  <c r="K1222" i="9"/>
  <c r="BP57" i="17" s="1"/>
  <c r="K1221" i="9"/>
  <c r="BO57" i="17" s="1"/>
  <c r="K1220" i="9"/>
  <c r="BN57" i="17" s="1"/>
  <c r="K1219" i="9"/>
  <c r="BM57" i="17" s="1"/>
  <c r="K1218" i="9"/>
  <c r="BL57" i="17" s="1"/>
  <c r="K1217" i="9"/>
  <c r="BK57" i="17" s="1"/>
  <c r="K1216" i="9"/>
  <c r="BJ57" i="17" s="1"/>
  <c r="K1215" i="9"/>
  <c r="BI57" i="17" s="1"/>
  <c r="K1214" i="9"/>
  <c r="K1213" i="9"/>
  <c r="K1212" i="9"/>
  <c r="BE57" i="17" s="1"/>
  <c r="K1211" i="9"/>
  <c r="K1210" i="9"/>
  <c r="E1239" i="9" s="1"/>
  <c r="K1209" i="9"/>
  <c r="K1208" i="9"/>
  <c r="BG57" i="17" s="1"/>
  <c r="K1207" i="9"/>
  <c r="BF57" i="17" s="1"/>
  <c r="K1206" i="9"/>
  <c r="K1199" i="9"/>
  <c r="EH57" i="17" s="1"/>
  <c r="K1198" i="9"/>
  <c r="EG57" i="17" s="1"/>
  <c r="I1197" i="9"/>
  <c r="G1197" i="9"/>
  <c r="E1197" i="9"/>
  <c r="K1196" i="9"/>
  <c r="EF57" i="17" s="1"/>
  <c r="K1195" i="9"/>
  <c r="I1194" i="9"/>
  <c r="G1194" i="9"/>
  <c r="E1194" i="9"/>
  <c r="K1193" i="9"/>
  <c r="ED57" i="17" s="1"/>
  <c r="K1192" i="9"/>
  <c r="EC57" i="17" s="1"/>
  <c r="I1191" i="9"/>
  <c r="G1191" i="9"/>
  <c r="E1191" i="9"/>
  <c r="K1190" i="9"/>
  <c r="EB57" i="17" s="1"/>
  <c r="K1189" i="9"/>
  <c r="I1188" i="9"/>
  <c r="G1188" i="9"/>
  <c r="E1188" i="9"/>
  <c r="K1126" i="9"/>
  <c r="K1125" i="9"/>
  <c r="K1119" i="9"/>
  <c r="I1109" i="9"/>
  <c r="G1109" i="9"/>
  <c r="E1109" i="9"/>
  <c r="K1108" i="9"/>
  <c r="DA56" i="17" s="1"/>
  <c r="K1107" i="9"/>
  <c r="CZ56" i="17" s="1"/>
  <c r="K1106" i="9"/>
  <c r="CY56" i="17" s="1"/>
  <c r="K1105" i="9"/>
  <c r="CX56" i="17" s="1"/>
  <c r="K1104" i="9"/>
  <c r="CW56" i="17" s="1"/>
  <c r="K1103" i="9"/>
  <c r="CV56" i="17" s="1"/>
  <c r="K1102" i="9"/>
  <c r="CU56" i="17" s="1"/>
  <c r="K1101" i="9"/>
  <c r="CT56" i="17" s="1"/>
  <c r="I1098" i="9"/>
  <c r="AM56" i="17" s="1"/>
  <c r="G1098" i="9"/>
  <c r="W56" i="17" s="1"/>
  <c r="E1098" i="9"/>
  <c r="G56" i="17" s="1"/>
  <c r="K1097" i="9"/>
  <c r="K1096" i="9"/>
  <c r="BQ56" i="17" s="1"/>
  <c r="K1095" i="9"/>
  <c r="BP56" i="17" s="1"/>
  <c r="K1094" i="9"/>
  <c r="BO56" i="17" s="1"/>
  <c r="K1093" i="9"/>
  <c r="BN56" i="17" s="1"/>
  <c r="K1092" i="9"/>
  <c r="BM56" i="17" s="1"/>
  <c r="K1091" i="9"/>
  <c r="BL56" i="17" s="1"/>
  <c r="K1090" i="9"/>
  <c r="BK56" i="17" s="1"/>
  <c r="K1089" i="9"/>
  <c r="BJ56" i="17" s="1"/>
  <c r="K1088" i="9"/>
  <c r="BI56" i="17" s="1"/>
  <c r="K1087" i="9"/>
  <c r="K1086" i="9"/>
  <c r="K1085" i="9"/>
  <c r="BE56" i="17" s="1"/>
  <c r="K1084" i="9"/>
  <c r="K1083" i="9"/>
  <c r="E1112" i="9" s="1"/>
  <c r="K1082" i="9"/>
  <c r="E1111" i="9" s="1"/>
  <c r="K1081" i="9"/>
  <c r="BG56" i="17" s="1"/>
  <c r="K1080" i="9"/>
  <c r="BF56" i="17" s="1"/>
  <c r="K1079" i="9"/>
  <c r="BD56" i="17" s="1"/>
  <c r="K1072" i="9"/>
  <c r="EH56" i="17" s="1"/>
  <c r="K1071" i="9"/>
  <c r="EG56" i="17" s="1"/>
  <c r="I1070" i="9"/>
  <c r="G1070" i="9"/>
  <c r="E1070" i="9"/>
  <c r="K1069" i="9"/>
  <c r="EF56" i="17" s="1"/>
  <c r="K1068" i="9"/>
  <c r="I1067" i="9"/>
  <c r="G1067" i="9"/>
  <c r="E1067" i="9"/>
  <c r="K1066" i="9"/>
  <c r="ED56" i="17" s="1"/>
  <c r="K1065" i="9"/>
  <c r="EC56" i="17" s="1"/>
  <c r="I1064" i="9"/>
  <c r="G1064" i="9"/>
  <c r="E1064" i="9"/>
  <c r="K1063" i="9"/>
  <c r="EB56" i="17" s="1"/>
  <c r="K1062" i="9"/>
  <c r="I1061" i="9"/>
  <c r="G1061" i="9"/>
  <c r="E1061" i="9"/>
  <c r="K999" i="9"/>
  <c r="K998" i="9"/>
  <c r="K992" i="9"/>
  <c r="I982" i="9"/>
  <c r="G982" i="9"/>
  <c r="E982" i="9"/>
  <c r="K981" i="9"/>
  <c r="DA55" i="17" s="1"/>
  <c r="K980" i="9"/>
  <c r="CZ55" i="17" s="1"/>
  <c r="K979" i="9"/>
  <c r="CY55" i="17" s="1"/>
  <c r="K978" i="9"/>
  <c r="CX55" i="17" s="1"/>
  <c r="K977" i="9"/>
  <c r="CW55" i="17" s="1"/>
  <c r="K976" i="9"/>
  <c r="CV55" i="17" s="1"/>
  <c r="K975" i="9"/>
  <c r="CU55" i="17" s="1"/>
  <c r="K974" i="9"/>
  <c r="CT55" i="17" s="1"/>
  <c r="I971" i="9"/>
  <c r="AM55" i="17" s="1"/>
  <c r="G971" i="9"/>
  <c r="W55" i="17" s="1"/>
  <c r="E971" i="9"/>
  <c r="G55" i="17" s="1"/>
  <c r="K970" i="9"/>
  <c r="K969" i="9"/>
  <c r="BQ55" i="17" s="1"/>
  <c r="K968" i="9"/>
  <c r="BP55" i="17" s="1"/>
  <c r="K967" i="9"/>
  <c r="BO55" i="17" s="1"/>
  <c r="K966" i="9"/>
  <c r="BN55" i="17" s="1"/>
  <c r="K965" i="9"/>
  <c r="BM55" i="17" s="1"/>
  <c r="K964" i="9"/>
  <c r="BL55" i="17" s="1"/>
  <c r="K963" i="9"/>
  <c r="BK55" i="17" s="1"/>
  <c r="K962" i="9"/>
  <c r="BJ55" i="17" s="1"/>
  <c r="K961" i="9"/>
  <c r="BI55" i="17" s="1"/>
  <c r="K960" i="9"/>
  <c r="K959" i="9"/>
  <c r="K958" i="9"/>
  <c r="BE55" i="17" s="1"/>
  <c r="K957" i="9"/>
  <c r="K956" i="9"/>
  <c r="E985" i="9" s="1"/>
  <c r="K955" i="9"/>
  <c r="E984" i="9" s="1"/>
  <c r="K954" i="9"/>
  <c r="BG55" i="17" s="1"/>
  <c r="K953" i="9"/>
  <c r="BF55" i="17" s="1"/>
  <c r="K952" i="9"/>
  <c r="K945" i="9"/>
  <c r="EH55" i="17" s="1"/>
  <c r="K944" i="9"/>
  <c r="I943" i="9"/>
  <c r="G943" i="9"/>
  <c r="E943" i="9"/>
  <c r="K942" i="9"/>
  <c r="EF55" i="17" s="1"/>
  <c r="K941" i="9"/>
  <c r="I940" i="9"/>
  <c r="G940" i="9"/>
  <c r="E940" i="9"/>
  <c r="K939" i="9"/>
  <c r="ED55" i="17" s="1"/>
  <c r="K938" i="9"/>
  <c r="I937" i="9"/>
  <c r="G937" i="9"/>
  <c r="E937" i="9"/>
  <c r="K936" i="9"/>
  <c r="EB55" i="17" s="1"/>
  <c r="K935" i="9"/>
  <c r="I934" i="9"/>
  <c r="G934" i="9"/>
  <c r="E934" i="9"/>
  <c r="K872" i="9"/>
  <c r="K871" i="9"/>
  <c r="K865" i="9"/>
  <c r="I855" i="9"/>
  <c r="G855" i="9"/>
  <c r="E855" i="9"/>
  <c r="K854" i="9"/>
  <c r="DA54" i="17" s="1"/>
  <c r="K853" i="9"/>
  <c r="CZ54" i="17" s="1"/>
  <c r="K852" i="9"/>
  <c r="CY54" i="17" s="1"/>
  <c r="K851" i="9"/>
  <c r="CX54" i="17" s="1"/>
  <c r="K850" i="9"/>
  <c r="CW54" i="17" s="1"/>
  <c r="K849" i="9"/>
  <c r="CV54" i="17" s="1"/>
  <c r="K848" i="9"/>
  <c r="CU54" i="17" s="1"/>
  <c r="K847" i="9"/>
  <c r="CT54" i="17" s="1"/>
  <c r="I844" i="9"/>
  <c r="AM54" i="17" s="1"/>
  <c r="G844" i="9"/>
  <c r="W54" i="17" s="1"/>
  <c r="E844" i="9"/>
  <c r="G54" i="17" s="1"/>
  <c r="K843" i="9"/>
  <c r="K842" i="9"/>
  <c r="BQ54" i="17" s="1"/>
  <c r="K841" i="9"/>
  <c r="BP54" i="17" s="1"/>
  <c r="K840" i="9"/>
  <c r="BO54" i="17" s="1"/>
  <c r="K839" i="9"/>
  <c r="BN54" i="17" s="1"/>
  <c r="K838" i="9"/>
  <c r="BM54" i="17" s="1"/>
  <c r="K837" i="9"/>
  <c r="BL54" i="17" s="1"/>
  <c r="K836" i="9"/>
  <c r="BK54" i="17" s="1"/>
  <c r="K835" i="9"/>
  <c r="BJ54" i="17" s="1"/>
  <c r="K834" i="9"/>
  <c r="BI54" i="17" s="1"/>
  <c r="K833" i="9"/>
  <c r="K832" i="9"/>
  <c r="K831" i="9"/>
  <c r="BE54" i="17" s="1"/>
  <c r="K830" i="9"/>
  <c r="K829" i="9"/>
  <c r="E858" i="9" s="1"/>
  <c r="K828" i="9"/>
  <c r="K827" i="9"/>
  <c r="BG54" i="17" s="1"/>
  <c r="K826" i="9"/>
  <c r="BF54" i="17" s="1"/>
  <c r="K825" i="9"/>
  <c r="K818" i="9"/>
  <c r="EH54" i="17" s="1"/>
  <c r="K817" i="9"/>
  <c r="EG54" i="17" s="1"/>
  <c r="I816" i="9"/>
  <c r="G816" i="9"/>
  <c r="E816" i="9"/>
  <c r="K815" i="9"/>
  <c r="EF54" i="17" s="1"/>
  <c r="K814" i="9"/>
  <c r="I813" i="9"/>
  <c r="G813" i="9"/>
  <c r="E813" i="9"/>
  <c r="K812" i="9"/>
  <c r="ED54" i="17" s="1"/>
  <c r="K811" i="9"/>
  <c r="EC54" i="17" s="1"/>
  <c r="I810" i="9"/>
  <c r="G810" i="9"/>
  <c r="E810" i="9"/>
  <c r="K809" i="9"/>
  <c r="EB54" i="17" s="1"/>
  <c r="K808" i="9"/>
  <c r="I807" i="9"/>
  <c r="G807" i="9"/>
  <c r="E807" i="9"/>
  <c r="K745" i="9"/>
  <c r="K744" i="9"/>
  <c r="K738" i="9"/>
  <c r="I728" i="9"/>
  <c r="G728" i="9"/>
  <c r="E728" i="9"/>
  <c r="K727" i="9"/>
  <c r="DA53" i="17" s="1"/>
  <c r="K726" i="9"/>
  <c r="CZ53" i="17" s="1"/>
  <c r="K725" i="9"/>
  <c r="CY53" i="17" s="1"/>
  <c r="K724" i="9"/>
  <c r="CX53" i="17" s="1"/>
  <c r="K723" i="9"/>
  <c r="CW53" i="17" s="1"/>
  <c r="K722" i="9"/>
  <c r="CV53" i="17" s="1"/>
  <c r="K721" i="9"/>
  <c r="CU53" i="17" s="1"/>
  <c r="K720" i="9"/>
  <c r="CT53" i="17" s="1"/>
  <c r="I717" i="9"/>
  <c r="AM53" i="17" s="1"/>
  <c r="G717" i="9"/>
  <c r="W53" i="17" s="1"/>
  <c r="E717" i="9"/>
  <c r="G53" i="17" s="1"/>
  <c r="K716" i="9"/>
  <c r="K715" i="9"/>
  <c r="BQ53" i="17" s="1"/>
  <c r="K714" i="9"/>
  <c r="BP53" i="17" s="1"/>
  <c r="K713" i="9"/>
  <c r="BO53" i="17" s="1"/>
  <c r="K712" i="9"/>
  <c r="BN53" i="17" s="1"/>
  <c r="K711" i="9"/>
  <c r="BM53" i="17" s="1"/>
  <c r="K710" i="9"/>
  <c r="BL53" i="17" s="1"/>
  <c r="K709" i="9"/>
  <c r="BK53" i="17" s="1"/>
  <c r="K708" i="9"/>
  <c r="BJ53" i="17" s="1"/>
  <c r="K707" i="9"/>
  <c r="BI53" i="17" s="1"/>
  <c r="K706" i="9"/>
  <c r="K705" i="9"/>
  <c r="K704" i="9"/>
  <c r="BE53" i="17" s="1"/>
  <c r="K703" i="9"/>
  <c r="K702" i="9"/>
  <c r="E731" i="9" s="1"/>
  <c r="K701" i="9"/>
  <c r="E730" i="9" s="1"/>
  <c r="K700" i="9"/>
  <c r="BG53" i="17" s="1"/>
  <c r="K699" i="9"/>
  <c r="BF53" i="17" s="1"/>
  <c r="K698" i="9"/>
  <c r="BD53" i="17" s="1"/>
  <c r="K691" i="9"/>
  <c r="EH53" i="17" s="1"/>
  <c r="K690" i="9"/>
  <c r="EG53" i="17" s="1"/>
  <c r="I689" i="9"/>
  <c r="G689" i="9"/>
  <c r="E689" i="9"/>
  <c r="K688" i="9"/>
  <c r="EF53" i="17" s="1"/>
  <c r="K687" i="9"/>
  <c r="I686" i="9"/>
  <c r="G686" i="9"/>
  <c r="E686" i="9"/>
  <c r="K685" i="9"/>
  <c r="ED53" i="17" s="1"/>
  <c r="K684" i="9"/>
  <c r="EC53" i="17" s="1"/>
  <c r="I683" i="9"/>
  <c r="G683" i="9"/>
  <c r="E683" i="9"/>
  <c r="K682" i="9"/>
  <c r="EB53" i="17" s="1"/>
  <c r="K681" i="9"/>
  <c r="I680" i="9"/>
  <c r="G680" i="9"/>
  <c r="E680" i="9"/>
  <c r="K618" i="9"/>
  <c r="K617" i="9"/>
  <c r="K611" i="9"/>
  <c r="I601" i="9"/>
  <c r="G601" i="9"/>
  <c r="E601" i="9"/>
  <c r="K600" i="9"/>
  <c r="DA52" i="17" s="1"/>
  <c r="K599" i="9"/>
  <c r="CZ52" i="17" s="1"/>
  <c r="K598" i="9"/>
  <c r="CY52" i="17" s="1"/>
  <c r="K597" i="9"/>
  <c r="CX52" i="17" s="1"/>
  <c r="K596" i="9"/>
  <c r="CW52" i="17" s="1"/>
  <c r="K595" i="9"/>
  <c r="CV52" i="17" s="1"/>
  <c r="K594" i="9"/>
  <c r="CU52" i="17" s="1"/>
  <c r="K593" i="9"/>
  <c r="CT52" i="17" s="1"/>
  <c r="I590" i="9"/>
  <c r="AM52" i="17" s="1"/>
  <c r="G590" i="9"/>
  <c r="W52" i="17" s="1"/>
  <c r="E590" i="9"/>
  <c r="G52" i="17" s="1"/>
  <c r="K589" i="9"/>
  <c r="K588" i="9"/>
  <c r="BQ52" i="17" s="1"/>
  <c r="K587" i="9"/>
  <c r="BP52" i="17" s="1"/>
  <c r="K586" i="9"/>
  <c r="BO52" i="17" s="1"/>
  <c r="K585" i="9"/>
  <c r="BN52" i="17" s="1"/>
  <c r="K584" i="9"/>
  <c r="BM52" i="17" s="1"/>
  <c r="K583" i="9"/>
  <c r="BL52" i="17" s="1"/>
  <c r="K582" i="9"/>
  <c r="BK52" i="17" s="1"/>
  <c r="K581" i="9"/>
  <c r="BJ52" i="17" s="1"/>
  <c r="K580" i="9"/>
  <c r="BI52" i="17" s="1"/>
  <c r="K579" i="9"/>
  <c r="K578" i="9"/>
  <c r="K577" i="9"/>
  <c r="BE52" i="17" s="1"/>
  <c r="K576" i="9"/>
  <c r="K575" i="9"/>
  <c r="E604" i="9" s="1"/>
  <c r="K574" i="9"/>
  <c r="E603" i="9" s="1"/>
  <c r="K573" i="9"/>
  <c r="BG52" i="17" s="1"/>
  <c r="K572" i="9"/>
  <c r="BF52" i="17" s="1"/>
  <c r="K571" i="9"/>
  <c r="BD52" i="17" s="1"/>
  <c r="K564" i="9"/>
  <c r="EH52" i="17" s="1"/>
  <c r="K563" i="9"/>
  <c r="I562" i="9"/>
  <c r="G562" i="9"/>
  <c r="E562" i="9"/>
  <c r="K561" i="9"/>
  <c r="EF52" i="17" s="1"/>
  <c r="K560" i="9"/>
  <c r="EE52" i="17" s="1"/>
  <c r="I559" i="9"/>
  <c r="G559" i="9"/>
  <c r="E559" i="9"/>
  <c r="K558" i="9"/>
  <c r="ED52" i="17" s="1"/>
  <c r="K557" i="9"/>
  <c r="I556" i="9"/>
  <c r="G556" i="9"/>
  <c r="E556" i="9"/>
  <c r="K555" i="9"/>
  <c r="EB52" i="17" s="1"/>
  <c r="K554" i="9"/>
  <c r="EA52" i="17" s="1"/>
  <c r="I553" i="9"/>
  <c r="G553" i="9"/>
  <c r="E553" i="9"/>
  <c r="K491" i="9"/>
  <c r="K490" i="9"/>
  <c r="K484" i="9"/>
  <c r="I474" i="9"/>
  <c r="G474" i="9"/>
  <c r="E474" i="9"/>
  <c r="K473" i="9"/>
  <c r="DA51" i="17" s="1"/>
  <c r="K472" i="9"/>
  <c r="CZ51" i="17" s="1"/>
  <c r="K471" i="9"/>
  <c r="CY51" i="17" s="1"/>
  <c r="K470" i="9"/>
  <c r="CX51" i="17" s="1"/>
  <c r="K469" i="9"/>
  <c r="CW51" i="17" s="1"/>
  <c r="K468" i="9"/>
  <c r="CV51" i="17" s="1"/>
  <c r="K467" i="9"/>
  <c r="CU51" i="17" s="1"/>
  <c r="K466" i="9"/>
  <c r="CT51" i="17" s="1"/>
  <c r="I463" i="9"/>
  <c r="AM51" i="17" s="1"/>
  <c r="G463" i="9"/>
  <c r="W51" i="17" s="1"/>
  <c r="E463" i="9"/>
  <c r="G51" i="17" s="1"/>
  <c r="K462" i="9"/>
  <c r="K461" i="9"/>
  <c r="BQ51" i="17" s="1"/>
  <c r="K460" i="9"/>
  <c r="BP51" i="17" s="1"/>
  <c r="K459" i="9"/>
  <c r="BO51" i="17" s="1"/>
  <c r="K458" i="9"/>
  <c r="BN51" i="17" s="1"/>
  <c r="K457" i="9"/>
  <c r="BM51" i="17" s="1"/>
  <c r="K456" i="9"/>
  <c r="BL51" i="17" s="1"/>
  <c r="K455" i="9"/>
  <c r="BK51" i="17" s="1"/>
  <c r="K454" i="9"/>
  <c r="BJ51" i="17" s="1"/>
  <c r="K453" i="9"/>
  <c r="BI51" i="17" s="1"/>
  <c r="K452" i="9"/>
  <c r="K451" i="9"/>
  <c r="K450" i="9"/>
  <c r="BE51" i="17" s="1"/>
  <c r="K449" i="9"/>
  <c r="K448" i="9"/>
  <c r="E477" i="9" s="1"/>
  <c r="K447" i="9"/>
  <c r="K446" i="9"/>
  <c r="BG51" i="17" s="1"/>
  <c r="K445" i="9"/>
  <c r="BF51" i="17" s="1"/>
  <c r="K444" i="9"/>
  <c r="K437" i="9"/>
  <c r="EH51" i="17" s="1"/>
  <c r="K436" i="9"/>
  <c r="EG51" i="17" s="1"/>
  <c r="I435" i="9"/>
  <c r="G435" i="9"/>
  <c r="E435" i="9"/>
  <c r="K434" i="9"/>
  <c r="EF51" i="17" s="1"/>
  <c r="K433" i="9"/>
  <c r="I432" i="9"/>
  <c r="G432" i="9"/>
  <c r="E432" i="9"/>
  <c r="K431" i="9"/>
  <c r="ED51" i="17" s="1"/>
  <c r="K430" i="9"/>
  <c r="EC51" i="17" s="1"/>
  <c r="I429" i="9"/>
  <c r="G429" i="9"/>
  <c r="E429" i="9"/>
  <c r="K428" i="9"/>
  <c r="EB51" i="17" s="1"/>
  <c r="K427" i="9"/>
  <c r="I426" i="9"/>
  <c r="G426" i="9"/>
  <c r="E426" i="9"/>
  <c r="K364" i="9"/>
  <c r="K363" i="9"/>
  <c r="K357" i="9"/>
  <c r="I347" i="9"/>
  <c r="G347" i="9"/>
  <c r="E347" i="9"/>
  <c r="K346" i="9"/>
  <c r="DA50" i="17" s="1"/>
  <c r="K345" i="9"/>
  <c r="CZ50" i="17" s="1"/>
  <c r="K344" i="9"/>
  <c r="CY50" i="17" s="1"/>
  <c r="K343" i="9"/>
  <c r="CX50" i="17" s="1"/>
  <c r="K342" i="9"/>
  <c r="CW50" i="17" s="1"/>
  <c r="K341" i="9"/>
  <c r="CV50" i="17" s="1"/>
  <c r="K340" i="9"/>
  <c r="CU50" i="17" s="1"/>
  <c r="K339" i="9"/>
  <c r="CT50" i="17" s="1"/>
  <c r="I336" i="9"/>
  <c r="AM50" i="17" s="1"/>
  <c r="G336" i="9"/>
  <c r="W50" i="17" s="1"/>
  <c r="E336" i="9"/>
  <c r="G50" i="17" s="1"/>
  <c r="K335" i="9"/>
  <c r="K334" i="9"/>
  <c r="BQ50" i="17" s="1"/>
  <c r="K333" i="9"/>
  <c r="BP50" i="17" s="1"/>
  <c r="K332" i="9"/>
  <c r="BO50" i="17" s="1"/>
  <c r="K331" i="9"/>
  <c r="BN50" i="17" s="1"/>
  <c r="K330" i="9"/>
  <c r="BM50" i="17" s="1"/>
  <c r="K329" i="9"/>
  <c r="BL50" i="17" s="1"/>
  <c r="K328" i="9"/>
  <c r="BK50" i="17" s="1"/>
  <c r="K327" i="9"/>
  <c r="BJ50" i="17" s="1"/>
  <c r="K326" i="9"/>
  <c r="BI50" i="17" s="1"/>
  <c r="K325" i="9"/>
  <c r="K324" i="9"/>
  <c r="K323" i="9"/>
  <c r="BE50" i="17" s="1"/>
  <c r="K322" i="9"/>
  <c r="K321" i="9"/>
  <c r="E350" i="9" s="1"/>
  <c r="K320" i="9"/>
  <c r="E349" i="9" s="1"/>
  <c r="K319" i="9"/>
  <c r="BG50" i="17" s="1"/>
  <c r="K318" i="9"/>
  <c r="BF50" i="17" s="1"/>
  <c r="K317" i="9"/>
  <c r="BD50" i="17" s="1"/>
  <c r="K310" i="9"/>
  <c r="EH50" i="17" s="1"/>
  <c r="K309" i="9"/>
  <c r="EG50" i="17" s="1"/>
  <c r="I308" i="9"/>
  <c r="G308" i="9"/>
  <c r="E308" i="9"/>
  <c r="K307" i="9"/>
  <c r="EF50" i="17" s="1"/>
  <c r="K306" i="9"/>
  <c r="EE50" i="17" s="1"/>
  <c r="I305" i="9"/>
  <c r="G305" i="9"/>
  <c r="E305" i="9"/>
  <c r="K304" i="9"/>
  <c r="ED50" i="17" s="1"/>
  <c r="K303" i="9"/>
  <c r="EC50" i="17" s="1"/>
  <c r="I302" i="9"/>
  <c r="G302" i="9"/>
  <c r="E302" i="9"/>
  <c r="K301" i="9"/>
  <c r="EB50" i="17" s="1"/>
  <c r="K300" i="9"/>
  <c r="EA50" i="17" s="1"/>
  <c r="I299" i="9"/>
  <c r="G299" i="9"/>
  <c r="E299" i="9"/>
  <c r="K237" i="9"/>
  <c r="K236" i="9"/>
  <c r="K230" i="9"/>
  <c r="I220" i="9"/>
  <c r="G220" i="9"/>
  <c r="E220" i="9"/>
  <c r="K219" i="9"/>
  <c r="DA49" i="17" s="1"/>
  <c r="K218" i="9"/>
  <c r="CZ49" i="17" s="1"/>
  <c r="K217" i="9"/>
  <c r="CY49" i="17" s="1"/>
  <c r="K216" i="9"/>
  <c r="CX49" i="17" s="1"/>
  <c r="K215" i="9"/>
  <c r="CW49" i="17" s="1"/>
  <c r="K214" i="9"/>
  <c r="CV49" i="17" s="1"/>
  <c r="K213" i="9"/>
  <c r="CU49" i="17" s="1"/>
  <c r="K212" i="9"/>
  <c r="CT49" i="17" s="1"/>
  <c r="I209" i="9"/>
  <c r="AM49" i="17" s="1"/>
  <c r="G209" i="9"/>
  <c r="W49" i="17" s="1"/>
  <c r="E209" i="9"/>
  <c r="G49" i="17" s="1"/>
  <c r="K208" i="9"/>
  <c r="K207" i="9"/>
  <c r="BQ49" i="17" s="1"/>
  <c r="K206" i="9"/>
  <c r="BP49" i="17" s="1"/>
  <c r="K205" i="9"/>
  <c r="BO49" i="17" s="1"/>
  <c r="K204" i="9"/>
  <c r="BN49" i="17" s="1"/>
  <c r="K203" i="9"/>
  <c r="BM49" i="17" s="1"/>
  <c r="K202" i="9"/>
  <c r="BL49" i="17" s="1"/>
  <c r="K201" i="9"/>
  <c r="BK49" i="17" s="1"/>
  <c r="K200" i="9"/>
  <c r="BJ49" i="17" s="1"/>
  <c r="K199" i="9"/>
  <c r="BI49" i="17" s="1"/>
  <c r="K198" i="9"/>
  <c r="K197" i="9"/>
  <c r="K196" i="9"/>
  <c r="BE49" i="17" s="1"/>
  <c r="K195" i="9"/>
  <c r="K194" i="9"/>
  <c r="E223" i="9" s="1"/>
  <c r="K193" i="9"/>
  <c r="E222" i="9" s="1"/>
  <c r="K192" i="9"/>
  <c r="BG49" i="17" s="1"/>
  <c r="K191" i="9"/>
  <c r="BF49" i="17" s="1"/>
  <c r="K190" i="9"/>
  <c r="BD49" i="17" s="1"/>
  <c r="K183" i="9"/>
  <c r="EH49" i="17" s="1"/>
  <c r="K182" i="9"/>
  <c r="I181" i="9"/>
  <c r="G181" i="9"/>
  <c r="E181" i="9"/>
  <c r="K180" i="9"/>
  <c r="EF49" i="17" s="1"/>
  <c r="K179" i="9"/>
  <c r="EE49" i="17" s="1"/>
  <c r="I178" i="9"/>
  <c r="G178" i="9"/>
  <c r="E178" i="9"/>
  <c r="K177" i="9"/>
  <c r="ED49" i="17" s="1"/>
  <c r="K176" i="9"/>
  <c r="I175" i="9"/>
  <c r="G175" i="9"/>
  <c r="E175" i="9"/>
  <c r="K174" i="9"/>
  <c r="EB49" i="17" s="1"/>
  <c r="K173" i="9"/>
  <c r="EA49" i="17" s="1"/>
  <c r="I172" i="9"/>
  <c r="G172" i="9"/>
  <c r="E172" i="9"/>
  <c r="K110" i="9"/>
  <c r="K109" i="9"/>
  <c r="K103" i="9"/>
  <c r="I93" i="9"/>
  <c r="G93" i="9"/>
  <c r="E93" i="9"/>
  <c r="K92" i="9"/>
  <c r="DA48" i="17" s="1"/>
  <c r="K91" i="9"/>
  <c r="CZ48" i="17" s="1"/>
  <c r="K90" i="9"/>
  <c r="CY48" i="17" s="1"/>
  <c r="K89" i="9"/>
  <c r="CX48" i="17" s="1"/>
  <c r="K88" i="9"/>
  <c r="CW48" i="17" s="1"/>
  <c r="K87" i="9"/>
  <c r="CV48" i="17" s="1"/>
  <c r="K86" i="9"/>
  <c r="CU48" i="17" s="1"/>
  <c r="K85" i="9"/>
  <c r="CT48" i="17" s="1"/>
  <c r="I82" i="9"/>
  <c r="AM48" i="17" s="1"/>
  <c r="G82" i="9"/>
  <c r="W48" i="17" s="1"/>
  <c r="E82" i="9"/>
  <c r="G48" i="17" s="1"/>
  <c r="K81" i="9"/>
  <c r="K80" i="9"/>
  <c r="BQ48" i="17" s="1"/>
  <c r="K79" i="9"/>
  <c r="BP48" i="17" s="1"/>
  <c r="K78" i="9"/>
  <c r="BO48" i="17" s="1"/>
  <c r="K77" i="9"/>
  <c r="BN48" i="17" s="1"/>
  <c r="K76" i="9"/>
  <c r="BM48" i="17" s="1"/>
  <c r="K75" i="9"/>
  <c r="BL48" i="17" s="1"/>
  <c r="K74" i="9"/>
  <c r="BK48" i="17" s="1"/>
  <c r="K73" i="9"/>
  <c r="BJ48" i="17" s="1"/>
  <c r="K72" i="9"/>
  <c r="BI48" i="17" s="1"/>
  <c r="K71" i="9"/>
  <c r="K70" i="9"/>
  <c r="K69" i="9"/>
  <c r="BE48" i="17" s="1"/>
  <c r="K68" i="9"/>
  <c r="K67" i="9"/>
  <c r="E96" i="9" s="1"/>
  <c r="K66" i="9"/>
  <c r="K65" i="9"/>
  <c r="BG48" i="17" s="1"/>
  <c r="K64" i="9"/>
  <c r="BF48" i="17" s="1"/>
  <c r="K63" i="9"/>
  <c r="K56" i="9"/>
  <c r="EH48" i="17" s="1"/>
  <c r="K55" i="9"/>
  <c r="EG48" i="17" s="1"/>
  <c r="I54" i="9"/>
  <c r="G54" i="9"/>
  <c r="E54" i="9"/>
  <c r="K53" i="9"/>
  <c r="EF48" i="17" s="1"/>
  <c r="K52" i="9"/>
  <c r="I51" i="9"/>
  <c r="G51" i="9"/>
  <c r="E51" i="9"/>
  <c r="K50" i="9"/>
  <c r="ED48" i="17" s="1"/>
  <c r="K49" i="9"/>
  <c r="EC48" i="17" s="1"/>
  <c r="I48" i="9"/>
  <c r="G48" i="9"/>
  <c r="E48" i="9"/>
  <c r="K47" i="9"/>
  <c r="EB48" i="17" s="1"/>
  <c r="K46" i="9"/>
  <c r="I45" i="9"/>
  <c r="G45" i="9"/>
  <c r="E45" i="9"/>
  <c r="K2143" i="8"/>
  <c r="K2142" i="8"/>
  <c r="K2136" i="8"/>
  <c r="I2126" i="8"/>
  <c r="G2126" i="8"/>
  <c r="E2126" i="8"/>
  <c r="K2125" i="8"/>
  <c r="DA47" i="17" s="1"/>
  <c r="K2124" i="8"/>
  <c r="CZ47" i="17" s="1"/>
  <c r="K2123" i="8"/>
  <c r="CY47" i="17" s="1"/>
  <c r="K2122" i="8"/>
  <c r="CX47" i="17" s="1"/>
  <c r="K2121" i="8"/>
  <c r="CW47" i="17" s="1"/>
  <c r="K2120" i="8"/>
  <c r="CV47" i="17" s="1"/>
  <c r="K2119" i="8"/>
  <c r="CU47" i="17" s="1"/>
  <c r="K2118" i="8"/>
  <c r="CT47" i="17" s="1"/>
  <c r="I2115" i="8"/>
  <c r="AM47" i="17" s="1"/>
  <c r="G2115" i="8"/>
  <c r="W47" i="17" s="1"/>
  <c r="E2115" i="8"/>
  <c r="G47" i="17" s="1"/>
  <c r="K2114" i="8"/>
  <c r="K2113" i="8"/>
  <c r="BQ47" i="17" s="1"/>
  <c r="K2112" i="8"/>
  <c r="BP47" i="17" s="1"/>
  <c r="K2111" i="8"/>
  <c r="BO47" i="17" s="1"/>
  <c r="K2110" i="8"/>
  <c r="BN47" i="17" s="1"/>
  <c r="K2109" i="8"/>
  <c r="BM47" i="17" s="1"/>
  <c r="K2108" i="8"/>
  <c r="BL47" i="17" s="1"/>
  <c r="K2107" i="8"/>
  <c r="BK47" i="17" s="1"/>
  <c r="K2106" i="8"/>
  <c r="BJ47" i="17" s="1"/>
  <c r="K2105" i="8"/>
  <c r="BI47" i="17" s="1"/>
  <c r="K2104" i="8"/>
  <c r="K2103" i="8"/>
  <c r="K2102" i="8"/>
  <c r="BE47" i="17" s="1"/>
  <c r="K2101" i="8"/>
  <c r="K2100" i="8"/>
  <c r="E2129" i="8" s="1"/>
  <c r="K2099" i="8"/>
  <c r="E2128" i="8" s="1"/>
  <c r="K2098" i="8"/>
  <c r="BG47" i="17" s="1"/>
  <c r="K2097" i="8"/>
  <c r="BF47" i="17" s="1"/>
  <c r="K2096" i="8"/>
  <c r="BD47" i="17" s="1"/>
  <c r="K2089" i="8"/>
  <c r="EH47" i="17" s="1"/>
  <c r="K2088" i="8"/>
  <c r="EG47" i="17" s="1"/>
  <c r="I2087" i="8"/>
  <c r="G2087" i="8"/>
  <c r="E2087" i="8"/>
  <c r="K2086" i="8"/>
  <c r="EF47" i="17" s="1"/>
  <c r="K2085" i="8"/>
  <c r="EE47" i="17" s="1"/>
  <c r="I2084" i="8"/>
  <c r="G2084" i="8"/>
  <c r="E2084" i="8"/>
  <c r="K2083" i="8"/>
  <c r="ED47" i="17" s="1"/>
  <c r="K2082" i="8"/>
  <c r="EC47" i="17" s="1"/>
  <c r="I2081" i="8"/>
  <c r="G2081" i="8"/>
  <c r="E2081" i="8"/>
  <c r="K2080" i="8"/>
  <c r="EB47" i="17" s="1"/>
  <c r="K2079" i="8"/>
  <c r="EA47" i="17" s="1"/>
  <c r="I2078" i="8"/>
  <c r="G2078" i="8"/>
  <c r="E2078" i="8"/>
  <c r="K2016" i="8"/>
  <c r="K2015" i="8"/>
  <c r="K2009" i="8"/>
  <c r="I1999" i="8"/>
  <c r="G1999" i="8"/>
  <c r="E1999" i="8"/>
  <c r="K1998" i="8"/>
  <c r="DA46" i="17" s="1"/>
  <c r="K1997" i="8"/>
  <c r="CZ46" i="17" s="1"/>
  <c r="K1996" i="8"/>
  <c r="CY46" i="17" s="1"/>
  <c r="K1995" i="8"/>
  <c r="CX46" i="17" s="1"/>
  <c r="K1994" i="8"/>
  <c r="CW46" i="17" s="1"/>
  <c r="K1993" i="8"/>
  <c r="CV46" i="17" s="1"/>
  <c r="K1992" i="8"/>
  <c r="CU46" i="17" s="1"/>
  <c r="K1991" i="8"/>
  <c r="CT46" i="17" s="1"/>
  <c r="I1988" i="8"/>
  <c r="AM46" i="17" s="1"/>
  <c r="G1988" i="8"/>
  <c r="W46" i="17" s="1"/>
  <c r="E1988" i="8"/>
  <c r="G46" i="17" s="1"/>
  <c r="K1987" i="8"/>
  <c r="K1986" i="8"/>
  <c r="BQ46" i="17" s="1"/>
  <c r="K1985" i="8"/>
  <c r="BP46" i="17" s="1"/>
  <c r="K1984" i="8"/>
  <c r="BO46" i="17" s="1"/>
  <c r="K1983" i="8"/>
  <c r="BN46" i="17" s="1"/>
  <c r="K1982" i="8"/>
  <c r="BM46" i="17" s="1"/>
  <c r="K1981" i="8"/>
  <c r="BL46" i="17" s="1"/>
  <c r="K1980" i="8"/>
  <c r="BK46" i="17" s="1"/>
  <c r="K1979" i="8"/>
  <c r="BJ46" i="17" s="1"/>
  <c r="K1978" i="8"/>
  <c r="BI46" i="17" s="1"/>
  <c r="K1977" i="8"/>
  <c r="K1976" i="8"/>
  <c r="K1975" i="8"/>
  <c r="BE46" i="17" s="1"/>
  <c r="K1974" i="8"/>
  <c r="K1973" i="8"/>
  <c r="E2002" i="8" s="1"/>
  <c r="K1972" i="8"/>
  <c r="E2001" i="8" s="1"/>
  <c r="K1971" i="8"/>
  <c r="BG46" i="17" s="1"/>
  <c r="K1970" i="8"/>
  <c r="BF46" i="17" s="1"/>
  <c r="K1969" i="8"/>
  <c r="BD46" i="17" s="1"/>
  <c r="K1962" i="8"/>
  <c r="EH46" i="17" s="1"/>
  <c r="K1961" i="8"/>
  <c r="EG46" i="17" s="1"/>
  <c r="I1960" i="8"/>
  <c r="G1960" i="8"/>
  <c r="E1960" i="8"/>
  <c r="K1959" i="8"/>
  <c r="EF46" i="17" s="1"/>
  <c r="K1958" i="8"/>
  <c r="EE46" i="17" s="1"/>
  <c r="I1957" i="8"/>
  <c r="G1957" i="8"/>
  <c r="E1957" i="8"/>
  <c r="K1956" i="8"/>
  <c r="ED46" i="17" s="1"/>
  <c r="K1955" i="8"/>
  <c r="EC46" i="17" s="1"/>
  <c r="I1954" i="8"/>
  <c r="G1954" i="8"/>
  <c r="E1954" i="8"/>
  <c r="K1953" i="8"/>
  <c r="EB46" i="17" s="1"/>
  <c r="K1952" i="8"/>
  <c r="EA46" i="17" s="1"/>
  <c r="I1951" i="8"/>
  <c r="G1951" i="8"/>
  <c r="E1951" i="8"/>
  <c r="K1889" i="8"/>
  <c r="K1888" i="8"/>
  <c r="K1882" i="8"/>
  <c r="I1872" i="8"/>
  <c r="G1872" i="8"/>
  <c r="E1872" i="8"/>
  <c r="K1871" i="8"/>
  <c r="DA45" i="17" s="1"/>
  <c r="K1870" i="8"/>
  <c r="CZ45" i="17" s="1"/>
  <c r="K1869" i="8"/>
  <c r="CY45" i="17" s="1"/>
  <c r="K1868" i="8"/>
  <c r="CX45" i="17" s="1"/>
  <c r="K1867" i="8"/>
  <c r="CW45" i="17" s="1"/>
  <c r="K1866" i="8"/>
  <c r="CV45" i="17" s="1"/>
  <c r="K1865" i="8"/>
  <c r="CU45" i="17" s="1"/>
  <c r="K1864" i="8"/>
  <c r="CT45" i="17" s="1"/>
  <c r="I1861" i="8"/>
  <c r="AM45" i="17" s="1"/>
  <c r="G1861" i="8"/>
  <c r="W45" i="17" s="1"/>
  <c r="E1861" i="8"/>
  <c r="G45" i="17" s="1"/>
  <c r="K1860" i="8"/>
  <c r="K1859" i="8"/>
  <c r="BQ45" i="17" s="1"/>
  <c r="K1858" i="8"/>
  <c r="BP45" i="17" s="1"/>
  <c r="K1857" i="8"/>
  <c r="BO45" i="17" s="1"/>
  <c r="K1856" i="8"/>
  <c r="BN45" i="17" s="1"/>
  <c r="K1855" i="8"/>
  <c r="BM45" i="17" s="1"/>
  <c r="K1854" i="8"/>
  <c r="BL45" i="17" s="1"/>
  <c r="K1853" i="8"/>
  <c r="BK45" i="17" s="1"/>
  <c r="K1852" i="8"/>
  <c r="BJ45" i="17" s="1"/>
  <c r="K1851" i="8"/>
  <c r="BI45" i="17" s="1"/>
  <c r="K1850" i="8"/>
  <c r="K1849" i="8"/>
  <c r="K1848" i="8"/>
  <c r="BE45" i="17" s="1"/>
  <c r="K1847" i="8"/>
  <c r="K1846" i="8"/>
  <c r="E1875" i="8" s="1"/>
  <c r="K1845" i="8"/>
  <c r="K1844" i="8"/>
  <c r="BG45" i="17" s="1"/>
  <c r="K1843" i="8"/>
  <c r="BF45" i="17" s="1"/>
  <c r="K1842" i="8"/>
  <c r="K1835" i="8"/>
  <c r="EH45" i="17" s="1"/>
  <c r="K1834" i="8"/>
  <c r="EG45" i="17" s="1"/>
  <c r="I1833" i="8"/>
  <c r="G1833" i="8"/>
  <c r="E1833" i="8"/>
  <c r="K1832" i="8"/>
  <c r="EF45" i="17" s="1"/>
  <c r="K1831" i="8"/>
  <c r="I1830" i="8"/>
  <c r="G1830" i="8"/>
  <c r="E1830" i="8"/>
  <c r="K1829" i="8"/>
  <c r="ED45" i="17" s="1"/>
  <c r="K1828" i="8"/>
  <c r="EC45" i="17" s="1"/>
  <c r="I1827" i="8"/>
  <c r="G1827" i="8"/>
  <c r="E1827" i="8"/>
  <c r="K1826" i="8"/>
  <c r="EB45" i="17" s="1"/>
  <c r="K1825" i="8"/>
  <c r="I1824" i="8"/>
  <c r="G1824" i="8"/>
  <c r="E1824" i="8"/>
  <c r="K1762" i="8"/>
  <c r="K1761" i="8"/>
  <c r="K1755" i="8"/>
  <c r="I1745" i="8"/>
  <c r="G1745" i="8"/>
  <c r="E1745" i="8"/>
  <c r="K1744" i="8"/>
  <c r="DA44" i="17" s="1"/>
  <c r="K1743" i="8"/>
  <c r="CZ44" i="17" s="1"/>
  <c r="K1742" i="8"/>
  <c r="CY44" i="17" s="1"/>
  <c r="K1741" i="8"/>
  <c r="CX44" i="17" s="1"/>
  <c r="K1740" i="8"/>
  <c r="CW44" i="17" s="1"/>
  <c r="K1739" i="8"/>
  <c r="CV44" i="17" s="1"/>
  <c r="K1738" i="8"/>
  <c r="CU44" i="17" s="1"/>
  <c r="K1737" i="8"/>
  <c r="CT44" i="17" s="1"/>
  <c r="I1734" i="8"/>
  <c r="AM44" i="17" s="1"/>
  <c r="G1734" i="8"/>
  <c r="W44" i="17" s="1"/>
  <c r="E1734" i="8"/>
  <c r="G44" i="17" s="1"/>
  <c r="K1733" i="8"/>
  <c r="K1732" i="8"/>
  <c r="BQ44" i="17" s="1"/>
  <c r="K1731" i="8"/>
  <c r="BP44" i="17" s="1"/>
  <c r="K1730" i="8"/>
  <c r="BO44" i="17" s="1"/>
  <c r="K1729" i="8"/>
  <c r="BN44" i="17" s="1"/>
  <c r="K1728" i="8"/>
  <c r="BM44" i="17" s="1"/>
  <c r="K1727" i="8"/>
  <c r="BL44" i="17" s="1"/>
  <c r="K1726" i="8"/>
  <c r="BK44" i="17" s="1"/>
  <c r="K1725" i="8"/>
  <c r="BJ44" i="17" s="1"/>
  <c r="K1724" i="8"/>
  <c r="BI44" i="17" s="1"/>
  <c r="K1723" i="8"/>
  <c r="K1722" i="8"/>
  <c r="K1721" i="8"/>
  <c r="BE44" i="17" s="1"/>
  <c r="K1720" i="8"/>
  <c r="K1719" i="8"/>
  <c r="E1748" i="8" s="1"/>
  <c r="K1718" i="8"/>
  <c r="K1717" i="8"/>
  <c r="BG44" i="17" s="1"/>
  <c r="K1716" i="8"/>
  <c r="BF44" i="17" s="1"/>
  <c r="K1715" i="8"/>
  <c r="BD44" i="17" s="1"/>
  <c r="K1708" i="8"/>
  <c r="EH44" i="17" s="1"/>
  <c r="K1707" i="8"/>
  <c r="EG44" i="17" s="1"/>
  <c r="I1706" i="8"/>
  <c r="G1706" i="8"/>
  <c r="E1706" i="8"/>
  <c r="K1705" i="8"/>
  <c r="EF44" i="17" s="1"/>
  <c r="K1704" i="8"/>
  <c r="EE44" i="17" s="1"/>
  <c r="I1703" i="8"/>
  <c r="G1703" i="8"/>
  <c r="E1703" i="8"/>
  <c r="K1702" i="8"/>
  <c r="ED44" i="17" s="1"/>
  <c r="K1701" i="8"/>
  <c r="EC44" i="17" s="1"/>
  <c r="I1700" i="8"/>
  <c r="G1700" i="8"/>
  <c r="E1700" i="8"/>
  <c r="K1699" i="8"/>
  <c r="EB44" i="17" s="1"/>
  <c r="K1698" i="8"/>
  <c r="EA44" i="17" s="1"/>
  <c r="I1697" i="8"/>
  <c r="G1697" i="8"/>
  <c r="E1697" i="8"/>
  <c r="K1635" i="8"/>
  <c r="K1634" i="8"/>
  <c r="K1628" i="8"/>
  <c r="I1618" i="8"/>
  <c r="G1618" i="8"/>
  <c r="E1618" i="8"/>
  <c r="K1617" i="8"/>
  <c r="DA43" i="17" s="1"/>
  <c r="K1616" i="8"/>
  <c r="CZ43" i="17" s="1"/>
  <c r="K1615" i="8"/>
  <c r="CY43" i="17" s="1"/>
  <c r="K1614" i="8"/>
  <c r="CX43" i="17" s="1"/>
  <c r="K1613" i="8"/>
  <c r="CW43" i="17" s="1"/>
  <c r="K1612" i="8"/>
  <c r="CV43" i="17" s="1"/>
  <c r="K1611" i="8"/>
  <c r="CU43" i="17" s="1"/>
  <c r="K1610" i="8"/>
  <c r="CT43" i="17" s="1"/>
  <c r="I1607" i="8"/>
  <c r="AM43" i="17" s="1"/>
  <c r="G1607" i="8"/>
  <c r="W43" i="17" s="1"/>
  <c r="E1607" i="8"/>
  <c r="G43" i="17" s="1"/>
  <c r="K1606" i="8"/>
  <c r="K1605" i="8"/>
  <c r="BQ43" i="17" s="1"/>
  <c r="K1604" i="8"/>
  <c r="BP43" i="17" s="1"/>
  <c r="K1603" i="8"/>
  <c r="BO43" i="17" s="1"/>
  <c r="K1602" i="8"/>
  <c r="BN43" i="17" s="1"/>
  <c r="K1601" i="8"/>
  <c r="BM43" i="17" s="1"/>
  <c r="K1600" i="8"/>
  <c r="BL43" i="17" s="1"/>
  <c r="K1599" i="8"/>
  <c r="BK43" i="17" s="1"/>
  <c r="K1598" i="8"/>
  <c r="BJ43" i="17" s="1"/>
  <c r="K1597" i="8"/>
  <c r="BI43" i="17" s="1"/>
  <c r="K1596" i="8"/>
  <c r="K1595" i="8"/>
  <c r="K1594" i="8"/>
  <c r="BE43" i="17" s="1"/>
  <c r="K1593" i="8"/>
  <c r="K1592" i="8"/>
  <c r="E1621" i="8" s="1"/>
  <c r="K1591" i="8"/>
  <c r="E1620" i="8" s="1"/>
  <c r="K1590" i="8"/>
  <c r="BG43" i="17" s="1"/>
  <c r="K1589" i="8"/>
  <c r="BF43" i="17" s="1"/>
  <c r="K1588" i="8"/>
  <c r="BD43" i="17" s="1"/>
  <c r="K1581" i="8"/>
  <c r="EH43" i="17" s="1"/>
  <c r="K1580" i="8"/>
  <c r="EG43" i="17" s="1"/>
  <c r="I1579" i="8"/>
  <c r="G1579" i="8"/>
  <c r="E1579" i="8"/>
  <c r="K1578" i="8"/>
  <c r="EF43" i="17" s="1"/>
  <c r="K1577" i="8"/>
  <c r="EE43" i="17" s="1"/>
  <c r="I1576" i="8"/>
  <c r="G1576" i="8"/>
  <c r="E1576" i="8"/>
  <c r="K1575" i="8"/>
  <c r="ED43" i="17" s="1"/>
  <c r="K1574" i="8"/>
  <c r="EC43" i="17" s="1"/>
  <c r="I1573" i="8"/>
  <c r="G1573" i="8"/>
  <c r="E1573" i="8"/>
  <c r="K1572" i="8"/>
  <c r="EB43" i="17" s="1"/>
  <c r="K1571" i="8"/>
  <c r="EA43" i="17" s="1"/>
  <c r="I1570" i="8"/>
  <c r="G1570" i="8"/>
  <c r="E1570" i="8"/>
  <c r="K1508" i="8"/>
  <c r="K1507" i="8"/>
  <c r="K1501" i="8"/>
  <c r="I1491" i="8"/>
  <c r="G1491" i="8"/>
  <c r="E1491" i="8"/>
  <c r="K1490" i="8"/>
  <c r="DA42" i="17" s="1"/>
  <c r="K1489" i="8"/>
  <c r="CZ42" i="17" s="1"/>
  <c r="K1488" i="8"/>
  <c r="CY42" i="17" s="1"/>
  <c r="K1487" i="8"/>
  <c r="CX42" i="17" s="1"/>
  <c r="K1486" i="8"/>
  <c r="CW42" i="17" s="1"/>
  <c r="K1485" i="8"/>
  <c r="CV42" i="17" s="1"/>
  <c r="K1484" i="8"/>
  <c r="CU42" i="17" s="1"/>
  <c r="K1483" i="8"/>
  <c r="CT42" i="17" s="1"/>
  <c r="I1480" i="8"/>
  <c r="AM42" i="17" s="1"/>
  <c r="G1480" i="8"/>
  <c r="W42" i="17" s="1"/>
  <c r="E1480" i="8"/>
  <c r="G42" i="17" s="1"/>
  <c r="K1479" i="8"/>
  <c r="K1478" i="8"/>
  <c r="BQ42" i="17" s="1"/>
  <c r="K1477" i="8"/>
  <c r="BP42" i="17" s="1"/>
  <c r="K1476" i="8"/>
  <c r="BO42" i="17" s="1"/>
  <c r="K1475" i="8"/>
  <c r="BN42" i="17" s="1"/>
  <c r="K1474" i="8"/>
  <c r="BM42" i="17" s="1"/>
  <c r="K1473" i="8"/>
  <c r="BL42" i="17" s="1"/>
  <c r="K1472" i="8"/>
  <c r="BK42" i="17" s="1"/>
  <c r="K1471" i="8"/>
  <c r="BJ42" i="17" s="1"/>
  <c r="K1470" i="8"/>
  <c r="BI42" i="17" s="1"/>
  <c r="K1469" i="8"/>
  <c r="K1468" i="8"/>
  <c r="K1467" i="8"/>
  <c r="BE42" i="17" s="1"/>
  <c r="K1466" i="8"/>
  <c r="K1465" i="8"/>
  <c r="E1494" i="8" s="1"/>
  <c r="K1464" i="8"/>
  <c r="K1463" i="8"/>
  <c r="BG42" i="17" s="1"/>
  <c r="K1462" i="8"/>
  <c r="BF42" i="17" s="1"/>
  <c r="K1461" i="8"/>
  <c r="K1454" i="8"/>
  <c r="EH42" i="17" s="1"/>
  <c r="K1453" i="8"/>
  <c r="EG42" i="17" s="1"/>
  <c r="I1452" i="8"/>
  <c r="G1452" i="8"/>
  <c r="E1452" i="8"/>
  <c r="K1451" i="8"/>
  <c r="EF42" i="17" s="1"/>
  <c r="K1450" i="8"/>
  <c r="I1449" i="8"/>
  <c r="G1449" i="8"/>
  <c r="E1449" i="8"/>
  <c r="K1448" i="8"/>
  <c r="ED42" i="17" s="1"/>
  <c r="K1447" i="8"/>
  <c r="EC42" i="17" s="1"/>
  <c r="I1446" i="8"/>
  <c r="G1446" i="8"/>
  <c r="E1446" i="8"/>
  <c r="K1445" i="8"/>
  <c r="EB42" i="17" s="1"/>
  <c r="K1444" i="8"/>
  <c r="I1443" i="8"/>
  <c r="G1443" i="8"/>
  <c r="E1443" i="8"/>
  <c r="K1381" i="8"/>
  <c r="K1380" i="8"/>
  <c r="K1374" i="8"/>
  <c r="I1364" i="8"/>
  <c r="G1364" i="8"/>
  <c r="E1364" i="8"/>
  <c r="K1363" i="8"/>
  <c r="DA41" i="17" s="1"/>
  <c r="K1362" i="8"/>
  <c r="CZ41" i="17" s="1"/>
  <c r="K1361" i="8"/>
  <c r="CY41" i="17" s="1"/>
  <c r="K1360" i="8"/>
  <c r="CX41" i="17" s="1"/>
  <c r="K1359" i="8"/>
  <c r="CW41" i="17" s="1"/>
  <c r="K1358" i="8"/>
  <c r="CV41" i="17" s="1"/>
  <c r="K1357" i="8"/>
  <c r="CU41" i="17" s="1"/>
  <c r="K1356" i="8"/>
  <c r="CT41" i="17" s="1"/>
  <c r="I1353" i="8"/>
  <c r="AM41" i="17" s="1"/>
  <c r="G1353" i="8"/>
  <c r="W41" i="17" s="1"/>
  <c r="E1353" i="8"/>
  <c r="G41" i="17" s="1"/>
  <c r="K1352" i="8"/>
  <c r="K1351" i="8"/>
  <c r="BQ41" i="17" s="1"/>
  <c r="K1350" i="8"/>
  <c r="BP41" i="17" s="1"/>
  <c r="K1349" i="8"/>
  <c r="BO41" i="17" s="1"/>
  <c r="K1348" i="8"/>
  <c r="BN41" i="17" s="1"/>
  <c r="K1347" i="8"/>
  <c r="BM41" i="17" s="1"/>
  <c r="K1346" i="8"/>
  <c r="BL41" i="17" s="1"/>
  <c r="K1345" i="8"/>
  <c r="BK41" i="17" s="1"/>
  <c r="K1344" i="8"/>
  <c r="BJ41" i="17" s="1"/>
  <c r="K1343" i="8"/>
  <c r="BI41" i="17" s="1"/>
  <c r="K1342" i="8"/>
  <c r="K1341" i="8"/>
  <c r="K1340" i="8"/>
  <c r="BE41" i="17" s="1"/>
  <c r="K1339" i="8"/>
  <c r="K1338" i="8"/>
  <c r="E1367" i="8" s="1"/>
  <c r="K1337" i="8"/>
  <c r="K1336" i="8"/>
  <c r="BG41" i="17" s="1"/>
  <c r="K1335" i="8"/>
  <c r="BF41" i="17" s="1"/>
  <c r="K1334" i="8"/>
  <c r="BD41" i="17" s="1"/>
  <c r="K1327" i="8"/>
  <c r="EH41" i="17" s="1"/>
  <c r="K1326" i="8"/>
  <c r="EG41" i="17" s="1"/>
  <c r="I1325" i="8"/>
  <c r="G1325" i="8"/>
  <c r="E1325" i="8"/>
  <c r="K1324" i="8"/>
  <c r="EF41" i="17" s="1"/>
  <c r="K1323" i="8"/>
  <c r="EE41" i="17" s="1"/>
  <c r="I1322" i="8"/>
  <c r="G1322" i="8"/>
  <c r="E1322" i="8"/>
  <c r="K1321" i="8"/>
  <c r="ED41" i="17" s="1"/>
  <c r="K1320" i="8"/>
  <c r="EC41" i="17" s="1"/>
  <c r="I1319" i="8"/>
  <c r="G1319" i="8"/>
  <c r="E1319" i="8"/>
  <c r="K1318" i="8"/>
  <c r="EB41" i="17" s="1"/>
  <c r="K1317" i="8"/>
  <c r="EA41" i="17" s="1"/>
  <c r="I1316" i="8"/>
  <c r="G1316" i="8"/>
  <c r="E1316" i="8"/>
  <c r="K1254" i="8"/>
  <c r="K1253" i="8"/>
  <c r="K1247" i="8"/>
  <c r="I1237" i="8"/>
  <c r="G1237" i="8"/>
  <c r="E1237" i="8"/>
  <c r="K1236" i="8"/>
  <c r="DA40" i="17" s="1"/>
  <c r="K1235" i="8"/>
  <c r="CZ40" i="17" s="1"/>
  <c r="K1234" i="8"/>
  <c r="CY40" i="17" s="1"/>
  <c r="K1233" i="8"/>
  <c r="CX40" i="17" s="1"/>
  <c r="K1232" i="8"/>
  <c r="CW40" i="17" s="1"/>
  <c r="K1231" i="8"/>
  <c r="CV40" i="17" s="1"/>
  <c r="K1230" i="8"/>
  <c r="CU40" i="17" s="1"/>
  <c r="K1229" i="8"/>
  <c r="CT40" i="17" s="1"/>
  <c r="I1226" i="8"/>
  <c r="AM40" i="17" s="1"/>
  <c r="G1226" i="8"/>
  <c r="W40" i="17" s="1"/>
  <c r="E1226" i="8"/>
  <c r="G40" i="17" s="1"/>
  <c r="K1225" i="8"/>
  <c r="K1224" i="8"/>
  <c r="BQ40" i="17" s="1"/>
  <c r="K1223" i="8"/>
  <c r="BP40" i="17" s="1"/>
  <c r="K1222" i="8"/>
  <c r="BO40" i="17" s="1"/>
  <c r="K1221" i="8"/>
  <c r="BN40" i="17" s="1"/>
  <c r="K1220" i="8"/>
  <c r="BM40" i="17" s="1"/>
  <c r="K1219" i="8"/>
  <c r="BL40" i="17" s="1"/>
  <c r="K1218" i="8"/>
  <c r="BK40" i="17" s="1"/>
  <c r="K1217" i="8"/>
  <c r="BJ40" i="17" s="1"/>
  <c r="K1216" i="8"/>
  <c r="BI40" i="17" s="1"/>
  <c r="K1215" i="8"/>
  <c r="K1214" i="8"/>
  <c r="K1213" i="8"/>
  <c r="BE40" i="17" s="1"/>
  <c r="K1212" i="8"/>
  <c r="K1211" i="8"/>
  <c r="E1240" i="8" s="1"/>
  <c r="K1210" i="8"/>
  <c r="E1239" i="8" s="1"/>
  <c r="K1209" i="8"/>
  <c r="BG40" i="17" s="1"/>
  <c r="K1208" i="8"/>
  <c r="BF40" i="17" s="1"/>
  <c r="K1207" i="8"/>
  <c r="BD40" i="17" s="1"/>
  <c r="K1200" i="8"/>
  <c r="EH40" i="17" s="1"/>
  <c r="K1199" i="8"/>
  <c r="EG40" i="17" s="1"/>
  <c r="I1198" i="8"/>
  <c r="G1198" i="8"/>
  <c r="E1198" i="8"/>
  <c r="K1197" i="8"/>
  <c r="EF40" i="17" s="1"/>
  <c r="K1196" i="8"/>
  <c r="EE40" i="17" s="1"/>
  <c r="I1195" i="8"/>
  <c r="G1195" i="8"/>
  <c r="E1195" i="8"/>
  <c r="K1194" i="8"/>
  <c r="ED40" i="17" s="1"/>
  <c r="K1193" i="8"/>
  <c r="EC40" i="17" s="1"/>
  <c r="I1192" i="8"/>
  <c r="G1192" i="8"/>
  <c r="E1192" i="8"/>
  <c r="K1191" i="8"/>
  <c r="EB40" i="17" s="1"/>
  <c r="K1190" i="8"/>
  <c r="EA40" i="17" s="1"/>
  <c r="I1189" i="8"/>
  <c r="G1189" i="8"/>
  <c r="E1189" i="8"/>
  <c r="K1127" i="8"/>
  <c r="K1126" i="8"/>
  <c r="K1120" i="8"/>
  <c r="I1110" i="8"/>
  <c r="G1110" i="8"/>
  <c r="E1110" i="8"/>
  <c r="K1109" i="8"/>
  <c r="DA39" i="17" s="1"/>
  <c r="K1108" i="8"/>
  <c r="CZ39" i="17" s="1"/>
  <c r="K1107" i="8"/>
  <c r="CY39" i="17" s="1"/>
  <c r="K1106" i="8"/>
  <c r="CX39" i="17" s="1"/>
  <c r="K1105" i="8"/>
  <c r="CW39" i="17" s="1"/>
  <c r="K1104" i="8"/>
  <c r="CV39" i="17" s="1"/>
  <c r="K1103" i="8"/>
  <c r="CU39" i="17" s="1"/>
  <c r="K1102" i="8"/>
  <c r="CT39" i="17" s="1"/>
  <c r="I1099" i="8"/>
  <c r="AM39" i="17" s="1"/>
  <c r="G1099" i="8"/>
  <c r="W39" i="17" s="1"/>
  <c r="E1099" i="8"/>
  <c r="G39" i="17" s="1"/>
  <c r="K1098" i="8"/>
  <c r="K1097" i="8"/>
  <c r="BQ39" i="17" s="1"/>
  <c r="K1096" i="8"/>
  <c r="BP39" i="17" s="1"/>
  <c r="K1095" i="8"/>
  <c r="BO39" i="17" s="1"/>
  <c r="K1094" i="8"/>
  <c r="BN39" i="17" s="1"/>
  <c r="K1093" i="8"/>
  <c r="BM39" i="17" s="1"/>
  <c r="K1092" i="8"/>
  <c r="BL39" i="17" s="1"/>
  <c r="K1091" i="8"/>
  <c r="BK39" i="17" s="1"/>
  <c r="K1090" i="8"/>
  <c r="BJ39" i="17" s="1"/>
  <c r="K1089" i="8"/>
  <c r="BI39" i="17" s="1"/>
  <c r="K1088" i="8"/>
  <c r="K1087" i="8"/>
  <c r="K1086" i="8"/>
  <c r="BE39" i="17" s="1"/>
  <c r="K1085" i="8"/>
  <c r="K1084" i="8"/>
  <c r="E1113" i="8" s="1"/>
  <c r="K1083" i="8"/>
  <c r="K1082" i="8"/>
  <c r="BG39" i="17" s="1"/>
  <c r="K1081" i="8"/>
  <c r="BF39" i="17" s="1"/>
  <c r="K1080" i="8"/>
  <c r="BD39" i="17" s="1"/>
  <c r="K1073" i="8"/>
  <c r="EH39" i="17" s="1"/>
  <c r="K1072" i="8"/>
  <c r="EG39" i="17" s="1"/>
  <c r="I1071" i="8"/>
  <c r="G1071" i="8"/>
  <c r="E1071" i="8"/>
  <c r="K1070" i="8"/>
  <c r="EF39" i="17" s="1"/>
  <c r="K1069" i="8"/>
  <c r="EE39" i="17" s="1"/>
  <c r="I1068" i="8"/>
  <c r="G1068" i="8"/>
  <c r="E1068" i="8"/>
  <c r="K1067" i="8"/>
  <c r="ED39" i="17" s="1"/>
  <c r="K1066" i="8"/>
  <c r="EC39" i="17" s="1"/>
  <c r="I1065" i="8"/>
  <c r="G1065" i="8"/>
  <c r="E1065" i="8"/>
  <c r="K1064" i="8"/>
  <c r="EB39" i="17" s="1"/>
  <c r="K1063" i="8"/>
  <c r="EA39" i="17" s="1"/>
  <c r="I1062" i="8"/>
  <c r="G1062" i="8"/>
  <c r="E1062" i="8"/>
  <c r="K1000" i="8"/>
  <c r="K999" i="8"/>
  <c r="K993" i="8"/>
  <c r="I983" i="8"/>
  <c r="G983" i="8"/>
  <c r="E983" i="8"/>
  <c r="K982" i="8"/>
  <c r="DA38" i="17" s="1"/>
  <c r="K981" i="8"/>
  <c r="CZ38" i="17" s="1"/>
  <c r="K980" i="8"/>
  <c r="CY38" i="17" s="1"/>
  <c r="K979" i="8"/>
  <c r="CX38" i="17" s="1"/>
  <c r="K978" i="8"/>
  <c r="CW38" i="17" s="1"/>
  <c r="K977" i="8"/>
  <c r="CV38" i="17" s="1"/>
  <c r="K976" i="8"/>
  <c r="CU38" i="17" s="1"/>
  <c r="K975" i="8"/>
  <c r="CT38" i="17" s="1"/>
  <c r="I972" i="8"/>
  <c r="AM38" i="17" s="1"/>
  <c r="G972" i="8"/>
  <c r="W38" i="17" s="1"/>
  <c r="E972" i="8"/>
  <c r="G38" i="17" s="1"/>
  <c r="K971" i="8"/>
  <c r="K970" i="8"/>
  <c r="BQ38" i="17" s="1"/>
  <c r="K969" i="8"/>
  <c r="BP38" i="17" s="1"/>
  <c r="K968" i="8"/>
  <c r="BO38" i="17" s="1"/>
  <c r="K967" i="8"/>
  <c r="BN38" i="17" s="1"/>
  <c r="K966" i="8"/>
  <c r="BM38" i="17" s="1"/>
  <c r="K965" i="8"/>
  <c r="BL38" i="17" s="1"/>
  <c r="K964" i="8"/>
  <c r="BK38" i="17" s="1"/>
  <c r="K963" i="8"/>
  <c r="BJ38" i="17" s="1"/>
  <c r="K962" i="8"/>
  <c r="BI38" i="17" s="1"/>
  <c r="K961" i="8"/>
  <c r="K960" i="8"/>
  <c r="K959" i="8"/>
  <c r="BE38" i="17" s="1"/>
  <c r="K958" i="8"/>
  <c r="K957" i="8"/>
  <c r="E986" i="8" s="1"/>
  <c r="K956" i="8"/>
  <c r="E985" i="8" s="1"/>
  <c r="K955" i="8"/>
  <c r="BG38" i="17" s="1"/>
  <c r="K954" i="8"/>
  <c r="BF38" i="17" s="1"/>
  <c r="K953" i="8"/>
  <c r="BD38" i="17" s="1"/>
  <c r="K946" i="8"/>
  <c r="EH38" i="17" s="1"/>
  <c r="K945" i="8"/>
  <c r="I944" i="8"/>
  <c r="G944" i="8"/>
  <c r="E944" i="8"/>
  <c r="K943" i="8"/>
  <c r="EF38" i="17" s="1"/>
  <c r="K942" i="8"/>
  <c r="EE38" i="17" s="1"/>
  <c r="I941" i="8"/>
  <c r="G941" i="8"/>
  <c r="E941" i="8"/>
  <c r="K940" i="8"/>
  <c r="ED38" i="17" s="1"/>
  <c r="K939" i="8"/>
  <c r="I938" i="8"/>
  <c r="G938" i="8"/>
  <c r="E938" i="8"/>
  <c r="K937" i="8"/>
  <c r="EB38" i="17" s="1"/>
  <c r="K936" i="8"/>
  <c r="EA38" i="17" s="1"/>
  <c r="I935" i="8"/>
  <c r="G935" i="8"/>
  <c r="E935" i="8"/>
  <c r="K873" i="8"/>
  <c r="K872" i="8"/>
  <c r="K866" i="8"/>
  <c r="I856" i="8"/>
  <c r="G856" i="8"/>
  <c r="E856" i="8"/>
  <c r="K855" i="8"/>
  <c r="DA37" i="17" s="1"/>
  <c r="K854" i="8"/>
  <c r="CZ37" i="17" s="1"/>
  <c r="K853" i="8"/>
  <c r="CY37" i="17" s="1"/>
  <c r="K852" i="8"/>
  <c r="CX37" i="17" s="1"/>
  <c r="K851" i="8"/>
  <c r="CW37" i="17" s="1"/>
  <c r="K850" i="8"/>
  <c r="CV37" i="17" s="1"/>
  <c r="K849" i="8"/>
  <c r="CU37" i="17" s="1"/>
  <c r="K848" i="8"/>
  <c r="CT37" i="17" s="1"/>
  <c r="I845" i="8"/>
  <c r="AM37" i="17" s="1"/>
  <c r="G845" i="8"/>
  <c r="W37" i="17" s="1"/>
  <c r="E845" i="8"/>
  <c r="G37" i="17" s="1"/>
  <c r="K844" i="8"/>
  <c r="K843" i="8"/>
  <c r="BQ37" i="17" s="1"/>
  <c r="K842" i="8"/>
  <c r="BP37" i="17" s="1"/>
  <c r="K841" i="8"/>
  <c r="BO37" i="17" s="1"/>
  <c r="K840" i="8"/>
  <c r="BN37" i="17" s="1"/>
  <c r="K839" i="8"/>
  <c r="BM37" i="17" s="1"/>
  <c r="K838" i="8"/>
  <c r="BL37" i="17" s="1"/>
  <c r="K837" i="8"/>
  <c r="BK37" i="17" s="1"/>
  <c r="K836" i="8"/>
  <c r="BJ37" i="17" s="1"/>
  <c r="K835" i="8"/>
  <c r="BI37" i="17" s="1"/>
  <c r="K834" i="8"/>
  <c r="K833" i="8"/>
  <c r="K832" i="8"/>
  <c r="BE37" i="17" s="1"/>
  <c r="K831" i="8"/>
  <c r="K830" i="8"/>
  <c r="E859" i="8" s="1"/>
  <c r="K829" i="8"/>
  <c r="K828" i="8"/>
  <c r="BG37" i="17" s="1"/>
  <c r="K827" i="8"/>
  <c r="BF37" i="17" s="1"/>
  <c r="K826" i="8"/>
  <c r="BD37" i="17" s="1"/>
  <c r="K819" i="8"/>
  <c r="EH37" i="17" s="1"/>
  <c r="K818" i="8"/>
  <c r="EG37" i="17" s="1"/>
  <c r="I817" i="8"/>
  <c r="G817" i="8"/>
  <c r="E817" i="8"/>
  <c r="K816" i="8"/>
  <c r="EF37" i="17" s="1"/>
  <c r="K815" i="8"/>
  <c r="EE37" i="17" s="1"/>
  <c r="I814" i="8"/>
  <c r="G814" i="8"/>
  <c r="E814" i="8"/>
  <c r="K813" i="8"/>
  <c r="ED37" i="17" s="1"/>
  <c r="K812" i="8"/>
  <c r="EC37" i="17" s="1"/>
  <c r="I811" i="8"/>
  <c r="G811" i="8"/>
  <c r="E811" i="8"/>
  <c r="K810" i="8"/>
  <c r="EB37" i="17" s="1"/>
  <c r="K809" i="8"/>
  <c r="EA37" i="17" s="1"/>
  <c r="I808" i="8"/>
  <c r="G808" i="8"/>
  <c r="E808" i="8"/>
  <c r="K746" i="8"/>
  <c r="K745" i="8"/>
  <c r="K739" i="8"/>
  <c r="I729" i="8"/>
  <c r="G729" i="8"/>
  <c r="E729" i="8"/>
  <c r="K728" i="8"/>
  <c r="DA36" i="17" s="1"/>
  <c r="K727" i="8"/>
  <c r="CZ36" i="17" s="1"/>
  <c r="K726" i="8"/>
  <c r="CY36" i="17" s="1"/>
  <c r="K725" i="8"/>
  <c r="CX36" i="17" s="1"/>
  <c r="K724" i="8"/>
  <c r="CW36" i="17" s="1"/>
  <c r="K723" i="8"/>
  <c r="CV36" i="17" s="1"/>
  <c r="K722" i="8"/>
  <c r="CU36" i="17" s="1"/>
  <c r="K721" i="8"/>
  <c r="CT36" i="17" s="1"/>
  <c r="I718" i="8"/>
  <c r="AM36" i="17" s="1"/>
  <c r="G718" i="8"/>
  <c r="W36" i="17" s="1"/>
  <c r="E718" i="8"/>
  <c r="G36" i="17" s="1"/>
  <c r="K717" i="8"/>
  <c r="K716" i="8"/>
  <c r="BQ36" i="17" s="1"/>
  <c r="K715" i="8"/>
  <c r="BP36" i="17" s="1"/>
  <c r="K714" i="8"/>
  <c r="BO36" i="17" s="1"/>
  <c r="K713" i="8"/>
  <c r="BN36" i="17" s="1"/>
  <c r="K712" i="8"/>
  <c r="BM36" i="17" s="1"/>
  <c r="K711" i="8"/>
  <c r="BL36" i="17" s="1"/>
  <c r="K710" i="8"/>
  <c r="BK36" i="17" s="1"/>
  <c r="K709" i="8"/>
  <c r="BJ36" i="17" s="1"/>
  <c r="K708" i="8"/>
  <c r="BI36" i="17" s="1"/>
  <c r="K707" i="8"/>
  <c r="K706" i="8"/>
  <c r="K705" i="8"/>
  <c r="BE36" i="17" s="1"/>
  <c r="K704" i="8"/>
  <c r="K703" i="8"/>
  <c r="E732" i="8" s="1"/>
  <c r="K702" i="8"/>
  <c r="K701" i="8"/>
  <c r="BG36" i="17" s="1"/>
  <c r="K700" i="8"/>
  <c r="BF36" i="17" s="1"/>
  <c r="K699" i="8"/>
  <c r="BD36" i="17" s="1"/>
  <c r="K692" i="8"/>
  <c r="EH36" i="17" s="1"/>
  <c r="K691" i="8"/>
  <c r="EG36" i="17" s="1"/>
  <c r="I690" i="8"/>
  <c r="G690" i="8"/>
  <c r="E690" i="8"/>
  <c r="K689" i="8"/>
  <c r="EF36" i="17" s="1"/>
  <c r="K688" i="8"/>
  <c r="EE36" i="17" s="1"/>
  <c r="I687" i="8"/>
  <c r="G687" i="8"/>
  <c r="E687" i="8"/>
  <c r="K686" i="8"/>
  <c r="ED36" i="17" s="1"/>
  <c r="K685" i="8"/>
  <c r="EC36" i="17" s="1"/>
  <c r="I684" i="8"/>
  <c r="G684" i="8"/>
  <c r="E684" i="8"/>
  <c r="K683" i="8"/>
  <c r="EB36" i="17" s="1"/>
  <c r="K682" i="8"/>
  <c r="EA36" i="17" s="1"/>
  <c r="I681" i="8"/>
  <c r="G681" i="8"/>
  <c r="E681" i="8"/>
  <c r="K619" i="8"/>
  <c r="K618" i="8"/>
  <c r="K612" i="8"/>
  <c r="I602" i="8"/>
  <c r="G602" i="8"/>
  <c r="E602" i="8"/>
  <c r="K601" i="8"/>
  <c r="DA35" i="17" s="1"/>
  <c r="K600" i="8"/>
  <c r="CZ35" i="17" s="1"/>
  <c r="K599" i="8"/>
  <c r="CY35" i="17" s="1"/>
  <c r="K598" i="8"/>
  <c r="CX35" i="17" s="1"/>
  <c r="K597" i="8"/>
  <c r="CW35" i="17" s="1"/>
  <c r="K596" i="8"/>
  <c r="CV35" i="17" s="1"/>
  <c r="K595" i="8"/>
  <c r="CU35" i="17" s="1"/>
  <c r="K594" i="8"/>
  <c r="CT35" i="17" s="1"/>
  <c r="I591" i="8"/>
  <c r="AM35" i="17" s="1"/>
  <c r="G591" i="8"/>
  <c r="W35" i="17" s="1"/>
  <c r="E591" i="8"/>
  <c r="G35" i="17" s="1"/>
  <c r="K590" i="8"/>
  <c r="K589" i="8"/>
  <c r="BQ35" i="17" s="1"/>
  <c r="K588" i="8"/>
  <c r="BP35" i="17" s="1"/>
  <c r="K587" i="8"/>
  <c r="BO35" i="17" s="1"/>
  <c r="K586" i="8"/>
  <c r="BN35" i="17" s="1"/>
  <c r="K585" i="8"/>
  <c r="BM35" i="17" s="1"/>
  <c r="K584" i="8"/>
  <c r="BL35" i="17" s="1"/>
  <c r="K583" i="8"/>
  <c r="BK35" i="17" s="1"/>
  <c r="K582" i="8"/>
  <c r="BJ35" i="17" s="1"/>
  <c r="K581" i="8"/>
  <c r="BI35" i="17" s="1"/>
  <c r="K580" i="8"/>
  <c r="K579" i="8"/>
  <c r="K578" i="8"/>
  <c r="BE35" i="17" s="1"/>
  <c r="K577" i="8"/>
  <c r="K576" i="8"/>
  <c r="E605" i="8" s="1"/>
  <c r="K575" i="8"/>
  <c r="E604" i="8" s="1"/>
  <c r="K574" i="8"/>
  <c r="BG35" i="17" s="1"/>
  <c r="K573" i="8"/>
  <c r="BF35" i="17" s="1"/>
  <c r="K572" i="8"/>
  <c r="BD35" i="17" s="1"/>
  <c r="K565" i="8"/>
  <c r="EH35" i="17" s="1"/>
  <c r="K564" i="8"/>
  <c r="EG35" i="17" s="1"/>
  <c r="I563" i="8"/>
  <c r="G563" i="8"/>
  <c r="E563" i="8"/>
  <c r="K562" i="8"/>
  <c r="EF35" i="17" s="1"/>
  <c r="K561" i="8"/>
  <c r="EE35" i="17" s="1"/>
  <c r="I560" i="8"/>
  <c r="G560" i="8"/>
  <c r="E560" i="8"/>
  <c r="K559" i="8"/>
  <c r="ED35" i="17" s="1"/>
  <c r="K558" i="8"/>
  <c r="EC35" i="17" s="1"/>
  <c r="I557" i="8"/>
  <c r="G557" i="8"/>
  <c r="E557" i="8"/>
  <c r="K556" i="8"/>
  <c r="EB35" i="17" s="1"/>
  <c r="K555" i="8"/>
  <c r="EA35" i="17" s="1"/>
  <c r="I554" i="8"/>
  <c r="G554" i="8"/>
  <c r="E554" i="8"/>
  <c r="K492" i="8"/>
  <c r="K491" i="8"/>
  <c r="K485" i="8"/>
  <c r="I475" i="8"/>
  <c r="G475" i="8"/>
  <c r="E475" i="8"/>
  <c r="K474" i="8"/>
  <c r="DA34" i="17" s="1"/>
  <c r="K473" i="8"/>
  <c r="CZ34" i="17" s="1"/>
  <c r="K472" i="8"/>
  <c r="CY34" i="17" s="1"/>
  <c r="K471" i="8"/>
  <c r="CX34" i="17" s="1"/>
  <c r="K470" i="8"/>
  <c r="CW34" i="17" s="1"/>
  <c r="K469" i="8"/>
  <c r="CV34" i="17" s="1"/>
  <c r="K468" i="8"/>
  <c r="CU34" i="17" s="1"/>
  <c r="K467" i="8"/>
  <c r="CT34" i="17" s="1"/>
  <c r="I464" i="8"/>
  <c r="AM34" i="17" s="1"/>
  <c r="G464" i="8"/>
  <c r="W34" i="17" s="1"/>
  <c r="E464" i="8"/>
  <c r="G34" i="17" s="1"/>
  <c r="K463" i="8"/>
  <c r="K462" i="8"/>
  <c r="BQ34" i="17" s="1"/>
  <c r="K461" i="8"/>
  <c r="BP34" i="17" s="1"/>
  <c r="K460" i="8"/>
  <c r="BO34" i="17" s="1"/>
  <c r="K459" i="8"/>
  <c r="BN34" i="17" s="1"/>
  <c r="K458" i="8"/>
  <c r="BM34" i="17" s="1"/>
  <c r="K457" i="8"/>
  <c r="BL34" i="17" s="1"/>
  <c r="K456" i="8"/>
  <c r="BK34" i="17" s="1"/>
  <c r="K455" i="8"/>
  <c r="BJ34" i="17" s="1"/>
  <c r="K454" i="8"/>
  <c r="BI34" i="17" s="1"/>
  <c r="K453" i="8"/>
  <c r="K452" i="8"/>
  <c r="K451" i="8"/>
  <c r="BE34" i="17" s="1"/>
  <c r="K450" i="8"/>
  <c r="K449" i="8"/>
  <c r="E478" i="8" s="1"/>
  <c r="K448" i="8"/>
  <c r="K447" i="8"/>
  <c r="BG34" i="17" s="1"/>
  <c r="K446" i="8"/>
  <c r="BF34" i="17" s="1"/>
  <c r="K445" i="8"/>
  <c r="BD34" i="17" s="1"/>
  <c r="K438" i="8"/>
  <c r="EH34" i="17" s="1"/>
  <c r="K437" i="8"/>
  <c r="EG34" i="17" s="1"/>
  <c r="I436" i="8"/>
  <c r="G436" i="8"/>
  <c r="E436" i="8"/>
  <c r="K435" i="8"/>
  <c r="EF34" i="17" s="1"/>
  <c r="K434" i="8"/>
  <c r="EE34" i="17" s="1"/>
  <c r="I433" i="8"/>
  <c r="G433" i="8"/>
  <c r="E433" i="8"/>
  <c r="K432" i="8"/>
  <c r="ED34" i="17" s="1"/>
  <c r="K431" i="8"/>
  <c r="EC34" i="17" s="1"/>
  <c r="I430" i="8"/>
  <c r="G430" i="8"/>
  <c r="E430" i="8"/>
  <c r="K429" i="8"/>
  <c r="EB34" i="17" s="1"/>
  <c r="K428" i="8"/>
  <c r="EA34" i="17" s="1"/>
  <c r="I427" i="8"/>
  <c r="G427" i="8"/>
  <c r="E427" i="8"/>
  <c r="K365" i="8"/>
  <c r="K364" i="8"/>
  <c r="K358" i="8"/>
  <c r="I348" i="8"/>
  <c r="G348" i="8"/>
  <c r="E348" i="8"/>
  <c r="K347" i="8"/>
  <c r="DA33" i="17" s="1"/>
  <c r="K346" i="8"/>
  <c r="CZ33" i="17" s="1"/>
  <c r="K345" i="8"/>
  <c r="CY33" i="17" s="1"/>
  <c r="K344" i="8"/>
  <c r="CX33" i="17" s="1"/>
  <c r="K343" i="8"/>
  <c r="CW33" i="17" s="1"/>
  <c r="K342" i="8"/>
  <c r="CV33" i="17" s="1"/>
  <c r="K341" i="8"/>
  <c r="CU33" i="17" s="1"/>
  <c r="K340" i="8"/>
  <c r="CT33" i="17" s="1"/>
  <c r="I337" i="8"/>
  <c r="AM33" i="17" s="1"/>
  <c r="G337" i="8"/>
  <c r="W33" i="17" s="1"/>
  <c r="E337" i="8"/>
  <c r="G33" i="17" s="1"/>
  <c r="K336" i="8"/>
  <c r="BC33" i="17" s="1"/>
  <c r="K335" i="8"/>
  <c r="BQ33" i="17" s="1"/>
  <c r="K334" i="8"/>
  <c r="BP33" i="17" s="1"/>
  <c r="K333" i="8"/>
  <c r="BO33" i="17" s="1"/>
  <c r="K332" i="8"/>
  <c r="BN33" i="17" s="1"/>
  <c r="K331" i="8"/>
  <c r="BM33" i="17" s="1"/>
  <c r="K330" i="8"/>
  <c r="BL33" i="17" s="1"/>
  <c r="K329" i="8"/>
  <c r="BK33" i="17" s="1"/>
  <c r="K328" i="8"/>
  <c r="BJ33" i="17" s="1"/>
  <c r="K327" i="8"/>
  <c r="BI33" i="17" s="1"/>
  <c r="K326" i="8"/>
  <c r="K325" i="8"/>
  <c r="K324" i="8"/>
  <c r="BE33" i="17" s="1"/>
  <c r="K323" i="8"/>
  <c r="K322" i="8"/>
  <c r="E351" i="8" s="1"/>
  <c r="K321" i="8"/>
  <c r="E350" i="8" s="1"/>
  <c r="K320" i="8"/>
  <c r="BG33" i="17" s="1"/>
  <c r="K319" i="8"/>
  <c r="BF33" i="17" s="1"/>
  <c r="K318" i="8"/>
  <c r="BD33" i="17" s="1"/>
  <c r="K311" i="8"/>
  <c r="EH33" i="17" s="1"/>
  <c r="K310" i="8"/>
  <c r="EG33" i="17" s="1"/>
  <c r="I309" i="8"/>
  <c r="G309" i="8"/>
  <c r="E309" i="8"/>
  <c r="K308" i="8"/>
  <c r="EF33" i="17" s="1"/>
  <c r="K307" i="8"/>
  <c r="EE33" i="17" s="1"/>
  <c r="I306" i="8"/>
  <c r="G306" i="8"/>
  <c r="E306" i="8"/>
  <c r="K305" i="8"/>
  <c r="ED33" i="17" s="1"/>
  <c r="K304" i="8"/>
  <c r="EC33" i="17" s="1"/>
  <c r="I303" i="8"/>
  <c r="G303" i="8"/>
  <c r="E303" i="8"/>
  <c r="K302" i="8"/>
  <c r="EB33" i="17" s="1"/>
  <c r="K301" i="8"/>
  <c r="EA33" i="17" s="1"/>
  <c r="I300" i="8"/>
  <c r="G300" i="8"/>
  <c r="E300" i="8"/>
  <c r="K238" i="8"/>
  <c r="K237" i="8"/>
  <c r="K231" i="8"/>
  <c r="I221" i="8"/>
  <c r="G221" i="8"/>
  <c r="E221" i="8"/>
  <c r="K220" i="8"/>
  <c r="DA32" i="17" s="1"/>
  <c r="K219" i="8"/>
  <c r="CZ32" i="17" s="1"/>
  <c r="K218" i="8"/>
  <c r="CY32" i="17" s="1"/>
  <c r="K217" i="8"/>
  <c r="CX32" i="17" s="1"/>
  <c r="K216" i="8"/>
  <c r="CW32" i="17" s="1"/>
  <c r="K215" i="8"/>
  <c r="CV32" i="17" s="1"/>
  <c r="K214" i="8"/>
  <c r="CU32" i="17" s="1"/>
  <c r="K213" i="8"/>
  <c r="CT32" i="17" s="1"/>
  <c r="I210" i="8"/>
  <c r="AM32" i="17" s="1"/>
  <c r="G210" i="8"/>
  <c r="W32" i="17" s="1"/>
  <c r="E210" i="8"/>
  <c r="G32" i="17" s="1"/>
  <c r="K209" i="8"/>
  <c r="K208" i="8"/>
  <c r="BQ32" i="17" s="1"/>
  <c r="K207" i="8"/>
  <c r="BP32" i="17" s="1"/>
  <c r="K206" i="8"/>
  <c r="BO32" i="17" s="1"/>
  <c r="K205" i="8"/>
  <c r="BN32" i="17" s="1"/>
  <c r="K204" i="8"/>
  <c r="BM32" i="17" s="1"/>
  <c r="K203" i="8"/>
  <c r="BL32" i="17" s="1"/>
  <c r="K202" i="8"/>
  <c r="BK32" i="17" s="1"/>
  <c r="K201" i="8"/>
  <c r="BJ32" i="17" s="1"/>
  <c r="K200" i="8"/>
  <c r="BI32" i="17" s="1"/>
  <c r="K199" i="8"/>
  <c r="K198" i="8"/>
  <c r="K197" i="8"/>
  <c r="BE32" i="17" s="1"/>
  <c r="K196" i="8"/>
  <c r="K195" i="8"/>
  <c r="E224" i="8" s="1"/>
  <c r="K194" i="8"/>
  <c r="E223" i="8" s="1"/>
  <c r="K193" i="8"/>
  <c r="BG32" i="17" s="1"/>
  <c r="K192" i="8"/>
  <c r="BF32" i="17" s="1"/>
  <c r="K191" i="8"/>
  <c r="BD32" i="17" s="1"/>
  <c r="K184" i="8"/>
  <c r="EH32" i="17" s="1"/>
  <c r="K183" i="8"/>
  <c r="EG32" i="17" s="1"/>
  <c r="I182" i="8"/>
  <c r="G182" i="8"/>
  <c r="E182" i="8"/>
  <c r="K181" i="8"/>
  <c r="EF32" i="17" s="1"/>
  <c r="K180" i="8"/>
  <c r="EE32" i="17" s="1"/>
  <c r="I179" i="8"/>
  <c r="G179" i="8"/>
  <c r="E179" i="8"/>
  <c r="K178" i="8"/>
  <c r="ED32" i="17" s="1"/>
  <c r="K177" i="8"/>
  <c r="EC32" i="17" s="1"/>
  <c r="I176" i="8"/>
  <c r="G176" i="8"/>
  <c r="E176" i="8"/>
  <c r="K175" i="8"/>
  <c r="EB32" i="17" s="1"/>
  <c r="K174" i="8"/>
  <c r="EA32" i="17" s="1"/>
  <c r="I173" i="8"/>
  <c r="G173" i="8"/>
  <c r="E173" i="8"/>
  <c r="K111" i="8"/>
  <c r="K110" i="8"/>
  <c r="K104" i="8"/>
  <c r="I94" i="8"/>
  <c r="G94" i="8"/>
  <c r="E94" i="8"/>
  <c r="K93" i="8"/>
  <c r="DA31" i="17" s="1"/>
  <c r="K92" i="8"/>
  <c r="CZ31" i="17" s="1"/>
  <c r="K91" i="8"/>
  <c r="CY31" i="17" s="1"/>
  <c r="K90" i="8"/>
  <c r="CX31" i="17" s="1"/>
  <c r="K89" i="8"/>
  <c r="CW31" i="17" s="1"/>
  <c r="K88" i="8"/>
  <c r="CV31" i="17" s="1"/>
  <c r="K87" i="8"/>
  <c r="CU31" i="17" s="1"/>
  <c r="K86" i="8"/>
  <c r="CT31" i="17" s="1"/>
  <c r="I83" i="8"/>
  <c r="AM31" i="17" s="1"/>
  <c r="G83" i="8"/>
  <c r="W31" i="17" s="1"/>
  <c r="E83" i="8"/>
  <c r="G31" i="17" s="1"/>
  <c r="K82" i="8"/>
  <c r="K81" i="8"/>
  <c r="BQ31" i="17" s="1"/>
  <c r="K80" i="8"/>
  <c r="BP31" i="17" s="1"/>
  <c r="K79" i="8"/>
  <c r="BO31" i="17" s="1"/>
  <c r="K78" i="8"/>
  <c r="BN31" i="17" s="1"/>
  <c r="K77" i="8"/>
  <c r="BM31" i="17" s="1"/>
  <c r="K76" i="8"/>
  <c r="BL31" i="17" s="1"/>
  <c r="K75" i="8"/>
  <c r="BK31" i="17" s="1"/>
  <c r="K74" i="8"/>
  <c r="BJ31" i="17" s="1"/>
  <c r="K73" i="8"/>
  <c r="BI31" i="17" s="1"/>
  <c r="K72" i="8"/>
  <c r="K71" i="8"/>
  <c r="K70" i="8"/>
  <c r="BE31" i="17" s="1"/>
  <c r="K69" i="8"/>
  <c r="K68" i="8"/>
  <c r="E97" i="8" s="1"/>
  <c r="K67" i="8"/>
  <c r="K66" i="8"/>
  <c r="BG31" i="17" s="1"/>
  <c r="K65" i="8"/>
  <c r="BF31" i="17" s="1"/>
  <c r="K64" i="8"/>
  <c r="BD31" i="17" s="1"/>
  <c r="K57" i="8"/>
  <c r="EH31" i="17" s="1"/>
  <c r="K56" i="8"/>
  <c r="EG31" i="17" s="1"/>
  <c r="I55" i="8"/>
  <c r="G55" i="8"/>
  <c r="E55" i="8"/>
  <c r="K54" i="8"/>
  <c r="EF31" i="17" s="1"/>
  <c r="K53" i="8"/>
  <c r="EE31" i="17" s="1"/>
  <c r="I52" i="8"/>
  <c r="G52" i="8"/>
  <c r="E52" i="8"/>
  <c r="K51" i="8"/>
  <c r="ED31" i="17" s="1"/>
  <c r="K50" i="8"/>
  <c r="EC31" i="17" s="1"/>
  <c r="I49" i="8"/>
  <c r="G49" i="8"/>
  <c r="E49" i="8"/>
  <c r="K48" i="8"/>
  <c r="EB31" i="17" s="1"/>
  <c r="K47" i="8"/>
  <c r="EA31" i="17" s="1"/>
  <c r="I46" i="8"/>
  <c r="G46" i="8"/>
  <c r="E46" i="8"/>
  <c r="K2778" i="7"/>
  <c r="K2777" i="7"/>
  <c r="K2771" i="7"/>
  <c r="I2761" i="7"/>
  <c r="G2761" i="7"/>
  <c r="E2761" i="7"/>
  <c r="K2760" i="7"/>
  <c r="DA30" i="17" s="1"/>
  <c r="K2759" i="7"/>
  <c r="CZ30" i="17" s="1"/>
  <c r="K2758" i="7"/>
  <c r="CY30" i="17" s="1"/>
  <c r="K2757" i="7"/>
  <c r="CX30" i="17" s="1"/>
  <c r="K2756" i="7"/>
  <c r="CW30" i="17" s="1"/>
  <c r="K2755" i="7"/>
  <c r="CV30" i="17" s="1"/>
  <c r="K2754" i="7"/>
  <c r="CU30" i="17" s="1"/>
  <c r="K2753" i="7"/>
  <c r="CT30" i="17" s="1"/>
  <c r="I2750" i="7"/>
  <c r="AM30" i="17" s="1"/>
  <c r="G2750" i="7"/>
  <c r="W30" i="17" s="1"/>
  <c r="E2750" i="7"/>
  <c r="G30" i="17" s="1"/>
  <c r="K2749" i="7"/>
  <c r="K2748" i="7"/>
  <c r="BQ30" i="17" s="1"/>
  <c r="K2747" i="7"/>
  <c r="BP30" i="17" s="1"/>
  <c r="K2746" i="7"/>
  <c r="BO30" i="17" s="1"/>
  <c r="K2745" i="7"/>
  <c r="BN30" i="17" s="1"/>
  <c r="K2744" i="7"/>
  <c r="BM30" i="17" s="1"/>
  <c r="K2743" i="7"/>
  <c r="BL30" i="17" s="1"/>
  <c r="K2742" i="7"/>
  <c r="BK30" i="17" s="1"/>
  <c r="K2741" i="7"/>
  <c r="BJ30" i="17" s="1"/>
  <c r="K2740" i="7"/>
  <c r="BI30" i="17" s="1"/>
  <c r="K2739" i="7"/>
  <c r="K2738" i="7"/>
  <c r="K2737" i="7"/>
  <c r="BE30" i="17" s="1"/>
  <c r="K2736" i="7"/>
  <c r="K2735" i="7"/>
  <c r="E2764" i="7" s="1"/>
  <c r="K2734" i="7"/>
  <c r="E2763" i="7" s="1"/>
  <c r="K2733" i="7"/>
  <c r="BG30" i="17" s="1"/>
  <c r="K2732" i="7"/>
  <c r="BF30" i="17" s="1"/>
  <c r="K2731" i="7"/>
  <c r="BD30" i="17" s="1"/>
  <c r="K2724" i="7"/>
  <c r="EH30" i="17" s="1"/>
  <c r="K2723" i="7"/>
  <c r="EG30" i="17" s="1"/>
  <c r="I2722" i="7"/>
  <c r="G2722" i="7"/>
  <c r="E2722" i="7"/>
  <c r="K2721" i="7"/>
  <c r="EF30" i="17" s="1"/>
  <c r="K2720" i="7"/>
  <c r="EE30" i="17" s="1"/>
  <c r="I2719" i="7"/>
  <c r="G2719" i="7"/>
  <c r="E2719" i="7"/>
  <c r="K2718" i="7"/>
  <c r="ED30" i="17" s="1"/>
  <c r="K2717" i="7"/>
  <c r="EC30" i="17" s="1"/>
  <c r="I2716" i="7"/>
  <c r="G2716" i="7"/>
  <c r="E2716" i="7"/>
  <c r="K2715" i="7"/>
  <c r="EB30" i="17" s="1"/>
  <c r="K2714" i="7"/>
  <c r="EA30" i="17" s="1"/>
  <c r="I2713" i="7"/>
  <c r="G2713" i="7"/>
  <c r="E2713" i="7"/>
  <c r="K2651" i="7"/>
  <c r="K2650" i="7"/>
  <c r="K2644" i="7"/>
  <c r="I2634" i="7"/>
  <c r="G2634" i="7"/>
  <c r="E2634" i="7"/>
  <c r="K2633" i="7"/>
  <c r="DA29" i="17" s="1"/>
  <c r="K2632" i="7"/>
  <c r="CZ29" i="17" s="1"/>
  <c r="K2631" i="7"/>
  <c r="CY29" i="17" s="1"/>
  <c r="K2630" i="7"/>
  <c r="CX29" i="17" s="1"/>
  <c r="K2629" i="7"/>
  <c r="CW29" i="17" s="1"/>
  <c r="K2628" i="7"/>
  <c r="CV29" i="17" s="1"/>
  <c r="K2627" i="7"/>
  <c r="CU29" i="17" s="1"/>
  <c r="K2626" i="7"/>
  <c r="CT29" i="17" s="1"/>
  <c r="I2623" i="7"/>
  <c r="AM29" i="17" s="1"/>
  <c r="G2623" i="7"/>
  <c r="W29" i="17" s="1"/>
  <c r="E2623" i="7"/>
  <c r="G29" i="17" s="1"/>
  <c r="K2622" i="7"/>
  <c r="K2621" i="7"/>
  <c r="BQ29" i="17" s="1"/>
  <c r="K2620" i="7"/>
  <c r="BP29" i="17" s="1"/>
  <c r="K2619" i="7"/>
  <c r="BO29" i="17" s="1"/>
  <c r="K2618" i="7"/>
  <c r="BN29" i="17" s="1"/>
  <c r="K2617" i="7"/>
  <c r="BM29" i="17" s="1"/>
  <c r="K2616" i="7"/>
  <c r="BL29" i="17" s="1"/>
  <c r="K2615" i="7"/>
  <c r="BK29" i="17" s="1"/>
  <c r="K2614" i="7"/>
  <c r="BJ29" i="17" s="1"/>
  <c r="K2613" i="7"/>
  <c r="BI29" i="17" s="1"/>
  <c r="K2612" i="7"/>
  <c r="K2611" i="7"/>
  <c r="K2610" i="7"/>
  <c r="BE29" i="17" s="1"/>
  <c r="K2609" i="7"/>
  <c r="K2608" i="7"/>
  <c r="E2637" i="7" s="1"/>
  <c r="K2607" i="7"/>
  <c r="E2636" i="7" s="1"/>
  <c r="K2606" i="7"/>
  <c r="BG29" i="17" s="1"/>
  <c r="K2605" i="7"/>
  <c r="BF29" i="17" s="1"/>
  <c r="K2604" i="7"/>
  <c r="BD29" i="17" s="1"/>
  <c r="K2597" i="7"/>
  <c r="EH29" i="17" s="1"/>
  <c r="K2596" i="7"/>
  <c r="EG29" i="17" s="1"/>
  <c r="I2595" i="7"/>
  <c r="G2595" i="7"/>
  <c r="E2595" i="7"/>
  <c r="K2594" i="7"/>
  <c r="EF29" i="17" s="1"/>
  <c r="K2593" i="7"/>
  <c r="EE29" i="17" s="1"/>
  <c r="I2592" i="7"/>
  <c r="G2592" i="7"/>
  <c r="E2592" i="7"/>
  <c r="K2591" i="7"/>
  <c r="ED29" i="17" s="1"/>
  <c r="K2590" i="7"/>
  <c r="EC29" i="17" s="1"/>
  <c r="I2589" i="7"/>
  <c r="G2589" i="7"/>
  <c r="E2589" i="7"/>
  <c r="K2588" i="7"/>
  <c r="EB29" i="17" s="1"/>
  <c r="K2587" i="7"/>
  <c r="EA29" i="17" s="1"/>
  <c r="I2586" i="7"/>
  <c r="G2586" i="7"/>
  <c r="E2586" i="7"/>
  <c r="K2524" i="7"/>
  <c r="K2523" i="7"/>
  <c r="K2517" i="7"/>
  <c r="K2507" i="7"/>
  <c r="K2506" i="7"/>
  <c r="DA28" i="17" s="1"/>
  <c r="K2505" i="7"/>
  <c r="CZ28" i="17" s="1"/>
  <c r="K2504" i="7"/>
  <c r="CY28" i="17" s="1"/>
  <c r="K2503" i="7"/>
  <c r="CX28" i="17" s="1"/>
  <c r="K2502" i="7"/>
  <c r="CW28" i="17" s="1"/>
  <c r="K2501" i="7"/>
  <c r="CV28" i="17" s="1"/>
  <c r="K2500" i="7"/>
  <c r="CU28" i="17" s="1"/>
  <c r="K2499" i="7"/>
  <c r="CT28" i="17" s="1"/>
  <c r="I2496" i="7"/>
  <c r="AM28" i="17" s="1"/>
  <c r="G2496" i="7"/>
  <c r="W28" i="17" s="1"/>
  <c r="E2496" i="7"/>
  <c r="G28" i="17" s="1"/>
  <c r="K2495" i="7"/>
  <c r="K2494" i="7"/>
  <c r="BQ28" i="17" s="1"/>
  <c r="K2493" i="7"/>
  <c r="BP28" i="17" s="1"/>
  <c r="K2492" i="7"/>
  <c r="BO28" i="17" s="1"/>
  <c r="K2491" i="7"/>
  <c r="BN28" i="17" s="1"/>
  <c r="K2490" i="7"/>
  <c r="BM28" i="17" s="1"/>
  <c r="K2489" i="7"/>
  <c r="BL28" i="17" s="1"/>
  <c r="K2488" i="7"/>
  <c r="BK28" i="17" s="1"/>
  <c r="K2487" i="7"/>
  <c r="BJ28" i="17" s="1"/>
  <c r="K2486" i="7"/>
  <c r="BI28" i="17" s="1"/>
  <c r="K2485" i="7"/>
  <c r="K2484" i="7"/>
  <c r="K2483" i="7"/>
  <c r="BE28" i="17" s="1"/>
  <c r="K2482" i="7"/>
  <c r="K2481" i="7"/>
  <c r="E2510" i="7" s="1"/>
  <c r="K2480" i="7"/>
  <c r="K2479" i="7"/>
  <c r="BG28" i="17" s="1"/>
  <c r="K2478" i="7"/>
  <c r="BF28" i="17" s="1"/>
  <c r="K2477" i="7"/>
  <c r="BD28" i="17" s="1"/>
  <c r="K2471" i="7"/>
  <c r="K2470" i="7"/>
  <c r="EH28" i="17" s="1"/>
  <c r="K2469" i="7"/>
  <c r="EG28" i="17" s="1"/>
  <c r="I2468" i="7"/>
  <c r="G2468" i="7"/>
  <c r="E2468" i="7"/>
  <c r="K2467" i="7"/>
  <c r="EF28" i="17" s="1"/>
  <c r="K2466" i="7"/>
  <c r="EE28" i="17" s="1"/>
  <c r="I2465" i="7"/>
  <c r="G2465" i="7"/>
  <c r="E2465" i="7"/>
  <c r="K2464" i="7"/>
  <c r="ED28" i="17" s="1"/>
  <c r="K2463" i="7"/>
  <c r="EC28" i="17" s="1"/>
  <c r="I2462" i="7"/>
  <c r="G2462" i="7"/>
  <c r="E2462" i="7"/>
  <c r="K2461" i="7"/>
  <c r="EB28" i="17" s="1"/>
  <c r="K2460" i="7"/>
  <c r="EA28" i="17" s="1"/>
  <c r="I2459" i="7"/>
  <c r="G2459" i="7"/>
  <c r="E2459" i="7"/>
  <c r="K2397" i="7"/>
  <c r="K2396" i="7"/>
  <c r="K2390" i="7"/>
  <c r="I2380" i="7"/>
  <c r="G2380" i="7"/>
  <c r="E2380" i="7"/>
  <c r="K2379" i="7"/>
  <c r="DA27" i="17" s="1"/>
  <c r="K2378" i="7"/>
  <c r="CZ27" i="17" s="1"/>
  <c r="K2377" i="7"/>
  <c r="CY27" i="17" s="1"/>
  <c r="K2376" i="7"/>
  <c r="CX27" i="17" s="1"/>
  <c r="K2375" i="7"/>
  <c r="CW27" i="17" s="1"/>
  <c r="K2374" i="7"/>
  <c r="CV27" i="17" s="1"/>
  <c r="K2373" i="7"/>
  <c r="CU27" i="17" s="1"/>
  <c r="K2372" i="7"/>
  <c r="CT27" i="17" s="1"/>
  <c r="I2369" i="7"/>
  <c r="AM27" i="17" s="1"/>
  <c r="G2369" i="7"/>
  <c r="W27" i="17" s="1"/>
  <c r="E2369" i="7"/>
  <c r="G27" i="17" s="1"/>
  <c r="K2368" i="7"/>
  <c r="K2367" i="7"/>
  <c r="BQ27" i="17" s="1"/>
  <c r="K2366" i="7"/>
  <c r="BP27" i="17" s="1"/>
  <c r="K2365" i="7"/>
  <c r="BO27" i="17" s="1"/>
  <c r="K2364" i="7"/>
  <c r="BN27" i="17" s="1"/>
  <c r="K2363" i="7"/>
  <c r="BM27" i="17" s="1"/>
  <c r="K2362" i="7"/>
  <c r="BL27" i="17" s="1"/>
  <c r="K2361" i="7"/>
  <c r="BK27" i="17" s="1"/>
  <c r="K2360" i="7"/>
  <c r="BJ27" i="17" s="1"/>
  <c r="K2359" i="7"/>
  <c r="BI27" i="17" s="1"/>
  <c r="K2358" i="7"/>
  <c r="K2357" i="7"/>
  <c r="K2356" i="7"/>
  <c r="BE27" i="17" s="1"/>
  <c r="K2355" i="7"/>
  <c r="K2354" i="7"/>
  <c r="E2383" i="7" s="1"/>
  <c r="K2353" i="7"/>
  <c r="E2382" i="7" s="1"/>
  <c r="K2352" i="7"/>
  <c r="BG27" i="17" s="1"/>
  <c r="K2351" i="7"/>
  <c r="BF27" i="17" s="1"/>
  <c r="K2350" i="7"/>
  <c r="BD27" i="17" s="1"/>
  <c r="K2343" i="7"/>
  <c r="EH27" i="17" s="1"/>
  <c r="K2342" i="7"/>
  <c r="EG27" i="17" s="1"/>
  <c r="I2341" i="7"/>
  <c r="G2341" i="7"/>
  <c r="E2341" i="7"/>
  <c r="K2340" i="7"/>
  <c r="EF27" i="17" s="1"/>
  <c r="K2339" i="7"/>
  <c r="EE27" i="17" s="1"/>
  <c r="I2338" i="7"/>
  <c r="G2338" i="7"/>
  <c r="E2338" i="7"/>
  <c r="K2337" i="7"/>
  <c r="ED27" i="17" s="1"/>
  <c r="K2336" i="7"/>
  <c r="EC27" i="17" s="1"/>
  <c r="I2335" i="7"/>
  <c r="G2335" i="7"/>
  <c r="E2335" i="7"/>
  <c r="K2334" i="7"/>
  <c r="EB27" i="17" s="1"/>
  <c r="K2333" i="7"/>
  <c r="EA27" i="17" s="1"/>
  <c r="I2332" i="7"/>
  <c r="G2332" i="7"/>
  <c r="E2332" i="7"/>
  <c r="K2270" i="7"/>
  <c r="K2269" i="7"/>
  <c r="K2263" i="7"/>
  <c r="I2253" i="7"/>
  <c r="G2253" i="7"/>
  <c r="E2253" i="7"/>
  <c r="K2252" i="7"/>
  <c r="DA26" i="17" s="1"/>
  <c r="K2251" i="7"/>
  <c r="CZ26" i="17" s="1"/>
  <c r="K2250" i="7"/>
  <c r="CY26" i="17" s="1"/>
  <c r="K2249" i="7"/>
  <c r="CX26" i="17" s="1"/>
  <c r="K2248" i="7"/>
  <c r="CW26" i="17" s="1"/>
  <c r="K2247" i="7"/>
  <c r="CV26" i="17" s="1"/>
  <c r="K2246" i="7"/>
  <c r="CU26" i="17" s="1"/>
  <c r="K2245" i="7"/>
  <c r="CT26" i="17" s="1"/>
  <c r="I2242" i="7"/>
  <c r="AM26" i="17" s="1"/>
  <c r="G2242" i="7"/>
  <c r="W26" i="17" s="1"/>
  <c r="E2242" i="7"/>
  <c r="G26" i="17" s="1"/>
  <c r="K2241" i="7"/>
  <c r="K2240" i="7"/>
  <c r="BQ26" i="17" s="1"/>
  <c r="K2239" i="7"/>
  <c r="BP26" i="17" s="1"/>
  <c r="K2238" i="7"/>
  <c r="BO26" i="17" s="1"/>
  <c r="K2237" i="7"/>
  <c r="BN26" i="17" s="1"/>
  <c r="K2236" i="7"/>
  <c r="BM26" i="17" s="1"/>
  <c r="K2235" i="7"/>
  <c r="BL26" i="17" s="1"/>
  <c r="K2234" i="7"/>
  <c r="BK26" i="17" s="1"/>
  <c r="K2233" i="7"/>
  <c r="BJ26" i="17" s="1"/>
  <c r="K2232" i="7"/>
  <c r="BI26" i="17" s="1"/>
  <c r="K2231" i="7"/>
  <c r="K2230" i="7"/>
  <c r="K2229" i="7"/>
  <c r="BE26" i="17" s="1"/>
  <c r="K2228" i="7"/>
  <c r="K2227" i="7"/>
  <c r="E2256" i="7" s="1"/>
  <c r="K2226" i="7"/>
  <c r="K2225" i="7"/>
  <c r="BG26" i="17" s="1"/>
  <c r="K2224" i="7"/>
  <c r="BF26" i="17" s="1"/>
  <c r="K2223" i="7"/>
  <c r="BD26" i="17" s="1"/>
  <c r="K2216" i="7"/>
  <c r="EH26" i="17" s="1"/>
  <c r="K2215" i="7"/>
  <c r="EG26" i="17" s="1"/>
  <c r="I2214" i="7"/>
  <c r="G2214" i="7"/>
  <c r="E2214" i="7"/>
  <c r="K2213" i="7"/>
  <c r="EF26" i="17" s="1"/>
  <c r="K2212" i="7"/>
  <c r="EE26" i="17" s="1"/>
  <c r="I2211" i="7"/>
  <c r="G2211" i="7"/>
  <c r="E2211" i="7"/>
  <c r="K2210" i="7"/>
  <c r="ED26" i="17" s="1"/>
  <c r="K2209" i="7"/>
  <c r="EC26" i="17" s="1"/>
  <c r="I2208" i="7"/>
  <c r="G2208" i="7"/>
  <c r="E2208" i="7"/>
  <c r="K2207" i="7"/>
  <c r="EB26" i="17" s="1"/>
  <c r="K2206" i="7"/>
  <c r="EA26" i="17" s="1"/>
  <c r="I2205" i="7"/>
  <c r="G2205" i="7"/>
  <c r="E2205" i="7"/>
  <c r="K2143" i="7"/>
  <c r="K2142" i="7"/>
  <c r="K2136" i="7"/>
  <c r="I2126" i="7"/>
  <c r="G2126" i="7"/>
  <c r="E2126" i="7"/>
  <c r="K2125" i="7"/>
  <c r="DA25" i="17" s="1"/>
  <c r="K2124" i="7"/>
  <c r="CZ25" i="17" s="1"/>
  <c r="K2123" i="7"/>
  <c r="CY25" i="17" s="1"/>
  <c r="K2122" i="7"/>
  <c r="CX25" i="17" s="1"/>
  <c r="K2121" i="7"/>
  <c r="CW25" i="17" s="1"/>
  <c r="K2120" i="7"/>
  <c r="CV25" i="17" s="1"/>
  <c r="K2119" i="7"/>
  <c r="CU25" i="17" s="1"/>
  <c r="K2118" i="7"/>
  <c r="CT25" i="17" s="1"/>
  <c r="I2115" i="7"/>
  <c r="AM25" i="17" s="1"/>
  <c r="G2115" i="7"/>
  <c r="W25" i="17" s="1"/>
  <c r="E2115" i="7"/>
  <c r="G25" i="17" s="1"/>
  <c r="K2114" i="7"/>
  <c r="K2113" i="7"/>
  <c r="BQ25" i="17" s="1"/>
  <c r="K2112" i="7"/>
  <c r="BP25" i="17" s="1"/>
  <c r="K2111" i="7"/>
  <c r="BO25" i="17" s="1"/>
  <c r="K2110" i="7"/>
  <c r="BN25" i="17" s="1"/>
  <c r="K2109" i="7"/>
  <c r="BM25" i="17" s="1"/>
  <c r="K2108" i="7"/>
  <c r="BL25" i="17" s="1"/>
  <c r="K2107" i="7"/>
  <c r="BK25" i="17" s="1"/>
  <c r="K2106" i="7"/>
  <c r="BJ25" i="17" s="1"/>
  <c r="K2105" i="7"/>
  <c r="BI25" i="17" s="1"/>
  <c r="K2104" i="7"/>
  <c r="K2103" i="7"/>
  <c r="K2102" i="7"/>
  <c r="BE25" i="17" s="1"/>
  <c r="K2101" i="7"/>
  <c r="K2100" i="7"/>
  <c r="E2129" i="7" s="1"/>
  <c r="K2099" i="7"/>
  <c r="E2128" i="7" s="1"/>
  <c r="K2098" i="7"/>
  <c r="BG25" i="17" s="1"/>
  <c r="K2097" i="7"/>
  <c r="BF25" i="17" s="1"/>
  <c r="K2096" i="7"/>
  <c r="BD25" i="17" s="1"/>
  <c r="K2089" i="7"/>
  <c r="EH25" i="17" s="1"/>
  <c r="K2088" i="7"/>
  <c r="EG25" i="17" s="1"/>
  <c r="I2087" i="7"/>
  <c r="G2087" i="7"/>
  <c r="E2087" i="7"/>
  <c r="K2086" i="7"/>
  <c r="EF25" i="17" s="1"/>
  <c r="K2085" i="7"/>
  <c r="EE25" i="17" s="1"/>
  <c r="I2084" i="7"/>
  <c r="G2084" i="7"/>
  <c r="E2084" i="7"/>
  <c r="K2083" i="7"/>
  <c r="ED25" i="17" s="1"/>
  <c r="K2082" i="7"/>
  <c r="EC25" i="17" s="1"/>
  <c r="I2081" i="7"/>
  <c r="G2081" i="7"/>
  <c r="E2081" i="7"/>
  <c r="K2080" i="7"/>
  <c r="EB25" i="17" s="1"/>
  <c r="K2079" i="7"/>
  <c r="EA25" i="17" s="1"/>
  <c r="I2078" i="7"/>
  <c r="G2078" i="7"/>
  <c r="E2078" i="7"/>
  <c r="K2016" i="7"/>
  <c r="K2015" i="7"/>
  <c r="K2009" i="7"/>
  <c r="I1999" i="7"/>
  <c r="G1999" i="7"/>
  <c r="E1999" i="7"/>
  <c r="K1998" i="7"/>
  <c r="DA24" i="17" s="1"/>
  <c r="K1997" i="7"/>
  <c r="CZ24" i="17" s="1"/>
  <c r="K1996" i="7"/>
  <c r="CY24" i="17" s="1"/>
  <c r="K1995" i="7"/>
  <c r="CX24" i="17" s="1"/>
  <c r="K1994" i="7"/>
  <c r="CW24" i="17" s="1"/>
  <c r="K1993" i="7"/>
  <c r="CV24" i="17" s="1"/>
  <c r="K1992" i="7"/>
  <c r="CU24" i="17" s="1"/>
  <c r="K1991" i="7"/>
  <c r="CT24" i="17" s="1"/>
  <c r="I1988" i="7"/>
  <c r="AM24" i="17" s="1"/>
  <c r="G1988" i="7"/>
  <c r="W24" i="17" s="1"/>
  <c r="E1988" i="7"/>
  <c r="G24" i="17" s="1"/>
  <c r="K1987" i="7"/>
  <c r="K1986" i="7"/>
  <c r="BQ24" i="17" s="1"/>
  <c r="K1985" i="7"/>
  <c r="BP24" i="17" s="1"/>
  <c r="K1984" i="7"/>
  <c r="BO24" i="17" s="1"/>
  <c r="K1983" i="7"/>
  <c r="BN24" i="17" s="1"/>
  <c r="K1982" i="7"/>
  <c r="BM24" i="17" s="1"/>
  <c r="K1981" i="7"/>
  <c r="BL24" i="17" s="1"/>
  <c r="K1980" i="7"/>
  <c r="BK24" i="17" s="1"/>
  <c r="K1979" i="7"/>
  <c r="BJ24" i="17" s="1"/>
  <c r="K1978" i="7"/>
  <c r="BI24" i="17" s="1"/>
  <c r="K1977" i="7"/>
  <c r="K1976" i="7"/>
  <c r="K1975" i="7"/>
  <c r="BE24" i="17" s="1"/>
  <c r="K1974" i="7"/>
  <c r="K1973" i="7"/>
  <c r="E2002" i="7" s="1"/>
  <c r="K1972" i="7"/>
  <c r="E2001" i="7" s="1"/>
  <c r="K1971" i="7"/>
  <c r="BG24" i="17" s="1"/>
  <c r="K1970" i="7"/>
  <c r="BF24" i="17" s="1"/>
  <c r="K1969" i="7"/>
  <c r="BD24" i="17" s="1"/>
  <c r="K1962" i="7"/>
  <c r="EH24" i="17" s="1"/>
  <c r="K1961" i="7"/>
  <c r="EG24" i="17" s="1"/>
  <c r="I1960" i="7"/>
  <c r="G1960" i="7"/>
  <c r="E1960" i="7"/>
  <c r="K1959" i="7"/>
  <c r="EF24" i="17" s="1"/>
  <c r="K1958" i="7"/>
  <c r="EE24" i="17" s="1"/>
  <c r="I1957" i="7"/>
  <c r="G1957" i="7"/>
  <c r="E1957" i="7"/>
  <c r="K1956" i="7"/>
  <c r="ED24" i="17" s="1"/>
  <c r="K1955" i="7"/>
  <c r="EC24" i="17" s="1"/>
  <c r="I1954" i="7"/>
  <c r="G1954" i="7"/>
  <c r="E1954" i="7"/>
  <c r="K1953" i="7"/>
  <c r="EB24" i="17" s="1"/>
  <c r="K1952" i="7"/>
  <c r="EA24" i="17" s="1"/>
  <c r="I1951" i="7"/>
  <c r="G1951" i="7"/>
  <c r="E1951" i="7"/>
  <c r="K1889" i="7"/>
  <c r="K1888" i="7"/>
  <c r="K1882" i="7"/>
  <c r="I1872" i="7"/>
  <c r="G1872" i="7"/>
  <c r="E1872" i="7"/>
  <c r="K1871" i="7"/>
  <c r="DA23" i="17" s="1"/>
  <c r="K1870" i="7"/>
  <c r="CZ23" i="17" s="1"/>
  <c r="K1869" i="7"/>
  <c r="CY23" i="17" s="1"/>
  <c r="K1868" i="7"/>
  <c r="CX23" i="17" s="1"/>
  <c r="K1867" i="7"/>
  <c r="CW23" i="17" s="1"/>
  <c r="K1866" i="7"/>
  <c r="CV23" i="17" s="1"/>
  <c r="K1865" i="7"/>
  <c r="CU23" i="17" s="1"/>
  <c r="K1864" i="7"/>
  <c r="CT23" i="17" s="1"/>
  <c r="I1861" i="7"/>
  <c r="AM23" i="17" s="1"/>
  <c r="G1861" i="7"/>
  <c r="W23" i="17" s="1"/>
  <c r="E1861" i="7"/>
  <c r="G23" i="17" s="1"/>
  <c r="K1860" i="7"/>
  <c r="K1859" i="7"/>
  <c r="BQ23" i="17" s="1"/>
  <c r="K1858" i="7"/>
  <c r="BP23" i="17" s="1"/>
  <c r="K1857" i="7"/>
  <c r="BO23" i="17" s="1"/>
  <c r="K1856" i="7"/>
  <c r="BN23" i="17" s="1"/>
  <c r="K1855" i="7"/>
  <c r="BM23" i="17" s="1"/>
  <c r="K1854" i="7"/>
  <c r="BL23" i="17" s="1"/>
  <c r="K1853" i="7"/>
  <c r="BK23" i="17" s="1"/>
  <c r="K1852" i="7"/>
  <c r="BJ23" i="17" s="1"/>
  <c r="K1851" i="7"/>
  <c r="BI23" i="17" s="1"/>
  <c r="K1850" i="7"/>
  <c r="K1849" i="7"/>
  <c r="K1848" i="7"/>
  <c r="BE23" i="17" s="1"/>
  <c r="K1847" i="7"/>
  <c r="K1846" i="7"/>
  <c r="E1875" i="7" s="1"/>
  <c r="K1845" i="7"/>
  <c r="K1844" i="7"/>
  <c r="BG23" i="17" s="1"/>
  <c r="K1843" i="7"/>
  <c r="BF23" i="17" s="1"/>
  <c r="K1842" i="7"/>
  <c r="BD23" i="17" s="1"/>
  <c r="K1835" i="7"/>
  <c r="EH23" i="17" s="1"/>
  <c r="K1834" i="7"/>
  <c r="EG23" i="17" s="1"/>
  <c r="I1833" i="7"/>
  <c r="G1833" i="7"/>
  <c r="E1833" i="7"/>
  <c r="K1832" i="7"/>
  <c r="EF23" i="17" s="1"/>
  <c r="K1831" i="7"/>
  <c r="EE23" i="17" s="1"/>
  <c r="I1830" i="7"/>
  <c r="G1830" i="7"/>
  <c r="E1830" i="7"/>
  <c r="K1829" i="7"/>
  <c r="ED23" i="17" s="1"/>
  <c r="K1828" i="7"/>
  <c r="EC23" i="17" s="1"/>
  <c r="I1827" i="7"/>
  <c r="G1827" i="7"/>
  <c r="E1827" i="7"/>
  <c r="K1826" i="7"/>
  <c r="EB23" i="17" s="1"/>
  <c r="K1825" i="7"/>
  <c r="EA23" i="17" s="1"/>
  <c r="I1824" i="7"/>
  <c r="G1824" i="7"/>
  <c r="E1824" i="7"/>
  <c r="K1762" i="7"/>
  <c r="K1761" i="7"/>
  <c r="K1755" i="7"/>
  <c r="I1745" i="7"/>
  <c r="G1745" i="7"/>
  <c r="E1745" i="7"/>
  <c r="K1744" i="7"/>
  <c r="DA22" i="17" s="1"/>
  <c r="K1743" i="7"/>
  <c r="CZ22" i="17" s="1"/>
  <c r="K1742" i="7"/>
  <c r="CY22" i="17" s="1"/>
  <c r="K1741" i="7"/>
  <c r="CX22" i="17" s="1"/>
  <c r="K1740" i="7"/>
  <c r="CW22" i="17" s="1"/>
  <c r="K1739" i="7"/>
  <c r="CV22" i="17" s="1"/>
  <c r="K1738" i="7"/>
  <c r="CU22" i="17" s="1"/>
  <c r="K1737" i="7"/>
  <c r="CT22" i="17" s="1"/>
  <c r="I1734" i="7"/>
  <c r="AM22" i="17" s="1"/>
  <c r="G1734" i="7"/>
  <c r="W22" i="17" s="1"/>
  <c r="E1734" i="7"/>
  <c r="G22" i="17" s="1"/>
  <c r="K1733" i="7"/>
  <c r="K1732" i="7"/>
  <c r="BQ22" i="17" s="1"/>
  <c r="K1731" i="7"/>
  <c r="BP22" i="17" s="1"/>
  <c r="K1730" i="7"/>
  <c r="BO22" i="17" s="1"/>
  <c r="K1729" i="7"/>
  <c r="BN22" i="17" s="1"/>
  <c r="K1728" i="7"/>
  <c r="BM22" i="17" s="1"/>
  <c r="K1727" i="7"/>
  <c r="BL22" i="17" s="1"/>
  <c r="K1726" i="7"/>
  <c r="BK22" i="17" s="1"/>
  <c r="K1725" i="7"/>
  <c r="BJ22" i="17" s="1"/>
  <c r="K1724" i="7"/>
  <c r="BI22" i="17" s="1"/>
  <c r="K1723" i="7"/>
  <c r="K1722" i="7"/>
  <c r="K1721" i="7"/>
  <c r="BE22" i="17" s="1"/>
  <c r="K1720" i="7"/>
  <c r="K1719" i="7"/>
  <c r="E1748" i="7" s="1"/>
  <c r="K1718" i="7"/>
  <c r="E1747" i="7" s="1"/>
  <c r="K1717" i="7"/>
  <c r="BG22" i="17" s="1"/>
  <c r="K1716" i="7"/>
  <c r="BF22" i="17" s="1"/>
  <c r="K1715" i="7"/>
  <c r="BD22" i="17" s="1"/>
  <c r="K1708" i="7"/>
  <c r="EH22" i="17" s="1"/>
  <c r="K1707" i="7"/>
  <c r="EG22" i="17" s="1"/>
  <c r="I1706" i="7"/>
  <c r="G1706" i="7"/>
  <c r="E1706" i="7"/>
  <c r="K1705" i="7"/>
  <c r="EF22" i="17" s="1"/>
  <c r="K1704" i="7"/>
  <c r="EE22" i="17" s="1"/>
  <c r="I1703" i="7"/>
  <c r="G1703" i="7"/>
  <c r="E1703" i="7"/>
  <c r="K1702" i="7"/>
  <c r="ED22" i="17" s="1"/>
  <c r="K1701" i="7"/>
  <c r="EC22" i="17" s="1"/>
  <c r="I1700" i="7"/>
  <c r="G1700" i="7"/>
  <c r="E1700" i="7"/>
  <c r="K1699" i="7"/>
  <c r="EB22" i="17" s="1"/>
  <c r="K1698" i="7"/>
  <c r="EA22" i="17" s="1"/>
  <c r="I1697" i="7"/>
  <c r="G1697" i="7"/>
  <c r="E1697" i="7"/>
  <c r="K1635" i="7"/>
  <c r="K1634" i="7"/>
  <c r="K1628" i="7"/>
  <c r="I1618" i="7"/>
  <c r="G1618" i="7"/>
  <c r="E1618" i="7"/>
  <c r="K1617" i="7"/>
  <c r="DA21" i="17" s="1"/>
  <c r="K1616" i="7"/>
  <c r="CZ21" i="17" s="1"/>
  <c r="K1615" i="7"/>
  <c r="CY21" i="17" s="1"/>
  <c r="K1614" i="7"/>
  <c r="CX21" i="17" s="1"/>
  <c r="K1613" i="7"/>
  <c r="CW21" i="17" s="1"/>
  <c r="K1612" i="7"/>
  <c r="CV21" i="17" s="1"/>
  <c r="K1611" i="7"/>
  <c r="CU21" i="17" s="1"/>
  <c r="K1610" i="7"/>
  <c r="CT21" i="17" s="1"/>
  <c r="I1607" i="7"/>
  <c r="AM21" i="17" s="1"/>
  <c r="G1607" i="7"/>
  <c r="W21" i="17" s="1"/>
  <c r="E1607" i="7"/>
  <c r="G21" i="17" s="1"/>
  <c r="K1606" i="7"/>
  <c r="K1605" i="7"/>
  <c r="BQ21" i="17" s="1"/>
  <c r="K1604" i="7"/>
  <c r="BP21" i="17" s="1"/>
  <c r="K1603" i="7"/>
  <c r="BO21" i="17" s="1"/>
  <c r="K1602" i="7"/>
  <c r="BN21" i="17" s="1"/>
  <c r="K1601" i="7"/>
  <c r="BM21" i="17" s="1"/>
  <c r="K1600" i="7"/>
  <c r="BL21" i="17" s="1"/>
  <c r="K1599" i="7"/>
  <c r="BK21" i="17" s="1"/>
  <c r="K1598" i="7"/>
  <c r="BJ21" i="17" s="1"/>
  <c r="K1597" i="7"/>
  <c r="BI21" i="17" s="1"/>
  <c r="K1596" i="7"/>
  <c r="K1595" i="7"/>
  <c r="K1594" i="7"/>
  <c r="BE21" i="17" s="1"/>
  <c r="K1593" i="7"/>
  <c r="K1592" i="7"/>
  <c r="E1621" i="7" s="1"/>
  <c r="K1591" i="7"/>
  <c r="E1620" i="7" s="1"/>
  <c r="K1590" i="7"/>
  <c r="BG21" i="17" s="1"/>
  <c r="K1589" i="7"/>
  <c r="BF21" i="17" s="1"/>
  <c r="K1588" i="7"/>
  <c r="BD21" i="17" s="1"/>
  <c r="K1581" i="7"/>
  <c r="EH21" i="17" s="1"/>
  <c r="K1580" i="7"/>
  <c r="EG21" i="17" s="1"/>
  <c r="I1579" i="7"/>
  <c r="G1579" i="7"/>
  <c r="E1579" i="7"/>
  <c r="K1578" i="7"/>
  <c r="EF21" i="17" s="1"/>
  <c r="K1577" i="7"/>
  <c r="EE21" i="17" s="1"/>
  <c r="I1576" i="7"/>
  <c r="G1576" i="7"/>
  <c r="E1576" i="7"/>
  <c r="K1575" i="7"/>
  <c r="ED21" i="17" s="1"/>
  <c r="K1574" i="7"/>
  <c r="EC21" i="17" s="1"/>
  <c r="I1573" i="7"/>
  <c r="G1573" i="7"/>
  <c r="E1573" i="7"/>
  <c r="K1572" i="7"/>
  <c r="EB21" i="17" s="1"/>
  <c r="K1571" i="7"/>
  <c r="EA21" i="17" s="1"/>
  <c r="I1570" i="7"/>
  <c r="G1570" i="7"/>
  <c r="E1570" i="7"/>
  <c r="K1508" i="7"/>
  <c r="K1507" i="7"/>
  <c r="K1501" i="7"/>
  <c r="I1491" i="7"/>
  <c r="G1491" i="7"/>
  <c r="E1491" i="7"/>
  <c r="K1490" i="7"/>
  <c r="DA20" i="17" s="1"/>
  <c r="K1489" i="7"/>
  <c r="CZ20" i="17" s="1"/>
  <c r="K1488" i="7"/>
  <c r="CY20" i="17" s="1"/>
  <c r="K1487" i="7"/>
  <c r="CX20" i="17" s="1"/>
  <c r="K1486" i="7"/>
  <c r="CW20" i="17" s="1"/>
  <c r="K1485" i="7"/>
  <c r="CV20" i="17" s="1"/>
  <c r="K1484" i="7"/>
  <c r="CU20" i="17" s="1"/>
  <c r="K1483" i="7"/>
  <c r="CT20" i="17" s="1"/>
  <c r="I1480" i="7"/>
  <c r="AM20" i="17" s="1"/>
  <c r="G1480" i="7"/>
  <c r="W20" i="17" s="1"/>
  <c r="E1480" i="7"/>
  <c r="G20" i="17" s="1"/>
  <c r="K1479" i="7"/>
  <c r="K1478" i="7"/>
  <c r="BQ20" i="17" s="1"/>
  <c r="K1477" i="7"/>
  <c r="BP20" i="17" s="1"/>
  <c r="K1476" i="7"/>
  <c r="BO20" i="17" s="1"/>
  <c r="K1475" i="7"/>
  <c r="BN20" i="17" s="1"/>
  <c r="K1474" i="7"/>
  <c r="BM20" i="17" s="1"/>
  <c r="K1473" i="7"/>
  <c r="BL20" i="17" s="1"/>
  <c r="K1472" i="7"/>
  <c r="BK20" i="17" s="1"/>
  <c r="K1471" i="7"/>
  <c r="BJ20" i="17" s="1"/>
  <c r="K1470" i="7"/>
  <c r="BI20" i="17" s="1"/>
  <c r="K1469" i="7"/>
  <c r="K1468" i="7"/>
  <c r="K1467" i="7"/>
  <c r="BE20" i="17" s="1"/>
  <c r="K1466" i="7"/>
  <c r="K1465" i="7"/>
  <c r="E1494" i="7" s="1"/>
  <c r="K1464" i="7"/>
  <c r="K1463" i="7"/>
  <c r="BG20" i="17" s="1"/>
  <c r="K1462" i="7"/>
  <c r="BF20" i="17" s="1"/>
  <c r="K1461" i="7"/>
  <c r="BD20" i="17" s="1"/>
  <c r="K1454" i="7"/>
  <c r="EH20" i="17" s="1"/>
  <c r="K1453" i="7"/>
  <c r="EG20" i="17" s="1"/>
  <c r="I1452" i="7"/>
  <c r="G1452" i="7"/>
  <c r="E1452" i="7"/>
  <c r="K1451" i="7"/>
  <c r="EF20" i="17" s="1"/>
  <c r="K1450" i="7"/>
  <c r="EE20" i="17" s="1"/>
  <c r="I1449" i="7"/>
  <c r="G1449" i="7"/>
  <c r="E1449" i="7"/>
  <c r="K1448" i="7"/>
  <c r="ED20" i="17" s="1"/>
  <c r="K1447" i="7"/>
  <c r="EC20" i="17" s="1"/>
  <c r="I1446" i="7"/>
  <c r="G1446" i="7"/>
  <c r="E1446" i="7"/>
  <c r="K1445" i="7"/>
  <c r="EB20" i="17" s="1"/>
  <c r="K1444" i="7"/>
  <c r="EA20" i="17" s="1"/>
  <c r="I1443" i="7"/>
  <c r="G1443" i="7"/>
  <c r="E1443" i="7"/>
  <c r="K1381" i="7"/>
  <c r="K1380" i="7"/>
  <c r="K1374" i="7"/>
  <c r="I1364" i="7"/>
  <c r="G1364" i="7"/>
  <c r="E1364" i="7"/>
  <c r="K1363" i="7"/>
  <c r="DA19" i="17" s="1"/>
  <c r="K1362" i="7"/>
  <c r="CZ19" i="17" s="1"/>
  <c r="K1361" i="7"/>
  <c r="CY19" i="17" s="1"/>
  <c r="K1360" i="7"/>
  <c r="CX19" i="17" s="1"/>
  <c r="K1359" i="7"/>
  <c r="CW19" i="17" s="1"/>
  <c r="K1358" i="7"/>
  <c r="CV19" i="17" s="1"/>
  <c r="K1357" i="7"/>
  <c r="CU19" i="17" s="1"/>
  <c r="K1356" i="7"/>
  <c r="CT19" i="17" s="1"/>
  <c r="I1353" i="7"/>
  <c r="AM19" i="17" s="1"/>
  <c r="G1353" i="7"/>
  <c r="W19" i="17" s="1"/>
  <c r="E1353" i="7"/>
  <c r="G19" i="17" s="1"/>
  <c r="K1352" i="7"/>
  <c r="K1351" i="7"/>
  <c r="BQ19" i="17" s="1"/>
  <c r="K1350" i="7"/>
  <c r="BP19" i="17" s="1"/>
  <c r="K1349" i="7"/>
  <c r="BO19" i="17" s="1"/>
  <c r="K1348" i="7"/>
  <c r="BN19" i="17" s="1"/>
  <c r="K1347" i="7"/>
  <c r="BM19" i="17" s="1"/>
  <c r="K1346" i="7"/>
  <c r="BL19" i="17" s="1"/>
  <c r="K1345" i="7"/>
  <c r="BK19" i="17" s="1"/>
  <c r="K1344" i="7"/>
  <c r="BJ19" i="17" s="1"/>
  <c r="K1343" i="7"/>
  <c r="BI19" i="17" s="1"/>
  <c r="K1342" i="7"/>
  <c r="K1341" i="7"/>
  <c r="K1340" i="7"/>
  <c r="BE19" i="17" s="1"/>
  <c r="K1339" i="7"/>
  <c r="K1338" i="7"/>
  <c r="E1367" i="7" s="1"/>
  <c r="K1337" i="7"/>
  <c r="E1366" i="7" s="1"/>
  <c r="K1336" i="7"/>
  <c r="BG19" i="17" s="1"/>
  <c r="K1335" i="7"/>
  <c r="BF19" i="17" s="1"/>
  <c r="K1334" i="7"/>
  <c r="BD19" i="17" s="1"/>
  <c r="K1327" i="7"/>
  <c r="EH19" i="17" s="1"/>
  <c r="K1326" i="7"/>
  <c r="EG19" i="17" s="1"/>
  <c r="I1325" i="7"/>
  <c r="G1325" i="7"/>
  <c r="E1325" i="7"/>
  <c r="K1324" i="7"/>
  <c r="EF19" i="17" s="1"/>
  <c r="K1323" i="7"/>
  <c r="EE19" i="17" s="1"/>
  <c r="I1322" i="7"/>
  <c r="G1322" i="7"/>
  <c r="E1322" i="7"/>
  <c r="K1321" i="7"/>
  <c r="ED19" i="17" s="1"/>
  <c r="K1320" i="7"/>
  <c r="EC19" i="17" s="1"/>
  <c r="I1319" i="7"/>
  <c r="G1319" i="7"/>
  <c r="E1319" i="7"/>
  <c r="K1318" i="7"/>
  <c r="EB19" i="17" s="1"/>
  <c r="K1317" i="7"/>
  <c r="EA19" i="17" s="1"/>
  <c r="I1316" i="7"/>
  <c r="G1316" i="7"/>
  <c r="E1316" i="7"/>
  <c r="K1254" i="7"/>
  <c r="K1253" i="7"/>
  <c r="K1247" i="7"/>
  <c r="I1237" i="7"/>
  <c r="G1237" i="7"/>
  <c r="E1237" i="7"/>
  <c r="K1236" i="7"/>
  <c r="DA18" i="17" s="1"/>
  <c r="K1235" i="7"/>
  <c r="CZ18" i="17" s="1"/>
  <c r="K1234" i="7"/>
  <c r="CY18" i="17" s="1"/>
  <c r="K1233" i="7"/>
  <c r="CX18" i="17" s="1"/>
  <c r="K1232" i="7"/>
  <c r="CW18" i="17" s="1"/>
  <c r="K1231" i="7"/>
  <c r="CV18" i="17" s="1"/>
  <c r="K1230" i="7"/>
  <c r="CU18" i="17" s="1"/>
  <c r="K1229" i="7"/>
  <c r="CT18" i="17" s="1"/>
  <c r="I1226" i="7"/>
  <c r="AM18" i="17" s="1"/>
  <c r="G1226" i="7"/>
  <c r="W18" i="17" s="1"/>
  <c r="E1226" i="7"/>
  <c r="G18" i="17" s="1"/>
  <c r="K1225" i="7"/>
  <c r="K1224" i="7"/>
  <c r="BQ18" i="17" s="1"/>
  <c r="K1223" i="7"/>
  <c r="BP18" i="17" s="1"/>
  <c r="K1222" i="7"/>
  <c r="BO18" i="17" s="1"/>
  <c r="K1221" i="7"/>
  <c r="BN18" i="17" s="1"/>
  <c r="K1220" i="7"/>
  <c r="BM18" i="17" s="1"/>
  <c r="K1219" i="7"/>
  <c r="BL18" i="17" s="1"/>
  <c r="K1218" i="7"/>
  <c r="BK18" i="17" s="1"/>
  <c r="K1217" i="7"/>
  <c r="BJ18" i="17" s="1"/>
  <c r="K1216" i="7"/>
  <c r="BI18" i="17" s="1"/>
  <c r="K1215" i="7"/>
  <c r="K1214" i="7"/>
  <c r="K1213" i="7"/>
  <c r="BE18" i="17" s="1"/>
  <c r="K1212" i="7"/>
  <c r="K1211" i="7"/>
  <c r="E1240" i="7" s="1"/>
  <c r="K1210" i="7"/>
  <c r="E1239" i="7" s="1"/>
  <c r="K1209" i="7"/>
  <c r="BG18" i="17" s="1"/>
  <c r="K1208" i="7"/>
  <c r="BF18" i="17" s="1"/>
  <c r="K1207" i="7"/>
  <c r="BD18" i="17" s="1"/>
  <c r="K1200" i="7"/>
  <c r="EH18" i="17" s="1"/>
  <c r="K1199" i="7"/>
  <c r="EG18" i="17" s="1"/>
  <c r="I1198" i="7"/>
  <c r="G1198" i="7"/>
  <c r="E1198" i="7"/>
  <c r="K1197" i="7"/>
  <c r="EF18" i="17" s="1"/>
  <c r="K1196" i="7"/>
  <c r="EE18" i="17" s="1"/>
  <c r="I1195" i="7"/>
  <c r="G1195" i="7"/>
  <c r="E1195" i="7"/>
  <c r="K1194" i="7"/>
  <c r="ED18" i="17" s="1"/>
  <c r="K1193" i="7"/>
  <c r="EC18" i="17" s="1"/>
  <c r="I1192" i="7"/>
  <c r="G1192" i="7"/>
  <c r="E1192" i="7"/>
  <c r="K1191" i="7"/>
  <c r="EB18" i="17" s="1"/>
  <c r="K1190" i="7"/>
  <c r="EA18" i="17" s="1"/>
  <c r="I1189" i="7"/>
  <c r="G1189" i="7"/>
  <c r="E1189" i="7"/>
  <c r="K1127" i="7"/>
  <c r="K1126" i="7"/>
  <c r="K1120" i="7"/>
  <c r="I1110" i="7"/>
  <c r="G1110" i="7"/>
  <c r="E1110" i="7"/>
  <c r="K1109" i="7"/>
  <c r="DA17" i="17" s="1"/>
  <c r="K1108" i="7"/>
  <c r="CZ17" i="17" s="1"/>
  <c r="K1107" i="7"/>
  <c r="CY17" i="17" s="1"/>
  <c r="K1106" i="7"/>
  <c r="CX17" i="17" s="1"/>
  <c r="K1105" i="7"/>
  <c r="CW17" i="17" s="1"/>
  <c r="K1104" i="7"/>
  <c r="CV17" i="17" s="1"/>
  <c r="K1103" i="7"/>
  <c r="CU17" i="17" s="1"/>
  <c r="K1102" i="7"/>
  <c r="CT17" i="17" s="1"/>
  <c r="I1099" i="7"/>
  <c r="AM17" i="17" s="1"/>
  <c r="G1099" i="7"/>
  <c r="W17" i="17" s="1"/>
  <c r="E1099" i="7"/>
  <c r="G17" i="17" s="1"/>
  <c r="K1098" i="7"/>
  <c r="K1097" i="7"/>
  <c r="BQ17" i="17" s="1"/>
  <c r="K1096" i="7"/>
  <c r="BP17" i="17" s="1"/>
  <c r="K1095" i="7"/>
  <c r="BO17" i="17" s="1"/>
  <c r="K1094" i="7"/>
  <c r="BN17" i="17" s="1"/>
  <c r="K1093" i="7"/>
  <c r="BM17" i="17" s="1"/>
  <c r="K1092" i="7"/>
  <c r="BL17" i="17" s="1"/>
  <c r="K1091" i="7"/>
  <c r="BK17" i="17" s="1"/>
  <c r="K1090" i="7"/>
  <c r="BJ17" i="17" s="1"/>
  <c r="K1089" i="7"/>
  <c r="BI17" i="17" s="1"/>
  <c r="K1088" i="7"/>
  <c r="K1087" i="7"/>
  <c r="K1086" i="7"/>
  <c r="BE17" i="17" s="1"/>
  <c r="K1085" i="7"/>
  <c r="K1084" i="7"/>
  <c r="E1113" i="7" s="1"/>
  <c r="K1083" i="7"/>
  <c r="K1082" i="7"/>
  <c r="BG17" i="17" s="1"/>
  <c r="K1081" i="7"/>
  <c r="BF17" i="17" s="1"/>
  <c r="K1080" i="7"/>
  <c r="BD17" i="17" s="1"/>
  <c r="K1073" i="7"/>
  <c r="EH17" i="17" s="1"/>
  <c r="K1072" i="7"/>
  <c r="EG17" i="17" s="1"/>
  <c r="I1071" i="7"/>
  <c r="G1071" i="7"/>
  <c r="E1071" i="7"/>
  <c r="K1070" i="7"/>
  <c r="EF17" i="17" s="1"/>
  <c r="K1069" i="7"/>
  <c r="EE17" i="17" s="1"/>
  <c r="I1068" i="7"/>
  <c r="G1068" i="7"/>
  <c r="E1068" i="7"/>
  <c r="K1067" i="7"/>
  <c r="ED17" i="17" s="1"/>
  <c r="K1066" i="7"/>
  <c r="EC17" i="17" s="1"/>
  <c r="I1065" i="7"/>
  <c r="G1065" i="7"/>
  <c r="E1065" i="7"/>
  <c r="K1064" i="7"/>
  <c r="EB17" i="17" s="1"/>
  <c r="K1063" i="7"/>
  <c r="EA17" i="17" s="1"/>
  <c r="I1062" i="7"/>
  <c r="G1062" i="7"/>
  <c r="E1062" i="7"/>
  <c r="K1000" i="7"/>
  <c r="K999" i="7"/>
  <c r="K997" i="7"/>
  <c r="K993" i="7"/>
  <c r="I983" i="7"/>
  <c r="G983" i="7"/>
  <c r="E983" i="7"/>
  <c r="K982" i="7"/>
  <c r="DA16" i="17" s="1"/>
  <c r="K981" i="7"/>
  <c r="CZ16" i="17" s="1"/>
  <c r="K980" i="7"/>
  <c r="CY16" i="17" s="1"/>
  <c r="K979" i="7"/>
  <c r="CX16" i="17" s="1"/>
  <c r="K978" i="7"/>
  <c r="CW16" i="17" s="1"/>
  <c r="K977" i="7"/>
  <c r="CV16" i="17" s="1"/>
  <c r="K976" i="7"/>
  <c r="CU16" i="17" s="1"/>
  <c r="K975" i="7"/>
  <c r="CT16" i="17" s="1"/>
  <c r="I972" i="7"/>
  <c r="AM16" i="17" s="1"/>
  <c r="G972" i="7"/>
  <c r="W16" i="17" s="1"/>
  <c r="E972" i="7"/>
  <c r="G16" i="17" s="1"/>
  <c r="K971" i="7"/>
  <c r="K970" i="7"/>
  <c r="BQ16" i="17" s="1"/>
  <c r="K969" i="7"/>
  <c r="BP16" i="17" s="1"/>
  <c r="K968" i="7"/>
  <c r="BO16" i="17" s="1"/>
  <c r="K967" i="7"/>
  <c r="BN16" i="17" s="1"/>
  <c r="K966" i="7"/>
  <c r="BM16" i="17" s="1"/>
  <c r="K965" i="7"/>
  <c r="BL16" i="17" s="1"/>
  <c r="K964" i="7"/>
  <c r="BK16" i="17" s="1"/>
  <c r="K963" i="7"/>
  <c r="BJ16" i="17" s="1"/>
  <c r="K962" i="7"/>
  <c r="BI16" i="17" s="1"/>
  <c r="K961" i="7"/>
  <c r="K960" i="7"/>
  <c r="K959" i="7"/>
  <c r="BE16" i="17" s="1"/>
  <c r="K958" i="7"/>
  <c r="K957" i="7"/>
  <c r="E986" i="7" s="1"/>
  <c r="K956" i="7"/>
  <c r="E985" i="7" s="1"/>
  <c r="K955" i="7"/>
  <c r="BG16" i="17" s="1"/>
  <c r="K954" i="7"/>
  <c r="BF16" i="17" s="1"/>
  <c r="K953" i="7"/>
  <c r="BD16" i="17" s="1"/>
  <c r="K946" i="7"/>
  <c r="EH16" i="17" s="1"/>
  <c r="K945" i="7"/>
  <c r="EG16" i="17" s="1"/>
  <c r="I944" i="7"/>
  <c r="G944" i="7"/>
  <c r="E944" i="7"/>
  <c r="K943" i="7"/>
  <c r="EF16" i="17" s="1"/>
  <c r="K942" i="7"/>
  <c r="EE16" i="17" s="1"/>
  <c r="I941" i="7"/>
  <c r="G941" i="7"/>
  <c r="E941" i="7"/>
  <c r="K940" i="7"/>
  <c r="ED16" i="17" s="1"/>
  <c r="K939" i="7"/>
  <c r="EC16" i="17" s="1"/>
  <c r="I938" i="7"/>
  <c r="G938" i="7"/>
  <c r="E938" i="7"/>
  <c r="K937" i="7"/>
  <c r="EB16" i="17" s="1"/>
  <c r="K936" i="7"/>
  <c r="EA16" i="17" s="1"/>
  <c r="I935" i="7"/>
  <c r="G935" i="7"/>
  <c r="E935" i="7"/>
  <c r="K873" i="7"/>
  <c r="K872" i="7"/>
  <c r="K866" i="7"/>
  <c r="I856" i="7"/>
  <c r="G856" i="7"/>
  <c r="E856" i="7"/>
  <c r="K855" i="7"/>
  <c r="DA15" i="17" s="1"/>
  <c r="K854" i="7"/>
  <c r="CZ15" i="17" s="1"/>
  <c r="K853" i="7"/>
  <c r="CY15" i="17" s="1"/>
  <c r="K852" i="7"/>
  <c r="CX15" i="17" s="1"/>
  <c r="K851" i="7"/>
  <c r="CW15" i="17" s="1"/>
  <c r="K850" i="7"/>
  <c r="CV15" i="17" s="1"/>
  <c r="K849" i="7"/>
  <c r="CU15" i="17" s="1"/>
  <c r="K848" i="7"/>
  <c r="CT15" i="17" s="1"/>
  <c r="I845" i="7"/>
  <c r="AM15" i="17" s="1"/>
  <c r="G845" i="7"/>
  <c r="W15" i="17" s="1"/>
  <c r="E845" i="7"/>
  <c r="G15" i="17" s="1"/>
  <c r="K844" i="7"/>
  <c r="K843" i="7"/>
  <c r="BQ15" i="17" s="1"/>
  <c r="K842" i="7"/>
  <c r="BP15" i="17" s="1"/>
  <c r="K841" i="7"/>
  <c r="BO15" i="17" s="1"/>
  <c r="K840" i="7"/>
  <c r="BN15" i="17" s="1"/>
  <c r="K839" i="7"/>
  <c r="BM15" i="17" s="1"/>
  <c r="K838" i="7"/>
  <c r="BL15" i="17" s="1"/>
  <c r="K837" i="7"/>
  <c r="BK15" i="17" s="1"/>
  <c r="K836" i="7"/>
  <c r="BJ15" i="17" s="1"/>
  <c r="K835" i="7"/>
  <c r="BI15" i="17" s="1"/>
  <c r="K834" i="7"/>
  <c r="K833" i="7"/>
  <c r="K832" i="7"/>
  <c r="BE15" i="17" s="1"/>
  <c r="K831" i="7"/>
  <c r="K830" i="7"/>
  <c r="E859" i="7" s="1"/>
  <c r="K829" i="7"/>
  <c r="K828" i="7"/>
  <c r="BG15" i="17" s="1"/>
  <c r="K827" i="7"/>
  <c r="BF15" i="17" s="1"/>
  <c r="K826" i="7"/>
  <c r="BD15" i="17" s="1"/>
  <c r="K819" i="7"/>
  <c r="EH15" i="17" s="1"/>
  <c r="K818" i="7"/>
  <c r="EG15" i="17" s="1"/>
  <c r="I817" i="7"/>
  <c r="G817" i="7"/>
  <c r="E817" i="7"/>
  <c r="K816" i="7"/>
  <c r="EF15" i="17" s="1"/>
  <c r="K815" i="7"/>
  <c r="EE15" i="17" s="1"/>
  <c r="I814" i="7"/>
  <c r="G814" i="7"/>
  <c r="E814" i="7"/>
  <c r="K813" i="7"/>
  <c r="ED15" i="17" s="1"/>
  <c r="K812" i="7"/>
  <c r="EC15" i="17" s="1"/>
  <c r="I811" i="7"/>
  <c r="G811" i="7"/>
  <c r="E811" i="7"/>
  <c r="K810" i="7"/>
  <c r="EB15" i="17" s="1"/>
  <c r="K809" i="7"/>
  <c r="EA15" i="17" s="1"/>
  <c r="K746" i="7"/>
  <c r="K745" i="7"/>
  <c r="K739" i="7"/>
  <c r="I729" i="7"/>
  <c r="G729" i="7"/>
  <c r="E729" i="7"/>
  <c r="K728" i="7"/>
  <c r="DA14" i="17" s="1"/>
  <c r="K727" i="7"/>
  <c r="CZ14" i="17" s="1"/>
  <c r="K726" i="7"/>
  <c r="CY14" i="17" s="1"/>
  <c r="K725" i="7"/>
  <c r="CX14" i="17" s="1"/>
  <c r="K724" i="7"/>
  <c r="CW14" i="17" s="1"/>
  <c r="K723" i="7"/>
  <c r="CV14" i="17" s="1"/>
  <c r="K722" i="7"/>
  <c r="CU14" i="17" s="1"/>
  <c r="K721" i="7"/>
  <c r="CT14" i="17" s="1"/>
  <c r="I718" i="7"/>
  <c r="AM14" i="17" s="1"/>
  <c r="G718" i="7"/>
  <c r="W14" i="17" s="1"/>
  <c r="E718" i="7"/>
  <c r="G14" i="17" s="1"/>
  <c r="K717" i="7"/>
  <c r="K716" i="7"/>
  <c r="BQ14" i="17" s="1"/>
  <c r="K715" i="7"/>
  <c r="BP14" i="17" s="1"/>
  <c r="K714" i="7"/>
  <c r="BO14" i="17" s="1"/>
  <c r="K713" i="7"/>
  <c r="BN14" i="17" s="1"/>
  <c r="K712" i="7"/>
  <c r="BM14" i="17" s="1"/>
  <c r="K711" i="7"/>
  <c r="BL14" i="17" s="1"/>
  <c r="K710" i="7"/>
  <c r="BK14" i="17" s="1"/>
  <c r="K709" i="7"/>
  <c r="BJ14" i="17" s="1"/>
  <c r="K708" i="7"/>
  <c r="BI14" i="17" s="1"/>
  <c r="K707" i="7"/>
  <c r="K706" i="7"/>
  <c r="K705" i="7"/>
  <c r="BE14" i="17" s="1"/>
  <c r="K704" i="7"/>
  <c r="K703" i="7"/>
  <c r="E732" i="7" s="1"/>
  <c r="K702" i="7"/>
  <c r="E731" i="7" s="1"/>
  <c r="K701" i="7"/>
  <c r="BG14" i="17" s="1"/>
  <c r="K700" i="7"/>
  <c r="BF14" i="17" s="1"/>
  <c r="K699" i="7"/>
  <c r="BD14" i="17" s="1"/>
  <c r="K692" i="7"/>
  <c r="EH14" i="17" s="1"/>
  <c r="K691" i="7"/>
  <c r="EG14" i="17" s="1"/>
  <c r="I690" i="7"/>
  <c r="G690" i="7"/>
  <c r="E690" i="7"/>
  <c r="K689" i="7"/>
  <c r="EF14" i="17" s="1"/>
  <c r="K688" i="7"/>
  <c r="EE14" i="17" s="1"/>
  <c r="I687" i="7"/>
  <c r="G687" i="7"/>
  <c r="E687" i="7"/>
  <c r="K686" i="7"/>
  <c r="ED14" i="17" s="1"/>
  <c r="K685" i="7"/>
  <c r="EC14" i="17" s="1"/>
  <c r="I684" i="7"/>
  <c r="G684" i="7"/>
  <c r="E684" i="7"/>
  <c r="K683" i="7"/>
  <c r="EB14" i="17" s="1"/>
  <c r="K682" i="7"/>
  <c r="EA14" i="17" s="1"/>
  <c r="I681" i="7"/>
  <c r="G681" i="7"/>
  <c r="E681" i="7"/>
  <c r="K619" i="7"/>
  <c r="K618" i="7"/>
  <c r="K612" i="7"/>
  <c r="I602" i="7"/>
  <c r="G602" i="7"/>
  <c r="E602" i="7"/>
  <c r="K601" i="7"/>
  <c r="DA13" i="17" s="1"/>
  <c r="K600" i="7"/>
  <c r="CZ13" i="17" s="1"/>
  <c r="K599" i="7"/>
  <c r="CY13" i="17" s="1"/>
  <c r="K598" i="7"/>
  <c r="CX13" i="17" s="1"/>
  <c r="K597" i="7"/>
  <c r="CW13" i="17" s="1"/>
  <c r="K596" i="7"/>
  <c r="CV13" i="17" s="1"/>
  <c r="K595" i="7"/>
  <c r="CU13" i="17" s="1"/>
  <c r="K594" i="7"/>
  <c r="CT13" i="17" s="1"/>
  <c r="I591" i="7"/>
  <c r="AM13" i="17" s="1"/>
  <c r="G591" i="7"/>
  <c r="W13" i="17" s="1"/>
  <c r="E591" i="7"/>
  <c r="G13" i="17" s="1"/>
  <c r="K590" i="7"/>
  <c r="K589" i="7"/>
  <c r="BQ13" i="17" s="1"/>
  <c r="K588" i="7"/>
  <c r="BP13" i="17" s="1"/>
  <c r="K587" i="7"/>
  <c r="BO13" i="17" s="1"/>
  <c r="K586" i="7"/>
  <c r="BN13" i="17" s="1"/>
  <c r="K585" i="7"/>
  <c r="BM13" i="17" s="1"/>
  <c r="K584" i="7"/>
  <c r="BL13" i="17" s="1"/>
  <c r="K583" i="7"/>
  <c r="BK13" i="17" s="1"/>
  <c r="K582" i="7"/>
  <c r="BJ13" i="17" s="1"/>
  <c r="K581" i="7"/>
  <c r="BI13" i="17" s="1"/>
  <c r="K580" i="7"/>
  <c r="K579" i="7"/>
  <c r="K578" i="7"/>
  <c r="BE13" i="17" s="1"/>
  <c r="K577" i="7"/>
  <c r="K576" i="7"/>
  <c r="E605" i="7" s="1"/>
  <c r="K575" i="7"/>
  <c r="E604" i="7" s="1"/>
  <c r="K574" i="7"/>
  <c r="BG13" i="17" s="1"/>
  <c r="K573" i="7"/>
  <c r="BF13" i="17" s="1"/>
  <c r="K572" i="7"/>
  <c r="BD13" i="17" s="1"/>
  <c r="K565" i="7"/>
  <c r="EH13" i="17" s="1"/>
  <c r="K564" i="7"/>
  <c r="EG13" i="17" s="1"/>
  <c r="I563" i="7"/>
  <c r="G563" i="7"/>
  <c r="E563" i="7"/>
  <c r="K562" i="7"/>
  <c r="EF13" i="17" s="1"/>
  <c r="K561" i="7"/>
  <c r="EE13" i="17" s="1"/>
  <c r="I560" i="7"/>
  <c r="G560" i="7"/>
  <c r="E560" i="7"/>
  <c r="K559" i="7"/>
  <c r="ED13" i="17" s="1"/>
  <c r="K558" i="7"/>
  <c r="EC13" i="17" s="1"/>
  <c r="I557" i="7"/>
  <c r="G557" i="7"/>
  <c r="E557" i="7"/>
  <c r="K556" i="7"/>
  <c r="EB13" i="17" s="1"/>
  <c r="K555" i="7"/>
  <c r="EA13" i="17" s="1"/>
  <c r="I554" i="7"/>
  <c r="G554" i="7"/>
  <c r="E554" i="7"/>
  <c r="K492" i="7"/>
  <c r="K491" i="7"/>
  <c r="K485" i="7"/>
  <c r="I475" i="7"/>
  <c r="G475" i="7"/>
  <c r="E475" i="7"/>
  <c r="K474" i="7"/>
  <c r="DA12" i="17" s="1"/>
  <c r="K473" i="7"/>
  <c r="CZ12" i="17" s="1"/>
  <c r="K472" i="7"/>
  <c r="CY12" i="17" s="1"/>
  <c r="K471" i="7"/>
  <c r="CX12" i="17" s="1"/>
  <c r="K470" i="7"/>
  <c r="CW12" i="17" s="1"/>
  <c r="K469" i="7"/>
  <c r="CV12" i="17" s="1"/>
  <c r="K468" i="7"/>
  <c r="CU12" i="17" s="1"/>
  <c r="K467" i="7"/>
  <c r="CT12" i="17" s="1"/>
  <c r="I464" i="7"/>
  <c r="AM12" i="17" s="1"/>
  <c r="G464" i="7"/>
  <c r="W12" i="17" s="1"/>
  <c r="E464" i="7"/>
  <c r="G12" i="17" s="1"/>
  <c r="K463" i="7"/>
  <c r="K462" i="7"/>
  <c r="BQ12" i="17" s="1"/>
  <c r="K461" i="7"/>
  <c r="BP12" i="17" s="1"/>
  <c r="K460" i="7"/>
  <c r="BO12" i="17" s="1"/>
  <c r="K459" i="7"/>
  <c r="BN12" i="17" s="1"/>
  <c r="K458" i="7"/>
  <c r="BM12" i="17" s="1"/>
  <c r="K457" i="7"/>
  <c r="BL12" i="17" s="1"/>
  <c r="K456" i="7"/>
  <c r="BK12" i="17" s="1"/>
  <c r="K455" i="7"/>
  <c r="BJ12" i="17" s="1"/>
  <c r="K454" i="7"/>
  <c r="BI12" i="17" s="1"/>
  <c r="K453" i="7"/>
  <c r="K452" i="7"/>
  <c r="K451" i="7"/>
  <c r="BE12" i="17" s="1"/>
  <c r="K450" i="7"/>
  <c r="K449" i="7"/>
  <c r="E478" i="7" s="1"/>
  <c r="K448" i="7"/>
  <c r="E477" i="7" s="1"/>
  <c r="K447" i="7"/>
  <c r="BG12" i="17" s="1"/>
  <c r="K446" i="7"/>
  <c r="BF12" i="17" s="1"/>
  <c r="K445" i="7"/>
  <c r="BD12" i="17" s="1"/>
  <c r="K438" i="7"/>
  <c r="EH12" i="17" s="1"/>
  <c r="K437" i="7"/>
  <c r="EG12" i="17" s="1"/>
  <c r="I436" i="7"/>
  <c r="G436" i="7"/>
  <c r="E436" i="7"/>
  <c r="K435" i="7"/>
  <c r="EF12" i="17" s="1"/>
  <c r="K434" i="7"/>
  <c r="EE12" i="17" s="1"/>
  <c r="I433" i="7"/>
  <c r="G433" i="7"/>
  <c r="E433" i="7"/>
  <c r="K432" i="7"/>
  <c r="ED12" i="17" s="1"/>
  <c r="K431" i="7"/>
  <c r="EC12" i="17" s="1"/>
  <c r="I430" i="7"/>
  <c r="G430" i="7"/>
  <c r="E430" i="7"/>
  <c r="K429" i="7"/>
  <c r="EB12" i="17" s="1"/>
  <c r="K428" i="7"/>
  <c r="EA12" i="17" s="1"/>
  <c r="I427" i="7"/>
  <c r="G427" i="7"/>
  <c r="E427" i="7"/>
  <c r="K365" i="7"/>
  <c r="K364" i="7"/>
  <c r="K358" i="7"/>
  <c r="I348" i="7"/>
  <c r="G348" i="7"/>
  <c r="E348" i="7"/>
  <c r="K347" i="7"/>
  <c r="DA11" i="17" s="1"/>
  <c r="K346" i="7"/>
  <c r="CZ11" i="17" s="1"/>
  <c r="K345" i="7"/>
  <c r="CY11" i="17" s="1"/>
  <c r="K344" i="7"/>
  <c r="CX11" i="17" s="1"/>
  <c r="K343" i="7"/>
  <c r="CW11" i="17" s="1"/>
  <c r="K342" i="7"/>
  <c r="CV11" i="17" s="1"/>
  <c r="K341" i="7"/>
  <c r="CU11" i="17" s="1"/>
  <c r="K340" i="7"/>
  <c r="CT11" i="17" s="1"/>
  <c r="I337" i="7"/>
  <c r="AM11" i="17" s="1"/>
  <c r="G337" i="7"/>
  <c r="W11" i="17" s="1"/>
  <c r="E337" i="7"/>
  <c r="G11" i="17" s="1"/>
  <c r="K336" i="7"/>
  <c r="K335" i="7"/>
  <c r="BQ11" i="17" s="1"/>
  <c r="K334" i="7"/>
  <c r="BP11" i="17" s="1"/>
  <c r="K333" i="7"/>
  <c r="BO11" i="17" s="1"/>
  <c r="K332" i="7"/>
  <c r="BN11" i="17" s="1"/>
  <c r="K331" i="7"/>
  <c r="BM11" i="17" s="1"/>
  <c r="K330" i="7"/>
  <c r="BL11" i="17" s="1"/>
  <c r="K329" i="7"/>
  <c r="BK11" i="17" s="1"/>
  <c r="K328" i="7"/>
  <c r="BJ11" i="17" s="1"/>
  <c r="K327" i="7"/>
  <c r="BI11" i="17" s="1"/>
  <c r="K326" i="7"/>
  <c r="K325" i="7"/>
  <c r="K324" i="7"/>
  <c r="BE11" i="17" s="1"/>
  <c r="K323" i="7"/>
  <c r="K322" i="7"/>
  <c r="E351" i="7" s="1"/>
  <c r="K321" i="7"/>
  <c r="E350" i="7" s="1"/>
  <c r="K320" i="7"/>
  <c r="BG11" i="17" s="1"/>
  <c r="K319" i="7"/>
  <c r="BF11" i="17" s="1"/>
  <c r="K318" i="7"/>
  <c r="BD11" i="17" s="1"/>
  <c r="K311" i="7"/>
  <c r="EH11" i="17" s="1"/>
  <c r="K310" i="7"/>
  <c r="EG11" i="17" s="1"/>
  <c r="I309" i="7"/>
  <c r="G309" i="7"/>
  <c r="E309" i="7"/>
  <c r="K308" i="7"/>
  <c r="EF11" i="17" s="1"/>
  <c r="K307" i="7"/>
  <c r="EE11" i="17" s="1"/>
  <c r="I306" i="7"/>
  <c r="G306" i="7"/>
  <c r="E306" i="7"/>
  <c r="K305" i="7"/>
  <c r="ED11" i="17" s="1"/>
  <c r="K304" i="7"/>
  <c r="EC11" i="17" s="1"/>
  <c r="I303" i="7"/>
  <c r="G303" i="7"/>
  <c r="E303" i="7"/>
  <c r="K302" i="7"/>
  <c r="EB11" i="17" s="1"/>
  <c r="K301" i="7"/>
  <c r="EA11" i="17" s="1"/>
  <c r="I300" i="7"/>
  <c r="G300" i="7"/>
  <c r="E300" i="7"/>
  <c r="K238" i="7"/>
  <c r="K237" i="7"/>
  <c r="K231" i="7"/>
  <c r="I221" i="7"/>
  <c r="G221" i="7"/>
  <c r="E221" i="7"/>
  <c r="K220" i="7"/>
  <c r="DA10" i="17" s="1"/>
  <c r="K219" i="7"/>
  <c r="CZ10" i="17" s="1"/>
  <c r="K218" i="7"/>
  <c r="CY10" i="17" s="1"/>
  <c r="K217" i="7"/>
  <c r="CX10" i="17" s="1"/>
  <c r="K216" i="7"/>
  <c r="CW10" i="17" s="1"/>
  <c r="K215" i="7"/>
  <c r="CV10" i="17" s="1"/>
  <c r="K214" i="7"/>
  <c r="CU10" i="17" s="1"/>
  <c r="K213" i="7"/>
  <c r="CT10" i="17" s="1"/>
  <c r="I210" i="7"/>
  <c r="AM10" i="17" s="1"/>
  <c r="G210" i="7"/>
  <c r="W10" i="17" s="1"/>
  <c r="E210" i="7"/>
  <c r="G10" i="17" s="1"/>
  <c r="K209" i="7"/>
  <c r="K208" i="7"/>
  <c r="BQ10" i="17" s="1"/>
  <c r="K207" i="7"/>
  <c r="BP10" i="17" s="1"/>
  <c r="K206" i="7"/>
  <c r="BO10" i="17" s="1"/>
  <c r="K205" i="7"/>
  <c r="BN10" i="17" s="1"/>
  <c r="K204" i="7"/>
  <c r="BM10" i="17" s="1"/>
  <c r="K203" i="7"/>
  <c r="BL10" i="17" s="1"/>
  <c r="K202" i="7"/>
  <c r="BK10" i="17" s="1"/>
  <c r="K201" i="7"/>
  <c r="BJ10" i="17" s="1"/>
  <c r="K200" i="7"/>
  <c r="BI10" i="17" s="1"/>
  <c r="K199" i="7"/>
  <c r="K198" i="7"/>
  <c r="K197" i="7"/>
  <c r="BE10" i="17" s="1"/>
  <c r="K196" i="7"/>
  <c r="K195" i="7"/>
  <c r="E224" i="7" s="1"/>
  <c r="K194" i="7"/>
  <c r="E223" i="7" s="1"/>
  <c r="K193" i="7"/>
  <c r="BG10" i="17" s="1"/>
  <c r="K192" i="7"/>
  <c r="BF10" i="17" s="1"/>
  <c r="K191" i="7"/>
  <c r="BD10" i="17" s="1"/>
  <c r="K184" i="7"/>
  <c r="EH10" i="17" s="1"/>
  <c r="K183" i="7"/>
  <c r="EG10" i="17" s="1"/>
  <c r="I182" i="7"/>
  <c r="G182" i="7"/>
  <c r="E182" i="7"/>
  <c r="K181" i="7"/>
  <c r="EF10" i="17" s="1"/>
  <c r="K180" i="7"/>
  <c r="EE10" i="17" s="1"/>
  <c r="I179" i="7"/>
  <c r="G179" i="7"/>
  <c r="E179" i="7"/>
  <c r="K178" i="7"/>
  <c r="ED10" i="17" s="1"/>
  <c r="K177" i="7"/>
  <c r="EC10" i="17" s="1"/>
  <c r="I176" i="7"/>
  <c r="G176" i="7"/>
  <c r="E176" i="7"/>
  <c r="K175" i="7"/>
  <c r="EB10" i="17" s="1"/>
  <c r="K174" i="7"/>
  <c r="EA10" i="17" s="1"/>
  <c r="I173" i="7"/>
  <c r="G173" i="7"/>
  <c r="E173" i="7"/>
  <c r="K111" i="7"/>
  <c r="K110" i="7"/>
  <c r="K104" i="7"/>
  <c r="I94" i="7"/>
  <c r="G94" i="7"/>
  <c r="E94" i="7"/>
  <c r="K93" i="7"/>
  <c r="DA9" i="17" s="1"/>
  <c r="K92" i="7"/>
  <c r="CZ9" i="17" s="1"/>
  <c r="K91" i="7"/>
  <c r="CY9" i="17" s="1"/>
  <c r="K90" i="7"/>
  <c r="CX9" i="17" s="1"/>
  <c r="K89" i="7"/>
  <c r="CW9" i="17" s="1"/>
  <c r="K88" i="7"/>
  <c r="CV9" i="17" s="1"/>
  <c r="K87" i="7"/>
  <c r="CU9" i="17" s="1"/>
  <c r="K86" i="7"/>
  <c r="CT9" i="17" s="1"/>
  <c r="I83" i="7"/>
  <c r="AM9" i="17" s="1"/>
  <c r="G83" i="7"/>
  <c r="W9" i="17" s="1"/>
  <c r="E83" i="7"/>
  <c r="G9" i="17" s="1"/>
  <c r="K82" i="7"/>
  <c r="K81" i="7"/>
  <c r="BQ9" i="17" s="1"/>
  <c r="K80" i="7"/>
  <c r="BP9" i="17" s="1"/>
  <c r="K79" i="7"/>
  <c r="BO9" i="17" s="1"/>
  <c r="K78" i="7"/>
  <c r="BN9" i="17" s="1"/>
  <c r="K77" i="7"/>
  <c r="BM9" i="17" s="1"/>
  <c r="K76" i="7"/>
  <c r="BL9" i="17" s="1"/>
  <c r="K75" i="7"/>
  <c r="BK9" i="17" s="1"/>
  <c r="K74" i="7"/>
  <c r="BJ9" i="17" s="1"/>
  <c r="K73" i="7"/>
  <c r="BI9" i="17" s="1"/>
  <c r="K72" i="7"/>
  <c r="K71" i="7"/>
  <c r="K70" i="7"/>
  <c r="BE9" i="17" s="1"/>
  <c r="K69" i="7"/>
  <c r="K68" i="7"/>
  <c r="E97" i="7" s="1"/>
  <c r="K67" i="7"/>
  <c r="K66" i="7"/>
  <c r="BG9" i="17" s="1"/>
  <c r="K65" i="7"/>
  <c r="BF9" i="17" s="1"/>
  <c r="K64" i="7"/>
  <c r="BD9" i="17" s="1"/>
  <c r="K57" i="7"/>
  <c r="EH9" i="17" s="1"/>
  <c r="K56" i="7"/>
  <c r="EG9" i="17" s="1"/>
  <c r="I55" i="7"/>
  <c r="G55" i="7"/>
  <c r="E55" i="7"/>
  <c r="K54" i="7"/>
  <c r="EF9" i="17" s="1"/>
  <c r="K53" i="7"/>
  <c r="EE9" i="17" s="1"/>
  <c r="I52" i="7"/>
  <c r="G52" i="7"/>
  <c r="E52" i="7"/>
  <c r="K51" i="7"/>
  <c r="ED9" i="17" s="1"/>
  <c r="K50" i="7"/>
  <c r="EC9" i="17" s="1"/>
  <c r="I49" i="7"/>
  <c r="G49" i="7"/>
  <c r="E49" i="7"/>
  <c r="K48" i="7"/>
  <c r="EB9" i="17" s="1"/>
  <c r="K47" i="7"/>
  <c r="EA9" i="17" s="1"/>
  <c r="I46" i="7"/>
  <c r="G46" i="7"/>
  <c r="E46" i="7"/>
  <c r="K1061" i="6"/>
  <c r="K1060" i="6"/>
  <c r="K1054" i="6"/>
  <c r="I1044" i="6"/>
  <c r="G1044" i="6"/>
  <c r="E1044" i="6"/>
  <c r="K1043" i="6"/>
  <c r="DA8" i="17" s="1"/>
  <c r="K1042" i="6"/>
  <c r="CZ8" i="17" s="1"/>
  <c r="K1041" i="6"/>
  <c r="CY8" i="17" s="1"/>
  <c r="K1040" i="6"/>
  <c r="CX8" i="17" s="1"/>
  <c r="K1039" i="6"/>
  <c r="CW8" i="17" s="1"/>
  <c r="K1038" i="6"/>
  <c r="CV8" i="17" s="1"/>
  <c r="K1037" i="6"/>
  <c r="CU8" i="17" s="1"/>
  <c r="K1036" i="6"/>
  <c r="CT8" i="17" s="1"/>
  <c r="I1033" i="6"/>
  <c r="AM8" i="17" s="1"/>
  <c r="G1033" i="6"/>
  <c r="W8" i="17" s="1"/>
  <c r="E1033" i="6"/>
  <c r="G8" i="17" s="1"/>
  <c r="K1032" i="6"/>
  <c r="K1031" i="6"/>
  <c r="BQ8" i="17" s="1"/>
  <c r="K1030" i="6"/>
  <c r="BP8" i="17" s="1"/>
  <c r="K1029" i="6"/>
  <c r="BO8" i="17" s="1"/>
  <c r="K1028" i="6"/>
  <c r="BN8" i="17" s="1"/>
  <c r="K1027" i="6"/>
  <c r="BM8" i="17" s="1"/>
  <c r="K1026" i="6"/>
  <c r="BL8" i="17" s="1"/>
  <c r="K1025" i="6"/>
  <c r="BK8" i="17" s="1"/>
  <c r="K1024" i="6"/>
  <c r="BJ8" i="17" s="1"/>
  <c r="K1023" i="6"/>
  <c r="BI8" i="17" s="1"/>
  <c r="K1022" i="6"/>
  <c r="K1021" i="6"/>
  <c r="K1020" i="6"/>
  <c r="BE8" i="17" s="1"/>
  <c r="K1019" i="6"/>
  <c r="K1018" i="6"/>
  <c r="E1047" i="6" s="1"/>
  <c r="K1017" i="6"/>
  <c r="E1046" i="6" s="1"/>
  <c r="K1016" i="6"/>
  <c r="BG8" i="17" s="1"/>
  <c r="K1015" i="6"/>
  <c r="BF8" i="17" s="1"/>
  <c r="K1014" i="6"/>
  <c r="BD8" i="17" s="1"/>
  <c r="K1007" i="6"/>
  <c r="EH8" i="17" s="1"/>
  <c r="K1006" i="6"/>
  <c r="EG8" i="17" s="1"/>
  <c r="I1005" i="6"/>
  <c r="G1005" i="6"/>
  <c r="E1005" i="6"/>
  <c r="K1004" i="6"/>
  <c r="EF8" i="17" s="1"/>
  <c r="K1003" i="6"/>
  <c r="EE8" i="17" s="1"/>
  <c r="I1002" i="6"/>
  <c r="G1002" i="6"/>
  <c r="E1002" i="6"/>
  <c r="K1001" i="6"/>
  <c r="ED8" i="17" s="1"/>
  <c r="K1000" i="6"/>
  <c r="EC8" i="17" s="1"/>
  <c r="I999" i="6"/>
  <c r="G999" i="6"/>
  <c r="E999" i="6"/>
  <c r="K998" i="6"/>
  <c r="EB8" i="17" s="1"/>
  <c r="K997" i="6"/>
  <c r="EA8" i="17" s="1"/>
  <c r="I996" i="6"/>
  <c r="G996" i="6"/>
  <c r="E996" i="6"/>
  <c r="K934" i="6"/>
  <c r="K933" i="6"/>
  <c r="K927" i="6"/>
  <c r="I917" i="6"/>
  <c r="G917" i="6"/>
  <c r="E917" i="6"/>
  <c r="K916" i="6"/>
  <c r="DA7" i="17" s="1"/>
  <c r="K915" i="6"/>
  <c r="CZ7" i="17" s="1"/>
  <c r="K914" i="6"/>
  <c r="CY7" i="17" s="1"/>
  <c r="K913" i="6"/>
  <c r="CX7" i="17" s="1"/>
  <c r="K912" i="6"/>
  <c r="CW7" i="17" s="1"/>
  <c r="K911" i="6"/>
  <c r="CV7" i="17" s="1"/>
  <c r="K910" i="6"/>
  <c r="CU7" i="17" s="1"/>
  <c r="K909" i="6"/>
  <c r="CT7" i="17" s="1"/>
  <c r="I906" i="6"/>
  <c r="AM7" i="17" s="1"/>
  <c r="G906" i="6"/>
  <c r="W7" i="17" s="1"/>
  <c r="E906" i="6"/>
  <c r="G7" i="17" s="1"/>
  <c r="K905" i="6"/>
  <c r="K904" i="6"/>
  <c r="BQ7" i="17" s="1"/>
  <c r="K903" i="6"/>
  <c r="BP7" i="17" s="1"/>
  <c r="K902" i="6"/>
  <c r="BO7" i="17" s="1"/>
  <c r="K901" i="6"/>
  <c r="BN7" i="17" s="1"/>
  <c r="K900" i="6"/>
  <c r="BM7" i="17" s="1"/>
  <c r="K899" i="6"/>
  <c r="BL7" i="17" s="1"/>
  <c r="K898" i="6"/>
  <c r="BK7" i="17" s="1"/>
  <c r="K897" i="6"/>
  <c r="BJ7" i="17" s="1"/>
  <c r="K896" i="6"/>
  <c r="BI7" i="17" s="1"/>
  <c r="K895" i="6"/>
  <c r="K894" i="6"/>
  <c r="K893" i="6"/>
  <c r="BE7" i="17" s="1"/>
  <c r="K892" i="6"/>
  <c r="K891" i="6"/>
  <c r="E920" i="6" s="1"/>
  <c r="K890" i="6"/>
  <c r="E919" i="6" s="1"/>
  <c r="K889" i="6"/>
  <c r="BG7" i="17" s="1"/>
  <c r="K888" i="6"/>
  <c r="BF7" i="17" s="1"/>
  <c r="K887" i="6"/>
  <c r="BD7" i="17" s="1"/>
  <c r="K880" i="6"/>
  <c r="EH7" i="17" s="1"/>
  <c r="K879" i="6"/>
  <c r="EG7" i="17" s="1"/>
  <c r="I878" i="6"/>
  <c r="G878" i="6"/>
  <c r="E878" i="6"/>
  <c r="K877" i="6"/>
  <c r="EF7" i="17" s="1"/>
  <c r="K876" i="6"/>
  <c r="EE7" i="17" s="1"/>
  <c r="I875" i="6"/>
  <c r="G875" i="6"/>
  <c r="E875" i="6"/>
  <c r="K874" i="6"/>
  <c r="ED7" i="17" s="1"/>
  <c r="K873" i="6"/>
  <c r="EC7" i="17" s="1"/>
  <c r="I872" i="6"/>
  <c r="G872" i="6"/>
  <c r="E872" i="6"/>
  <c r="K871" i="6"/>
  <c r="EB7" i="17" s="1"/>
  <c r="K870" i="6"/>
  <c r="EA7" i="17" s="1"/>
  <c r="I869" i="6"/>
  <c r="G869" i="6"/>
  <c r="E869" i="6"/>
  <c r="K807" i="6"/>
  <c r="K806" i="6"/>
  <c r="K800" i="6"/>
  <c r="I790" i="6"/>
  <c r="G790" i="6"/>
  <c r="E790" i="6"/>
  <c r="K789" i="6"/>
  <c r="DB6" i="17" s="1"/>
  <c r="K788" i="6"/>
  <c r="DA6" i="17" s="1"/>
  <c r="K787" i="6"/>
  <c r="CZ6" i="17" s="1"/>
  <c r="K786" i="6"/>
  <c r="CY6" i="17" s="1"/>
  <c r="K785" i="6"/>
  <c r="CX6" i="17" s="1"/>
  <c r="K784" i="6"/>
  <c r="CW6" i="17" s="1"/>
  <c r="K783" i="6"/>
  <c r="CV6" i="17" s="1"/>
  <c r="K782" i="6"/>
  <c r="CU6" i="17" s="1"/>
  <c r="K781" i="6"/>
  <c r="CT6" i="17" s="1"/>
  <c r="I778" i="6"/>
  <c r="AM6" i="17" s="1"/>
  <c r="G778" i="6"/>
  <c r="W6" i="17" s="1"/>
  <c r="E778" i="6"/>
  <c r="G6" i="17" s="1"/>
  <c r="K777" i="6"/>
  <c r="K776" i="6"/>
  <c r="BQ6" i="17" s="1"/>
  <c r="K775" i="6"/>
  <c r="BP6" i="17" s="1"/>
  <c r="K774" i="6"/>
  <c r="BO6" i="17" s="1"/>
  <c r="K773" i="6"/>
  <c r="BN6" i="17" s="1"/>
  <c r="K772" i="6"/>
  <c r="BM6" i="17" s="1"/>
  <c r="K771" i="6"/>
  <c r="BL6" i="17" s="1"/>
  <c r="K770" i="6"/>
  <c r="BK6" i="17" s="1"/>
  <c r="K769" i="6"/>
  <c r="BJ6" i="17" s="1"/>
  <c r="K768" i="6"/>
  <c r="BI6" i="17" s="1"/>
  <c r="K767" i="6"/>
  <c r="K766" i="6"/>
  <c r="K765" i="6"/>
  <c r="BE6" i="17" s="1"/>
  <c r="K764" i="6"/>
  <c r="K763" i="6"/>
  <c r="E793" i="6" s="1"/>
  <c r="K762" i="6"/>
  <c r="K761" i="6"/>
  <c r="BG6" i="17" s="1"/>
  <c r="K760" i="6"/>
  <c r="BF6" i="17" s="1"/>
  <c r="K759" i="6"/>
  <c r="BD6" i="17" s="1"/>
  <c r="K752" i="6"/>
  <c r="EH6" i="17" s="1"/>
  <c r="K751" i="6"/>
  <c r="EG6" i="17" s="1"/>
  <c r="I750" i="6"/>
  <c r="G750" i="6"/>
  <c r="E750" i="6"/>
  <c r="K749" i="6"/>
  <c r="EF6" i="17" s="1"/>
  <c r="K748" i="6"/>
  <c r="EE6" i="17" s="1"/>
  <c r="I747" i="6"/>
  <c r="G747" i="6"/>
  <c r="E747" i="6"/>
  <c r="K746" i="6"/>
  <c r="ED6" i="17" s="1"/>
  <c r="K745" i="6"/>
  <c r="EC6" i="17" s="1"/>
  <c r="I744" i="6"/>
  <c r="G744" i="6"/>
  <c r="E744" i="6"/>
  <c r="K743" i="6"/>
  <c r="EB6" i="17" s="1"/>
  <c r="K742" i="6"/>
  <c r="EA6" i="17" s="1"/>
  <c r="I741" i="6"/>
  <c r="G741" i="6"/>
  <c r="E741" i="6"/>
  <c r="K679" i="6"/>
  <c r="K678" i="6"/>
  <c r="K672" i="6"/>
  <c r="I662" i="6"/>
  <c r="G662" i="6"/>
  <c r="E662" i="6"/>
  <c r="K661" i="6"/>
  <c r="DB5" i="17" s="1"/>
  <c r="K660" i="6"/>
  <c r="DA5" i="17" s="1"/>
  <c r="K659" i="6"/>
  <c r="CZ5" i="17" s="1"/>
  <c r="K658" i="6"/>
  <c r="CY5" i="17" s="1"/>
  <c r="K657" i="6"/>
  <c r="CX5" i="17" s="1"/>
  <c r="K656" i="6"/>
  <c r="CW5" i="17" s="1"/>
  <c r="K655" i="6"/>
  <c r="CV5" i="17" s="1"/>
  <c r="K654" i="6"/>
  <c r="CU5" i="17" s="1"/>
  <c r="K653" i="6"/>
  <c r="CT5" i="17" s="1"/>
  <c r="I650" i="6"/>
  <c r="AM5" i="17" s="1"/>
  <c r="G650" i="6"/>
  <c r="W5" i="17" s="1"/>
  <c r="E650" i="6"/>
  <c r="G5" i="17" s="1"/>
  <c r="K649" i="6"/>
  <c r="K648" i="6"/>
  <c r="BQ5" i="17" s="1"/>
  <c r="K647" i="6"/>
  <c r="BP5" i="17" s="1"/>
  <c r="K646" i="6"/>
  <c r="BO5" i="17" s="1"/>
  <c r="K645" i="6"/>
  <c r="BN5" i="17" s="1"/>
  <c r="K644" i="6"/>
  <c r="BM5" i="17" s="1"/>
  <c r="K643" i="6"/>
  <c r="BL5" i="17" s="1"/>
  <c r="K642" i="6"/>
  <c r="BK5" i="17" s="1"/>
  <c r="K641" i="6"/>
  <c r="BJ5" i="17" s="1"/>
  <c r="K640" i="6"/>
  <c r="BI5" i="17" s="1"/>
  <c r="K639" i="6"/>
  <c r="K638" i="6"/>
  <c r="K637" i="6"/>
  <c r="BE5" i="17" s="1"/>
  <c r="K636" i="6"/>
  <c r="K635" i="6"/>
  <c r="E665" i="6" s="1"/>
  <c r="K634" i="6"/>
  <c r="E664" i="6" s="1"/>
  <c r="K633" i="6"/>
  <c r="BG5" i="17" s="1"/>
  <c r="K632" i="6"/>
  <c r="BF5" i="17" s="1"/>
  <c r="K631" i="6"/>
  <c r="BD5" i="17" s="1"/>
  <c r="K624" i="6"/>
  <c r="EH5" i="17" s="1"/>
  <c r="K623" i="6"/>
  <c r="EG5" i="17" s="1"/>
  <c r="I622" i="6"/>
  <c r="G622" i="6"/>
  <c r="E622" i="6"/>
  <c r="K621" i="6"/>
  <c r="EF5" i="17" s="1"/>
  <c r="K620" i="6"/>
  <c r="EE5" i="17" s="1"/>
  <c r="I619" i="6"/>
  <c r="G619" i="6"/>
  <c r="E619" i="6"/>
  <c r="K618" i="6"/>
  <c r="ED5" i="17" s="1"/>
  <c r="K617" i="6"/>
  <c r="EC5" i="17" s="1"/>
  <c r="I616" i="6"/>
  <c r="G616" i="6"/>
  <c r="E616" i="6"/>
  <c r="K615" i="6"/>
  <c r="EB5" i="17" s="1"/>
  <c r="K614" i="6"/>
  <c r="EA5" i="17" s="1"/>
  <c r="I613" i="6"/>
  <c r="G613" i="6"/>
  <c r="E613" i="6"/>
  <c r="K551" i="6"/>
  <c r="K550" i="6"/>
  <c r="K544" i="6"/>
  <c r="I534" i="6"/>
  <c r="G534" i="6"/>
  <c r="E534" i="6"/>
  <c r="K533" i="6"/>
  <c r="DB4" i="17" s="1"/>
  <c r="K532" i="6"/>
  <c r="DA4" i="17" s="1"/>
  <c r="K531" i="6"/>
  <c r="CZ4" i="17" s="1"/>
  <c r="K530" i="6"/>
  <c r="CY4" i="17" s="1"/>
  <c r="K529" i="6"/>
  <c r="CX4" i="17" s="1"/>
  <c r="K528" i="6"/>
  <c r="CW4" i="17" s="1"/>
  <c r="K527" i="6"/>
  <c r="CV4" i="17" s="1"/>
  <c r="K526" i="6"/>
  <c r="CU4" i="17" s="1"/>
  <c r="K525" i="6"/>
  <c r="CT4" i="17" s="1"/>
  <c r="I522" i="6"/>
  <c r="AM4" i="17" s="1"/>
  <c r="G522" i="6"/>
  <c r="W4" i="17" s="1"/>
  <c r="E522" i="6"/>
  <c r="G4" i="17" s="1"/>
  <c r="K521" i="6"/>
  <c r="K520" i="6"/>
  <c r="BQ4" i="17" s="1"/>
  <c r="K519" i="6"/>
  <c r="BP4" i="17" s="1"/>
  <c r="K518" i="6"/>
  <c r="BO4" i="17" s="1"/>
  <c r="K517" i="6"/>
  <c r="BN4" i="17" s="1"/>
  <c r="K516" i="6"/>
  <c r="BM4" i="17" s="1"/>
  <c r="K515" i="6"/>
  <c r="BL4" i="17" s="1"/>
  <c r="K514" i="6"/>
  <c r="BK4" i="17" s="1"/>
  <c r="K513" i="6"/>
  <c r="BJ4" i="17" s="1"/>
  <c r="K512" i="6"/>
  <c r="BI4" i="17" s="1"/>
  <c r="K511" i="6"/>
  <c r="K510" i="6"/>
  <c r="K509" i="6"/>
  <c r="BE4" i="17" s="1"/>
  <c r="K508" i="6"/>
  <c r="K507" i="6"/>
  <c r="E537" i="6" s="1"/>
  <c r="K506" i="6"/>
  <c r="K505" i="6"/>
  <c r="BG4" i="17" s="1"/>
  <c r="K504" i="6"/>
  <c r="BF4" i="17" s="1"/>
  <c r="K503" i="6"/>
  <c r="BD4" i="17" s="1"/>
  <c r="K496" i="6"/>
  <c r="EH4" i="17" s="1"/>
  <c r="K495" i="6"/>
  <c r="EG4" i="17" s="1"/>
  <c r="I494" i="6"/>
  <c r="G494" i="6"/>
  <c r="E494" i="6"/>
  <c r="K493" i="6"/>
  <c r="EF4" i="17" s="1"/>
  <c r="K492" i="6"/>
  <c r="EE4" i="17" s="1"/>
  <c r="I491" i="6"/>
  <c r="G491" i="6"/>
  <c r="E491" i="6"/>
  <c r="K490" i="6"/>
  <c r="ED4" i="17" s="1"/>
  <c r="K489" i="6"/>
  <c r="EC4" i="17" s="1"/>
  <c r="I488" i="6"/>
  <c r="G488" i="6"/>
  <c r="E488" i="6"/>
  <c r="K487" i="6"/>
  <c r="EB4" i="17" s="1"/>
  <c r="K486" i="6"/>
  <c r="EA4" i="17" s="1"/>
  <c r="I485" i="6"/>
  <c r="G485" i="6"/>
  <c r="E485" i="6"/>
  <c r="C288" i="6"/>
  <c r="K250" i="6"/>
  <c r="K248" i="6"/>
  <c r="K240" i="6"/>
  <c r="K239" i="6"/>
  <c r="DB3" i="17" s="1"/>
  <c r="K238" i="6"/>
  <c r="DA3" i="17" s="1"/>
  <c r="K237" i="6"/>
  <c r="CZ3" i="17" s="1"/>
  <c r="K236" i="6"/>
  <c r="CY3" i="17" s="1"/>
  <c r="K235" i="6"/>
  <c r="CX3" i="17" s="1"/>
  <c r="K234" i="6"/>
  <c r="CW3" i="17" s="1"/>
  <c r="K233" i="6"/>
  <c r="CV3" i="17" s="1"/>
  <c r="K232" i="6"/>
  <c r="CU3" i="17" s="1"/>
  <c r="K231" i="6"/>
  <c r="CT3" i="17" s="1"/>
  <c r="I228" i="6"/>
  <c r="AM3" i="17" s="1"/>
  <c r="G228" i="6"/>
  <c r="W3" i="17" s="1"/>
  <c r="E228" i="6"/>
  <c r="G3" i="17" s="1"/>
  <c r="K227" i="6"/>
  <c r="K226" i="6"/>
  <c r="BQ3" i="17" s="1"/>
  <c r="K225" i="6"/>
  <c r="BP3" i="17" s="1"/>
  <c r="K224" i="6"/>
  <c r="BO3" i="17" s="1"/>
  <c r="K223" i="6"/>
  <c r="BN3" i="17" s="1"/>
  <c r="K222" i="6"/>
  <c r="BM3" i="17" s="1"/>
  <c r="K221" i="6"/>
  <c r="BL3" i="17" s="1"/>
  <c r="K220" i="6"/>
  <c r="BK3" i="17" s="1"/>
  <c r="K219" i="6"/>
  <c r="BJ3" i="17" s="1"/>
  <c r="K218" i="6"/>
  <c r="BI3" i="17" s="1"/>
  <c r="K217" i="6"/>
  <c r="K216" i="6"/>
  <c r="K215" i="6"/>
  <c r="BE3" i="17" s="1"/>
  <c r="K214" i="6"/>
  <c r="K213" i="6"/>
  <c r="K212" i="6"/>
  <c r="K211" i="6"/>
  <c r="BG3" i="17" s="1"/>
  <c r="K210" i="6"/>
  <c r="BF3" i="17" s="1"/>
  <c r="K209" i="6"/>
  <c r="BD3" i="17" s="1"/>
  <c r="K202" i="6"/>
  <c r="EH3" i="17" s="1"/>
  <c r="K201" i="6"/>
  <c r="EG3" i="17" s="1"/>
  <c r="K199" i="6"/>
  <c r="EF3" i="17" s="1"/>
  <c r="K198" i="6"/>
  <c r="EE3" i="17" s="1"/>
  <c r="K196" i="6"/>
  <c r="ED3" i="17" s="1"/>
  <c r="K195" i="6"/>
  <c r="EC3" i="17" s="1"/>
  <c r="K193" i="6"/>
  <c r="EB3" i="17" s="1"/>
  <c r="K192" i="6"/>
  <c r="EA3" i="17" s="1"/>
  <c r="I191" i="6"/>
  <c r="G191" i="6"/>
  <c r="K203" i="6"/>
  <c r="K115" i="6"/>
  <c r="K114" i="6"/>
  <c r="K108" i="6"/>
  <c r="I98" i="6"/>
  <c r="G98" i="6"/>
  <c r="E98" i="6"/>
  <c r="K97" i="6"/>
  <c r="DB2" i="17" s="1"/>
  <c r="K96" i="6"/>
  <c r="DA2" i="17" s="1"/>
  <c r="K95" i="6"/>
  <c r="CZ2" i="17" s="1"/>
  <c r="K94" i="6"/>
  <c r="CY2" i="17" s="1"/>
  <c r="K93" i="6"/>
  <c r="CX2" i="17" s="1"/>
  <c r="K92" i="6"/>
  <c r="CW2" i="17" s="1"/>
  <c r="K91" i="6"/>
  <c r="CV2" i="17" s="1"/>
  <c r="K90" i="6"/>
  <c r="CU2" i="17" s="1"/>
  <c r="K89" i="6"/>
  <c r="CT2" i="17" s="1"/>
  <c r="I86" i="6"/>
  <c r="AM2" i="17" s="1"/>
  <c r="G86" i="6"/>
  <c r="W2" i="17" s="1"/>
  <c r="E86" i="6"/>
  <c r="G2" i="17" s="1"/>
  <c r="K85" i="6"/>
  <c r="K84" i="6"/>
  <c r="BQ2" i="17" s="1"/>
  <c r="K83" i="6"/>
  <c r="BP2" i="17" s="1"/>
  <c r="K82" i="6"/>
  <c r="BO2" i="17" s="1"/>
  <c r="K81" i="6"/>
  <c r="BN2" i="17" s="1"/>
  <c r="K80" i="6"/>
  <c r="BM2" i="17" s="1"/>
  <c r="K79" i="6"/>
  <c r="BL2" i="17" s="1"/>
  <c r="K78" i="6"/>
  <c r="BK2" i="17" s="1"/>
  <c r="K77" i="6"/>
  <c r="BJ2" i="17" s="1"/>
  <c r="K76" i="6"/>
  <c r="BI2" i="17" s="1"/>
  <c r="K75" i="6"/>
  <c r="K74" i="6"/>
  <c r="K73" i="6"/>
  <c r="BE2" i="17" s="1"/>
  <c r="K72" i="6"/>
  <c r="K71" i="6"/>
  <c r="E101" i="6" s="1"/>
  <c r="K70" i="6"/>
  <c r="K69" i="6"/>
  <c r="BG2" i="17" s="1"/>
  <c r="K68" i="6"/>
  <c r="BF2" i="17" s="1"/>
  <c r="K67" i="6"/>
  <c r="BD2" i="17" s="1"/>
  <c r="K60" i="6"/>
  <c r="EH2" i="17" s="1"/>
  <c r="K59" i="6"/>
  <c r="EG2" i="17" s="1"/>
  <c r="I58" i="6"/>
  <c r="G58" i="6"/>
  <c r="E58" i="6"/>
  <c r="K57" i="6"/>
  <c r="EF2" i="17" s="1"/>
  <c r="K56" i="6"/>
  <c r="EE2" i="17" s="1"/>
  <c r="I55" i="6"/>
  <c r="G55" i="6"/>
  <c r="E55" i="6"/>
  <c r="K54" i="6"/>
  <c r="ED2" i="17" s="1"/>
  <c r="K53" i="6"/>
  <c r="EC2" i="17" s="1"/>
  <c r="I52" i="6"/>
  <c r="G52" i="6"/>
  <c r="E52" i="6"/>
  <c r="K51" i="6"/>
  <c r="EB2" i="17" s="1"/>
  <c r="K50" i="6"/>
  <c r="EA2" i="17" s="1"/>
  <c r="I49" i="6"/>
  <c r="G49" i="6"/>
  <c r="E49" i="6"/>
  <c r="A74" i="17"/>
  <c r="A40" i="17"/>
  <c r="A62" i="17"/>
  <c r="A80" i="17"/>
  <c r="A76" i="17"/>
  <c r="A56" i="17"/>
  <c r="A55" i="17"/>
  <c r="A82" i="17"/>
  <c r="A28" i="17"/>
  <c r="A17" i="17"/>
  <c r="A54" i="17"/>
  <c r="A39" i="17"/>
  <c r="A27" i="17"/>
  <c r="A13" i="17"/>
  <c r="A42" i="17"/>
  <c r="A64" i="17"/>
  <c r="A29" i="17"/>
  <c r="A83" i="17"/>
  <c r="A44" i="17"/>
  <c r="A6" i="17"/>
  <c r="A63" i="17"/>
  <c r="A23" i="17"/>
  <c r="A3" i="17"/>
  <c r="A73" i="17"/>
  <c r="A48" i="17"/>
  <c r="A18" i="17"/>
  <c r="A36" i="17"/>
  <c r="A4" i="17"/>
  <c r="A31" i="17"/>
  <c r="A58" i="17"/>
  <c r="A53" i="17"/>
  <c r="A50" i="17"/>
  <c r="A33" i="17"/>
  <c r="A35" i="17"/>
  <c r="A14" i="17"/>
  <c r="A24" i="17"/>
  <c r="A5" i="17"/>
  <c r="A65" i="17"/>
  <c r="A26" i="17"/>
  <c r="A59" i="17"/>
  <c r="A71" i="17"/>
  <c r="A25" i="17"/>
  <c r="A70" i="17"/>
  <c r="A8" i="17"/>
  <c r="A51" i="17"/>
  <c r="A30" i="17"/>
  <c r="A21" i="17"/>
  <c r="A66" i="17"/>
  <c r="A61" i="17"/>
  <c r="A2" i="17"/>
  <c r="A20" i="17"/>
  <c r="A86" i="17"/>
  <c r="A16" i="17"/>
  <c r="A19" i="17"/>
  <c r="A77" i="17"/>
  <c r="A60" i="17"/>
  <c r="A38" i="17"/>
  <c r="A7" i="17"/>
  <c r="A78" i="17"/>
  <c r="A68" i="17"/>
  <c r="A81" i="17"/>
  <c r="A57" i="17"/>
  <c r="A49" i="17"/>
  <c r="A10" i="17"/>
  <c r="A32" i="17"/>
  <c r="A85" i="17"/>
  <c r="A46" i="17"/>
  <c r="A72" i="17"/>
  <c r="A12" i="17"/>
  <c r="A34" i="17"/>
  <c r="A67" i="17"/>
  <c r="A75" i="17"/>
  <c r="A79" i="17"/>
  <c r="A45" i="17"/>
  <c r="A43" i="17"/>
  <c r="A41" i="17"/>
  <c r="A37" i="17"/>
  <c r="A15" i="17"/>
  <c r="A22" i="17"/>
  <c r="A47" i="17"/>
  <c r="A52" i="17"/>
  <c r="A84" i="17"/>
  <c r="A11" i="17"/>
  <c r="A9" i="17"/>
  <c r="A69" i="17"/>
  <c r="G1200" i="9" l="1"/>
  <c r="K1490" i="9"/>
  <c r="G819" i="9"/>
  <c r="K347" i="9"/>
  <c r="K220" i="9"/>
  <c r="G946" i="9"/>
  <c r="K299" i="9"/>
  <c r="E438" i="9"/>
  <c r="E1327" i="9"/>
  <c r="G1454" i="9"/>
  <c r="G184" i="9"/>
  <c r="I692" i="9"/>
  <c r="K728" i="9"/>
  <c r="I1073" i="9"/>
  <c r="K1109" i="9"/>
  <c r="E565" i="9"/>
  <c r="BR52" i="17"/>
  <c r="K982" i="9"/>
  <c r="I1327" i="9"/>
  <c r="K2846" i="10"/>
  <c r="E311" i="9"/>
  <c r="L149" i="16"/>
  <c r="H149" i="16"/>
  <c r="L111" i="16"/>
  <c r="H111" i="16"/>
  <c r="K73" i="16"/>
  <c r="G73" i="16"/>
  <c r="K35" i="16"/>
  <c r="G35" i="16"/>
  <c r="K149" i="16"/>
  <c r="G149" i="16"/>
  <c r="K111" i="16"/>
  <c r="G111" i="16"/>
  <c r="P73" i="16"/>
  <c r="O73" i="16" s="1"/>
  <c r="J73" i="16"/>
  <c r="F73" i="16"/>
  <c r="P35" i="16"/>
  <c r="O35" i="16" s="1"/>
  <c r="J35" i="16"/>
  <c r="F35" i="16"/>
  <c r="P149" i="16"/>
  <c r="O149" i="16" s="1"/>
  <c r="J149" i="16"/>
  <c r="F149" i="16"/>
  <c r="P111" i="16"/>
  <c r="O111" i="16" s="1"/>
  <c r="J111" i="16"/>
  <c r="F111" i="16"/>
  <c r="M73" i="16"/>
  <c r="I73" i="16"/>
  <c r="E73" i="16"/>
  <c r="M35" i="16"/>
  <c r="I35" i="16"/>
  <c r="E35" i="16"/>
  <c r="M149" i="16"/>
  <c r="I149" i="16"/>
  <c r="E149" i="16"/>
  <c r="M111" i="16"/>
  <c r="I111" i="16"/>
  <c r="E111" i="16"/>
  <c r="L73" i="16"/>
  <c r="H73" i="16"/>
  <c r="L35" i="16"/>
  <c r="H35" i="16"/>
  <c r="J150" i="16"/>
  <c r="F150" i="16"/>
  <c r="P112" i="16"/>
  <c r="O112" i="16" s="1"/>
  <c r="J112" i="16"/>
  <c r="F112" i="16"/>
  <c r="M74" i="16"/>
  <c r="I74" i="16"/>
  <c r="E74" i="16"/>
  <c r="M36" i="16"/>
  <c r="I36" i="16"/>
  <c r="E36" i="16"/>
  <c r="I150" i="16"/>
  <c r="E150" i="16"/>
  <c r="M112" i="16"/>
  <c r="I112" i="16"/>
  <c r="E112" i="16"/>
  <c r="L74" i="16"/>
  <c r="H74" i="16"/>
  <c r="L36" i="16"/>
  <c r="H36" i="16"/>
  <c r="L150" i="16"/>
  <c r="H150" i="16"/>
  <c r="L112" i="16"/>
  <c r="H112" i="16"/>
  <c r="K74" i="16"/>
  <c r="G74" i="16"/>
  <c r="K36" i="16"/>
  <c r="G36" i="16"/>
  <c r="K150" i="16"/>
  <c r="G150" i="16"/>
  <c r="K112" i="16"/>
  <c r="G112" i="16"/>
  <c r="P74" i="16"/>
  <c r="O74" i="16" s="1"/>
  <c r="J74" i="16"/>
  <c r="F74" i="16"/>
  <c r="P36" i="16"/>
  <c r="O36" i="16" s="1"/>
  <c r="J36" i="16"/>
  <c r="F36" i="16"/>
  <c r="M110" i="16"/>
  <c r="G110" i="16"/>
  <c r="M72" i="16"/>
  <c r="I72" i="16"/>
  <c r="M34" i="16"/>
  <c r="I34" i="16"/>
  <c r="L110" i="16"/>
  <c r="F110" i="16"/>
  <c r="L72" i="16"/>
  <c r="F72" i="16"/>
  <c r="L34" i="16"/>
  <c r="H34" i="16"/>
  <c r="K110" i="16"/>
  <c r="E110" i="16"/>
  <c r="K72" i="16"/>
  <c r="E72" i="16"/>
  <c r="K34" i="16"/>
  <c r="G34" i="16"/>
  <c r="H110" i="16"/>
  <c r="P72" i="16"/>
  <c r="O72" i="16" s="1"/>
  <c r="J72" i="16"/>
  <c r="P34" i="16"/>
  <c r="O34" i="16" s="1"/>
  <c r="J34" i="16"/>
  <c r="F34" i="16"/>
  <c r="P148" i="16"/>
  <c r="O148" i="16" s="1"/>
  <c r="H148" i="16"/>
  <c r="L148" i="16"/>
  <c r="P150" i="16"/>
  <c r="O150" i="16" s="1"/>
  <c r="P110" i="16"/>
  <c r="O110" i="16" s="1"/>
  <c r="G72" i="16"/>
  <c r="J110" i="16"/>
  <c r="E148" i="16"/>
  <c r="I148" i="16"/>
  <c r="M148" i="16"/>
  <c r="M150" i="16"/>
  <c r="E34" i="16"/>
  <c r="H72" i="16"/>
  <c r="F148" i="16"/>
  <c r="J148" i="16"/>
  <c r="G148" i="16"/>
  <c r="K148" i="16"/>
  <c r="I110" i="16"/>
  <c r="M132" i="16"/>
  <c r="M94" i="16"/>
  <c r="H94" i="16"/>
  <c r="M56" i="16"/>
  <c r="F56" i="16"/>
  <c r="K18" i="16"/>
  <c r="L94" i="16"/>
  <c r="G94" i="16"/>
  <c r="K56" i="16"/>
  <c r="E56" i="16"/>
  <c r="I18" i="16"/>
  <c r="K94" i="16"/>
  <c r="E94" i="16"/>
  <c r="I56" i="16"/>
  <c r="M18" i="16"/>
  <c r="G18" i="16"/>
  <c r="P94" i="16"/>
  <c r="O94" i="16" s="1"/>
  <c r="J94" i="16"/>
  <c r="H56" i="16"/>
  <c r="L18" i="16"/>
  <c r="E18" i="16"/>
  <c r="K19" i="16"/>
  <c r="F19" i="16"/>
  <c r="I19" i="16"/>
  <c r="E19" i="16"/>
  <c r="K95" i="16"/>
  <c r="J57" i="16"/>
  <c r="H19" i="16"/>
  <c r="H57" i="16"/>
  <c r="M19" i="16"/>
  <c r="G19" i="16"/>
  <c r="H96" i="16"/>
  <c r="J58" i="16"/>
  <c r="K20" i="16"/>
  <c r="G20" i="16"/>
  <c r="M134" i="16"/>
  <c r="F96" i="16"/>
  <c r="E58" i="16"/>
  <c r="P20" i="16"/>
  <c r="O20" i="16" s="1"/>
  <c r="J20" i="16"/>
  <c r="F20" i="16"/>
  <c r="M20" i="16"/>
  <c r="I20" i="16"/>
  <c r="E20" i="16"/>
  <c r="M96" i="16"/>
  <c r="L58" i="16"/>
  <c r="L20" i="16"/>
  <c r="H20" i="16"/>
  <c r="G57" i="16"/>
  <c r="L134" i="16"/>
  <c r="P135" i="16"/>
  <c r="O135" i="16" s="1"/>
  <c r="E135" i="16"/>
  <c r="M59" i="16"/>
  <c r="M21" i="16"/>
  <c r="I21" i="16"/>
  <c r="E21" i="16"/>
  <c r="J97" i="16"/>
  <c r="L59" i="16"/>
  <c r="L21" i="16"/>
  <c r="H21" i="16"/>
  <c r="H97" i="16"/>
  <c r="G59" i="16"/>
  <c r="K21" i="16"/>
  <c r="G21" i="16"/>
  <c r="J135" i="16"/>
  <c r="P59" i="16"/>
  <c r="O59" i="16" s="1"/>
  <c r="P21" i="16"/>
  <c r="O21" i="16" s="1"/>
  <c r="J21" i="16"/>
  <c r="F21" i="16"/>
  <c r="F18" i="16"/>
  <c r="J56" i="16"/>
  <c r="H18" i="16"/>
  <c r="L56" i="16"/>
  <c r="P19" i="16"/>
  <c r="O19" i="16" s="1"/>
  <c r="J19" i="16"/>
  <c r="F95" i="16"/>
  <c r="L19" i="16"/>
  <c r="H95" i="16"/>
  <c r="F57" i="16"/>
  <c r="K132" i="16"/>
  <c r="P18" i="16"/>
  <c r="O18" i="16" s="1"/>
  <c r="J18" i="16"/>
  <c r="F94" i="16"/>
  <c r="P56" i="16"/>
  <c r="O56" i="16" s="1"/>
  <c r="I94" i="16"/>
  <c r="G56" i="16"/>
  <c r="I57" i="16"/>
  <c r="G9" i="16"/>
  <c r="M125" i="16"/>
  <c r="M87" i="16"/>
  <c r="I87" i="16"/>
  <c r="M49" i="16"/>
  <c r="I49" i="16"/>
  <c r="E49" i="16"/>
  <c r="K11" i="16"/>
  <c r="F11" i="16"/>
  <c r="L87" i="16"/>
  <c r="H87" i="16"/>
  <c r="L49" i="16"/>
  <c r="H49" i="16"/>
  <c r="I11" i="16"/>
  <c r="E11" i="16"/>
  <c r="K87" i="16"/>
  <c r="G87" i="16"/>
  <c r="K49" i="16"/>
  <c r="G49" i="16"/>
  <c r="M11" i="16"/>
  <c r="H11" i="16"/>
  <c r="P87" i="16"/>
  <c r="O87" i="16" s="1"/>
  <c r="J87" i="16"/>
  <c r="E87" i="16"/>
  <c r="P49" i="16"/>
  <c r="O49" i="16" s="1"/>
  <c r="J49" i="16"/>
  <c r="F49" i="16"/>
  <c r="L11" i="16"/>
  <c r="G11" i="16"/>
  <c r="M129" i="16"/>
  <c r="J91" i="16"/>
  <c r="F91" i="16"/>
  <c r="M53" i="16"/>
  <c r="I53" i="16"/>
  <c r="E53" i="16"/>
  <c r="L15" i="16"/>
  <c r="H15" i="16"/>
  <c r="P91" i="16"/>
  <c r="O91" i="16" s="1"/>
  <c r="I91" i="16"/>
  <c r="E91" i="16"/>
  <c r="L53" i="16"/>
  <c r="H53" i="16"/>
  <c r="K15" i="16"/>
  <c r="G15" i="16"/>
  <c r="L91" i="16"/>
  <c r="H91" i="16"/>
  <c r="K53" i="16"/>
  <c r="G53" i="16"/>
  <c r="P15" i="16"/>
  <c r="O15" i="16" s="1"/>
  <c r="J15" i="16"/>
  <c r="F15" i="16"/>
  <c r="K91" i="16"/>
  <c r="G91" i="16"/>
  <c r="P53" i="16"/>
  <c r="O53" i="16" s="1"/>
  <c r="J53" i="16"/>
  <c r="F53" i="16"/>
  <c r="M15" i="16"/>
  <c r="I15" i="16"/>
  <c r="E15" i="16"/>
  <c r="I54" i="16"/>
  <c r="P86" i="16"/>
  <c r="O86" i="16" s="1"/>
  <c r="I86" i="16"/>
  <c r="E86" i="16"/>
  <c r="J48" i="16"/>
  <c r="F48" i="16"/>
  <c r="L10" i="16"/>
  <c r="G10" i="16"/>
  <c r="M124" i="16"/>
  <c r="M86" i="16"/>
  <c r="H86" i="16"/>
  <c r="P48" i="16"/>
  <c r="O48" i="16" s="1"/>
  <c r="I48" i="16"/>
  <c r="E48" i="16"/>
  <c r="K10" i="16"/>
  <c r="F10" i="16"/>
  <c r="L86" i="16"/>
  <c r="G86" i="16"/>
  <c r="M48" i="16"/>
  <c r="H48" i="16"/>
  <c r="P10" i="16"/>
  <c r="O10" i="16" s="1"/>
  <c r="J10" i="16"/>
  <c r="E10" i="16"/>
  <c r="J86" i="16"/>
  <c r="F86" i="16"/>
  <c r="K48" i="16"/>
  <c r="G48" i="16"/>
  <c r="M10" i="16"/>
  <c r="I10" i="16"/>
  <c r="L50" i="16"/>
  <c r="P127" i="16"/>
  <c r="O127" i="16" s="1"/>
  <c r="P51" i="16"/>
  <c r="O51" i="16" s="1"/>
  <c r="I13" i="16"/>
  <c r="E89" i="16"/>
  <c r="J127" i="16"/>
  <c r="J90" i="16"/>
  <c r="F90" i="16"/>
  <c r="J52" i="16"/>
  <c r="E52" i="16"/>
  <c r="P14" i="16"/>
  <c r="O14" i="16" s="1"/>
  <c r="J14" i="16"/>
  <c r="E14" i="16"/>
  <c r="I90" i="16"/>
  <c r="E90" i="16"/>
  <c r="P52" i="16"/>
  <c r="O52" i="16" s="1"/>
  <c r="I52" i="16"/>
  <c r="M14" i="16"/>
  <c r="I14" i="16"/>
  <c r="M128" i="16"/>
  <c r="M90" i="16"/>
  <c r="H90" i="16"/>
  <c r="M52" i="16"/>
  <c r="G52" i="16"/>
  <c r="L14" i="16"/>
  <c r="H14" i="16"/>
  <c r="K90" i="16"/>
  <c r="G90" i="16"/>
  <c r="L52" i="16"/>
  <c r="F52" i="16"/>
  <c r="K14" i="16"/>
  <c r="F14" i="16"/>
  <c r="F92" i="16"/>
  <c r="P131" i="16"/>
  <c r="O131" i="16" s="1"/>
  <c r="J131" i="16"/>
  <c r="F131" i="16"/>
  <c r="M93" i="16"/>
  <c r="I93" i="16"/>
  <c r="E93" i="16"/>
  <c r="P55" i="16"/>
  <c r="O55" i="16" s="1"/>
  <c r="J55" i="16"/>
  <c r="F55" i="16"/>
  <c r="P17" i="16"/>
  <c r="O17" i="16" s="1"/>
  <c r="J17" i="16"/>
  <c r="F17" i="16"/>
  <c r="M131" i="16"/>
  <c r="I131" i="16"/>
  <c r="E131" i="16"/>
  <c r="L93" i="16"/>
  <c r="H93" i="16"/>
  <c r="M55" i="16"/>
  <c r="I55" i="16"/>
  <c r="E55" i="16"/>
  <c r="M17" i="16"/>
  <c r="I17" i="16"/>
  <c r="E17" i="16"/>
  <c r="L131" i="16"/>
  <c r="H131" i="16"/>
  <c r="K93" i="16"/>
  <c r="G93" i="16"/>
  <c r="L55" i="16"/>
  <c r="H55" i="16"/>
  <c r="L17" i="16"/>
  <c r="H17" i="16"/>
  <c r="K131" i="16"/>
  <c r="G131" i="16"/>
  <c r="P93" i="16"/>
  <c r="O93" i="16" s="1"/>
  <c r="J93" i="16"/>
  <c r="F93" i="16"/>
  <c r="K55" i="16"/>
  <c r="G55" i="16"/>
  <c r="K17" i="16"/>
  <c r="G17" i="16"/>
  <c r="G124" i="16"/>
  <c r="K124" i="16"/>
  <c r="F125" i="16"/>
  <c r="J125" i="16"/>
  <c r="E128" i="16"/>
  <c r="I128" i="16"/>
  <c r="H10" i="16"/>
  <c r="L48" i="16"/>
  <c r="P11" i="16"/>
  <c r="O11" i="16" s="1"/>
  <c r="J11" i="16"/>
  <c r="F87" i="16"/>
  <c r="P90" i="16"/>
  <c r="O90" i="16" s="1"/>
  <c r="H52" i="16"/>
  <c r="P124" i="16"/>
  <c r="O124" i="16" s="1"/>
  <c r="H124" i="16"/>
  <c r="L124" i="16"/>
  <c r="G125" i="16"/>
  <c r="K125" i="16"/>
  <c r="F128" i="16"/>
  <c r="J128" i="16"/>
  <c r="E124" i="16"/>
  <c r="I124" i="16"/>
  <c r="P125" i="16"/>
  <c r="O125" i="16" s="1"/>
  <c r="H125" i="16"/>
  <c r="L125" i="16"/>
  <c r="L126" i="16"/>
  <c r="G128" i="16"/>
  <c r="K128" i="16"/>
  <c r="J130" i="16"/>
  <c r="F124" i="16"/>
  <c r="J124" i="16"/>
  <c r="E125" i="16"/>
  <c r="I125" i="16"/>
  <c r="P128" i="16"/>
  <c r="O128" i="16" s="1"/>
  <c r="H128" i="16"/>
  <c r="L128" i="16"/>
  <c r="G130" i="16"/>
  <c r="K86" i="16"/>
  <c r="H4" i="16"/>
  <c r="A3" i="14" a="1"/>
  <c r="A3" i="14" s="1"/>
  <c r="B3" i="14" s="1"/>
  <c r="P80" i="16"/>
  <c r="O80" i="16" s="1"/>
  <c r="M42" i="16"/>
  <c r="G82" i="16"/>
  <c r="K43" i="16"/>
  <c r="G43" i="16"/>
  <c r="H5" i="16"/>
  <c r="E81" i="16"/>
  <c r="J43" i="16"/>
  <c r="F43" i="16"/>
  <c r="G5" i="16"/>
  <c r="I43" i="16"/>
  <c r="E43" i="16"/>
  <c r="M5" i="16"/>
  <c r="F5" i="16"/>
  <c r="P43" i="16"/>
  <c r="O43" i="16" s="1"/>
  <c r="H43" i="16"/>
  <c r="L5" i="16"/>
  <c r="E5" i="16"/>
  <c r="K121" i="16"/>
  <c r="G121" i="16"/>
  <c r="M83" i="16"/>
  <c r="I83" i="16"/>
  <c r="E83" i="16"/>
  <c r="K45" i="16"/>
  <c r="G45" i="16"/>
  <c r="P7" i="16"/>
  <c r="O7" i="16" s="1"/>
  <c r="J7" i="16"/>
  <c r="F7" i="16"/>
  <c r="P121" i="16"/>
  <c r="O121" i="16" s="1"/>
  <c r="J121" i="16"/>
  <c r="F121" i="16"/>
  <c r="L83" i="16"/>
  <c r="H83" i="16"/>
  <c r="P45" i="16"/>
  <c r="O45" i="16" s="1"/>
  <c r="J45" i="16"/>
  <c r="F45" i="16"/>
  <c r="M7" i="16"/>
  <c r="I7" i="16"/>
  <c r="E7" i="16"/>
  <c r="M121" i="16"/>
  <c r="I121" i="16"/>
  <c r="E121" i="16"/>
  <c r="K83" i="16"/>
  <c r="G83" i="16"/>
  <c r="M45" i="16"/>
  <c r="I45" i="16"/>
  <c r="E45" i="16"/>
  <c r="L7" i="16"/>
  <c r="H7" i="16"/>
  <c r="L121" i="16"/>
  <c r="H121" i="16"/>
  <c r="P83" i="16"/>
  <c r="O83" i="16" s="1"/>
  <c r="J83" i="16"/>
  <c r="F83" i="16"/>
  <c r="L45" i="16"/>
  <c r="H45" i="16"/>
  <c r="K7" i="16"/>
  <c r="G7" i="16"/>
  <c r="F84" i="16"/>
  <c r="J46" i="16"/>
  <c r="G84" i="16"/>
  <c r="G8" i="16"/>
  <c r="F8" i="16"/>
  <c r="M119" i="16"/>
  <c r="K1044" i="6"/>
  <c r="P5" i="16"/>
  <c r="O5" i="16" s="1"/>
  <c r="J5" i="16"/>
  <c r="M43" i="16"/>
  <c r="I4" i="16"/>
  <c r="M118" i="16"/>
  <c r="P4" i="16"/>
  <c r="O4" i="16" s="1"/>
  <c r="J4" i="16"/>
  <c r="I5" i="16"/>
  <c r="L43" i="16"/>
  <c r="K42" i="16"/>
  <c r="M99" i="16"/>
  <c r="I99" i="16"/>
  <c r="E99" i="16"/>
  <c r="L61" i="16"/>
  <c r="H61" i="16"/>
  <c r="L23" i="16"/>
  <c r="H23" i="16"/>
  <c r="M137" i="16"/>
  <c r="L99" i="16"/>
  <c r="H99" i="16"/>
  <c r="K61" i="16"/>
  <c r="G61" i="16"/>
  <c r="K23" i="16"/>
  <c r="G23" i="16"/>
  <c r="K99" i="16"/>
  <c r="G99" i="16"/>
  <c r="P61" i="16"/>
  <c r="O61" i="16" s="1"/>
  <c r="J61" i="16"/>
  <c r="F61" i="16"/>
  <c r="P23" i="16"/>
  <c r="O23" i="16" s="1"/>
  <c r="J23" i="16"/>
  <c r="F23" i="16"/>
  <c r="P99" i="16"/>
  <c r="O99" i="16" s="1"/>
  <c r="J99" i="16"/>
  <c r="F99" i="16"/>
  <c r="M61" i="16"/>
  <c r="I61" i="16"/>
  <c r="E61" i="16"/>
  <c r="M23" i="16"/>
  <c r="I23" i="16"/>
  <c r="E23" i="16"/>
  <c r="M138" i="16"/>
  <c r="K100" i="16"/>
  <c r="G100" i="16"/>
  <c r="P62" i="16"/>
  <c r="O62" i="16" s="1"/>
  <c r="J62" i="16"/>
  <c r="F62" i="16"/>
  <c r="P24" i="16"/>
  <c r="O24" i="16" s="1"/>
  <c r="J24" i="16"/>
  <c r="F24" i="16"/>
  <c r="P100" i="16"/>
  <c r="O100" i="16" s="1"/>
  <c r="J100" i="16"/>
  <c r="F100" i="16"/>
  <c r="M62" i="16"/>
  <c r="I62" i="16"/>
  <c r="E62" i="16"/>
  <c r="M24" i="16"/>
  <c r="I24" i="16"/>
  <c r="E24" i="16"/>
  <c r="M100" i="16"/>
  <c r="I100" i="16"/>
  <c r="E100" i="16"/>
  <c r="L62" i="16"/>
  <c r="H62" i="16"/>
  <c r="L24" i="16"/>
  <c r="H24" i="16"/>
  <c r="L100" i="16"/>
  <c r="H100" i="16"/>
  <c r="K62" i="16"/>
  <c r="G62" i="16"/>
  <c r="K24" i="16"/>
  <c r="G24" i="16"/>
  <c r="P140" i="16"/>
  <c r="O140" i="16" s="1"/>
  <c r="J140" i="16"/>
  <c r="F140" i="16"/>
  <c r="K102" i="16"/>
  <c r="G102" i="16"/>
  <c r="P64" i="16"/>
  <c r="O64" i="16" s="1"/>
  <c r="J64" i="16"/>
  <c r="F64" i="16"/>
  <c r="P26" i="16"/>
  <c r="O26" i="16" s="1"/>
  <c r="J26" i="16"/>
  <c r="F26" i="16"/>
  <c r="M140" i="16"/>
  <c r="I140" i="16"/>
  <c r="E140" i="16"/>
  <c r="P102" i="16"/>
  <c r="O102" i="16" s="1"/>
  <c r="J102" i="16"/>
  <c r="F102" i="16"/>
  <c r="M64" i="16"/>
  <c r="I64" i="16"/>
  <c r="E64" i="16"/>
  <c r="M26" i="16"/>
  <c r="I26" i="16"/>
  <c r="E26" i="16"/>
  <c r="L140" i="16"/>
  <c r="H140" i="16"/>
  <c r="M102" i="16"/>
  <c r="I102" i="16"/>
  <c r="E102" i="16"/>
  <c r="L64" i="16"/>
  <c r="H64" i="16"/>
  <c r="L26" i="16"/>
  <c r="H26" i="16"/>
  <c r="K140" i="16"/>
  <c r="G140" i="16"/>
  <c r="L102" i="16"/>
  <c r="H102" i="16"/>
  <c r="K64" i="16"/>
  <c r="G64" i="16"/>
  <c r="K26" i="16"/>
  <c r="G26" i="16"/>
  <c r="K98" i="16"/>
  <c r="G98" i="16"/>
  <c r="P60" i="16"/>
  <c r="O60" i="16" s="1"/>
  <c r="J60" i="16"/>
  <c r="F60" i="16"/>
  <c r="P22" i="16"/>
  <c r="O22" i="16" s="1"/>
  <c r="J22" i="16"/>
  <c r="F22" i="16"/>
  <c r="P98" i="16"/>
  <c r="O98" i="16" s="1"/>
  <c r="J98" i="16"/>
  <c r="F98" i="16"/>
  <c r="M60" i="16"/>
  <c r="I60" i="16"/>
  <c r="E60" i="16"/>
  <c r="M22" i="16"/>
  <c r="I22" i="16"/>
  <c r="E22" i="16"/>
  <c r="M136" i="16"/>
  <c r="M98" i="16"/>
  <c r="I98" i="16"/>
  <c r="E98" i="16"/>
  <c r="L60" i="16"/>
  <c r="H60" i="16"/>
  <c r="L22" i="16"/>
  <c r="H22" i="16"/>
  <c r="L98" i="16"/>
  <c r="H98" i="16"/>
  <c r="K60" i="16"/>
  <c r="G60" i="16"/>
  <c r="K22" i="16"/>
  <c r="G22" i="16"/>
  <c r="L139" i="16"/>
  <c r="H139" i="16"/>
  <c r="M101" i="16"/>
  <c r="I101" i="16"/>
  <c r="E101" i="16"/>
  <c r="L63" i="16"/>
  <c r="H63" i="16"/>
  <c r="L25" i="16"/>
  <c r="H25" i="16"/>
  <c r="K139" i="16"/>
  <c r="G139" i="16"/>
  <c r="L101" i="16"/>
  <c r="H101" i="16"/>
  <c r="K63" i="16"/>
  <c r="G63" i="16"/>
  <c r="K25" i="16"/>
  <c r="G25" i="16"/>
  <c r="P139" i="16"/>
  <c r="O139" i="16" s="1"/>
  <c r="J139" i="16"/>
  <c r="F139" i="16"/>
  <c r="K101" i="16"/>
  <c r="G101" i="16"/>
  <c r="P63" i="16"/>
  <c r="O63" i="16" s="1"/>
  <c r="J63" i="16"/>
  <c r="F63" i="16"/>
  <c r="P25" i="16"/>
  <c r="O25" i="16" s="1"/>
  <c r="J25" i="16"/>
  <c r="F25" i="16"/>
  <c r="M139" i="16"/>
  <c r="I139" i="16"/>
  <c r="E139" i="16"/>
  <c r="P101" i="16"/>
  <c r="O101" i="16" s="1"/>
  <c r="J101" i="16"/>
  <c r="F101" i="16"/>
  <c r="M63" i="16"/>
  <c r="I63" i="16"/>
  <c r="E63" i="16"/>
  <c r="M25" i="16"/>
  <c r="I25" i="16"/>
  <c r="E25" i="16"/>
  <c r="E57" i="9"/>
  <c r="K48" i="9"/>
  <c r="K93" i="9"/>
  <c r="K305" i="9"/>
  <c r="E136" i="16"/>
  <c r="I136" i="16"/>
  <c r="K601" i="9"/>
  <c r="G692" i="9"/>
  <c r="P137" i="16"/>
  <c r="O137" i="16" s="1"/>
  <c r="H137" i="16"/>
  <c r="L137" i="16"/>
  <c r="E819" i="9"/>
  <c r="K810" i="9"/>
  <c r="I946" i="9"/>
  <c r="E138" i="16"/>
  <c r="I138" i="16"/>
  <c r="G1073" i="9"/>
  <c r="K1191" i="9"/>
  <c r="G1327" i="9"/>
  <c r="E1454" i="9"/>
  <c r="F136" i="16"/>
  <c r="J136" i="16"/>
  <c r="E137" i="16"/>
  <c r="I137" i="16"/>
  <c r="F138" i="16"/>
  <c r="J138" i="16"/>
  <c r="K172" i="9"/>
  <c r="G565" i="9"/>
  <c r="G136" i="16"/>
  <c r="K136" i="16"/>
  <c r="F137" i="16"/>
  <c r="J137" i="16"/>
  <c r="I819" i="9"/>
  <c r="E946" i="9"/>
  <c r="G138" i="16"/>
  <c r="K138" i="16"/>
  <c r="I1200" i="9"/>
  <c r="K1363" i="9"/>
  <c r="I1454" i="9"/>
  <c r="K54" i="9"/>
  <c r="E184" i="9"/>
  <c r="I184" i="9"/>
  <c r="G311" i="9"/>
  <c r="I311" i="9"/>
  <c r="BH50" i="17"/>
  <c r="K429" i="9"/>
  <c r="BR51" i="17"/>
  <c r="I565" i="9"/>
  <c r="P136" i="16"/>
  <c r="O136" i="16" s="1"/>
  <c r="H136" i="16"/>
  <c r="L136" i="16"/>
  <c r="E692" i="9"/>
  <c r="G137" i="16"/>
  <c r="K137" i="16"/>
  <c r="K816" i="9"/>
  <c r="P138" i="16"/>
  <c r="O138" i="16" s="1"/>
  <c r="H138" i="16"/>
  <c r="L138" i="16"/>
  <c r="E1073" i="9"/>
  <c r="E1200" i="9"/>
  <c r="K1197" i="9"/>
  <c r="K144" i="16"/>
  <c r="G144" i="16"/>
  <c r="L106" i="16"/>
  <c r="H106" i="16"/>
  <c r="M68" i="16"/>
  <c r="I68" i="16"/>
  <c r="E68" i="16"/>
  <c r="L30" i="16"/>
  <c r="H30" i="16"/>
  <c r="P144" i="16"/>
  <c r="O144" i="16" s="1"/>
  <c r="J144" i="16"/>
  <c r="F144" i="16"/>
  <c r="K106" i="16"/>
  <c r="G106" i="16"/>
  <c r="L68" i="16"/>
  <c r="H68" i="16"/>
  <c r="K30" i="16"/>
  <c r="G30" i="16"/>
  <c r="M144" i="16"/>
  <c r="I144" i="16"/>
  <c r="E144" i="16"/>
  <c r="P106" i="16"/>
  <c r="O106" i="16" s="1"/>
  <c r="J106" i="16"/>
  <c r="F106" i="16"/>
  <c r="K68" i="16"/>
  <c r="G68" i="16"/>
  <c r="P30" i="16"/>
  <c r="O30" i="16" s="1"/>
  <c r="J30" i="16"/>
  <c r="F30" i="16"/>
  <c r="L144" i="16"/>
  <c r="H144" i="16"/>
  <c r="M106" i="16"/>
  <c r="I106" i="16"/>
  <c r="E106" i="16"/>
  <c r="P68" i="16"/>
  <c r="O68" i="16" s="1"/>
  <c r="J68" i="16"/>
  <c r="F68" i="16"/>
  <c r="M30" i="16"/>
  <c r="I30" i="16"/>
  <c r="E30" i="16"/>
  <c r="M145" i="16"/>
  <c r="I145" i="16"/>
  <c r="E145" i="16"/>
  <c r="P107" i="16"/>
  <c r="O107" i="16" s="1"/>
  <c r="J107" i="16"/>
  <c r="F107" i="16"/>
  <c r="K69" i="16"/>
  <c r="G69" i="16"/>
  <c r="P31" i="16"/>
  <c r="O31" i="16" s="1"/>
  <c r="J31" i="16"/>
  <c r="F31" i="16"/>
  <c r="L145" i="16"/>
  <c r="H145" i="16"/>
  <c r="M107" i="16"/>
  <c r="I107" i="16"/>
  <c r="E107" i="16"/>
  <c r="P69" i="16"/>
  <c r="O69" i="16" s="1"/>
  <c r="J69" i="16"/>
  <c r="F69" i="16"/>
  <c r="M31" i="16"/>
  <c r="I31" i="16"/>
  <c r="E31" i="16"/>
  <c r="K145" i="16"/>
  <c r="G145" i="16"/>
  <c r="L107" i="16"/>
  <c r="H107" i="16"/>
  <c r="M69" i="16"/>
  <c r="I69" i="16"/>
  <c r="E69" i="16"/>
  <c r="L31" i="16"/>
  <c r="H31" i="16"/>
  <c r="P145" i="16"/>
  <c r="O145" i="16" s="1"/>
  <c r="J145" i="16"/>
  <c r="F145" i="16"/>
  <c r="K107" i="16"/>
  <c r="G107" i="16"/>
  <c r="L69" i="16"/>
  <c r="H69" i="16"/>
  <c r="K31" i="16"/>
  <c r="G31" i="16"/>
  <c r="M147" i="16"/>
  <c r="L109" i="16"/>
  <c r="G109" i="16"/>
  <c r="K71" i="16"/>
  <c r="G71" i="16"/>
  <c r="K33" i="16"/>
  <c r="F33" i="16"/>
  <c r="K109" i="16"/>
  <c r="E109" i="16"/>
  <c r="P71" i="16"/>
  <c r="O71" i="16" s="1"/>
  <c r="J71" i="16"/>
  <c r="F71" i="16"/>
  <c r="I33" i="16"/>
  <c r="E33" i="16"/>
  <c r="P109" i="16"/>
  <c r="O109" i="16" s="1"/>
  <c r="J109" i="16"/>
  <c r="M71" i="16"/>
  <c r="I71" i="16"/>
  <c r="E71" i="16"/>
  <c r="H33" i="16"/>
  <c r="M109" i="16"/>
  <c r="I109" i="16"/>
  <c r="L71" i="16"/>
  <c r="H71" i="16"/>
  <c r="M33" i="16"/>
  <c r="G33" i="16"/>
  <c r="M141" i="16"/>
  <c r="I141" i="16"/>
  <c r="E141" i="16"/>
  <c r="P103" i="16"/>
  <c r="O103" i="16" s="1"/>
  <c r="J103" i="16"/>
  <c r="F103" i="16"/>
  <c r="K65" i="16"/>
  <c r="G65" i="16"/>
  <c r="P27" i="16"/>
  <c r="O27" i="16" s="1"/>
  <c r="J27" i="16"/>
  <c r="F27" i="16"/>
  <c r="L141" i="16"/>
  <c r="H141" i="16"/>
  <c r="M103" i="16"/>
  <c r="I103" i="16"/>
  <c r="E103" i="16"/>
  <c r="P65" i="16"/>
  <c r="O65" i="16" s="1"/>
  <c r="J65" i="16"/>
  <c r="F65" i="16"/>
  <c r="M27" i="16"/>
  <c r="I27" i="16"/>
  <c r="E27" i="16"/>
  <c r="K141" i="16"/>
  <c r="G141" i="16"/>
  <c r="L103" i="16"/>
  <c r="H103" i="16"/>
  <c r="M65" i="16"/>
  <c r="I65" i="16"/>
  <c r="E65" i="16"/>
  <c r="L27" i="16"/>
  <c r="H27" i="16"/>
  <c r="P141" i="16"/>
  <c r="O141" i="16" s="1"/>
  <c r="J141" i="16"/>
  <c r="F141" i="16"/>
  <c r="K103" i="16"/>
  <c r="G103" i="16"/>
  <c r="L65" i="16"/>
  <c r="H65" i="16"/>
  <c r="K27" i="16"/>
  <c r="G27" i="16"/>
  <c r="K142" i="16"/>
  <c r="G142" i="16"/>
  <c r="L104" i="16"/>
  <c r="H104" i="16"/>
  <c r="M66" i="16"/>
  <c r="I66" i="16"/>
  <c r="E66" i="16"/>
  <c r="L28" i="16"/>
  <c r="H28" i="16"/>
  <c r="P142" i="16"/>
  <c r="O142" i="16" s="1"/>
  <c r="J142" i="16"/>
  <c r="F142" i="16"/>
  <c r="K104" i="16"/>
  <c r="G104" i="16"/>
  <c r="L66" i="16"/>
  <c r="H66" i="16"/>
  <c r="K28" i="16"/>
  <c r="G28" i="16"/>
  <c r="M142" i="16"/>
  <c r="I142" i="16"/>
  <c r="E142" i="16"/>
  <c r="P104" i="16"/>
  <c r="O104" i="16" s="1"/>
  <c r="J104" i="16"/>
  <c r="F104" i="16"/>
  <c r="K66" i="16"/>
  <c r="G66" i="16"/>
  <c r="P28" i="16"/>
  <c r="O28" i="16" s="1"/>
  <c r="J28" i="16"/>
  <c r="F28" i="16"/>
  <c r="L142" i="16"/>
  <c r="H142" i="16"/>
  <c r="M104" i="16"/>
  <c r="I104" i="16"/>
  <c r="E104" i="16"/>
  <c r="P66" i="16"/>
  <c r="O66" i="16" s="1"/>
  <c r="J66" i="16"/>
  <c r="F66" i="16"/>
  <c r="M28" i="16"/>
  <c r="I28" i="16"/>
  <c r="E28" i="16"/>
  <c r="M143" i="16"/>
  <c r="I143" i="16"/>
  <c r="E143" i="16"/>
  <c r="P105" i="16"/>
  <c r="O105" i="16" s="1"/>
  <c r="J105" i="16"/>
  <c r="F105" i="16"/>
  <c r="K67" i="16"/>
  <c r="G67" i="16"/>
  <c r="P29" i="16"/>
  <c r="O29" i="16" s="1"/>
  <c r="J29" i="16"/>
  <c r="F29" i="16"/>
  <c r="L143" i="16"/>
  <c r="H143" i="16"/>
  <c r="M105" i="16"/>
  <c r="I105" i="16"/>
  <c r="E105" i="16"/>
  <c r="P67" i="16"/>
  <c r="O67" i="16" s="1"/>
  <c r="J67" i="16"/>
  <c r="F67" i="16"/>
  <c r="M29" i="16"/>
  <c r="I29" i="16"/>
  <c r="E29" i="16"/>
  <c r="K143" i="16"/>
  <c r="G143" i="16"/>
  <c r="L105" i="16"/>
  <c r="H105" i="16"/>
  <c r="M67" i="16"/>
  <c r="I67" i="16"/>
  <c r="E67" i="16"/>
  <c r="L29" i="16"/>
  <c r="H29" i="16"/>
  <c r="P143" i="16"/>
  <c r="O143" i="16" s="1"/>
  <c r="J143" i="16"/>
  <c r="F143" i="16"/>
  <c r="K105" i="16"/>
  <c r="G105" i="16"/>
  <c r="L67" i="16"/>
  <c r="H67" i="16"/>
  <c r="K29" i="16"/>
  <c r="G29" i="16"/>
  <c r="K146" i="16"/>
  <c r="G146" i="16"/>
  <c r="L108" i="16"/>
  <c r="H108" i="16"/>
  <c r="M70" i="16"/>
  <c r="I70" i="16"/>
  <c r="E70" i="16"/>
  <c r="L32" i="16"/>
  <c r="H32" i="16"/>
  <c r="P146" i="16"/>
  <c r="O146" i="16" s="1"/>
  <c r="J146" i="16"/>
  <c r="F146" i="16"/>
  <c r="K108" i="16"/>
  <c r="G108" i="16"/>
  <c r="L70" i="16"/>
  <c r="H70" i="16"/>
  <c r="K32" i="16"/>
  <c r="G32" i="16"/>
  <c r="M146" i="16"/>
  <c r="I146" i="16"/>
  <c r="E146" i="16"/>
  <c r="P108" i="16"/>
  <c r="O108" i="16" s="1"/>
  <c r="J108" i="16"/>
  <c r="F108" i="16"/>
  <c r="K70" i="16"/>
  <c r="G70" i="16"/>
  <c r="P32" i="16"/>
  <c r="O32" i="16" s="1"/>
  <c r="J32" i="16"/>
  <c r="F32" i="16"/>
  <c r="L146" i="16"/>
  <c r="H146" i="16"/>
  <c r="M108" i="16"/>
  <c r="I108" i="16"/>
  <c r="E108" i="16"/>
  <c r="P70" i="16"/>
  <c r="O70" i="16" s="1"/>
  <c r="J70" i="16"/>
  <c r="F70" i="16"/>
  <c r="M32" i="16"/>
  <c r="I32" i="16"/>
  <c r="E32" i="16"/>
  <c r="P33" i="16"/>
  <c r="O33" i="16" s="1"/>
  <c r="J33" i="16"/>
  <c r="F109" i="16"/>
  <c r="L33" i="16"/>
  <c r="H109" i="16"/>
  <c r="K1491" i="10"/>
  <c r="K1960" i="10"/>
  <c r="K2973" i="10"/>
  <c r="K2081" i="10"/>
  <c r="K348" i="10"/>
  <c r="K436" i="10"/>
  <c r="BR74" i="17"/>
  <c r="K1703" i="10"/>
  <c r="E2090" i="10"/>
  <c r="E147" i="16"/>
  <c r="K1745" i="10"/>
  <c r="K2084" i="10"/>
  <c r="G147" i="16"/>
  <c r="K221" i="10"/>
  <c r="I147" i="16"/>
  <c r="E566" i="10"/>
  <c r="K566" i="10" s="1"/>
  <c r="BH74" i="17"/>
  <c r="K1322" i="10"/>
  <c r="K1579" i="10"/>
  <c r="E312" i="10"/>
  <c r="E947" i="10"/>
  <c r="G2598" i="10"/>
  <c r="K1618" i="10"/>
  <c r="K2634" i="10"/>
  <c r="I2979" i="10"/>
  <c r="K1071" i="10"/>
  <c r="I1328" i="10"/>
  <c r="K2078" i="10"/>
  <c r="K3015" i="10"/>
  <c r="E185" i="10"/>
  <c r="K2126" i="10"/>
  <c r="K430" i="10"/>
  <c r="P147" i="16"/>
  <c r="O147" i="16" s="1"/>
  <c r="H147" i="16"/>
  <c r="K2888" i="10"/>
  <c r="I185" i="10"/>
  <c r="G1201" i="10"/>
  <c r="K1999" i="10"/>
  <c r="K2087" i="10"/>
  <c r="E1074" i="10"/>
  <c r="K2380" i="10"/>
  <c r="K147" i="16"/>
  <c r="G58" i="10"/>
  <c r="K729" i="10"/>
  <c r="K1697" i="10"/>
  <c r="E1874" i="10"/>
  <c r="G2725" i="10"/>
  <c r="K94" i="10"/>
  <c r="I566" i="10"/>
  <c r="K1110" i="10"/>
  <c r="BH71" i="17"/>
  <c r="G2217" i="10"/>
  <c r="K2761" i="10"/>
  <c r="E820" i="10"/>
  <c r="G947" i="10"/>
  <c r="K1237" i="10"/>
  <c r="E1493" i="10"/>
  <c r="K1954" i="10"/>
  <c r="K2335" i="10"/>
  <c r="K2341" i="10"/>
  <c r="K2507" i="10"/>
  <c r="K2970" i="10"/>
  <c r="E693" i="10"/>
  <c r="G820" i="10"/>
  <c r="I947" i="10"/>
  <c r="G693" i="10"/>
  <c r="K1573" i="10"/>
  <c r="K2462" i="10"/>
  <c r="K2468" i="10"/>
  <c r="K2716" i="10"/>
  <c r="K2722" i="10"/>
  <c r="K55" i="10"/>
  <c r="I693" i="10"/>
  <c r="K983" i="10"/>
  <c r="K1198" i="10"/>
  <c r="K1700" i="10"/>
  <c r="K1706" i="10"/>
  <c r="E2344" i="10"/>
  <c r="K49" i="10"/>
  <c r="E439" i="10"/>
  <c r="G566" i="10"/>
  <c r="K856" i="10"/>
  <c r="K1192" i="10"/>
  <c r="E1963" i="10"/>
  <c r="E2217" i="10"/>
  <c r="BH77" i="17"/>
  <c r="G2344" i="10"/>
  <c r="E2979" i="10"/>
  <c r="G439" i="10"/>
  <c r="G1963" i="10"/>
  <c r="G2090" i="10"/>
  <c r="E2471" i="10"/>
  <c r="E2725" i="10"/>
  <c r="G312" i="10"/>
  <c r="E1455" i="10"/>
  <c r="E1582" i="10"/>
  <c r="E1709" i="10"/>
  <c r="E1836" i="10"/>
  <c r="I1963" i="10"/>
  <c r="I2090" i="10"/>
  <c r="I2217" i="10"/>
  <c r="K2332" i="10"/>
  <c r="K2338" i="10"/>
  <c r="G2471" i="10"/>
  <c r="E2598" i="10"/>
  <c r="BH80" i="17"/>
  <c r="I312" i="10"/>
  <c r="K817" i="10"/>
  <c r="E1328" i="10"/>
  <c r="G1455" i="10"/>
  <c r="G1836" i="10"/>
  <c r="K2253" i="10"/>
  <c r="I2471" i="10"/>
  <c r="E2852" i="10"/>
  <c r="K2967" i="10"/>
  <c r="I1074" i="10"/>
  <c r="E58" i="10"/>
  <c r="G185" i="10"/>
  <c r="K475" i="10"/>
  <c r="K811" i="10"/>
  <c r="E1201" i="10"/>
  <c r="G1328" i="10"/>
  <c r="I1455" i="10"/>
  <c r="I1709" i="10"/>
  <c r="I1836" i="10"/>
  <c r="BR77" i="17"/>
  <c r="K2459" i="10"/>
  <c r="K2465" i="10"/>
  <c r="I2598" i="10"/>
  <c r="K2713" i="10"/>
  <c r="K2719" i="10"/>
  <c r="J147" i="16"/>
  <c r="G2852" i="10"/>
  <c r="I2852" i="10"/>
  <c r="G1074" i="10"/>
  <c r="K1316" i="10"/>
  <c r="E2255" i="10"/>
  <c r="BR80" i="17"/>
  <c r="K2840" i="10"/>
  <c r="K2084" i="8"/>
  <c r="J95" i="16"/>
  <c r="K58" i="16"/>
  <c r="G96" i="16"/>
  <c r="I97" i="16"/>
  <c r="P134" i="16"/>
  <c r="O134" i="16" s="1"/>
  <c r="K134" i="16"/>
  <c r="J133" i="16"/>
  <c r="K57" i="16"/>
  <c r="M58" i="16"/>
  <c r="I96" i="16"/>
  <c r="K97" i="16"/>
  <c r="F135" i="16"/>
  <c r="L57" i="16"/>
  <c r="P58" i="16"/>
  <c r="O58" i="16" s="1"/>
  <c r="E95" i="16"/>
  <c r="J96" i="16"/>
  <c r="L97" i="16"/>
  <c r="G135" i="16"/>
  <c r="K55" i="8"/>
  <c r="I1963" i="8"/>
  <c r="M57" i="16"/>
  <c r="E59" i="16"/>
  <c r="G95" i="16"/>
  <c r="K96" i="16"/>
  <c r="M97" i="16"/>
  <c r="H135" i="16"/>
  <c r="K436" i="8"/>
  <c r="P57" i="16"/>
  <c r="O57" i="16" s="1"/>
  <c r="F59" i="16"/>
  <c r="I95" i="16"/>
  <c r="L96" i="16"/>
  <c r="P97" i="16"/>
  <c r="O97" i="16" s="1"/>
  <c r="I135" i="16"/>
  <c r="F58" i="16"/>
  <c r="H59" i="16"/>
  <c r="L95" i="16"/>
  <c r="P96" i="16"/>
  <c r="O96" i="16" s="1"/>
  <c r="K135" i="16"/>
  <c r="G58" i="16"/>
  <c r="I59" i="16"/>
  <c r="M95" i="16"/>
  <c r="E97" i="16"/>
  <c r="L135" i="16"/>
  <c r="E133" i="16"/>
  <c r="G1328" i="8"/>
  <c r="E57" i="16"/>
  <c r="H58" i="16"/>
  <c r="J59" i="16"/>
  <c r="P95" i="16"/>
  <c r="O95" i="16" s="1"/>
  <c r="F97" i="16"/>
  <c r="M133" i="16"/>
  <c r="M135" i="16"/>
  <c r="K1364" i="8"/>
  <c r="I58" i="16"/>
  <c r="K59" i="16"/>
  <c r="E96" i="16"/>
  <c r="G97" i="16"/>
  <c r="I132" i="16"/>
  <c r="G133" i="16"/>
  <c r="BR39" i="17"/>
  <c r="E1836" i="8"/>
  <c r="K1999" i="8"/>
  <c r="P133" i="16"/>
  <c r="O133" i="16" s="1"/>
  <c r="H133" i="16"/>
  <c r="E820" i="8"/>
  <c r="I947" i="8"/>
  <c r="K983" i="8"/>
  <c r="BH36" i="17"/>
  <c r="I1709" i="8"/>
  <c r="G1709" i="8"/>
  <c r="G1201" i="8"/>
  <c r="K1195" i="8"/>
  <c r="G2090" i="8"/>
  <c r="P132" i="16"/>
  <c r="O132" i="16" s="1"/>
  <c r="H132" i="16"/>
  <c r="G185" i="8"/>
  <c r="K348" i="8"/>
  <c r="K1745" i="8"/>
  <c r="G134" i="16"/>
  <c r="K221" i="8"/>
  <c r="K817" i="8"/>
  <c r="K1237" i="8"/>
  <c r="G1582" i="8"/>
  <c r="H134" i="16"/>
  <c r="J132" i="16"/>
  <c r="K729" i="8"/>
  <c r="K811" i="8"/>
  <c r="E947" i="8"/>
  <c r="K1618" i="8"/>
  <c r="E1963" i="8"/>
  <c r="I1709" i="7"/>
  <c r="G126" i="16"/>
  <c r="E88" i="16"/>
  <c r="E129" i="16"/>
  <c r="H85" i="16"/>
  <c r="K2761" i="7"/>
  <c r="G14" i="16"/>
  <c r="K52" i="16"/>
  <c r="K1703" i="7"/>
  <c r="H123" i="16"/>
  <c r="K1697" i="7"/>
  <c r="I1201" i="8"/>
  <c r="I1328" i="8"/>
  <c r="G439" i="8"/>
  <c r="I566" i="8"/>
  <c r="E731" i="8"/>
  <c r="E1709" i="8"/>
  <c r="BH44" i="17"/>
  <c r="K1951" i="8"/>
  <c r="K1957" i="8"/>
  <c r="I2090" i="8"/>
  <c r="E312" i="8"/>
  <c r="I439" i="8"/>
  <c r="BR35" i="17"/>
  <c r="G312" i="8"/>
  <c r="BR40" i="17"/>
  <c r="K1872" i="8"/>
  <c r="K2126" i="8"/>
  <c r="E134" i="16"/>
  <c r="G1963" i="8"/>
  <c r="E439" i="8"/>
  <c r="E1074" i="8"/>
  <c r="G132" i="16"/>
  <c r="E185" i="8"/>
  <c r="I312" i="8"/>
  <c r="K475" i="8"/>
  <c r="G947" i="8"/>
  <c r="K941" i="8"/>
  <c r="I1074" i="8"/>
  <c r="K1110" i="8"/>
  <c r="E1582" i="8"/>
  <c r="K1697" i="8"/>
  <c r="F134" i="16"/>
  <c r="K1607" i="8"/>
  <c r="BC43" i="17" s="1"/>
  <c r="G820" i="8"/>
  <c r="I1582" i="8"/>
  <c r="I185" i="8"/>
  <c r="BR32" i="17"/>
  <c r="E693" i="8"/>
  <c r="I820" i="8"/>
  <c r="E1455" i="8"/>
  <c r="BR43" i="17"/>
  <c r="K1954" i="8"/>
  <c r="K1960" i="8"/>
  <c r="I134" i="16"/>
  <c r="K430" i="8"/>
  <c r="G693" i="8"/>
  <c r="G1455" i="8"/>
  <c r="E1747" i="8"/>
  <c r="J134" i="16"/>
  <c r="I693" i="8"/>
  <c r="K856" i="8"/>
  <c r="BH41" i="17"/>
  <c r="I1455" i="8"/>
  <c r="E2090" i="8"/>
  <c r="L132" i="16"/>
  <c r="E1201" i="8"/>
  <c r="E1328" i="8"/>
  <c r="K245" i="11"/>
  <c r="K49" i="8"/>
  <c r="E58" i="8"/>
  <c r="G58" i="8"/>
  <c r="I58" i="8"/>
  <c r="K94" i="8"/>
  <c r="K5" i="16"/>
  <c r="K662" i="6"/>
  <c r="G753" i="6"/>
  <c r="K917" i="6"/>
  <c r="L118" i="16"/>
  <c r="L80" i="16"/>
  <c r="E566" i="8"/>
  <c r="G566" i="8"/>
  <c r="K602" i="8"/>
  <c r="K602" i="7"/>
  <c r="K944" i="7"/>
  <c r="L130" i="16"/>
  <c r="L9" i="16"/>
  <c r="I12" i="16"/>
  <c r="P13" i="16"/>
  <c r="O13" i="16" s="1"/>
  <c r="H16" i="16"/>
  <c r="I47" i="16"/>
  <c r="E50" i="16"/>
  <c r="G51" i="16"/>
  <c r="P54" i="16"/>
  <c r="O54" i="16" s="1"/>
  <c r="I85" i="16"/>
  <c r="G88" i="16"/>
  <c r="J89" i="16"/>
  <c r="G92" i="16"/>
  <c r="P85" i="16"/>
  <c r="O85" i="16" s="1"/>
  <c r="H47" i="16"/>
  <c r="L85" i="16"/>
  <c r="F9" i="16"/>
  <c r="J47" i="16"/>
  <c r="L12" i="16"/>
  <c r="H88" i="16"/>
  <c r="P12" i="16"/>
  <c r="O12" i="16" s="1"/>
  <c r="J12" i="16"/>
  <c r="F88" i="16"/>
  <c r="L90" i="16"/>
  <c r="L16" i="16"/>
  <c r="H92" i="16"/>
  <c r="M9" i="16"/>
  <c r="K12" i="16"/>
  <c r="I16" i="16"/>
  <c r="K47" i="16"/>
  <c r="F50" i="16"/>
  <c r="H51" i="16"/>
  <c r="J85" i="16"/>
  <c r="I88" i="16"/>
  <c r="K89" i="16"/>
  <c r="I92" i="16"/>
  <c r="M126" i="16"/>
  <c r="F126" i="16"/>
  <c r="G2725" i="7"/>
  <c r="P9" i="16"/>
  <c r="O9" i="16" s="1"/>
  <c r="M12" i="16"/>
  <c r="J16" i="16"/>
  <c r="L47" i="16"/>
  <c r="G50" i="16"/>
  <c r="I51" i="16"/>
  <c r="K85" i="16"/>
  <c r="J88" i="16"/>
  <c r="L89" i="16"/>
  <c r="J92" i="16"/>
  <c r="E127" i="16"/>
  <c r="G2344" i="7"/>
  <c r="E13" i="16"/>
  <c r="K16" i="16"/>
  <c r="M47" i="16"/>
  <c r="H50" i="16"/>
  <c r="J51" i="16"/>
  <c r="E54" i="16"/>
  <c r="M85" i="16"/>
  <c r="K88" i="16"/>
  <c r="M89" i="16"/>
  <c r="K92" i="16"/>
  <c r="F127" i="16"/>
  <c r="M130" i="16"/>
  <c r="I123" i="16"/>
  <c r="P126" i="16"/>
  <c r="O126" i="16" s="1"/>
  <c r="H126" i="16"/>
  <c r="E1455" i="7"/>
  <c r="K2380" i="7"/>
  <c r="F13" i="16"/>
  <c r="M16" i="16"/>
  <c r="P47" i="16"/>
  <c r="O47" i="16" s="1"/>
  <c r="I50" i="16"/>
  <c r="K51" i="16"/>
  <c r="F54" i="16"/>
  <c r="L88" i="16"/>
  <c r="P89" i="16"/>
  <c r="O89" i="16" s="1"/>
  <c r="L92" i="16"/>
  <c r="G127" i="16"/>
  <c r="K983" i="7"/>
  <c r="K306" i="7"/>
  <c r="E130" i="16"/>
  <c r="G13" i="16"/>
  <c r="P16" i="16"/>
  <c r="O16" i="16" s="1"/>
  <c r="J50" i="16"/>
  <c r="L51" i="16"/>
  <c r="G54" i="16"/>
  <c r="M88" i="16"/>
  <c r="M92" i="16"/>
  <c r="H127" i="16"/>
  <c r="K300" i="7"/>
  <c r="F130" i="16"/>
  <c r="E9" i="16"/>
  <c r="H13" i="16"/>
  <c r="K50" i="16"/>
  <c r="M51" i="16"/>
  <c r="H54" i="16"/>
  <c r="P88" i="16"/>
  <c r="O88" i="16" s="1"/>
  <c r="P92" i="16"/>
  <c r="O92" i="16" s="1"/>
  <c r="I127" i="16"/>
  <c r="P130" i="16"/>
  <c r="O130" i="16" s="1"/>
  <c r="H130" i="16"/>
  <c r="H9" i="16"/>
  <c r="E12" i="16"/>
  <c r="J13" i="16"/>
  <c r="M50" i="16"/>
  <c r="J54" i="16"/>
  <c r="E85" i="16"/>
  <c r="F89" i="16"/>
  <c r="K127" i="16"/>
  <c r="K221" i="7"/>
  <c r="I130" i="16"/>
  <c r="I9" i="16"/>
  <c r="F12" i="16"/>
  <c r="K13" i="16"/>
  <c r="E16" i="16"/>
  <c r="E47" i="16"/>
  <c r="P50" i="16"/>
  <c r="O50" i="16" s="1"/>
  <c r="K54" i="16"/>
  <c r="F85" i="16"/>
  <c r="G89" i="16"/>
  <c r="L127" i="16"/>
  <c r="J9" i="16"/>
  <c r="G12" i="16"/>
  <c r="L13" i="16"/>
  <c r="F16" i="16"/>
  <c r="F47" i="16"/>
  <c r="E51" i="16"/>
  <c r="L54" i="16"/>
  <c r="G85" i="16"/>
  <c r="H89" i="16"/>
  <c r="E92" i="16"/>
  <c r="M123" i="16"/>
  <c r="M127" i="16"/>
  <c r="K130" i="16"/>
  <c r="K9" i="16"/>
  <c r="H12" i="16"/>
  <c r="M13" i="16"/>
  <c r="G16" i="16"/>
  <c r="G47" i="16"/>
  <c r="F51" i="16"/>
  <c r="M54" i="16"/>
  <c r="I89" i="16"/>
  <c r="E208" i="11"/>
  <c r="K202" i="11"/>
  <c r="K199" i="11"/>
  <c r="K205" i="11"/>
  <c r="K196" i="11"/>
  <c r="K81" i="11"/>
  <c r="BC84" i="17" s="1"/>
  <c r="BR84" i="17"/>
  <c r="G208" i="11"/>
  <c r="K373" i="11"/>
  <c r="I208" i="11"/>
  <c r="K1005" i="6"/>
  <c r="L120" i="16"/>
  <c r="K999" i="6"/>
  <c r="F44" i="16"/>
  <c r="BH4" i="17"/>
  <c r="H82" i="16"/>
  <c r="I6" i="16"/>
  <c r="M120" i="16"/>
  <c r="J6" i="16"/>
  <c r="G44" i="16"/>
  <c r="I82" i="16"/>
  <c r="K613" i="6"/>
  <c r="BR6" i="17"/>
  <c r="K790" i="6"/>
  <c r="K6" i="16"/>
  <c r="H44" i="16"/>
  <c r="J82" i="16"/>
  <c r="L6" i="16"/>
  <c r="J44" i="16"/>
  <c r="K82" i="16"/>
  <c r="M6" i="16"/>
  <c r="K44" i="16"/>
  <c r="M82" i="16"/>
  <c r="E120" i="16"/>
  <c r="P6" i="16"/>
  <c r="O6" i="16" s="1"/>
  <c r="L44" i="16"/>
  <c r="P82" i="16"/>
  <c r="O82" i="16" s="1"/>
  <c r="M44" i="16"/>
  <c r="F120" i="16"/>
  <c r="G61" i="6"/>
  <c r="G497" i="6"/>
  <c r="G120" i="16"/>
  <c r="P44" i="16"/>
  <c r="O44" i="16" s="1"/>
  <c r="I61" i="6"/>
  <c r="H120" i="16"/>
  <c r="P120" i="16"/>
  <c r="O120" i="16" s="1"/>
  <c r="K98" i="6"/>
  <c r="I120" i="16"/>
  <c r="E6" i="16"/>
  <c r="E82" i="16"/>
  <c r="BH6" i="17"/>
  <c r="J120" i="16"/>
  <c r="G6" i="16"/>
  <c r="F82" i="16"/>
  <c r="E625" i="6"/>
  <c r="K120" i="16"/>
  <c r="H6" i="16"/>
  <c r="E44" i="16"/>
  <c r="F6" i="16"/>
  <c r="I44" i="16"/>
  <c r="L82" i="16"/>
  <c r="H8" i="16"/>
  <c r="P42" i="16"/>
  <c r="K46" i="16"/>
  <c r="H84" i="16"/>
  <c r="E122" i="16"/>
  <c r="G1008" i="6"/>
  <c r="G881" i="6"/>
  <c r="I1008" i="6"/>
  <c r="K4" i="16"/>
  <c r="I8" i="16"/>
  <c r="L46" i="16"/>
  <c r="I84" i="16"/>
  <c r="F122" i="16"/>
  <c r="E753" i="6"/>
  <c r="I881" i="6"/>
  <c r="L4" i="16"/>
  <c r="J8" i="16"/>
  <c r="M46" i="16"/>
  <c r="J84" i="16"/>
  <c r="G122" i="16"/>
  <c r="G80" i="16"/>
  <c r="M4" i="16"/>
  <c r="K8" i="16"/>
  <c r="E42" i="16"/>
  <c r="P46" i="16"/>
  <c r="O46" i="16" s="1"/>
  <c r="K84" i="16"/>
  <c r="H122" i="16"/>
  <c r="E497" i="6"/>
  <c r="I625" i="6"/>
  <c r="K619" i="6"/>
  <c r="I753" i="6"/>
  <c r="BR8" i="17"/>
  <c r="L8" i="16"/>
  <c r="F42" i="16"/>
  <c r="E80" i="16"/>
  <c r="L84" i="16"/>
  <c r="I122" i="16"/>
  <c r="M8" i="16"/>
  <c r="G42" i="16"/>
  <c r="F80" i="16"/>
  <c r="M84" i="16"/>
  <c r="J122" i="16"/>
  <c r="E1008" i="6"/>
  <c r="BR2" i="17"/>
  <c r="H118" i="16"/>
  <c r="K906" i="6"/>
  <c r="BC7" i="17" s="1"/>
  <c r="P8" i="16"/>
  <c r="O8" i="16" s="1"/>
  <c r="H42" i="16"/>
  <c r="E46" i="16"/>
  <c r="H80" i="16"/>
  <c r="P84" i="16"/>
  <c r="O84" i="16" s="1"/>
  <c r="K122" i="16"/>
  <c r="I497" i="6"/>
  <c r="K534" i="6"/>
  <c r="E4" i="16"/>
  <c r="I42" i="16"/>
  <c r="F46" i="16"/>
  <c r="I80" i="16"/>
  <c r="L122" i="16"/>
  <c r="E61" i="6"/>
  <c r="BH2" i="17"/>
  <c r="F4" i="16"/>
  <c r="J42" i="16"/>
  <c r="G46" i="16"/>
  <c r="J80" i="16"/>
  <c r="M122" i="16"/>
  <c r="E881" i="6"/>
  <c r="E118" i="16"/>
  <c r="G625" i="6"/>
  <c r="K118" i="16"/>
  <c r="G4" i="16"/>
  <c r="E8" i="16"/>
  <c r="H46" i="16"/>
  <c r="K80" i="16"/>
  <c r="E84" i="16"/>
  <c r="P122" i="16"/>
  <c r="O122" i="16" s="1"/>
  <c r="L42" i="16"/>
  <c r="I46" i="16"/>
  <c r="M80" i="16"/>
  <c r="K200" i="6"/>
  <c r="K194" i="6"/>
  <c r="BR14" i="17"/>
  <c r="G2090" i="7"/>
  <c r="E123" i="16"/>
  <c r="E693" i="7"/>
  <c r="G1201" i="7"/>
  <c r="E1582" i="7"/>
  <c r="I312" i="7"/>
  <c r="I185" i="7"/>
  <c r="BR11" i="17"/>
  <c r="K348" i="7"/>
  <c r="K687" i="7"/>
  <c r="K1237" i="7"/>
  <c r="I693" i="7"/>
  <c r="G58" i="7"/>
  <c r="BR21" i="17"/>
  <c r="BR28" i="17"/>
  <c r="K94" i="7"/>
  <c r="I126" i="16"/>
  <c r="E439" i="7"/>
  <c r="J123" i="16"/>
  <c r="E947" i="7"/>
  <c r="BH23" i="17"/>
  <c r="BR24" i="17"/>
  <c r="BR27" i="17"/>
  <c r="G439" i="7"/>
  <c r="K1491" i="7"/>
  <c r="G2217" i="7"/>
  <c r="E312" i="7"/>
  <c r="K563" i="7"/>
  <c r="I1836" i="7"/>
  <c r="K2634" i="7"/>
  <c r="I1328" i="7"/>
  <c r="BH15" i="17"/>
  <c r="K856" i="7"/>
  <c r="K210" i="7"/>
  <c r="BC10" i="17" s="1"/>
  <c r="K557" i="7"/>
  <c r="K729" i="7"/>
  <c r="I1201" i="7"/>
  <c r="K1316" i="7"/>
  <c r="K1322" i="7"/>
  <c r="G1455" i="7"/>
  <c r="I2090" i="7"/>
  <c r="K2084" i="7"/>
  <c r="I2217" i="7"/>
  <c r="E2598" i="7"/>
  <c r="I2725" i="7"/>
  <c r="K303" i="7"/>
  <c r="K309" i="7"/>
  <c r="K684" i="7"/>
  <c r="K690" i="7"/>
  <c r="BH17" i="17"/>
  <c r="I1455" i="7"/>
  <c r="E1963" i="7"/>
  <c r="K2078" i="7"/>
  <c r="K2253" i="7"/>
  <c r="G2598" i="7"/>
  <c r="G947" i="7"/>
  <c r="E1074" i="7"/>
  <c r="G1963" i="7"/>
  <c r="K1988" i="7"/>
  <c r="BC24" i="17" s="1"/>
  <c r="I2598" i="7"/>
  <c r="I947" i="7"/>
  <c r="G1074" i="7"/>
  <c r="BR18" i="17"/>
  <c r="I1963" i="7"/>
  <c r="K1999" i="7"/>
  <c r="BR29" i="17"/>
  <c r="E566" i="7"/>
  <c r="I1074" i="7"/>
  <c r="K2126" i="7"/>
  <c r="E185" i="7"/>
  <c r="G312" i="7"/>
  <c r="G566" i="7"/>
  <c r="G693" i="7"/>
  <c r="E820" i="7"/>
  <c r="K1110" i="7"/>
  <c r="K1198" i="7"/>
  <c r="K1364" i="7"/>
  <c r="E1709" i="7"/>
  <c r="E1836" i="7"/>
  <c r="K2465" i="7"/>
  <c r="BH28" i="17"/>
  <c r="G185" i="7"/>
  <c r="I566" i="7"/>
  <c r="G820" i="7"/>
  <c r="K1192" i="7"/>
  <c r="K1319" i="7"/>
  <c r="K1325" i="7"/>
  <c r="G1709" i="7"/>
  <c r="G1836" i="7"/>
  <c r="E2344" i="7"/>
  <c r="K2459" i="7"/>
  <c r="K681" i="7"/>
  <c r="E58" i="7"/>
  <c r="BH9" i="17"/>
  <c r="I439" i="7"/>
  <c r="G1582" i="7"/>
  <c r="K1872" i="7"/>
  <c r="I2344" i="7"/>
  <c r="K938" i="7"/>
  <c r="E126" i="16"/>
  <c r="E1201" i="7"/>
  <c r="E1328" i="7"/>
  <c r="I1582" i="7"/>
  <c r="BH26" i="17"/>
  <c r="L123" i="16"/>
  <c r="I58" i="7"/>
  <c r="K475" i="7"/>
  <c r="G1328" i="7"/>
  <c r="BH20" i="17"/>
  <c r="K1618" i="7"/>
  <c r="K1745" i="7"/>
  <c r="E2090" i="7"/>
  <c r="E2217" i="7"/>
  <c r="E2725" i="7"/>
  <c r="K1327" i="9"/>
  <c r="K228" i="6"/>
  <c r="BC3" i="17" s="1"/>
  <c r="K972" i="7"/>
  <c r="BC16" i="17" s="1"/>
  <c r="K1573" i="7"/>
  <c r="K1579" i="7"/>
  <c r="K1954" i="7"/>
  <c r="K1960" i="7"/>
  <c r="K2335" i="7"/>
  <c r="K2341" i="7"/>
  <c r="K2713" i="7"/>
  <c r="K2719" i="7"/>
  <c r="BH31" i="17"/>
  <c r="K300" i="8"/>
  <c r="K306" i="8"/>
  <c r="BH34" i="17"/>
  <c r="K681" i="8"/>
  <c r="K687" i="8"/>
  <c r="BH37" i="17"/>
  <c r="K1316" i="8"/>
  <c r="K1573" i="8"/>
  <c r="K1579" i="8"/>
  <c r="K1833" i="8"/>
  <c r="K336" i="9"/>
  <c r="BC50" i="17" s="1"/>
  <c r="EE53" i="17"/>
  <c r="K686" i="9"/>
  <c r="BD57" i="17"/>
  <c r="K1225" i="9"/>
  <c r="BC57" i="17" s="1"/>
  <c r="BD60" i="17"/>
  <c r="K83" i="10"/>
  <c r="BC60" i="17" s="1"/>
  <c r="BD63" i="17"/>
  <c r="K464" i="10"/>
  <c r="BC63" i="17" s="1"/>
  <c r="BD66" i="17"/>
  <c r="K845" i="10"/>
  <c r="BC66" i="17" s="1"/>
  <c r="BD69" i="17"/>
  <c r="K1226" i="10"/>
  <c r="BC69" i="17" s="1"/>
  <c r="BH73" i="17"/>
  <c r="E1747" i="10"/>
  <c r="K1734" i="10"/>
  <c r="BC73" i="17" s="1"/>
  <c r="EA74" i="17"/>
  <c r="K1824" i="10"/>
  <c r="K1872" i="10"/>
  <c r="EC82" i="17"/>
  <c r="K2843" i="10"/>
  <c r="G52" i="12"/>
  <c r="K191" i="6"/>
  <c r="K197" i="6"/>
  <c r="K616" i="6"/>
  <c r="K622" i="6"/>
  <c r="K869" i="6"/>
  <c r="K875" i="6"/>
  <c r="BH8" i="17"/>
  <c r="BR9" i="17"/>
  <c r="K173" i="7"/>
  <c r="K179" i="7"/>
  <c r="BH11" i="17"/>
  <c r="BR12" i="17"/>
  <c r="K554" i="7"/>
  <c r="K560" i="7"/>
  <c r="BH14" i="17"/>
  <c r="BR15" i="17"/>
  <c r="K935" i="7"/>
  <c r="K941" i="7"/>
  <c r="K1353" i="7"/>
  <c r="BC19" i="17" s="1"/>
  <c r="K1734" i="7"/>
  <c r="BC22" i="17" s="1"/>
  <c r="K2115" i="7"/>
  <c r="BC25" i="17" s="1"/>
  <c r="F133" i="16"/>
  <c r="K972" i="8"/>
  <c r="BC38" i="17" s="1"/>
  <c r="BH39" i="17"/>
  <c r="K1703" i="8"/>
  <c r="K1827" i="8"/>
  <c r="K2115" i="8"/>
  <c r="BC47" i="17" s="1"/>
  <c r="BR48" i="17"/>
  <c r="K435" i="9"/>
  <c r="EE55" i="17"/>
  <c r="K940" i="9"/>
  <c r="EE56" i="17"/>
  <c r="K1067" i="9"/>
  <c r="EE59" i="17"/>
  <c r="K1448" i="9"/>
  <c r="EE62" i="17"/>
  <c r="K306" i="10"/>
  <c r="EE65" i="17"/>
  <c r="K687" i="10"/>
  <c r="EE68" i="17"/>
  <c r="K1068" i="10"/>
  <c r="EE77" i="17"/>
  <c r="K2211" i="10"/>
  <c r="I2344" i="10"/>
  <c r="BF78" i="17"/>
  <c r="K2369" i="10"/>
  <c r="BC78" i="17" s="1"/>
  <c r="BD80" i="17"/>
  <c r="K2623" i="10"/>
  <c r="BC80" i="17" s="1"/>
  <c r="K591" i="7"/>
  <c r="BC13" i="17" s="1"/>
  <c r="EA62" i="17"/>
  <c r="K300" i="10"/>
  <c r="EA65" i="17"/>
  <c r="K681" i="10"/>
  <c r="E986" i="10"/>
  <c r="K972" i="10"/>
  <c r="BC67" i="17" s="1"/>
  <c r="EA68" i="17"/>
  <c r="K1062" i="10"/>
  <c r="EE71" i="17"/>
  <c r="K1449" i="10"/>
  <c r="BH76" i="17"/>
  <c r="E2128" i="10"/>
  <c r="K2115" i="10"/>
  <c r="BC76" i="17" s="1"/>
  <c r="EA77" i="17"/>
  <c r="K2205" i="10"/>
  <c r="K49" i="6"/>
  <c r="K55" i="6"/>
  <c r="K488" i="6"/>
  <c r="K494" i="6"/>
  <c r="K741" i="6"/>
  <c r="K747" i="6"/>
  <c r="K83" i="7"/>
  <c r="BC9" i="17" s="1"/>
  <c r="K464" i="7"/>
  <c r="BC12" i="17" s="1"/>
  <c r="K845" i="7"/>
  <c r="BC15" i="17" s="1"/>
  <c r="K1065" i="7"/>
  <c r="K1071" i="7"/>
  <c r="K1446" i="7"/>
  <c r="K1452" i="7"/>
  <c r="K1827" i="7"/>
  <c r="K1833" i="7"/>
  <c r="K2208" i="7"/>
  <c r="K2214" i="7"/>
  <c r="K2586" i="7"/>
  <c r="K2592" i="7"/>
  <c r="BH30" i="17"/>
  <c r="BR31" i="17"/>
  <c r="K173" i="8"/>
  <c r="K179" i="8"/>
  <c r="BH33" i="17"/>
  <c r="I133" i="16"/>
  <c r="BR34" i="17"/>
  <c r="K554" i="8"/>
  <c r="K560" i="8"/>
  <c r="BR37" i="17"/>
  <c r="K935" i="8"/>
  <c r="K1065" i="8"/>
  <c r="K1071" i="8"/>
  <c r="K1189" i="8"/>
  <c r="BD45" i="17"/>
  <c r="K1861" i="8"/>
  <c r="BC45" i="17" s="1"/>
  <c r="BR46" i="17"/>
  <c r="K2078" i="8"/>
  <c r="EC49" i="17"/>
  <c r="K175" i="9"/>
  <c r="BR49" i="17"/>
  <c r="EA57" i="17"/>
  <c r="K1188" i="9"/>
  <c r="EA58" i="17"/>
  <c r="K1315" i="9"/>
  <c r="I58" i="10"/>
  <c r="EE60" i="17"/>
  <c r="K52" i="10"/>
  <c r="I439" i="10"/>
  <c r="EE63" i="17"/>
  <c r="K433" i="10"/>
  <c r="I820" i="10"/>
  <c r="EE66" i="17"/>
  <c r="K814" i="10"/>
  <c r="I1201" i="10"/>
  <c r="K1201" i="10" s="1"/>
  <c r="EE69" i="17"/>
  <c r="K1195" i="10"/>
  <c r="K2598" i="10"/>
  <c r="BH83" i="17"/>
  <c r="E3017" i="10"/>
  <c r="K778" i="6"/>
  <c r="BC6" i="17" s="1"/>
  <c r="K1226" i="8"/>
  <c r="BC40" i="17" s="1"/>
  <c r="BH3" i="17"/>
  <c r="K52" i="7"/>
  <c r="E96" i="7"/>
  <c r="BH10" i="17"/>
  <c r="K427" i="7"/>
  <c r="K433" i="7"/>
  <c r="BH13" i="17"/>
  <c r="K808" i="7"/>
  <c r="K814" i="7"/>
  <c r="E858" i="7"/>
  <c r="BH16" i="17"/>
  <c r="K1226" i="7"/>
  <c r="BC18" i="17" s="1"/>
  <c r="K1607" i="7"/>
  <c r="BC21" i="17" s="1"/>
  <c r="K2369" i="7"/>
  <c r="BC27" i="17" s="1"/>
  <c r="EE42" i="17"/>
  <c r="K1449" i="8"/>
  <c r="BH42" i="17"/>
  <c r="E1493" i="8"/>
  <c r="BD51" i="17"/>
  <c r="K463" i="9"/>
  <c r="BC51" i="17" s="1"/>
  <c r="K590" i="9"/>
  <c r="BC52" i="17" s="1"/>
  <c r="K855" i="9"/>
  <c r="EA60" i="17"/>
  <c r="K46" i="10"/>
  <c r="EA63" i="17"/>
  <c r="K427" i="10"/>
  <c r="EA66" i="17"/>
  <c r="K808" i="10"/>
  <c r="BE68" i="17"/>
  <c r="BE67" i="17"/>
  <c r="EA69" i="17"/>
  <c r="K1189" i="10"/>
  <c r="E1367" i="10"/>
  <c r="K1353" i="10"/>
  <c r="BC70" i="17" s="1"/>
  <c r="EA71" i="17"/>
  <c r="K1443" i="10"/>
  <c r="EE80" i="17"/>
  <c r="K2592" i="10"/>
  <c r="I2725" i="10"/>
  <c r="G2979" i="10"/>
  <c r="K591" i="8"/>
  <c r="BC35" i="17" s="1"/>
  <c r="F118" i="16"/>
  <c r="E100" i="6"/>
  <c r="E792" i="6"/>
  <c r="BH7" i="17"/>
  <c r="K46" i="7"/>
  <c r="P118" i="16"/>
  <c r="G118" i="16"/>
  <c r="BR4" i="17"/>
  <c r="K650" i="6"/>
  <c r="BC5" i="17" s="1"/>
  <c r="F123" i="16"/>
  <c r="J126" i="16"/>
  <c r="BR17" i="17"/>
  <c r="K1189" i="7"/>
  <c r="K1195" i="7"/>
  <c r="BH19" i="17"/>
  <c r="BR20" i="17"/>
  <c r="K1570" i="7"/>
  <c r="K1576" i="7"/>
  <c r="BH22" i="17"/>
  <c r="BR23" i="17"/>
  <c r="K1951" i="7"/>
  <c r="K1957" i="7"/>
  <c r="BH25" i="17"/>
  <c r="BR26" i="17"/>
  <c r="K2332" i="7"/>
  <c r="K2338" i="7"/>
  <c r="K2716" i="7"/>
  <c r="K2722" i="7"/>
  <c r="K303" i="8"/>
  <c r="K309" i="8"/>
  <c r="K133" i="16"/>
  <c r="K684" i="8"/>
  <c r="K690" i="8"/>
  <c r="BH38" i="17"/>
  <c r="EA42" i="17"/>
  <c r="K1443" i="8"/>
  <c r="K1570" i="8"/>
  <c r="K1576" i="8"/>
  <c r="G1836" i="8"/>
  <c r="BH47" i="17"/>
  <c r="BD48" i="17"/>
  <c r="K82" i="9"/>
  <c r="BC48" i="17" s="1"/>
  <c r="EG55" i="17"/>
  <c r="K943" i="9"/>
  <c r="K1236" i="9"/>
  <c r="K602" i="10"/>
  <c r="W65" i="17"/>
  <c r="W64" i="17"/>
  <c r="G1582" i="10"/>
  <c r="BD74" i="17"/>
  <c r="K1861" i="10"/>
  <c r="BC74" i="17" s="1"/>
  <c r="BH79" i="17"/>
  <c r="E2509" i="10"/>
  <c r="EA53" i="17"/>
  <c r="K680" i="9"/>
  <c r="K86" i="6"/>
  <c r="BC2" i="17" s="1"/>
  <c r="K2623" i="7"/>
  <c r="BC29" i="17" s="1"/>
  <c r="K872" i="6"/>
  <c r="K878" i="6"/>
  <c r="K176" i="7"/>
  <c r="K182" i="7"/>
  <c r="P123" i="16"/>
  <c r="O123" i="16" s="1"/>
  <c r="G123" i="16"/>
  <c r="K126" i="16"/>
  <c r="K83" i="8"/>
  <c r="BC31" i="17" s="1"/>
  <c r="L133" i="16"/>
  <c r="K464" i="8"/>
  <c r="BC34" i="17" s="1"/>
  <c r="K845" i="8"/>
  <c r="BC37" i="17" s="1"/>
  <c r="I1836" i="8"/>
  <c r="EE45" i="17"/>
  <c r="K1830" i="8"/>
  <c r="BH45" i="17"/>
  <c r="E1874" i="8"/>
  <c r="K1988" i="8"/>
  <c r="BC46" i="17" s="1"/>
  <c r="K209" i="9"/>
  <c r="BC49" i="17" s="1"/>
  <c r="G438" i="9"/>
  <c r="K717" i="9"/>
  <c r="BC53" i="17" s="1"/>
  <c r="EG58" i="17"/>
  <c r="K1324" i="9"/>
  <c r="EG61" i="17"/>
  <c r="K182" i="10"/>
  <c r="EG64" i="17"/>
  <c r="K563" i="10"/>
  <c r="EG67" i="17"/>
  <c r="EG68" i="17"/>
  <c r="K944" i="10"/>
  <c r="K1364" i="10"/>
  <c r="I1582" i="10"/>
  <c r="BF72" i="17"/>
  <c r="K1607" i="10"/>
  <c r="BC72" i="17" s="1"/>
  <c r="EA80" i="17"/>
  <c r="K2586" i="10"/>
  <c r="BD42" i="17"/>
  <c r="K1480" i="8"/>
  <c r="BC42" i="17" s="1"/>
  <c r="EA54" i="17"/>
  <c r="K807" i="9"/>
  <c r="EA55" i="17"/>
  <c r="K934" i="9"/>
  <c r="EA56" i="17"/>
  <c r="K1061" i="9"/>
  <c r="EE57" i="17"/>
  <c r="K1194" i="9"/>
  <c r="EA59" i="17"/>
  <c r="K1442" i="9"/>
  <c r="K1033" i="6"/>
  <c r="BC8" i="17" s="1"/>
  <c r="K337" i="7"/>
  <c r="BC11" i="17" s="1"/>
  <c r="K718" i="7"/>
  <c r="BC14" i="17" s="1"/>
  <c r="K1700" i="7"/>
  <c r="K1706" i="7"/>
  <c r="K2081" i="7"/>
  <c r="K2087" i="7"/>
  <c r="K2462" i="7"/>
  <c r="K2468" i="7"/>
  <c r="E2509" i="7"/>
  <c r="BH29" i="17"/>
  <c r="BR30" i="17"/>
  <c r="K46" i="8"/>
  <c r="K52" i="8"/>
  <c r="E132" i="16"/>
  <c r="E96" i="8"/>
  <c r="BH32" i="17"/>
  <c r="BR33" i="17"/>
  <c r="K427" i="8"/>
  <c r="K433" i="8"/>
  <c r="E477" i="8"/>
  <c r="BH35" i="17"/>
  <c r="BR36" i="17"/>
  <c r="K808" i="8"/>
  <c r="K814" i="8"/>
  <c r="E858" i="8"/>
  <c r="G1074" i="8"/>
  <c r="K1099" i="8"/>
  <c r="BC39" i="17" s="1"/>
  <c r="E1112" i="8"/>
  <c r="BH40" i="17"/>
  <c r="K1491" i="8"/>
  <c r="EA45" i="17"/>
  <c r="K1824" i="8"/>
  <c r="G57" i="9"/>
  <c r="I438" i="9"/>
  <c r="EE51" i="17"/>
  <c r="K432" i="9"/>
  <c r="BH51" i="17"/>
  <c r="E476" i="9"/>
  <c r="K559" i="9"/>
  <c r="EC55" i="17"/>
  <c r="K937" i="9"/>
  <c r="K1098" i="9"/>
  <c r="BC56" i="17" s="1"/>
  <c r="K1479" i="9"/>
  <c r="BC59" i="17" s="1"/>
  <c r="K337" i="10"/>
  <c r="BC62" i="17" s="1"/>
  <c r="K718" i="10"/>
  <c r="BC65" i="17" s="1"/>
  <c r="K1099" i="10"/>
  <c r="BC68" i="17" s="1"/>
  <c r="K1570" i="10"/>
  <c r="K1576" i="10"/>
  <c r="K210" i="8"/>
  <c r="BC32" i="17" s="1"/>
  <c r="EC52" i="17"/>
  <c r="K556" i="9"/>
  <c r="BH12" i="17"/>
  <c r="BR13" i="17"/>
  <c r="BR16" i="17"/>
  <c r="K1099" i="7"/>
  <c r="BC17" i="17" s="1"/>
  <c r="K1480" i="7"/>
  <c r="BC20" i="17" s="1"/>
  <c r="K1861" i="7"/>
  <c r="BC23" i="17" s="1"/>
  <c r="K2242" i="7"/>
  <c r="BC26" i="17" s="1"/>
  <c r="F132" i="16"/>
  <c r="EG38" i="17"/>
  <c r="K944" i="8"/>
  <c r="K1353" i="8"/>
  <c r="BC41" i="17" s="1"/>
  <c r="BR42" i="17"/>
  <c r="I57" i="9"/>
  <c r="EE48" i="17"/>
  <c r="K51" i="9"/>
  <c r="BH48" i="17"/>
  <c r="E95" i="9"/>
  <c r="K178" i="9"/>
  <c r="EA51" i="17"/>
  <c r="K426" i="9"/>
  <c r="K553" i="9"/>
  <c r="EC58" i="17"/>
  <c r="K1318" i="9"/>
  <c r="EC61" i="17"/>
  <c r="K176" i="10"/>
  <c r="EC64" i="17"/>
  <c r="K557" i="10"/>
  <c r="EC67" i="17"/>
  <c r="K938" i="10"/>
  <c r="EG70" i="17"/>
  <c r="K1325" i="10"/>
  <c r="G1709" i="10"/>
  <c r="BD77" i="17"/>
  <c r="K2242" i="10"/>
  <c r="BC77" i="17" s="1"/>
  <c r="EE54" i="17"/>
  <c r="K813" i="9"/>
  <c r="EG49" i="17"/>
  <c r="K181" i="9"/>
  <c r="I118" i="16"/>
  <c r="J118" i="16"/>
  <c r="BR3" i="17"/>
  <c r="K522" i="6"/>
  <c r="BC4" i="17" s="1"/>
  <c r="BR7" i="17"/>
  <c r="K996" i="6"/>
  <c r="K1002" i="6"/>
  <c r="BR10" i="17"/>
  <c r="K52" i="6"/>
  <c r="K58" i="6"/>
  <c r="K485" i="6"/>
  <c r="K491" i="6"/>
  <c r="K744" i="6"/>
  <c r="K750" i="6"/>
  <c r="K1062" i="7"/>
  <c r="K1068" i="7"/>
  <c r="E1112" i="7"/>
  <c r="BH18" i="17"/>
  <c r="BR19" i="17"/>
  <c r="K1443" i="7"/>
  <c r="K1449" i="7"/>
  <c r="E1493" i="7"/>
  <c r="BH21" i="17"/>
  <c r="BR22" i="17"/>
  <c r="K1824" i="7"/>
  <c r="K1830" i="7"/>
  <c r="E1874" i="7"/>
  <c r="BH24" i="17"/>
  <c r="BR25" i="17"/>
  <c r="K2205" i="7"/>
  <c r="K2211" i="7"/>
  <c r="E2255" i="7"/>
  <c r="BH27" i="17"/>
  <c r="K2496" i="7"/>
  <c r="BC28" i="17" s="1"/>
  <c r="K2589" i="7"/>
  <c r="K2595" i="7"/>
  <c r="K176" i="8"/>
  <c r="K182" i="8"/>
  <c r="K557" i="8"/>
  <c r="K563" i="8"/>
  <c r="EC38" i="17"/>
  <c r="K938" i="8"/>
  <c r="BR38" i="17"/>
  <c r="K1062" i="8"/>
  <c r="K1068" i="8"/>
  <c r="K1192" i="8"/>
  <c r="K1198" i="8"/>
  <c r="E1366" i="8"/>
  <c r="K1452" i="8"/>
  <c r="EA48" i="17"/>
  <c r="K45" i="9"/>
  <c r="BD55" i="17"/>
  <c r="K971" i="9"/>
  <c r="BC55" i="17" s="1"/>
  <c r="EC70" i="17"/>
  <c r="K1319" i="10"/>
  <c r="K1480" i="10"/>
  <c r="BC71" i="17" s="1"/>
  <c r="EE74" i="17"/>
  <c r="K1830" i="10"/>
  <c r="BF75" i="17"/>
  <c r="K1988" i="10"/>
  <c r="BC75" i="17" s="1"/>
  <c r="EG52" i="17"/>
  <c r="K562" i="9"/>
  <c r="CX83" i="17"/>
  <c r="CX76" i="17"/>
  <c r="BR5" i="17"/>
  <c r="E536" i="6"/>
  <c r="BH5" i="17"/>
  <c r="K49" i="7"/>
  <c r="K55" i="7"/>
  <c r="K430" i="7"/>
  <c r="K436" i="7"/>
  <c r="K123" i="16"/>
  <c r="K811" i="7"/>
  <c r="K817" i="7"/>
  <c r="K2750" i="7"/>
  <c r="BC30" i="17" s="1"/>
  <c r="K337" i="8"/>
  <c r="K718" i="8"/>
  <c r="BC36" i="17" s="1"/>
  <c r="K1322" i="8"/>
  <c r="K1446" i="8"/>
  <c r="K1734" i="8"/>
  <c r="BC44" i="17" s="1"/>
  <c r="BR45" i="17"/>
  <c r="K474" i="9"/>
  <c r="BD54" i="17"/>
  <c r="K844" i="9"/>
  <c r="BC54" i="17" s="1"/>
  <c r="K1951" i="10"/>
  <c r="K1957" i="10"/>
  <c r="EG82" i="17"/>
  <c r="K2849" i="10"/>
  <c r="K3004" i="10"/>
  <c r="BC83" i="17" s="1"/>
  <c r="CY76" i="17"/>
  <c r="CY83" i="17"/>
  <c r="F147" i="16"/>
  <c r="BR82" i="17"/>
  <c r="BR86" i="17"/>
  <c r="BH54" i="17"/>
  <c r="BR55" i="17"/>
  <c r="BH57" i="17"/>
  <c r="BR58" i="17"/>
  <c r="BH60" i="17"/>
  <c r="BR61" i="17"/>
  <c r="BH63" i="17"/>
  <c r="BR64" i="17"/>
  <c r="BH66" i="17"/>
  <c r="EH67" i="17"/>
  <c r="EH68" i="17"/>
  <c r="BR67" i="17"/>
  <c r="BR68" i="17"/>
  <c r="BH69" i="17"/>
  <c r="BR70" i="17"/>
  <c r="EC83" i="17"/>
  <c r="EC76" i="17"/>
  <c r="K47" i="11"/>
  <c r="K53" i="11"/>
  <c r="BH72" i="17"/>
  <c r="BR73" i="17"/>
  <c r="BH75" i="17"/>
  <c r="ED83" i="17"/>
  <c r="ED76" i="17"/>
  <c r="BR76" i="17"/>
  <c r="BH78" i="17"/>
  <c r="BR79" i="17"/>
  <c r="BH81" i="17"/>
  <c r="K2877" i="10"/>
  <c r="BC82" i="17" s="1"/>
  <c r="BH85" i="17"/>
  <c r="K361" i="11"/>
  <c r="BC86" i="17" s="1"/>
  <c r="K1352" i="9"/>
  <c r="BC58" i="17" s="1"/>
  <c r="K210" i="10"/>
  <c r="BC61" i="17" s="1"/>
  <c r="K591" i="10"/>
  <c r="BC64" i="17" s="1"/>
  <c r="BH53" i="17"/>
  <c r="BR54" i="17"/>
  <c r="BH56" i="17"/>
  <c r="BR57" i="17"/>
  <c r="K1321" i="9"/>
  <c r="BH59" i="17"/>
  <c r="BR60" i="17"/>
  <c r="K173" i="10"/>
  <c r="K179" i="10"/>
  <c r="BH62" i="17"/>
  <c r="BR63" i="17"/>
  <c r="K554" i="10"/>
  <c r="K560" i="10"/>
  <c r="BH65" i="17"/>
  <c r="BR66" i="17"/>
  <c r="K935" i="10"/>
  <c r="K941" i="10"/>
  <c r="BR69" i="17"/>
  <c r="K2496" i="10"/>
  <c r="BC79" i="17" s="1"/>
  <c r="L147" i="16"/>
  <c r="K2976" i="10"/>
  <c r="BR72" i="17"/>
  <c r="BR75" i="17"/>
  <c r="CT83" i="17"/>
  <c r="CT76" i="17"/>
  <c r="BR78" i="17"/>
  <c r="BR81" i="17"/>
  <c r="BR85" i="17"/>
  <c r="K1319" i="8"/>
  <c r="K1325" i="8"/>
  <c r="K1700" i="8"/>
  <c r="K1706" i="8"/>
  <c r="K2081" i="8"/>
  <c r="K2087" i="8"/>
  <c r="K302" i="9"/>
  <c r="K308" i="9"/>
  <c r="K683" i="9"/>
  <c r="K689" i="9"/>
  <c r="K1064" i="9"/>
  <c r="K1070" i="9"/>
  <c r="K1445" i="9"/>
  <c r="K1451" i="9"/>
  <c r="K303" i="10"/>
  <c r="K309" i="10"/>
  <c r="K684" i="10"/>
  <c r="K690" i="10"/>
  <c r="K1065" i="10"/>
  <c r="K1446" i="10"/>
  <c r="K1452" i="10"/>
  <c r="EA83" i="17"/>
  <c r="EA76" i="17"/>
  <c r="EE83" i="17"/>
  <c r="EE76" i="17"/>
  <c r="CU83" i="17"/>
  <c r="CU76" i="17"/>
  <c r="BH82" i="17"/>
  <c r="BR83" i="17"/>
  <c r="K44" i="11"/>
  <c r="K50" i="11"/>
  <c r="BH86" i="17"/>
  <c r="K1827" i="10"/>
  <c r="K1833" i="10"/>
  <c r="EB83" i="17"/>
  <c r="EB76" i="17"/>
  <c r="EF83" i="17"/>
  <c r="EF76" i="17"/>
  <c r="CV83" i="17"/>
  <c r="CV76" i="17"/>
  <c r="K2208" i="10"/>
  <c r="K2214" i="10"/>
  <c r="K2589" i="10"/>
  <c r="K2595" i="10"/>
  <c r="BH84" i="17"/>
  <c r="E375" i="11"/>
  <c r="BR41" i="17"/>
  <c r="BH43" i="17"/>
  <c r="BR44" i="17"/>
  <c r="BH46" i="17"/>
  <c r="BR47" i="17"/>
  <c r="BH49" i="17"/>
  <c r="BR50" i="17"/>
  <c r="BH52" i="17"/>
  <c r="BR53" i="17"/>
  <c r="E857" i="9"/>
  <c r="BH55" i="17"/>
  <c r="BR56" i="17"/>
  <c r="E1238" i="9"/>
  <c r="BH58" i="17"/>
  <c r="BR59" i="17"/>
  <c r="E96" i="10"/>
  <c r="BH61" i="17"/>
  <c r="BR62" i="17"/>
  <c r="E477" i="10"/>
  <c r="BH64" i="17"/>
  <c r="BR65" i="17"/>
  <c r="E858" i="10"/>
  <c r="BH68" i="17"/>
  <c r="BH67" i="17"/>
  <c r="E1239" i="10"/>
  <c r="BH70" i="17"/>
  <c r="BR71" i="17"/>
  <c r="CW83" i="17"/>
  <c r="CW76" i="17"/>
  <c r="K2750" i="10"/>
  <c r="BC81" i="17" s="1"/>
  <c r="K233" i="11"/>
  <c r="BC85" i="17" s="1"/>
  <c r="L119" i="16"/>
  <c r="K119" i="16"/>
  <c r="J119" i="16"/>
  <c r="I119" i="16"/>
  <c r="H119" i="16"/>
  <c r="G119" i="16"/>
  <c r="F119" i="16"/>
  <c r="P119" i="16"/>
  <c r="O119" i="16" s="1"/>
  <c r="M81" i="16"/>
  <c r="L81" i="16"/>
  <c r="K81" i="16"/>
  <c r="J81" i="16"/>
  <c r="I81" i="16"/>
  <c r="H81" i="16"/>
  <c r="G81" i="16"/>
  <c r="F81" i="16"/>
  <c r="E119" i="16"/>
  <c r="P81" i="16"/>
  <c r="O81" i="16" s="1"/>
  <c r="L129" i="16"/>
  <c r="K129" i="16"/>
  <c r="J129" i="16"/>
  <c r="I129" i="16"/>
  <c r="H129" i="16"/>
  <c r="G129" i="16"/>
  <c r="F129" i="16"/>
  <c r="P129" i="16"/>
  <c r="O129" i="16" s="1"/>
  <c r="M91" i="16"/>
  <c r="K1454" i="9" l="1"/>
  <c r="A4" i="14" a="1"/>
  <c r="A4" i="14" s="1"/>
  <c r="B4" i="14" s="1"/>
  <c r="B127" i="14" s="1"/>
  <c r="K312" i="8"/>
  <c r="K692" i="9"/>
  <c r="K820" i="8"/>
  <c r="K311" i="9"/>
  <c r="K565" i="9"/>
  <c r="K819" i="9"/>
  <c r="K2725" i="10"/>
  <c r="K946" i="9"/>
  <c r="N111" i="16"/>
  <c r="N36" i="16"/>
  <c r="N99" i="16"/>
  <c r="N20" i="16"/>
  <c r="N35" i="16"/>
  <c r="N56" i="16"/>
  <c r="N148" i="16"/>
  <c r="N72" i="16"/>
  <c r="N149" i="16"/>
  <c r="N98" i="16"/>
  <c r="N128" i="16"/>
  <c r="N94" i="16"/>
  <c r="N110" i="16"/>
  <c r="N112" i="16"/>
  <c r="N19" i="16"/>
  <c r="N34" i="16"/>
  <c r="N74" i="16"/>
  <c r="N150" i="16"/>
  <c r="N73" i="16"/>
  <c r="N55" i="16"/>
  <c r="N14" i="16"/>
  <c r="N21" i="16"/>
  <c r="N18" i="16"/>
  <c r="N90" i="16"/>
  <c r="K1073" i="9"/>
  <c r="K1200" i="9"/>
  <c r="N23" i="16"/>
  <c r="N29" i="16"/>
  <c r="N102" i="16"/>
  <c r="K881" i="6"/>
  <c r="N61" i="16"/>
  <c r="N83" i="16"/>
  <c r="K184" i="9"/>
  <c r="K1963" i="8"/>
  <c r="K1709" i="10"/>
  <c r="K1074" i="10"/>
  <c r="K947" i="8"/>
  <c r="N136" i="16"/>
  <c r="N64" i="16"/>
  <c r="N10" i="16"/>
  <c r="N53" i="16"/>
  <c r="N146" i="16"/>
  <c r="N28" i="16"/>
  <c r="N138" i="16"/>
  <c r="N63" i="16"/>
  <c r="K2090" i="8"/>
  <c r="K1582" i="8"/>
  <c r="N32" i="16"/>
  <c r="N108" i="16"/>
  <c r="N70" i="16"/>
  <c r="N143" i="16"/>
  <c r="N105" i="16"/>
  <c r="N67" i="16"/>
  <c r="N104" i="16"/>
  <c r="N66" i="16"/>
  <c r="N142" i="16"/>
  <c r="N27" i="16"/>
  <c r="N141" i="16"/>
  <c r="N103" i="16"/>
  <c r="N65" i="16"/>
  <c r="N109" i="16"/>
  <c r="N71" i="16"/>
  <c r="N33" i="16"/>
  <c r="N69" i="16"/>
  <c r="N145" i="16"/>
  <c r="N31" i="16"/>
  <c r="N107" i="16"/>
  <c r="N106" i="16"/>
  <c r="N68" i="16"/>
  <c r="N30" i="16"/>
  <c r="N144" i="16"/>
  <c r="N137" i="16"/>
  <c r="N25" i="16"/>
  <c r="N139" i="16"/>
  <c r="N101" i="16"/>
  <c r="N22" i="16"/>
  <c r="N60" i="16"/>
  <c r="N26" i="16"/>
  <c r="N140" i="16"/>
  <c r="N62" i="16"/>
  <c r="N100" i="16"/>
  <c r="N24" i="16"/>
  <c r="N45" i="16"/>
  <c r="N7" i="16"/>
  <c r="N121" i="16"/>
  <c r="N43" i="16"/>
  <c r="N124" i="16"/>
  <c r="N125" i="16"/>
  <c r="N93" i="16"/>
  <c r="N17" i="16"/>
  <c r="N131" i="16"/>
  <c r="N52" i="16"/>
  <c r="N86" i="16"/>
  <c r="N48" i="16"/>
  <c r="N15" i="16"/>
  <c r="N87" i="16"/>
  <c r="N49" i="16"/>
  <c r="N11" i="16"/>
  <c r="K1074" i="8"/>
  <c r="N5" i="16"/>
  <c r="N91" i="16"/>
  <c r="K1455" i="7"/>
  <c r="N57" i="16"/>
  <c r="K1008" i="6"/>
  <c r="K625" i="6"/>
  <c r="K438" i="9"/>
  <c r="K57" i="9"/>
  <c r="K1328" i="10"/>
  <c r="K312" i="10"/>
  <c r="K2090" i="10"/>
  <c r="K693" i="10"/>
  <c r="K185" i="10"/>
  <c r="K2217" i="10"/>
  <c r="K58" i="10"/>
  <c r="K2979" i="10"/>
  <c r="K1836" i="10"/>
  <c r="K947" i="10"/>
  <c r="K439" i="10"/>
  <c r="K1582" i="10"/>
  <c r="K1455" i="10"/>
  <c r="K1963" i="10"/>
  <c r="K2471" i="10"/>
  <c r="N58" i="16"/>
  <c r="N97" i="16"/>
  <c r="K2852" i="10"/>
  <c r="K820" i="10"/>
  <c r="K2344" i="10"/>
  <c r="K1328" i="8"/>
  <c r="K1201" i="8"/>
  <c r="N59" i="16"/>
  <c r="N95" i="16"/>
  <c r="N96" i="16"/>
  <c r="N135" i="16"/>
  <c r="K1709" i="8"/>
  <c r="K58" i="8"/>
  <c r="N134" i="16"/>
  <c r="K185" i="8"/>
  <c r="K439" i="8"/>
  <c r="K1836" i="8"/>
  <c r="K312" i="7"/>
  <c r="K1709" i="7"/>
  <c r="K185" i="7"/>
  <c r="K2725" i="7"/>
  <c r="K566" i="8"/>
  <c r="K1455" i="8"/>
  <c r="K693" i="8"/>
  <c r="I37" i="16"/>
  <c r="K208" i="11"/>
  <c r="N47" i="16"/>
  <c r="N9" i="16"/>
  <c r="N51" i="16"/>
  <c r="N92" i="16"/>
  <c r="N54" i="16"/>
  <c r="N16" i="16"/>
  <c r="M151" i="16"/>
  <c r="N127" i="16"/>
  <c r="N88" i="16"/>
  <c r="N50" i="16"/>
  <c r="N130" i="16"/>
  <c r="N89" i="16"/>
  <c r="J75" i="16"/>
  <c r="N13" i="16"/>
  <c r="N12" i="16"/>
  <c r="N85" i="16"/>
  <c r="J37" i="16"/>
  <c r="K566" i="7"/>
  <c r="K2090" i="7"/>
  <c r="K947" i="7"/>
  <c r="K439" i="7"/>
  <c r="K1328" i="7"/>
  <c r="K1201" i="7"/>
  <c r="F37" i="16"/>
  <c r="P75" i="16"/>
  <c r="M75" i="16"/>
  <c r="H75" i="16"/>
  <c r="L75" i="16"/>
  <c r="O42" i="16"/>
  <c r="N120" i="16"/>
  <c r="I75" i="16"/>
  <c r="H37" i="16"/>
  <c r="K113" i="16"/>
  <c r="N82" i="16"/>
  <c r="E37" i="16"/>
  <c r="K75" i="16"/>
  <c r="G75" i="16"/>
  <c r="L37" i="16"/>
  <c r="N6" i="16"/>
  <c r="N44" i="16"/>
  <c r="G113" i="16"/>
  <c r="N8" i="16"/>
  <c r="K61" i="6"/>
  <c r="J113" i="16"/>
  <c r="K753" i="6"/>
  <c r="E75" i="16"/>
  <c r="N84" i="16"/>
  <c r="N4" i="16"/>
  <c r="N122" i="16"/>
  <c r="E113" i="16"/>
  <c r="K37" i="16"/>
  <c r="F75" i="16"/>
  <c r="M37" i="16"/>
  <c r="N46" i="16"/>
  <c r="F113" i="16"/>
  <c r="H113" i="16"/>
  <c r="P37" i="16"/>
  <c r="N80" i="16"/>
  <c r="N42" i="16"/>
  <c r="I113" i="16"/>
  <c r="G37" i="16"/>
  <c r="K497" i="6"/>
  <c r="L113" i="16"/>
  <c r="K693" i="7"/>
  <c r="E151" i="16"/>
  <c r="P113" i="16"/>
  <c r="K2217" i="7"/>
  <c r="M113" i="16"/>
  <c r="K1582" i="7"/>
  <c r="K2344" i="7"/>
  <c r="K58" i="7"/>
  <c r="K1836" i="7"/>
  <c r="K2598" i="7"/>
  <c r="K820" i="7"/>
  <c r="H151" i="16"/>
  <c r="N126" i="16"/>
  <c r="N147" i="16"/>
  <c r="N129" i="16"/>
  <c r="K151" i="16"/>
  <c r="N123" i="16"/>
  <c r="K1074" i="7"/>
  <c r="L151" i="16"/>
  <c r="J151" i="16"/>
  <c r="N133" i="16"/>
  <c r="K1963" i="7"/>
  <c r="F151" i="16"/>
  <c r="N132" i="16"/>
  <c r="I151" i="16"/>
  <c r="N118" i="16"/>
  <c r="N81" i="16"/>
  <c r="N119" i="16"/>
  <c r="A3" i="15"/>
  <c r="B85" i="14"/>
  <c r="S3" i="14"/>
  <c r="G3" i="14"/>
  <c r="B126" i="14"/>
  <c r="R3" i="14"/>
  <c r="F3" i="14"/>
  <c r="Q3" i="14"/>
  <c r="E3" i="14"/>
  <c r="P3" i="14"/>
  <c r="D3" i="14"/>
  <c r="B44" i="14"/>
  <c r="O3" i="14"/>
  <c r="C3" i="14"/>
  <c r="N3" i="14"/>
  <c r="M3" i="14"/>
  <c r="L3" i="14"/>
  <c r="K3" i="14"/>
  <c r="V3" i="14"/>
  <c r="J3" i="14"/>
  <c r="U3" i="14"/>
  <c r="I3" i="14"/>
  <c r="T3" i="14"/>
  <c r="H3" i="14"/>
  <c r="G151" i="16"/>
  <c r="P151" i="16"/>
  <c r="O118" i="16"/>
  <c r="B86" i="14" l="1"/>
  <c r="L86" i="14" s="1"/>
  <c r="A4" i="15"/>
  <c r="A45" i="15" s="1"/>
  <c r="U4" i="14"/>
  <c r="J4" i="14"/>
  <c r="D4" i="14"/>
  <c r="D127" i="14" s="1"/>
  <c r="P4" i="14"/>
  <c r="A5" i="14" a="1"/>
  <c r="A5" i="14" s="1"/>
  <c r="A6" i="14" s="1" a="1"/>
  <c r="A6" i="14" s="1"/>
  <c r="B6" i="14" s="1"/>
  <c r="M4" i="14"/>
  <c r="R4" i="14"/>
  <c r="B45" i="14"/>
  <c r="T45" i="14" s="1"/>
  <c r="S4" i="14"/>
  <c r="V4" i="14"/>
  <c r="N4" i="14"/>
  <c r="Q4" i="14"/>
  <c r="H4" i="14"/>
  <c r="K4" i="14"/>
  <c r="O4" i="14"/>
  <c r="F4" i="14"/>
  <c r="T4" i="14"/>
  <c r="I4" i="14"/>
  <c r="L4" i="14"/>
  <c r="C4" i="14"/>
  <c r="C127" i="14" s="1"/>
  <c r="E4" i="14"/>
  <c r="E86" i="14" s="1"/>
  <c r="G4" i="14"/>
  <c r="N75" i="16"/>
  <c r="N113" i="16"/>
  <c r="N37" i="16"/>
  <c r="N151" i="16"/>
  <c r="C126" i="14"/>
  <c r="C44" i="14"/>
  <c r="C85" i="14"/>
  <c r="L85" i="14"/>
  <c r="K85" i="14"/>
  <c r="V85" i="14"/>
  <c r="J85" i="14"/>
  <c r="U85" i="14"/>
  <c r="I85" i="14"/>
  <c r="T85" i="14"/>
  <c r="H85" i="14"/>
  <c r="S85" i="14"/>
  <c r="G85" i="14"/>
  <c r="R85" i="14"/>
  <c r="F85" i="14"/>
  <c r="Q85" i="14"/>
  <c r="P85" i="14"/>
  <c r="N85" i="14"/>
  <c r="O85" i="14"/>
  <c r="M85" i="14"/>
  <c r="A85" i="15"/>
  <c r="A126" i="15"/>
  <c r="A44" i="15"/>
  <c r="C3" i="15"/>
  <c r="B3" i="15"/>
  <c r="M3" i="15"/>
  <c r="L3" i="15"/>
  <c r="K3" i="15"/>
  <c r="J3" i="15"/>
  <c r="I3" i="15"/>
  <c r="H3" i="15"/>
  <c r="G3" i="15"/>
  <c r="E3" i="15"/>
  <c r="F3" i="15"/>
  <c r="D3" i="15"/>
  <c r="R44" i="14"/>
  <c r="F44" i="14"/>
  <c r="Q44" i="14"/>
  <c r="P44" i="14"/>
  <c r="O44" i="14"/>
  <c r="N44" i="14"/>
  <c r="M44" i="14"/>
  <c r="L44" i="14"/>
  <c r="K44" i="14"/>
  <c r="V44" i="14"/>
  <c r="J44" i="14"/>
  <c r="U44" i="14"/>
  <c r="I44" i="14"/>
  <c r="T44" i="14"/>
  <c r="H44" i="14"/>
  <c r="S44" i="14"/>
  <c r="G44" i="14"/>
  <c r="D85" i="14"/>
  <c r="D126" i="14"/>
  <c r="D44" i="14"/>
  <c r="M126" i="14"/>
  <c r="L126" i="14"/>
  <c r="K126" i="14"/>
  <c r="V126" i="14"/>
  <c r="J126" i="14"/>
  <c r="U126" i="14"/>
  <c r="I126" i="14"/>
  <c r="T126" i="14"/>
  <c r="H126" i="14"/>
  <c r="S126" i="14"/>
  <c r="G126" i="14"/>
  <c r="R126" i="14"/>
  <c r="F126" i="14"/>
  <c r="Q126" i="14"/>
  <c r="O126" i="14"/>
  <c r="P126" i="14"/>
  <c r="N126" i="14"/>
  <c r="P127" i="14"/>
  <c r="O127" i="14"/>
  <c r="N127" i="14"/>
  <c r="M127" i="14"/>
  <c r="L127" i="14"/>
  <c r="K127" i="14"/>
  <c r="V127" i="14"/>
  <c r="J127" i="14"/>
  <c r="U127" i="14"/>
  <c r="I127" i="14"/>
  <c r="T127" i="14"/>
  <c r="H127" i="14"/>
  <c r="R127" i="14"/>
  <c r="F127" i="14"/>
  <c r="S127" i="14"/>
  <c r="Q127" i="14"/>
  <c r="G127" i="14"/>
  <c r="E85" i="14"/>
  <c r="E126" i="14"/>
  <c r="E44" i="14"/>
  <c r="O86" i="14" l="1"/>
  <c r="D45" i="14"/>
  <c r="M86" i="14"/>
  <c r="N86" i="14"/>
  <c r="F45" i="14"/>
  <c r="A86" i="15"/>
  <c r="K86" i="15" s="1"/>
  <c r="Q86" i="14"/>
  <c r="L45" i="14"/>
  <c r="H86" i="14"/>
  <c r="E4" i="15"/>
  <c r="C86" i="14"/>
  <c r="I4" i="15"/>
  <c r="I86" i="14"/>
  <c r="D86" i="14"/>
  <c r="H45" i="14"/>
  <c r="P86" i="14"/>
  <c r="J86" i="14"/>
  <c r="M45" i="14"/>
  <c r="I45" i="14"/>
  <c r="K4" i="15"/>
  <c r="C45" i="14"/>
  <c r="Q45" i="14"/>
  <c r="C4" i="15"/>
  <c r="C86" i="15" s="1"/>
  <c r="A127" i="15"/>
  <c r="I127" i="15" s="1"/>
  <c r="G86" i="14"/>
  <c r="V86" i="14"/>
  <c r="J45" i="14"/>
  <c r="N45" i="14"/>
  <c r="G45" i="14"/>
  <c r="U45" i="14"/>
  <c r="G4" i="15"/>
  <c r="L4" i="15"/>
  <c r="V45" i="14"/>
  <c r="P45" i="14"/>
  <c r="S45" i="14"/>
  <c r="D4" i="15"/>
  <c r="D127" i="15" s="1"/>
  <c r="H4" i="15"/>
  <c r="M4" i="15"/>
  <c r="F86" i="14"/>
  <c r="T86" i="14"/>
  <c r="K86" i="14"/>
  <c r="B5" i="14"/>
  <c r="A5" i="15" s="1"/>
  <c r="K45" i="14"/>
  <c r="O45" i="14"/>
  <c r="R45" i="14"/>
  <c r="B4" i="15"/>
  <c r="B86" i="15" s="1"/>
  <c r="F4" i="15"/>
  <c r="J4" i="15"/>
  <c r="R86" i="14"/>
  <c r="S86" i="14"/>
  <c r="U86" i="14"/>
  <c r="E127" i="14"/>
  <c r="E45" i="14"/>
  <c r="A7" i="14" a="1"/>
  <c r="A7" i="14" s="1"/>
  <c r="A8" i="14" s="1" a="1"/>
  <c r="A8" i="14" s="1"/>
  <c r="B8" i="14" s="1"/>
  <c r="B85" i="15"/>
  <c r="B126" i="15"/>
  <c r="B44" i="15"/>
  <c r="C85" i="15"/>
  <c r="C126" i="15"/>
  <c r="C44" i="15"/>
  <c r="D126" i="15"/>
  <c r="D85" i="15"/>
  <c r="D44" i="15"/>
  <c r="E44" i="15"/>
  <c r="M44" i="15"/>
  <c r="L44" i="15"/>
  <c r="K44" i="15"/>
  <c r="J44" i="15"/>
  <c r="I44" i="15"/>
  <c r="G44" i="15"/>
  <c r="H44" i="15"/>
  <c r="F44" i="15"/>
  <c r="N3" i="15"/>
  <c r="G126" i="15"/>
  <c r="K126" i="15"/>
  <c r="J126" i="15"/>
  <c r="I126" i="15"/>
  <c r="H126" i="15"/>
  <c r="M126" i="15"/>
  <c r="L126" i="15"/>
  <c r="F126" i="15"/>
  <c r="E126" i="15"/>
  <c r="A6" i="15"/>
  <c r="B88" i="14"/>
  <c r="B129" i="14"/>
  <c r="V6" i="14"/>
  <c r="J6" i="14"/>
  <c r="B47" i="14"/>
  <c r="U6" i="14"/>
  <c r="I6" i="14"/>
  <c r="T6" i="14"/>
  <c r="H6" i="14"/>
  <c r="S6" i="14"/>
  <c r="G6" i="14"/>
  <c r="R6" i="14"/>
  <c r="F6" i="14"/>
  <c r="Q6" i="14"/>
  <c r="E6" i="14"/>
  <c r="P6" i="14"/>
  <c r="D6" i="14"/>
  <c r="O6" i="14"/>
  <c r="C6" i="14"/>
  <c r="N6" i="14"/>
  <c r="M6" i="14"/>
  <c r="L6" i="14"/>
  <c r="K6" i="14"/>
  <c r="I85" i="15"/>
  <c r="E85" i="15"/>
  <c r="F85" i="15"/>
  <c r="M85" i="15"/>
  <c r="K85" i="15"/>
  <c r="H85" i="15"/>
  <c r="L85" i="15"/>
  <c r="J85" i="15"/>
  <c r="G85" i="15"/>
  <c r="M45" i="15"/>
  <c r="L45" i="15"/>
  <c r="K45" i="15"/>
  <c r="J45" i="15"/>
  <c r="I45" i="15"/>
  <c r="E45" i="15"/>
  <c r="H45" i="15"/>
  <c r="G45" i="15"/>
  <c r="F45" i="15"/>
  <c r="H86" i="15" l="1"/>
  <c r="F127" i="15"/>
  <c r="I86" i="15"/>
  <c r="G86" i="15"/>
  <c r="H5" i="14"/>
  <c r="E86" i="15"/>
  <c r="M86" i="15"/>
  <c r="D5" i="14"/>
  <c r="D87" i="14" s="1"/>
  <c r="L86" i="15"/>
  <c r="J86" i="15"/>
  <c r="K5" i="14"/>
  <c r="F86" i="15"/>
  <c r="G127" i="15"/>
  <c r="C45" i="15"/>
  <c r="B46" i="14"/>
  <c r="V46" i="14" s="1"/>
  <c r="T5" i="14"/>
  <c r="N5" i="14"/>
  <c r="F5" i="14"/>
  <c r="V5" i="14"/>
  <c r="C5" i="14"/>
  <c r="C46" i="14" s="1"/>
  <c r="R5" i="14"/>
  <c r="B45" i="15"/>
  <c r="E5" i="14"/>
  <c r="E128" i="14" s="1"/>
  <c r="U5" i="14"/>
  <c r="E127" i="15"/>
  <c r="M5" i="14"/>
  <c r="P5" i="14"/>
  <c r="G5" i="14"/>
  <c r="B87" i="14"/>
  <c r="F87" i="14" s="1"/>
  <c r="B127" i="15"/>
  <c r="H127" i="15"/>
  <c r="L127" i="15"/>
  <c r="D45" i="15"/>
  <c r="M127" i="15"/>
  <c r="J127" i="15"/>
  <c r="J5" i="14"/>
  <c r="L5" i="14"/>
  <c r="O5" i="14"/>
  <c r="Q5" i="14"/>
  <c r="S5" i="14"/>
  <c r="B128" i="14"/>
  <c r="G128" i="14" s="1"/>
  <c r="C127" i="15"/>
  <c r="K127" i="15"/>
  <c r="D86" i="15"/>
  <c r="N4" i="15"/>
  <c r="I5" i="14"/>
  <c r="N85" i="15"/>
  <c r="D88" i="14"/>
  <c r="D129" i="14"/>
  <c r="D47" i="14"/>
  <c r="O47" i="14"/>
  <c r="N47" i="14"/>
  <c r="M47" i="14"/>
  <c r="L47" i="14"/>
  <c r="K47" i="14"/>
  <c r="V47" i="14"/>
  <c r="J47" i="14"/>
  <c r="U47" i="14"/>
  <c r="I47" i="14"/>
  <c r="T47" i="14"/>
  <c r="H47" i="14"/>
  <c r="S47" i="14"/>
  <c r="G47" i="14"/>
  <c r="R47" i="14"/>
  <c r="F47" i="14"/>
  <c r="Q47" i="14"/>
  <c r="P47" i="14"/>
  <c r="N126" i="15"/>
  <c r="C88" i="14"/>
  <c r="C129" i="14"/>
  <c r="C47" i="14"/>
  <c r="A9" i="14" a="1"/>
  <c r="A9" i="14" s="1"/>
  <c r="A10" i="14" s="1" a="1"/>
  <c r="A10" i="14" s="1"/>
  <c r="B10" i="14" s="1"/>
  <c r="E88" i="14"/>
  <c r="E129" i="14"/>
  <c r="E47" i="14"/>
  <c r="V129" i="14"/>
  <c r="J129" i="14"/>
  <c r="U129" i="14"/>
  <c r="I129" i="14"/>
  <c r="T129" i="14"/>
  <c r="H129" i="14"/>
  <c r="S129" i="14"/>
  <c r="G129" i="14"/>
  <c r="R129" i="14"/>
  <c r="F129" i="14"/>
  <c r="Q129" i="14"/>
  <c r="P129" i="14"/>
  <c r="O129" i="14"/>
  <c r="N129" i="14"/>
  <c r="L129" i="14"/>
  <c r="M129" i="14"/>
  <c r="K129" i="14"/>
  <c r="A129" i="15"/>
  <c r="A88" i="15"/>
  <c r="A47" i="15"/>
  <c r="I6" i="15"/>
  <c r="H6" i="15"/>
  <c r="G6" i="15"/>
  <c r="F6" i="15"/>
  <c r="E6" i="15"/>
  <c r="D6" i="15"/>
  <c r="C6" i="15"/>
  <c r="B6" i="15"/>
  <c r="M6" i="15"/>
  <c r="K6" i="15"/>
  <c r="L6" i="15"/>
  <c r="J6" i="15"/>
  <c r="N44" i="15"/>
  <c r="U88" i="14"/>
  <c r="I88" i="14"/>
  <c r="T88" i="14"/>
  <c r="H88" i="14"/>
  <c r="S88" i="14"/>
  <c r="G88" i="14"/>
  <c r="R88" i="14"/>
  <c r="F88" i="14"/>
  <c r="Q88" i="14"/>
  <c r="P88" i="14"/>
  <c r="O88" i="14"/>
  <c r="N88" i="14"/>
  <c r="M88" i="14"/>
  <c r="K88" i="14"/>
  <c r="V88" i="14"/>
  <c r="L88" i="14"/>
  <c r="J88" i="14"/>
  <c r="N45" i="15"/>
  <c r="A128" i="15"/>
  <c r="A87" i="15"/>
  <c r="A46" i="15"/>
  <c r="K5" i="15"/>
  <c r="J5" i="15"/>
  <c r="I5" i="15"/>
  <c r="H5" i="15"/>
  <c r="G5" i="15"/>
  <c r="F5" i="15"/>
  <c r="E5" i="15"/>
  <c r="D5" i="15"/>
  <c r="C5" i="15"/>
  <c r="M5" i="15"/>
  <c r="L5" i="15"/>
  <c r="B5" i="15"/>
  <c r="A8" i="15"/>
  <c r="B90" i="14"/>
  <c r="B131" i="14"/>
  <c r="L8" i="14"/>
  <c r="K8" i="14"/>
  <c r="V8" i="14"/>
  <c r="J8" i="14"/>
  <c r="U8" i="14"/>
  <c r="I8" i="14"/>
  <c r="T8" i="14"/>
  <c r="H8" i="14"/>
  <c r="S8" i="14"/>
  <c r="G8" i="14"/>
  <c r="R8" i="14"/>
  <c r="F8" i="14"/>
  <c r="B49" i="14"/>
  <c r="Q8" i="14"/>
  <c r="E8" i="14"/>
  <c r="P8" i="14"/>
  <c r="D8" i="14"/>
  <c r="O8" i="14"/>
  <c r="C8" i="14"/>
  <c r="N8" i="14"/>
  <c r="M8" i="14"/>
  <c r="B7" i="14"/>
  <c r="O87" i="14" l="1"/>
  <c r="E46" i="14"/>
  <c r="H46" i="14"/>
  <c r="D46" i="14"/>
  <c r="M46" i="14"/>
  <c r="N46" i="14"/>
  <c r="I46" i="14"/>
  <c r="Q46" i="14"/>
  <c r="K46" i="14"/>
  <c r="G46" i="14"/>
  <c r="L46" i="14"/>
  <c r="N86" i="15"/>
  <c r="D128" i="14"/>
  <c r="F46" i="14"/>
  <c r="U46" i="14"/>
  <c r="C87" i="14"/>
  <c r="C128" i="14"/>
  <c r="I87" i="14"/>
  <c r="T87" i="14"/>
  <c r="R87" i="14"/>
  <c r="K128" i="14"/>
  <c r="E87" i="14"/>
  <c r="G87" i="14"/>
  <c r="M87" i="14"/>
  <c r="N128" i="14"/>
  <c r="P46" i="14"/>
  <c r="S46" i="14"/>
  <c r="J46" i="14"/>
  <c r="J87" i="14"/>
  <c r="K87" i="14"/>
  <c r="P87" i="14"/>
  <c r="F128" i="14"/>
  <c r="H87" i="14"/>
  <c r="L87" i="14"/>
  <c r="Q87" i="14"/>
  <c r="U128" i="14"/>
  <c r="R128" i="14"/>
  <c r="O46" i="14"/>
  <c r="R46" i="14"/>
  <c r="T46" i="14"/>
  <c r="S87" i="14"/>
  <c r="J128" i="14"/>
  <c r="U87" i="14"/>
  <c r="V87" i="14"/>
  <c r="N87" i="14"/>
  <c r="T128" i="14"/>
  <c r="O128" i="14"/>
  <c r="N127" i="15"/>
  <c r="H128" i="14"/>
  <c r="I128" i="14"/>
  <c r="M128" i="14"/>
  <c r="Q128" i="14"/>
  <c r="S128" i="14"/>
  <c r="V128" i="14"/>
  <c r="L128" i="14"/>
  <c r="P128" i="14"/>
  <c r="A10" i="15"/>
  <c r="B92" i="14"/>
  <c r="B133" i="14"/>
  <c r="N10" i="14"/>
  <c r="B51" i="14"/>
  <c r="M10" i="14"/>
  <c r="L10" i="14"/>
  <c r="K10" i="14"/>
  <c r="V10" i="14"/>
  <c r="J10" i="14"/>
  <c r="U10" i="14"/>
  <c r="I10" i="14"/>
  <c r="T10" i="14"/>
  <c r="H10" i="14"/>
  <c r="S10" i="14"/>
  <c r="G10" i="14"/>
  <c r="R10" i="14"/>
  <c r="F10" i="14"/>
  <c r="Q10" i="14"/>
  <c r="E10" i="14"/>
  <c r="P10" i="14"/>
  <c r="D10" i="14"/>
  <c r="C10" i="14"/>
  <c r="O10" i="14"/>
  <c r="I128" i="15"/>
  <c r="H128" i="15"/>
  <c r="G128" i="15"/>
  <c r="F128" i="15"/>
  <c r="J128" i="15"/>
  <c r="E128" i="15"/>
  <c r="L128" i="15"/>
  <c r="K128" i="15"/>
  <c r="M128" i="15"/>
  <c r="C128" i="15"/>
  <c r="C87" i="15"/>
  <c r="C46" i="15"/>
  <c r="D128" i="15"/>
  <c r="D87" i="15"/>
  <c r="D46" i="15"/>
  <c r="A7" i="15"/>
  <c r="B89" i="14"/>
  <c r="K7" i="14"/>
  <c r="V7" i="14"/>
  <c r="J7" i="14"/>
  <c r="U7" i="14"/>
  <c r="I7" i="14"/>
  <c r="T7" i="14"/>
  <c r="H7" i="14"/>
  <c r="B48" i="14"/>
  <c r="S7" i="14"/>
  <c r="G7" i="14"/>
  <c r="R7" i="14"/>
  <c r="F7" i="14"/>
  <c r="Q7" i="14"/>
  <c r="E7" i="14"/>
  <c r="P7" i="14"/>
  <c r="D7" i="14"/>
  <c r="O7" i="14"/>
  <c r="C7" i="14"/>
  <c r="N7" i="14"/>
  <c r="M7" i="14"/>
  <c r="B130" i="14"/>
  <c r="L7" i="14"/>
  <c r="A131" i="15"/>
  <c r="A90" i="15"/>
  <c r="A49" i="15"/>
  <c r="E8" i="15"/>
  <c r="D8" i="15"/>
  <c r="C8" i="15"/>
  <c r="B8" i="15"/>
  <c r="M8" i="15"/>
  <c r="L8" i="15"/>
  <c r="K8" i="15"/>
  <c r="J8" i="15"/>
  <c r="I8" i="15"/>
  <c r="G8" i="15"/>
  <c r="H8" i="15"/>
  <c r="F8" i="15"/>
  <c r="M129" i="15"/>
  <c r="H129" i="15"/>
  <c r="G129" i="15"/>
  <c r="F129" i="15"/>
  <c r="E129" i="15"/>
  <c r="L129" i="15"/>
  <c r="K129" i="15"/>
  <c r="J129" i="15"/>
  <c r="I129" i="15"/>
  <c r="B129" i="15"/>
  <c r="B88" i="15"/>
  <c r="B47" i="15"/>
  <c r="C90" i="14"/>
  <c r="C131" i="14"/>
  <c r="C49" i="14"/>
  <c r="C88" i="15"/>
  <c r="C129" i="15"/>
  <c r="C47" i="15"/>
  <c r="N5" i="15"/>
  <c r="D88" i="15"/>
  <c r="D129" i="15"/>
  <c r="D47" i="15"/>
  <c r="B9" i="14"/>
  <c r="E87" i="15"/>
  <c r="M87" i="15"/>
  <c r="L87" i="15"/>
  <c r="K87" i="15"/>
  <c r="J87" i="15"/>
  <c r="I87" i="15"/>
  <c r="G87" i="15"/>
  <c r="H87" i="15"/>
  <c r="F87" i="15"/>
  <c r="M88" i="15"/>
  <c r="L88" i="15"/>
  <c r="K88" i="15"/>
  <c r="G88" i="15"/>
  <c r="F88" i="15"/>
  <c r="E88" i="15"/>
  <c r="I88" i="15"/>
  <c r="J88" i="15"/>
  <c r="H88" i="15"/>
  <c r="D131" i="14"/>
  <c r="D49" i="14"/>
  <c r="D90" i="14"/>
  <c r="N6" i="15"/>
  <c r="O90" i="14"/>
  <c r="N90" i="14"/>
  <c r="M90" i="14"/>
  <c r="L90" i="14"/>
  <c r="K90" i="14"/>
  <c r="V90" i="14"/>
  <c r="J90" i="14"/>
  <c r="U90" i="14"/>
  <c r="I90" i="14"/>
  <c r="T90" i="14"/>
  <c r="H90" i="14"/>
  <c r="S90" i="14"/>
  <c r="G90" i="14"/>
  <c r="Q90" i="14"/>
  <c r="R90" i="14"/>
  <c r="P90" i="14"/>
  <c r="F90" i="14"/>
  <c r="E90" i="14"/>
  <c r="E49" i="14"/>
  <c r="E131" i="14"/>
  <c r="U49" i="14"/>
  <c r="I49" i="14"/>
  <c r="T49" i="14"/>
  <c r="H49" i="14"/>
  <c r="S49" i="14"/>
  <c r="G49" i="14"/>
  <c r="R49" i="14"/>
  <c r="F49" i="14"/>
  <c r="Q49" i="14"/>
  <c r="P49" i="14"/>
  <c r="O49" i="14"/>
  <c r="N49" i="14"/>
  <c r="M49" i="14"/>
  <c r="L49" i="14"/>
  <c r="K49" i="14"/>
  <c r="V49" i="14"/>
  <c r="J49" i="14"/>
  <c r="P131" i="14"/>
  <c r="O131" i="14"/>
  <c r="N131" i="14"/>
  <c r="M131" i="14"/>
  <c r="L131" i="14"/>
  <c r="K131" i="14"/>
  <c r="V131" i="14"/>
  <c r="J131" i="14"/>
  <c r="U131" i="14"/>
  <c r="I131" i="14"/>
  <c r="T131" i="14"/>
  <c r="H131" i="14"/>
  <c r="R131" i="14"/>
  <c r="F131" i="14"/>
  <c r="S131" i="14"/>
  <c r="Q131" i="14"/>
  <c r="G131" i="14"/>
  <c r="B128" i="15"/>
  <c r="B87" i="15"/>
  <c r="B46" i="15"/>
  <c r="M46" i="15"/>
  <c r="L46" i="15"/>
  <c r="K46" i="15"/>
  <c r="J46" i="15"/>
  <c r="I46" i="15"/>
  <c r="H46" i="15"/>
  <c r="G46" i="15"/>
  <c r="E46" i="15"/>
  <c r="F46" i="15"/>
  <c r="K47" i="15"/>
  <c r="J47" i="15"/>
  <c r="I47" i="15"/>
  <c r="H47" i="15"/>
  <c r="G47" i="15"/>
  <c r="F47" i="15"/>
  <c r="E47" i="15"/>
  <c r="M47" i="15"/>
  <c r="L47" i="15"/>
  <c r="A11" i="14" a="1"/>
  <c r="A11" i="14" s="1"/>
  <c r="A9" i="15" l="1"/>
  <c r="B91" i="14"/>
  <c r="B132" i="14"/>
  <c r="M9" i="14"/>
  <c r="L9" i="14"/>
  <c r="K9" i="14"/>
  <c r="V9" i="14"/>
  <c r="J9" i="14"/>
  <c r="U9" i="14"/>
  <c r="I9" i="14"/>
  <c r="T9" i="14"/>
  <c r="H9" i="14"/>
  <c r="S9" i="14"/>
  <c r="G9" i="14"/>
  <c r="R9" i="14"/>
  <c r="F9" i="14"/>
  <c r="Q9" i="14"/>
  <c r="E9" i="14"/>
  <c r="P9" i="14"/>
  <c r="D9" i="14"/>
  <c r="B50" i="14"/>
  <c r="O9" i="14"/>
  <c r="C9" i="14"/>
  <c r="N9" i="14"/>
  <c r="C130" i="14"/>
  <c r="C89" i="14"/>
  <c r="C48" i="14"/>
  <c r="B90" i="15"/>
  <c r="B131" i="15"/>
  <c r="B49" i="15"/>
  <c r="C92" i="14"/>
  <c r="C133" i="14"/>
  <c r="C51" i="14"/>
  <c r="C131" i="15"/>
  <c r="C90" i="15"/>
  <c r="C49" i="15"/>
  <c r="D89" i="14"/>
  <c r="D48" i="14"/>
  <c r="D130" i="14"/>
  <c r="D92" i="14"/>
  <c r="D133" i="14"/>
  <c r="D51" i="14"/>
  <c r="D131" i="15"/>
  <c r="D90" i="15"/>
  <c r="D49" i="15"/>
  <c r="E89" i="14"/>
  <c r="E130" i="14"/>
  <c r="E48" i="14"/>
  <c r="E92" i="14"/>
  <c r="E133" i="14"/>
  <c r="E51" i="14"/>
  <c r="N46" i="15"/>
  <c r="N8" i="15"/>
  <c r="G49" i="15"/>
  <c r="F49" i="15"/>
  <c r="E49" i="15"/>
  <c r="M49" i="15"/>
  <c r="I49" i="15"/>
  <c r="L49" i="15"/>
  <c r="K49" i="15"/>
  <c r="H49" i="15"/>
  <c r="J49" i="15"/>
  <c r="B11" i="14"/>
  <c r="A12" i="14" a="1"/>
  <c r="A12" i="14" s="1"/>
  <c r="N88" i="15"/>
  <c r="K90" i="15"/>
  <c r="M90" i="15"/>
  <c r="L90" i="15"/>
  <c r="J90" i="15"/>
  <c r="I90" i="15"/>
  <c r="H90" i="15"/>
  <c r="F90" i="15"/>
  <c r="E90" i="15"/>
  <c r="G90" i="15"/>
  <c r="L89" i="14"/>
  <c r="K89" i="14"/>
  <c r="V89" i="14"/>
  <c r="J89" i="14"/>
  <c r="U89" i="14"/>
  <c r="I89" i="14"/>
  <c r="T89" i="14"/>
  <c r="H89" i="14"/>
  <c r="S89" i="14"/>
  <c r="G89" i="14"/>
  <c r="R89" i="14"/>
  <c r="F89" i="14"/>
  <c r="Q89" i="14"/>
  <c r="P89" i="14"/>
  <c r="N89" i="14"/>
  <c r="O89" i="14"/>
  <c r="M89" i="14"/>
  <c r="N128" i="15"/>
  <c r="O51" i="14"/>
  <c r="N51" i="14"/>
  <c r="M51" i="14"/>
  <c r="L51" i="14"/>
  <c r="K51" i="14"/>
  <c r="V51" i="14"/>
  <c r="J51" i="14"/>
  <c r="U51" i="14"/>
  <c r="I51" i="14"/>
  <c r="T51" i="14"/>
  <c r="H51" i="14"/>
  <c r="S51" i="14"/>
  <c r="G51" i="14"/>
  <c r="R51" i="14"/>
  <c r="F51" i="14"/>
  <c r="Q51" i="14"/>
  <c r="P51" i="14"/>
  <c r="N87" i="15"/>
  <c r="I131" i="15"/>
  <c r="L131" i="15"/>
  <c r="G131" i="15"/>
  <c r="F131" i="15"/>
  <c r="E131" i="15"/>
  <c r="M131" i="15"/>
  <c r="K131" i="15"/>
  <c r="J131" i="15"/>
  <c r="H131" i="15"/>
  <c r="A130" i="15"/>
  <c r="A89" i="15"/>
  <c r="G7" i="15"/>
  <c r="F7" i="15"/>
  <c r="E7" i="15"/>
  <c r="D7" i="15"/>
  <c r="A48" i="15"/>
  <c r="C7" i="15"/>
  <c r="B7" i="15"/>
  <c r="M7" i="15"/>
  <c r="L7" i="15"/>
  <c r="K7" i="15"/>
  <c r="I7" i="15"/>
  <c r="J7" i="15"/>
  <c r="H7" i="15"/>
  <c r="N47" i="15"/>
  <c r="M130" i="14"/>
  <c r="L130" i="14"/>
  <c r="K130" i="14"/>
  <c r="V130" i="14"/>
  <c r="J130" i="14"/>
  <c r="U130" i="14"/>
  <c r="I130" i="14"/>
  <c r="T130" i="14"/>
  <c r="H130" i="14"/>
  <c r="S130" i="14"/>
  <c r="G130" i="14"/>
  <c r="R130" i="14"/>
  <c r="F130" i="14"/>
  <c r="Q130" i="14"/>
  <c r="O130" i="14"/>
  <c r="P130" i="14"/>
  <c r="N130" i="14"/>
  <c r="V133" i="14"/>
  <c r="J133" i="14"/>
  <c r="U133" i="14"/>
  <c r="I133" i="14"/>
  <c r="T133" i="14"/>
  <c r="H133" i="14"/>
  <c r="S133" i="14"/>
  <c r="G133" i="14"/>
  <c r="R133" i="14"/>
  <c r="F133" i="14"/>
  <c r="Q133" i="14"/>
  <c r="P133" i="14"/>
  <c r="O133" i="14"/>
  <c r="N133" i="14"/>
  <c r="L133" i="14"/>
  <c r="M133" i="14"/>
  <c r="K133" i="14"/>
  <c r="R48" i="14"/>
  <c r="F48" i="14"/>
  <c r="Q48" i="14"/>
  <c r="P48" i="14"/>
  <c r="O48" i="14"/>
  <c r="N48" i="14"/>
  <c r="M48" i="14"/>
  <c r="L48" i="14"/>
  <c r="K48" i="14"/>
  <c r="V48" i="14"/>
  <c r="J48" i="14"/>
  <c r="U48" i="14"/>
  <c r="I48" i="14"/>
  <c r="T48" i="14"/>
  <c r="H48" i="14"/>
  <c r="S48" i="14"/>
  <c r="G48" i="14"/>
  <c r="U92" i="14"/>
  <c r="I92" i="14"/>
  <c r="T92" i="14"/>
  <c r="H92" i="14"/>
  <c r="S92" i="14"/>
  <c r="G92" i="14"/>
  <c r="R92" i="14"/>
  <c r="F92" i="14"/>
  <c r="Q92" i="14"/>
  <c r="P92" i="14"/>
  <c r="O92" i="14"/>
  <c r="N92" i="14"/>
  <c r="M92" i="14"/>
  <c r="K92" i="14"/>
  <c r="V92" i="14"/>
  <c r="L92" i="14"/>
  <c r="J92" i="14"/>
  <c r="N129" i="15"/>
  <c r="A133" i="15"/>
  <c r="A92" i="15"/>
  <c r="D10" i="15"/>
  <c r="A51" i="15"/>
  <c r="B10" i="15"/>
  <c r="M10" i="15"/>
  <c r="L10" i="15"/>
  <c r="K10" i="15"/>
  <c r="J10" i="15"/>
  <c r="I10" i="15"/>
  <c r="H10" i="15"/>
  <c r="G10" i="15"/>
  <c r="E10" i="15"/>
  <c r="F10" i="15"/>
  <c r="C10" i="15"/>
  <c r="N131" i="15" l="1"/>
  <c r="N10" i="15"/>
  <c r="G92" i="15"/>
  <c r="M92" i="15"/>
  <c r="L92" i="15"/>
  <c r="K92" i="15"/>
  <c r="J92" i="15"/>
  <c r="I92" i="15"/>
  <c r="H92" i="15"/>
  <c r="F92" i="15"/>
  <c r="E92" i="15"/>
  <c r="M89" i="15"/>
  <c r="L89" i="15"/>
  <c r="K89" i="15"/>
  <c r="J89" i="15"/>
  <c r="I89" i="15"/>
  <c r="H89" i="15"/>
  <c r="G89" i="15"/>
  <c r="F89" i="15"/>
  <c r="E89" i="15"/>
  <c r="C91" i="14"/>
  <c r="C132" i="14"/>
  <c r="C50" i="14"/>
  <c r="D133" i="15"/>
  <c r="D51" i="15"/>
  <c r="D92" i="15"/>
  <c r="L50" i="14"/>
  <c r="K50" i="14"/>
  <c r="V50" i="14"/>
  <c r="J50" i="14"/>
  <c r="U50" i="14"/>
  <c r="I50" i="14"/>
  <c r="T50" i="14"/>
  <c r="H50" i="14"/>
  <c r="S50" i="14"/>
  <c r="G50" i="14"/>
  <c r="R50" i="14"/>
  <c r="F50" i="14"/>
  <c r="Q50" i="14"/>
  <c r="P50" i="14"/>
  <c r="O50" i="14"/>
  <c r="N50" i="14"/>
  <c r="M50" i="14"/>
  <c r="D91" i="14"/>
  <c r="D132" i="14"/>
  <c r="D50" i="14"/>
  <c r="C133" i="15"/>
  <c r="C51" i="15"/>
  <c r="C92" i="15"/>
  <c r="K130" i="15"/>
  <c r="G130" i="15"/>
  <c r="F130" i="15"/>
  <c r="E130" i="15"/>
  <c r="H130" i="15"/>
  <c r="L130" i="15"/>
  <c r="J130" i="15"/>
  <c r="I130" i="15"/>
  <c r="M130" i="15"/>
  <c r="B130" i="15"/>
  <c r="B89" i="15"/>
  <c r="B48" i="15"/>
  <c r="E91" i="14"/>
  <c r="E132" i="14"/>
  <c r="E50" i="14"/>
  <c r="D130" i="15"/>
  <c r="D48" i="15"/>
  <c r="D89" i="15"/>
  <c r="E133" i="15"/>
  <c r="H133" i="15"/>
  <c r="I133" i="15"/>
  <c r="G133" i="15"/>
  <c r="F133" i="15"/>
  <c r="K133" i="15"/>
  <c r="J133" i="15"/>
  <c r="M133" i="15"/>
  <c r="L133" i="15"/>
  <c r="C130" i="15"/>
  <c r="C48" i="15"/>
  <c r="C89" i="15"/>
  <c r="I48" i="15"/>
  <c r="H48" i="15"/>
  <c r="G48" i="15"/>
  <c r="F48" i="15"/>
  <c r="E48" i="15"/>
  <c r="K48" i="15"/>
  <c r="M48" i="15"/>
  <c r="L48" i="15"/>
  <c r="J48" i="15"/>
  <c r="B12" i="14"/>
  <c r="A13" i="14" a="1"/>
  <c r="A13" i="14" s="1"/>
  <c r="N49" i="15"/>
  <c r="S132" i="14"/>
  <c r="G132" i="14"/>
  <c r="R132" i="14"/>
  <c r="F132" i="14"/>
  <c r="Q132" i="14"/>
  <c r="P132" i="14"/>
  <c r="O132" i="14"/>
  <c r="N132" i="14"/>
  <c r="M132" i="14"/>
  <c r="L132" i="14"/>
  <c r="K132" i="14"/>
  <c r="U132" i="14"/>
  <c r="I132" i="14"/>
  <c r="V132" i="14"/>
  <c r="T132" i="14"/>
  <c r="J132" i="14"/>
  <c r="H132" i="14"/>
  <c r="A11" i="15"/>
  <c r="B93" i="14"/>
  <c r="O11" i="14"/>
  <c r="C11" i="14"/>
  <c r="N11" i="14"/>
  <c r="M11" i="14"/>
  <c r="L11" i="14"/>
  <c r="B52" i="14"/>
  <c r="K11" i="14"/>
  <c r="V11" i="14"/>
  <c r="J11" i="14"/>
  <c r="U11" i="14"/>
  <c r="I11" i="14"/>
  <c r="T11" i="14"/>
  <c r="H11" i="14"/>
  <c r="S11" i="14"/>
  <c r="G11" i="14"/>
  <c r="B134" i="14"/>
  <c r="R11" i="14"/>
  <c r="F11" i="14"/>
  <c r="Q11" i="14"/>
  <c r="E11" i="14"/>
  <c r="P11" i="14"/>
  <c r="D11" i="14"/>
  <c r="R91" i="14"/>
  <c r="F91" i="14"/>
  <c r="Q91" i="14"/>
  <c r="P91" i="14"/>
  <c r="O91" i="14"/>
  <c r="N91" i="14"/>
  <c r="M91" i="14"/>
  <c r="L91" i="14"/>
  <c r="K91" i="14"/>
  <c r="V91" i="14"/>
  <c r="J91" i="14"/>
  <c r="T91" i="14"/>
  <c r="H91" i="14"/>
  <c r="U91" i="14"/>
  <c r="S91" i="14"/>
  <c r="I91" i="14"/>
  <c r="G91" i="14"/>
  <c r="B133" i="15"/>
  <c r="B92" i="15"/>
  <c r="B51" i="15"/>
  <c r="E51" i="15"/>
  <c r="M51" i="15"/>
  <c r="L51" i="15"/>
  <c r="K51" i="15"/>
  <c r="G51" i="15"/>
  <c r="I51" i="15"/>
  <c r="H51" i="15"/>
  <c r="F51" i="15"/>
  <c r="J51" i="15"/>
  <c r="N7" i="15"/>
  <c r="N90" i="15"/>
  <c r="A132" i="15"/>
  <c r="A91" i="15"/>
  <c r="A50" i="15"/>
  <c r="C9" i="15"/>
  <c r="B9" i="15"/>
  <c r="M9" i="15"/>
  <c r="L9" i="15"/>
  <c r="K9" i="15"/>
  <c r="J9" i="15"/>
  <c r="I9" i="15"/>
  <c r="H9" i="15"/>
  <c r="G9" i="15"/>
  <c r="E9" i="15"/>
  <c r="F9" i="15"/>
  <c r="D9" i="15"/>
  <c r="N92" i="15" l="1"/>
  <c r="D132" i="15"/>
  <c r="D50" i="15"/>
  <c r="D91" i="15"/>
  <c r="F50" i="15"/>
  <c r="E50" i="15"/>
  <c r="M50" i="15"/>
  <c r="L50" i="15"/>
  <c r="H50" i="15"/>
  <c r="K50" i="15"/>
  <c r="J50" i="15"/>
  <c r="I50" i="15"/>
  <c r="G50" i="15"/>
  <c r="N9" i="15"/>
  <c r="I91" i="15"/>
  <c r="M91" i="15"/>
  <c r="L91" i="15"/>
  <c r="K91" i="15"/>
  <c r="J91" i="15"/>
  <c r="H91" i="15"/>
  <c r="G91" i="15"/>
  <c r="F91" i="15"/>
  <c r="E91" i="15"/>
  <c r="C134" i="14"/>
  <c r="C93" i="14"/>
  <c r="C52" i="14"/>
  <c r="N89" i="15"/>
  <c r="B13" i="14"/>
  <c r="A14" i="14" a="1"/>
  <c r="A14" i="14" s="1"/>
  <c r="N130" i="15"/>
  <c r="A134" i="15"/>
  <c r="B11" i="15"/>
  <c r="A52" i="15"/>
  <c r="L11" i="15"/>
  <c r="A93" i="15"/>
  <c r="C11" i="15"/>
  <c r="M11" i="15"/>
  <c r="K11" i="15"/>
  <c r="J11" i="15"/>
  <c r="I11" i="15"/>
  <c r="H11" i="15"/>
  <c r="G11" i="15"/>
  <c r="E11" i="15"/>
  <c r="F11" i="15"/>
  <c r="D11" i="15"/>
  <c r="A12" i="15"/>
  <c r="B94" i="14"/>
  <c r="B135" i="14"/>
  <c r="P12" i="14"/>
  <c r="D12" i="14"/>
  <c r="O12" i="14"/>
  <c r="C12" i="14"/>
  <c r="N12" i="14"/>
  <c r="M12" i="14"/>
  <c r="L12" i="14"/>
  <c r="K12" i="14"/>
  <c r="V12" i="14"/>
  <c r="J12" i="14"/>
  <c r="B53" i="14"/>
  <c r="U12" i="14"/>
  <c r="I12" i="14"/>
  <c r="T12" i="14"/>
  <c r="H12" i="14"/>
  <c r="S12" i="14"/>
  <c r="G12" i="14"/>
  <c r="R12" i="14"/>
  <c r="F12" i="14"/>
  <c r="Q12" i="14"/>
  <c r="E12" i="14"/>
  <c r="L93" i="14"/>
  <c r="K93" i="14"/>
  <c r="V93" i="14"/>
  <c r="J93" i="14"/>
  <c r="U93" i="14"/>
  <c r="I93" i="14"/>
  <c r="T93" i="14"/>
  <c r="H93" i="14"/>
  <c r="S93" i="14"/>
  <c r="G93" i="14"/>
  <c r="R93" i="14"/>
  <c r="F93" i="14"/>
  <c r="Q93" i="14"/>
  <c r="P93" i="14"/>
  <c r="N93" i="14"/>
  <c r="O93" i="14"/>
  <c r="M93" i="14"/>
  <c r="D93" i="14"/>
  <c r="D52" i="14"/>
  <c r="D134" i="14"/>
  <c r="N133" i="15"/>
  <c r="E93" i="14"/>
  <c r="E134" i="14"/>
  <c r="E52" i="14"/>
  <c r="G132" i="15"/>
  <c r="J132" i="15"/>
  <c r="H132" i="15"/>
  <c r="F132" i="15"/>
  <c r="E132" i="15"/>
  <c r="M132" i="15"/>
  <c r="L132" i="15"/>
  <c r="I132" i="15"/>
  <c r="K132" i="15"/>
  <c r="R52" i="14"/>
  <c r="F52" i="14"/>
  <c r="Q52" i="14"/>
  <c r="P52" i="14"/>
  <c r="O52" i="14"/>
  <c r="N52" i="14"/>
  <c r="M52" i="14"/>
  <c r="L52" i="14"/>
  <c r="K52" i="14"/>
  <c r="V52" i="14"/>
  <c r="J52" i="14"/>
  <c r="U52" i="14"/>
  <c r="I52" i="14"/>
  <c r="T52" i="14"/>
  <c r="H52" i="14"/>
  <c r="S52" i="14"/>
  <c r="G52" i="14"/>
  <c r="B132" i="15"/>
  <c r="B50" i="15"/>
  <c r="B91" i="15"/>
  <c r="C50" i="15"/>
  <c r="C91" i="15"/>
  <c r="C132" i="15"/>
  <c r="N51" i="15"/>
  <c r="M134" i="14"/>
  <c r="L134" i="14"/>
  <c r="K134" i="14"/>
  <c r="V134" i="14"/>
  <c r="J134" i="14"/>
  <c r="U134" i="14"/>
  <c r="I134" i="14"/>
  <c r="T134" i="14"/>
  <c r="H134" i="14"/>
  <c r="S134" i="14"/>
  <c r="G134" i="14"/>
  <c r="R134" i="14"/>
  <c r="F134" i="14"/>
  <c r="Q134" i="14"/>
  <c r="O134" i="14"/>
  <c r="P134" i="14"/>
  <c r="N134" i="14"/>
  <c r="N48" i="15"/>
  <c r="D135" i="14" l="1"/>
  <c r="D53" i="14"/>
  <c r="D94" i="14"/>
  <c r="A13" i="15"/>
  <c r="B95" i="14"/>
  <c r="B136" i="14"/>
  <c r="Q13" i="14"/>
  <c r="E13" i="14"/>
  <c r="P13" i="14"/>
  <c r="D13" i="14"/>
  <c r="O13" i="14"/>
  <c r="C13" i="14"/>
  <c r="N13" i="14"/>
  <c r="M13" i="14"/>
  <c r="L13" i="14"/>
  <c r="K13" i="14"/>
  <c r="V13" i="14"/>
  <c r="J13" i="14"/>
  <c r="U13" i="14"/>
  <c r="I13" i="14"/>
  <c r="T13" i="14"/>
  <c r="H13" i="14"/>
  <c r="B54" i="14"/>
  <c r="S13" i="14"/>
  <c r="G13" i="14"/>
  <c r="R13" i="14"/>
  <c r="F13" i="14"/>
  <c r="N91" i="15"/>
  <c r="C134" i="15"/>
  <c r="C52" i="15"/>
  <c r="C93" i="15"/>
  <c r="O94" i="14"/>
  <c r="N94" i="14"/>
  <c r="M94" i="14"/>
  <c r="L94" i="14"/>
  <c r="K94" i="14"/>
  <c r="V94" i="14"/>
  <c r="J94" i="14"/>
  <c r="U94" i="14"/>
  <c r="I94" i="14"/>
  <c r="T94" i="14"/>
  <c r="H94" i="14"/>
  <c r="S94" i="14"/>
  <c r="G94" i="14"/>
  <c r="Q94" i="14"/>
  <c r="R94" i="14"/>
  <c r="P94" i="14"/>
  <c r="F94" i="14"/>
  <c r="E93" i="15"/>
  <c r="L93" i="15"/>
  <c r="K93" i="15"/>
  <c r="J93" i="15"/>
  <c r="I93" i="15"/>
  <c r="H93" i="15"/>
  <c r="G93" i="15"/>
  <c r="M93" i="15"/>
  <c r="F93" i="15"/>
  <c r="U53" i="14"/>
  <c r="I53" i="14"/>
  <c r="T53" i="14"/>
  <c r="H53" i="14"/>
  <c r="S53" i="14"/>
  <c r="G53" i="14"/>
  <c r="R53" i="14"/>
  <c r="F53" i="14"/>
  <c r="Q53" i="14"/>
  <c r="P53" i="14"/>
  <c r="O53" i="14"/>
  <c r="N53" i="14"/>
  <c r="M53" i="14"/>
  <c r="L53" i="14"/>
  <c r="K53" i="14"/>
  <c r="V53" i="14"/>
  <c r="J53" i="14"/>
  <c r="P135" i="14"/>
  <c r="O135" i="14"/>
  <c r="N135" i="14"/>
  <c r="M135" i="14"/>
  <c r="L135" i="14"/>
  <c r="K135" i="14"/>
  <c r="V135" i="14"/>
  <c r="J135" i="14"/>
  <c r="U135" i="14"/>
  <c r="I135" i="14"/>
  <c r="T135" i="14"/>
  <c r="H135" i="14"/>
  <c r="R135" i="14"/>
  <c r="F135" i="14"/>
  <c r="S135" i="14"/>
  <c r="Q135" i="14"/>
  <c r="G135" i="14"/>
  <c r="N132" i="15"/>
  <c r="A135" i="15"/>
  <c r="L12" i="15"/>
  <c r="A53" i="15"/>
  <c r="J12" i="15"/>
  <c r="C12" i="15"/>
  <c r="B12" i="15"/>
  <c r="M12" i="15"/>
  <c r="K12" i="15"/>
  <c r="A94" i="15"/>
  <c r="I12" i="15"/>
  <c r="H12" i="15"/>
  <c r="G12" i="15"/>
  <c r="E12" i="15"/>
  <c r="F12" i="15"/>
  <c r="D12" i="15"/>
  <c r="E94" i="14"/>
  <c r="E53" i="14"/>
  <c r="E135" i="14"/>
  <c r="E52" i="15"/>
  <c r="M52" i="15"/>
  <c r="L52" i="15"/>
  <c r="K52" i="15"/>
  <c r="G52" i="15"/>
  <c r="J52" i="15"/>
  <c r="I52" i="15"/>
  <c r="F52" i="15"/>
  <c r="H52" i="15"/>
  <c r="N11" i="15"/>
  <c r="B52" i="15"/>
  <c r="B134" i="15"/>
  <c r="B93" i="15"/>
  <c r="D52" i="15"/>
  <c r="D134" i="15"/>
  <c r="D93" i="15"/>
  <c r="N50" i="15"/>
  <c r="F134" i="15"/>
  <c r="I134" i="15"/>
  <c r="H134" i="15"/>
  <c r="G134" i="15"/>
  <c r="E134" i="15"/>
  <c r="M134" i="15"/>
  <c r="L134" i="15"/>
  <c r="K134" i="15"/>
  <c r="J134" i="15"/>
  <c r="C94" i="14"/>
  <c r="C135" i="14"/>
  <c r="C53" i="14"/>
  <c r="B14" i="14"/>
  <c r="A15" i="14" a="1"/>
  <c r="A15" i="14" s="1"/>
  <c r="L53" i="15" l="1"/>
  <c r="E53" i="15"/>
  <c r="M53" i="15"/>
  <c r="K53" i="15"/>
  <c r="G53" i="15"/>
  <c r="J53" i="15"/>
  <c r="I53" i="15"/>
  <c r="H53" i="15"/>
  <c r="F53" i="15"/>
  <c r="N134" i="15"/>
  <c r="N52" i="15"/>
  <c r="N12" i="15"/>
  <c r="D95" i="14"/>
  <c r="D136" i="14"/>
  <c r="D54" i="14"/>
  <c r="M135" i="15"/>
  <c r="I135" i="15"/>
  <c r="H135" i="15"/>
  <c r="G135" i="15"/>
  <c r="F135" i="15"/>
  <c r="E135" i="15"/>
  <c r="K135" i="15"/>
  <c r="J135" i="15"/>
  <c r="L135" i="15"/>
  <c r="N93" i="15"/>
  <c r="E95" i="14"/>
  <c r="E136" i="14"/>
  <c r="E54" i="14"/>
  <c r="A14" i="15"/>
  <c r="B96" i="14"/>
  <c r="B137" i="14"/>
  <c r="R14" i="14"/>
  <c r="F14" i="14"/>
  <c r="Q14" i="14"/>
  <c r="E14" i="14"/>
  <c r="P14" i="14"/>
  <c r="D14" i="14"/>
  <c r="O14" i="14"/>
  <c r="C14" i="14"/>
  <c r="N14" i="14"/>
  <c r="M14" i="14"/>
  <c r="B55" i="14"/>
  <c r="L14" i="14"/>
  <c r="K14" i="14"/>
  <c r="V14" i="14"/>
  <c r="J14" i="14"/>
  <c r="U14" i="14"/>
  <c r="I14" i="14"/>
  <c r="T14" i="14"/>
  <c r="H14" i="14"/>
  <c r="S14" i="14"/>
  <c r="G14" i="14"/>
  <c r="S136" i="14"/>
  <c r="G136" i="14"/>
  <c r="R136" i="14"/>
  <c r="F136" i="14"/>
  <c r="Q136" i="14"/>
  <c r="P136" i="14"/>
  <c r="O136" i="14"/>
  <c r="N136" i="14"/>
  <c r="M136" i="14"/>
  <c r="L136" i="14"/>
  <c r="K136" i="14"/>
  <c r="U136" i="14"/>
  <c r="I136" i="14"/>
  <c r="J136" i="14"/>
  <c r="H136" i="14"/>
  <c r="V136" i="14"/>
  <c r="T136" i="14"/>
  <c r="Q54" i="14"/>
  <c r="O54" i="14"/>
  <c r="N54" i="14"/>
  <c r="V54" i="14"/>
  <c r="S54" i="14"/>
  <c r="L54" i="14"/>
  <c r="K54" i="14"/>
  <c r="J54" i="14"/>
  <c r="I54" i="14"/>
  <c r="H54" i="14"/>
  <c r="G54" i="14"/>
  <c r="F54" i="14"/>
  <c r="U54" i="14"/>
  <c r="T54" i="14"/>
  <c r="R54" i="14"/>
  <c r="P54" i="14"/>
  <c r="M54" i="14"/>
  <c r="R95" i="14"/>
  <c r="F95" i="14"/>
  <c r="Q95" i="14"/>
  <c r="P95" i="14"/>
  <c r="O95" i="14"/>
  <c r="N95" i="14"/>
  <c r="M95" i="14"/>
  <c r="L95" i="14"/>
  <c r="K95" i="14"/>
  <c r="V95" i="14"/>
  <c r="J95" i="14"/>
  <c r="T95" i="14"/>
  <c r="H95" i="14"/>
  <c r="U95" i="14"/>
  <c r="S95" i="14"/>
  <c r="I95" i="14"/>
  <c r="G95" i="14"/>
  <c r="K94" i="15"/>
  <c r="J94" i="15"/>
  <c r="I94" i="15"/>
  <c r="H94" i="15"/>
  <c r="G94" i="15"/>
  <c r="F94" i="15"/>
  <c r="M94" i="15"/>
  <c r="E94" i="15"/>
  <c r="L94" i="15"/>
  <c r="A95" i="15"/>
  <c r="J13" i="15"/>
  <c r="H13" i="15"/>
  <c r="A54" i="15"/>
  <c r="C13" i="15"/>
  <c r="B13" i="15"/>
  <c r="A136" i="15"/>
  <c r="M13" i="15"/>
  <c r="L13" i="15"/>
  <c r="K13" i="15"/>
  <c r="I13" i="15"/>
  <c r="G13" i="15"/>
  <c r="E13" i="15"/>
  <c r="F13" i="15"/>
  <c r="D13" i="15"/>
  <c r="D135" i="15"/>
  <c r="D53" i="15"/>
  <c r="D94" i="15"/>
  <c r="B135" i="15"/>
  <c r="B53" i="15"/>
  <c r="B94" i="15"/>
  <c r="C94" i="15"/>
  <c r="C135" i="15"/>
  <c r="C53" i="15"/>
  <c r="B15" i="14"/>
  <c r="A16" i="14" a="1"/>
  <c r="A16" i="14" s="1"/>
  <c r="C95" i="14"/>
  <c r="C136" i="14"/>
  <c r="C54" i="14"/>
  <c r="N53" i="15" l="1"/>
  <c r="L54" i="15"/>
  <c r="J54" i="15"/>
  <c r="E54" i="15"/>
  <c r="M54" i="15"/>
  <c r="G54" i="15"/>
  <c r="I54" i="15"/>
  <c r="H54" i="15"/>
  <c r="F54" i="15"/>
  <c r="K54" i="15"/>
  <c r="D54" i="15"/>
  <c r="D95" i="15"/>
  <c r="D136" i="15"/>
  <c r="V137" i="14"/>
  <c r="J137" i="14"/>
  <c r="U137" i="14"/>
  <c r="I137" i="14"/>
  <c r="T137" i="14"/>
  <c r="H137" i="14"/>
  <c r="S137" i="14"/>
  <c r="G137" i="14"/>
  <c r="R137" i="14"/>
  <c r="F137" i="14"/>
  <c r="Q137" i="14"/>
  <c r="P137" i="14"/>
  <c r="O137" i="14"/>
  <c r="N137" i="14"/>
  <c r="L137" i="14"/>
  <c r="M137" i="14"/>
  <c r="K137" i="14"/>
  <c r="N135" i="15"/>
  <c r="T55" i="14"/>
  <c r="H55" i="14"/>
  <c r="S55" i="14"/>
  <c r="G55" i="14"/>
  <c r="R55" i="14"/>
  <c r="F55" i="14"/>
  <c r="Q55" i="14"/>
  <c r="P55" i="14"/>
  <c r="O55" i="14"/>
  <c r="N55" i="14"/>
  <c r="M55" i="14"/>
  <c r="L55" i="14"/>
  <c r="V55" i="14"/>
  <c r="J55" i="14"/>
  <c r="U55" i="14"/>
  <c r="K55" i="14"/>
  <c r="I55" i="14"/>
  <c r="U96" i="14"/>
  <c r="I96" i="14"/>
  <c r="T96" i="14"/>
  <c r="H96" i="14"/>
  <c r="S96" i="14"/>
  <c r="G96" i="14"/>
  <c r="R96" i="14"/>
  <c r="F96" i="14"/>
  <c r="Q96" i="14"/>
  <c r="P96" i="14"/>
  <c r="O96" i="14"/>
  <c r="N96" i="14"/>
  <c r="M96" i="14"/>
  <c r="K96" i="14"/>
  <c r="L96" i="14"/>
  <c r="J96" i="14"/>
  <c r="V96" i="14"/>
  <c r="B16" i="14"/>
  <c r="A17" i="14" a="1"/>
  <c r="A17" i="14" s="1"/>
  <c r="M95" i="15"/>
  <c r="J95" i="15"/>
  <c r="I95" i="15"/>
  <c r="H95" i="15"/>
  <c r="G95" i="15"/>
  <c r="F95" i="15"/>
  <c r="E95" i="15"/>
  <c r="L95" i="15"/>
  <c r="K95" i="15"/>
  <c r="A137" i="15"/>
  <c r="H14" i="15"/>
  <c r="F14" i="15"/>
  <c r="A55" i="15"/>
  <c r="A96" i="15"/>
  <c r="C14" i="15"/>
  <c r="B14" i="15"/>
  <c r="M14" i="15"/>
  <c r="L14" i="15"/>
  <c r="K14" i="15"/>
  <c r="J14" i="15"/>
  <c r="I14" i="15"/>
  <c r="E14" i="15"/>
  <c r="G14" i="15"/>
  <c r="D14" i="15"/>
  <c r="N13" i="15"/>
  <c r="A15" i="15"/>
  <c r="B97" i="14"/>
  <c r="S15" i="14"/>
  <c r="G15" i="14"/>
  <c r="R15" i="14"/>
  <c r="F15" i="14"/>
  <c r="B56" i="14"/>
  <c r="Q15" i="14"/>
  <c r="E15" i="14"/>
  <c r="P15" i="14"/>
  <c r="D15" i="14"/>
  <c r="O15" i="14"/>
  <c r="C15" i="14"/>
  <c r="N15" i="14"/>
  <c r="M15" i="14"/>
  <c r="B138" i="14"/>
  <c r="L15" i="14"/>
  <c r="K15" i="14"/>
  <c r="V15" i="14"/>
  <c r="J15" i="14"/>
  <c r="U15" i="14"/>
  <c r="I15" i="14"/>
  <c r="T15" i="14"/>
  <c r="H15" i="14"/>
  <c r="C55" i="14"/>
  <c r="C96" i="14"/>
  <c r="C137" i="14"/>
  <c r="N94" i="15"/>
  <c r="D55" i="14"/>
  <c r="D96" i="14"/>
  <c r="D137" i="14"/>
  <c r="K136" i="15"/>
  <c r="I136" i="15"/>
  <c r="H136" i="15"/>
  <c r="G136" i="15"/>
  <c r="F136" i="15"/>
  <c r="M136" i="15"/>
  <c r="L136" i="15"/>
  <c r="J136" i="15"/>
  <c r="E136" i="15"/>
  <c r="E55" i="14"/>
  <c r="E96" i="14"/>
  <c r="E137" i="14"/>
  <c r="C136" i="15"/>
  <c r="C54" i="15"/>
  <c r="C95" i="15"/>
  <c r="B136" i="15"/>
  <c r="B54" i="15"/>
  <c r="B95" i="15"/>
  <c r="L97" i="14" l="1"/>
  <c r="K97" i="14"/>
  <c r="V97" i="14"/>
  <c r="J97" i="14"/>
  <c r="U97" i="14"/>
  <c r="I97" i="14"/>
  <c r="T97" i="14"/>
  <c r="H97" i="14"/>
  <c r="S97" i="14"/>
  <c r="G97" i="14"/>
  <c r="R97" i="14"/>
  <c r="F97" i="14"/>
  <c r="Q97" i="14"/>
  <c r="P97" i="14"/>
  <c r="N97" i="14"/>
  <c r="O97" i="14"/>
  <c r="M97" i="14"/>
  <c r="B137" i="15"/>
  <c r="B55" i="15"/>
  <c r="B96" i="15"/>
  <c r="N136" i="15"/>
  <c r="C56" i="14"/>
  <c r="C138" i="14"/>
  <c r="C97" i="14"/>
  <c r="G15" i="15"/>
  <c r="F15" i="15"/>
  <c r="A138" i="15"/>
  <c r="A97" i="15"/>
  <c r="D15" i="15"/>
  <c r="A56" i="15"/>
  <c r="C15" i="15"/>
  <c r="B15" i="15"/>
  <c r="M15" i="15"/>
  <c r="L15" i="15"/>
  <c r="K15" i="15"/>
  <c r="J15" i="15"/>
  <c r="H15" i="15"/>
  <c r="I15" i="15"/>
  <c r="E15" i="15"/>
  <c r="C137" i="15"/>
  <c r="C55" i="15"/>
  <c r="C96" i="15"/>
  <c r="K96" i="15"/>
  <c r="I96" i="15"/>
  <c r="H96" i="15"/>
  <c r="G96" i="15"/>
  <c r="F96" i="15"/>
  <c r="E96" i="15"/>
  <c r="M96" i="15"/>
  <c r="L96" i="15"/>
  <c r="J96" i="15"/>
  <c r="N54" i="15"/>
  <c r="D56" i="14"/>
  <c r="D97" i="14"/>
  <c r="D138" i="14"/>
  <c r="J55" i="15"/>
  <c r="H55" i="15"/>
  <c r="E55" i="15"/>
  <c r="M55" i="15"/>
  <c r="G55" i="15"/>
  <c r="L55" i="15"/>
  <c r="K55" i="15"/>
  <c r="F55" i="15"/>
  <c r="I55" i="15"/>
  <c r="B17" i="14"/>
  <c r="A18" i="14" a="1"/>
  <c r="A18" i="14" s="1"/>
  <c r="D96" i="15"/>
  <c r="D55" i="15"/>
  <c r="D137" i="15"/>
  <c r="E56" i="14"/>
  <c r="E97" i="14"/>
  <c r="E138" i="14"/>
  <c r="A16" i="15"/>
  <c r="B57" i="14"/>
  <c r="B98" i="14"/>
  <c r="B139" i="14"/>
  <c r="T16" i="14"/>
  <c r="H16" i="14"/>
  <c r="S16" i="14"/>
  <c r="G16" i="14"/>
  <c r="R16" i="14"/>
  <c r="F16" i="14"/>
  <c r="Q16" i="14"/>
  <c r="E16" i="14"/>
  <c r="P16" i="14"/>
  <c r="D16" i="14"/>
  <c r="O16" i="14"/>
  <c r="C16" i="14"/>
  <c r="N16" i="14"/>
  <c r="M16" i="14"/>
  <c r="L16" i="14"/>
  <c r="K16" i="14"/>
  <c r="V16" i="14"/>
  <c r="J16" i="14"/>
  <c r="U16" i="14"/>
  <c r="I16" i="14"/>
  <c r="N14" i="15"/>
  <c r="I137" i="15"/>
  <c r="L137" i="15"/>
  <c r="J137" i="15"/>
  <c r="H137" i="15"/>
  <c r="G137" i="15"/>
  <c r="F137" i="15"/>
  <c r="E137" i="15"/>
  <c r="M137" i="15"/>
  <c r="K137" i="15"/>
  <c r="K56" i="14"/>
  <c r="V56" i="14"/>
  <c r="J56" i="14"/>
  <c r="U56" i="14"/>
  <c r="I56" i="14"/>
  <c r="T56" i="14"/>
  <c r="H56" i="14"/>
  <c r="S56" i="14"/>
  <c r="G56" i="14"/>
  <c r="R56" i="14"/>
  <c r="F56" i="14"/>
  <c r="Q56" i="14"/>
  <c r="P56" i="14"/>
  <c r="O56" i="14"/>
  <c r="M56" i="14"/>
  <c r="N56" i="14"/>
  <c r="L56" i="14"/>
  <c r="M138" i="14"/>
  <c r="L138" i="14"/>
  <c r="K138" i="14"/>
  <c r="V138" i="14"/>
  <c r="J138" i="14"/>
  <c r="U138" i="14"/>
  <c r="I138" i="14"/>
  <c r="T138" i="14"/>
  <c r="H138" i="14"/>
  <c r="S138" i="14"/>
  <c r="G138" i="14"/>
  <c r="R138" i="14"/>
  <c r="F138" i="14"/>
  <c r="Q138" i="14"/>
  <c r="O138" i="14"/>
  <c r="P138" i="14"/>
  <c r="N138" i="14"/>
  <c r="N95" i="15"/>
  <c r="N96" i="15" l="1"/>
  <c r="E98" i="14"/>
  <c r="E139" i="14"/>
  <c r="E57" i="14"/>
  <c r="B138" i="15"/>
  <c r="B97" i="15"/>
  <c r="B56" i="15"/>
  <c r="N137" i="15"/>
  <c r="C138" i="15"/>
  <c r="C97" i="15"/>
  <c r="C56" i="15"/>
  <c r="B18" i="14"/>
  <c r="A19" i="14" a="1"/>
  <c r="A19" i="14" s="1"/>
  <c r="H56" i="15"/>
  <c r="F56" i="15"/>
  <c r="E56" i="15"/>
  <c r="M56" i="15"/>
  <c r="I56" i="15"/>
  <c r="L56" i="15"/>
  <c r="K56" i="15"/>
  <c r="J56" i="15"/>
  <c r="G56" i="15"/>
  <c r="A17" i="15"/>
  <c r="B58" i="14"/>
  <c r="B99" i="14"/>
  <c r="B140" i="14"/>
  <c r="U17" i="14"/>
  <c r="I17" i="14"/>
  <c r="T17" i="14"/>
  <c r="H17" i="14"/>
  <c r="S17" i="14"/>
  <c r="G17" i="14"/>
  <c r="R17" i="14"/>
  <c r="F17" i="14"/>
  <c r="Q17" i="14"/>
  <c r="E17" i="14"/>
  <c r="P17" i="14"/>
  <c r="D17" i="14"/>
  <c r="O17" i="14"/>
  <c r="C17" i="14"/>
  <c r="N17" i="14"/>
  <c r="M17" i="14"/>
  <c r="L17" i="14"/>
  <c r="K17" i="14"/>
  <c r="V17" i="14"/>
  <c r="J17" i="14"/>
  <c r="D138" i="15"/>
  <c r="D97" i="15"/>
  <c r="D56" i="15"/>
  <c r="O98" i="14"/>
  <c r="N98" i="14"/>
  <c r="M98" i="14"/>
  <c r="L98" i="14"/>
  <c r="K98" i="14"/>
  <c r="V98" i="14"/>
  <c r="J98" i="14"/>
  <c r="U98" i="14"/>
  <c r="I98" i="14"/>
  <c r="T98" i="14"/>
  <c r="H98" i="14"/>
  <c r="S98" i="14"/>
  <c r="G98" i="14"/>
  <c r="Q98" i="14"/>
  <c r="R98" i="14"/>
  <c r="P98" i="14"/>
  <c r="F98" i="14"/>
  <c r="N55" i="15"/>
  <c r="G138" i="15"/>
  <c r="J138" i="15"/>
  <c r="K138" i="15"/>
  <c r="I138" i="15"/>
  <c r="H138" i="15"/>
  <c r="F138" i="15"/>
  <c r="M138" i="15"/>
  <c r="L138" i="15"/>
  <c r="E138" i="15"/>
  <c r="C98" i="14"/>
  <c r="C139" i="14"/>
  <c r="C57" i="14"/>
  <c r="D139" i="14"/>
  <c r="D57" i="14"/>
  <c r="D98" i="14"/>
  <c r="N57" i="14"/>
  <c r="M57" i="14"/>
  <c r="L57" i="14"/>
  <c r="K57" i="14"/>
  <c r="V57" i="14"/>
  <c r="J57" i="14"/>
  <c r="U57" i="14"/>
  <c r="I57" i="14"/>
  <c r="T57" i="14"/>
  <c r="H57" i="14"/>
  <c r="S57" i="14"/>
  <c r="G57" i="14"/>
  <c r="R57" i="14"/>
  <c r="F57" i="14"/>
  <c r="P57" i="14"/>
  <c r="Q57" i="14"/>
  <c r="O57" i="14"/>
  <c r="N15" i="15"/>
  <c r="P139" i="14"/>
  <c r="O139" i="14"/>
  <c r="N139" i="14"/>
  <c r="M139" i="14"/>
  <c r="L139" i="14"/>
  <c r="K139" i="14"/>
  <c r="V139" i="14"/>
  <c r="J139" i="14"/>
  <c r="U139" i="14"/>
  <c r="I139" i="14"/>
  <c r="T139" i="14"/>
  <c r="H139" i="14"/>
  <c r="R139" i="14"/>
  <c r="F139" i="14"/>
  <c r="S139" i="14"/>
  <c r="Q139" i="14"/>
  <c r="G139" i="14"/>
  <c r="I97" i="15"/>
  <c r="H97" i="15"/>
  <c r="G97" i="15"/>
  <c r="F97" i="15"/>
  <c r="E97" i="15"/>
  <c r="K97" i="15"/>
  <c r="J97" i="15"/>
  <c r="M97" i="15"/>
  <c r="L97" i="15"/>
  <c r="E16" i="15"/>
  <c r="D16" i="15"/>
  <c r="A139" i="15"/>
  <c r="B16" i="15"/>
  <c r="A57" i="15"/>
  <c r="A98" i="15"/>
  <c r="G16" i="15"/>
  <c r="F16" i="15"/>
  <c r="C16" i="15"/>
  <c r="M16" i="15"/>
  <c r="L16" i="15"/>
  <c r="K16" i="15"/>
  <c r="I16" i="15"/>
  <c r="J16" i="15"/>
  <c r="H16" i="15"/>
  <c r="N138" i="15" l="1"/>
  <c r="N97" i="15"/>
  <c r="E58" i="14"/>
  <c r="E99" i="14"/>
  <c r="E140" i="14"/>
  <c r="Q58" i="14"/>
  <c r="P58" i="14"/>
  <c r="O58" i="14"/>
  <c r="N58" i="14"/>
  <c r="M58" i="14"/>
  <c r="L58" i="14"/>
  <c r="K58" i="14"/>
  <c r="V58" i="14"/>
  <c r="J58" i="14"/>
  <c r="U58" i="14"/>
  <c r="I58" i="14"/>
  <c r="S58" i="14"/>
  <c r="G58" i="14"/>
  <c r="T58" i="14"/>
  <c r="R58" i="14"/>
  <c r="H58" i="14"/>
  <c r="F58" i="14"/>
  <c r="A18" i="15"/>
  <c r="B59" i="14"/>
  <c r="B100" i="14"/>
  <c r="B141" i="14"/>
  <c r="V18" i="14"/>
  <c r="J18" i="14"/>
  <c r="U18" i="14"/>
  <c r="I18" i="14"/>
  <c r="T18" i="14"/>
  <c r="H18" i="14"/>
  <c r="S18" i="14"/>
  <c r="G18" i="14"/>
  <c r="R18" i="14"/>
  <c r="F18" i="14"/>
  <c r="Q18" i="14"/>
  <c r="E18" i="14"/>
  <c r="P18" i="14"/>
  <c r="D18" i="14"/>
  <c r="O18" i="14"/>
  <c r="C18" i="14"/>
  <c r="N18" i="14"/>
  <c r="M18" i="14"/>
  <c r="L18" i="14"/>
  <c r="K18" i="14"/>
  <c r="F57" i="15"/>
  <c r="H57" i="15"/>
  <c r="G57" i="15"/>
  <c r="E57" i="15"/>
  <c r="J57" i="15"/>
  <c r="L57" i="15"/>
  <c r="K57" i="15"/>
  <c r="I57" i="15"/>
  <c r="M57" i="15"/>
  <c r="A140" i="15"/>
  <c r="A99" i="15"/>
  <c r="C17" i="15"/>
  <c r="B17" i="15"/>
  <c r="L17" i="15"/>
  <c r="A58" i="15"/>
  <c r="I17" i="15"/>
  <c r="H17" i="15"/>
  <c r="G17" i="15"/>
  <c r="F17" i="15"/>
  <c r="E17" i="15"/>
  <c r="D17" i="15"/>
  <c r="K17" i="15"/>
  <c r="M17" i="15"/>
  <c r="J17" i="15"/>
  <c r="D98" i="15"/>
  <c r="D57" i="15"/>
  <c r="D139" i="15"/>
  <c r="G98" i="15"/>
  <c r="H98" i="15"/>
  <c r="F98" i="15"/>
  <c r="E98" i="15"/>
  <c r="M98" i="15"/>
  <c r="L98" i="15"/>
  <c r="K98" i="15"/>
  <c r="J98" i="15"/>
  <c r="I98" i="15"/>
  <c r="B98" i="15"/>
  <c r="B57" i="15"/>
  <c r="B139" i="15"/>
  <c r="R99" i="14"/>
  <c r="F99" i="14"/>
  <c r="Q99" i="14"/>
  <c r="P99" i="14"/>
  <c r="O99" i="14"/>
  <c r="N99" i="14"/>
  <c r="M99" i="14"/>
  <c r="L99" i="14"/>
  <c r="K99" i="14"/>
  <c r="V99" i="14"/>
  <c r="J99" i="14"/>
  <c r="T99" i="14"/>
  <c r="H99" i="14"/>
  <c r="U99" i="14"/>
  <c r="S99" i="14"/>
  <c r="I99" i="14"/>
  <c r="G99" i="14"/>
  <c r="E139" i="15"/>
  <c r="H139" i="15"/>
  <c r="K139" i="15"/>
  <c r="J139" i="15"/>
  <c r="I139" i="15"/>
  <c r="G139" i="15"/>
  <c r="F139" i="15"/>
  <c r="M139" i="15"/>
  <c r="L139" i="15"/>
  <c r="C58" i="14"/>
  <c r="C99" i="14"/>
  <c r="C140" i="14"/>
  <c r="C139" i="15"/>
  <c r="C98" i="15"/>
  <c r="C57" i="15"/>
  <c r="N56" i="15"/>
  <c r="N16" i="15"/>
  <c r="D58" i="14"/>
  <c r="D99" i="14"/>
  <c r="D140" i="14"/>
  <c r="S140" i="14"/>
  <c r="G140" i="14"/>
  <c r="R140" i="14"/>
  <c r="F140" i="14"/>
  <c r="Q140" i="14"/>
  <c r="P140" i="14"/>
  <c r="O140" i="14"/>
  <c r="N140" i="14"/>
  <c r="M140" i="14"/>
  <c r="L140" i="14"/>
  <c r="K140" i="14"/>
  <c r="U140" i="14"/>
  <c r="I140" i="14"/>
  <c r="V140" i="14"/>
  <c r="T140" i="14"/>
  <c r="J140" i="14"/>
  <c r="H140" i="14"/>
  <c r="B19" i="14"/>
  <c r="A20" i="14" a="1"/>
  <c r="A20" i="14" s="1"/>
  <c r="N139" i="15" l="1"/>
  <c r="L58" i="15"/>
  <c r="I58" i="15"/>
  <c r="H58" i="15"/>
  <c r="G58" i="15"/>
  <c r="F58" i="15"/>
  <c r="E58" i="15"/>
  <c r="K58" i="15"/>
  <c r="J58" i="15"/>
  <c r="M58" i="15"/>
  <c r="U100" i="14"/>
  <c r="I100" i="14"/>
  <c r="T100" i="14"/>
  <c r="H100" i="14"/>
  <c r="S100" i="14"/>
  <c r="G100" i="14"/>
  <c r="R100" i="14"/>
  <c r="F100" i="14"/>
  <c r="Q100" i="14"/>
  <c r="P100" i="14"/>
  <c r="O100" i="14"/>
  <c r="N100" i="14"/>
  <c r="M100" i="14"/>
  <c r="K100" i="14"/>
  <c r="V100" i="14"/>
  <c r="L100" i="14"/>
  <c r="J100" i="14"/>
  <c r="T59" i="14"/>
  <c r="H59" i="14"/>
  <c r="S59" i="14"/>
  <c r="G59" i="14"/>
  <c r="R59" i="14"/>
  <c r="F59" i="14"/>
  <c r="Q59" i="14"/>
  <c r="P59" i="14"/>
  <c r="O59" i="14"/>
  <c r="N59" i="14"/>
  <c r="M59" i="14"/>
  <c r="L59" i="14"/>
  <c r="V59" i="14"/>
  <c r="J59" i="14"/>
  <c r="U59" i="14"/>
  <c r="K59" i="14"/>
  <c r="I59" i="14"/>
  <c r="B140" i="15"/>
  <c r="B58" i="15"/>
  <c r="B99" i="15"/>
  <c r="N57" i="15"/>
  <c r="A141" i="15"/>
  <c r="A100" i="15"/>
  <c r="M18" i="15"/>
  <c r="L18" i="15"/>
  <c r="J18" i="15"/>
  <c r="G18" i="15"/>
  <c r="K18" i="15"/>
  <c r="I18" i="15"/>
  <c r="H18" i="15"/>
  <c r="F18" i="15"/>
  <c r="E18" i="15"/>
  <c r="D18" i="15"/>
  <c r="C18" i="15"/>
  <c r="A59" i="15"/>
  <c r="B18" i="15"/>
  <c r="C140" i="15"/>
  <c r="C99" i="15"/>
  <c r="C58" i="15"/>
  <c r="E99" i="15"/>
  <c r="G99" i="15"/>
  <c r="F99" i="15"/>
  <c r="I99" i="15"/>
  <c r="H99" i="15"/>
  <c r="M99" i="15"/>
  <c r="K99" i="15"/>
  <c r="L99" i="15"/>
  <c r="J99" i="15"/>
  <c r="V141" i="14"/>
  <c r="J141" i="14"/>
  <c r="U141" i="14"/>
  <c r="I141" i="14"/>
  <c r="T141" i="14"/>
  <c r="H141" i="14"/>
  <c r="S141" i="14"/>
  <c r="G141" i="14"/>
  <c r="R141" i="14"/>
  <c r="F141" i="14"/>
  <c r="Q141" i="14"/>
  <c r="P141" i="14"/>
  <c r="O141" i="14"/>
  <c r="N141" i="14"/>
  <c r="L141" i="14"/>
  <c r="M141" i="14"/>
  <c r="K141" i="14"/>
  <c r="F140" i="15"/>
  <c r="K140" i="15"/>
  <c r="J140" i="15"/>
  <c r="I140" i="15"/>
  <c r="H140" i="15"/>
  <c r="L140" i="15"/>
  <c r="G140" i="15"/>
  <c r="E140" i="15"/>
  <c r="M140" i="15"/>
  <c r="E59" i="14"/>
  <c r="E100" i="14"/>
  <c r="E141" i="14"/>
  <c r="D140" i="15"/>
  <c r="D58" i="15"/>
  <c r="D99" i="15"/>
  <c r="A19" i="15"/>
  <c r="B101" i="14"/>
  <c r="B60" i="14"/>
  <c r="K19" i="14"/>
  <c r="V19" i="14"/>
  <c r="J19" i="14"/>
  <c r="U19" i="14"/>
  <c r="I19" i="14"/>
  <c r="T19" i="14"/>
  <c r="H19" i="14"/>
  <c r="S19" i="14"/>
  <c r="G19" i="14"/>
  <c r="B142" i="14"/>
  <c r="R19" i="14"/>
  <c r="F19" i="14"/>
  <c r="Q19" i="14"/>
  <c r="E19" i="14"/>
  <c r="P19" i="14"/>
  <c r="D19" i="14"/>
  <c r="O19" i="14"/>
  <c r="C19" i="14"/>
  <c r="N19" i="14"/>
  <c r="M19" i="14"/>
  <c r="L19" i="14"/>
  <c r="C59" i="14"/>
  <c r="C100" i="14"/>
  <c r="C141" i="14"/>
  <c r="B20" i="14"/>
  <c r="A21" i="14" a="1"/>
  <c r="A21" i="14" s="1"/>
  <c r="N17" i="15"/>
  <c r="N98" i="15"/>
  <c r="D59" i="14"/>
  <c r="D100" i="14"/>
  <c r="D141" i="14"/>
  <c r="N18" i="15" l="1"/>
  <c r="N99" i="15"/>
  <c r="N140" i="15"/>
  <c r="C60" i="14"/>
  <c r="C142" i="14"/>
  <c r="C101" i="14"/>
  <c r="A101" i="15"/>
  <c r="A142" i="15"/>
  <c r="K19" i="15"/>
  <c r="J19" i="15"/>
  <c r="H19" i="15"/>
  <c r="G19" i="15"/>
  <c r="E19" i="15"/>
  <c r="A60" i="15"/>
  <c r="M19" i="15"/>
  <c r="L19" i="15"/>
  <c r="I19" i="15"/>
  <c r="F19" i="15"/>
  <c r="D19" i="15"/>
  <c r="B19" i="15"/>
  <c r="C19" i="15"/>
  <c r="D60" i="14"/>
  <c r="D101" i="14"/>
  <c r="D142" i="14"/>
  <c r="N58" i="15"/>
  <c r="D141" i="15"/>
  <c r="D100" i="15"/>
  <c r="D59" i="15"/>
  <c r="B21" i="14"/>
  <c r="A22" i="14" a="1"/>
  <c r="A22" i="14" s="1"/>
  <c r="N142" i="14"/>
  <c r="K142" i="14"/>
  <c r="O142" i="14"/>
  <c r="M142" i="14"/>
  <c r="L142" i="14"/>
  <c r="J142" i="14"/>
  <c r="I142" i="14"/>
  <c r="V142" i="14"/>
  <c r="H142" i="14"/>
  <c r="U142" i="14"/>
  <c r="G142" i="14"/>
  <c r="T142" i="14"/>
  <c r="F142" i="14"/>
  <c r="S142" i="14"/>
  <c r="Q142" i="14"/>
  <c r="R142" i="14"/>
  <c r="P142" i="14"/>
  <c r="E60" i="14"/>
  <c r="E101" i="14"/>
  <c r="E142" i="14"/>
  <c r="A20" i="15"/>
  <c r="B143" i="14"/>
  <c r="B61" i="14"/>
  <c r="B102" i="14"/>
  <c r="L20" i="14"/>
  <c r="K20" i="14"/>
  <c r="V20" i="14"/>
  <c r="J20" i="14"/>
  <c r="U20" i="14"/>
  <c r="I20" i="14"/>
  <c r="T20" i="14"/>
  <c r="H20" i="14"/>
  <c r="S20" i="14"/>
  <c r="G20" i="14"/>
  <c r="R20" i="14"/>
  <c r="F20" i="14"/>
  <c r="Q20" i="14"/>
  <c r="E20" i="14"/>
  <c r="P20" i="14"/>
  <c r="D20" i="14"/>
  <c r="O20" i="14"/>
  <c r="C20" i="14"/>
  <c r="N20" i="14"/>
  <c r="M20" i="14"/>
  <c r="B59" i="15"/>
  <c r="B100" i="15"/>
  <c r="B141" i="15"/>
  <c r="K60" i="14"/>
  <c r="V60" i="14"/>
  <c r="J60" i="14"/>
  <c r="U60" i="14"/>
  <c r="I60" i="14"/>
  <c r="T60" i="14"/>
  <c r="H60" i="14"/>
  <c r="S60" i="14"/>
  <c r="G60" i="14"/>
  <c r="R60" i="14"/>
  <c r="F60" i="14"/>
  <c r="Q60" i="14"/>
  <c r="P60" i="14"/>
  <c r="O60" i="14"/>
  <c r="M60" i="14"/>
  <c r="N60" i="14"/>
  <c r="L60" i="14"/>
  <c r="L59" i="15"/>
  <c r="J59" i="15"/>
  <c r="K59" i="15"/>
  <c r="I59" i="15"/>
  <c r="H59" i="15"/>
  <c r="G59" i="15"/>
  <c r="F59" i="15"/>
  <c r="E59" i="15"/>
  <c r="M59" i="15"/>
  <c r="F100" i="15"/>
  <c r="G100" i="15"/>
  <c r="E100" i="15"/>
  <c r="I100" i="15"/>
  <c r="M100" i="15"/>
  <c r="L100" i="15"/>
  <c r="K100" i="15"/>
  <c r="J100" i="15"/>
  <c r="H100" i="15"/>
  <c r="L101" i="14"/>
  <c r="K101" i="14"/>
  <c r="V101" i="14"/>
  <c r="J101" i="14"/>
  <c r="U101" i="14"/>
  <c r="I101" i="14"/>
  <c r="T101" i="14"/>
  <c r="H101" i="14"/>
  <c r="S101" i="14"/>
  <c r="G101" i="14"/>
  <c r="R101" i="14"/>
  <c r="F101" i="14"/>
  <c r="Q101" i="14"/>
  <c r="P101" i="14"/>
  <c r="N101" i="14"/>
  <c r="O101" i="14"/>
  <c r="M101" i="14"/>
  <c r="C100" i="15"/>
  <c r="C59" i="15"/>
  <c r="C141" i="15"/>
  <c r="M141" i="15"/>
  <c r="G141" i="15"/>
  <c r="E141" i="15"/>
  <c r="F141" i="15"/>
  <c r="L141" i="15"/>
  <c r="K141" i="15"/>
  <c r="J141" i="15"/>
  <c r="I141" i="15"/>
  <c r="H141" i="15"/>
  <c r="C143" i="14" l="1"/>
  <c r="C102" i="14"/>
  <c r="C61" i="14"/>
  <c r="D143" i="14"/>
  <c r="D61" i="14"/>
  <c r="D102" i="14"/>
  <c r="C142" i="15"/>
  <c r="C101" i="15"/>
  <c r="C60" i="15"/>
  <c r="N100" i="15"/>
  <c r="E143" i="14"/>
  <c r="E102" i="14"/>
  <c r="E61" i="14"/>
  <c r="B142" i="15"/>
  <c r="B101" i="15"/>
  <c r="B60" i="15"/>
  <c r="K142" i="15"/>
  <c r="E142" i="15"/>
  <c r="I142" i="15"/>
  <c r="H142" i="15"/>
  <c r="F142" i="15"/>
  <c r="M142" i="15"/>
  <c r="L142" i="15"/>
  <c r="J142" i="15"/>
  <c r="G142" i="15"/>
  <c r="D101" i="15"/>
  <c r="D142" i="15"/>
  <c r="D60" i="15"/>
  <c r="M101" i="15"/>
  <c r="G101" i="15"/>
  <c r="F101" i="15"/>
  <c r="E101" i="15"/>
  <c r="I101" i="15"/>
  <c r="K101" i="15"/>
  <c r="J101" i="15"/>
  <c r="H101" i="15"/>
  <c r="L101" i="15"/>
  <c r="B22" i="14"/>
  <c r="A23" i="14" a="1"/>
  <c r="A23" i="14" s="1"/>
  <c r="N19" i="15"/>
  <c r="O102" i="14"/>
  <c r="N102" i="14"/>
  <c r="M102" i="14"/>
  <c r="L102" i="14"/>
  <c r="K102" i="14"/>
  <c r="V102" i="14"/>
  <c r="J102" i="14"/>
  <c r="U102" i="14"/>
  <c r="I102" i="14"/>
  <c r="T102" i="14"/>
  <c r="H102" i="14"/>
  <c r="S102" i="14"/>
  <c r="G102" i="14"/>
  <c r="Q102" i="14"/>
  <c r="R102" i="14"/>
  <c r="P102" i="14"/>
  <c r="F102" i="14"/>
  <c r="N59" i="15"/>
  <c r="N61" i="14"/>
  <c r="M61" i="14"/>
  <c r="L61" i="14"/>
  <c r="K61" i="14"/>
  <c r="V61" i="14"/>
  <c r="J61" i="14"/>
  <c r="U61" i="14"/>
  <c r="I61" i="14"/>
  <c r="T61" i="14"/>
  <c r="H61" i="14"/>
  <c r="S61" i="14"/>
  <c r="G61" i="14"/>
  <c r="R61" i="14"/>
  <c r="F61" i="14"/>
  <c r="P61" i="14"/>
  <c r="Q61" i="14"/>
  <c r="O61" i="14"/>
  <c r="A21" i="15"/>
  <c r="B144" i="14"/>
  <c r="B62" i="14"/>
  <c r="B103" i="14"/>
  <c r="M21" i="14"/>
  <c r="L21" i="14"/>
  <c r="K21" i="14"/>
  <c r="V21" i="14"/>
  <c r="J21" i="14"/>
  <c r="U21" i="14"/>
  <c r="I21" i="14"/>
  <c r="T21" i="14"/>
  <c r="H21" i="14"/>
  <c r="S21" i="14"/>
  <c r="G21" i="14"/>
  <c r="R21" i="14"/>
  <c r="F21" i="14"/>
  <c r="Q21" i="14"/>
  <c r="E21" i="14"/>
  <c r="P21" i="14"/>
  <c r="D21" i="14"/>
  <c r="O21" i="14"/>
  <c r="C21" i="14"/>
  <c r="N21" i="14"/>
  <c r="Q143" i="14"/>
  <c r="P143" i="14"/>
  <c r="O143" i="14"/>
  <c r="N143" i="14"/>
  <c r="J143" i="14"/>
  <c r="I143" i="14"/>
  <c r="H143" i="14"/>
  <c r="G143" i="14"/>
  <c r="V143" i="14"/>
  <c r="F143" i="14"/>
  <c r="U143" i="14"/>
  <c r="T143" i="14"/>
  <c r="S143" i="14"/>
  <c r="R143" i="14"/>
  <c r="L143" i="14"/>
  <c r="M143" i="14"/>
  <c r="K143" i="14"/>
  <c r="N141" i="15"/>
  <c r="A143" i="15"/>
  <c r="A102" i="15"/>
  <c r="I20" i="15"/>
  <c r="H20" i="15"/>
  <c r="F20" i="15"/>
  <c r="E20" i="15"/>
  <c r="C20" i="15"/>
  <c r="D20" i="15"/>
  <c r="B20" i="15"/>
  <c r="A61" i="15"/>
  <c r="M20" i="15"/>
  <c r="L20" i="15"/>
  <c r="J20" i="15"/>
  <c r="K20" i="15"/>
  <c r="G20" i="15"/>
  <c r="L60" i="15"/>
  <c r="J60" i="15"/>
  <c r="H60" i="15"/>
  <c r="M60" i="15"/>
  <c r="K60" i="15"/>
  <c r="I60" i="15"/>
  <c r="G60" i="15"/>
  <c r="F60" i="15"/>
  <c r="E60" i="15"/>
  <c r="N101" i="15" l="1"/>
  <c r="D144" i="14"/>
  <c r="D62" i="14"/>
  <c r="D103" i="14"/>
  <c r="K102" i="15"/>
  <c r="G102" i="15"/>
  <c r="F102" i="15"/>
  <c r="E102" i="15"/>
  <c r="I102" i="15"/>
  <c r="M102" i="15"/>
  <c r="J102" i="15"/>
  <c r="L102" i="15"/>
  <c r="H102" i="15"/>
  <c r="I143" i="15"/>
  <c r="E143" i="15"/>
  <c r="M143" i="15"/>
  <c r="L143" i="15"/>
  <c r="J143" i="15"/>
  <c r="F143" i="15"/>
  <c r="G143" i="15"/>
  <c r="K143" i="15"/>
  <c r="H143" i="15"/>
  <c r="E144" i="14"/>
  <c r="E62" i="14"/>
  <c r="E103" i="14"/>
  <c r="N142" i="15"/>
  <c r="N60" i="15"/>
  <c r="B102" i="15"/>
  <c r="B143" i="15"/>
  <c r="B61" i="15"/>
  <c r="Q62" i="14"/>
  <c r="P62" i="14"/>
  <c r="O62" i="14"/>
  <c r="N62" i="14"/>
  <c r="M62" i="14"/>
  <c r="L62" i="14"/>
  <c r="K62" i="14"/>
  <c r="V62" i="14"/>
  <c r="J62" i="14"/>
  <c r="U62" i="14"/>
  <c r="I62" i="14"/>
  <c r="S62" i="14"/>
  <c r="G62" i="14"/>
  <c r="T62" i="14"/>
  <c r="R62" i="14"/>
  <c r="H62" i="14"/>
  <c r="F62" i="14"/>
  <c r="D143" i="15"/>
  <c r="D102" i="15"/>
  <c r="D61" i="15"/>
  <c r="T144" i="14"/>
  <c r="H144" i="14"/>
  <c r="S144" i="14"/>
  <c r="G144" i="14"/>
  <c r="R144" i="14"/>
  <c r="F144" i="14"/>
  <c r="Q144" i="14"/>
  <c r="I144" i="14"/>
  <c r="V144" i="14"/>
  <c r="U144" i="14"/>
  <c r="P144" i="14"/>
  <c r="O144" i="14"/>
  <c r="N144" i="14"/>
  <c r="M144" i="14"/>
  <c r="K144" i="14"/>
  <c r="L144" i="14"/>
  <c r="J144" i="14"/>
  <c r="A144" i="15"/>
  <c r="A62" i="15"/>
  <c r="G21" i="15"/>
  <c r="F21" i="15"/>
  <c r="D21" i="15"/>
  <c r="C21" i="15"/>
  <c r="A103" i="15"/>
  <c r="M21" i="15"/>
  <c r="K21" i="15"/>
  <c r="J21" i="15"/>
  <c r="I21" i="15"/>
  <c r="H21" i="15"/>
  <c r="E21" i="15"/>
  <c r="B21" i="15"/>
  <c r="L21" i="15"/>
  <c r="J61" i="15"/>
  <c r="H61" i="15"/>
  <c r="F61" i="15"/>
  <c r="M61" i="15"/>
  <c r="L61" i="15"/>
  <c r="K61" i="15"/>
  <c r="I61" i="15"/>
  <c r="G61" i="15"/>
  <c r="E61" i="15"/>
  <c r="B23" i="14"/>
  <c r="A24" i="14" a="1"/>
  <c r="A24" i="14" s="1"/>
  <c r="N20" i="15"/>
  <c r="C144" i="14"/>
  <c r="C62" i="14"/>
  <c r="C103" i="14"/>
  <c r="A22" i="15"/>
  <c r="B145" i="14"/>
  <c r="B63" i="14"/>
  <c r="B104" i="14"/>
  <c r="N22" i="14"/>
  <c r="M22" i="14"/>
  <c r="L22" i="14"/>
  <c r="K22" i="14"/>
  <c r="V22" i="14"/>
  <c r="J22" i="14"/>
  <c r="U22" i="14"/>
  <c r="I22" i="14"/>
  <c r="T22" i="14"/>
  <c r="H22" i="14"/>
  <c r="S22" i="14"/>
  <c r="G22" i="14"/>
  <c r="R22" i="14"/>
  <c r="F22" i="14"/>
  <c r="Q22" i="14"/>
  <c r="E22" i="14"/>
  <c r="P22" i="14"/>
  <c r="D22" i="14"/>
  <c r="O22" i="14"/>
  <c r="C22" i="14"/>
  <c r="R103" i="14"/>
  <c r="F103" i="14"/>
  <c r="Q103" i="14"/>
  <c r="P103" i="14"/>
  <c r="O103" i="14"/>
  <c r="N103" i="14"/>
  <c r="M103" i="14"/>
  <c r="L103" i="14"/>
  <c r="K103" i="14"/>
  <c r="V103" i="14"/>
  <c r="J103" i="14"/>
  <c r="T103" i="14"/>
  <c r="H103" i="14"/>
  <c r="I103" i="14"/>
  <c r="G103" i="14"/>
  <c r="U103" i="14"/>
  <c r="S103" i="14"/>
  <c r="C143" i="15"/>
  <c r="C102" i="15"/>
  <c r="C61" i="15"/>
  <c r="N21" i="15" l="1"/>
  <c r="N61" i="15"/>
  <c r="C145" i="14"/>
  <c r="C63" i="14"/>
  <c r="C104" i="14"/>
  <c r="D103" i="15"/>
  <c r="D62" i="15"/>
  <c r="D144" i="15"/>
  <c r="B24" i="14"/>
  <c r="A25" i="14" a="1"/>
  <c r="A25" i="14" s="1"/>
  <c r="B144" i="15"/>
  <c r="B103" i="15"/>
  <c r="B62" i="15"/>
  <c r="H62" i="15"/>
  <c r="F62" i="15"/>
  <c r="M62" i="15"/>
  <c r="L62" i="15"/>
  <c r="K62" i="15"/>
  <c r="J62" i="15"/>
  <c r="I62" i="15"/>
  <c r="G62" i="15"/>
  <c r="E62" i="15"/>
  <c r="C144" i="15"/>
  <c r="C103" i="15"/>
  <c r="C62" i="15"/>
  <c r="B146" i="14"/>
  <c r="A23" i="15"/>
  <c r="B105" i="14"/>
  <c r="O23" i="14"/>
  <c r="C23" i="14"/>
  <c r="N23" i="14"/>
  <c r="M23" i="14"/>
  <c r="L23" i="14"/>
  <c r="K23" i="14"/>
  <c r="V23" i="14"/>
  <c r="J23" i="14"/>
  <c r="U23" i="14"/>
  <c r="I23" i="14"/>
  <c r="T23" i="14"/>
  <c r="H23" i="14"/>
  <c r="S23" i="14"/>
  <c r="G23" i="14"/>
  <c r="R23" i="14"/>
  <c r="F23" i="14"/>
  <c r="B64" i="14"/>
  <c r="Q23" i="14"/>
  <c r="E23" i="14"/>
  <c r="D23" i="14"/>
  <c r="P23" i="14"/>
  <c r="G144" i="15"/>
  <c r="M144" i="15"/>
  <c r="K144" i="15"/>
  <c r="J144" i="15"/>
  <c r="L144" i="15"/>
  <c r="I144" i="15"/>
  <c r="H144" i="15"/>
  <c r="F144" i="15"/>
  <c r="E144" i="15"/>
  <c r="N143" i="15"/>
  <c r="N102" i="15"/>
  <c r="D145" i="14"/>
  <c r="D63" i="14"/>
  <c r="D104" i="14"/>
  <c r="U104" i="14"/>
  <c r="I104" i="14"/>
  <c r="T104" i="14"/>
  <c r="H104" i="14"/>
  <c r="S104" i="14"/>
  <c r="G104" i="14"/>
  <c r="R104" i="14"/>
  <c r="F104" i="14"/>
  <c r="Q104" i="14"/>
  <c r="P104" i="14"/>
  <c r="O104" i="14"/>
  <c r="N104" i="14"/>
  <c r="M104" i="14"/>
  <c r="K104" i="14"/>
  <c r="V104" i="14"/>
  <c r="L104" i="14"/>
  <c r="J104" i="14"/>
  <c r="T63" i="14"/>
  <c r="H63" i="14"/>
  <c r="S63" i="14"/>
  <c r="G63" i="14"/>
  <c r="R63" i="14"/>
  <c r="F63" i="14"/>
  <c r="Q63" i="14"/>
  <c r="P63" i="14"/>
  <c r="O63" i="14"/>
  <c r="N63" i="14"/>
  <c r="M63" i="14"/>
  <c r="L63" i="14"/>
  <c r="V63" i="14"/>
  <c r="J63" i="14"/>
  <c r="K63" i="14"/>
  <c r="I63" i="14"/>
  <c r="U63" i="14"/>
  <c r="E63" i="14"/>
  <c r="E104" i="14"/>
  <c r="E145" i="14"/>
  <c r="K145" i="14"/>
  <c r="V145" i="14"/>
  <c r="J145" i="14"/>
  <c r="U145" i="14"/>
  <c r="I145" i="14"/>
  <c r="T145" i="14"/>
  <c r="H145" i="14"/>
  <c r="S145" i="14"/>
  <c r="R145" i="14"/>
  <c r="Q145" i="14"/>
  <c r="P145" i="14"/>
  <c r="O145" i="14"/>
  <c r="N145" i="14"/>
  <c r="M145" i="14"/>
  <c r="L145" i="14"/>
  <c r="F145" i="14"/>
  <c r="G145" i="14"/>
  <c r="A145" i="15"/>
  <c r="E22" i="15"/>
  <c r="A104" i="15"/>
  <c r="A63" i="15"/>
  <c r="D22" i="15"/>
  <c r="B22" i="15"/>
  <c r="M22" i="15"/>
  <c r="K22" i="15"/>
  <c r="L22" i="15"/>
  <c r="J22" i="15"/>
  <c r="I22" i="15"/>
  <c r="H22" i="15"/>
  <c r="G22" i="15"/>
  <c r="F22" i="15"/>
  <c r="C22" i="15"/>
  <c r="I103" i="15"/>
  <c r="M103" i="15"/>
  <c r="J103" i="15"/>
  <c r="G103" i="15"/>
  <c r="F103" i="15"/>
  <c r="E103" i="15"/>
  <c r="K103" i="15"/>
  <c r="L103" i="15"/>
  <c r="H103" i="15"/>
  <c r="N22" i="15" l="1"/>
  <c r="O146" i="14"/>
  <c r="N146" i="14"/>
  <c r="M146" i="14"/>
  <c r="L146" i="14"/>
  <c r="K146" i="14"/>
  <c r="V146" i="14"/>
  <c r="J146" i="14"/>
  <c r="U146" i="14"/>
  <c r="T146" i="14"/>
  <c r="S146" i="14"/>
  <c r="R146" i="14"/>
  <c r="Q146" i="14"/>
  <c r="P146" i="14"/>
  <c r="I146" i="14"/>
  <c r="G146" i="14"/>
  <c r="H146" i="14"/>
  <c r="F146" i="14"/>
  <c r="F63" i="15"/>
  <c r="M63" i="15"/>
  <c r="L63" i="15"/>
  <c r="K63" i="15"/>
  <c r="G63" i="15"/>
  <c r="J63" i="15"/>
  <c r="I63" i="15"/>
  <c r="H63" i="15"/>
  <c r="E63" i="15"/>
  <c r="B25" i="14"/>
  <c r="A26" i="14" a="1"/>
  <c r="A26" i="14" s="1"/>
  <c r="N144" i="15"/>
  <c r="K64" i="14"/>
  <c r="V64" i="14"/>
  <c r="J64" i="14"/>
  <c r="U64" i="14"/>
  <c r="I64" i="14"/>
  <c r="T64" i="14"/>
  <c r="H64" i="14"/>
  <c r="S64" i="14"/>
  <c r="G64" i="14"/>
  <c r="R64" i="14"/>
  <c r="F64" i="14"/>
  <c r="Q64" i="14"/>
  <c r="P64" i="14"/>
  <c r="O64" i="14"/>
  <c r="M64" i="14"/>
  <c r="N64" i="14"/>
  <c r="L64" i="14"/>
  <c r="A24" i="15"/>
  <c r="B147" i="14"/>
  <c r="B65" i="14"/>
  <c r="B106" i="14"/>
  <c r="P24" i="14"/>
  <c r="D24" i="14"/>
  <c r="O24" i="14"/>
  <c r="C24" i="14"/>
  <c r="N24" i="14"/>
  <c r="M24" i="14"/>
  <c r="L24" i="14"/>
  <c r="K24" i="14"/>
  <c r="V24" i="14"/>
  <c r="J24" i="14"/>
  <c r="U24" i="14"/>
  <c r="I24" i="14"/>
  <c r="T24" i="14"/>
  <c r="H24" i="14"/>
  <c r="S24" i="14"/>
  <c r="G24" i="14"/>
  <c r="R24" i="14"/>
  <c r="F24" i="14"/>
  <c r="Q24" i="14"/>
  <c r="E24" i="14"/>
  <c r="G104" i="15"/>
  <c r="L104" i="15"/>
  <c r="K104" i="15"/>
  <c r="J104" i="15"/>
  <c r="I104" i="15"/>
  <c r="M104" i="15"/>
  <c r="H104" i="15"/>
  <c r="F104" i="15"/>
  <c r="E104" i="15"/>
  <c r="E145" i="15"/>
  <c r="M145" i="15"/>
  <c r="K145" i="15"/>
  <c r="I145" i="15"/>
  <c r="H145" i="15"/>
  <c r="G145" i="15"/>
  <c r="F145" i="15"/>
  <c r="L145" i="15"/>
  <c r="J145" i="15"/>
  <c r="C146" i="14"/>
  <c r="C64" i="14"/>
  <c r="C105" i="14"/>
  <c r="C145" i="15"/>
  <c r="C104" i="15"/>
  <c r="C63" i="15"/>
  <c r="E146" i="14"/>
  <c r="E64" i="14"/>
  <c r="E105" i="14"/>
  <c r="D63" i="15"/>
  <c r="D104" i="15"/>
  <c r="D145" i="15"/>
  <c r="N103" i="15"/>
  <c r="L105" i="14"/>
  <c r="K105" i="14"/>
  <c r="V105" i="14"/>
  <c r="J105" i="14"/>
  <c r="U105" i="14"/>
  <c r="I105" i="14"/>
  <c r="T105" i="14"/>
  <c r="H105" i="14"/>
  <c r="S105" i="14"/>
  <c r="G105" i="14"/>
  <c r="R105" i="14"/>
  <c r="F105" i="14"/>
  <c r="Q105" i="14"/>
  <c r="P105" i="14"/>
  <c r="N105" i="14"/>
  <c r="O105" i="14"/>
  <c r="M105" i="14"/>
  <c r="D146" i="14"/>
  <c r="D64" i="14"/>
  <c r="D105" i="14"/>
  <c r="B63" i="15"/>
  <c r="B145" i="15"/>
  <c r="B104" i="15"/>
  <c r="A146" i="15"/>
  <c r="A105" i="15"/>
  <c r="C23" i="15"/>
  <c r="B23" i="15"/>
  <c r="A64" i="15"/>
  <c r="L23" i="15"/>
  <c r="K23" i="15"/>
  <c r="I23" i="15"/>
  <c r="E23" i="15"/>
  <c r="D23" i="15"/>
  <c r="M23" i="15"/>
  <c r="J23" i="15"/>
  <c r="G23" i="15"/>
  <c r="H23" i="15"/>
  <c r="F23" i="15"/>
  <c r="N62" i="15"/>
  <c r="A147" i="15" l="1"/>
  <c r="A106" i="15"/>
  <c r="M24" i="15"/>
  <c r="L24" i="15"/>
  <c r="J24" i="15"/>
  <c r="I24" i="15"/>
  <c r="A65" i="15"/>
  <c r="G24" i="15"/>
  <c r="K24" i="15"/>
  <c r="H24" i="15"/>
  <c r="F24" i="15"/>
  <c r="E24" i="15"/>
  <c r="D24" i="15"/>
  <c r="C24" i="15"/>
  <c r="B24" i="15"/>
  <c r="E147" i="14"/>
  <c r="E106" i="14"/>
  <c r="E65" i="14"/>
  <c r="B146" i="15"/>
  <c r="B64" i="15"/>
  <c r="B105" i="15"/>
  <c r="C146" i="15"/>
  <c r="C64" i="15"/>
  <c r="C105" i="15"/>
  <c r="E105" i="15"/>
  <c r="K105" i="15"/>
  <c r="J105" i="15"/>
  <c r="I105" i="15"/>
  <c r="H105" i="15"/>
  <c r="M105" i="15"/>
  <c r="L105" i="15"/>
  <c r="G105" i="15"/>
  <c r="F105" i="15"/>
  <c r="N104" i="15"/>
  <c r="C147" i="14"/>
  <c r="C106" i="14"/>
  <c r="C65" i="14"/>
  <c r="N63" i="15"/>
  <c r="K146" i="15"/>
  <c r="I146" i="15"/>
  <c r="G146" i="15"/>
  <c r="F146" i="15"/>
  <c r="M146" i="15"/>
  <c r="J146" i="15"/>
  <c r="L146" i="15"/>
  <c r="H146" i="15"/>
  <c r="E146" i="15"/>
  <c r="B26" i="14"/>
  <c r="A27" i="14" a="1"/>
  <c r="A27" i="14" s="1"/>
  <c r="A25" i="15"/>
  <c r="B148" i="14"/>
  <c r="B66" i="14"/>
  <c r="B107" i="14"/>
  <c r="Q25" i="14"/>
  <c r="E25" i="14"/>
  <c r="P25" i="14"/>
  <c r="D25" i="14"/>
  <c r="O25" i="14"/>
  <c r="C25" i="14"/>
  <c r="N25" i="14"/>
  <c r="M25" i="14"/>
  <c r="L25" i="14"/>
  <c r="K25" i="14"/>
  <c r="V25" i="14"/>
  <c r="J25" i="14"/>
  <c r="U25" i="14"/>
  <c r="I25" i="14"/>
  <c r="T25" i="14"/>
  <c r="H25" i="14"/>
  <c r="S25" i="14"/>
  <c r="G25" i="14"/>
  <c r="R25" i="14"/>
  <c r="F25" i="14"/>
  <c r="R147" i="14"/>
  <c r="F147" i="14"/>
  <c r="Q147" i="14"/>
  <c r="P147" i="14"/>
  <c r="O147" i="14"/>
  <c r="N147" i="14"/>
  <c r="M147" i="14"/>
  <c r="H147" i="14"/>
  <c r="G147" i="14"/>
  <c r="V147" i="14"/>
  <c r="U147" i="14"/>
  <c r="T147" i="14"/>
  <c r="S147" i="14"/>
  <c r="L147" i="14"/>
  <c r="J147" i="14"/>
  <c r="K147" i="14"/>
  <c r="I147" i="14"/>
  <c r="N23" i="15"/>
  <c r="D147" i="14"/>
  <c r="D65" i="14"/>
  <c r="D106" i="14"/>
  <c r="D146" i="15"/>
  <c r="D64" i="15"/>
  <c r="D105" i="15"/>
  <c r="N145" i="15"/>
  <c r="O106" i="14"/>
  <c r="N106" i="14"/>
  <c r="M106" i="14"/>
  <c r="L106" i="14"/>
  <c r="K106" i="14"/>
  <c r="V106" i="14"/>
  <c r="J106" i="14"/>
  <c r="U106" i="14"/>
  <c r="I106" i="14"/>
  <c r="T106" i="14"/>
  <c r="H106" i="14"/>
  <c r="S106" i="14"/>
  <c r="G106" i="14"/>
  <c r="Q106" i="14"/>
  <c r="R106" i="14"/>
  <c r="P106" i="14"/>
  <c r="F106" i="14"/>
  <c r="L64" i="15"/>
  <c r="F64" i="15"/>
  <c r="E64" i="15"/>
  <c r="M64" i="15"/>
  <c r="H64" i="15"/>
  <c r="J64" i="15"/>
  <c r="I64" i="15"/>
  <c r="G64" i="15"/>
  <c r="K64" i="15"/>
  <c r="N65" i="14"/>
  <c r="M65" i="14"/>
  <c r="L65" i="14"/>
  <c r="K65" i="14"/>
  <c r="V65" i="14"/>
  <c r="J65" i="14"/>
  <c r="U65" i="14"/>
  <c r="I65" i="14"/>
  <c r="T65" i="14"/>
  <c r="H65" i="14"/>
  <c r="S65" i="14"/>
  <c r="G65" i="14"/>
  <c r="R65" i="14"/>
  <c r="F65" i="14"/>
  <c r="P65" i="14"/>
  <c r="Q65" i="14"/>
  <c r="O65" i="14"/>
  <c r="N105" i="15" l="1"/>
  <c r="A26" i="15"/>
  <c r="B149" i="14"/>
  <c r="B67" i="14"/>
  <c r="B108" i="14"/>
  <c r="R26" i="14"/>
  <c r="F26" i="14"/>
  <c r="Q26" i="14"/>
  <c r="E26" i="14"/>
  <c r="P26" i="14"/>
  <c r="D26" i="14"/>
  <c r="O26" i="14"/>
  <c r="C26" i="14"/>
  <c r="N26" i="14"/>
  <c r="M26" i="14"/>
  <c r="L26" i="14"/>
  <c r="K26" i="14"/>
  <c r="V26" i="14"/>
  <c r="J26" i="14"/>
  <c r="U26" i="14"/>
  <c r="I26" i="14"/>
  <c r="T26" i="14"/>
  <c r="H26" i="14"/>
  <c r="S26" i="14"/>
  <c r="G26" i="14"/>
  <c r="C148" i="14"/>
  <c r="C66" i="14"/>
  <c r="C107" i="14"/>
  <c r="N24" i="15"/>
  <c r="N64" i="15"/>
  <c r="D148" i="14"/>
  <c r="D66" i="14"/>
  <c r="D107" i="14"/>
  <c r="E148" i="14"/>
  <c r="E66" i="14"/>
  <c r="E107" i="14"/>
  <c r="L65" i="15"/>
  <c r="J65" i="15"/>
  <c r="G65" i="15"/>
  <c r="F65" i="15"/>
  <c r="E65" i="15"/>
  <c r="I65" i="15"/>
  <c r="M65" i="15"/>
  <c r="H65" i="15"/>
  <c r="K65" i="15"/>
  <c r="N146" i="15"/>
  <c r="R107" i="14"/>
  <c r="F107" i="14"/>
  <c r="Q107" i="14"/>
  <c r="P107" i="14"/>
  <c r="O107" i="14"/>
  <c r="N107" i="14"/>
  <c r="M107" i="14"/>
  <c r="L107" i="14"/>
  <c r="K107" i="14"/>
  <c r="V107" i="14"/>
  <c r="J107" i="14"/>
  <c r="T107" i="14"/>
  <c r="H107" i="14"/>
  <c r="U107" i="14"/>
  <c r="S107" i="14"/>
  <c r="I107" i="14"/>
  <c r="G107" i="14"/>
  <c r="Q66" i="14"/>
  <c r="P66" i="14"/>
  <c r="O66" i="14"/>
  <c r="N66" i="14"/>
  <c r="M66" i="14"/>
  <c r="L66" i="14"/>
  <c r="K66" i="14"/>
  <c r="V66" i="14"/>
  <c r="J66" i="14"/>
  <c r="U66" i="14"/>
  <c r="I66" i="14"/>
  <c r="S66" i="14"/>
  <c r="G66" i="14"/>
  <c r="T66" i="14"/>
  <c r="R66" i="14"/>
  <c r="H66" i="14"/>
  <c r="F66" i="14"/>
  <c r="U148" i="14"/>
  <c r="I148" i="14"/>
  <c r="T148" i="14"/>
  <c r="H148" i="14"/>
  <c r="S148" i="14"/>
  <c r="G148" i="14"/>
  <c r="R148" i="14"/>
  <c r="F148" i="14"/>
  <c r="Q148" i="14"/>
  <c r="P148" i="14"/>
  <c r="K148" i="14"/>
  <c r="J148" i="14"/>
  <c r="V148" i="14"/>
  <c r="O148" i="14"/>
  <c r="M148" i="14"/>
  <c r="N148" i="14"/>
  <c r="L148" i="14"/>
  <c r="B106" i="15"/>
  <c r="B65" i="15"/>
  <c r="B147" i="15"/>
  <c r="A107" i="15"/>
  <c r="A148" i="15"/>
  <c r="K25" i="15"/>
  <c r="J25" i="15"/>
  <c r="H25" i="15"/>
  <c r="G25" i="15"/>
  <c r="E25" i="15"/>
  <c r="M25" i="15"/>
  <c r="L25" i="15"/>
  <c r="I25" i="15"/>
  <c r="F25" i="15"/>
  <c r="A66" i="15"/>
  <c r="D25" i="15"/>
  <c r="C25" i="15"/>
  <c r="B25" i="15"/>
  <c r="C106" i="15"/>
  <c r="C147" i="15"/>
  <c r="C65" i="15"/>
  <c r="J106" i="15"/>
  <c r="I106" i="15"/>
  <c r="H106" i="15"/>
  <c r="G106" i="15"/>
  <c r="E106" i="15"/>
  <c r="M106" i="15"/>
  <c r="L106" i="15"/>
  <c r="K106" i="15"/>
  <c r="F106" i="15"/>
  <c r="B27" i="14"/>
  <c r="A28" i="14" a="1"/>
  <c r="A28" i="14" s="1"/>
  <c r="D147" i="15"/>
  <c r="D65" i="15"/>
  <c r="D106" i="15"/>
  <c r="M147" i="15"/>
  <c r="I147" i="15"/>
  <c r="G147" i="15"/>
  <c r="E147" i="15"/>
  <c r="K147" i="15"/>
  <c r="J147" i="15"/>
  <c r="H147" i="15"/>
  <c r="F147" i="15"/>
  <c r="L147" i="15"/>
  <c r="D149" i="14" l="1"/>
  <c r="D67" i="14"/>
  <c r="D108" i="14"/>
  <c r="B28" i="14"/>
  <c r="A29" i="14" a="1"/>
  <c r="A29" i="14" s="1"/>
  <c r="E149" i="14"/>
  <c r="E67" i="14"/>
  <c r="E108" i="14"/>
  <c r="N147" i="15"/>
  <c r="A27" i="15"/>
  <c r="B150" i="14"/>
  <c r="B109" i="14"/>
  <c r="S27" i="14"/>
  <c r="G27" i="14"/>
  <c r="R27" i="14"/>
  <c r="F27" i="14"/>
  <c r="Q27" i="14"/>
  <c r="E27" i="14"/>
  <c r="P27" i="14"/>
  <c r="D27" i="14"/>
  <c r="O27" i="14"/>
  <c r="C27" i="14"/>
  <c r="N27" i="14"/>
  <c r="M27" i="14"/>
  <c r="L27" i="14"/>
  <c r="B68" i="14"/>
  <c r="K27" i="14"/>
  <c r="V27" i="14"/>
  <c r="J27" i="14"/>
  <c r="U27" i="14"/>
  <c r="I27" i="14"/>
  <c r="H27" i="14"/>
  <c r="T27" i="14"/>
  <c r="C149" i="14"/>
  <c r="C67" i="14"/>
  <c r="C108" i="14"/>
  <c r="B148" i="15"/>
  <c r="B107" i="15"/>
  <c r="B66" i="15"/>
  <c r="N106" i="15"/>
  <c r="C148" i="15"/>
  <c r="C107" i="15"/>
  <c r="C66" i="15"/>
  <c r="K148" i="15"/>
  <c r="G148" i="15"/>
  <c r="E148" i="15"/>
  <c r="H148" i="15"/>
  <c r="F148" i="15"/>
  <c r="M148" i="15"/>
  <c r="L148" i="15"/>
  <c r="J148" i="15"/>
  <c r="I148" i="15"/>
  <c r="D107" i="15"/>
  <c r="D66" i="15"/>
  <c r="D148" i="15"/>
  <c r="M107" i="15"/>
  <c r="I107" i="15"/>
  <c r="H107" i="15"/>
  <c r="G107" i="15"/>
  <c r="F107" i="15"/>
  <c r="J107" i="15"/>
  <c r="E107" i="15"/>
  <c r="L107" i="15"/>
  <c r="K107" i="15"/>
  <c r="U108" i="14"/>
  <c r="I108" i="14"/>
  <c r="T108" i="14"/>
  <c r="H108" i="14"/>
  <c r="S108" i="14"/>
  <c r="G108" i="14"/>
  <c r="R108" i="14"/>
  <c r="F108" i="14"/>
  <c r="Q108" i="14"/>
  <c r="P108" i="14"/>
  <c r="O108" i="14"/>
  <c r="N108" i="14"/>
  <c r="M108" i="14"/>
  <c r="K108" i="14"/>
  <c r="V108" i="14"/>
  <c r="L108" i="14"/>
  <c r="J108" i="14"/>
  <c r="L66" i="15"/>
  <c r="J66" i="15"/>
  <c r="H66" i="15"/>
  <c r="I66" i="15"/>
  <c r="G66" i="15"/>
  <c r="F66" i="15"/>
  <c r="E66" i="15"/>
  <c r="M66" i="15"/>
  <c r="K66" i="15"/>
  <c r="N65" i="15"/>
  <c r="T67" i="14"/>
  <c r="H67" i="14"/>
  <c r="S67" i="14"/>
  <c r="G67" i="14"/>
  <c r="R67" i="14"/>
  <c r="F67" i="14"/>
  <c r="Q67" i="14"/>
  <c r="P67" i="14"/>
  <c r="O67" i="14"/>
  <c r="N67" i="14"/>
  <c r="M67" i="14"/>
  <c r="L67" i="14"/>
  <c r="V67" i="14"/>
  <c r="J67" i="14"/>
  <c r="U67" i="14"/>
  <c r="K67" i="14"/>
  <c r="I67" i="14"/>
  <c r="N25" i="15"/>
  <c r="L149" i="14"/>
  <c r="K149" i="14"/>
  <c r="V149" i="14"/>
  <c r="J149" i="14"/>
  <c r="U149" i="14"/>
  <c r="I149" i="14"/>
  <c r="T149" i="14"/>
  <c r="H149" i="14"/>
  <c r="S149" i="14"/>
  <c r="G149" i="14"/>
  <c r="N149" i="14"/>
  <c r="M149" i="14"/>
  <c r="F149" i="14"/>
  <c r="R149" i="14"/>
  <c r="P149" i="14"/>
  <c r="Q149" i="14"/>
  <c r="O149" i="14"/>
  <c r="A149" i="15"/>
  <c r="I26" i="15"/>
  <c r="H26" i="15"/>
  <c r="F26" i="15"/>
  <c r="E26" i="15"/>
  <c r="C26" i="15"/>
  <c r="A108" i="15"/>
  <c r="B26" i="15"/>
  <c r="A67" i="15"/>
  <c r="M26" i="15"/>
  <c r="L26" i="15"/>
  <c r="K26" i="15"/>
  <c r="G26" i="15"/>
  <c r="J26" i="15"/>
  <c r="D26" i="15"/>
  <c r="N107" i="15" l="1"/>
  <c r="N148" i="15"/>
  <c r="N26" i="15"/>
  <c r="C150" i="14"/>
  <c r="C68" i="14"/>
  <c r="C109" i="14"/>
  <c r="A150" i="15"/>
  <c r="G27" i="15"/>
  <c r="F27" i="15"/>
  <c r="D27" i="15"/>
  <c r="C27" i="15"/>
  <c r="B27" i="15"/>
  <c r="M27" i="15"/>
  <c r="A109" i="15"/>
  <c r="A68" i="15"/>
  <c r="K27" i="15"/>
  <c r="J27" i="15"/>
  <c r="I27" i="15"/>
  <c r="H27" i="15"/>
  <c r="E27" i="15"/>
  <c r="L27" i="15"/>
  <c r="O150" i="14"/>
  <c r="N150" i="14"/>
  <c r="M150" i="14"/>
  <c r="L150" i="14"/>
  <c r="K150" i="14"/>
  <c r="V150" i="14"/>
  <c r="J150" i="14"/>
  <c r="Q150" i="14"/>
  <c r="P150" i="14"/>
  <c r="I150" i="14"/>
  <c r="H150" i="14"/>
  <c r="G150" i="14"/>
  <c r="F150" i="14"/>
  <c r="U150" i="14"/>
  <c r="S150" i="14"/>
  <c r="T150" i="14"/>
  <c r="R150" i="14"/>
  <c r="D150" i="14"/>
  <c r="D68" i="14"/>
  <c r="D109" i="14"/>
  <c r="D149" i="15"/>
  <c r="D108" i="15"/>
  <c r="D67" i="15"/>
  <c r="I149" i="15"/>
  <c r="E149" i="15"/>
  <c r="M149" i="15"/>
  <c r="L149" i="15"/>
  <c r="K149" i="15"/>
  <c r="H149" i="15"/>
  <c r="J149" i="15"/>
  <c r="G149" i="15"/>
  <c r="F149" i="15"/>
  <c r="C149" i="15"/>
  <c r="C67" i="15"/>
  <c r="C108" i="15"/>
  <c r="L109" i="14"/>
  <c r="K109" i="14"/>
  <c r="V109" i="14"/>
  <c r="J109" i="14"/>
  <c r="U109" i="14"/>
  <c r="I109" i="14"/>
  <c r="T109" i="14"/>
  <c r="H109" i="14"/>
  <c r="S109" i="14"/>
  <c r="G109" i="14"/>
  <c r="R109" i="14"/>
  <c r="F109" i="14"/>
  <c r="Q109" i="14"/>
  <c r="P109" i="14"/>
  <c r="N109" i="14"/>
  <c r="O109" i="14"/>
  <c r="M109" i="14"/>
  <c r="E150" i="14"/>
  <c r="E68" i="14"/>
  <c r="E109" i="14"/>
  <c r="B29" i="14"/>
  <c r="A30" i="14" a="1"/>
  <c r="A30" i="14" s="1"/>
  <c r="A28" i="15"/>
  <c r="B151" i="14"/>
  <c r="B69" i="14"/>
  <c r="B110" i="14"/>
  <c r="T28" i="14"/>
  <c r="H28" i="14"/>
  <c r="S28" i="14"/>
  <c r="G28" i="14"/>
  <c r="R28" i="14"/>
  <c r="F28" i="14"/>
  <c r="Q28" i="14"/>
  <c r="E28" i="14"/>
  <c r="P28" i="14"/>
  <c r="D28" i="14"/>
  <c r="O28" i="14"/>
  <c r="C28" i="14"/>
  <c r="N28" i="14"/>
  <c r="M28" i="14"/>
  <c r="L28" i="14"/>
  <c r="K28" i="14"/>
  <c r="V28" i="14"/>
  <c r="J28" i="14"/>
  <c r="U28" i="14"/>
  <c r="I28" i="14"/>
  <c r="N66" i="15"/>
  <c r="J67" i="15"/>
  <c r="H67" i="15"/>
  <c r="G67" i="15"/>
  <c r="F67" i="15"/>
  <c r="M67" i="15"/>
  <c r="L67" i="15"/>
  <c r="K67" i="15"/>
  <c r="I67" i="15"/>
  <c r="E67" i="15"/>
  <c r="K68" i="14"/>
  <c r="V68" i="14"/>
  <c r="J68" i="14"/>
  <c r="U68" i="14"/>
  <c r="I68" i="14"/>
  <c r="T68" i="14"/>
  <c r="H68" i="14"/>
  <c r="S68" i="14"/>
  <c r="G68" i="14"/>
  <c r="R68" i="14"/>
  <c r="F68" i="14"/>
  <c r="Q68" i="14"/>
  <c r="P68" i="14"/>
  <c r="O68" i="14"/>
  <c r="M68" i="14"/>
  <c r="N68" i="14"/>
  <c r="L68" i="14"/>
  <c r="B149" i="15"/>
  <c r="B108" i="15"/>
  <c r="B67" i="15"/>
  <c r="K108" i="15"/>
  <c r="H108" i="15"/>
  <c r="G108" i="15"/>
  <c r="F108" i="15"/>
  <c r="E108" i="15"/>
  <c r="M108" i="15"/>
  <c r="L108" i="15"/>
  <c r="J108" i="15"/>
  <c r="I108" i="15"/>
  <c r="I109" i="15" l="1"/>
  <c r="G109" i="15"/>
  <c r="F109" i="15"/>
  <c r="E109" i="15"/>
  <c r="M109" i="15"/>
  <c r="L109" i="15"/>
  <c r="K109" i="15"/>
  <c r="J109" i="15"/>
  <c r="H109" i="15"/>
  <c r="B150" i="15"/>
  <c r="B109" i="15"/>
  <c r="B68" i="15"/>
  <c r="N67" i="15"/>
  <c r="C150" i="15"/>
  <c r="C68" i="15"/>
  <c r="C109" i="15"/>
  <c r="C151" i="14"/>
  <c r="C110" i="14"/>
  <c r="C69" i="14"/>
  <c r="O110" i="14"/>
  <c r="N110" i="14"/>
  <c r="M110" i="14"/>
  <c r="L110" i="14"/>
  <c r="K110" i="14"/>
  <c r="V110" i="14"/>
  <c r="J110" i="14"/>
  <c r="U110" i="14"/>
  <c r="I110" i="14"/>
  <c r="T110" i="14"/>
  <c r="H110" i="14"/>
  <c r="S110" i="14"/>
  <c r="G110" i="14"/>
  <c r="Q110" i="14"/>
  <c r="F110" i="14"/>
  <c r="R110" i="14"/>
  <c r="P110" i="14"/>
  <c r="D109" i="15"/>
  <c r="D150" i="15"/>
  <c r="D68" i="15"/>
  <c r="N69" i="14"/>
  <c r="M69" i="14"/>
  <c r="L69" i="14"/>
  <c r="K69" i="14"/>
  <c r="V69" i="14"/>
  <c r="J69" i="14"/>
  <c r="U69" i="14"/>
  <c r="I69" i="14"/>
  <c r="T69" i="14"/>
  <c r="H69" i="14"/>
  <c r="S69" i="14"/>
  <c r="G69" i="14"/>
  <c r="R69" i="14"/>
  <c r="F69" i="14"/>
  <c r="P69" i="14"/>
  <c r="Q69" i="14"/>
  <c r="O69" i="14"/>
  <c r="N27" i="15"/>
  <c r="D151" i="14"/>
  <c r="D69" i="14"/>
  <c r="D110" i="14"/>
  <c r="R151" i="14"/>
  <c r="F151" i="14"/>
  <c r="Q151" i="14"/>
  <c r="P151" i="14"/>
  <c r="O151" i="14"/>
  <c r="N151" i="14"/>
  <c r="M151" i="14"/>
  <c r="T151" i="14"/>
  <c r="S151" i="14"/>
  <c r="L151" i="14"/>
  <c r="K151" i="14"/>
  <c r="J151" i="14"/>
  <c r="I151" i="14"/>
  <c r="H151" i="14"/>
  <c r="G151" i="14"/>
  <c r="V151" i="14"/>
  <c r="U151" i="14"/>
  <c r="A151" i="15"/>
  <c r="A110" i="15"/>
  <c r="A69" i="15"/>
  <c r="E28" i="15"/>
  <c r="D28" i="15"/>
  <c r="B28" i="15"/>
  <c r="M28" i="15"/>
  <c r="L28" i="15"/>
  <c r="K28" i="15"/>
  <c r="J28" i="15"/>
  <c r="I28" i="15"/>
  <c r="H28" i="15"/>
  <c r="G28" i="15"/>
  <c r="C28" i="15"/>
  <c r="F28" i="15"/>
  <c r="G150" i="15"/>
  <c r="M150" i="15"/>
  <c r="K150" i="15"/>
  <c r="J150" i="15"/>
  <c r="L150" i="15"/>
  <c r="I150" i="15"/>
  <c r="H150" i="15"/>
  <c r="F150" i="15"/>
  <c r="E150" i="15"/>
  <c r="B30" i="14"/>
  <c r="A31" i="14" a="1"/>
  <c r="A31" i="14" s="1"/>
  <c r="A29" i="15"/>
  <c r="B70" i="14"/>
  <c r="B111" i="14"/>
  <c r="U29" i="14"/>
  <c r="I29" i="14"/>
  <c r="T29" i="14"/>
  <c r="H29" i="14"/>
  <c r="S29" i="14"/>
  <c r="G29" i="14"/>
  <c r="R29" i="14"/>
  <c r="F29" i="14"/>
  <c r="Q29" i="14"/>
  <c r="E29" i="14"/>
  <c r="P29" i="14"/>
  <c r="D29" i="14"/>
  <c r="O29" i="14"/>
  <c r="C29" i="14"/>
  <c r="N29" i="14"/>
  <c r="B152" i="14"/>
  <c r="M29" i="14"/>
  <c r="L29" i="14"/>
  <c r="K29" i="14"/>
  <c r="V29" i="14"/>
  <c r="J29" i="14"/>
  <c r="N149" i="15"/>
  <c r="E151" i="14"/>
  <c r="E110" i="14"/>
  <c r="E69" i="14"/>
  <c r="N108" i="15"/>
  <c r="H68" i="15"/>
  <c r="F68" i="15"/>
  <c r="E68" i="15"/>
  <c r="M68" i="15"/>
  <c r="L68" i="15"/>
  <c r="K68" i="15"/>
  <c r="J68" i="15"/>
  <c r="I68" i="15"/>
  <c r="G68" i="15"/>
  <c r="N68" i="15" l="1"/>
  <c r="B151" i="15"/>
  <c r="B110" i="15"/>
  <c r="B69" i="15"/>
  <c r="Q70" i="14"/>
  <c r="P70" i="14"/>
  <c r="O70" i="14"/>
  <c r="N70" i="14"/>
  <c r="M70" i="14"/>
  <c r="L70" i="14"/>
  <c r="K70" i="14"/>
  <c r="V70" i="14"/>
  <c r="J70" i="14"/>
  <c r="U70" i="14"/>
  <c r="I70" i="14"/>
  <c r="S70" i="14"/>
  <c r="G70" i="14"/>
  <c r="H70" i="14"/>
  <c r="F70" i="14"/>
  <c r="T70" i="14"/>
  <c r="R70" i="14"/>
  <c r="D152" i="14"/>
  <c r="D70" i="14"/>
  <c r="D111" i="14"/>
  <c r="R111" i="14"/>
  <c r="F111" i="14"/>
  <c r="Q111" i="14"/>
  <c r="P111" i="14"/>
  <c r="O111" i="14"/>
  <c r="N111" i="14"/>
  <c r="M111" i="14"/>
  <c r="L111" i="14"/>
  <c r="K111" i="14"/>
  <c r="V111" i="14"/>
  <c r="J111" i="14"/>
  <c r="T111" i="14"/>
  <c r="H111" i="14"/>
  <c r="U111" i="14"/>
  <c r="S111" i="14"/>
  <c r="I111" i="14"/>
  <c r="G111" i="14"/>
  <c r="E152" i="14"/>
  <c r="E70" i="14"/>
  <c r="E111" i="14"/>
  <c r="A152" i="15"/>
  <c r="A70" i="15"/>
  <c r="A111" i="15"/>
  <c r="C29" i="15"/>
  <c r="B29" i="15"/>
  <c r="L29" i="15"/>
  <c r="K29" i="15"/>
  <c r="J29" i="15"/>
  <c r="I29" i="15"/>
  <c r="G29" i="15"/>
  <c r="F29" i="15"/>
  <c r="E29" i="15"/>
  <c r="D29" i="15"/>
  <c r="M29" i="15"/>
  <c r="H29" i="15"/>
  <c r="N28" i="15"/>
  <c r="F69" i="15"/>
  <c r="M69" i="15"/>
  <c r="L69" i="15"/>
  <c r="K69" i="15"/>
  <c r="G69" i="15"/>
  <c r="J69" i="15"/>
  <c r="I69" i="15"/>
  <c r="E69" i="15"/>
  <c r="H69" i="15"/>
  <c r="B31" i="14"/>
  <c r="A32" i="14" a="1"/>
  <c r="A32" i="14" s="1"/>
  <c r="C110" i="15"/>
  <c r="C69" i="15"/>
  <c r="C151" i="15"/>
  <c r="G110" i="15"/>
  <c r="F110" i="15"/>
  <c r="E110" i="15"/>
  <c r="H110" i="15"/>
  <c r="J110" i="15"/>
  <c r="M110" i="15"/>
  <c r="L110" i="15"/>
  <c r="K110" i="15"/>
  <c r="I110" i="15"/>
  <c r="D151" i="15"/>
  <c r="D110" i="15"/>
  <c r="D69" i="15"/>
  <c r="A30" i="15"/>
  <c r="B153" i="14"/>
  <c r="B71" i="14"/>
  <c r="B112" i="14"/>
  <c r="V30" i="14"/>
  <c r="J30" i="14"/>
  <c r="U30" i="14"/>
  <c r="I30" i="14"/>
  <c r="T30" i="14"/>
  <c r="H30" i="14"/>
  <c r="S30" i="14"/>
  <c r="G30" i="14"/>
  <c r="R30" i="14"/>
  <c r="F30" i="14"/>
  <c r="Q30" i="14"/>
  <c r="E30" i="14"/>
  <c r="P30" i="14"/>
  <c r="D30" i="14"/>
  <c r="O30" i="14"/>
  <c r="C30" i="14"/>
  <c r="N30" i="14"/>
  <c r="M30" i="14"/>
  <c r="L30" i="14"/>
  <c r="K30" i="14"/>
  <c r="E151" i="15"/>
  <c r="M151" i="15"/>
  <c r="K151" i="15"/>
  <c r="I151" i="15"/>
  <c r="H151" i="15"/>
  <c r="F151" i="15"/>
  <c r="L151" i="15"/>
  <c r="J151" i="15"/>
  <c r="G151" i="15"/>
  <c r="N150" i="15"/>
  <c r="N109" i="15"/>
  <c r="C70" i="14"/>
  <c r="C111" i="14"/>
  <c r="C152" i="14"/>
  <c r="U152" i="14"/>
  <c r="I152" i="14"/>
  <c r="T152" i="14"/>
  <c r="H152" i="14"/>
  <c r="S152" i="14"/>
  <c r="G152" i="14"/>
  <c r="R152" i="14"/>
  <c r="F152" i="14"/>
  <c r="Q152" i="14"/>
  <c r="P152" i="14"/>
  <c r="V152" i="14"/>
  <c r="O152" i="14"/>
  <c r="N152" i="14"/>
  <c r="M152" i="14"/>
  <c r="L152" i="14"/>
  <c r="K152" i="14"/>
  <c r="J152" i="14"/>
  <c r="N69" i="15" l="1"/>
  <c r="B152" i="15"/>
  <c r="B111" i="15"/>
  <c r="B70" i="15"/>
  <c r="C152" i="15"/>
  <c r="C111" i="15"/>
  <c r="C70" i="15"/>
  <c r="E111" i="15"/>
  <c r="F111" i="15"/>
  <c r="K111" i="15"/>
  <c r="J111" i="15"/>
  <c r="I111" i="15"/>
  <c r="H111" i="15"/>
  <c r="G111" i="15"/>
  <c r="M111" i="15"/>
  <c r="L111" i="15"/>
  <c r="C71" i="14"/>
  <c r="C112" i="14"/>
  <c r="C153" i="14"/>
  <c r="B154" i="14"/>
  <c r="A31" i="15"/>
  <c r="B113" i="14"/>
  <c r="K31" i="14"/>
  <c r="V31" i="14"/>
  <c r="J31" i="14"/>
  <c r="U31" i="14"/>
  <c r="I31" i="14"/>
  <c r="T31" i="14"/>
  <c r="H31" i="14"/>
  <c r="S31" i="14"/>
  <c r="G31" i="14"/>
  <c r="R31" i="14"/>
  <c r="F31" i="14"/>
  <c r="B72" i="14"/>
  <c r="Q31" i="14"/>
  <c r="E31" i="14"/>
  <c r="P31" i="14"/>
  <c r="D31" i="14"/>
  <c r="O31" i="14"/>
  <c r="C31" i="14"/>
  <c r="N31" i="14"/>
  <c r="M31" i="14"/>
  <c r="L31" i="14"/>
  <c r="M70" i="15"/>
  <c r="L70" i="15"/>
  <c r="G70" i="15"/>
  <c r="F70" i="15"/>
  <c r="E70" i="15"/>
  <c r="I70" i="15"/>
  <c r="K70" i="15"/>
  <c r="J70" i="15"/>
  <c r="H70" i="15"/>
  <c r="D152" i="15"/>
  <c r="D111" i="15"/>
  <c r="D70" i="15"/>
  <c r="K152" i="15"/>
  <c r="I152" i="15"/>
  <c r="G152" i="15"/>
  <c r="F152" i="15"/>
  <c r="M152" i="15"/>
  <c r="L152" i="15"/>
  <c r="H152" i="15"/>
  <c r="J152" i="15"/>
  <c r="E152" i="15"/>
  <c r="B32" i="14"/>
  <c r="A33" i="14" a="1"/>
  <c r="A33" i="14" s="1"/>
  <c r="D71" i="14"/>
  <c r="D112" i="14"/>
  <c r="D153" i="14"/>
  <c r="N29" i="15"/>
  <c r="U112" i="14"/>
  <c r="I112" i="14"/>
  <c r="T112" i="14"/>
  <c r="H112" i="14"/>
  <c r="S112" i="14"/>
  <c r="G112" i="14"/>
  <c r="R112" i="14"/>
  <c r="F112" i="14"/>
  <c r="Q112" i="14"/>
  <c r="P112" i="14"/>
  <c r="O112" i="14"/>
  <c r="N112" i="14"/>
  <c r="M112" i="14"/>
  <c r="K112" i="14"/>
  <c r="V112" i="14"/>
  <c r="L112" i="14"/>
  <c r="J112" i="14"/>
  <c r="N151" i="15"/>
  <c r="E71" i="14"/>
  <c r="E112" i="14"/>
  <c r="E153" i="14"/>
  <c r="T71" i="14"/>
  <c r="H71" i="14"/>
  <c r="S71" i="14"/>
  <c r="G71" i="14"/>
  <c r="R71" i="14"/>
  <c r="F71" i="14"/>
  <c r="Q71" i="14"/>
  <c r="P71" i="14"/>
  <c r="O71" i="14"/>
  <c r="N71" i="14"/>
  <c r="M71" i="14"/>
  <c r="L71" i="14"/>
  <c r="V71" i="14"/>
  <c r="J71" i="14"/>
  <c r="U71" i="14"/>
  <c r="K71" i="14"/>
  <c r="I71" i="14"/>
  <c r="L153" i="14"/>
  <c r="K153" i="14"/>
  <c r="V153" i="14"/>
  <c r="J153" i="14"/>
  <c r="U153" i="14"/>
  <c r="I153" i="14"/>
  <c r="T153" i="14"/>
  <c r="H153" i="14"/>
  <c r="S153" i="14"/>
  <c r="G153" i="14"/>
  <c r="R153" i="14"/>
  <c r="Q153" i="14"/>
  <c r="P153" i="14"/>
  <c r="O153" i="14"/>
  <c r="N153" i="14"/>
  <c r="M153" i="14"/>
  <c r="F153" i="14"/>
  <c r="N110" i="15"/>
  <c r="A153" i="15"/>
  <c r="A112" i="15"/>
  <c r="M30" i="15"/>
  <c r="L30" i="15"/>
  <c r="J30" i="15"/>
  <c r="I30" i="15"/>
  <c r="H30" i="15"/>
  <c r="G30" i="15"/>
  <c r="A71" i="15"/>
  <c r="K30" i="15"/>
  <c r="F30" i="15"/>
  <c r="E30" i="15"/>
  <c r="D30" i="15"/>
  <c r="C30" i="15"/>
  <c r="B30" i="15"/>
  <c r="E154" i="14" l="1"/>
  <c r="E72" i="14"/>
  <c r="E113" i="14"/>
  <c r="K72" i="14"/>
  <c r="V72" i="14"/>
  <c r="J72" i="14"/>
  <c r="U72" i="14"/>
  <c r="I72" i="14"/>
  <c r="T72" i="14"/>
  <c r="H72" i="14"/>
  <c r="S72" i="14"/>
  <c r="G72" i="14"/>
  <c r="R72" i="14"/>
  <c r="F72" i="14"/>
  <c r="Q72" i="14"/>
  <c r="P72" i="14"/>
  <c r="O72" i="14"/>
  <c r="M72" i="14"/>
  <c r="N72" i="14"/>
  <c r="L72" i="14"/>
  <c r="L113" i="14"/>
  <c r="K113" i="14"/>
  <c r="V113" i="14"/>
  <c r="J113" i="14"/>
  <c r="U113" i="14"/>
  <c r="I113" i="14"/>
  <c r="T113" i="14"/>
  <c r="H113" i="14"/>
  <c r="S113" i="14"/>
  <c r="G113" i="14"/>
  <c r="R113" i="14"/>
  <c r="F113" i="14"/>
  <c r="Q113" i="14"/>
  <c r="P113" i="14"/>
  <c r="N113" i="14"/>
  <c r="O113" i="14"/>
  <c r="M113" i="14"/>
  <c r="A113" i="15"/>
  <c r="A154" i="15"/>
  <c r="K31" i="15"/>
  <c r="J31" i="15"/>
  <c r="H31" i="15"/>
  <c r="G31" i="15"/>
  <c r="F31" i="15"/>
  <c r="E31" i="15"/>
  <c r="A72" i="15"/>
  <c r="C31" i="15"/>
  <c r="B31" i="15"/>
  <c r="M31" i="15"/>
  <c r="I31" i="15"/>
  <c r="L31" i="15"/>
  <c r="D31" i="15"/>
  <c r="N111" i="15"/>
  <c r="N152" i="15"/>
  <c r="O154" i="14"/>
  <c r="N154" i="14"/>
  <c r="M154" i="14"/>
  <c r="L154" i="14"/>
  <c r="K154" i="14"/>
  <c r="V154" i="14"/>
  <c r="J154" i="14"/>
  <c r="U154" i="14"/>
  <c r="T154" i="14"/>
  <c r="S154" i="14"/>
  <c r="R154" i="14"/>
  <c r="Q154" i="14"/>
  <c r="P154" i="14"/>
  <c r="I154" i="14"/>
  <c r="G154" i="14"/>
  <c r="H154" i="14"/>
  <c r="F154" i="14"/>
  <c r="N70" i="15"/>
  <c r="B112" i="15"/>
  <c r="B71" i="15"/>
  <c r="B153" i="15"/>
  <c r="C112" i="15"/>
  <c r="C153" i="15"/>
  <c r="C71" i="15"/>
  <c r="E112" i="15"/>
  <c r="M112" i="15"/>
  <c r="L112" i="15"/>
  <c r="K112" i="15"/>
  <c r="J112" i="15"/>
  <c r="I112" i="15"/>
  <c r="H112" i="15"/>
  <c r="F112" i="15"/>
  <c r="G112" i="15"/>
  <c r="D153" i="15"/>
  <c r="D112" i="15"/>
  <c r="D71" i="15"/>
  <c r="M153" i="15"/>
  <c r="I153" i="15"/>
  <c r="G153" i="15"/>
  <c r="E153" i="15"/>
  <c r="K153" i="15"/>
  <c r="J153" i="15"/>
  <c r="H153" i="15"/>
  <c r="F153" i="15"/>
  <c r="L153" i="15"/>
  <c r="B33" i="14"/>
  <c r="A34" i="14" a="1"/>
  <c r="A34" i="14" s="1"/>
  <c r="N30" i="15"/>
  <c r="B155" i="14"/>
  <c r="A32" i="15"/>
  <c r="B73" i="14"/>
  <c r="B114" i="14"/>
  <c r="L32" i="14"/>
  <c r="K32" i="14"/>
  <c r="V32" i="14"/>
  <c r="J32" i="14"/>
  <c r="U32" i="14"/>
  <c r="I32" i="14"/>
  <c r="T32" i="14"/>
  <c r="H32" i="14"/>
  <c r="S32" i="14"/>
  <c r="G32" i="14"/>
  <c r="R32" i="14"/>
  <c r="F32" i="14"/>
  <c r="Q32" i="14"/>
  <c r="E32" i="14"/>
  <c r="P32" i="14"/>
  <c r="D32" i="14"/>
  <c r="O32" i="14"/>
  <c r="C32" i="14"/>
  <c r="N32" i="14"/>
  <c r="M32" i="14"/>
  <c r="C154" i="14"/>
  <c r="C72" i="14"/>
  <c r="C113" i="14"/>
  <c r="L71" i="15"/>
  <c r="K71" i="15"/>
  <c r="J71" i="15"/>
  <c r="I71" i="15"/>
  <c r="H71" i="15"/>
  <c r="G71" i="15"/>
  <c r="F71" i="15"/>
  <c r="E71" i="15"/>
  <c r="M71" i="15"/>
  <c r="D154" i="14"/>
  <c r="D72" i="14"/>
  <c r="D113" i="14"/>
  <c r="B154" i="15" l="1"/>
  <c r="B113" i="15"/>
  <c r="B72" i="15"/>
  <c r="C154" i="15"/>
  <c r="C113" i="15"/>
  <c r="C72" i="15"/>
  <c r="N73" i="14"/>
  <c r="M73" i="14"/>
  <c r="L73" i="14"/>
  <c r="K73" i="14"/>
  <c r="V73" i="14"/>
  <c r="J73" i="14"/>
  <c r="U73" i="14"/>
  <c r="I73" i="14"/>
  <c r="T73" i="14"/>
  <c r="H73" i="14"/>
  <c r="S73" i="14"/>
  <c r="G73" i="14"/>
  <c r="R73" i="14"/>
  <c r="F73" i="14"/>
  <c r="P73" i="14"/>
  <c r="Q73" i="14"/>
  <c r="O73" i="14"/>
  <c r="A155" i="15"/>
  <c r="A114" i="15"/>
  <c r="A73" i="15"/>
  <c r="I32" i="15"/>
  <c r="H32" i="15"/>
  <c r="F32" i="15"/>
  <c r="E32" i="15"/>
  <c r="D32" i="15"/>
  <c r="C32" i="15"/>
  <c r="M32" i="15"/>
  <c r="L32" i="15"/>
  <c r="K32" i="15"/>
  <c r="J32" i="15"/>
  <c r="G32" i="15"/>
  <c r="B32" i="15"/>
  <c r="N31" i="15"/>
  <c r="R155" i="14"/>
  <c r="F155" i="14"/>
  <c r="Q155" i="14"/>
  <c r="P155" i="14"/>
  <c r="O155" i="14"/>
  <c r="N155" i="14"/>
  <c r="M155" i="14"/>
  <c r="K155" i="14"/>
  <c r="V155" i="14"/>
  <c r="J155" i="14"/>
  <c r="T155" i="14"/>
  <c r="H155" i="14"/>
  <c r="G155" i="14"/>
  <c r="U155" i="14"/>
  <c r="L155" i="14"/>
  <c r="S155" i="14"/>
  <c r="I155" i="14"/>
  <c r="O114" i="14"/>
  <c r="N114" i="14"/>
  <c r="M114" i="14"/>
  <c r="L114" i="14"/>
  <c r="K114" i="14"/>
  <c r="V114" i="14"/>
  <c r="J114" i="14"/>
  <c r="U114" i="14"/>
  <c r="I114" i="14"/>
  <c r="T114" i="14"/>
  <c r="H114" i="14"/>
  <c r="S114" i="14"/>
  <c r="G114" i="14"/>
  <c r="Q114" i="14"/>
  <c r="R114" i="14"/>
  <c r="P114" i="14"/>
  <c r="F114" i="14"/>
  <c r="E155" i="14"/>
  <c r="E114" i="14"/>
  <c r="E73" i="14"/>
  <c r="L72" i="15"/>
  <c r="J72" i="15"/>
  <c r="I72" i="15"/>
  <c r="H72" i="15"/>
  <c r="M72" i="15"/>
  <c r="K72" i="15"/>
  <c r="G72" i="15"/>
  <c r="F72" i="15"/>
  <c r="E72" i="15"/>
  <c r="N71" i="15"/>
  <c r="A33" i="15"/>
  <c r="B156" i="14"/>
  <c r="B74" i="14"/>
  <c r="B115" i="14"/>
  <c r="M33" i="14"/>
  <c r="L33" i="14"/>
  <c r="K33" i="14"/>
  <c r="V33" i="14"/>
  <c r="J33" i="14"/>
  <c r="U33" i="14"/>
  <c r="I33" i="14"/>
  <c r="T33" i="14"/>
  <c r="H33" i="14"/>
  <c r="S33" i="14"/>
  <c r="G33" i="14"/>
  <c r="R33" i="14"/>
  <c r="F33" i="14"/>
  <c r="Q33" i="14"/>
  <c r="E33" i="14"/>
  <c r="P33" i="14"/>
  <c r="D33" i="14"/>
  <c r="O33" i="14"/>
  <c r="C33" i="14"/>
  <c r="N33" i="14"/>
  <c r="D154" i="15"/>
  <c r="D113" i="15"/>
  <c r="D72" i="15"/>
  <c r="B34" i="14"/>
  <c r="A35" i="14" a="1"/>
  <c r="A35" i="14" s="1"/>
  <c r="C155" i="14"/>
  <c r="C114" i="14"/>
  <c r="C73" i="14"/>
  <c r="K154" i="15"/>
  <c r="G154" i="15"/>
  <c r="E154" i="15"/>
  <c r="F154" i="15"/>
  <c r="M154" i="15"/>
  <c r="L154" i="15"/>
  <c r="J154" i="15"/>
  <c r="I154" i="15"/>
  <c r="H154" i="15"/>
  <c r="D155" i="14"/>
  <c r="D73" i="14"/>
  <c r="D114" i="14"/>
  <c r="N153" i="15"/>
  <c r="N112" i="15"/>
  <c r="M113" i="15"/>
  <c r="E113" i="15"/>
  <c r="L113" i="15"/>
  <c r="G113" i="15"/>
  <c r="K113" i="15"/>
  <c r="J113" i="15"/>
  <c r="I113" i="15"/>
  <c r="H113" i="15"/>
  <c r="F113" i="15"/>
  <c r="N72" i="15" l="1"/>
  <c r="I155" i="15"/>
  <c r="E155" i="15"/>
  <c r="M155" i="15"/>
  <c r="L155" i="15"/>
  <c r="K155" i="15"/>
  <c r="J155" i="15"/>
  <c r="G155" i="15"/>
  <c r="H155" i="15"/>
  <c r="F155" i="15"/>
  <c r="D156" i="14"/>
  <c r="D74" i="14"/>
  <c r="D115" i="14"/>
  <c r="N113" i="15"/>
  <c r="E156" i="14"/>
  <c r="E74" i="14"/>
  <c r="E115" i="14"/>
  <c r="C155" i="15"/>
  <c r="C114" i="15"/>
  <c r="C73" i="15"/>
  <c r="D155" i="15"/>
  <c r="D114" i="15"/>
  <c r="D73" i="15"/>
  <c r="R115" i="14"/>
  <c r="F115" i="14"/>
  <c r="Q115" i="14"/>
  <c r="P115" i="14"/>
  <c r="O115" i="14"/>
  <c r="N115" i="14"/>
  <c r="M115" i="14"/>
  <c r="L115" i="14"/>
  <c r="K115" i="14"/>
  <c r="V115" i="14"/>
  <c r="J115" i="14"/>
  <c r="T115" i="14"/>
  <c r="H115" i="14"/>
  <c r="U115" i="14"/>
  <c r="S115" i="14"/>
  <c r="I115" i="14"/>
  <c r="G115" i="14"/>
  <c r="B35" i="14"/>
  <c r="A36" i="14" a="1"/>
  <c r="A36" i="14" s="1"/>
  <c r="N32" i="15"/>
  <c r="A34" i="15"/>
  <c r="B157" i="14"/>
  <c r="B75" i="14"/>
  <c r="B116" i="14"/>
  <c r="N34" i="14"/>
  <c r="M34" i="14"/>
  <c r="L34" i="14"/>
  <c r="K34" i="14"/>
  <c r="V34" i="14"/>
  <c r="J34" i="14"/>
  <c r="U34" i="14"/>
  <c r="I34" i="14"/>
  <c r="T34" i="14"/>
  <c r="H34" i="14"/>
  <c r="S34" i="14"/>
  <c r="G34" i="14"/>
  <c r="R34" i="14"/>
  <c r="F34" i="14"/>
  <c r="Q34" i="14"/>
  <c r="E34" i="14"/>
  <c r="P34" i="14"/>
  <c r="D34" i="14"/>
  <c r="O34" i="14"/>
  <c r="C34" i="14"/>
  <c r="Q74" i="14"/>
  <c r="P74" i="14"/>
  <c r="O74" i="14"/>
  <c r="N74" i="14"/>
  <c r="M74" i="14"/>
  <c r="L74" i="14"/>
  <c r="K74" i="14"/>
  <c r="V74" i="14"/>
  <c r="J74" i="14"/>
  <c r="U74" i="14"/>
  <c r="I74" i="14"/>
  <c r="S74" i="14"/>
  <c r="G74" i="14"/>
  <c r="T74" i="14"/>
  <c r="R74" i="14"/>
  <c r="H74" i="14"/>
  <c r="F74" i="14"/>
  <c r="U156" i="14"/>
  <c r="I156" i="14"/>
  <c r="T156" i="14"/>
  <c r="H156" i="14"/>
  <c r="S156" i="14"/>
  <c r="G156" i="14"/>
  <c r="R156" i="14"/>
  <c r="F156" i="14"/>
  <c r="Q156" i="14"/>
  <c r="P156" i="14"/>
  <c r="N156" i="14"/>
  <c r="M156" i="14"/>
  <c r="K156" i="14"/>
  <c r="V156" i="14"/>
  <c r="O156" i="14"/>
  <c r="L156" i="14"/>
  <c r="J156" i="14"/>
  <c r="A156" i="15"/>
  <c r="A115" i="15"/>
  <c r="G33" i="15"/>
  <c r="F33" i="15"/>
  <c r="A74" i="15"/>
  <c r="D33" i="15"/>
  <c r="C33" i="15"/>
  <c r="B33" i="15"/>
  <c r="M33" i="15"/>
  <c r="L33" i="15"/>
  <c r="K33" i="15"/>
  <c r="J33" i="15"/>
  <c r="I33" i="15"/>
  <c r="E33" i="15"/>
  <c r="H33" i="15"/>
  <c r="N154" i="15"/>
  <c r="B155" i="15"/>
  <c r="B114" i="15"/>
  <c r="B73" i="15"/>
  <c r="M73" i="15"/>
  <c r="J73" i="15"/>
  <c r="H73" i="15"/>
  <c r="G73" i="15"/>
  <c r="F73" i="15"/>
  <c r="L73" i="15"/>
  <c r="K73" i="15"/>
  <c r="I73" i="15"/>
  <c r="E73" i="15"/>
  <c r="C74" i="14"/>
  <c r="C115" i="14"/>
  <c r="C156" i="14"/>
  <c r="K114" i="15"/>
  <c r="M114" i="15"/>
  <c r="H114" i="15"/>
  <c r="G114" i="15"/>
  <c r="F114" i="15"/>
  <c r="E114" i="15"/>
  <c r="J114" i="15"/>
  <c r="I114" i="15"/>
  <c r="L114" i="15"/>
  <c r="N155" i="15" l="1"/>
  <c r="C156" i="15"/>
  <c r="C74" i="15"/>
  <c r="C115" i="15"/>
  <c r="U116" i="14"/>
  <c r="I116" i="14"/>
  <c r="T116" i="14"/>
  <c r="H116" i="14"/>
  <c r="S116" i="14"/>
  <c r="G116" i="14"/>
  <c r="R116" i="14"/>
  <c r="F116" i="14"/>
  <c r="Q116" i="14"/>
  <c r="P116" i="14"/>
  <c r="O116" i="14"/>
  <c r="N116" i="14"/>
  <c r="M116" i="14"/>
  <c r="K116" i="14"/>
  <c r="V116" i="14"/>
  <c r="L116" i="14"/>
  <c r="J116" i="14"/>
  <c r="N33" i="15"/>
  <c r="L157" i="14"/>
  <c r="K157" i="14"/>
  <c r="V157" i="14"/>
  <c r="J157" i="14"/>
  <c r="U157" i="14"/>
  <c r="I157" i="14"/>
  <c r="T157" i="14"/>
  <c r="H157" i="14"/>
  <c r="S157" i="14"/>
  <c r="G157" i="14"/>
  <c r="Q157" i="14"/>
  <c r="P157" i="14"/>
  <c r="N157" i="14"/>
  <c r="M157" i="14"/>
  <c r="F157" i="14"/>
  <c r="R157" i="14"/>
  <c r="O157" i="14"/>
  <c r="D156" i="15"/>
  <c r="D74" i="15"/>
  <c r="D115" i="15"/>
  <c r="T75" i="14"/>
  <c r="H75" i="14"/>
  <c r="S75" i="14"/>
  <c r="G75" i="14"/>
  <c r="R75" i="14"/>
  <c r="F75" i="14"/>
  <c r="Q75" i="14"/>
  <c r="P75" i="14"/>
  <c r="O75" i="14"/>
  <c r="N75" i="14"/>
  <c r="M75" i="14"/>
  <c r="L75" i="14"/>
  <c r="V75" i="14"/>
  <c r="J75" i="14"/>
  <c r="U75" i="14"/>
  <c r="K75" i="14"/>
  <c r="I75" i="14"/>
  <c r="A157" i="15"/>
  <c r="A116" i="15"/>
  <c r="E34" i="15"/>
  <c r="D34" i="15"/>
  <c r="B34" i="15"/>
  <c r="M34" i="15"/>
  <c r="L34" i="15"/>
  <c r="A75" i="15"/>
  <c r="K34" i="15"/>
  <c r="I34" i="15"/>
  <c r="H34" i="15"/>
  <c r="G34" i="15"/>
  <c r="F34" i="15"/>
  <c r="C34" i="15"/>
  <c r="J34" i="15"/>
  <c r="I115" i="15"/>
  <c r="M115" i="15"/>
  <c r="L115" i="15"/>
  <c r="K115" i="15"/>
  <c r="J115" i="15"/>
  <c r="H115" i="15"/>
  <c r="G115" i="15"/>
  <c r="F115" i="15"/>
  <c r="E115" i="15"/>
  <c r="C157" i="14"/>
  <c r="C75" i="14"/>
  <c r="C116" i="14"/>
  <c r="B36" i="14"/>
  <c r="A37" i="14" a="1"/>
  <c r="A37" i="14" s="1"/>
  <c r="B115" i="15"/>
  <c r="B74" i="15"/>
  <c r="B156" i="15"/>
  <c r="N73" i="15"/>
  <c r="D157" i="14"/>
  <c r="D75" i="14"/>
  <c r="D116" i="14"/>
  <c r="B158" i="14"/>
  <c r="A35" i="15"/>
  <c r="B117" i="14"/>
  <c r="O35" i="14"/>
  <c r="C35" i="14"/>
  <c r="N35" i="14"/>
  <c r="M35" i="14"/>
  <c r="L35" i="14"/>
  <c r="B76" i="14"/>
  <c r="K35" i="14"/>
  <c r="V35" i="14"/>
  <c r="J35" i="14"/>
  <c r="U35" i="14"/>
  <c r="I35" i="14"/>
  <c r="T35" i="14"/>
  <c r="H35" i="14"/>
  <c r="S35" i="14"/>
  <c r="G35" i="14"/>
  <c r="R35" i="14"/>
  <c r="F35" i="14"/>
  <c r="Q35" i="14"/>
  <c r="E35" i="14"/>
  <c r="P35" i="14"/>
  <c r="D35" i="14"/>
  <c r="K74" i="15"/>
  <c r="I74" i="15"/>
  <c r="G74" i="15"/>
  <c r="F74" i="15"/>
  <c r="E74" i="15"/>
  <c r="J74" i="15"/>
  <c r="M74" i="15"/>
  <c r="L74" i="15"/>
  <c r="H74" i="15"/>
  <c r="G156" i="15"/>
  <c r="E156" i="15"/>
  <c r="M156" i="15"/>
  <c r="K156" i="15"/>
  <c r="J156" i="15"/>
  <c r="L156" i="15"/>
  <c r="I156" i="15"/>
  <c r="H156" i="15"/>
  <c r="F156" i="15"/>
  <c r="N114" i="15"/>
  <c r="E157" i="14"/>
  <c r="E75" i="14"/>
  <c r="E116" i="14"/>
  <c r="C157" i="15" l="1"/>
  <c r="C75" i="15"/>
  <c r="C116" i="15"/>
  <c r="O158" i="14"/>
  <c r="N158" i="14"/>
  <c r="M158" i="14"/>
  <c r="L158" i="14"/>
  <c r="K158" i="14"/>
  <c r="V158" i="14"/>
  <c r="J158" i="14"/>
  <c r="T158" i="14"/>
  <c r="H158" i="14"/>
  <c r="S158" i="14"/>
  <c r="G158" i="14"/>
  <c r="Q158" i="14"/>
  <c r="U158" i="14"/>
  <c r="R158" i="14"/>
  <c r="P158" i="14"/>
  <c r="I158" i="14"/>
  <c r="F158" i="14"/>
  <c r="N34" i="15"/>
  <c r="E157" i="15"/>
  <c r="M157" i="15"/>
  <c r="K157" i="15"/>
  <c r="I157" i="15"/>
  <c r="H157" i="15"/>
  <c r="G157" i="15"/>
  <c r="F157" i="15"/>
  <c r="L157" i="15"/>
  <c r="J157" i="15"/>
  <c r="N115" i="15"/>
  <c r="D76" i="14"/>
  <c r="D117" i="14"/>
  <c r="D158" i="14"/>
  <c r="E158" i="14"/>
  <c r="E76" i="14"/>
  <c r="E117" i="14"/>
  <c r="A158" i="15"/>
  <c r="A117" i="15"/>
  <c r="C35" i="15"/>
  <c r="B35" i="15"/>
  <c r="L35" i="15"/>
  <c r="K35" i="15"/>
  <c r="J35" i="15"/>
  <c r="I35" i="15"/>
  <c r="A76" i="15"/>
  <c r="M35" i="15"/>
  <c r="H35" i="15"/>
  <c r="G35" i="15"/>
  <c r="F35" i="15"/>
  <c r="E35" i="15"/>
  <c r="D35" i="15"/>
  <c r="K76" i="14"/>
  <c r="V76" i="14"/>
  <c r="J76" i="14"/>
  <c r="U76" i="14"/>
  <c r="I76" i="14"/>
  <c r="T76" i="14"/>
  <c r="H76" i="14"/>
  <c r="S76" i="14"/>
  <c r="G76" i="14"/>
  <c r="R76" i="14"/>
  <c r="F76" i="14"/>
  <c r="Q76" i="14"/>
  <c r="P76" i="14"/>
  <c r="O76" i="14"/>
  <c r="M76" i="14"/>
  <c r="N76" i="14"/>
  <c r="L76" i="14"/>
  <c r="I75" i="15"/>
  <c r="H75" i="15"/>
  <c r="F75" i="15"/>
  <c r="E75" i="15"/>
  <c r="L75" i="15"/>
  <c r="K75" i="15"/>
  <c r="J75" i="15"/>
  <c r="G75" i="15"/>
  <c r="M75" i="15"/>
  <c r="G116" i="15"/>
  <c r="M116" i="15"/>
  <c r="L116" i="15"/>
  <c r="K116" i="15"/>
  <c r="J116" i="15"/>
  <c r="I116" i="15"/>
  <c r="H116" i="15"/>
  <c r="F116" i="15"/>
  <c r="E116" i="15"/>
  <c r="N156" i="15"/>
  <c r="B37" i="14"/>
  <c r="A38" i="14" a="1"/>
  <c r="A38" i="14" s="1"/>
  <c r="B157" i="15"/>
  <c r="B116" i="15"/>
  <c r="B75" i="15"/>
  <c r="N74" i="15"/>
  <c r="A36" i="15"/>
  <c r="B159" i="14"/>
  <c r="B77" i="14"/>
  <c r="B118" i="14"/>
  <c r="P36" i="14"/>
  <c r="D36" i="14"/>
  <c r="O36" i="14"/>
  <c r="C36" i="14"/>
  <c r="N36" i="14"/>
  <c r="M36" i="14"/>
  <c r="L36" i="14"/>
  <c r="K36" i="14"/>
  <c r="V36" i="14"/>
  <c r="J36" i="14"/>
  <c r="U36" i="14"/>
  <c r="I36" i="14"/>
  <c r="T36" i="14"/>
  <c r="H36" i="14"/>
  <c r="S36" i="14"/>
  <c r="G36" i="14"/>
  <c r="R36" i="14"/>
  <c r="F36" i="14"/>
  <c r="Q36" i="14"/>
  <c r="E36" i="14"/>
  <c r="D75" i="15"/>
  <c r="D116" i="15"/>
  <c r="D157" i="15"/>
  <c r="C158" i="14"/>
  <c r="C76" i="14"/>
  <c r="C117" i="14"/>
  <c r="L117" i="14"/>
  <c r="K117" i="14"/>
  <c r="V117" i="14"/>
  <c r="J117" i="14"/>
  <c r="U117" i="14"/>
  <c r="I117" i="14"/>
  <c r="T117" i="14"/>
  <c r="H117" i="14"/>
  <c r="S117" i="14"/>
  <c r="G117" i="14"/>
  <c r="R117" i="14"/>
  <c r="F117" i="14"/>
  <c r="Q117" i="14"/>
  <c r="P117" i="14"/>
  <c r="N117" i="14"/>
  <c r="O117" i="14"/>
  <c r="M117" i="14"/>
  <c r="N75" i="15" l="1"/>
  <c r="A159" i="15"/>
  <c r="A77" i="15"/>
  <c r="M36" i="15"/>
  <c r="L36" i="15"/>
  <c r="J36" i="15"/>
  <c r="I36" i="15"/>
  <c r="H36" i="15"/>
  <c r="G36" i="15"/>
  <c r="E36" i="15"/>
  <c r="D36" i="15"/>
  <c r="C36" i="15"/>
  <c r="A118" i="15"/>
  <c r="B36" i="15"/>
  <c r="K36" i="15"/>
  <c r="F36" i="15"/>
  <c r="R159" i="14"/>
  <c r="F159" i="14"/>
  <c r="Q159" i="14"/>
  <c r="P159" i="14"/>
  <c r="O159" i="14"/>
  <c r="N159" i="14"/>
  <c r="M159" i="14"/>
  <c r="K159" i="14"/>
  <c r="V159" i="14"/>
  <c r="J159" i="14"/>
  <c r="T159" i="14"/>
  <c r="H159" i="14"/>
  <c r="S159" i="14"/>
  <c r="L159" i="14"/>
  <c r="I159" i="14"/>
  <c r="G159" i="14"/>
  <c r="U159" i="14"/>
  <c r="G76" i="15"/>
  <c r="H76" i="15"/>
  <c r="E76" i="15"/>
  <c r="M76" i="15"/>
  <c r="L76" i="15"/>
  <c r="K76" i="15"/>
  <c r="J76" i="15"/>
  <c r="I76" i="15"/>
  <c r="F76" i="15"/>
  <c r="C159" i="14"/>
  <c r="C118" i="14"/>
  <c r="C77" i="14"/>
  <c r="B160" i="14"/>
  <c r="A37" i="15"/>
  <c r="B78" i="14"/>
  <c r="B119" i="14"/>
  <c r="Q37" i="14"/>
  <c r="E37" i="14"/>
  <c r="P37" i="14"/>
  <c r="D37" i="14"/>
  <c r="O37" i="14"/>
  <c r="C37" i="14"/>
  <c r="N37" i="14"/>
  <c r="M37" i="14"/>
  <c r="L37" i="14"/>
  <c r="K37" i="14"/>
  <c r="V37" i="14"/>
  <c r="J37" i="14"/>
  <c r="U37" i="14"/>
  <c r="I37" i="14"/>
  <c r="T37" i="14"/>
  <c r="H37" i="14"/>
  <c r="S37" i="14"/>
  <c r="G37" i="14"/>
  <c r="R37" i="14"/>
  <c r="F37" i="14"/>
  <c r="B158" i="15"/>
  <c r="B117" i="15"/>
  <c r="B76" i="15"/>
  <c r="E159" i="14"/>
  <c r="E118" i="14"/>
  <c r="E77" i="14"/>
  <c r="D159" i="14"/>
  <c r="D77" i="14"/>
  <c r="D118" i="14"/>
  <c r="D158" i="15"/>
  <c r="D117" i="15"/>
  <c r="D76" i="15"/>
  <c r="C158" i="15"/>
  <c r="C117" i="15"/>
  <c r="C76" i="15"/>
  <c r="N157" i="15"/>
  <c r="B38" i="14"/>
  <c r="A39" i="14" a="1"/>
  <c r="A39" i="14" s="1"/>
  <c r="E117" i="15"/>
  <c r="M117" i="15"/>
  <c r="L117" i="15"/>
  <c r="K117" i="15"/>
  <c r="J117" i="15"/>
  <c r="F117" i="15"/>
  <c r="H117" i="15"/>
  <c r="I117" i="15"/>
  <c r="G117" i="15"/>
  <c r="O118" i="14"/>
  <c r="N118" i="14"/>
  <c r="M118" i="14"/>
  <c r="L118" i="14"/>
  <c r="K118" i="14"/>
  <c r="V118" i="14"/>
  <c r="J118" i="14"/>
  <c r="U118" i="14"/>
  <c r="I118" i="14"/>
  <c r="T118" i="14"/>
  <c r="H118" i="14"/>
  <c r="S118" i="14"/>
  <c r="G118" i="14"/>
  <c r="Q118" i="14"/>
  <c r="R118" i="14"/>
  <c r="P118" i="14"/>
  <c r="F118" i="14"/>
  <c r="N116" i="15"/>
  <c r="N35" i="15"/>
  <c r="M158" i="15"/>
  <c r="K158" i="15"/>
  <c r="I158" i="15"/>
  <c r="G158" i="15"/>
  <c r="F158" i="15"/>
  <c r="L158" i="15"/>
  <c r="H158" i="15"/>
  <c r="E158" i="15"/>
  <c r="J158" i="15"/>
  <c r="N77" i="14"/>
  <c r="M77" i="14"/>
  <c r="L77" i="14"/>
  <c r="K77" i="14"/>
  <c r="V77" i="14"/>
  <c r="J77" i="14"/>
  <c r="U77" i="14"/>
  <c r="I77" i="14"/>
  <c r="T77" i="14"/>
  <c r="H77" i="14"/>
  <c r="S77" i="14"/>
  <c r="G77" i="14"/>
  <c r="R77" i="14"/>
  <c r="F77" i="14"/>
  <c r="P77" i="14"/>
  <c r="Q77" i="14"/>
  <c r="O77" i="14"/>
  <c r="L118" i="15" l="1"/>
  <c r="K118" i="15"/>
  <c r="J118" i="15"/>
  <c r="I118" i="15"/>
  <c r="M118" i="15"/>
  <c r="H118" i="15"/>
  <c r="G118" i="15"/>
  <c r="F118" i="15"/>
  <c r="E118" i="15"/>
  <c r="N158" i="15"/>
  <c r="Q78" i="14"/>
  <c r="P78" i="14"/>
  <c r="O78" i="14"/>
  <c r="N78" i="14"/>
  <c r="M78" i="14"/>
  <c r="L78" i="14"/>
  <c r="K78" i="14"/>
  <c r="V78" i="14"/>
  <c r="J78" i="14"/>
  <c r="U78" i="14"/>
  <c r="I78" i="14"/>
  <c r="S78" i="14"/>
  <c r="G78" i="14"/>
  <c r="T78" i="14"/>
  <c r="R78" i="14"/>
  <c r="H78" i="14"/>
  <c r="F78" i="14"/>
  <c r="C118" i="15"/>
  <c r="C159" i="15"/>
  <c r="C77" i="15"/>
  <c r="U160" i="14"/>
  <c r="I160" i="14"/>
  <c r="T160" i="14"/>
  <c r="H160" i="14"/>
  <c r="S160" i="14"/>
  <c r="G160" i="14"/>
  <c r="R160" i="14"/>
  <c r="F160" i="14"/>
  <c r="Q160" i="14"/>
  <c r="P160" i="14"/>
  <c r="N160" i="14"/>
  <c r="M160" i="14"/>
  <c r="K160" i="14"/>
  <c r="V160" i="14"/>
  <c r="O160" i="14"/>
  <c r="L160" i="14"/>
  <c r="J160" i="14"/>
  <c r="A119" i="15"/>
  <c r="A160" i="15"/>
  <c r="A78" i="15"/>
  <c r="K37" i="15"/>
  <c r="J37" i="15"/>
  <c r="H37" i="15"/>
  <c r="G37" i="15"/>
  <c r="F37" i="15"/>
  <c r="E37" i="15"/>
  <c r="M37" i="15"/>
  <c r="L37" i="15"/>
  <c r="I37" i="15"/>
  <c r="D37" i="15"/>
  <c r="C37" i="15"/>
  <c r="B37" i="15"/>
  <c r="N117" i="15"/>
  <c r="R119" i="14"/>
  <c r="F119" i="14"/>
  <c r="Q119" i="14"/>
  <c r="P119" i="14"/>
  <c r="O119" i="14"/>
  <c r="N119" i="14"/>
  <c r="M119" i="14"/>
  <c r="L119" i="14"/>
  <c r="K119" i="14"/>
  <c r="V119" i="14"/>
  <c r="J119" i="14"/>
  <c r="T119" i="14"/>
  <c r="H119" i="14"/>
  <c r="U119" i="14"/>
  <c r="S119" i="14"/>
  <c r="I119" i="14"/>
  <c r="G119" i="14"/>
  <c r="D159" i="15"/>
  <c r="D77" i="15"/>
  <c r="D118" i="15"/>
  <c r="C78" i="14"/>
  <c r="C119" i="14"/>
  <c r="C160" i="14"/>
  <c r="N76" i="15"/>
  <c r="D160" i="14"/>
  <c r="D78" i="14"/>
  <c r="D119" i="14"/>
  <c r="N36" i="15"/>
  <c r="B39" i="14"/>
  <c r="A40" i="14" a="1"/>
  <c r="A40" i="14" s="1"/>
  <c r="B40" i="14" s="1"/>
  <c r="E160" i="14"/>
  <c r="E78" i="14"/>
  <c r="E119" i="14"/>
  <c r="E77" i="15"/>
  <c r="G77" i="15"/>
  <c r="M77" i="15"/>
  <c r="L77" i="15"/>
  <c r="H77" i="15"/>
  <c r="K77" i="15"/>
  <c r="J77" i="15"/>
  <c r="F77" i="15"/>
  <c r="I77" i="15"/>
  <c r="A38" i="15"/>
  <c r="B161" i="14"/>
  <c r="B79" i="14"/>
  <c r="B120" i="14"/>
  <c r="R38" i="14"/>
  <c r="F38" i="14"/>
  <c r="Q38" i="14"/>
  <c r="E38" i="14"/>
  <c r="P38" i="14"/>
  <c r="D38" i="14"/>
  <c r="O38" i="14"/>
  <c r="C38" i="14"/>
  <c r="N38" i="14"/>
  <c r="M38" i="14"/>
  <c r="L38" i="14"/>
  <c r="K38" i="14"/>
  <c r="V38" i="14"/>
  <c r="J38" i="14"/>
  <c r="U38" i="14"/>
  <c r="I38" i="14"/>
  <c r="T38" i="14"/>
  <c r="H38" i="14"/>
  <c r="S38" i="14"/>
  <c r="G38" i="14"/>
  <c r="B159" i="15"/>
  <c r="B77" i="15"/>
  <c r="B118" i="15"/>
  <c r="M159" i="15"/>
  <c r="K159" i="15"/>
  <c r="I159" i="15"/>
  <c r="G159" i="15"/>
  <c r="E159" i="15"/>
  <c r="L159" i="15"/>
  <c r="J159" i="15"/>
  <c r="H159" i="15"/>
  <c r="F159" i="15"/>
  <c r="N159" i="15" l="1"/>
  <c r="T79" i="14"/>
  <c r="H79" i="14"/>
  <c r="S79" i="14"/>
  <c r="G79" i="14"/>
  <c r="R79" i="14"/>
  <c r="F79" i="14"/>
  <c r="Q79" i="14"/>
  <c r="P79" i="14"/>
  <c r="O79" i="14"/>
  <c r="N79" i="14"/>
  <c r="M79" i="14"/>
  <c r="L79" i="14"/>
  <c r="V79" i="14"/>
  <c r="J79" i="14"/>
  <c r="U79" i="14"/>
  <c r="K79" i="14"/>
  <c r="I79" i="14"/>
  <c r="D160" i="15"/>
  <c r="D78" i="15"/>
  <c r="D119" i="15"/>
  <c r="M119" i="15"/>
  <c r="K119" i="15"/>
  <c r="J119" i="15"/>
  <c r="I119" i="15"/>
  <c r="H119" i="15"/>
  <c r="L119" i="15"/>
  <c r="G119" i="15"/>
  <c r="F119" i="15"/>
  <c r="E119" i="15"/>
  <c r="E161" i="14"/>
  <c r="E79" i="14"/>
  <c r="E120" i="14"/>
  <c r="U120" i="14"/>
  <c r="I120" i="14"/>
  <c r="T120" i="14"/>
  <c r="H120" i="14"/>
  <c r="S120" i="14"/>
  <c r="G120" i="14"/>
  <c r="R120" i="14"/>
  <c r="F120" i="14"/>
  <c r="Q120" i="14"/>
  <c r="P120" i="14"/>
  <c r="O120" i="14"/>
  <c r="N120" i="14"/>
  <c r="M120" i="14"/>
  <c r="K120" i="14"/>
  <c r="L120" i="14"/>
  <c r="J120" i="14"/>
  <c r="V120" i="14"/>
  <c r="L161" i="14"/>
  <c r="K161" i="14"/>
  <c r="V161" i="14"/>
  <c r="J161" i="14"/>
  <c r="U161" i="14"/>
  <c r="I161" i="14"/>
  <c r="T161" i="14"/>
  <c r="H161" i="14"/>
  <c r="S161" i="14"/>
  <c r="G161" i="14"/>
  <c r="Q161" i="14"/>
  <c r="P161" i="14"/>
  <c r="N161" i="14"/>
  <c r="R161" i="14"/>
  <c r="O161" i="14"/>
  <c r="M161" i="14"/>
  <c r="F161" i="14"/>
  <c r="A40" i="15"/>
  <c r="B163" i="14"/>
  <c r="B81" i="14"/>
  <c r="B122" i="14"/>
  <c r="T40" i="14"/>
  <c r="H40" i="14"/>
  <c r="S40" i="14"/>
  <c r="G40" i="14"/>
  <c r="R40" i="14"/>
  <c r="F40" i="14"/>
  <c r="Q40" i="14"/>
  <c r="E40" i="14"/>
  <c r="P40" i="14"/>
  <c r="D40" i="14"/>
  <c r="O40" i="14"/>
  <c r="C40" i="14"/>
  <c r="N40" i="14"/>
  <c r="M40" i="14"/>
  <c r="L40" i="14"/>
  <c r="K40" i="14"/>
  <c r="V40" i="14"/>
  <c r="J40" i="14"/>
  <c r="U40" i="14"/>
  <c r="I40" i="14"/>
  <c r="N77" i="15"/>
  <c r="A39" i="15"/>
  <c r="B162" i="14"/>
  <c r="B121" i="14"/>
  <c r="S39" i="14"/>
  <c r="G39" i="14"/>
  <c r="R39" i="14"/>
  <c r="F39" i="14"/>
  <c r="B80" i="14"/>
  <c r="Q39" i="14"/>
  <c r="E39" i="14"/>
  <c r="P39" i="14"/>
  <c r="D39" i="14"/>
  <c r="O39" i="14"/>
  <c r="C39" i="14"/>
  <c r="N39" i="14"/>
  <c r="M39" i="14"/>
  <c r="L39" i="14"/>
  <c r="K39" i="14"/>
  <c r="V39" i="14"/>
  <c r="J39" i="14"/>
  <c r="U39" i="14"/>
  <c r="I39" i="14"/>
  <c r="T39" i="14"/>
  <c r="H39" i="14"/>
  <c r="N118" i="15"/>
  <c r="D161" i="14"/>
  <c r="D79" i="14"/>
  <c r="D120" i="14"/>
  <c r="N37" i="15"/>
  <c r="A161" i="15"/>
  <c r="A79" i="15"/>
  <c r="A120" i="15"/>
  <c r="I38" i="15"/>
  <c r="H38" i="15"/>
  <c r="F38" i="15"/>
  <c r="E38" i="15"/>
  <c r="D38" i="15"/>
  <c r="C38" i="15"/>
  <c r="M38" i="15"/>
  <c r="L38" i="15"/>
  <c r="K38" i="15"/>
  <c r="G38" i="15"/>
  <c r="J38" i="15"/>
  <c r="B38" i="15"/>
  <c r="C161" i="14"/>
  <c r="C79" i="14"/>
  <c r="C120" i="14"/>
  <c r="B160" i="15"/>
  <c r="B78" i="15"/>
  <c r="B119" i="15"/>
  <c r="F78" i="15"/>
  <c r="I78" i="15"/>
  <c r="H78" i="15"/>
  <c r="G78" i="15"/>
  <c r="E78" i="15"/>
  <c r="M78" i="15"/>
  <c r="K78" i="15"/>
  <c r="L78" i="15"/>
  <c r="J78" i="15"/>
  <c r="C160" i="15"/>
  <c r="C78" i="15"/>
  <c r="C119" i="15"/>
  <c r="L160" i="15"/>
  <c r="K160" i="15"/>
  <c r="I160" i="15"/>
  <c r="G160" i="15"/>
  <c r="E160" i="15"/>
  <c r="M160" i="15"/>
  <c r="H160" i="15"/>
  <c r="J160" i="15"/>
  <c r="F160" i="15"/>
  <c r="J41" i="14" l="1"/>
  <c r="F41" i="14"/>
  <c r="O41" i="14"/>
  <c r="M41" i="14"/>
  <c r="P41" i="14"/>
  <c r="R41" i="14"/>
  <c r="N119" i="15"/>
  <c r="H41" i="14"/>
  <c r="N41" i="14"/>
  <c r="T41" i="14"/>
  <c r="L121" i="14"/>
  <c r="K121" i="14"/>
  <c r="V121" i="14"/>
  <c r="J121" i="14"/>
  <c r="U121" i="14"/>
  <c r="I121" i="14"/>
  <c r="T121" i="14"/>
  <c r="H121" i="14"/>
  <c r="S121" i="14"/>
  <c r="G121" i="14"/>
  <c r="R121" i="14"/>
  <c r="F121" i="14"/>
  <c r="Q121" i="14"/>
  <c r="P121" i="14"/>
  <c r="N121" i="14"/>
  <c r="O121" i="14"/>
  <c r="M121" i="14"/>
  <c r="C163" i="14"/>
  <c r="C122" i="14"/>
  <c r="C81" i="14"/>
  <c r="O122" i="14"/>
  <c r="N122" i="14"/>
  <c r="M122" i="14"/>
  <c r="L122" i="14"/>
  <c r="K122" i="14"/>
  <c r="V122" i="14"/>
  <c r="J122" i="14"/>
  <c r="U122" i="14"/>
  <c r="I122" i="14"/>
  <c r="T122" i="14"/>
  <c r="H122" i="14"/>
  <c r="S122" i="14"/>
  <c r="G122" i="14"/>
  <c r="Q122" i="14"/>
  <c r="R122" i="14"/>
  <c r="R123" i="14" s="1"/>
  <c r="P122" i="14"/>
  <c r="F122" i="14"/>
  <c r="N81" i="14"/>
  <c r="M81" i="14"/>
  <c r="L81" i="14"/>
  <c r="K81" i="14"/>
  <c r="V81" i="14"/>
  <c r="J81" i="14"/>
  <c r="U81" i="14"/>
  <c r="I81" i="14"/>
  <c r="T81" i="14"/>
  <c r="H81" i="14"/>
  <c r="S81" i="14"/>
  <c r="G81" i="14"/>
  <c r="R81" i="14"/>
  <c r="F81" i="14"/>
  <c r="P81" i="14"/>
  <c r="Q81" i="14"/>
  <c r="O81" i="14"/>
  <c r="D162" i="14"/>
  <c r="D80" i="14"/>
  <c r="D121" i="14"/>
  <c r="N78" i="15"/>
  <c r="C161" i="15"/>
  <c r="C120" i="15"/>
  <c r="C79" i="15"/>
  <c r="C162" i="14"/>
  <c r="C80" i="14"/>
  <c r="C121" i="14"/>
  <c r="O162" i="14"/>
  <c r="N162" i="14"/>
  <c r="M162" i="14"/>
  <c r="L162" i="14"/>
  <c r="K162" i="14"/>
  <c r="V162" i="14"/>
  <c r="J162" i="14"/>
  <c r="U162" i="14"/>
  <c r="T162" i="14"/>
  <c r="H162" i="14"/>
  <c r="S162" i="14"/>
  <c r="G162" i="14"/>
  <c r="Q162" i="14"/>
  <c r="R162" i="14"/>
  <c r="I162" i="14"/>
  <c r="P162" i="14"/>
  <c r="F162" i="14"/>
  <c r="D161" i="15"/>
  <c r="D120" i="15"/>
  <c r="D79" i="15"/>
  <c r="A162" i="15"/>
  <c r="A80" i="15"/>
  <c r="A121" i="15"/>
  <c r="G39" i="15"/>
  <c r="F39" i="15"/>
  <c r="D39" i="15"/>
  <c r="C39" i="15"/>
  <c r="B39" i="15"/>
  <c r="M39" i="15"/>
  <c r="K39" i="15"/>
  <c r="J39" i="15"/>
  <c r="I39" i="15"/>
  <c r="H39" i="15"/>
  <c r="E39" i="15"/>
  <c r="L39" i="15"/>
  <c r="D163" i="14"/>
  <c r="D81" i="14"/>
  <c r="D122" i="14"/>
  <c r="R163" i="14"/>
  <c r="F163" i="14"/>
  <c r="Q163" i="14"/>
  <c r="P163" i="14"/>
  <c r="O163" i="14"/>
  <c r="N163" i="14"/>
  <c r="M163" i="14"/>
  <c r="L163" i="14"/>
  <c r="K163" i="14"/>
  <c r="V163" i="14"/>
  <c r="J163" i="14"/>
  <c r="T163" i="14"/>
  <c r="H163" i="14"/>
  <c r="U163" i="14"/>
  <c r="S163" i="14"/>
  <c r="I163" i="14"/>
  <c r="G163" i="14"/>
  <c r="A163" i="15"/>
  <c r="A81" i="15"/>
  <c r="E40" i="15"/>
  <c r="E41" i="15" s="1"/>
  <c r="D40" i="15"/>
  <c r="B40" i="15"/>
  <c r="M40" i="15"/>
  <c r="L40" i="15"/>
  <c r="K40" i="15"/>
  <c r="J40" i="15"/>
  <c r="I40" i="15"/>
  <c r="H40" i="15"/>
  <c r="G40" i="15"/>
  <c r="C40" i="15"/>
  <c r="F40" i="15"/>
  <c r="A122" i="15"/>
  <c r="N160" i="15"/>
  <c r="N38" i="15"/>
  <c r="I41" i="14"/>
  <c r="E163" i="14"/>
  <c r="E122" i="14"/>
  <c r="E81" i="14"/>
  <c r="E162" i="14"/>
  <c r="E80" i="14"/>
  <c r="E121" i="14"/>
  <c r="U41" i="14"/>
  <c r="Q41" i="14"/>
  <c r="K120" i="15"/>
  <c r="J120" i="15"/>
  <c r="I120" i="15"/>
  <c r="H120" i="15"/>
  <c r="G120" i="15"/>
  <c r="E120" i="15"/>
  <c r="M120" i="15"/>
  <c r="L120" i="15"/>
  <c r="F120" i="15"/>
  <c r="K80" i="14"/>
  <c r="V80" i="14"/>
  <c r="J80" i="14"/>
  <c r="U80" i="14"/>
  <c r="I80" i="14"/>
  <c r="T80" i="14"/>
  <c r="H80" i="14"/>
  <c r="S80" i="14"/>
  <c r="G80" i="14"/>
  <c r="R80" i="14"/>
  <c r="F80" i="14"/>
  <c r="Q80" i="14"/>
  <c r="P80" i="14"/>
  <c r="O80" i="14"/>
  <c r="M80" i="14"/>
  <c r="N80" i="14"/>
  <c r="L80" i="14"/>
  <c r="V41" i="14"/>
  <c r="B161" i="15"/>
  <c r="B120" i="15"/>
  <c r="B79" i="15"/>
  <c r="M79" i="15"/>
  <c r="E79" i="15"/>
  <c r="L79" i="15"/>
  <c r="K79" i="15"/>
  <c r="J79" i="15"/>
  <c r="I79" i="15"/>
  <c r="H79" i="15"/>
  <c r="G79" i="15"/>
  <c r="F79" i="15"/>
  <c r="K41" i="14"/>
  <c r="G41" i="14"/>
  <c r="J161" i="15"/>
  <c r="I161" i="15"/>
  <c r="G161" i="15"/>
  <c r="E161" i="15"/>
  <c r="M161" i="15"/>
  <c r="L161" i="15"/>
  <c r="K161" i="15"/>
  <c r="H161" i="15"/>
  <c r="F161" i="15"/>
  <c r="L41" i="14"/>
  <c r="S41" i="14"/>
  <c r="P164" i="14" l="1"/>
  <c r="K164" i="14"/>
  <c r="V164" i="14"/>
  <c r="L164" i="14"/>
  <c r="U123" i="14"/>
  <c r="F123" i="14"/>
  <c r="K123" i="14"/>
  <c r="J41" i="15"/>
  <c r="J164" i="14"/>
  <c r="G123" i="14"/>
  <c r="F164" i="14"/>
  <c r="S123" i="14"/>
  <c r="M41" i="15"/>
  <c r="K41" i="15"/>
  <c r="H123" i="14"/>
  <c r="Q123" i="14"/>
  <c r="I41" i="15"/>
  <c r="U164" i="14"/>
  <c r="L41" i="15"/>
  <c r="J123" i="14"/>
  <c r="V123" i="14"/>
  <c r="P123" i="14"/>
  <c r="G41" i="15"/>
  <c r="G164" i="14"/>
  <c r="O164" i="14"/>
  <c r="H41" i="15"/>
  <c r="N123" i="14"/>
  <c r="S164" i="14"/>
  <c r="Q164" i="14"/>
  <c r="H164" i="14"/>
  <c r="R164" i="14"/>
  <c r="J82" i="14"/>
  <c r="I123" i="14"/>
  <c r="N164" i="14"/>
  <c r="O123" i="14"/>
  <c r="I82" i="14"/>
  <c r="B162" i="15"/>
  <c r="B80" i="15"/>
  <c r="B121" i="15"/>
  <c r="U82" i="14"/>
  <c r="T164" i="14"/>
  <c r="D162" i="15"/>
  <c r="D80" i="15"/>
  <c r="D121" i="15"/>
  <c r="O82" i="14"/>
  <c r="V82" i="14"/>
  <c r="T123" i="14"/>
  <c r="C162" i="15"/>
  <c r="C121" i="15"/>
  <c r="C80" i="15"/>
  <c r="N39" i="15"/>
  <c r="Q82" i="14"/>
  <c r="K82" i="14"/>
  <c r="N79" i="15"/>
  <c r="B163" i="15"/>
  <c r="B81" i="15"/>
  <c r="B122" i="15"/>
  <c r="P82" i="14"/>
  <c r="L82" i="14"/>
  <c r="N161" i="15"/>
  <c r="D122" i="15"/>
  <c r="D81" i="15"/>
  <c r="D163" i="15"/>
  <c r="I121" i="15"/>
  <c r="J121" i="15"/>
  <c r="H121" i="15"/>
  <c r="G121" i="15"/>
  <c r="F121" i="15"/>
  <c r="K121" i="15"/>
  <c r="E121" i="15"/>
  <c r="M121" i="15"/>
  <c r="L121" i="15"/>
  <c r="F82" i="14"/>
  <c r="M82" i="14"/>
  <c r="G122" i="15"/>
  <c r="I122" i="15"/>
  <c r="H122" i="15"/>
  <c r="F122" i="15"/>
  <c r="E122" i="15"/>
  <c r="M122" i="15"/>
  <c r="L122" i="15"/>
  <c r="K122" i="15"/>
  <c r="J122" i="15"/>
  <c r="K80" i="15"/>
  <c r="M80" i="15"/>
  <c r="L80" i="15"/>
  <c r="J80" i="15"/>
  <c r="I80" i="15"/>
  <c r="G80" i="15"/>
  <c r="E80" i="15"/>
  <c r="H80" i="15"/>
  <c r="F80" i="15"/>
  <c r="R82" i="14"/>
  <c r="N82" i="14"/>
  <c r="I81" i="15"/>
  <c r="M81" i="15"/>
  <c r="L81" i="15"/>
  <c r="F81" i="15"/>
  <c r="E81" i="15"/>
  <c r="K81" i="15"/>
  <c r="H81" i="15"/>
  <c r="G81" i="15"/>
  <c r="J81" i="15"/>
  <c r="M164" i="14"/>
  <c r="H162" i="15"/>
  <c r="G162" i="15"/>
  <c r="E162" i="15"/>
  <c r="M162" i="15"/>
  <c r="K162" i="15"/>
  <c r="J162" i="15"/>
  <c r="I162" i="15"/>
  <c r="F162" i="15"/>
  <c r="L162" i="15"/>
  <c r="G82" i="14"/>
  <c r="N40" i="15"/>
  <c r="F41" i="15"/>
  <c r="C163" i="15"/>
  <c r="C81" i="15"/>
  <c r="C122" i="15"/>
  <c r="J163" i="15"/>
  <c r="F163" i="15"/>
  <c r="E163" i="15"/>
  <c r="M163" i="15"/>
  <c r="L163" i="15"/>
  <c r="I163" i="15"/>
  <c r="H163" i="15"/>
  <c r="K163" i="15"/>
  <c r="G163" i="15"/>
  <c r="S82" i="14"/>
  <c r="L123" i="14"/>
  <c r="H82" i="14"/>
  <c r="M123" i="14"/>
  <c r="N120" i="15"/>
  <c r="I164" i="14"/>
  <c r="T82" i="14"/>
  <c r="I123" i="15" l="1"/>
  <c r="G82" i="15"/>
  <c r="L164" i="15"/>
  <c r="L82" i="15"/>
  <c r="N41" i="15"/>
  <c r="G164" i="15"/>
  <c r="E123" i="15"/>
  <c r="I164" i="15"/>
  <c r="J123" i="15"/>
  <c r="J164" i="15"/>
  <c r="L123" i="15"/>
  <c r="M123" i="15"/>
  <c r="H123" i="15"/>
  <c r="K164" i="15"/>
  <c r="K82" i="15"/>
  <c r="E82" i="15"/>
  <c r="G123" i="15"/>
  <c r="M164" i="15"/>
  <c r="M82" i="15"/>
  <c r="I82" i="15"/>
  <c r="J82" i="15"/>
  <c r="K123" i="15"/>
  <c r="N80" i="15"/>
  <c r="N121" i="15"/>
  <c r="H164" i="15"/>
  <c r="N122" i="15"/>
  <c r="F123" i="15"/>
  <c r="H82" i="15"/>
  <c r="N162" i="15"/>
  <c r="E164" i="15"/>
  <c r="N81" i="15"/>
  <c r="F82" i="15"/>
  <c r="N163" i="15"/>
  <c r="F164" i="15"/>
  <c r="N123" i="15" l="1"/>
  <c r="N164" i="15"/>
  <c r="N82" i="15"/>
</calcChain>
</file>

<file path=xl/comments1.xml><?xml version="1.0" encoding="utf-8"?>
<comments xmlns="http://schemas.openxmlformats.org/spreadsheetml/2006/main">
  <authors>
    <author/>
  </authors>
  <commentList>
    <comment ref="C111"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12"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54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54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675"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676"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803"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804"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930"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931"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05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05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List>
</comments>
</file>

<file path=xl/comments2.xml><?xml version="1.0" encoding="utf-8"?>
<comments xmlns="http://schemas.openxmlformats.org/spreadsheetml/2006/main">
  <authors>
    <author/>
  </authors>
  <commentList>
    <comment ref="C10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0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34"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35"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361"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362"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488"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489"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615"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616"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742"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743"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869"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870"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123"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124"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250"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251"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37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37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504"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505"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631"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632"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758"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759"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885"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886"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012"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013"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139"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140"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266"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267"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393"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394"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520"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521"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64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64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774"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775"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List>
</comments>
</file>

<file path=xl/comments3.xml><?xml version="1.0" encoding="utf-8"?>
<comments xmlns="http://schemas.openxmlformats.org/spreadsheetml/2006/main">
  <authors>
    <author/>
  </authors>
  <commentList>
    <comment ref="C10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0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34"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35"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361"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362"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488"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489"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615"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616"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742"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743"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869"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870"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996"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997"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123"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124"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250"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251"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37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37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504"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505"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631"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632"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758"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759"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885"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886"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012"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013"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139"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140"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List>
</comments>
</file>

<file path=xl/comments4.xml><?xml version="1.0" encoding="utf-8"?>
<comments xmlns="http://schemas.openxmlformats.org/spreadsheetml/2006/main">
  <authors>
    <author/>
  </authors>
  <commentList>
    <comment ref="C106"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07"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33"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34"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360"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361"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48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48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614"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615"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741"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742"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868"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869"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995"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996"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122"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123"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249"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250"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376"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377"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503"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504"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List>
</comments>
</file>

<file path=xl/comments5.xml><?xml version="1.0" encoding="utf-8"?>
<comments xmlns="http://schemas.openxmlformats.org/spreadsheetml/2006/main">
  <authors>
    <author/>
  </authors>
  <commentList>
    <comment ref="C10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0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34"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35"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361"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362"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488"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489"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615"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616"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742"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743"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869"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870"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996"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997"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123"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124"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250"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251"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37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37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504"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505"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631"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632"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758"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759"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1885"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886"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012"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013"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139"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140"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266"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267"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393"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394"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520"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521"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647"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648"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774"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775"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901"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902"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3028"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3029"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List>
</comments>
</file>

<file path=xl/comments6.xml><?xml version="1.0" encoding="utf-8"?>
<comments xmlns="http://schemas.openxmlformats.org/spreadsheetml/2006/main">
  <authors>
    <author/>
  </authors>
  <commentList>
    <comment ref="C106"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107"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258"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259"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 ref="C386" authorId="0">
      <text>
        <r>
          <rPr>
            <sz val="11"/>
            <color rgb="FF000000"/>
            <rFont val="Calibri"/>
            <family val="2"/>
            <charset val="1"/>
          </rPr>
          <t>Se presente più di una Figura Professionale indicarle nel seguente formato esemplificativo (figura professionale, figura professionale): psicologo/a, infermiere/a...</t>
        </r>
      </text>
    </comment>
    <comment ref="C387" authorId="0">
      <text>
        <r>
          <rPr>
            <sz val="11"/>
            <color rgb="FF000000"/>
            <rFont val="Calibri"/>
            <family val="2"/>
            <charset val="1"/>
          </rPr>
          <t>Indicare il Numero di Figure Professionali coinvolte seguendo l'ordine inserito all'interno del campo "Tipologia di figure Professionali coinvolte" e secondo il seguente formato esemplificativo: 2,3…..</t>
        </r>
      </text>
    </comment>
  </commentList>
</comments>
</file>

<file path=xl/sharedStrings.xml><?xml version="1.0" encoding="utf-8"?>
<sst xmlns="http://schemas.openxmlformats.org/spreadsheetml/2006/main" count="10912" uniqueCount="1142">
  <si>
    <t>ùò</t>
  </si>
  <si>
    <r>
      <rPr>
        <b/>
        <sz val="16"/>
        <color rgb="FF002745"/>
        <rFont val="Arial"/>
        <family val="2"/>
        <charset val="1"/>
      </rPr>
      <t xml:space="preserve">DIREZIONE REGIONALE INCLUSIONE SOCIALE
AREA PROGRAMMAZIONE DEGLI INTERVENTI E DEI SERVIZI DEL SISTEMA INTEGRATO SOCIALE
</t>
    </r>
    <r>
      <rPr>
        <sz val="16"/>
        <color rgb="FF002745"/>
        <rFont val="Arial"/>
        <family val="2"/>
        <charset val="1"/>
      </rPr>
      <t xml:space="preserve">Dirigente: Fulvio Viel
Via Rosa Raimondi Garibaldi, 7
00145 Roma (RM)
</t>
    </r>
    <r>
      <rPr>
        <i/>
        <sz val="16"/>
        <color rgb="FF002745"/>
        <rFont val="Arial"/>
        <family val="2"/>
        <charset val="1"/>
      </rPr>
      <t>PEC: programmazione@regione.lazio.legalmail.it</t>
    </r>
  </si>
  <si>
    <r>
      <rPr>
        <b/>
        <sz val="28"/>
        <color rgb="FF002745"/>
        <rFont val="Arial"/>
        <family val="2"/>
        <charset val="1"/>
      </rPr>
      <t xml:space="preserve">Distretto Sociosanitario VT/2
</t>
    </r>
    <r>
      <rPr>
        <sz val="11"/>
        <color rgb="FF002745"/>
        <rFont val="Arial"/>
        <family val="2"/>
        <charset val="1"/>
      </rPr>
      <t>Triennio di riferimento 2024 - 2026</t>
    </r>
  </si>
  <si>
    <t>Linee guida per la compilazione del Piano di Zona del Sistema Integrato dei Servizi e Interventi Sociali dell’Ambito Distrettuale</t>
  </si>
  <si>
    <t>Premessa</t>
  </si>
  <si>
    <r>
      <rPr>
        <sz val="11"/>
        <color rgb="FF002745"/>
        <rFont val="Arial"/>
        <family val="2"/>
        <charset val="1"/>
      </rPr>
      <t xml:space="preserve">Il presente strumento intende agevolare la predisposizione del </t>
    </r>
    <r>
      <rPr>
        <b/>
        <sz val="11"/>
        <color rgb="FF002745"/>
        <rFont val="Arial"/>
        <family val="2"/>
        <charset val="1"/>
      </rPr>
      <t xml:space="preserve">Piano di Zona del Sistema Integrato dei Servizi e Interventi Sociali </t>
    </r>
    <r>
      <rPr>
        <sz val="11"/>
        <color rgb="FF002745"/>
        <rFont val="Arial"/>
        <family val="2"/>
        <charset val="1"/>
      </rPr>
      <t xml:space="preserve">da parte degli </t>
    </r>
    <r>
      <rPr>
        <b/>
        <sz val="11"/>
        <color rgb="FF002745"/>
        <rFont val="Arial"/>
        <family val="2"/>
        <charset val="1"/>
      </rPr>
      <t xml:space="preserve">Ambiti Territoriali </t>
    </r>
    <r>
      <rPr>
        <sz val="11"/>
        <color rgb="FF002745"/>
        <rFont val="Arial"/>
        <family val="2"/>
        <charset val="1"/>
      </rPr>
      <t xml:space="preserve">presenti sul territorio della </t>
    </r>
    <r>
      <rPr>
        <b/>
        <sz val="11"/>
        <color rgb="FF002745"/>
        <rFont val="Arial"/>
        <family val="2"/>
        <charset val="1"/>
      </rPr>
      <t>Regione Lazio</t>
    </r>
    <r>
      <rPr>
        <sz val="11"/>
        <color rgb="FF002745"/>
        <rFont val="Arial"/>
        <family val="2"/>
        <charset val="1"/>
      </rPr>
      <t xml:space="preserve">.
Le istruzioni di seguito riportate hanno l'obiettivo di accompagnare gli </t>
    </r>
    <r>
      <rPr>
        <b/>
        <sz val="11"/>
        <color rgb="FF002745"/>
        <rFont val="Arial"/>
        <family val="2"/>
        <charset val="1"/>
      </rPr>
      <t xml:space="preserve">Ambiti Territoriali </t>
    </r>
    <r>
      <rPr>
        <sz val="11"/>
        <color rgb="FF002745"/>
        <rFont val="Arial"/>
        <family val="2"/>
        <charset val="1"/>
      </rPr>
      <t xml:space="preserve">nella corretta compilazione di tutte le sezioni che comporranno, a tendere, il </t>
    </r>
    <r>
      <rPr>
        <b/>
        <sz val="11"/>
        <color rgb="FF002745"/>
        <rFont val="Arial"/>
        <family val="2"/>
        <charset val="1"/>
      </rPr>
      <t>Piano di Zona.</t>
    </r>
  </si>
  <si>
    <t>Sezioni e modalità di compilazione del Piano di Zona</t>
  </si>
  <si>
    <r>
      <rPr>
        <sz val="11"/>
        <color rgb="FF002745"/>
        <rFont val="Arial"/>
        <family val="2"/>
        <charset val="1"/>
      </rPr>
      <t xml:space="preserve">Di seguito si riportano tutte le sezioni costituenti il </t>
    </r>
    <r>
      <rPr>
        <b/>
        <sz val="11"/>
        <color rgb="FF002745"/>
        <rFont val="Arial"/>
        <family val="2"/>
        <charset val="1"/>
      </rPr>
      <t>Piano di Zona nonché le relative modalità di compilazione:</t>
    </r>
  </si>
  <si>
    <t>Sezione</t>
  </si>
  <si>
    <t>Modalità di compilazione</t>
  </si>
  <si>
    <t>GLOSSARIO</t>
  </si>
  <si>
    <r>
      <rPr>
        <sz val="11"/>
        <color rgb="FF002745"/>
        <rFont val="Arial"/>
        <family val="2"/>
        <charset val="1"/>
      </rPr>
      <t>La sezione "</t>
    </r>
    <r>
      <rPr>
        <b/>
        <sz val="11"/>
        <color rgb="FF002745"/>
        <rFont val="Arial"/>
        <family val="2"/>
        <charset val="1"/>
      </rPr>
      <t>Glossario</t>
    </r>
    <r>
      <rPr>
        <sz val="11"/>
        <color rgb="FF002745"/>
        <rFont val="Arial"/>
        <family val="2"/>
        <charset val="1"/>
      </rPr>
      <t>" contenente la lista degli interventi/servizi socioassistenziali previsti dal Nomenclatore Regionale approvato con la DGR 453 08/08/2023, e relative descrizioni degli stessi corredate da appropriata normativa di riferimento, illustra al Distretto Sociosanitario compilatore il perimetro degli interventi/servizi socioassistenziali programmabili all'interno del Piano Sociale di Zona 2024-2026.</t>
    </r>
  </si>
  <si>
    <t>PROFILO DISTRETTUALE</t>
  </si>
  <si>
    <r>
      <rPr>
        <sz val="11"/>
        <color rgb="FF002745"/>
        <rFont val="Arial"/>
        <family val="2"/>
        <charset val="1"/>
      </rPr>
      <t>La sezione "</t>
    </r>
    <r>
      <rPr>
        <b/>
        <sz val="11"/>
        <color rgb="FF002745"/>
        <rFont val="Arial"/>
        <family val="2"/>
        <charset val="1"/>
      </rPr>
      <t>PROFILO DISTRETTUALE</t>
    </r>
    <r>
      <rPr>
        <sz val="11"/>
        <color rgb="FF002745"/>
        <rFont val="Arial"/>
        <family val="2"/>
        <charset val="1"/>
      </rPr>
      <t xml:space="preserve">" prevede l'inserimento dei dati anagrafici del Distretto Sociosanitario compilatore, il quale dovrà valorizzare almeno tutti i campi a compilazione obbligatoria, i quali sono contraddistinti dal simbolo </t>
    </r>
    <r>
      <rPr>
        <sz val="11"/>
        <color rgb="FFFF0000"/>
        <rFont val="Arial"/>
        <family val="2"/>
        <charset val="1"/>
      </rPr>
      <t>*</t>
    </r>
    <r>
      <rPr>
        <sz val="11"/>
        <color rgb="FF002745"/>
        <rFont val="Arial"/>
        <family val="2"/>
        <charset val="1"/>
      </rPr>
      <t>. Il Distretto Sociosanitario compilatore può provvedere all'inserimento dell'immagine del proprio logo distintivo all'interno dell'apposito box presente in alto a destra.</t>
    </r>
  </si>
  <si>
    <t>PIANO DI ZONA</t>
  </si>
  <si>
    <r>
      <rPr>
        <sz val="11"/>
        <color rgb="FF002745"/>
        <rFont val="Arial"/>
        <family val="2"/>
        <charset val="1"/>
      </rPr>
      <t>La sezione "</t>
    </r>
    <r>
      <rPr>
        <b/>
        <sz val="11"/>
        <color rgb="FF002745"/>
        <rFont val="Arial"/>
        <family val="2"/>
        <charset val="1"/>
      </rPr>
      <t>PIANO DI ZONA</t>
    </r>
    <r>
      <rPr>
        <sz val="11"/>
        <color rgb="FF002745"/>
        <rFont val="Arial"/>
        <family val="2"/>
        <charset val="1"/>
      </rPr>
      <t xml:space="preserve">" prevede la compilazione di tutti i </t>
    </r>
    <r>
      <rPr>
        <b/>
        <i/>
        <sz val="11"/>
        <color rgb="FF002745"/>
        <rFont val="Arial"/>
        <family val="2"/>
        <charset val="1"/>
      </rPr>
      <t xml:space="preserve">Capitoli, </t>
    </r>
    <r>
      <rPr>
        <sz val="11"/>
        <color rgb="FF002745"/>
        <rFont val="Arial"/>
        <family val="2"/>
        <charset val="1"/>
      </rPr>
      <t xml:space="preserve">costituenti la parte descrittiva e di contesto dell'intero </t>
    </r>
    <r>
      <rPr>
        <b/>
        <sz val="11"/>
        <color rgb="FF002745"/>
        <rFont val="Arial"/>
        <family val="2"/>
        <charset val="1"/>
      </rPr>
      <t xml:space="preserve">Piano, </t>
    </r>
    <r>
      <rPr>
        <sz val="11"/>
        <color rgb="FF002745"/>
        <rFont val="Arial"/>
        <family val="2"/>
        <charset val="1"/>
      </rPr>
      <t>da parte del Distretto Sociosanitario compilatore. 
La sezione riporta, per ciascuno dei 7</t>
    </r>
    <r>
      <rPr>
        <b/>
        <sz val="11"/>
        <color rgb="FF002745"/>
        <rFont val="Arial"/>
        <family val="2"/>
        <charset val="1"/>
      </rPr>
      <t xml:space="preserve"> Capitoli presenti</t>
    </r>
    <r>
      <rPr>
        <sz val="11"/>
        <color rgb="FF002745"/>
        <rFont val="Arial"/>
        <family val="2"/>
        <charset val="1"/>
      </rPr>
      <t xml:space="preserve">, il titolo del Capitolo, le linee guida di indirizzo ed orientamento per la corretta valorizzazione di ciascun Capitolo ed un </t>
    </r>
    <r>
      <rPr>
        <b/>
        <sz val="11"/>
        <color rgb="FF002745"/>
        <rFont val="Arial"/>
        <family val="2"/>
        <charset val="1"/>
      </rPr>
      <t xml:space="preserve">box testuale </t>
    </r>
    <r>
      <rPr>
        <sz val="11"/>
        <color rgb="FF002745"/>
        <rFont val="Arial"/>
        <family val="2"/>
        <charset val="1"/>
      </rPr>
      <t xml:space="preserve">dove il Distretto Sociosanitario compilatore dovrà provvedere all'inserimento delle relative informazioni richieste, così come indicato dalle linee guida. 
I Capitoli presenti nella sezione, oggetto di compilazione obbligatoria da parte del Distretto Sociosanitario compilatore, sono i seguenti:
</t>
    </r>
    <r>
      <rPr>
        <b/>
        <sz val="11"/>
        <color rgb="FF002745"/>
        <rFont val="Arial"/>
        <family val="2"/>
        <charset val="1"/>
      </rPr>
      <t xml:space="preserve">1. Introduzione
2. Gli obiettivi strategici e le priorità di intervento
3. Gli obiettivi economici e finanziari da assegnare ai responsabili dell’attuazione del piano
4. Stati di bisogno e ambiti di miglioramento dei servizi
5. Attività sociosanitarie 
6. Relazione sulle attività di partenariato e partecipazione
7. Sistema di monitoraggio delle attività previste nel Piano di Zona
</t>
    </r>
    <r>
      <rPr>
        <sz val="11"/>
        <color rgb="FF002745"/>
        <rFont val="Arial"/>
        <family val="2"/>
        <charset val="1"/>
      </rPr>
      <t xml:space="preserve">Ogni </t>
    </r>
    <r>
      <rPr>
        <b/>
        <sz val="11"/>
        <color rgb="FF002745"/>
        <rFont val="Arial"/>
        <family val="2"/>
        <charset val="1"/>
      </rPr>
      <t xml:space="preserve">Capitolo </t>
    </r>
    <r>
      <rPr>
        <sz val="11"/>
        <color rgb="FF002745"/>
        <rFont val="Arial"/>
        <family val="2"/>
        <charset val="1"/>
      </rPr>
      <t xml:space="preserve">dovrà obbligatoriamente essere valorizzato compilando l'apposito </t>
    </r>
    <r>
      <rPr>
        <b/>
        <sz val="11"/>
        <color rgb="FF002745"/>
        <rFont val="Arial"/>
        <family val="2"/>
        <charset val="1"/>
      </rPr>
      <t>box testuale</t>
    </r>
    <r>
      <rPr>
        <sz val="11"/>
        <color rgb="FF002745"/>
        <rFont val="Arial"/>
        <family val="2"/>
        <charset val="1"/>
      </rPr>
      <t xml:space="preserve">, all'interno del quale potranno essere inseriti al massimo </t>
    </r>
    <r>
      <rPr>
        <b/>
        <i/>
        <sz val="11"/>
        <color rgb="FF002745"/>
        <rFont val="Arial"/>
        <family val="2"/>
        <charset val="1"/>
      </rPr>
      <t xml:space="preserve">5000 caratteri </t>
    </r>
    <r>
      <rPr>
        <sz val="11"/>
        <color rgb="FF002745"/>
        <rFont val="Arial"/>
        <family val="2"/>
        <charset val="1"/>
      </rPr>
      <t xml:space="preserve">per ciascun </t>
    </r>
    <r>
      <rPr>
        <b/>
        <sz val="11"/>
        <color rgb="FF002745"/>
        <rFont val="Arial"/>
        <family val="2"/>
        <charset val="1"/>
      </rPr>
      <t>Capitolo</t>
    </r>
    <r>
      <rPr>
        <sz val="11"/>
        <color rgb="FF002745"/>
        <rFont val="Arial"/>
        <family val="2"/>
        <charset val="1"/>
      </rPr>
      <t xml:space="preserve">. 
Il Distretto Sociosanitario compilatore è tenuto ad inserire il codice distrettuale all'interno del campo </t>
    </r>
    <r>
      <rPr>
        <b/>
        <i/>
        <sz val="11"/>
        <color rgb="FF002745"/>
        <rFont val="Arial"/>
        <family val="2"/>
        <charset val="1"/>
      </rPr>
      <t>[Inserire Codice Distretto].</t>
    </r>
  </si>
  <si>
    <t>AZIONI DI SISTEMA / 
MACROATTIVITA'</t>
  </si>
  <si>
    <r>
      <rPr>
        <sz val="11"/>
        <color rgb="FF002745"/>
        <rFont val="Arial"/>
        <family val="2"/>
        <charset val="1"/>
      </rPr>
      <t>Le sezioni "</t>
    </r>
    <r>
      <rPr>
        <b/>
        <sz val="11"/>
        <color rgb="FF002745"/>
        <rFont val="Arial"/>
        <family val="2"/>
        <charset val="1"/>
      </rPr>
      <t>AZIONI DI SISTEMA</t>
    </r>
    <r>
      <rPr>
        <sz val="11"/>
        <color rgb="FF002745"/>
        <rFont val="Arial"/>
        <family val="2"/>
        <charset val="1"/>
      </rPr>
      <t xml:space="preserve">" e </t>
    </r>
    <r>
      <rPr>
        <b/>
        <sz val="11"/>
        <color rgb="FF002745"/>
        <rFont val="Arial"/>
        <family val="2"/>
        <charset val="1"/>
      </rPr>
      <t>"MACROATTIVITA'"</t>
    </r>
    <r>
      <rPr>
        <sz val="11"/>
        <color rgb="FF002745"/>
        <rFont val="Arial"/>
        <family val="2"/>
        <charset val="1"/>
      </rPr>
      <t xml:space="preserve"> </t>
    </r>
    <r>
      <rPr>
        <b/>
        <sz val="11"/>
        <color rgb="FF002745"/>
        <rFont val="Arial"/>
        <family val="2"/>
        <charset val="1"/>
      </rPr>
      <t>(Macroattività A, B, C, D ed E)</t>
    </r>
    <r>
      <rPr>
        <sz val="11"/>
        <color rgb="FF002745"/>
        <rFont val="Arial"/>
        <family val="2"/>
        <charset val="1"/>
      </rPr>
      <t xml:space="preserve"> prevedono una serie di campi da valorizzare in corrispondenza degli </t>
    </r>
    <r>
      <rPr>
        <b/>
        <sz val="11"/>
        <color rgb="FF002745"/>
        <rFont val="Arial"/>
        <family val="2"/>
        <charset val="1"/>
      </rPr>
      <t xml:space="preserve">Interventi socio-assistenziali </t>
    </r>
    <r>
      <rPr>
        <sz val="11"/>
        <color rgb="FF002745"/>
        <rFont val="Arial"/>
        <family val="2"/>
        <charset val="1"/>
      </rPr>
      <t xml:space="preserve">che il Distretto Sociosanitario compilatore intende programmare all'interno del </t>
    </r>
    <r>
      <rPr>
        <b/>
        <sz val="11"/>
        <color rgb="FF002745"/>
        <rFont val="Arial"/>
        <family val="2"/>
        <charset val="1"/>
      </rPr>
      <t xml:space="preserve">Piano di Zona per il triennio 2024 - 2026 </t>
    </r>
    <r>
      <rPr>
        <sz val="11"/>
        <color rgb="FF002745"/>
        <rFont val="Arial"/>
        <family val="2"/>
        <charset val="1"/>
      </rPr>
      <t xml:space="preserve">di riferimento. Suddetti campi, alcuni obbligatori ed altri facoltativi, sono organizzati all'interno di apposite </t>
    </r>
    <r>
      <rPr>
        <b/>
        <sz val="11"/>
        <color rgb="FF002745"/>
        <rFont val="Arial"/>
        <family val="2"/>
        <charset val="1"/>
      </rPr>
      <t>Schede</t>
    </r>
    <r>
      <rPr>
        <sz val="11"/>
        <color rgb="FF002745"/>
        <rFont val="Arial"/>
        <family val="2"/>
        <charset val="1"/>
      </rPr>
      <t xml:space="preserve">. 
Ogni Scheda, corredata da apposite </t>
    </r>
    <r>
      <rPr>
        <b/>
        <sz val="11"/>
        <color rgb="FF002745"/>
        <rFont val="Arial"/>
        <family val="2"/>
        <charset val="1"/>
      </rPr>
      <t xml:space="preserve">Linee Guida regionali </t>
    </r>
    <r>
      <rPr>
        <sz val="11"/>
        <color rgb="FF002745"/>
        <rFont val="Arial"/>
        <family val="2"/>
        <charset val="1"/>
      </rPr>
      <t xml:space="preserve">per una corretta compilazione delle informazioni richieste, prevede una prima parte identificativa dell'Intervento, comprensiva del </t>
    </r>
    <r>
      <rPr>
        <b/>
        <sz val="11"/>
        <color rgb="FF002745"/>
        <rFont val="Arial"/>
        <family val="2"/>
        <charset val="1"/>
      </rPr>
      <t xml:space="preserve">Codice </t>
    </r>
    <r>
      <rPr>
        <sz val="11"/>
        <color rgb="FF002745"/>
        <rFont val="Arial"/>
        <family val="2"/>
        <charset val="1"/>
      </rPr>
      <t xml:space="preserve">e della </t>
    </r>
    <r>
      <rPr>
        <b/>
        <sz val="11"/>
        <color rgb="FF002745"/>
        <rFont val="Arial"/>
        <family val="2"/>
        <charset val="1"/>
      </rPr>
      <t xml:space="preserve">Tipologia </t>
    </r>
    <r>
      <rPr>
        <sz val="11"/>
        <color rgb="FF002745"/>
        <rFont val="Arial"/>
        <family val="2"/>
        <charset val="1"/>
      </rPr>
      <t xml:space="preserve">dell'intervento nonché del campo </t>
    </r>
    <r>
      <rPr>
        <b/>
        <sz val="11"/>
        <color rgb="FF002745"/>
        <rFont val="Arial"/>
        <family val="2"/>
        <charset val="1"/>
      </rPr>
      <t>Servizio Programmato</t>
    </r>
    <r>
      <rPr>
        <sz val="11"/>
        <color rgb="FF002745"/>
        <rFont val="Arial"/>
        <family val="2"/>
        <charset val="1"/>
      </rPr>
      <t xml:space="preserve">, all'interno del quale il Distretto Sociosanitario compilatore dovrà valorizzare, utilizzando l'apposito menu a tendina presente:
- </t>
    </r>
    <r>
      <rPr>
        <b/>
        <sz val="11"/>
        <color rgb="FF002745"/>
        <rFont val="Arial"/>
        <family val="2"/>
        <charset val="1"/>
      </rPr>
      <t>"Si"</t>
    </r>
    <r>
      <rPr>
        <sz val="11"/>
        <color rgb="FF002745"/>
        <rFont val="Arial"/>
        <family val="2"/>
        <charset val="1"/>
      </rPr>
      <t xml:space="preserve">, se intende programmare quel determinato Intervento;
- </t>
    </r>
    <r>
      <rPr>
        <b/>
        <sz val="11"/>
        <color rgb="FF002745"/>
        <rFont val="Arial"/>
        <family val="2"/>
        <charset val="1"/>
      </rPr>
      <t>"No"</t>
    </r>
    <r>
      <rPr>
        <sz val="11"/>
        <color rgb="FF002745"/>
        <rFont val="Arial"/>
        <family val="2"/>
        <charset val="1"/>
      </rPr>
      <t xml:space="preserve">, se non intende programmare quel determinato Intervento.
</t>
    </r>
    <r>
      <rPr>
        <b/>
        <u/>
        <sz val="11"/>
        <color rgb="FF002745"/>
        <rFont val="Arial"/>
        <family val="2"/>
        <charset val="1"/>
      </rPr>
      <t>NB</t>
    </r>
    <r>
      <rPr>
        <sz val="11"/>
        <color rgb="FF002745"/>
        <rFont val="Arial"/>
        <family val="2"/>
        <charset val="1"/>
      </rPr>
      <t xml:space="preserve">: qualora il Distretto Sociosanitario compilatore non intendesse programmare un determinato </t>
    </r>
    <r>
      <rPr>
        <b/>
        <sz val="11"/>
        <color rgb="FF002745"/>
        <rFont val="Arial"/>
        <family val="2"/>
        <charset val="1"/>
      </rPr>
      <t>Intervento</t>
    </r>
    <r>
      <rPr>
        <sz val="11"/>
        <color rgb="FF002745"/>
        <rFont val="Arial"/>
        <family val="2"/>
        <charset val="1"/>
      </rPr>
      <t xml:space="preserve">, potrà passare al successivo o agli Interventi afferenti ad altre Macroattività di interesse. Nel momento in cui il Distretto Sociosanitario compilatore intenda programmare un Intervento, una volta valorizzato "Si" il campo </t>
    </r>
    <r>
      <rPr>
        <b/>
        <sz val="11"/>
        <color rgb="FF002745"/>
        <rFont val="Arial"/>
        <family val="2"/>
        <charset val="1"/>
      </rPr>
      <t>Servizio Programmato</t>
    </r>
    <r>
      <rPr>
        <sz val="11"/>
        <color rgb="FF002745"/>
        <rFont val="Arial"/>
        <family val="2"/>
        <charset val="1"/>
      </rPr>
      <t xml:space="preserve">, dovrà procedere con la compilazione dell'apposita Scheda dell'Intervento di interesse, valorizzandone tutti i campi obbligatori ed eventualmente anche quelli facoltativi.
Ogni </t>
    </r>
    <r>
      <rPr>
        <b/>
        <sz val="11"/>
        <color rgb="FF002745"/>
        <rFont val="Arial"/>
        <family val="2"/>
        <charset val="1"/>
      </rPr>
      <t>Scheda</t>
    </r>
    <r>
      <rPr>
        <sz val="11"/>
        <color rgb="FF002745"/>
        <rFont val="Arial"/>
        <family val="2"/>
        <charset val="1"/>
      </rPr>
      <t xml:space="preserve"> è strutturata come di seguito rappresentato:
</t>
    </r>
    <r>
      <rPr>
        <b/>
        <sz val="11"/>
        <color rgb="FF002745"/>
        <rFont val="Arial"/>
        <family val="2"/>
        <charset val="1"/>
      </rPr>
      <t>- Sezione Anagrafica
- Sezione della Classe di Utenza - Rilevazione del Fabbisogno
- Sezione Finanziaria - Programmazione 
- Sezione di dettaglio quali-quantitativo afferente all'intervento
- Sezione della Scheda di Progettazione dell'intervento/servizio
Tutte le sezioni sopra descritte possiedono campi a compilazione obbligatoria, contraddistinti dal simbolo *, e campi a compilazione facoltativa a discrezione del Distretto Sociosanitario compilatore. 
La compilazione dei campi, a prescindere che siano obbligatori o facoltativi, è soggetta alle seguenti regole, funzionali al corretto funzionamento dello strumento e, dunque, alla corretta valorizzazione di tutti i dati qualitativi e quantitativi che a tendere comporranno il Piano di Zona:</t>
    </r>
  </si>
  <si>
    <r>
      <rPr>
        <sz val="11"/>
        <color rgb="FF002745"/>
        <rFont val="Arial"/>
        <family val="2"/>
        <charset val="1"/>
      </rPr>
      <t xml:space="preserve">I campi evidenziati in giallo all'interno delle </t>
    </r>
    <r>
      <rPr>
        <b/>
        <sz val="11"/>
        <color rgb="FF002745"/>
        <rFont val="Arial"/>
        <family val="2"/>
        <charset val="1"/>
      </rPr>
      <t>Schede</t>
    </r>
    <r>
      <rPr>
        <sz val="11"/>
        <color rgb="FF002745"/>
        <rFont val="Arial"/>
        <family val="2"/>
        <charset val="1"/>
      </rPr>
      <t xml:space="preserve"> corrispondono ai campi all'interno dei quali il Distretto Sociosanitario compilatore può provvedere all'inseriremento dei dati qualitativi e quantitativi propedeutici alla programmazione degli </t>
    </r>
    <r>
      <rPr>
        <b/>
        <sz val="11"/>
        <color rgb="FF002745"/>
        <rFont val="Arial"/>
        <family val="2"/>
        <charset val="1"/>
      </rPr>
      <t xml:space="preserve">Interventi </t>
    </r>
    <r>
      <rPr>
        <sz val="11"/>
        <color rgb="FF002745"/>
        <rFont val="Arial"/>
        <family val="2"/>
        <charset val="1"/>
      </rPr>
      <t>di interesse.</t>
    </r>
  </si>
  <si>
    <r>
      <rPr>
        <sz val="11"/>
        <color rgb="FF002745"/>
        <rFont val="Arial"/>
        <family val="2"/>
        <charset val="1"/>
      </rPr>
      <t xml:space="preserve">I campi evidenziati in blu all'interno delle </t>
    </r>
    <r>
      <rPr>
        <b/>
        <sz val="11"/>
        <color rgb="FF002745"/>
        <rFont val="Arial"/>
        <family val="2"/>
        <charset val="1"/>
      </rPr>
      <t>Schede</t>
    </r>
    <r>
      <rPr>
        <sz val="11"/>
        <color rgb="FF002745"/>
        <rFont val="Arial"/>
        <family val="2"/>
        <charset val="1"/>
      </rPr>
      <t xml:space="preserve"> corrispondono ai campi a valorizzazione automatica che </t>
    </r>
    <r>
      <rPr>
        <b/>
        <u/>
        <sz val="11"/>
        <color rgb="FF002745"/>
        <rFont val="Arial"/>
        <family val="2"/>
        <charset val="1"/>
      </rPr>
      <t>NON</t>
    </r>
    <r>
      <rPr>
        <b/>
        <sz val="11"/>
        <color rgb="FF002745"/>
        <rFont val="Arial"/>
        <family val="2"/>
        <charset val="1"/>
      </rPr>
      <t xml:space="preserve"> </t>
    </r>
    <r>
      <rPr>
        <sz val="11"/>
        <color rgb="FF002745"/>
        <rFont val="Arial"/>
        <family val="2"/>
        <charset val="1"/>
      </rPr>
      <t xml:space="preserve">sono soggetti a compilazione da parte del Distretto Sociosanitario compilatore, il quale, dunque, </t>
    </r>
    <r>
      <rPr>
        <b/>
        <u/>
        <sz val="11"/>
        <color rgb="FF002745"/>
        <rFont val="Arial"/>
        <family val="2"/>
        <charset val="1"/>
      </rPr>
      <t>NON</t>
    </r>
    <r>
      <rPr>
        <sz val="11"/>
        <color rgb="FF002745"/>
        <rFont val="Arial"/>
        <family val="2"/>
        <charset val="1"/>
      </rPr>
      <t xml:space="preserve"> dovrà provvedere ad inserire alcun dato all'interno di questi ultimi.</t>
    </r>
  </si>
  <si>
    <r>
      <rPr>
        <sz val="11"/>
        <color rgb="FF002745"/>
        <rFont val="Arial"/>
        <family val="2"/>
        <charset val="1"/>
      </rPr>
      <t xml:space="preserve">I campi evidenziati in verde all'interno delle </t>
    </r>
    <r>
      <rPr>
        <b/>
        <sz val="11"/>
        <color rgb="FF002745"/>
        <rFont val="Arial"/>
        <family val="2"/>
        <charset val="1"/>
      </rPr>
      <t>Schede</t>
    </r>
    <r>
      <rPr>
        <sz val="11"/>
        <color rgb="FF002745"/>
        <rFont val="Arial"/>
        <family val="2"/>
        <charset val="1"/>
      </rPr>
      <t xml:space="preserve"> presentano al loro interno informazioni descrittive relativamente ad alcuni campi presenti all'interno della </t>
    </r>
    <r>
      <rPr>
        <b/>
        <sz val="11"/>
        <color rgb="FF002745"/>
        <rFont val="Arial"/>
        <family val="2"/>
        <charset val="1"/>
      </rPr>
      <t>Scheda</t>
    </r>
    <r>
      <rPr>
        <sz val="11"/>
        <color rgb="FF002745"/>
        <rFont val="Arial"/>
        <family val="2"/>
        <charset val="1"/>
      </rPr>
      <t xml:space="preserve">. 
Tali campi </t>
    </r>
    <r>
      <rPr>
        <b/>
        <u/>
        <sz val="11"/>
        <color rgb="FF002745"/>
        <rFont val="Arial"/>
        <family val="2"/>
        <charset val="1"/>
      </rPr>
      <t>NON</t>
    </r>
    <r>
      <rPr>
        <b/>
        <sz val="11"/>
        <color rgb="FF002745"/>
        <rFont val="Arial"/>
        <family val="2"/>
        <charset val="1"/>
      </rPr>
      <t xml:space="preserve"> </t>
    </r>
    <r>
      <rPr>
        <sz val="11"/>
        <color rgb="FF002745"/>
        <rFont val="Arial"/>
        <family val="2"/>
        <charset val="1"/>
      </rPr>
      <t xml:space="preserve">sono soggetti a compilazione da parte del Distretto Sociosanitario compilatore, il quale, dunque, </t>
    </r>
    <r>
      <rPr>
        <b/>
        <u/>
        <sz val="11"/>
        <color rgb="FF002745"/>
        <rFont val="Arial"/>
        <family val="2"/>
        <charset val="1"/>
      </rPr>
      <t>NON</t>
    </r>
    <r>
      <rPr>
        <sz val="11"/>
        <color rgb="FF002745"/>
        <rFont val="Arial"/>
        <family val="2"/>
        <charset val="1"/>
      </rPr>
      <t xml:space="preserve"> dovrà provvedere ad inserire alcun dato all'interno di questi ultimi.</t>
    </r>
  </si>
  <si>
    <r>
      <rPr>
        <sz val="11"/>
        <color rgb="FF002745"/>
        <rFont val="Arial"/>
        <family val="2"/>
        <charset val="1"/>
      </rPr>
      <t xml:space="preserve">I </t>
    </r>
    <r>
      <rPr>
        <b/>
        <sz val="11"/>
        <color rgb="FF002745"/>
        <rFont val="Arial"/>
        <family val="2"/>
        <charset val="1"/>
      </rPr>
      <t xml:space="preserve">box testuali </t>
    </r>
    <r>
      <rPr>
        <sz val="11"/>
        <color rgb="FF002745"/>
        <rFont val="Arial"/>
        <family val="2"/>
        <charset val="1"/>
      </rPr>
      <t xml:space="preserve">presenti nella </t>
    </r>
    <r>
      <rPr>
        <b/>
        <sz val="11"/>
        <color rgb="FF002745"/>
        <rFont val="Arial"/>
        <family val="2"/>
        <charset val="1"/>
      </rPr>
      <t xml:space="preserve">Sezione della Scheda di Progettazione dell'intervento/servizio </t>
    </r>
    <r>
      <rPr>
        <sz val="11"/>
        <color rgb="FF002745"/>
        <rFont val="Arial"/>
        <family val="2"/>
        <charset val="1"/>
      </rPr>
      <t xml:space="preserve">all'interno delle </t>
    </r>
    <r>
      <rPr>
        <b/>
        <sz val="11"/>
        <color rgb="FF002745"/>
        <rFont val="Arial"/>
        <family val="2"/>
        <charset val="1"/>
      </rPr>
      <t xml:space="preserve">Schede </t>
    </r>
    <r>
      <rPr>
        <sz val="11"/>
        <color rgb="FF002745"/>
        <rFont val="Arial"/>
        <family val="2"/>
        <charset val="1"/>
      </rPr>
      <t xml:space="preserve">permettono al Distretto Sociosanitario compilatore di inserire le informazioni necessarie per gli </t>
    </r>
    <r>
      <rPr>
        <b/>
        <sz val="11"/>
        <color rgb="FF002745"/>
        <rFont val="Arial"/>
        <family val="2"/>
        <charset val="1"/>
      </rPr>
      <t xml:space="preserve">Interventi </t>
    </r>
    <r>
      <rPr>
        <sz val="11"/>
        <color rgb="FF002745"/>
        <rFont val="Arial"/>
        <family val="2"/>
        <charset val="1"/>
      </rPr>
      <t xml:space="preserve">di interesse. All'interno di ciascun </t>
    </r>
    <r>
      <rPr>
        <b/>
        <sz val="11"/>
        <color rgb="FF002745"/>
        <rFont val="Arial"/>
        <family val="2"/>
        <charset val="1"/>
      </rPr>
      <t xml:space="preserve">box testuale </t>
    </r>
    <r>
      <rPr>
        <sz val="11"/>
        <color rgb="FF002745"/>
        <rFont val="Arial"/>
        <family val="2"/>
        <charset val="1"/>
      </rPr>
      <t xml:space="preserve">potranno essere inseriti al massimo </t>
    </r>
    <r>
      <rPr>
        <b/>
        <i/>
        <sz val="11"/>
        <color rgb="FF002745"/>
        <rFont val="Arial"/>
        <family val="2"/>
        <charset val="1"/>
      </rPr>
      <t>5000 caratteri</t>
    </r>
    <r>
      <rPr>
        <sz val="11"/>
        <color rgb="FF002745"/>
        <rFont val="Arial"/>
        <family val="2"/>
        <charset val="1"/>
      </rPr>
      <t>.</t>
    </r>
  </si>
  <si>
    <t>SINTESI LEPS</t>
  </si>
  <si>
    <r>
      <rPr>
        <sz val="11"/>
        <color rgb="FF002745"/>
        <rFont val="Arial"/>
        <family val="2"/>
        <charset val="1"/>
      </rPr>
      <t>La sezione "</t>
    </r>
    <r>
      <rPr>
        <b/>
        <sz val="11"/>
        <color rgb="FF002745"/>
        <rFont val="Arial"/>
        <family val="2"/>
        <charset val="1"/>
      </rPr>
      <t>SINTESI LEPS</t>
    </r>
    <r>
      <rPr>
        <sz val="11"/>
        <color rgb="FF002745"/>
        <rFont val="Arial"/>
        <family val="2"/>
        <charset val="1"/>
      </rPr>
      <t xml:space="preserve">" prevede l'inserimento da parte del Distretto Sociosanitario compilatore delle motivazioni che hanno portato il Distretto stesso a non programmare gli </t>
    </r>
    <r>
      <rPr>
        <b/>
        <sz val="11"/>
        <color rgb="FF002745"/>
        <rFont val="Arial"/>
        <family val="2"/>
        <charset val="1"/>
      </rPr>
      <t xml:space="preserve">Interventi LEPS </t>
    </r>
    <r>
      <rPr>
        <sz val="11"/>
        <color rgb="FF002745"/>
        <rFont val="Arial"/>
        <family val="2"/>
        <charset val="1"/>
      </rPr>
      <t xml:space="preserve">in perimetro al </t>
    </r>
    <r>
      <rPr>
        <b/>
        <sz val="11"/>
        <color rgb="FF002745"/>
        <rFont val="Arial"/>
        <family val="2"/>
        <charset val="1"/>
      </rPr>
      <t>Nomenclatore</t>
    </r>
    <r>
      <rPr>
        <sz val="11"/>
        <color rgb="FF002745"/>
        <rFont val="Arial"/>
        <family val="2"/>
        <charset val="1"/>
      </rPr>
      <t xml:space="preserve">.
La sezione riporta i </t>
    </r>
    <r>
      <rPr>
        <b/>
        <sz val="11"/>
        <color rgb="FF002745"/>
        <rFont val="Arial"/>
        <family val="2"/>
        <charset val="1"/>
      </rPr>
      <t xml:space="preserve">36 Interventi LEPS </t>
    </r>
    <r>
      <rPr>
        <sz val="11"/>
        <color rgb="FF002745"/>
        <rFont val="Arial"/>
        <family val="2"/>
        <charset val="1"/>
      </rPr>
      <t>e l'indicazione se il Distretto Sociosanitario compilatore abbia provveduto, o meno, a programmarli all'interno delle Schede previste nelle sezioni "</t>
    </r>
    <r>
      <rPr>
        <b/>
        <sz val="11"/>
        <color rgb="FF002745"/>
        <rFont val="Arial"/>
        <family val="2"/>
        <charset val="1"/>
      </rPr>
      <t>AZIONI DI SISTEMA</t>
    </r>
    <r>
      <rPr>
        <sz val="11"/>
        <color rgb="FF002745"/>
        <rFont val="Arial"/>
        <family val="2"/>
        <charset val="1"/>
      </rPr>
      <t>" e "</t>
    </r>
    <r>
      <rPr>
        <b/>
        <sz val="11"/>
        <color rgb="FF002745"/>
        <rFont val="Arial"/>
        <family val="2"/>
        <charset val="1"/>
      </rPr>
      <t>MACROATTIVITA'</t>
    </r>
    <r>
      <rPr>
        <sz val="11"/>
        <color rgb="FF002745"/>
        <rFont val="Arial"/>
        <family val="2"/>
        <charset val="1"/>
      </rPr>
      <t xml:space="preserve">" sopra descritte. 
In corrispondenza degli Interventi LEPS non programmati, il </t>
    </r>
    <r>
      <rPr>
        <b/>
        <sz val="11"/>
        <color rgb="FF002745"/>
        <rFont val="Arial"/>
        <family val="2"/>
        <charset val="1"/>
      </rPr>
      <t xml:space="preserve">campo "Riscontro" </t>
    </r>
    <r>
      <rPr>
        <sz val="11"/>
        <color rgb="FF002745"/>
        <rFont val="Arial"/>
        <family val="2"/>
        <charset val="1"/>
      </rPr>
      <t xml:space="preserve">sarà evidenziato in giallo; all'interno di quest'ultimo, il Distretto Sociosanitario dovrà provvedere ad inserire le motivazioni che hanno portato alla mancata programmazione nel </t>
    </r>
    <r>
      <rPr>
        <b/>
        <sz val="11"/>
        <color rgb="FF002745"/>
        <rFont val="Arial"/>
        <family val="2"/>
        <charset val="1"/>
      </rPr>
      <t xml:space="preserve">Piano di Zona </t>
    </r>
    <r>
      <rPr>
        <sz val="11"/>
        <color rgb="FF002745"/>
        <rFont val="Arial"/>
        <family val="2"/>
        <charset val="1"/>
      </rPr>
      <t xml:space="preserve">per ciascuno degli </t>
    </r>
    <r>
      <rPr>
        <b/>
        <sz val="11"/>
        <color rgb="FF002745"/>
        <rFont val="Arial"/>
        <family val="2"/>
        <charset val="1"/>
      </rPr>
      <t xml:space="preserve">Interventi LEPS </t>
    </r>
    <r>
      <rPr>
        <sz val="11"/>
        <color rgb="FF002745"/>
        <rFont val="Arial"/>
        <family val="2"/>
        <charset val="1"/>
      </rPr>
      <t xml:space="preserve">non programmati.
Tutti i campi presenti all'interno della sezione </t>
    </r>
    <r>
      <rPr>
        <b/>
        <sz val="11"/>
        <color rgb="FF002745"/>
        <rFont val="Arial"/>
        <family val="2"/>
        <charset val="1"/>
      </rPr>
      <t>"SINTESI LEPS"</t>
    </r>
    <r>
      <rPr>
        <sz val="11"/>
        <color rgb="FF002745"/>
        <rFont val="Arial"/>
        <family val="2"/>
        <charset val="1"/>
      </rPr>
      <t xml:space="preserve"> prevedono le medesime regole di compilazione sopra descritte per le sezioni "</t>
    </r>
    <r>
      <rPr>
        <b/>
        <sz val="11"/>
        <color rgb="FF002745"/>
        <rFont val="Arial"/>
        <family val="2"/>
        <charset val="1"/>
      </rPr>
      <t>AZIONI DI SISTEMA</t>
    </r>
    <r>
      <rPr>
        <sz val="11"/>
        <color rgb="FF002745"/>
        <rFont val="Arial"/>
        <family val="2"/>
        <charset val="1"/>
      </rPr>
      <t>" e "</t>
    </r>
    <r>
      <rPr>
        <b/>
        <sz val="11"/>
        <color rgb="FF002745"/>
        <rFont val="Arial"/>
        <family val="2"/>
        <charset val="1"/>
      </rPr>
      <t>MACROATTIVITA</t>
    </r>
    <r>
      <rPr>
        <sz val="11"/>
        <color rgb="FF002745"/>
        <rFont val="Arial"/>
        <family val="2"/>
        <charset val="1"/>
      </rPr>
      <t xml:space="preserve">'", funzionali al corretto funzionamento dello strumento e, dunque, alla corretta valorizzazione di tutti i dati qualitativi e quantitativi che a tendere comporranno il </t>
    </r>
    <r>
      <rPr>
        <b/>
        <sz val="11"/>
        <color rgb="FF002745"/>
        <rFont val="Arial"/>
        <family val="2"/>
        <charset val="1"/>
      </rPr>
      <t>Piano di Zona</t>
    </r>
    <r>
      <rPr>
        <sz val="11"/>
        <color rgb="FF002745"/>
        <rFont val="Arial"/>
        <family val="2"/>
        <charset val="1"/>
      </rPr>
      <t>:</t>
    </r>
  </si>
  <si>
    <r>
      <rPr>
        <sz val="11"/>
        <color rgb="FF002745"/>
        <rFont val="Arial"/>
        <family val="2"/>
        <charset val="1"/>
      </rPr>
      <t xml:space="preserve">I campi evidenziati in giallo all'interno della sezione </t>
    </r>
    <r>
      <rPr>
        <b/>
        <sz val="11"/>
        <color rgb="FF002745"/>
        <rFont val="Arial"/>
        <family val="2"/>
        <charset val="1"/>
      </rPr>
      <t>"SINTESI LEPS"</t>
    </r>
    <r>
      <rPr>
        <sz val="11"/>
        <color rgb="FF002745"/>
        <rFont val="Arial"/>
        <family val="2"/>
        <charset val="1"/>
      </rPr>
      <t xml:space="preserve"> corrispondono ai campi all'interno dei quali il Distretto Sociosanitario compilatore deve provvedere all'inserimento della motivazione afferente alla mancata programmazione degli </t>
    </r>
    <r>
      <rPr>
        <b/>
        <sz val="11"/>
        <color rgb="FF002745"/>
        <rFont val="Arial"/>
        <family val="2"/>
        <charset val="1"/>
      </rPr>
      <t>Interventi LEPS.</t>
    </r>
  </si>
  <si>
    <r>
      <rPr>
        <sz val="11"/>
        <color rgb="FF002745"/>
        <rFont val="Arial"/>
        <family val="2"/>
        <charset val="1"/>
      </rPr>
      <t xml:space="preserve">I campi evidenziati in blu all'interno della sezione </t>
    </r>
    <r>
      <rPr>
        <b/>
        <sz val="11"/>
        <color rgb="FF002745"/>
        <rFont val="Arial"/>
        <family val="2"/>
        <charset val="1"/>
      </rPr>
      <t>"SINTESI LEPS"</t>
    </r>
    <r>
      <rPr>
        <sz val="11"/>
        <color rgb="FF002745"/>
        <rFont val="Arial"/>
        <family val="2"/>
        <charset val="1"/>
      </rPr>
      <t xml:space="preserve"> corrispondono ai campi a valorizzazione automatica che </t>
    </r>
    <r>
      <rPr>
        <b/>
        <u/>
        <sz val="11"/>
        <color rgb="FF002745"/>
        <rFont val="Arial"/>
        <family val="2"/>
        <charset val="1"/>
      </rPr>
      <t>NON</t>
    </r>
    <r>
      <rPr>
        <b/>
        <sz val="11"/>
        <color rgb="FF002745"/>
        <rFont val="Arial"/>
        <family val="2"/>
        <charset val="1"/>
      </rPr>
      <t xml:space="preserve"> </t>
    </r>
    <r>
      <rPr>
        <sz val="11"/>
        <color rgb="FF002745"/>
        <rFont val="Arial"/>
        <family val="2"/>
        <charset val="1"/>
      </rPr>
      <t xml:space="preserve">sono soggetti a compilazione da parte del Distretto Sociosanitario compilatore, il quale, dunque, </t>
    </r>
    <r>
      <rPr>
        <b/>
        <u/>
        <sz val="11"/>
        <color rgb="FF002745"/>
        <rFont val="Arial"/>
        <family val="2"/>
        <charset val="1"/>
      </rPr>
      <t>NON</t>
    </r>
    <r>
      <rPr>
        <sz val="11"/>
        <color rgb="FF002745"/>
        <rFont val="Arial"/>
        <family val="2"/>
        <charset val="1"/>
      </rPr>
      <t xml:space="preserve"> dovrà provvedere ad inserire alcun dato all'interno di questi ultimi.</t>
    </r>
  </si>
  <si>
    <r>
      <rPr>
        <sz val="11"/>
        <color rgb="FF002745"/>
        <rFont val="Arial"/>
        <family val="2"/>
        <charset val="1"/>
      </rPr>
      <t xml:space="preserve">I campi evidenziati in verde all'interno delle </t>
    </r>
    <r>
      <rPr>
        <b/>
        <sz val="11"/>
        <color rgb="FF002745"/>
        <rFont val="Arial"/>
        <family val="2"/>
        <charset val="1"/>
      </rPr>
      <t>Schede</t>
    </r>
    <r>
      <rPr>
        <sz val="11"/>
        <color rgb="FF002745"/>
        <rFont val="Arial"/>
        <family val="2"/>
        <charset val="1"/>
      </rPr>
      <t xml:space="preserve"> presentano al loro interno informazioni descrittive relativamente ad alcuni campi presenti all'interno della sezione</t>
    </r>
    <r>
      <rPr>
        <b/>
        <sz val="11"/>
        <color rgb="FF002745"/>
        <rFont val="Arial"/>
        <family val="2"/>
        <charset val="1"/>
      </rPr>
      <t xml:space="preserve"> "SINTESI LEPS" </t>
    </r>
    <r>
      <rPr>
        <sz val="11"/>
        <color rgb="FF002745"/>
        <rFont val="Arial"/>
        <family val="2"/>
        <charset val="1"/>
      </rPr>
      <t xml:space="preserve">. 
Tali campi </t>
    </r>
    <r>
      <rPr>
        <b/>
        <u/>
        <sz val="11"/>
        <color rgb="FF002745"/>
        <rFont val="Arial"/>
        <family val="2"/>
        <charset val="1"/>
      </rPr>
      <t>NON</t>
    </r>
    <r>
      <rPr>
        <b/>
        <sz val="11"/>
        <color rgb="FF002745"/>
        <rFont val="Arial"/>
        <family val="2"/>
        <charset val="1"/>
      </rPr>
      <t xml:space="preserve"> </t>
    </r>
    <r>
      <rPr>
        <sz val="11"/>
        <color rgb="FF002745"/>
        <rFont val="Arial"/>
        <family val="2"/>
        <charset val="1"/>
      </rPr>
      <t xml:space="preserve">sono soggetti a compilazione da parte del Distretto Sociosanitario compilatore, il quale, dunque, </t>
    </r>
    <r>
      <rPr>
        <b/>
        <u/>
        <sz val="11"/>
        <color rgb="FF002745"/>
        <rFont val="Arial"/>
        <family val="2"/>
        <charset val="1"/>
      </rPr>
      <t>NON</t>
    </r>
    <r>
      <rPr>
        <sz val="11"/>
        <color rgb="FF002745"/>
        <rFont val="Arial"/>
        <family val="2"/>
        <charset val="1"/>
      </rPr>
      <t xml:space="preserve"> dovrà provvedere ad inserire alcun dato all'interno di questi ultimi.</t>
    </r>
  </si>
  <si>
    <t>ELENCO STRUTTURE</t>
  </si>
  <si>
    <r>
      <rPr>
        <sz val="11"/>
        <color rgb="FF002745"/>
        <rFont val="Arial"/>
        <family val="2"/>
        <charset val="1"/>
      </rPr>
      <t>La sezione "</t>
    </r>
    <r>
      <rPr>
        <b/>
        <sz val="11"/>
        <color rgb="FF002745"/>
        <rFont val="Arial"/>
        <family val="2"/>
        <charset val="1"/>
      </rPr>
      <t>Elenco Strutture</t>
    </r>
    <r>
      <rPr>
        <sz val="11"/>
        <color rgb="FF002745"/>
        <rFont val="Arial"/>
        <family val="2"/>
        <charset val="1"/>
      </rPr>
      <t xml:space="preserve">" contiene la tabella a compilazione manuale da parte del soggetto compilatore, la quale dovrà essere valorizzata riportando l'elenco delle strutture presenti all'interno del Distretto Sociosanitario attraverso la compilazione delle seguenti colonne:
</t>
    </r>
    <r>
      <rPr>
        <b/>
        <sz val="11"/>
        <color rgb="FF002745"/>
        <rFont val="Arial"/>
        <family val="2"/>
        <charset val="1"/>
      </rPr>
      <t>- Codice Nomenclatore</t>
    </r>
    <r>
      <rPr>
        <sz val="11"/>
        <color rgb="FF002745"/>
        <rFont val="Arial"/>
        <family val="2"/>
        <charset val="1"/>
      </rPr>
      <t xml:space="preserve">;
</t>
    </r>
    <r>
      <rPr>
        <b/>
        <sz val="11"/>
        <color rgb="FF002745"/>
        <rFont val="Arial"/>
        <family val="2"/>
        <charset val="1"/>
      </rPr>
      <t>- Tipologia Struttura</t>
    </r>
    <r>
      <rPr>
        <sz val="11"/>
        <color rgb="FF002745"/>
        <rFont val="Arial"/>
        <family val="2"/>
        <charset val="1"/>
      </rPr>
      <t xml:space="preserve">;
</t>
    </r>
    <r>
      <rPr>
        <b/>
        <sz val="11"/>
        <color rgb="FF002745"/>
        <rFont val="Arial"/>
        <family val="2"/>
        <charset val="1"/>
      </rPr>
      <t>- Denominazione (nome struttura)</t>
    </r>
    <r>
      <rPr>
        <sz val="11"/>
        <color rgb="FF002745"/>
        <rFont val="Arial"/>
        <family val="2"/>
        <charset val="1"/>
      </rPr>
      <t xml:space="preserve">;
</t>
    </r>
    <r>
      <rPr>
        <b/>
        <sz val="11"/>
        <color rgb="FF002745"/>
        <rFont val="Arial"/>
        <family val="2"/>
        <charset val="1"/>
      </rPr>
      <t>- Comune Indirizzo</t>
    </r>
    <r>
      <rPr>
        <sz val="11"/>
        <color rgb="FF002745"/>
        <rFont val="Arial"/>
        <family val="2"/>
        <charset val="1"/>
      </rPr>
      <t xml:space="preserve">;
</t>
    </r>
    <r>
      <rPr>
        <b/>
        <sz val="11"/>
        <color rgb="FF002745"/>
        <rFont val="Arial"/>
        <family val="2"/>
        <charset val="1"/>
      </rPr>
      <t>- Soggetto gestore</t>
    </r>
    <r>
      <rPr>
        <sz val="11"/>
        <color rgb="FF002745"/>
        <rFont val="Arial"/>
        <family val="2"/>
        <charset val="1"/>
      </rPr>
      <t xml:space="preserve">;
</t>
    </r>
    <r>
      <rPr>
        <b/>
        <sz val="11"/>
        <color rgb="FF002745"/>
        <rFont val="Arial"/>
        <family val="2"/>
        <charset val="1"/>
      </rPr>
      <t>- Autorizzazione (atto)</t>
    </r>
    <r>
      <rPr>
        <sz val="11"/>
        <color rgb="FF002745"/>
        <rFont val="Arial"/>
        <family val="2"/>
        <charset val="1"/>
      </rPr>
      <t xml:space="preserve">;
</t>
    </r>
    <r>
      <rPr>
        <b/>
        <sz val="11"/>
        <color rgb="FF002745"/>
        <rFont val="Arial"/>
        <family val="2"/>
        <charset val="1"/>
      </rPr>
      <t>- Data autorizzazione (atto)</t>
    </r>
    <r>
      <rPr>
        <sz val="11"/>
        <color rgb="FF002745"/>
        <rFont val="Arial"/>
        <family val="2"/>
        <charset val="1"/>
      </rPr>
      <t xml:space="preserve">;
</t>
    </r>
    <r>
      <rPr>
        <b/>
        <sz val="11"/>
        <color rgb="FF002745"/>
        <rFont val="Arial"/>
        <family val="2"/>
        <charset val="1"/>
      </rPr>
      <t>- Accreditamento (atto)</t>
    </r>
    <r>
      <rPr>
        <sz val="11"/>
        <color rgb="FF002745"/>
        <rFont val="Arial"/>
        <family val="2"/>
        <charset val="1"/>
      </rPr>
      <t xml:space="preserve">; 
</t>
    </r>
    <r>
      <rPr>
        <b/>
        <sz val="11"/>
        <color rgb="FF002745"/>
        <rFont val="Arial"/>
        <family val="2"/>
        <charset val="1"/>
      </rPr>
      <t>- Data accreditamento (atto)</t>
    </r>
    <r>
      <rPr>
        <sz val="11"/>
        <color rgb="FF002745"/>
        <rFont val="Arial"/>
        <family val="2"/>
        <charset val="1"/>
      </rPr>
      <t xml:space="preserve">;
</t>
    </r>
    <r>
      <rPr>
        <b/>
        <sz val="11"/>
        <color rgb="FF002745"/>
        <rFont val="Arial"/>
        <family val="2"/>
        <charset val="1"/>
      </rPr>
      <t>- ASSA (Sì/No)</t>
    </r>
    <r>
      <rPr>
        <sz val="11"/>
        <color rgb="FF002745"/>
        <rFont val="Arial"/>
        <family val="2"/>
        <charset val="1"/>
      </rPr>
      <t>.</t>
    </r>
  </si>
  <si>
    <t>TABELLA C</t>
  </si>
  <si>
    <r>
      <rPr>
        <sz val="11"/>
        <color rgb="FF002745"/>
        <rFont val="Arial"/>
        <family val="2"/>
        <charset val="1"/>
      </rPr>
      <t>La sezione "</t>
    </r>
    <r>
      <rPr>
        <b/>
        <sz val="11"/>
        <color rgb="FF002745"/>
        <rFont val="Arial"/>
        <family val="2"/>
        <charset val="1"/>
      </rPr>
      <t>Tabella C</t>
    </r>
    <r>
      <rPr>
        <sz val="11"/>
        <color rgb="FF002745"/>
        <rFont val="Arial"/>
        <family val="2"/>
        <charset val="1"/>
      </rPr>
      <t>" contiene la "</t>
    </r>
    <r>
      <rPr>
        <b/>
        <u/>
        <sz val="11"/>
        <color rgb="FF002745"/>
        <rFont val="Arial"/>
        <family val="2"/>
        <charset val="1"/>
      </rPr>
      <t>Scheda riassuntiva dei servizi e degli interventi</t>
    </r>
    <r>
      <rPr>
        <sz val="11"/>
        <color rgb="FF002745"/>
        <rFont val="Arial"/>
        <family val="2"/>
        <charset val="1"/>
      </rPr>
      <t xml:space="preserve">" auto-compilata con i dati quali-quantitativi inseriti dal Distretto Sociosanitario compilatore all'interno delle varie sezioni presenti in ciascuna delle Macroattività disponibili, come delineato nella DGR 584 del 06/08/2020. 
La suddetta </t>
    </r>
    <r>
      <rPr>
        <b/>
        <sz val="11"/>
        <color rgb="FF002745"/>
        <rFont val="Arial"/>
        <family val="2"/>
        <charset val="1"/>
      </rPr>
      <t xml:space="preserve">Tabella C </t>
    </r>
    <r>
      <rPr>
        <sz val="11"/>
        <color rgb="FF002745"/>
        <rFont val="Arial"/>
        <family val="2"/>
        <charset val="1"/>
      </rPr>
      <t>rappresenta il quadro economico riassuntivo, suddiviso per singola annualità e per il triennio di riferimento, degli interventi e servizi socioassistenziali nonché delle risorse su di essi programmate.</t>
    </r>
  </si>
  <si>
    <t>TABELLA C+</t>
  </si>
  <si>
    <r>
      <rPr>
        <sz val="11"/>
        <color rgb="FF002745"/>
        <rFont val="Arial"/>
        <family val="2"/>
        <charset val="1"/>
      </rPr>
      <t>La sezione "</t>
    </r>
    <r>
      <rPr>
        <b/>
        <sz val="11"/>
        <color rgb="FF002745"/>
        <rFont val="Arial"/>
        <family val="2"/>
        <charset val="1"/>
      </rPr>
      <t>Tabella C+</t>
    </r>
    <r>
      <rPr>
        <sz val="11"/>
        <color rgb="FF002745"/>
        <rFont val="Arial"/>
        <family val="2"/>
        <charset val="1"/>
      </rPr>
      <t>" contiene la "</t>
    </r>
    <r>
      <rPr>
        <b/>
        <u/>
        <sz val="11"/>
        <color rgb="FF002745"/>
        <rFont val="Arial"/>
        <family val="2"/>
        <charset val="1"/>
      </rPr>
      <t>Scheda riassuntiva dell'utenza afferente ai servizi e interventi</t>
    </r>
    <r>
      <rPr>
        <sz val="11"/>
        <color rgb="FF002745"/>
        <rFont val="Arial"/>
        <family val="2"/>
        <charset val="1"/>
      </rPr>
      <t xml:space="preserve">" auto-compilata con i dati quali-quantitativi inseriti dal Distretto Sociosanitario compilatore all'interno delle varie sezioni presenti in ciascuna delle Macroattività disponibili.
La suddetta </t>
    </r>
    <r>
      <rPr>
        <b/>
        <sz val="11"/>
        <color rgb="FF002745"/>
        <rFont val="Arial"/>
        <family val="2"/>
        <charset val="1"/>
      </rPr>
      <t>Tabella C+</t>
    </r>
    <r>
      <rPr>
        <sz val="11"/>
        <color rgb="FF002745"/>
        <rFont val="Arial"/>
        <family val="2"/>
        <charset val="1"/>
      </rPr>
      <t xml:space="preserve"> rappresenta il quadro riassuntivo dell'utenza rilevata, suddiviso per singola annualità e per il triennio di riferimento, rispetto alle classi di utenza indicate all'interno del Nomenclatore Regionale.</t>
    </r>
  </si>
  <si>
    <t>TABELLA D</t>
  </si>
  <si>
    <r>
      <rPr>
        <sz val="11"/>
        <color rgb="FF002745"/>
        <rFont val="Arial"/>
        <family val="2"/>
        <charset val="1"/>
      </rPr>
      <t>La sezione "</t>
    </r>
    <r>
      <rPr>
        <b/>
        <sz val="11"/>
        <color rgb="FF002745"/>
        <rFont val="Arial"/>
        <family val="2"/>
        <charset val="1"/>
      </rPr>
      <t>Tabella D</t>
    </r>
    <r>
      <rPr>
        <sz val="11"/>
        <color rgb="FF002745"/>
        <rFont val="Arial"/>
        <family val="2"/>
        <charset val="1"/>
      </rPr>
      <t>" contiene la "</t>
    </r>
    <r>
      <rPr>
        <b/>
        <u/>
        <sz val="11"/>
        <color rgb="FF002745"/>
        <rFont val="Arial"/>
        <family val="2"/>
        <charset val="1"/>
      </rPr>
      <t>Schema riepilogativo per Macroattività</t>
    </r>
    <r>
      <rPr>
        <sz val="11"/>
        <color rgb="FF002745"/>
        <rFont val="Arial"/>
        <family val="2"/>
        <charset val="1"/>
      </rPr>
      <t xml:space="preserve">" auto-compilata con i dati quali-quantitativi inseriti dal Distretto Sociosanitario compilatore all'interno delle varie sezioni presenti in ciascuna delle Macroattività disponibili, come delineato nella DGR 584 del 06/08/2020. 
La suddetta </t>
    </r>
    <r>
      <rPr>
        <b/>
        <sz val="11"/>
        <color rgb="FF002745"/>
        <rFont val="Arial"/>
        <family val="2"/>
        <charset val="1"/>
      </rPr>
      <t>Tabella D</t>
    </r>
    <r>
      <rPr>
        <sz val="11"/>
        <color rgb="FF002745"/>
        <rFont val="Arial"/>
        <family val="2"/>
        <charset val="1"/>
      </rPr>
      <t xml:space="preserve"> rappresenta il quadro economico riepilogativo, suddiviso per singola annualità e per il triennio di riferimento, delle risorse finanziarie programmate per ciascuna Area d'Intervento rispetto agli interventi/servizi socioassistenziali programmati ed aggregati a livello di "Codice Ministeriale" coerentemente con le modalità di rappresentazione statale delle suddette risorse.</t>
    </r>
  </si>
  <si>
    <t>Glossario Strutture, Servizi ed Interventi - Regione Lazio</t>
  </si>
  <si>
    <t>Macroattività</t>
  </si>
  <si>
    <t>Codifica</t>
  </si>
  <si>
    <t>Tipologia</t>
  </si>
  <si>
    <t>Descrizione</t>
  </si>
  <si>
    <t>Normativa di riferimento</t>
  </si>
  <si>
    <t>Azioni di sistema</t>
  </si>
  <si>
    <t>UDP</t>
  </si>
  <si>
    <t>Ufficio di Piano</t>
  </si>
  <si>
    <t>Ufficio tecnico amministrativo di cui si dotano i comuni del distretto socio-sanitario, ha funzioni propositive, di organizzazione e gestione dei servizi erogati a livello distrettuale</t>
  </si>
  <si>
    <t>Art. 45 L.r.11/2016</t>
  </si>
  <si>
    <t>SISS</t>
  </si>
  <si>
    <t>Sistema Informativo e Osservatorio</t>
  </si>
  <si>
    <t>Servizio di supporto alla programmazione sociale del distretto socio sanitario, attraverso raccolta dati e analisi di tipo conoscitivo sia generali che specifiche</t>
  </si>
  <si>
    <t>Art. 49 e art 63 L.r.11/2016;
Deliberazione del Consiglio Regionale
1/2019 Lettera O - PIANO SOCIALE
REGIONALE "PRENDERSI CURA, UN BENE
COMUNE"</t>
  </si>
  <si>
    <t>SPSS</t>
  </si>
  <si>
    <t>Supervisione del personale dei servizi</t>
  </si>
  <si>
    <t>Processo di supporto alla globalità dell’intervento professionale dell’operatore sociale; strumento per
sostenere e promuovere il lavoro degli operatori, anche al fine di prevenire fenomeni di burnout.</t>
  </si>
  <si>
    <t>Art. 1, comma 170 legge 234/2021;
Decreto interministeriale 22 ottobre 2021</t>
  </si>
  <si>
    <t>A - Accesso, valutazione e progettazione</t>
  </si>
  <si>
    <t>A1_A1</t>
  </si>
  <si>
    <t>Segretariato Sociale</t>
  </si>
  <si>
    <t>Servizio di informazione rivolto a tutti i cittadini, fornisce notizie sulle risorse locali e sulle prassi per accedervi, in modo da offrire un aiuto per la corretta utilizzazione dei servizi sociali.</t>
  </si>
  <si>
    <t>Art.22 L.r.11/2016;
Art.23 L.r.11/2016;</t>
  </si>
  <si>
    <t>A1_A1a</t>
  </si>
  <si>
    <t>PUA</t>
  </si>
  <si>
    <t>Servizio di orientamento per  le persone e le famiglie sui diritti alle prestazioni sociali, sociosanitarie, sanitarie e di continuità assistenziale nonchè sulle modalità per accedere ad esse, ferma restando l’equità nell’accesso ai servizi, con particolare riferimento alla tutela dei soggetti più deboli; ha lo scopo di agevolare l’accesso unitario alle prestazioni favorendo l’integrazione tra i servizi sociali e quelli sanitari; di avviare la presa in carico, mediante una prevalutazione integrata sociosanitaria funzionale all’identificazione dei percorsi sanitari, socio-sanitari o sociali appropriati; di segnalare le situazioni connesse con bisogni socio-sanitari complessi per l’attivazione della valutazione multidimensionale e della presa in carico integrata</t>
  </si>
  <si>
    <t>Art. 22 L.r. 11/2016; 
Art. 52 L.r. 11/2016</t>
  </si>
  <si>
    <t>A1_A2</t>
  </si>
  <si>
    <t>Sportelli sociali tematici</t>
  </si>
  <si>
    <t>Attività di informazione, consulenza e orientamento per specifici target e aree di intervento sociale compresa la tutela legale.</t>
  </si>
  <si>
    <t>Art 23 L.r. 11/2016; 
D.Lgs. 286/98</t>
  </si>
  <si>
    <t>A1_A3</t>
  </si>
  <si>
    <t>Telefonia sociale</t>
  </si>
  <si>
    <t>Servizio di aiuto telefonico rivolto ai cittadini per orientare , informare e favorire la comunicazione con il sistema dei servizi territoriali .</t>
  </si>
  <si>
    <t>Art 23 L.r. 11/2016</t>
  </si>
  <si>
    <t>A2_D1</t>
  </si>
  <si>
    <t>Servizio Sociale Professionale</t>
  </si>
  <si>
    <t>Il servizio sociale professionale offre  un complesso insieme di interventi attivati in favore di persone singole, famiglie, gruppi e comunità, per la prevenzione, il sostegno ed il recupero di situazioni di bisogno e la promozione di nuove risorse sociali.  In particolare  garantisce: la definizione per ogni persona presa in carico del piano personalizzato; la valutazione multidimensionale dei bisogni della persona, in presenza di bisogni complessi che richiedono l’intervento integrato di diversi servizi ed operatori; il coordinamento e l’integrazione delle prestazioni socio-assistenziali con le prestazioni sanitarie e con le altre prestazioni erogate a livello territoriale quali, in particolare, quelle per la formazione, l’istruzione ed il lavoro;  la continuità assistenziale e l’individuazione di un soggetto responsabile dell’attuazione del piano personalizzato. Il servizio sociale professionale è svolto da assistenti sociali iscritti nell’albo istituito con legge 23 marzo 1993, n. 84.</t>
  </si>
  <si>
    <t>Art. 22 L.r.11/2016
Art. 24 L.r.11/2016</t>
  </si>
  <si>
    <t>A3_A2</t>
  </si>
  <si>
    <t>Assistenza e sostegno a donne vittime di violenza (Sportello )</t>
  </si>
  <si>
    <t>Attività di consulenza e orientamento per donne vittime di violenza e aree di interventi sociali compresa la tutela legale.</t>
  </si>
  <si>
    <t>Art. 15 L.r.11/2016;
L.r. 4 /2014; DGR 614/2016</t>
  </si>
  <si>
    <t>A4_E1</t>
  </si>
  <si>
    <t>Servizio di sostituzione temporanea degli
assistenti familiari in occasione di ferie,
malattia e maternità;</t>
  </si>
  <si>
    <t>Servizio di sostituzione temporanea degli assistenti familiari in occasione di ferie,
malattia e maternità;</t>
  </si>
  <si>
    <t>Art. 1, comma 162 legge 234/2021;
DPCM 3 ottobre 2022</t>
  </si>
  <si>
    <t>B - Misure per il sostegno e l'inclusione sociale</t>
  </si>
  <si>
    <t>B1_IC1</t>
  </si>
  <si>
    <t>Buoni pasto e buoni spesa</t>
  </si>
  <si>
    <t>Sostegni economici che consentono di acquistare generi alimentari o consumare pasti negli esercizi in convenzione</t>
  </si>
  <si>
    <t>Art.25 L.r.11/2016</t>
  </si>
  <si>
    <t>B1_IC2</t>
  </si>
  <si>
    <t>Contributi economici per i servizi scolastici (trasporto e mensa)</t>
  </si>
  <si>
    <t>Sostegni economici per garantire all’utente in difficoltà l’inclusione scolastica nell'infanzia e nell’adolescenza. Vi sono comprese le agevolazioni su trasporto e mensa scolastica riconosciute alle famiglie bisognose</t>
  </si>
  <si>
    <t>B1_IC4</t>
  </si>
  <si>
    <t>Contributi economici per alloggio (affitto e utenze)</t>
  </si>
  <si>
    <t>Sussidi economici ad integrazione del reddito individuale o familiare per sostenere le spese per l'alloggio, per l’affitto e per le utenze</t>
  </si>
  <si>
    <t>B1_IC5a</t>
  </si>
  <si>
    <t>Assistenza economica</t>
  </si>
  <si>
    <t>Sussidi economici, anche una tantum, ad integrazione del reddito di persone in difficoltà per il soddisfacimento dei bisogni primari. Vi sono compresi gli interventi per persone con disagio psicosociale e senza dimora.</t>
  </si>
  <si>
    <t>B1_IC5b</t>
  </si>
  <si>
    <t>Reddito di Cittadinanza</t>
  </si>
  <si>
    <t>Misura di politica attiva del lavoro e di contrasto alla povertà, alla disuguaglianza e all'esclusione sociale. Si tratta di un sostegno economico ad integrazione   dei redditi familiari associato ad un percorso di reinserimento lavorativo e di inclusione sociale, di cui i beneficiari sono protagonisti sottoscrivendo un Patto per il lavoro ed un Patto per l'inclusione sociale.</t>
  </si>
  <si>
    <t>Art. 25 L.r. 11/2016
Decreto Legge n. 4 del 28/1/2019 convertito con modificazioni dalla Legge n. 26 del 28/3/2019</t>
  </si>
  <si>
    <t>B2_G1</t>
  </si>
  <si>
    <t>Assistenza domiciliare socio educativa</t>
  </si>
  <si>
    <t>Servizio rivolto ai minori a rischio di emarginazione e alle relative famiglie, che necessitano di interventi di  assistenza sociale e/o educativa a domicilio.</t>
  </si>
  <si>
    <t>Artt.22 e 26 L.r.11/2016;
D.G.R. 223/2016;
D.G.R. 88/2017</t>
  </si>
  <si>
    <t>B3_F1</t>
  </si>
  <si>
    <t>Sostegno socio educativo scolastico</t>
  </si>
  <si>
    <t>Interventi mirati a favorire il processo di integrazione nelle strutture educative e scolastiche dei minori con problemi sociali (in particolare dei minori disabili e dei minori stranieri).</t>
  </si>
  <si>
    <t>Art. 11 L.r.11/2016</t>
  </si>
  <si>
    <t>B4_IB5</t>
  </si>
  <si>
    <t>Contributi economici per l'affidamento familiare di minori</t>
  </si>
  <si>
    <t>Contributi economici alle famiglie che accolgono temporaneamente minori qualora la famiglia di origine sia momentaneamente impossibilitata a provvedervi in modo adeguato</t>
  </si>
  <si>
    <t>B4_D3</t>
  </si>
  <si>
    <t>Affidamento familiare</t>
  </si>
  <si>
    <t>Attività di supporto per favorire l'accoglienza (a tempo pieno o parziale) di un minore in un nucleo familiare qualora la famiglia di origine sia momentaneamente impossibilitata a provvedervi in modo adeguato, anche in collaborazione con l'Autorità Giudiziaria.</t>
  </si>
  <si>
    <t>Art. 10 L.r. 11/2016;
L. 184/83;
L. 173/2015</t>
  </si>
  <si>
    <t>B4_D4</t>
  </si>
  <si>
    <t>Adozione nazionale e internazionale</t>
  </si>
  <si>
    <t>Attività volta a proteggere e tutelare la crescita del minore in stato di abbandono attraverso l'accoglienza definitiva in un nuovo nucleo familiare.</t>
  </si>
  <si>
    <t>Art 10 L. r. 11/2016;
L. 184/83; L.149/2001</t>
  </si>
  <si>
    <t>B4_D5</t>
  </si>
  <si>
    <t>Servizio di mediazione familiare</t>
  </si>
  <si>
    <t>Servizio di sostegno alla coppia in fase di separazione o già separata, con figli minori.</t>
  </si>
  <si>
    <t>Art. 10 L.r. 11/2016</t>
  </si>
  <si>
    <t>B4_D6</t>
  </si>
  <si>
    <t>Prevenzione dell'allontanamento familiare (P.I.P.P.I.)</t>
  </si>
  <si>
    <t>Inteventi con bambini e famiglie in condizioni di vulnerabilità, con la finalità di contrastare l'esclusione sociale dei minorenni e delle loro famiglie</t>
  </si>
  <si>
    <t>B4_LA3</t>
  </si>
  <si>
    <t>Centri per le Famiglie</t>
  </si>
  <si>
    <t>Il centro per le famiglie è un servizio a sostegno dello scambio d’esperienze tra famiglie con figli. Esso si configura come un contenitore ed un catalizzatore d’opportunità e di risorse della comunità, per l’assistenza “tra e alle famiglie”. Il personale impegnato nel Centro ha solo un ruolo di regia, con il compito di coordinare e coadiuvare le attività, che sono svolte con il protagonismo attivo delle famiglie.</t>
  </si>
  <si>
    <t>B5_E3</t>
  </si>
  <si>
    <t>Mediazione interculturale</t>
  </si>
  <si>
    <t>Interventi atti a garantire l’accesso paritario in ambito scolastico, sociale e lavorativo delle persone straniere e nomadi.</t>
  </si>
  <si>
    <t>Art. 8 L.r. 11/2016;
L.r. 10/2008</t>
  </si>
  <si>
    <t>B5_E4</t>
  </si>
  <si>
    <t>Mediazione sociale</t>
  </si>
  <si>
    <t>Interventi atti a favorire la gestione di conflitti sociali tra cittadini (conflitti di condominio, di strada) a favorire la tolleranza, l'integrazione e il vivere civile.</t>
  </si>
  <si>
    <t>Art.  8 L.r. 11/2016</t>
  </si>
  <si>
    <t>B6_F4</t>
  </si>
  <si>
    <t>Sostegno all'inserimento lavorativo</t>
  </si>
  <si>
    <t>Interventi mirati a incentivare l'inserimento e il reinserimento lavorativo di soggetti disabili o a rischio di emarginazione comprese persone con disagio psicosociale e senza dimora.</t>
  </si>
  <si>
    <t>Art. 21 L.r.11/2016; L.68/99</t>
  </si>
  <si>
    <t>B7_C1</t>
  </si>
  <si>
    <t>Pronto Intervento Sociale</t>
  </si>
  <si>
    <t>Servizio che affronta l'emergenza e l’urgenza sociale in tempi rapidi e in maniera flessibile  in stretto collegamento con i servizi sociali territoriali. Attiva interventi per offrire sostegno a specifici target, in particolare persone senza dimora e adulti in situazioni di emergenza sociale  anche attraverso servizi di prima assistenza.</t>
  </si>
  <si>
    <t>Art. 22 e 30 L.r.11/2016</t>
  </si>
  <si>
    <t>B7_B3</t>
  </si>
  <si>
    <t>Unità di strada</t>
  </si>
  <si>
    <t>Servizi a bassa soglia a carattere continuativo finalizzati alla prevenzione del rischio erogati in situazioni che si svolgono in strada.</t>
  </si>
  <si>
    <t>Art. 18 L.r. 11/2016;
L.r. 10/2008</t>
  </si>
  <si>
    <t>B8_E1</t>
  </si>
  <si>
    <t>Corsi di lingua per immigrati</t>
  </si>
  <si>
    <t>Percorsi di formazione civico-linguistica finalizzati all'inclusione sociale dei cittadini stranieri.</t>
  </si>
  <si>
    <t>Art.8 e 14 L.r. 11/2016; D.Lgs. 286/1998;
L.r. 10/2008</t>
  </si>
  <si>
    <t>B8_B1</t>
  </si>
  <si>
    <t>Attività di prevenzione, promozione e sensibilizzazione</t>
  </si>
  <si>
    <t>Interventi di prevenzione di possibili forme di disagio dei cittadini, con lo scopo di assicurare un miglior livello di vita sul piano fisico ed emozionale. Interventi di informazione e di sensibilizzazione rivolti a tutti i cittadini, per favorire la conoscenza dei potenziali rischi sociali</t>
  </si>
  <si>
    <t>L.r. 11/2016</t>
  </si>
  <si>
    <t>B8_C1</t>
  </si>
  <si>
    <t>Attività di agricoltura sociale</t>
  </si>
  <si>
    <t>L. 141/2015; 
decreto ministeriale 12550/2018</t>
  </si>
  <si>
    <t>B9_B2</t>
  </si>
  <si>
    <t>Servizi per la residenza fittizia (diritto all'iscrizione anagrafica e servizio di fermo posta)</t>
  </si>
  <si>
    <t>Garantire in ogni Comune, alle persone che lo eleggono a proprio domicilio, anche se prive di un alloggio, servizi che permettano di rendere effettivo il diritto all’iscrizione anagrafica, compreso il servizio di fermo posta necessario a ricevere comunicazioni di tipo istituzionale</t>
  </si>
  <si>
    <t>Art. 1, comma 170 legge 234/2021; decreto interministeriale 30 dicembre 2021</t>
  </si>
  <si>
    <t>C - Interventi per la domiciliarità</t>
  </si>
  <si>
    <t>C1_G1</t>
  </si>
  <si>
    <t>Assistenza domiciliare</t>
  </si>
  <si>
    <t>Servizio rivolto a persone con ridotta autonomia, o a rischio di emarginazione, che richiedono interventi di cura e di igiene della persona, di aiuto nella gestione della propria abitazione, di sostegno psicologico, di assistenza sociale e/o educativa a domicilio.</t>
  </si>
  <si>
    <t>C1_G5</t>
  </si>
  <si>
    <t>Assistenza domiciliare indiretta- Voucher</t>
  </si>
  <si>
    <t>Benefici economici a favore di persone in condizioni di disabilità permanente, fragilità e grave limitazione dell’autonomia al fine di favorire la vita indipendente, attraverso  programmi di aiuto alla persona attuati da personale qualificato scelto direttamente dagli assistiti e dalle famiglie attraverso l’instaurazione di un rapporto di lavoro a norma di legge, con verifica delle prestazioni erogate e della loro efficacia.</t>
  </si>
  <si>
    <t>Artt.22 e 26 Lr 11/2016;
D.G.R. 223/2016 e s.m.i;
D.G.R 88/2017</t>
  </si>
  <si>
    <t>C2_G5</t>
  </si>
  <si>
    <t>Assegni di cura</t>
  </si>
  <si>
    <t>Benefici a carattere economico o titoli validi per l’acquisto di prestazioni da soggetti accreditati del sistema integrato, con la finalità di garantire a persone non autosufficienti e a disabili gravi o gravissimi, la permanenza nel nucleo familiare o nell'ambiente di appartenenza, evitando il ricovero in strutture residenziali. Sono finalizzati a garantire sostegno alle famiglie che si prendono cura direttamente dei familiari non autosufficienti; a favorire il recupero psicosociale delle persone con disagio psichico, assistite dalle competenti strutture delle aziende sanitarie locali, per il tempo e nelle misure determinate dal programma terapeutico riabilitativo individuale; a  sostenere la maternità nelle situazioni di disagio economico e sociale.</t>
  </si>
  <si>
    <t>Artt. 22, 25 e 26  Lr 11/2016;
D.G.R. 223/2016 e s.m.i;
D.G.R. 88/2018;</t>
  </si>
  <si>
    <t>C2_G2</t>
  </si>
  <si>
    <t>Assistenza Domiciliare Integrata (ADI)</t>
  </si>
  <si>
    <t>Assistenza rivolta a soddisfare le esigenze delle persone anziane, delle persone disabili e delle persone con disagio psichico, delle persone affette da malattie cronico-degenerative, non autosufficienti,aventi necessità di un’assistenza continuativa che richiede interventi di tipo sociale a rilevanza sanitaria e di tipo sanitario a rilevanza sociali. E' erogata anche agli ospiti delle strutture socio assistenziali in relazione ai singoli piani personalizzati di assistenza.</t>
  </si>
  <si>
    <t>Artt. 22 e  26 L.r.11/2016;
D.G.R. 223/2016;
D.G.R. 88/2017</t>
  </si>
  <si>
    <t>C2_G3a</t>
  </si>
  <si>
    <t>Dimissioni protette</t>
  </si>
  <si>
    <t>Dimissione da un contesto sanitario che prevede una continuità di assistenza e cure attraverso un programma concordato tra il medico curante, i servizi sociali territoriali dell’Asl di appartenenza e dell’Ente locale.</t>
  </si>
  <si>
    <t>C2_G3b</t>
  </si>
  <si>
    <t>Dimissioni protette per persone senza fissa dimora</t>
  </si>
  <si>
    <t>Dimissione da un contesto sanitario che prevede una continuità di assistenza e cure attraverso un programma concordato tra il medico curante, i servizi sociali territoriali dell’Asl di appartenenza e dell’Ente locale in favore di persone senza fissa dimora</t>
  </si>
  <si>
    <t>C3_G4</t>
  </si>
  <si>
    <t>Servizio di telesoccorso</t>
  </si>
  <si>
    <t>Interventi tempestivi 24 ore su 24 rivolti a utenti in situazione di emergenza o di improvvisa difficoltà</t>
  </si>
  <si>
    <t>Art. 26 L.r.11/2016</t>
  </si>
  <si>
    <t>C3_G3</t>
  </si>
  <si>
    <t>Servizi di prossimità</t>
  </si>
  <si>
    <t>Forme di solidarietà (anche associative) fra persone fragili (anziani soli, coppie di anziani, disabili adulti, migranti), appartenenti allo stesso contesto (condominio, strada, quartiere), finalizzate al reciproco sostegno nella risposta ai disagi e problemi quotidiani.</t>
  </si>
  <si>
    <t>Art.4 L.r. 11/2016</t>
  </si>
  <si>
    <t>C3_G6</t>
  </si>
  <si>
    <t>Pasti e lavanderia a domicilio</t>
  </si>
  <si>
    <t>Interventi rivolti a persone parzialmente non autosufficienti o a rischio di emarginazione</t>
  </si>
  <si>
    <t>Artt. 22 e 26 Lr 11/2016;
D.G.R. 223/2016 e s.m.i;
D.G.R. 88/2018;</t>
  </si>
  <si>
    <t>C3_G7</t>
  </si>
  <si>
    <t>Soluzione abitative e nuove forme di abitazione e coabitazione solidale. Adattamenti dell'abitazione anche con soluzioni domotiche e tecnologiche</t>
  </si>
  <si>
    <t>Interventi per favorire la domiciliarità per le persone anziane non autosufficienti e alle persone disabili gravi</t>
  </si>
  <si>
    <t>Art. 1, comma 162 legge 234/2021; DPCM ottobre 2022</t>
  </si>
  <si>
    <t>C3_C/G 8 (a,b,c,d,e)</t>
  </si>
  <si>
    <t>Percorsi di deistituzionalizzazione e di supporto alla domiciliarità, alla permanenza temporanea in una soluzione abitativa extrafamiliare; interventi innovativi di residenzialità; sviluppo delle competenze per la gestione della vita quotidiana</t>
  </si>
  <si>
    <t>Interventi favorire l'autonomia delle persone con disabilità grave prive del sostegno familiare</t>
  </si>
  <si>
    <t>Legge 112/2016; art. 3 DM 23 novembre 2016.</t>
  </si>
  <si>
    <t>C4_H2</t>
  </si>
  <si>
    <t>Trasporto sociale (mezzo di trasporto)</t>
  </si>
  <si>
    <t>Mezzi di trasporto (pubblici o privati) volti a garantire lo spostamento di persone a ridotta mobilità.</t>
  </si>
  <si>
    <t>Art.26 Lr11/2016;
D.G.R. 223/2016 e s.m.i;
D.G.R. 88/2018;</t>
  </si>
  <si>
    <t>C4_IB3</t>
  </si>
  <si>
    <t>Trasporto sociale (contributo per il trasporto)</t>
  </si>
  <si>
    <t>Sostegni economici erogati a persone a ridotta mobilità (disabili, anziani), inclusi i contributi per i cani guida.</t>
  </si>
  <si>
    <t>Art.26 Lr11/2016</t>
  </si>
  <si>
    <t>D - Centri servizi, diurni e semiresidenziali</t>
  </si>
  <si>
    <t>D1_LA1</t>
  </si>
  <si>
    <t>Ludoteca</t>
  </si>
  <si>
    <t>Centri di attività educative e ricreative rivolte a bambini/ragazzi in età prescolare e di scuola dell'obbligo</t>
  </si>
  <si>
    <t>L.r. 18/2002</t>
  </si>
  <si>
    <t>D1_LA2</t>
  </si>
  <si>
    <t>Centro anziani</t>
  </si>
  <si>
    <t>Centri di aggregazione per anziani nei quali promuovere e coordinare attività ludico-ricreative, sociali, educative, culturali e sportive, per un corretto utilizzo del tempo libero.</t>
  </si>
  <si>
    <t>Art. 28 L.r.11/2016;
L.r. 41/2003 e s.m.i.;
D.G.R. n. 1304/2004 e s.m.i.</t>
  </si>
  <si>
    <t>D1_LB1</t>
  </si>
  <si>
    <t>Asilo nido, nido  aziendale e micro-nido</t>
  </si>
  <si>
    <t>Servizio socio-educativo d'interesse pubblico che, nel quadro della politica generale educativa e formativa della prima infanzia, accoglie i bambini fino a 3 anni d'eta', concorrendo efficacemente con le famiglie alla loro educazione e formazione, anche al fine di  facilitare l'accesso dei genitori o di chi ne fa le veci al lavoro, nonche' l'inserimento sociale e lavorativo della donna</t>
  </si>
  <si>
    <t>Art. 10 L.r. 11/2016;
L.r. 59/80;
L.r. 5/1973 e s.m.i.</t>
  </si>
  <si>
    <t>D1_LB2.1</t>
  </si>
  <si>
    <t>Nido familiare</t>
  </si>
  <si>
    <t>Servizi e interventi educativi per piccoli gruppi di bambini di età inferiore a 3 anni realizzato con personale educativo qualificato presso una civile abitazione o contesto domiciliare.</t>
  </si>
  <si>
    <t>Art. 10 L.r. 11/2016;
Art.5 della legge 285/97</t>
  </si>
  <si>
    <t>D1_LA5</t>
  </si>
  <si>
    <t>Centri diurni estivi</t>
  </si>
  <si>
    <t>Centri organizzati per attività ricreative, sportive, educative che si svolgono nel periodo estivo.</t>
  </si>
  <si>
    <t>Art. 29 L.r.11/2016;</t>
  </si>
  <si>
    <t>D2_LA4a</t>
  </si>
  <si>
    <t>Centro diurno</t>
  </si>
  <si>
    <t>Centri diurni socio-educativi per bambini e adolescenti e Centri diurni con funzione di protezione sociale: centri sociali di tipo aperto, che svolgono attività di sostegno, socializzazione e recupero per minori, persone con disabilità e con patologie degenerative invalidanti, tossicodipendenti o altre persone con disagio psicosociale.</t>
  </si>
  <si>
    <t>Artt.22 e 28 L.r.11/2016
L.r. 41/2003 e s.m.i.;
D.G.R. n. 1304/2004 e s.m.i.</t>
  </si>
  <si>
    <t>D2_LA4b</t>
  </si>
  <si>
    <t>Struttura semiresidenziale</t>
  </si>
  <si>
    <t>Strutture semiresidenziali con funzione di protezione sociale che svolgono attività di sostegno, socializzazione e recupero per  persone con disabilità anche affette da malattie cronico degenerative, anziani, tossicodipendenti o altre persone con disagio psicosociale.</t>
  </si>
  <si>
    <t>Artt.22 e 31 L.r.11/2016;
Art. 10 L.r. 41/2003 e s.m.i.;
D.G.R. n. 1305/2004 e s.m.i.</t>
  </si>
  <si>
    <t>D3_LA4</t>
  </si>
  <si>
    <t>Centro diurno per persone affette da Alzheimer</t>
  </si>
  <si>
    <t>Centro socio assistenziale ad integrazione sanitaria rivolto a persone affette da patologia di Alzheimer ed altre demenze.  Si avvale della presenza di personale qualificato.</t>
  </si>
  <si>
    <t>Artt.22 e  28 L.r.11/2016;
Art.10 L.r.41/2003 e s.m.i.;</t>
  </si>
  <si>
    <t>D4_H1</t>
  </si>
  <si>
    <t>Mensa sociale</t>
  </si>
  <si>
    <t>Erogazione di pasti caldi a soggetti che si trovano in condizioni disagiate.</t>
  </si>
  <si>
    <t>Artt. 22 e  27 L.r.11/2016;
L.r. 41/2003;
D.G.R. 1304/2004.</t>
  </si>
  <si>
    <t>D5_IA1</t>
  </si>
  <si>
    <t>Retta per Asili Nido</t>
  </si>
  <si>
    <t>Interventi per garantire all'utente in difficoltà economica la copertura della retta per asili nido, micro- nidi e le sezioni 24-36 mesi aggregate alle scuole. Sono compresi i contributi erogati per la gestione dei servizi al fine di contenere l’importo delle rette.</t>
  </si>
  <si>
    <t>Art. 25 L.r.11/2016</t>
  </si>
  <si>
    <t>D5_IA4</t>
  </si>
  <si>
    <t>Integrazione retta per RSA/Strutture riabilitative di mantenimento in regime semiresidenziale</t>
  </si>
  <si>
    <t>Interventi per garantire all'utente in difficoltà economica la compartecipazione al pagamento della retta relativamente alla quota sociale, per l'accoglienza in strutture semiresidenziali di tipo socio sanitario</t>
  </si>
  <si>
    <t>Artt. 30, 34 DPCM 12 gennaio 2017 Art. 6 L.r. 12/2016;
DGR 790/2016;</t>
  </si>
  <si>
    <t>D5_IA3</t>
  </si>
  <si>
    <t>Integrazione retta/Voucher Centri
diurni</t>
  </si>
  <si>
    <t>Interventi per garantire all'utente in difficoltà economica la copertura della retta per centri diurni con
funzioni socio- educative e/o di protezione sociale.</t>
  </si>
  <si>
    <t>Artt.22 e 28 L.r. 11/ 2016</t>
  </si>
  <si>
    <t>E - Strutture comunitarie e residenziali</t>
  </si>
  <si>
    <t>E1_MA5a</t>
  </si>
  <si>
    <t>Alloggi per accoglienza di emergenza</t>
  </si>
  <si>
    <t>Strutture di varie dimensioni atta a rispondere con immediatezza ai bisogni urgenti e temporanei di ospitalità e tutela per evitare l'esposizione a particolari fattori di rischio, in attesa dell'individuazione di soluzioni più adeguate da parte dei servizi sociali territoriali.</t>
  </si>
  <si>
    <t>Artt.22 e 31 L.r.11/2016</t>
  </si>
  <si>
    <t>E1_MA5b</t>
  </si>
  <si>
    <t>CAS Centri Accoglienza Straordinaria</t>
  </si>
  <si>
    <t>Strutture governative temporanee di emergenza  per stranieri richiedenti protezione internazionale atte a  rispondere con immediatezza a bisogni urgenti e temporanei di ospitalità</t>
  </si>
  <si>
    <t>D.lgs. 142/2015 e s.m.i.</t>
  </si>
  <si>
    <t>E2_MA2</t>
  </si>
  <si>
    <t>Case rifugio</t>
  </si>
  <si>
    <t>Struttura di primo livello destinata all’accoglienza delle donne e dei loro figli, che hanno subito violenza o che si trovano esposte alla minaccia di ogni forma di violenza.</t>
  </si>
  <si>
    <t>Artt. 15 e  31 L.r.11/2016;
Art. 5 L.r. 4 /2014;
D.G.R.  614/2016;</t>
  </si>
  <si>
    <t>E2_MA5</t>
  </si>
  <si>
    <t>Centri antiviolenza</t>
  </si>
  <si>
    <t>Strutture atte a rispondere con immediatezza ai bisogni urgenti e temporanei di ospitalità e tutela di donne che hanno subito violenza o sono in pericolo di subirla e per i loro figli .</t>
  </si>
  <si>
    <t>E2_MA6</t>
  </si>
  <si>
    <t>Programmi semiautonomia in appartamenti di civile abitazione</t>
  </si>
  <si>
    <t>Programmi che offrono un sostegno a livello abitativo e servizi di supporto e accompagnamento all’autonomia personale, sociale e lavorativa a persone disabili e a persone  con problematiche psicosociali, con capacità di autogestione e autonomia tali da non richiedere la presenza di operatori in maniera continuativa tramite l’enunciazione di precise fasce orarie definite in base al progetto specifico. Sono offerti in appartamenti di civile abitazione. (include strutture per il dopo di noi)</t>
  </si>
  <si>
    <t>Art. 22 e 31 L.r. 11/2016
Art 9 bis L.r. 41/2003 e s.m.i. di cui art 69
L.r. 11/2016;
D.G.R. 1305/ 2004  e s.m.i.;</t>
  </si>
  <si>
    <t>E2_MA7</t>
  </si>
  <si>
    <t>Case della semiautonomia</t>
  </si>
  <si>
    <t>Strutture di ospitalità temporanea, di secondo livello, per le donne vittime di violenza e i loro figli minori</t>
  </si>
  <si>
    <t>Artt. 15 e  31 L.r.11/2016; Art.5 L.r. 4 /2014;
D.G.R. 614/2016;</t>
  </si>
  <si>
    <t>E3_MA3</t>
  </si>
  <si>
    <t>Casa famiglia con funzione socio educativa</t>
  </si>
  <si>
    <t>Struttura di piccole dimensioni, caratterizzata dalla organizzazione di tipo familiare, fornisce tutela ed assistenza educativa di carattere professionale a minori temporaneamente allontanati dal nucleo familiare.</t>
  </si>
  <si>
    <t>Artt. 22 e 31 L.r. 11/2016;
Art. 6 L.r. 41/2003 e s.m.i.;
D.G.R. n. 1305/2004 e s.m.i</t>
  </si>
  <si>
    <t>E4_MA2</t>
  </si>
  <si>
    <t>Casa famiglia</t>
  </si>
  <si>
    <t>Struttura di piccole dimensioni, caratterizzata dalla organizzazione di tipo familiare con diverse funzioni: supporto all’autonomia per anziani,  disabili e persone con problematiche psicosociali; osservazione sociale per adulti col fine di monitorare ed arginare lo sviluppo della marginalità; accompagnamento sociale per utenti che hanno concordato un Progetto di assistenza individuale e sono in fase di riacquisizione dell'autonomia.</t>
  </si>
  <si>
    <t>Artt. 22 e 31 L.r. 11/2016;
Artt.5, 7, 8 e 9 L.r. 41/2003e s.m.i;
D.G.R. n. 1305/2004 e s.m.i.</t>
  </si>
  <si>
    <t>E4_MA4</t>
  </si>
  <si>
    <t>Comunità Familiare ad accoglienza mista</t>
  </si>
  <si>
    <t>Struttura  a carattere familiare  riconducibile a un nucleo familiare che  garantisce a minori e adulti in stato di difficoltà, di abbandono, di svantaggio,  un contesto di vita familiare mediante un'organizzazione caratterizzata da relazioni stabili.</t>
  </si>
  <si>
    <t>D.G.R. 173/2014</t>
  </si>
  <si>
    <t>E4_MA5a</t>
  </si>
  <si>
    <t>Comunità di pronta accoglienza</t>
  </si>
  <si>
    <t>Struttura di varie dimensioni atta a rispondere con immediatezza ai bisogni urgenti e temporanei di ospitalità e tutela per evitare l'esposizione a particolari fattori di rischio, in attesa dell'individuazione di soluzioni più adeguate da parte dei servizi sociali territoriali.</t>
  </si>
  <si>
    <t>Artt. 22 e 31 L.r.11/2016;
L.r. 41/2003 e s.m.i.;
D.G.R. n. 1305/2004 e s.m.i;</t>
  </si>
  <si>
    <t>E4_MA5b</t>
  </si>
  <si>
    <t>Comunità educativa di Pronta accoglienza</t>
  </si>
  <si>
    <t>Strutture di varie dimensioni atta a rispondere con immediatezza ai bisogni urgenti e temporanei di ospitalità e tutela per evitare l'esposizione di minori a particolari fattori di rischio, in attesa dell'individuazione di soluzioni più adeguate da parte dei servizi sociali territoriali</t>
  </si>
  <si>
    <t>Artt.22 e 31 L.r. 11/2016;
Art. 6 L.r. 41/2003 e s.m.i.;
D.G.R. n. 1305/2004 e s.m.i.</t>
  </si>
  <si>
    <t>E4_MA1</t>
  </si>
  <si>
    <t>Strutture di accoglienza temporanea di familiari e pazienti in cura per patologie oncoematologiche</t>
  </si>
  <si>
    <t>Strutture di accoglienza temporanea di familiari e pazienti in cura per patologie
oncoematologiche</t>
  </si>
  <si>
    <t>Art. 23 l.r. 27/2006; 
DGR 652/2007</t>
  </si>
  <si>
    <t>E4_MA6</t>
  </si>
  <si>
    <t>Casa Albergo</t>
  </si>
  <si>
    <t>Struttura a prevalente accoglienza alberghiera, destinata ad accogliere persone anziane autosufficienti, sole o in coppia, e consistente in un complesso di appartamenti provvisti di servizi sia autonomi sia centralizzati, ubicata in zone urbanizzate e fornita di adeguate infrastrutture e servizi sociali.</t>
  </si>
  <si>
    <t>Artt. 22 e 31 L.r.  11/2016;
art. 8 L.r. 41/2003 e s.m.i.;
D.G.R. n. 1305/2004 e s.m.i.</t>
  </si>
  <si>
    <t>Strutture comunitarie e residenziali</t>
  </si>
  <si>
    <t>E4_MA6b</t>
  </si>
  <si>
    <t>SIPROIMI Sistema di protezione per titolari di protezione internazionale e per minori stranieri non accompagnati</t>
  </si>
  <si>
    <t>Servizi di accoglienza integrata predisposti su base volontaria dai Comuni  a valere sul Fondo nazionale per le politiche e i servizi dell'asilo  che offrono accoglienza residenziale e misure di integrazione sociale a stranieri adulti titolari di protezione internazionale (status rifugiato; titolare di protezione sussidiaria) e a minori stranieri non accompagnati,  nonchè a titolari di permessi di soggiorno per motivi di protezione sociale, per vittime di violenza domestica, per cure mediche, per calamità, per sfruttamento lavorativo, per atti di particolare valore civile, qualora non accedano a sistemi di protezione specificamente destinati.</t>
  </si>
  <si>
    <t>E4_MA7a</t>
  </si>
  <si>
    <t>Comunità Alloggio</t>
  </si>
  <si>
    <t>Struttura di varie dimensioni a seconda dell’utenza e della funzione svolta; supporto all’autonomia per anziani, disabili e persone con problematiche psicosociali.</t>
  </si>
  <si>
    <t>Artt. 22 e 31 L.r. 11/2016; Artt.5,7,8,9 L.r. 41/2003 e s.m.i.;
D.G.R. n. 1305/2004 e s.m.i.;</t>
  </si>
  <si>
    <t>E4_MA7b</t>
  </si>
  <si>
    <t>Casa di riposo</t>
  </si>
  <si>
    <t>Struttura di varie dimensioni di supporto all’autonomia per anziani, rientrante nelle strutture a prevalente accoglienza alberghiera, nella quale vengono assicurati, oltre alle prestazioni di tipo alberghiero, interventi culturali e ricreativi nonché servizi specifici a carattere socioassistenziale</t>
  </si>
  <si>
    <t>Artt. 22 e  31 L.r. 11/2016;
Art.8 L.r. 41/2003 e s.m.i.;
D.G.R. n. 1305/2004 e s.m.i.</t>
  </si>
  <si>
    <t>E4_MA7c</t>
  </si>
  <si>
    <t>Altre strutture di accoglienza per minori stranieri non accompagnati</t>
  </si>
  <si>
    <t>Altre misure di accoglienza e protezione predisposte dai Comuni e rivolte ai  minori stranieri non accompagnati per i quali vengono riservati percorsi dedicati in ragione della loro condizione.</t>
  </si>
  <si>
    <t>L. 47/2017;
L.R. 10/2008</t>
  </si>
  <si>
    <t>E4_MA7d</t>
  </si>
  <si>
    <t>Strutture di accoglienza residenziale per vittime di tratta di esseri umani adulte e minori</t>
  </si>
  <si>
    <t>Strutture di accoglienza finalizzate ad assicurare a persone vittime di tratta e di grave sfruttamento percorsi di assistenza e di tutela personalizzati, tesi a favorirne l'inclusione sociale</t>
  </si>
  <si>
    <t>D.Lgs. 286/98; L.228/2003; L.47/2017;
L.R. 10/2008</t>
  </si>
  <si>
    <t>E4_MA9</t>
  </si>
  <si>
    <t>Gruppo appartamento</t>
  </si>
  <si>
    <t>Struttura di medie dimensioni caratterizzata da tutela ed assistenza educativa di carattere professionale a minori temporaneamente allontanati dal nucleo familiare.</t>
  </si>
  <si>
    <t>Artt. 22 e 31 L.r. 11/2016 ;
Art. 6 L.r. 41/2003 e s.m.i.;
D.G.R. n. 1305/2004 e s.m.i</t>
  </si>
  <si>
    <t>E6_MA5</t>
  </si>
  <si>
    <t>Accoglienza Notturna</t>
  </si>
  <si>
    <t>Struttura di varie dimensioni atta a rispondere con immediatezza ai bisogni urgenti e temporanei di ospitalità e tutela.  Offre alloggio notturno a persone che temporaneamente non possono provvedervi e rappresenta  la prima modalità di accesso al sistema integrato ai fini dell’inserimento in un percorso assistenziale e di reinserimento sociale che prevede un successivo affidamento ad altri servizi.</t>
  </si>
  <si>
    <t>Artt. 22 e 27  L.r.11/2016;
L.r. 41/2003 e s.m.i.;
D.G.R. 1304/2004 e s.m.i.</t>
  </si>
  <si>
    <t>E7_MB2</t>
  </si>
  <si>
    <t>Servizi per aree attrezzate</t>
  </si>
  <si>
    <t>Area di insediamento per nomadi dotata delle necessarie infrastrutture e dei servizi.</t>
  </si>
  <si>
    <t>L.r. 82/1985</t>
  </si>
  <si>
    <t>E8_IA6a</t>
  </si>
  <si>
    <t>Retta/Integrazione retta per prestazioni residenziali socio assistenziali</t>
  </si>
  <si>
    <t>Interventi per garantire all'utente in difficoltà economica la copertura della retta per l'accoglienza in strutture residenziali di tipo socio assistenziale.</t>
  </si>
  <si>
    <t>Artt. 22 e 31 L.r. 11/2016</t>
  </si>
  <si>
    <t>E8_IA6b</t>
  </si>
  <si>
    <t>Integrazione retta per RSA/Strutture riabilitative di mantenimento e strutture  socio riabilitative psichiatriche (SRSR)</t>
  </si>
  <si>
    <t>Interventi per garantire all'utente in difficoltà economica la compartecipazione al pagamento della retta relativamente alla quota sociale, per l'accoglienza in strutture residenziali di tipo socio sanitario.</t>
  </si>
  <si>
    <t>Artt. 30, 33, 34 DPCM 12 gennaio 2017 Art. 6 L.r. 12/2016;
DGR 790/2016; DGR 395/2017</t>
  </si>
  <si>
    <t>E8_IA7</t>
  </si>
  <si>
    <t>Integrazione retta/Voucher Servizi per la vacanza</t>
  </si>
  <si>
    <t>Interventi per garantire all'utente in difficoltà economica la coperture della retta per strutture comunitarie comprendenti le colonie, i campeggi, i centri ricreativi a carattere stagionale, i soggiorni climatici o termali</t>
  </si>
  <si>
    <t>Art.29 L.r.11/2016;
L.r.41/2003 e s.m.i.;
D.G.R. 1304/2004 e s.m.i.
D.G.R. 407/2019</t>
  </si>
  <si>
    <t>Profilo Distrettuale</t>
  </si>
  <si>
    <t>I[NSERIRE QUI EVENTUALE LOGO 
DISTINTIVO DISTRETTUALE]</t>
  </si>
  <si>
    <t>Legenda:</t>
  </si>
  <si>
    <t>*</t>
  </si>
  <si>
    <t>Campo a compilazione obbligatoria</t>
  </si>
  <si>
    <r>
      <rPr>
        <b/>
        <sz val="14"/>
        <color rgb="FF000000"/>
        <rFont val="Arial"/>
        <family val="2"/>
        <charset val="1"/>
      </rPr>
      <t>Data di compilazione Piano Sociale di Zona</t>
    </r>
    <r>
      <rPr>
        <b/>
        <sz val="14"/>
        <color rgb="FFC00000"/>
        <rFont val="Arial"/>
        <family val="2"/>
        <charset val="1"/>
      </rPr>
      <t>*</t>
    </r>
  </si>
  <si>
    <t>(inserire data di compilazione del documento nel seguente formato: gg/mm/aaaa)</t>
  </si>
  <si>
    <r>
      <rPr>
        <b/>
        <sz val="14"/>
        <color rgb="FF000000"/>
        <rFont val="Arial"/>
        <family val="2"/>
        <charset val="1"/>
      </rPr>
      <t>Distretto Sociosanitario</t>
    </r>
    <r>
      <rPr>
        <b/>
        <sz val="14"/>
        <color rgb="FFC00000"/>
        <rFont val="Arial"/>
        <family val="2"/>
        <charset val="1"/>
      </rPr>
      <t>*</t>
    </r>
  </si>
  <si>
    <t>VT/2</t>
  </si>
  <si>
    <t>(inserire denominazione completa dell'Distretto Sociosanitario compilatore della presente scheda)</t>
  </si>
  <si>
    <r>
      <rPr>
        <b/>
        <sz val="14"/>
        <color rgb="FF000000"/>
        <rFont val="Arial"/>
        <family val="2"/>
        <charset val="1"/>
      </rPr>
      <t>Comune Capofila</t>
    </r>
    <r>
      <rPr>
        <b/>
        <sz val="14"/>
        <color rgb="FFC00000"/>
        <rFont val="Arial"/>
        <family val="2"/>
        <charset val="1"/>
      </rPr>
      <t>*</t>
    </r>
  </si>
  <si>
    <t>TARQUINIA</t>
  </si>
  <si>
    <t>(indicare il comune capofila del Distretto Sociosanitario)</t>
  </si>
  <si>
    <r>
      <rPr>
        <b/>
        <sz val="14"/>
        <color rgb="FF000000"/>
        <rFont val="Arial"/>
        <family val="2"/>
        <charset val="1"/>
      </rPr>
      <t>Indirizzo PEC Distretto Sociosanitario</t>
    </r>
    <r>
      <rPr>
        <b/>
        <sz val="14"/>
        <color rgb="FFC00000"/>
        <rFont val="Arial"/>
        <family val="2"/>
        <charset val="1"/>
      </rPr>
      <t>*</t>
    </r>
  </si>
  <si>
    <t>pec@pec.comune.tarquinia.vt.it</t>
  </si>
  <si>
    <t>(inserire indirizzo PEC Distretto Sociosanitario compilatore)</t>
  </si>
  <si>
    <r>
      <rPr>
        <b/>
        <sz val="14"/>
        <color rgb="FF000000"/>
        <rFont val="Arial"/>
        <family val="2"/>
        <charset val="1"/>
      </rPr>
      <t>Indirizzo email Distretto Sociosanitario</t>
    </r>
    <r>
      <rPr>
        <b/>
        <sz val="14"/>
        <color rgb="FFC00000"/>
        <rFont val="Arial"/>
        <family val="2"/>
        <charset val="1"/>
      </rPr>
      <t>*</t>
    </r>
  </si>
  <si>
    <t>distressvt2@tarquinia.net</t>
  </si>
  <si>
    <t>(inserire indirizzo email Distretto Sociosanitario compilatore)</t>
  </si>
  <si>
    <r>
      <rPr>
        <b/>
        <sz val="14"/>
        <color rgb="FF000000"/>
        <rFont val="Arial"/>
        <family val="2"/>
        <charset val="1"/>
      </rPr>
      <t>Responsabile Ufficio di Piano</t>
    </r>
    <r>
      <rPr>
        <b/>
        <sz val="14"/>
        <color rgb="FFC00000"/>
        <rFont val="Arial"/>
        <family val="2"/>
        <charset val="1"/>
      </rPr>
      <t>*</t>
    </r>
  </si>
  <si>
    <t>MARIANI CATIA</t>
  </si>
  <si>
    <t>(inserire nome e cognome del responsabile individuato dell'Ufficio di Piano)</t>
  </si>
  <si>
    <r>
      <rPr>
        <b/>
        <sz val="14"/>
        <color rgb="FF000000"/>
        <rFont val="Arial"/>
        <family val="2"/>
        <charset val="1"/>
      </rPr>
      <t>Provvedimento nomina responsabile Ufficio di Piano</t>
    </r>
    <r>
      <rPr>
        <b/>
        <sz val="14"/>
        <color rgb="FFC00000"/>
        <rFont val="Arial"/>
        <family val="2"/>
        <charset val="1"/>
      </rPr>
      <t>*</t>
    </r>
  </si>
  <si>
    <t>Decreto Sindacale n. 48/2023</t>
  </si>
  <si>
    <t>(inserire il provvedimento legato alla nomina del Responsabile dell’Ufficio di Piano)</t>
  </si>
  <si>
    <r>
      <rPr>
        <b/>
        <sz val="14"/>
        <color rgb="FF000000"/>
        <rFont val="Arial"/>
        <family val="2"/>
        <charset val="1"/>
      </rPr>
      <t>Numero di telefono Ufficio di Piano ad uso regionale</t>
    </r>
    <r>
      <rPr>
        <b/>
        <sz val="14"/>
        <color rgb="FFC00000"/>
        <rFont val="Arial"/>
        <family val="2"/>
        <charset val="1"/>
      </rPr>
      <t>*</t>
    </r>
  </si>
  <si>
    <t>0766849317</t>
  </si>
  <si>
    <t>(inserire il recapito telefonico dell'Ufficio di Piano per comunicazioni interne con la Direzione Regionale Inclusione Sociale)</t>
  </si>
  <si>
    <r>
      <rPr>
        <b/>
        <sz val="14"/>
        <color rgb="FF000000"/>
        <rFont val="Arial"/>
        <family val="2"/>
        <charset val="1"/>
      </rPr>
      <t>Numero di telefono Ufficio di Piano ad uso pubblico</t>
    </r>
    <r>
      <rPr>
        <b/>
        <sz val="14"/>
        <color rgb="FFC00000"/>
        <rFont val="Arial"/>
        <family val="2"/>
        <charset val="1"/>
      </rPr>
      <t>*</t>
    </r>
  </si>
  <si>
    <t>0766849313</t>
  </si>
  <si>
    <t>(inserire il recapito telefonico dell'Ufficio di Piano ad uso pubblico per la cittadinanza del Distretto Sociosanitario)</t>
  </si>
  <si>
    <r>
      <rPr>
        <b/>
        <sz val="14"/>
        <color rgb="FF000000"/>
        <rFont val="Arial"/>
        <family val="2"/>
        <charset val="1"/>
      </rPr>
      <t>Indirizzo Ufficio di Piano</t>
    </r>
    <r>
      <rPr>
        <b/>
        <sz val="14"/>
        <color rgb="FFC00000"/>
        <rFont val="Arial"/>
        <family val="2"/>
        <charset val="1"/>
      </rPr>
      <t>*</t>
    </r>
  </si>
  <si>
    <t>VIA GIUSEPPE GARIBALDI, 23</t>
  </si>
  <si>
    <t>via / piazza e n.civico</t>
  </si>
  <si>
    <t>VT</t>
  </si>
  <si>
    <t>Città</t>
  </si>
  <si>
    <t>Provincia</t>
  </si>
  <si>
    <t>CAP</t>
  </si>
  <si>
    <r>
      <rPr>
        <b/>
        <sz val="14"/>
        <color rgb="FF000000"/>
        <rFont val="Arial"/>
        <family val="2"/>
        <charset val="1"/>
      </rPr>
      <t>Dotazione totale Fondo Solidarietà Comunale (FSC)</t>
    </r>
    <r>
      <rPr>
        <b/>
        <sz val="14"/>
        <color rgb="FFC00000"/>
        <rFont val="Arial"/>
        <family val="2"/>
        <charset val="1"/>
      </rPr>
      <t>*</t>
    </r>
  </si>
  <si>
    <t>(inserire la dotazione finanziaria totale distrettuale del Fondo Solidarietà Comunale)</t>
  </si>
  <si>
    <r>
      <rPr>
        <b/>
        <sz val="14"/>
        <color rgb="FF000000"/>
        <rFont val="Arial"/>
        <family val="2"/>
        <charset val="1"/>
      </rPr>
      <t xml:space="preserve">Soggetto compilatore </t>
    </r>
    <r>
      <rPr>
        <b/>
        <sz val="14"/>
        <color rgb="FFC00000"/>
        <rFont val="Arial"/>
        <family val="2"/>
        <charset val="1"/>
      </rPr>
      <t>*</t>
    </r>
  </si>
  <si>
    <t>Catia</t>
  </si>
  <si>
    <t>Mariani</t>
  </si>
  <si>
    <t>Nome</t>
  </si>
  <si>
    <t>Cognome</t>
  </si>
  <si>
    <t>Indirizzo e-mail</t>
  </si>
  <si>
    <r>
      <rPr>
        <b/>
        <sz val="12"/>
        <color rgb="FF002745"/>
        <rFont val="Arial"/>
        <family val="2"/>
        <charset val="1"/>
      </rPr>
      <t xml:space="preserve">Piano di Zona del Sistema Integrato dei Servizi e Interventi Sociali dell’Ambito Distrettuale 
</t>
    </r>
    <r>
      <rPr>
        <b/>
        <i/>
        <sz val="12"/>
        <color rgb="FF002745"/>
        <rFont val="Arial"/>
        <family val="2"/>
        <charset val="1"/>
      </rPr>
      <t>[12-202004142256]</t>
    </r>
  </si>
  <si>
    <t>Triennio 2024-2026</t>
  </si>
  <si>
    <t>1. Introduzione</t>
  </si>
  <si>
    <t>Di seguito viene rappresentata una panoramica relativa al contesto generale e specifico in cui si colloca il Distretto Sociosanitario compilatore, con il dettaglio dei comuni facenti parte e dello stato di gestione dei servizi sociosanitari. Inoltre, viene riportata sinteticamente gli obiettivi in programma per il triennio 2024 - 2026 di riferimento nell'ambito del Piano Sociale Regionale vigente, contestualizzati attraverso una descrizione di sintesi dell’operatività del Distretto.</t>
  </si>
  <si>
    <r>
      <rPr>
        <sz val="10"/>
        <color rgb="FF000000"/>
        <rFont val="Arial"/>
        <family val="2"/>
        <charset val="1"/>
      </rPr>
      <t xml:space="preserve">Il Distretto VT/2 è situato nella Regione Lazio e si estende nelle zone denominate “Bassa Maremma” o “Maremma Laziale” e “Tuscia”, al confine con la Toscana e l’Umbria. Più precisamente il distretto si trova a Nord di Roma e ricade nella provincia di Viterbo. È costituito da 9 Comuni: Tarquinia, Tuscania, Montalto di Castro, Canino, Monte Romano, Piansano, Cellere, Arlena di Castro e Tessennano.
In base alla posizione geografica e alla situazione demografica, i Comuni possono essere raggruppati in tre tipologie, come segue:
• Il primo gruppo è costituito dai comuni di Tarquinia e Montalto di Castro il cui territorio di appartenenza è pianeggiante e si estende lungo la fascia costiera tirrenica.                                                                                      • Il secondo gruppo comprende i comuni di Tuscania, Canino e Monte Romano, posizionati nell’entroterra su un territorio collinare di modesta altezza e con tratti pianeggianti.                                                                                     • Il terzo gruppo comprende i comuni di Piansano, Cellere, Arlena di Castro e Tessennano, che si trovano in una situazione demografica particolare: alti indici di vecchiaia, nonché alte percentuali di popolazione ultrasettantacinquenne.                                                                                                                                         </t>
    </r>
    <r>
      <rPr>
        <sz val="10"/>
        <rFont val="Arial"/>
        <family val="2"/>
        <charset val="1"/>
      </rPr>
      <t xml:space="preserve">La lettura e l’analisi aggiornata e condivisa delle reali problematiche e dei bisogni emergenti nella popolazione distrettuale </t>
    </r>
    <r>
      <rPr>
        <sz val="10"/>
        <color rgb="FF000000"/>
        <rFont val="Arial"/>
        <family val="2"/>
        <charset val="1"/>
      </rPr>
      <t xml:space="preserve">si è realizzata grazie al lavoro svolto in due tavoli tematici inerenti l’ area Anziani autosufficienti, Persone con disabilità, Anziani non autosufficienti, Povertà e Disagio adulti e l’area Famiglia e minori. 
Il lavoro approfondito nei due ambiti è stato condiviso con gli attori sociali del territorio distrettuale (comuni, Asl, istituzioni scolastiche, Enti del terzo settore e OOSS), come riportato nei verbali allegati.
</t>
    </r>
    <r>
      <rPr>
        <sz val="10"/>
        <rFont val="Arial"/>
        <family val="2"/>
        <charset val="1"/>
      </rPr>
      <t>L</t>
    </r>
    <r>
      <rPr>
        <sz val="10"/>
        <color rgb="FF000000"/>
        <rFont val="Arial"/>
        <family val="2"/>
        <charset val="1"/>
      </rPr>
      <t xml:space="preserve">’integrazione sociosanitaria è prevista come definito nel relativo Accordo di Programma.
Al fine di ottimizzare i servizi erogati nell’ambito distrettuale deve essere rafforzata l’attività di coordinamento degli organismi del terzo settore che gestiscono per conto del Distretto i servizi specifici. Nella quotidianità operativa gli operatori coinvolti nei servizi distrettuali collaborano con le varie istituzioni coinvolte, nonché </t>
    </r>
    <r>
      <rPr>
        <sz val="10"/>
        <rFont val="Arial"/>
        <family val="2"/>
        <charset val="1"/>
      </rPr>
      <t>avvalendosi di associazioni ed altri organismi locali.</t>
    </r>
  </si>
  <si>
    <t>2. Gli obiettivi strategici e le priorità di intervento</t>
  </si>
  <si>
    <t>Di seguito, vengono presentati gli interventi programmati al fine dell'attivazione sul territorio propedeutici a rispondere alla domanda dei cittadini bisognosi a e funzionali a perseguire gli obiettivi strategici delineati nel Piano Sociale Regionale vigente.</t>
  </si>
  <si>
    <t>3. Gli obiettivi economici e finanziari da assegnare ai responsabili dell’attuazione del piano</t>
  </si>
  <si>
    <t>Di seguito, viene presentata una panoramica degli obiettivi economici e finanziari che verranno perseguiti nel triennio di riferimento attraverso l'utilizzo dei fondi programmati, contestualizzando l’impiego degli stessi rispetto agli obiettivi del Piano Sociale Regionale precedentemente delineati.</t>
  </si>
  <si>
    <t>4. Stati di bisogno e ambiti di miglioramento dei servizi</t>
  </si>
  <si>
    <t>Di seguito, vengono riportati i dettagli della struttura sociodemografica del Distretto Sociosanitario contestualizzata con l’offerta dei servizi socioassistenziali soprattutto di quelli LEPS. Inoltre, vengono presentate le azioni in target per il triennio di riferimento rispetto al miglioramento dei servizi erogati sul territorio.</t>
  </si>
  <si>
    <t xml:space="preserve">5. Attività sociosanitarie </t>
  </si>
  <si>
    <t xml:space="preserve">Di seguito, viene fornita una descrizione di tutte le attività svolte, che verranno svolte o in essere in partenariato con la ASL. Inoltre, viene fornita una panoramica sullo status del partenariato con la ASL sia a livello di accordi di spesa sia a livello di erogazione degli interventi.  </t>
  </si>
  <si>
    <t>6. Relazione sulle attività di partenariato e partecipazione</t>
  </si>
  <si>
    <t>Di seguito, viene fornita una relazione, inquadrata a livello normativo, sulle attività di partenariato e partecipazione evidenziando le azioni congiunte con gli enti del terzo settore, gli istituti scolastici e la ASL.</t>
  </si>
  <si>
    <t>7. Sistema di monitoraggio delle attività previste nel Piano di Zona</t>
  </si>
  <si>
    <t>Di seguito, vengono descritte le modalità e gli strumenti utilizzati per il monitoraggio dello stato dei bisogni e del sistema territoriale dei servizi. Inoltre, vengono presentati gli standard quantitativi e gli indicatori di qualità per misurare il grado di attuazione degli interventi.</t>
  </si>
  <si>
    <t>MACROATTIVITÀ A</t>
  </si>
  <si>
    <r>
      <rPr>
        <sz val="12"/>
        <color rgb="FF002745"/>
        <rFont val="Arial"/>
        <family val="2"/>
        <charset val="1"/>
      </rPr>
      <t xml:space="preserve">All'interno della presente sezione dedicata alla "MACROATTIVITÀ A", il Distretto Sociosanitario compilatore può provvedere alla programmazione degli Interventi socio-assistenziali in perimetro alla suddetta Macroattività tramite le apposite Schede Intervento sottostanti.
</t>
    </r>
    <r>
      <rPr>
        <b/>
        <u/>
        <sz val="12"/>
        <color rgb="FF002745"/>
        <rFont val="Arial"/>
        <family val="2"/>
        <charset val="1"/>
      </rPr>
      <t>NB</t>
    </r>
    <r>
      <rPr>
        <b/>
        <sz val="12"/>
        <color rgb="FF002745"/>
        <rFont val="Arial"/>
        <family val="2"/>
        <charset val="1"/>
      </rPr>
      <t xml:space="preserve">: E' possibile espandere le singole Schede Intervento cliccando il pulsante "+", presente in corrispondenza di ciascuna Scheda Intervento di interesse. 
In alternativa, è possibile espandere simultaneamente tutte le Schede Intervento cliccando sul pulsante "2" in alto a sinistra all'interno della presente sezione. Mentre, cliccando sul pulsante "1" in alto a sinistra all'interno della presente sezione è possibile collassarle simultaneamente.
</t>
    </r>
    <r>
      <rPr>
        <sz val="12"/>
        <color rgb="FF002745"/>
        <rFont val="Arial"/>
        <family val="2"/>
        <charset val="1"/>
      </rPr>
      <t xml:space="preserve"> 
Il Distretto Sociosanitario compilatore andrà, dunque, a valorizzare tante Schede Intervento quanti sono gli Interventi socio-assistenziali di interesse che intende programmare attraverso il "Piano di Zona" per il triennio 2024 - 2026 per la "MACROATTIVITÀ A". Ogni Scheda Intervento prevede una prima parte identificativa dell'Intervento stesso, comprensiva del Codice e della Tipologia dell'intervento nonché del campo Servizio Programmato, all'interno del quale il Distretto Sociosanitario compilatore dovrà valorizzare, utilizzando l'apposito menu a tendina presente:
- "Sì", se intende programmare quel determinato Intervento;
- "No", se non intende programmare quel determinato Intervento.
Nel momento in cui il Distretto Sociosanitario compilatore intenda programmare un Intervento, una volta valorizzato "Sì" il campo Servizio Programmato, dovrà procedere con la compilazione dell'apposita Scheda Intervento di interesse, valorizzandone tutti i campi obbligatori (ed eventualmente quelli facoltativi) all'interno delle sezioni di cui la Scheda Intervento si compone:
- Sezione Anagrafica
- Sezione della Classe di Utenza - Rilevazione del Fabbisogno
- Sezione Finanziaria - Programmazione 
- Sezione di dettaglio quali-quantitativo afferente all'intervento
- Sezione della Scheda di Progettazione dell'intervento/servizio
- Sezione di dettaglio afferente alle Figure Professionali (solo per il PUA)
- Sezione di dettaglio afferente alle Azioni di Formazione (solo per il PUA)</t>
    </r>
  </si>
  <si>
    <t>..</t>
  </si>
  <si>
    <t>Campo a compilazione o selezione manuale da parte del Distretto Sociosanitario</t>
  </si>
  <si>
    <r>
      <rPr>
        <b/>
        <sz val="12"/>
        <color rgb="FF000000"/>
        <rFont val="Arial"/>
        <family val="2"/>
        <charset val="1"/>
      </rPr>
      <t>Campo</t>
    </r>
    <r>
      <rPr>
        <b/>
        <sz val="12"/>
        <color rgb="FF002745"/>
        <rFont val="Arial"/>
        <family val="2"/>
        <charset val="1"/>
      </rPr>
      <t xml:space="preserve"> a valorizzazione automatica </t>
    </r>
    <r>
      <rPr>
        <b/>
        <u/>
        <sz val="12"/>
        <color rgb="FF002745"/>
        <rFont val="Arial"/>
        <family val="2"/>
        <charset val="1"/>
      </rPr>
      <t>NON</t>
    </r>
    <r>
      <rPr>
        <b/>
        <sz val="12"/>
        <color rgb="FF002745"/>
        <rFont val="Arial"/>
        <family val="2"/>
        <charset val="1"/>
      </rPr>
      <t xml:space="preserve"> soggetto a compilazione o modifica da parte del Distretto Sociosanitario</t>
    </r>
  </si>
  <si>
    <t>Codice</t>
  </si>
  <si>
    <t>Servizio Programmato?</t>
  </si>
  <si>
    <t>Sì</t>
  </si>
  <si>
    <t xml:space="preserve">Sezione Anagrafica </t>
  </si>
  <si>
    <t>Macrotipologia</t>
  </si>
  <si>
    <r>
      <rPr>
        <b/>
        <sz val="14"/>
        <rFont val="Arial"/>
        <family val="2"/>
        <charset val="1"/>
      </rPr>
      <t>Denominazione intervento/servizio</t>
    </r>
    <r>
      <rPr>
        <b/>
        <sz val="14"/>
        <color rgb="FFFF0000"/>
        <rFont val="Arial"/>
        <family val="2"/>
        <charset val="1"/>
      </rPr>
      <t>*</t>
    </r>
  </si>
  <si>
    <r>
      <rPr>
        <b/>
        <sz val="14"/>
        <rFont val="Arial"/>
        <family val="2"/>
        <charset val="1"/>
      </rPr>
      <t>LEPS</t>
    </r>
    <r>
      <rPr>
        <b/>
        <sz val="14"/>
        <color rgb="FFFF0000"/>
        <rFont val="Arial"/>
        <family val="2"/>
        <charset val="1"/>
      </rPr>
      <t>*</t>
    </r>
  </si>
  <si>
    <t>Accesso, valutazione e progettazione</t>
  </si>
  <si>
    <t>Servizi di Informazione consulenza e orientamento</t>
  </si>
  <si>
    <t>Segretariato sociale</t>
  </si>
  <si>
    <t>SI</t>
  </si>
  <si>
    <r>
      <rPr>
        <b/>
        <sz val="14"/>
        <rFont val="Arial"/>
        <family val="2"/>
        <charset val="1"/>
      </rPr>
      <t>Sede dell'intervento/servizio</t>
    </r>
    <r>
      <rPr>
        <b/>
        <sz val="14"/>
        <color rgb="FFFF0000"/>
        <rFont val="Arial"/>
        <family val="2"/>
        <charset val="1"/>
      </rPr>
      <t>*</t>
    </r>
  </si>
  <si>
    <r>
      <rPr>
        <b/>
        <sz val="14"/>
        <rFont val="Arial"/>
        <family val="2"/>
        <charset val="1"/>
      </rPr>
      <t>Indirizzo intervento/servizio</t>
    </r>
    <r>
      <rPr>
        <b/>
        <sz val="14"/>
        <color rgb="FFFF0000"/>
        <rFont val="Arial"/>
        <family val="2"/>
        <charset val="1"/>
      </rPr>
      <t>*</t>
    </r>
  </si>
  <si>
    <r>
      <rPr>
        <b/>
        <sz val="14"/>
        <rFont val="Arial"/>
        <family val="2"/>
        <charset val="1"/>
      </rPr>
      <t>Giorni di erogazione</t>
    </r>
    <r>
      <rPr>
        <b/>
        <sz val="14"/>
        <color rgb="FFFF0000"/>
        <rFont val="Arial"/>
        <family val="2"/>
        <charset val="1"/>
      </rPr>
      <t>*</t>
    </r>
  </si>
  <si>
    <r>
      <rPr>
        <b/>
        <sz val="14"/>
        <rFont val="Arial"/>
        <family val="2"/>
        <charset val="1"/>
      </rPr>
      <t>Orario del servizio (inizio-fine)</t>
    </r>
    <r>
      <rPr>
        <b/>
        <sz val="14"/>
        <color rgb="FFFF0000"/>
        <rFont val="Arial"/>
        <family val="2"/>
        <charset val="1"/>
      </rPr>
      <t>*</t>
    </r>
  </si>
  <si>
    <t>Comune di Tarquinia, Ufficio Servizi Sociali via Garibaldi n. 23
Comune di Montalto di Castro, Ufficio Servizi Sociali Via Tirrenia n. 13
Comune di Tuscania, Ufficio Servizi Sociali piazza Basile n. 3
Comune di Canino, Ufficio Servizi Sociali via Roma n. 1
Comune di Monte Romano piazza Plebiscito n. 2
Comune di Cellere, Ufficio Servizi Sociali via Camillo Benso Conte di Cavour n. 90
Comune di Arlena di Castro piazza San Giovanni n. 3
Comune di Tessennano piazza Plebiscito n. 7
Comune di Piansano piazza dell’Indipendenza n. 17</t>
  </si>
  <si>
    <t>Comune di Tarquinia: lunedì e venerdì dalle 8.00 alle 12.00, il giovedì dalle 14.00 alle 17.00
Comune di Montalto di Castro: mercoledì dalle 8.00 alle 11.00, il giovedì dalle 15.00 alle 18.00
Comune di Tuscania: martedì e giovedì dalle 8.00 alle 11.00
Comune di Canino: lunedì e mercoledì dalle 8.00 alle 11.00, il venerdì dalle 15.00 alle 16.00
Comune di Monte Romano: martedì e venerdì dalle 8.00 alle 10.30
Comune di Cellere: lunedì dalle 8.00 alle 11.00
Comune di Arlena di Castro: lunedì dalle 8.00 alle 10.00
Comune di Tessennano: martedì e giovedì dalle 8.00 alle 9.30
Comune di Piansano: mercoledì e venerdì dalle 8.00 alle 10.30</t>
  </si>
  <si>
    <t>Sezione della Classe di Utenza - Rilevazione del Fabbisogno</t>
  </si>
  <si>
    <t>Triennio 2024-2026 (Stimata)</t>
  </si>
  <si>
    <t>N° Utenti Area di intervento 1</t>
  </si>
  <si>
    <r>
      <rPr>
        <b/>
        <sz val="14"/>
        <rFont val="Arial"/>
        <family val="2"/>
        <charset val="1"/>
      </rPr>
      <t>Famiglia, Minori e giovani</t>
    </r>
    <r>
      <rPr>
        <b/>
        <sz val="14"/>
        <color rgb="FFFF0000"/>
        <rFont val="Arial"/>
        <family val="2"/>
        <charset val="1"/>
      </rPr>
      <t>*</t>
    </r>
  </si>
  <si>
    <r>
      <rPr>
        <b/>
        <sz val="14"/>
        <rFont val="Arial"/>
        <family val="2"/>
        <charset val="1"/>
      </rPr>
      <t>Anziani autosufficienti</t>
    </r>
    <r>
      <rPr>
        <b/>
        <sz val="14"/>
        <color rgb="FFFF0000"/>
        <rFont val="Arial"/>
        <family val="2"/>
        <charset val="1"/>
      </rPr>
      <t>*</t>
    </r>
  </si>
  <si>
    <t>N° Utenti Area di intervento 2</t>
  </si>
  <si>
    <r>
      <rPr>
        <b/>
        <sz val="14"/>
        <rFont val="Arial"/>
        <family val="2"/>
        <charset val="1"/>
      </rPr>
      <t>Anziani non autosufficienti</t>
    </r>
    <r>
      <rPr>
        <b/>
        <sz val="14"/>
        <color rgb="FFFF0000"/>
        <rFont val="Arial"/>
        <family val="2"/>
        <charset val="1"/>
      </rPr>
      <t>*</t>
    </r>
  </si>
  <si>
    <r>
      <rPr>
        <b/>
        <sz val="14"/>
        <rFont val="Arial"/>
        <family val="2"/>
        <charset val="1"/>
      </rPr>
      <t>Persone con disabilità e con patologie degenerative invalidanti</t>
    </r>
    <r>
      <rPr>
        <b/>
        <sz val="14"/>
        <color rgb="FFFF0000"/>
        <rFont val="Arial"/>
        <family val="2"/>
        <charset val="1"/>
      </rPr>
      <t>*</t>
    </r>
  </si>
  <si>
    <t>N° Utenti Area di intervento 3</t>
  </si>
  <si>
    <r>
      <rPr>
        <b/>
        <sz val="14"/>
        <rFont val="Arial"/>
        <family val="2"/>
        <charset val="1"/>
      </rPr>
      <t>Povertà</t>
    </r>
    <r>
      <rPr>
        <b/>
        <sz val="14"/>
        <color rgb="FFFF0000"/>
        <rFont val="Arial"/>
        <family val="2"/>
        <charset val="1"/>
      </rPr>
      <t>*</t>
    </r>
  </si>
  <si>
    <r>
      <rPr>
        <b/>
        <sz val="14"/>
        <rFont val="Arial"/>
        <family val="2"/>
        <charset val="1"/>
      </rPr>
      <t>Disagio adulti</t>
    </r>
    <r>
      <rPr>
        <b/>
        <sz val="14"/>
        <color rgb="FFFF0000"/>
        <rFont val="Arial"/>
        <family val="2"/>
        <charset val="1"/>
      </rPr>
      <t>*</t>
    </r>
  </si>
  <si>
    <t>N° Utenti Area di intervento 4</t>
  </si>
  <si>
    <r>
      <rPr>
        <b/>
        <sz val="14"/>
        <rFont val="Arial"/>
        <family val="2"/>
        <charset val="1"/>
      </rPr>
      <t>Donne vittime di violenza</t>
    </r>
    <r>
      <rPr>
        <b/>
        <sz val="14"/>
        <color rgb="FFFF0000"/>
        <rFont val="Arial"/>
        <family val="2"/>
        <charset val="1"/>
      </rPr>
      <t>*</t>
    </r>
  </si>
  <si>
    <r>
      <rPr>
        <b/>
        <sz val="14"/>
        <rFont val="Arial"/>
        <family val="2"/>
        <charset val="1"/>
      </rPr>
      <t>Immigrati e minoranze</t>
    </r>
    <r>
      <rPr>
        <b/>
        <sz val="14"/>
        <color rgb="FFFF0000"/>
        <rFont val="Arial"/>
        <family val="2"/>
        <charset val="1"/>
      </rPr>
      <t>*</t>
    </r>
  </si>
  <si>
    <t>Totale</t>
  </si>
  <si>
    <t xml:space="preserve">Sezione Finanziaria - Programmazione </t>
  </si>
  <si>
    <r>
      <rPr>
        <b/>
        <sz val="14"/>
        <rFont val="Arial"/>
        <family val="2"/>
        <charset val="1"/>
      </rPr>
      <t>Cofinanziamento Comunale (€)</t>
    </r>
    <r>
      <rPr>
        <b/>
        <sz val="14"/>
        <color rgb="FFFF0000"/>
        <rFont val="Arial"/>
        <family val="2"/>
        <charset val="1"/>
      </rPr>
      <t>*</t>
    </r>
  </si>
  <si>
    <r>
      <rPr>
        <b/>
        <sz val="14"/>
        <rFont val="Arial"/>
        <family val="2"/>
        <charset val="1"/>
      </rPr>
      <t>Quota a carico della ASL (€)</t>
    </r>
    <r>
      <rPr>
        <b/>
        <sz val="14"/>
        <color rgb="FFFF0000"/>
        <rFont val="Arial"/>
        <family val="2"/>
        <charset val="1"/>
      </rPr>
      <t>*</t>
    </r>
  </si>
  <si>
    <r>
      <rPr>
        <b/>
        <sz val="14"/>
        <rFont val="Arial"/>
        <family val="2"/>
        <charset val="1"/>
      </rPr>
      <t>Quota a carico dell'utenza (€)</t>
    </r>
    <r>
      <rPr>
        <b/>
        <sz val="14"/>
        <color rgb="FFFF0000"/>
        <rFont val="Arial"/>
        <family val="2"/>
        <charset val="1"/>
      </rPr>
      <t>*</t>
    </r>
  </si>
  <si>
    <r>
      <rPr>
        <b/>
        <sz val="14"/>
        <rFont val="Arial"/>
        <family val="2"/>
        <charset val="1"/>
      </rPr>
      <t>Fondo Nazionale per le non autosufficienze (FNA) (€)</t>
    </r>
    <r>
      <rPr>
        <b/>
        <sz val="14"/>
        <color rgb="FFFF0000"/>
        <rFont val="Arial"/>
        <family val="2"/>
        <charset val="1"/>
      </rPr>
      <t>*</t>
    </r>
  </si>
  <si>
    <r>
      <rPr>
        <b/>
        <sz val="14"/>
        <rFont val="Arial"/>
        <family val="2"/>
        <charset val="1"/>
      </rPr>
      <t>Fondo Nazionale per le Politiche Sociali (FNPS) (€)</t>
    </r>
    <r>
      <rPr>
        <b/>
        <sz val="14"/>
        <color rgb="FFFF0000"/>
        <rFont val="Arial"/>
        <family val="2"/>
        <charset val="1"/>
      </rPr>
      <t>*</t>
    </r>
  </si>
  <si>
    <r>
      <rPr>
        <b/>
        <sz val="14"/>
        <rFont val="Arial"/>
        <family val="2"/>
        <charset val="1"/>
      </rPr>
      <t>Fondo Sociale Regionale (FSR) (€)</t>
    </r>
    <r>
      <rPr>
        <b/>
        <sz val="14"/>
        <color rgb="FFFF0000"/>
        <rFont val="Arial"/>
        <family val="2"/>
        <charset val="1"/>
      </rPr>
      <t>*</t>
    </r>
  </si>
  <si>
    <r>
      <rPr>
        <b/>
        <sz val="14"/>
        <rFont val="Arial"/>
        <family val="2"/>
        <charset val="1"/>
      </rPr>
      <t>Fondo di Solidarietà Comunale (€)</t>
    </r>
    <r>
      <rPr>
        <b/>
        <sz val="14"/>
        <color rgb="FFFF0000"/>
        <rFont val="Arial"/>
        <family val="2"/>
        <charset val="1"/>
      </rPr>
      <t>*</t>
    </r>
  </si>
  <si>
    <r>
      <rPr>
        <b/>
        <sz val="14"/>
        <rFont val="Arial"/>
        <family val="2"/>
        <charset val="1"/>
      </rPr>
      <t>Fondo PNRR (€)</t>
    </r>
    <r>
      <rPr>
        <b/>
        <sz val="14"/>
        <color rgb="FFFF0000"/>
        <rFont val="Arial"/>
        <family val="2"/>
        <charset val="1"/>
      </rPr>
      <t>*</t>
    </r>
  </si>
  <si>
    <r>
      <rPr>
        <b/>
        <sz val="14"/>
        <rFont val="Arial"/>
        <family val="2"/>
        <charset val="1"/>
      </rPr>
      <t>Fondi Europei Strutturali (PON, FSE, etc..) (€)</t>
    </r>
    <r>
      <rPr>
        <b/>
        <sz val="14"/>
        <color rgb="FFFF0000"/>
        <rFont val="Arial"/>
        <family val="2"/>
        <charset val="1"/>
      </rPr>
      <t>*</t>
    </r>
  </si>
  <si>
    <r>
      <rPr>
        <b/>
        <sz val="14"/>
        <rFont val="Arial"/>
        <family val="2"/>
        <charset val="1"/>
      </rPr>
      <t>Care Leaver - Fondo Povertà (€)</t>
    </r>
    <r>
      <rPr>
        <b/>
        <sz val="14"/>
        <color rgb="FFFF0000"/>
        <rFont val="Arial"/>
        <family val="2"/>
        <charset val="1"/>
      </rPr>
      <t>*</t>
    </r>
  </si>
  <si>
    <r>
      <rPr>
        <b/>
        <sz val="14"/>
        <rFont val="Arial"/>
        <family val="2"/>
        <charset val="1"/>
      </rPr>
      <t>Quota Servizi - Fondo Povertà (€)</t>
    </r>
    <r>
      <rPr>
        <b/>
        <sz val="14"/>
        <color rgb="FFFF0000"/>
        <rFont val="Arial"/>
        <family val="2"/>
        <charset val="1"/>
      </rPr>
      <t>*</t>
    </r>
  </si>
  <si>
    <r>
      <rPr>
        <b/>
        <sz val="14"/>
        <rFont val="Arial"/>
        <family val="2"/>
        <charset val="1"/>
      </rPr>
      <t>Povertà Estreme - Fondo Povertà (€)</t>
    </r>
    <r>
      <rPr>
        <b/>
        <sz val="14"/>
        <color rgb="FFFF0000"/>
        <rFont val="Arial"/>
        <family val="2"/>
        <charset val="1"/>
      </rPr>
      <t>*</t>
    </r>
  </si>
  <si>
    <r>
      <rPr>
        <b/>
        <sz val="14"/>
        <rFont val="Arial"/>
        <family val="2"/>
        <charset val="1"/>
      </rPr>
      <t>Dopo di Noi - Legge 112/2016 (€)</t>
    </r>
    <r>
      <rPr>
        <b/>
        <sz val="14"/>
        <color rgb="FFFF0000"/>
        <rFont val="Arial"/>
        <family val="2"/>
        <charset val="1"/>
      </rPr>
      <t>*</t>
    </r>
  </si>
  <si>
    <r>
      <rPr>
        <b/>
        <sz val="14"/>
        <rFont val="Arial"/>
        <family val="2"/>
        <charset val="1"/>
      </rPr>
      <t>Gioco d’Azzardo Patologico (€)</t>
    </r>
    <r>
      <rPr>
        <b/>
        <sz val="14"/>
        <color rgb="FFFF0000"/>
        <rFont val="Arial"/>
        <family val="2"/>
        <charset val="1"/>
      </rPr>
      <t>*</t>
    </r>
  </si>
  <si>
    <r>
      <rPr>
        <b/>
        <sz val="14"/>
        <rFont val="Arial"/>
        <family val="2"/>
        <charset val="1"/>
      </rPr>
      <t>Caregiver (€)</t>
    </r>
    <r>
      <rPr>
        <b/>
        <sz val="14"/>
        <color rgb="FFFF0000"/>
        <rFont val="Arial"/>
        <family val="2"/>
        <charset val="1"/>
      </rPr>
      <t>*</t>
    </r>
  </si>
  <si>
    <r>
      <rPr>
        <b/>
        <sz val="14"/>
        <rFont val="Arial"/>
        <family val="2"/>
        <charset val="1"/>
      </rPr>
      <t>Fondo regionale Interventi a sostegno delle famiglie con minori nello spettro autistico (€)</t>
    </r>
    <r>
      <rPr>
        <b/>
        <sz val="14"/>
        <color rgb="FFFF0000"/>
        <rFont val="Arial"/>
        <family val="2"/>
        <charset val="1"/>
      </rPr>
      <t>*</t>
    </r>
  </si>
  <si>
    <r>
      <rPr>
        <b/>
        <sz val="14"/>
        <rFont val="Arial"/>
        <family val="2"/>
        <charset val="1"/>
      </rPr>
      <t>Fondo nazionale per l’inclusione per le persone con disabilità (€)</t>
    </r>
    <r>
      <rPr>
        <b/>
        <sz val="14"/>
        <color rgb="FFFF0000"/>
        <rFont val="Arial"/>
        <family val="2"/>
        <charset val="1"/>
      </rPr>
      <t>*</t>
    </r>
  </si>
  <si>
    <r>
      <rPr>
        <b/>
        <sz val="14"/>
        <rFont val="Arial"/>
        <family val="2"/>
        <charset val="1"/>
      </rPr>
      <t>Home Care Premium (€)</t>
    </r>
    <r>
      <rPr>
        <b/>
        <sz val="14"/>
        <color rgb="FFFF0000"/>
        <rFont val="Arial"/>
        <family val="2"/>
        <charset val="1"/>
      </rPr>
      <t>*</t>
    </r>
  </si>
  <si>
    <r>
      <rPr>
        <b/>
        <sz val="14"/>
        <rFont val="Arial"/>
        <family val="2"/>
        <charset val="1"/>
      </rPr>
      <t>Altre fonti di finanziamento (€)</t>
    </r>
    <r>
      <rPr>
        <b/>
        <sz val="14"/>
        <color rgb="FFFF0000"/>
        <rFont val="Arial"/>
        <family val="2"/>
        <charset val="1"/>
      </rPr>
      <t>*</t>
    </r>
  </si>
  <si>
    <t>Costo Totale (€)</t>
  </si>
  <si>
    <r>
      <rPr>
        <b/>
        <sz val="14"/>
        <rFont val="Arial"/>
        <family val="2"/>
        <charset val="1"/>
      </rPr>
      <t>Famiglia, Minori e Giovani (€)</t>
    </r>
    <r>
      <rPr>
        <b/>
        <sz val="14"/>
        <color rgb="FFFF0000"/>
        <rFont val="Arial"/>
        <family val="2"/>
        <charset val="1"/>
      </rPr>
      <t>*</t>
    </r>
  </si>
  <si>
    <r>
      <rPr>
        <b/>
        <sz val="14"/>
        <rFont val="Arial"/>
        <family val="2"/>
        <charset val="1"/>
      </rPr>
      <t>Anziani autosufficienti (€)</t>
    </r>
    <r>
      <rPr>
        <b/>
        <sz val="14"/>
        <color rgb="FFFF0000"/>
        <rFont val="Arial"/>
        <family val="2"/>
        <charset val="1"/>
      </rPr>
      <t>*</t>
    </r>
  </si>
  <si>
    <r>
      <rPr>
        <b/>
        <sz val="14"/>
        <rFont val="Arial"/>
        <family val="2"/>
        <charset val="1"/>
      </rPr>
      <t>Anziani non autosufficienti (€)</t>
    </r>
    <r>
      <rPr>
        <b/>
        <sz val="14"/>
        <color rgb="FFFF0000"/>
        <rFont val="Arial"/>
        <family val="2"/>
        <charset val="1"/>
      </rPr>
      <t>*</t>
    </r>
  </si>
  <si>
    <r>
      <rPr>
        <b/>
        <sz val="14"/>
        <rFont val="Arial"/>
        <family val="2"/>
        <charset val="1"/>
      </rPr>
      <t>Persone con disabilità e con patologie degenerative invalidanti (€)</t>
    </r>
    <r>
      <rPr>
        <b/>
        <sz val="14"/>
        <color rgb="FFFF0000"/>
        <rFont val="Arial"/>
        <family val="2"/>
        <charset val="1"/>
      </rPr>
      <t>*</t>
    </r>
  </si>
  <si>
    <r>
      <rPr>
        <b/>
        <sz val="14"/>
        <rFont val="Arial"/>
        <family val="2"/>
        <charset val="1"/>
      </rPr>
      <t>Povertà (€)</t>
    </r>
    <r>
      <rPr>
        <b/>
        <sz val="14"/>
        <color rgb="FFFF0000"/>
        <rFont val="Arial"/>
        <family val="2"/>
        <charset val="1"/>
      </rPr>
      <t>*</t>
    </r>
  </si>
  <si>
    <r>
      <rPr>
        <b/>
        <sz val="14"/>
        <rFont val="Arial"/>
        <family val="2"/>
        <charset val="1"/>
      </rPr>
      <t>Disagio adulti (€)</t>
    </r>
    <r>
      <rPr>
        <b/>
        <sz val="14"/>
        <color rgb="FFFF0000"/>
        <rFont val="Arial"/>
        <family val="2"/>
        <charset val="1"/>
      </rPr>
      <t>*</t>
    </r>
  </si>
  <si>
    <r>
      <rPr>
        <b/>
        <sz val="14"/>
        <rFont val="Arial"/>
        <family val="2"/>
        <charset val="1"/>
      </rPr>
      <t>Donne vittime di violenza (€)</t>
    </r>
    <r>
      <rPr>
        <b/>
        <sz val="14"/>
        <color rgb="FFFF0000"/>
        <rFont val="Arial"/>
        <family val="2"/>
        <charset val="1"/>
      </rPr>
      <t>*</t>
    </r>
  </si>
  <si>
    <r>
      <rPr>
        <b/>
        <sz val="14"/>
        <rFont val="Arial"/>
        <family val="2"/>
        <charset val="1"/>
      </rPr>
      <t>Immigrati e minoranze (€)</t>
    </r>
    <r>
      <rPr>
        <b/>
        <sz val="14"/>
        <color rgb="FFFF0000"/>
        <rFont val="Arial"/>
        <family val="2"/>
        <charset val="1"/>
      </rPr>
      <t>*</t>
    </r>
  </si>
  <si>
    <r>
      <rPr>
        <b/>
        <sz val="14"/>
        <rFont val="Arial"/>
        <family val="2"/>
        <charset val="1"/>
      </rPr>
      <t>Multiutenza (€)</t>
    </r>
    <r>
      <rPr>
        <b/>
        <sz val="14"/>
        <color rgb="FFFF0000"/>
        <rFont val="Arial"/>
        <family val="2"/>
        <charset val="1"/>
      </rPr>
      <t>*</t>
    </r>
  </si>
  <si>
    <t>Risulta essere stato programmato il Fondo Nazionale per le non autosufficienze (FNA) all'interno del triennio di riferimento?</t>
  </si>
  <si>
    <t>Risulta essere stato programmato il Fondo Nazionale per le Politiche Sociali (FNPS) all'interno del triennio di riferimento?</t>
  </si>
  <si>
    <t>Sezione di dettaglio quali-quantitativo afferente all'intervento</t>
  </si>
  <si>
    <r>
      <rPr>
        <b/>
        <sz val="14"/>
        <rFont val="Arial"/>
        <family val="2"/>
        <charset val="1"/>
      </rPr>
      <t>Forma di esercizio della funzione del servizio/intervento</t>
    </r>
    <r>
      <rPr>
        <b/>
        <sz val="14"/>
        <color rgb="FFFF0000"/>
        <rFont val="Arial"/>
        <family val="2"/>
        <charset val="1"/>
      </rPr>
      <t>*</t>
    </r>
  </si>
  <si>
    <t>Distrettuale</t>
  </si>
  <si>
    <t>-</t>
  </si>
  <si>
    <r>
      <rPr>
        <b/>
        <sz val="14"/>
        <rFont val="Arial"/>
        <family val="2"/>
        <charset val="1"/>
      </rPr>
      <t>Esistenza di una lista d'attesa</t>
    </r>
    <r>
      <rPr>
        <b/>
        <sz val="14"/>
        <color rgb="FFFF0000"/>
        <rFont val="Arial"/>
        <family val="2"/>
        <charset val="1"/>
      </rPr>
      <t>*</t>
    </r>
  </si>
  <si>
    <t>No</t>
  </si>
  <si>
    <r>
      <rPr>
        <b/>
        <sz val="14"/>
        <rFont val="Arial"/>
        <family val="2"/>
        <charset val="1"/>
      </rPr>
      <t>Se presente una lista di attesa, quantificare</t>
    </r>
    <r>
      <rPr>
        <b/>
        <sz val="14"/>
        <color rgb="FFFF0000"/>
        <rFont val="Arial"/>
        <family val="2"/>
        <charset val="1"/>
      </rPr>
      <t>*</t>
    </r>
  </si>
  <si>
    <r>
      <rPr>
        <b/>
        <sz val="14"/>
        <rFont val="Arial"/>
        <family val="2"/>
        <charset val="1"/>
      </rPr>
      <t>Esistenza di una graduatoria di rilevazione distrettuale/sovradistrettuale</t>
    </r>
    <r>
      <rPr>
        <b/>
        <sz val="14"/>
        <color rgb="FFFF0000"/>
        <rFont val="Arial"/>
        <family val="2"/>
        <charset val="1"/>
      </rPr>
      <t>*</t>
    </r>
  </si>
  <si>
    <r>
      <rPr>
        <b/>
        <sz val="14"/>
        <rFont val="Arial"/>
        <family val="2"/>
        <charset val="1"/>
      </rPr>
      <t>Se presente una graduatoria, indicare i criteri in base ai quali è stata redatta</t>
    </r>
    <r>
      <rPr>
        <b/>
        <sz val="14"/>
        <color rgb="FFFF0000"/>
        <rFont val="Arial"/>
        <family val="2"/>
        <charset val="1"/>
      </rPr>
      <t>*</t>
    </r>
  </si>
  <si>
    <r>
      <rPr>
        <b/>
        <sz val="14"/>
        <rFont val="Arial"/>
        <family val="2"/>
        <charset val="1"/>
      </rPr>
      <t>Tipologia di figure professionali coinvolte</t>
    </r>
    <r>
      <rPr>
        <b/>
        <sz val="14"/>
        <color rgb="FFFF0000"/>
        <rFont val="Arial"/>
        <family val="2"/>
        <charset val="1"/>
      </rPr>
      <t>*</t>
    </r>
  </si>
  <si>
    <t>assistenti sociali</t>
  </si>
  <si>
    <r>
      <rPr>
        <b/>
        <sz val="14"/>
        <rFont val="Arial"/>
        <family val="2"/>
        <charset val="1"/>
      </rPr>
      <t>Numero di figure professionali coinvolte</t>
    </r>
    <r>
      <rPr>
        <b/>
        <sz val="14"/>
        <color rgb="FFFF0000"/>
        <rFont val="Arial"/>
        <family val="2"/>
        <charset val="1"/>
      </rPr>
      <t>*</t>
    </r>
  </si>
  <si>
    <r>
      <rPr>
        <b/>
        <sz val="14"/>
        <rFont val="Arial"/>
        <family val="2"/>
        <charset val="1"/>
      </rPr>
      <t>Modalità di affidamento del servizio</t>
    </r>
    <r>
      <rPr>
        <b/>
        <sz val="14"/>
        <color rgb="FFFF0000"/>
        <rFont val="Arial"/>
        <family val="2"/>
        <charset val="1"/>
      </rPr>
      <t>*</t>
    </r>
  </si>
  <si>
    <t>Bando di gara</t>
  </si>
  <si>
    <r>
      <rPr>
        <b/>
        <sz val="14"/>
        <rFont val="Arial"/>
        <family val="2"/>
        <charset val="1"/>
      </rPr>
      <t>Se presente affidamento diretto o bando di gara specificare durata temporale (mesi)</t>
    </r>
    <r>
      <rPr>
        <b/>
        <sz val="14"/>
        <color rgb="FFFF0000"/>
        <rFont val="Arial"/>
        <family val="2"/>
        <charset val="1"/>
      </rPr>
      <t>*</t>
    </r>
  </si>
  <si>
    <r>
      <rPr>
        <b/>
        <sz val="14"/>
        <rFont val="Arial"/>
        <family val="2"/>
        <charset val="1"/>
      </rPr>
      <t>Se presente affidamento diretto o bando di gara specificare valore economico (annuo)</t>
    </r>
    <r>
      <rPr>
        <b/>
        <sz val="14"/>
        <color rgb="FFFF0000"/>
        <rFont val="Arial"/>
        <family val="2"/>
        <charset val="1"/>
      </rPr>
      <t>*</t>
    </r>
  </si>
  <si>
    <t>Sezione della Scheda di Progettazione dell'intervento/servizio</t>
  </si>
  <si>
    <t>Soggetto erogatore dell'intervento/servizio</t>
  </si>
  <si>
    <t>Soc. Macchia Nera a.r.l. con sede in Tarquinia Via S. Giuseppe, 42, P. IVA 01843210566</t>
  </si>
  <si>
    <t>Descrizione sintetica dell'intervento/servizio (gestione distrettuale/comunale, obiettivi, target utenza, attività, orari, sede)</t>
  </si>
  <si>
    <t>È un Servizio territoriale di informazione rivolto a tutti i cittadini, fornisce notizie sulle risorse locali e sulle prassi per accedervi, in modo da offrire un aiuto per la corretta utilizzazione dei servizi sociali.
Il Servizio di Segretariato Sociale è il punto di contatto tra la comunità, le famiglie e gli individui e i Servizi territoriali, a supporto di ogni forma di fragilità e di bisogno.
È rivolto a tutti i cittadini dei 9 Comuni del Distretto Socio Sanitario VT/2 che necessitano di prestazioni socioassistenziali, senza vincoli di requisiti e di bisogno, quindi le richieste di informazione e i problemi portati possono riguardare ogni età e ogni condizione esistenziale.
È uno sportello attivo in tutti i Comuni del Distretto Socio Sanitario VT/2 con accesso libero o su appuntamento ed è gestito dall’Ufficio di Piano del Distretto con un budget annuo di minimo 2147 ore.
Ha l’obiettivo di promuovere l’esigibilità dei diritti sociali ed è finalizzato a favorire l’accesso della persona ai servizi del sistema integrato ed in particolare:
a) risponde puntualmente al cittadino e fornisce adeguate informazioni nonché orientamento sulle modalità d’accesso e sui relativi costi;
b) effettua una prima valutazione dei bisogni della persona ai fini della presa in carico da parte del sistema integrato;
c) segnala le situazioni complesse al punto unico di accesso alle prestazioni di cui all’articolo 52, affinché sia assicurata la presa in carico della persona secondo criteri di integrazione socio-sanitaria;
d) raccoglie ed elabora i dati sulla domanda e sui bisogni sociali, propedeutici alla formazione del piano di zona e alla programmazione dei servizi e degli interventi sociali.
Il Servizio territoriale svolge attività di:
- accoglienza ed ascolto;
- prima valutazione: segnalazione e trasmissione delle richieste ai servizi competenti, invio ai servizi sociali per la presa in carico;
- informazione ed orientamento per l’attivazione di idonee e adeguate forme di intervento.
Il Servizio predispone, per ogni utente, la Scheda di prima valutazione.
Target utenza: Famiglia, Minori e Giovani - Anziani autosufficienti – Anziani non autosufficienti – Persone con disabilità e patologie degenerative invalidanti – Povertà - Adulti in situazione di disagio – Donne vittime di violenza – Immigrati e nomadi
Orari:
Comune di Tarquinia: lunedì e venerdì dalle 8.00 alle 12.00, il giovedì dalle 14.00 alle 17.00
Comune di Montalto di Castro: mercoledì dalle 8.00 alle 11.00, il giovedì dalle 15.00 alle 18.00
Comune di Tuscania: martedì e giovedì dalle 8.00 alle 11.00
Comune di Canino: lunedì e mercoledì dalle 8.00 alle 11.00, il venerdì dalle 15.00 alle 16.00
Comune di Monte Romano: martedì e venerdì dalle 8.00 alle 10.30
Comune di Cellere: lunedì dalle 8.00 alle 11.00
Comune di Arlena di Castro: lunedì dalle 8.00 alle 10.00
Comune di Tessennano: martedì e giovedì dalle 8.00 alle 9.30
Comune di Piansano: mercoledì e venerdì dalle 8.00 alle 10.30
Sede:
Comune di Tarquinia, Ufficio Servizi Sociali via Garibaldi n. 23
Comune di Montalto di Castro, Ufficio Servizi Sociali Via Tirrenia n. 13
Comune di Tuscania, Ufficio Servizi Sociali piazza Basile n. 3
Comune di Canino, Ufficio Servizi Sociali via Roma n. 1
Comune di Monte Romano piazza Plebiscito n. 2
Comune di Cellere, Ufficio Servizi Sociali via Camillo Benso Conte di Cavour n. 90
Comune di Arlena di Castro piazza San Giovanni n. 3
Comune di Tessennano piazza Plebiscito n. 7
Comune di Piansano piazza dell’Indipendenza n. 17</t>
  </si>
  <si>
    <r>
      <rPr>
        <b/>
        <sz val="14"/>
        <rFont val="Arial"/>
        <family val="2"/>
        <charset val="1"/>
      </rPr>
      <t>Informazioni di contatto</t>
    </r>
    <r>
      <rPr>
        <b/>
        <sz val="14"/>
        <color rgb="FFFF0000"/>
        <rFont val="Arial"/>
        <family val="2"/>
        <charset val="1"/>
      </rPr>
      <t xml:space="preserve">*
</t>
    </r>
    <r>
      <rPr>
        <b/>
        <sz val="14"/>
        <rFont val="Arial"/>
        <family val="2"/>
        <charset val="1"/>
      </rPr>
      <t>(e-mail PUA)</t>
    </r>
  </si>
  <si>
    <t>pua@tarquinia.it</t>
  </si>
  <si>
    <t>Sezione Anagrafica - Informativa Back-Office</t>
  </si>
  <si>
    <r>
      <rPr>
        <b/>
        <sz val="14"/>
        <rFont val="Arial"/>
        <family val="2"/>
        <charset val="1"/>
      </rPr>
      <t>Indirizzo Back-Office PUA</t>
    </r>
    <r>
      <rPr>
        <b/>
        <sz val="14"/>
        <color rgb="FFFF0000"/>
        <rFont val="Arial"/>
        <family val="2"/>
        <charset val="1"/>
      </rPr>
      <t>*</t>
    </r>
  </si>
  <si>
    <t>Sezione Anagrafica - Informativa Front-Office</t>
  </si>
  <si>
    <r>
      <rPr>
        <b/>
        <sz val="14"/>
        <rFont val="Arial"/>
        <family val="2"/>
        <charset val="1"/>
      </rPr>
      <t>Indirizzo Front-Office PUA</t>
    </r>
    <r>
      <rPr>
        <b/>
        <sz val="14"/>
        <color rgb="FFFF0000"/>
        <rFont val="Arial"/>
        <family val="2"/>
        <charset val="1"/>
      </rPr>
      <t>*</t>
    </r>
  </si>
  <si>
    <t>Riferimento normativo afferente al Punto Unico d'Accesso (PUA)</t>
  </si>
  <si>
    <r>
      <rPr>
        <b/>
        <sz val="14"/>
        <rFont val="Arial"/>
        <family val="2"/>
        <charset val="1"/>
      </rPr>
      <t>Programmazione ore di compresenza settimanale del personale sociale e sanitario</t>
    </r>
    <r>
      <rPr>
        <b/>
        <sz val="14"/>
        <color rgb="FFFF0000"/>
        <rFont val="Arial"/>
        <family val="2"/>
        <charset val="1"/>
      </rPr>
      <t xml:space="preserve">*
</t>
    </r>
    <r>
      <rPr>
        <b/>
        <sz val="14"/>
        <rFont val="Arial"/>
        <family val="2"/>
        <charset val="1"/>
      </rPr>
      <t>(totale Back-Office e Front-Office)</t>
    </r>
  </si>
  <si>
    <r>
      <rPr>
        <b/>
        <sz val="14"/>
        <rFont val="Arial"/>
        <family val="2"/>
        <charset val="1"/>
      </rPr>
      <t>Specificare valore economico del servizio</t>
    </r>
    <r>
      <rPr>
        <b/>
        <sz val="14"/>
        <color rgb="FFFF0000"/>
        <rFont val="Arial"/>
        <family val="2"/>
        <charset val="1"/>
      </rPr>
      <t>*</t>
    </r>
  </si>
  <si>
    <t>Affidamento diretto</t>
  </si>
  <si>
    <t>Sezione di dettaglio afferente alle Figure Professionali</t>
  </si>
  <si>
    <t>Tipologia di Figura Professionale</t>
  </si>
  <si>
    <t>Tipologia di Contratto Lavorativo</t>
  </si>
  <si>
    <t>Monte ore settimanale contrattuale</t>
  </si>
  <si>
    <t>Quota oraria settimanale destinata al PUA</t>
  </si>
  <si>
    <t>Ente di appartenenza</t>
  </si>
  <si>
    <t>Numero Figure Professionali</t>
  </si>
  <si>
    <t>Sezione di dettaglio afferente alle Azioni di Formazione</t>
  </si>
  <si>
    <t>Denominazione dell’azione di formazione</t>
  </si>
  <si>
    <t>Descrizione sintetica dell’azione di formazione</t>
  </si>
  <si>
    <t>Monte ore programmato</t>
  </si>
  <si>
    <t>Se presente affidamento diretto o bando di gara, specificare il soggetto erogatore dell'intervento/servizio</t>
  </si>
  <si>
    <t>Descrizione sintetica dell'intervento/servizio (gestione distrettuale/comunale, obiettivi, target utenza, attività)</t>
  </si>
  <si>
    <t>Descrizione sintetica delle modalità di scambio e accesso alla documentazione relativa all’utenza tra il Back-Office ed il Front-Office</t>
  </si>
  <si>
    <t>Descrizione sintetica delle modalità di scambio e accesso alla documentazione relativa all’utenza tra la ASL e il Distretto Sociosanitario</t>
  </si>
  <si>
    <t>Descrizione delle modalità di comunicazione operativa per l’espletamento delle attività del PUA tra il Back Office e il Front Office</t>
  </si>
  <si>
    <t>Descrizione delle modalità di comunicazione operativa per l’espletamento delle attività del PUA tra la ASL ed il Distretto Sociosanitario</t>
  </si>
  <si>
    <t>Descrizione delle modalità di comunicazione operativa per l’espletamento delle attività del PUA tra il PUA ed il Segretariato Sociale</t>
  </si>
  <si>
    <t>Sportello famiglia</t>
  </si>
  <si>
    <t>NO</t>
  </si>
  <si>
    <t>sociologo</t>
  </si>
  <si>
    <r>
      <rPr>
        <b/>
        <sz val="13"/>
        <color rgb="FF000000"/>
        <rFont val="Arial"/>
        <family val="2"/>
        <charset val="1"/>
      </rPr>
      <t>Lo Sportello Famiglia è un servizio rivolto a tutti i cittadini residenti nel Distretto Socio-Sanitario VT2 per l’accoglienza, l’informazione e l’orientamento, che lavora in sinergia con il Servizio di Segretariato Sociale e il PUA.</t>
    </r>
    <r>
      <rPr>
        <b/>
        <sz val="13"/>
        <rFont val="Arial"/>
        <family val="2"/>
        <charset val="1"/>
      </rPr>
      <t xml:space="preserve"> Fornisce assistenza nel caso di attivazione di procedure informatiche per l’accesso ad agevolazioni economiche previste da normative comunali, regionali e statali.
</t>
    </r>
    <r>
      <rPr>
        <b/>
        <sz val="13"/>
        <color rgb="FF000000"/>
        <rFont val="Arial"/>
        <family val="2"/>
        <charset val="1"/>
      </rPr>
      <t xml:space="preserve">Contribuisce all’attuazione alla misura Reddito di Cittadinanza, </t>
    </r>
    <r>
      <rPr>
        <b/>
        <sz val="13"/>
        <rFont val="Arial"/>
        <family val="2"/>
        <charset val="1"/>
      </rPr>
      <t>coordinando il Servizio in tutti i Comuni del Distretto attraverso l’accreditamento sulla piattaforma GePI, coordinando i Progetti Utili alla Collettività e mantenendo relazioni con il Cpi.</t>
    </r>
  </si>
  <si>
    <t>Telefonia Sociale</t>
  </si>
  <si>
    <t>Attività di servizio sociale di supporto alla persona alla famiglia e rete sociale</t>
  </si>
  <si>
    <t>Servizio sociale professionale</t>
  </si>
  <si>
    <t>Comune di Tarquinia: mercoledì e giovedì dalle 8.30 alle 14.00
Comune di Montalto di Castro: martedì dalle 8.00 alle 14.00
Comune di Tuscania: mercoledì dalle 8.00 alle 14.00
Comune di Canino: giovedì e venerdì dalle 10.30 alle 14.00
Comune di Monte Romano: martedì e venerdì dalle 12.30 alle 14.00, il martedì dalle 15.00 alle 17.00
Comune di Cellere: mercoledì dalle 8.00 alle 11.00
Comune di Arlena di Castro: martedì dalle 10.00 alle 14.00 e il venerdì dalle 8.00 alle 9.00
Comune di Tessennano: martedì e giovedì dalle 10.30 alle 12.00
Comune di Piansano: mercoledì e venerdì dalle 10.30 alle 14.00 e il mercoledì dalle 15.00 alle 17.00</t>
  </si>
  <si>
    <t>Assistenti sociali</t>
  </si>
  <si>
    <t>Assistemti sociali</t>
  </si>
  <si>
    <r>
      <rPr>
        <b/>
        <sz val="14"/>
        <rFont val="Arial"/>
        <family val="2"/>
        <charset val="1"/>
      </rPr>
      <t xml:space="preserve">Il Servizio Sociale Professionale è un servizio essenziale come previsto dalla L. 328/2000 e dalla L.R. Lazio n. 11/2016. L’intervento è svolto a livello Distrettuale presso la sede del Servizio Sociale di ogni Comune e presso il domicilio degli utenti. È svolto da sette assistenti sociali dipendenti della Cooperativa Sociale affidataria del Servizio, iscritte all’albo regionale e che operano con autonomia tecnico-professionale in stretta collaborazione con le altre figure professionali per la valutazione multidisciplinare di ogni singola situazione.
Opera in integrazione con il servizio di segretariato sociale ed è finalizzato alla valutazione dei bisogni della persona che richiede prestazioni al sistema integrato ed alla sua effettiva presa in carico.
In particolare garantisce:
La definizione per ogni persona in carico del (piano) patto di intervento personalizzato;
Il suo monitoraggio e la verifica del raggiungimento dei risultati attesi;
La valutazione multidimensionale dei bisogni della persona, in presenza di situazioni complesse che richiedono l’intervento integrato di diversi servizi ed operatori;
Il coordinamento e l’integrazione delle prestazioni socio-assistenziali con le prestazioni sanitarie e con le altre prestazioni erogate a livello territoriale (formazione, istruzione, lavoro);
La continuità assistenziale e l’individuazione di un soggetto responsabile del piano personalizzato (case manager).
</t>
    </r>
    <r>
      <rPr>
        <b/>
        <sz val="14"/>
        <color rgb="FF000000"/>
        <rFont val="Arial"/>
        <family val="2"/>
        <charset val="1"/>
      </rPr>
      <t xml:space="preserve">
</t>
    </r>
    <r>
      <rPr>
        <b/>
        <sz val="14"/>
        <rFont val="Arial"/>
        <family val="2"/>
        <charset val="1"/>
      </rPr>
      <t xml:space="preserve">Le attività del Servizio Sociale Professionale sono dunque tese a:
prevenire e rimuovere situazioni di bisogno ed emarginazione;
assicurare la fruibilità dei servizi e delle prestazioni;
garantire la libertà personale e l'uguaglianza;
promuovere le risorse individuali e quelle presenti nel territorio;
favorire l'integrazione dei servizi socio-assistenziali e sanitari, così come con il sistema scolastico, formativo ed occupazionale.
</t>
    </r>
    <r>
      <rPr>
        <b/>
        <sz val="14"/>
        <color rgb="FF000000"/>
        <rFont val="Arial"/>
        <family val="2"/>
        <charset val="1"/>
      </rPr>
      <t xml:space="preserve">L’intervento è rivolto a tutti i cittadini dei Comuni del Distretto Socio Sanitario VT/2: Famiglia, Minori e Giovani - Anziani autosufficienti – Anziani non autosufficienti – Persone con disabilità e patologie degenerative invalidanti – Povertà - Adulti in situazione di disagio – Donne vittime di violenza – Immigrati e nomadi.
</t>
    </r>
    <r>
      <rPr>
        <b/>
        <sz val="14"/>
        <rFont val="Arial"/>
        <family val="2"/>
        <charset val="1"/>
      </rPr>
      <t>Il Servizio è attivo presso ciascun Comune del Distretto presso una struttura «adeguata». Il servizio è garantito anche a domicilio degli utenti in caso di impossibilità di spostamenti e mobilità.</t>
    </r>
  </si>
  <si>
    <t>Assistenza e sostegno a donne vittime di violenza (Sportello)</t>
  </si>
  <si>
    <t>Servizio di sostituzione temporanea degli assistenti familiari in occasione di ferie, malattia e maternità</t>
  </si>
  <si>
    <t>MACROATTIVITÀ B</t>
  </si>
  <si>
    <r>
      <rPr>
        <sz val="12"/>
        <color rgb="FF002745"/>
        <rFont val="Arial"/>
        <family val="2"/>
        <charset val="1"/>
      </rPr>
      <t xml:space="preserve">All'interno della presente sezione dedicata alla "MACROATTIVITÀ B", il Distretto Sociosanitario compilatore può provvedere alla programmazione degli Interventi socio-assistenziali in perimetro alla suddetta Macroattività tramite le apposite Schede Intervento sottostanti.
</t>
    </r>
    <r>
      <rPr>
        <b/>
        <sz val="12"/>
        <color rgb="FF002745"/>
        <rFont val="Arial"/>
        <family val="2"/>
        <charset val="1"/>
      </rPr>
      <t xml:space="preserve"> 
</t>
    </r>
    <r>
      <rPr>
        <b/>
        <u/>
        <sz val="12"/>
        <color rgb="FF002745"/>
        <rFont val="Arial"/>
        <family val="2"/>
        <charset val="1"/>
      </rPr>
      <t>NB:</t>
    </r>
    <r>
      <rPr>
        <b/>
        <sz val="12"/>
        <color rgb="FF002745"/>
        <rFont val="Arial"/>
        <family val="2"/>
        <charset val="1"/>
      </rPr>
      <t xml:space="preserve"> E' possibile espandere le singole Schede Intervento cliccando il pulsante "+", presente in corrispondenza di ciascuna Scheda Intervento di interesse. 
In alternativa, è possibile espandere simultaneamente tutte le Schede Intervento cliccando sul pulsante "2" in alto a sinistra all'interno della presente sezione. Mentre, cliccando sul pulsante "1" in alto a sinistra all'interno della presente sezione è possibile collassarle simultaneamente.
</t>
    </r>
    <r>
      <rPr>
        <sz val="12"/>
        <color rgb="FF002745"/>
        <rFont val="Arial"/>
        <family val="2"/>
        <charset val="1"/>
      </rPr>
      <t xml:space="preserve"> 
Il Distretto Sociosanitario compilatore andrà, dunque, a valorizzare tante Schede Intervento quanti sono gli Interventi socio-assistenziali di interesse che intende programmare attraverso il "Piano di Zona" per il triennio 2024 - 2026 per la "MACROATTIVITÀ B". Ogni Scheda Intervento prevede una prima parte identificativa dell'Intervento stesso, comprensiva del Codice e della Tipologia dell'intervento nonché del campo Servizio Programmato, all'interno del quale il Distretto Sociosanitario compilatore dovrà valorizzare, utilizzando l'apposito menu a tendina presente:
- "Sì", se intende programmare quel determinato Intervento;
- "No", se non intende programmare quel determinato Intervento.
Nel momento in cui il Distretto Sociosanitario compilatore intenda programmare un Intervento, una volta valorizzato "Sì" il campo Servizio Programmato, dovrà procedere con la compilazione dell'apposita Scheda Intervento di interesse, valorizzandone tutti i campi obbligatori (ed eventualmente quelli facoltativi) all'interno delle sezioni di cui la Scheda Intervento si compone:
- Sezione Anagrafica
- Sezione della Classe di Utenza - Rilevazione del Fabbisogno
- Sezione Finanziaria - Programmazione 
- Sezione di dettaglio quali-quantitativo afferente all'intervento
- Sezione della Scheda di Progettazione dell'intervento/servizio</t>
    </r>
  </si>
  <si>
    <t>Misure per il sostegno e l'inclusione sociale</t>
  </si>
  <si>
    <t>integrazione al reddito</t>
  </si>
  <si>
    <t>Integrazione al reddito</t>
  </si>
  <si>
    <t>Distretto VT2 e comuni del Distretto</t>
  </si>
  <si>
    <t>Lunedì – Venerdì</t>
  </si>
  <si>
    <t>8.00 – 14.00</t>
  </si>
  <si>
    <t>Distretto e comuni del Distretto socio sanitario VT2</t>
  </si>
  <si>
    <r>
      <rPr>
        <b/>
        <sz val="13"/>
        <rFont val="Arial"/>
        <family val="2"/>
        <charset val="1"/>
      </rPr>
      <t xml:space="preserve">L’integrazione al reddito si effettua attraverso interventi di natura economica che possono avere carattere di continuità o straordinarietà.
Nello specifico:
</t>
    </r>
    <r>
      <rPr>
        <b/>
        <u/>
        <sz val="13"/>
        <rFont val="Arial"/>
        <family val="2"/>
        <charset val="1"/>
      </rPr>
      <t>L’intervento continuativo</t>
    </r>
    <r>
      <rPr>
        <b/>
        <sz val="13"/>
        <rFont val="Arial"/>
        <family val="2"/>
        <charset val="1"/>
      </rPr>
      <t xml:space="preserve"> al soggetto in stato di bisogno o al nucleo familiare interessato, è concesso successivamente all’elaborazione di progetti individualizzati, nei quali sono definite le modalità e il limite temporale di erogazione, tenendo conto delle disponibilità dei fondi concessi.
</t>
    </r>
    <r>
      <rPr>
        <b/>
        <u/>
        <sz val="13"/>
        <rFont val="Arial"/>
        <family val="2"/>
        <charset val="1"/>
      </rPr>
      <t>Gli interventi straordinari</t>
    </r>
    <r>
      <rPr>
        <b/>
        <sz val="13"/>
        <rFont val="Arial"/>
        <family val="2"/>
        <charset val="1"/>
      </rPr>
      <t xml:space="preserve"> sono concessi quale contributo per spese relative ad un particolare ed eccezionale stato di bisogno che il richiedente documenterà.
L’assistenza economica può essere erogata in favore dei cittadini residenti nei Comuni del Distretto Socio Sanitario VT2 che ne facciano richiesta e sulla base della valutazione socioeconomica svolta dall’Assistente Sociale.</t>
    </r>
  </si>
  <si>
    <t>Comuni del Distretto</t>
  </si>
  <si>
    <t>8,00 – 14,00</t>
  </si>
  <si>
    <t>Distretto socio sanitario VT2</t>
  </si>
  <si>
    <t>sostegno socio-educativo  domiciliare</t>
  </si>
  <si>
    <t>Nel contesto di vita della famiglia, nella sua casa e nel suo ambiente di vita o in spazi dedicati.</t>
  </si>
  <si>
    <t>La famiglia, nella sua casa e nel suo ambiente di vita o in spazi dedicati.</t>
  </si>
  <si>
    <t>Lunedì - Venerdì</t>
  </si>
  <si>
    <t>Orario pomeridiano</t>
  </si>
  <si>
    <t>Le Cooperative Sociali accreditate nel REGISTRO DEI SOGGETTI GESTORI DEI SERVIZI ALLA PERSONA DEL DISTRETTO VT/2 (Verbale di Deliberazione del Comitato dei Sindaci n. 9 del 17/11/2022 e con Determinazione n. 4 del 07/01/2020 è stato approvato il Registro dei soggetti gestori dei servizi alla persona del Distretto VT/2 nel periodo Gennaio 2023 - Gennaio 2025, soggetto ad aggiornamento annuale)</t>
  </si>
  <si>
    <t>Comunale</t>
  </si>
  <si>
    <r>
      <rPr>
        <sz val="14"/>
        <rFont val="Arial"/>
        <family val="2"/>
        <charset val="1"/>
      </rPr>
      <t xml:space="preserve">Alicenova Cooperativa Sociale  </t>
    </r>
    <r>
      <rPr>
        <sz val="14"/>
        <color rgb="FF000000"/>
        <rFont val="Arial"/>
        <family val="2"/>
        <charset val="1"/>
      </rPr>
      <t>Strada Vicinale di Scorticagatti 73\75 – 01016 Tarquinia C.F./P.Iva: 00827070566</t>
    </r>
  </si>
  <si>
    <t>Supporto alle famiglie e alle reti familiari</t>
  </si>
  <si>
    <t>Comuni e Distretto VT2</t>
  </si>
  <si>
    <t>sedi dei Comuni del Distretto VT2</t>
  </si>
  <si>
    <r>
      <rPr>
        <b/>
        <sz val="14"/>
        <rFont val="Arial"/>
        <family val="2"/>
        <charset val="1"/>
      </rPr>
      <t>Se presente, indicare i criteri in base ai quali è stata redatta</t>
    </r>
    <r>
      <rPr>
        <b/>
        <sz val="14"/>
        <color rgb="FFFF0000"/>
        <rFont val="Arial"/>
        <family val="2"/>
        <charset val="1"/>
      </rPr>
      <t>*</t>
    </r>
  </si>
  <si>
    <t>Comuni del Distretto VT2</t>
  </si>
  <si>
    <r>
      <rPr>
        <sz val="13"/>
        <color rgb="FF000000"/>
        <rFont val="Arial"/>
        <family val="2"/>
        <charset val="1"/>
      </rPr>
      <t xml:space="preserve">Erogazione del sostegno economico a favore dei soggetti affidatari da parte del Servizio Distrettuale per l’affidamento familiare competente per il bambino in affido o per il nucleo mono genitoriale affidato,  in attuazione di quanto disposto con la DGR 19 febbraio 2019, n. 90 "Adozione Regolamento per l'affidamento familiare nella Regione Lazio".
Tale sostegno è riconosciuto come forma di supporto alle aumentate esigenze del nucleo familiare affidatario derivanti dall’ingresso in famiglia del bambino affidato.
Il sostegno in parola prescinde dal reddito della famiglia affidataria.
</t>
    </r>
    <r>
      <rPr>
        <u/>
        <sz val="13"/>
        <color rgb="FF000000"/>
        <rFont val="Arial"/>
        <family val="2"/>
        <charset val="1"/>
      </rPr>
      <t xml:space="preserve">UTENZA
</t>
    </r>
    <r>
      <rPr>
        <sz val="13"/>
        <color rgb="FF000000"/>
        <rFont val="Arial"/>
        <family val="2"/>
        <charset val="1"/>
      </rPr>
      <t>•Minori soggetti a provvedimenti dell’autorità giudiziaria, civile o penale, per i quali sia indispensabile un intervento di accoglienza protetta;
•Minori in situazione di disagio grave e permanente, anche a seguito di attivazione di interventi a carattere socio educativo nei confronti dei medesimi e dei nuclei familiari di appartenenza.</t>
    </r>
  </si>
  <si>
    <t>Prevenzione dell'allontanamento familiare
(P.I.P.P.I.)</t>
  </si>
  <si>
    <t>Intervento con bambini e famiglie in condizioni di vulnerabilità</t>
  </si>
  <si>
    <t>Centri per le famiglie</t>
  </si>
  <si>
    <t>Centro per le famiglie</t>
  </si>
  <si>
    <t>Tarquinia</t>
  </si>
  <si>
    <t>Viale Igea</t>
  </si>
  <si>
    <t>lun-ven</t>
  </si>
  <si>
    <t>8.00-14.00</t>
  </si>
  <si>
    <t>psicologo e educatore professionale</t>
  </si>
  <si>
    <t>Coop. Alicenova</t>
  </si>
  <si>
    <t>Considerate le situazioni di nuclei familiari in difficoltà segnalate dal Tribunale dei Minorenni e da altre istituzioni, si è convenuto sulla necessità di realizzare dall’ anno 2021 un Centro Famiglia destinato all’orientamento, al sostegno e al supporto dei minori e dei nuclei a rischio. Il Centro svolgerà interventi di sostegno alla genitorialità, mediazione familiare, incontri protetti, consulenza e sostegno psicologico e coordinamento genitoriale in collaborazione con l’Asl, con la quale si effettuerà la presa in carico della famiglia di origine dei minori e le valutazioni di competenza genitoriale. Questo servizio si integrerà con il Servizio Distrettuale Affido e con i Servizi distrettuali dell’Asl di riferimento in attuazione di quanto disposto con la DGR 19 febbraio 2019, n. 90 "Adozione Regolamento per l'affidamento familiare nella Regione Lazio"</t>
  </si>
  <si>
    <t>Attività di mediazione</t>
  </si>
  <si>
    <t>Sedi dei vari comuni del Distretto</t>
  </si>
  <si>
    <r>
      <rPr>
        <b/>
        <sz val="13"/>
        <rFont val="Arial"/>
        <family val="2"/>
        <charset val="1"/>
      </rPr>
      <t xml:space="preserve">È un intervento mirato ad incentivare l’inserimento e il reinserimento lavorativo di soggetti disabili o a rischio di emarginazione comprese persone con disagio psicosociale e senza dimora.
Il servizio prevede l’inserimento in attività socialmente utili quali: manutenzione ordinaria e cura delle aree verdi e degli spazi comunali, raccolta e gestione dei rifiuti urbani differenziati, pulizie e </t>
    </r>
    <r>
      <rPr>
        <b/>
        <sz val="13"/>
        <color rgb="FF000000"/>
        <rFont val="Arial"/>
        <family val="2"/>
        <charset val="1"/>
      </rPr>
      <t>manutenzione</t>
    </r>
    <r>
      <rPr>
        <b/>
        <sz val="13"/>
        <rFont val="Arial"/>
        <family val="2"/>
        <charset val="1"/>
      </rPr>
      <t xml:space="preserve"> degli uffici e dei locali comunali.
Il progetto può avere durata semestrale o annuale, i cittadini coinvolti sono impegnati in base a quanto previsto dai piani personalizzati.
</t>
    </r>
    <r>
      <rPr>
        <b/>
        <sz val="13"/>
        <color rgb="FF000000"/>
        <rFont val="Arial"/>
        <family val="2"/>
        <charset val="1"/>
      </rPr>
      <t xml:space="preserve">Il Tirocinio segue il seguente orario al mattino dalle ore es. 08:30 alle ore 13:30 oppure al pomeriggio dalle ore 15:00 alle ore 20:00 in base alle necessità dell’Ente.
</t>
    </r>
    <r>
      <rPr>
        <b/>
        <sz val="13"/>
        <rFont val="Arial"/>
        <family val="2"/>
        <charset val="1"/>
      </rPr>
      <t>I punti di forza del progetto sono: superamento della logica assistenziale con l’erogazione del semplice contributo economico;  possibilità per i cittadini di sperimentare le proprie competenze e capacità;  contribuire alla costruzione di una loro rete di relazioni sociali;  favorire l’inserimento nel mercato del lavoro.</t>
    </r>
  </si>
  <si>
    <t>Pronto Intervento Sociale e interventi per le povertà estreme</t>
  </si>
  <si>
    <t>Altri interventi per l'integrazione e l'inclusione sociale</t>
  </si>
  <si>
    <t>Prevenzione disagio giovanile</t>
  </si>
  <si>
    <t>Lun-ven</t>
  </si>
  <si>
    <t>8,00-14,00</t>
  </si>
  <si>
    <t>popolazione presente nel distretto</t>
  </si>
  <si>
    <t>Assistenti sociali e psicologi</t>
  </si>
  <si>
    <t>In un’ottica preventiva e di continuità il servizio sarà caratterizzato dall’intervento di personale esperto nell’ambito del disagio psicoaffettivo adolescenziale. In questi anni tramite questo servizio sono stati individuati adolescenti a rischio psicopatologico. L’intervento dell’operatore specializzato che si articolerà nelle seguenti fasi:
•	Incontri con alunni e genitori frequentanti le scuole secondarie del Distretto;
•	Attività di sensibilizzazione con i docenti delle scuole individuate;
•	Restituzione ed integrazione tra le istituzioni interessate (operatori affidatari del servizio, Servizio Sociale Professionale ed Istituzioni scolastiche)</t>
  </si>
  <si>
    <t>Diritto all'iscrizione anagrafica. Servizio di fermo posta</t>
  </si>
  <si>
    <t>Servizi per la residenza fittizia</t>
  </si>
  <si>
    <t>MACROATTIVITÀ C</t>
  </si>
  <si>
    <r>
      <rPr>
        <sz val="12"/>
        <color rgb="FF002745"/>
        <rFont val="Arial"/>
        <family val="2"/>
        <charset val="1"/>
      </rPr>
      <t xml:space="preserve">All'interno della presente sezione dedicata alla "MACROATTIVITÀ C", il Distretto Sociosanitario compilatore può provvedere alla programmazione degli Interventi socio-assistenziali in perimetro alla suddetta Macroattività tramite le apposite Schede Intervento sottostanti.
</t>
    </r>
    <r>
      <rPr>
        <b/>
        <u/>
        <sz val="12"/>
        <color rgb="FF002745"/>
        <rFont val="Arial"/>
        <family val="2"/>
        <charset val="1"/>
      </rPr>
      <t>NB:</t>
    </r>
    <r>
      <rPr>
        <b/>
        <sz val="12"/>
        <color rgb="FF002745"/>
        <rFont val="Arial"/>
        <family val="2"/>
        <charset val="1"/>
      </rPr>
      <t xml:space="preserve"> E' possibile espandere le singole Schede Intervento cliccando il pulsante "+", presente in corrispondenza di ciascuna Scheda Intervento di interesse. 
In alternativa, è possibile espandere simultaneamente tutte le Schede Intervento cliccando sul pulsante "2" in alto a sinistra all'interno della presente sezione. Mentre, cliccando sul pulsante "1" in alto a sinistra all'interno della presente sezione è possibile collassarle simultaneamente. 
</t>
    </r>
    <r>
      <rPr>
        <sz val="12"/>
        <color rgb="FF002745"/>
        <rFont val="Arial"/>
        <family val="2"/>
        <charset val="1"/>
      </rPr>
      <t>Il Distretto Sociosanitario compilatore andrà, dunque, a valorizzare tante Schede Intervento quanti sono gli Interventi socio-assistenziali di interesse che intende programmare attraverso il "Piano di Zona" per il triennio 2024 - 2026 per la "MACROATTIVITÀ C". Ogni Scheda Intervento prevede una prima parte identificativa dell'Intervento stesso, comprensiva del Codice e della Tipologia dell'intervento nonché del campo Servizio Programmato, all'interno del quale il Distretto Sociosanitario compilatore dovrà valorizzare, utilizzando l'apposito menu a tendina presente:
- "Sì", se intende programmare quel determinato Intervento;
- "No", se non intende programmare quel determinato Intervento.
Nel momento in cui il Distretto Sociosanitario compilatore intenda programmare un Intervento, una volta valorizzato "Sì" il campo Servizio Programmato, dovrà procedere con la compilazione dell'apposita Scheda Intervento di interesse, valorizzandone tutti i campi obbligatori (ed eventualmente quelli facoltativi) all'interno delle sezioni di cui la Scheda Intervento si compone:
- Sezione Anagrafica
- Sezione della Classe di Utenza - Rilevazione del Fabbisogno
- Sezione Finanziaria - Programmazione 
- Sezione di dettaglio quali-quantitativo afferente all'intervento
- Sezione della Scheda di Progettazione dell'intervento/servizio</t>
    </r>
  </si>
  <si>
    <t>Interventi per la domiciliarità</t>
  </si>
  <si>
    <t>Assistenza domiciliare socio assistenziale</t>
  </si>
  <si>
    <t>Assistenza domicliare</t>
  </si>
  <si>
    <t>mattina e pomeriggio</t>
  </si>
  <si>
    <t>Assistenti sociali, OSA, OSS, ADEST</t>
  </si>
  <si>
    <t>nq</t>
  </si>
  <si>
    <r>
      <rPr>
        <sz val="13"/>
        <rFont val="Arial"/>
        <family val="2"/>
        <charset val="1"/>
      </rPr>
      <t xml:space="preserve">L’assistenza domiciliare è un complesso di prestazioni di natura socio-assistenziale a bassa intensità sanitaria svolta presso il domicilio di persone anziane, di persone in condizioni di parziale o totale non autosufficienza, nonché di famiglie con componenti a rischio di emarginazione.
</t>
    </r>
    <r>
      <rPr>
        <sz val="13"/>
        <color rgb="FF000000"/>
        <rFont val="Arial"/>
        <family val="2"/>
        <charset val="1"/>
      </rPr>
      <t xml:space="preserve">È finalizzata a favorire l’autonomia personale degli individui e la loro permanenza nell’ambiente di vita familiare e sociale, evitandone l'istituzionalizzazione e prevenendo situazioni di emarginazione e difficoltà, nonché ad elevare la qualità della vita delle stesse.
</t>
    </r>
    <r>
      <rPr>
        <sz val="13"/>
        <rFont val="Arial"/>
        <family val="2"/>
        <charset val="1"/>
      </rPr>
      <t>L’assistenza domiciliare è fornita in forma diretta attraverso operatori domiciliari che si recano a casa dell’utente secondo un orario condiviso tra il beneficiario, la famiglia, il Servizio Sociale e la Cooperativa prescelta e comprende, a seconda delle necessità, una serie di prestazioni assistenziali programmate quali:
pulizia dell’ambiente domestico di vita dell’assistito;
cura ed igiene della persona;
lavori di bucato (lavaggio, stiratura, rammendo);
preparazione a domicilio dei pasti ed eventualmente somministrazione degli stessi;
spese e commissioni varie inerenti le necessità quotidiane ed il governo della casa;
accompagnamento della persona presso uffici o servizi medici, sociali, scolastici, parenti, etc…;
assistenza e vigilanza nell’ambito familiare ed extra familiare durante lo svolgimento delle normali attività quotidiane;
sistemazione di eventuali protesi ad orari stabiliti secondo le prescrizioni mediche. In assenza di risorse per l’assegnazione di ore di assistenza, la concessione del Servizio è subordinata alla gravità della situazione, tenendo conto dell’ordine cronologico delle richieste e delle condizioni economiche della persona, assicurando una scala di priorità per le fasce più deboli.
Metodologia e indicatori scelti per la misurazione degli obiettivi:
Continuità nel rapporto utente-operatore
Eventuali tempi di sostituzione del personale
Accoglienza delle richieste degli utenti
Mantenimento dell’utente nel proprio ambiente familiaressenza di risorse per l’assegnazione di ore di assistenza, la concessione del Servizio è subordinata alla gravità della situazione, tenendo conto dell’ordine cronologico delle richieste e delle condizioni economiche della persona, assicurando una scala di priorità per le fasce più deboli.</t>
    </r>
  </si>
  <si>
    <t>Assistenza domiciliare indiretta-Voucher</t>
  </si>
  <si>
    <t>Sostegno economico alle famiglie con minori nello spettro autistico</t>
  </si>
  <si>
    <t>Centri accreditati individuati dalle famiglie</t>
  </si>
  <si>
    <t>Assistenza domiciliare integrata con i servizi sanitari</t>
  </si>
  <si>
    <t>Gestione diretta Distretto socio sanitario VT2</t>
  </si>
  <si>
    <t xml:space="preserve">
Gli assegni di cura sono benefici a carattere economico per l’acquisto di prestazioni da soggetti accreditati del sistema integrato, finalizzati a garantire sostegno alle famiglie che si prendono cura direttamente dei familiari non autosufficienti, favorire il recupero psicosociale delle persone con disagio psichico, sostenere l’affidamento familiare dei minori e la maternità nelle situazioni di disagio economico e sociale. Come tali, presuppongono la messa a regime del sistema di accreditamento delle strutture e dei servizi.</t>
  </si>
  <si>
    <t>Assistenza domiciliare integrata</t>
  </si>
  <si>
    <t>Le Cooperative Sociali accreditate nel REGISTRO DEI SOGGETTI GESTORI DEI SERVIZI ALLA PERSONA DEL DISTRETTO VT/2 (Verbale di Deliberazione del Comitato dei Sindaci n. 9 del 17/11/20122 e con Determinazione n. 4 del 07/01/2020 è stato approvato il Registro dei soggetti gestori dei servizi alla persona del Distretto VT/2 nel periodo Gennaio 2023 - Gennaio 2025, soggetto ad aggiornamento annuale)</t>
  </si>
  <si>
    <t xml:space="preserve">Il Servizio di Assistenza Domiciliare Integrata, rivolto a tutti i cittadini residenti nel Distretto Socio Sanitario VT/2, ha l’obiettivo di soddisfare esigenze complesse di persone che richiedono una assistenza continuativa di tipo socio-sanitario favorendone il mantenimento nel proprio contesto sociale, assicurando interventi socio-sanitari, diretti a prevenire o rimuovere situazioni di disagio, di bisogno e di emarginazione, mediante il sistema integrato di interventi e di servizi sociali presenti nel Distretto. L’Assistenza Domiciliare Integrata rappresenta quindi un sistema di organizzazione di risposte adeguate coordinate di prevenzione, cura e riabilitazione finalizzata ad elevare la qualità della vita delle persone e contrastare il ricorso all’ospedalizzazione impropria.
Il bisogno  di assistenza è oggetto di una valutazione multi professionale e multidimensionale, all’interno di un modello organizzativo condiviso, che consenta ove necessario la presa in carico della persona anche nelle sue necessità di natura sanitarie, attraverso la definizione del piano personalizzato di assistenza, con il relativo budget di salute.
È condiviso ed accettato dalla persona destinataria del servizio e dai suoi familiari e la sua attuazione ed efficacia è verificata dai servizi sociali territoriali stessi. Il piano personalizzato di assistenza è sottoscritto altresì dal soggetto erogatore del servizio, che si impegna in tal modo alla sua piena e corretta attuazione.
Il Servizio viene svolto al domicilio degli utenti secondo gli orari concordati tra gli stessi e il fornitore degli interventi e può prevedere anche prestazioni esterne.                                                                                                                                                                                                                                                                                    Metodologia e indicatori scelti per la misurazione degli obiettivi:
Relazioni e aggiornamenti con gli operatori che realizzano il servizio
Colloqui con utenti e loro familiari
Permanenza nel proprio ambiente dei pazienti gravi </t>
  </si>
  <si>
    <t>Dimissioni protette per senza fissa dimora</t>
  </si>
  <si>
    <t>Altri interventi per la domiciliarità</t>
  </si>
  <si>
    <t>Soluzione abitative e nuove forme di 
abitazione e coabitazione solidale. 
Adattamenti dell'abitazione anche con 
soluzioni domotiche e tecnologiche</t>
  </si>
  <si>
    <t>C3_G8a</t>
  </si>
  <si>
    <t>Percorsi per l'uscita dal nucelo familiare di origine o per la deistituzionalizzazione</t>
  </si>
  <si>
    <t>C3_C8b</t>
  </si>
  <si>
    <t>Interventi di supporto alla domiciliarità in soluzione alloggiative</t>
  </si>
  <si>
    <t>C3_C8c</t>
  </si>
  <si>
    <t>Interventi di realizzazione di innovative 
soluzioni alloggiative</t>
  </si>
  <si>
    <t>C3_G8d</t>
  </si>
  <si>
    <t>Programmi di accrescimento della consapevolezza, di abilitazione e di sviluppo delle competenze per la gestione della vita quotidiana</t>
  </si>
  <si>
    <t>C3_G8e</t>
  </si>
  <si>
    <t>Interventi di permanenza temporanea in una soluzione abitativa extra-familiare</t>
  </si>
  <si>
    <t>Trasporto sociale</t>
  </si>
  <si>
    <t>MACROATTIVITÀ D</t>
  </si>
  <si>
    <r>
      <rPr>
        <sz val="12"/>
        <color rgb="FF002745"/>
        <rFont val="Arial"/>
        <family val="2"/>
        <charset val="1"/>
      </rPr>
      <t xml:space="preserve">All'interno della presente sezione dedicata alla "MACROATTIVITÀ D", il Distretto Sociosanitario compilatore può provvedere alla programmazione degli Interventi socio-assistenziali in perimetro alla suddetta Macroattività tramite le apposite Schede Intervento sottostanti.
</t>
    </r>
    <r>
      <rPr>
        <u/>
        <sz val="12"/>
        <color rgb="FF002745"/>
        <rFont val="Arial"/>
        <family val="2"/>
        <charset val="1"/>
      </rPr>
      <t xml:space="preserve"> 
</t>
    </r>
    <r>
      <rPr>
        <b/>
        <u/>
        <sz val="12"/>
        <color rgb="FF002745"/>
        <rFont val="Arial"/>
        <family val="2"/>
        <charset val="1"/>
      </rPr>
      <t>NB:</t>
    </r>
    <r>
      <rPr>
        <b/>
        <sz val="12"/>
        <color rgb="FF002745"/>
        <rFont val="Arial"/>
        <family val="2"/>
        <charset val="1"/>
      </rPr>
      <t xml:space="preserve"> E' possibile espandere le singole Schede Intervento cliccando il pulsante "+", presente in corrispondenza di ciascuna Scheda Intervento di interesse. 
In alternativa, è possibile espandere simultaneamente tutte le Schede Intervento cliccando sul pulsante "2" in alto a sinistra all'interno della presente sezione. Mentre, cliccando sul pulsante "1" in alto a sinistra all'interno della presente sezione è possibile collassarle simultaneamente.  
</t>
    </r>
    <r>
      <rPr>
        <sz val="12"/>
        <color rgb="FF002745"/>
        <rFont val="Arial"/>
        <family val="2"/>
        <charset val="1"/>
      </rPr>
      <t xml:space="preserve">
Il Distretto Sociosanitario compilatore andrà, dunque, a valorizzare tante Schede Intervento quanti sono gli Interventi socio-assistenziali di interesse che intende programmare attraverso il "Piano di Zona" per il triennio 2024 - 2026 per la "MACROATTIVITÀ D". Ogni Scheda Intervento prevede una prima parte identificativa dell'Intervento stesso, comprensiva del Codice e della Tipologia dell'intervento nonché del campo Servizio Programmato, all'interno del quale il Distretto Sociosanitario compilatore dovrà valorizzare, utilizzando l'apposito menu a tendina presente:
- "Sì", se intende programmare quel determinato Intervento;
- "No", se non intende programmare quel determinato Intervento.
Nel momento in cui il Distretto Sociosanitario compilatore intenda programmare un Intervento, una volta valorizzato "Sì" il campo Servizio Programmato, dovrà procedere con la compilazione dell'apposita Scheda Intervento di interesse, valorizzandone tutti i campi obbligatori (ed eventualmente quelli facoltativi) all'interno delle sezioni di cui la Scheda Intervento si compone:
- Sezione Anagrafica
- Sezione della Classe di Utenza - Rilevazione del Fabbisogno
- Sezione Finanziaria - Programmazione 
- Sezione di dettaglio quali-quantitativo afferente all'intervento
- Sezione della Scheda di Progettazione dell'intervento/servizio</t>
    </r>
  </si>
  <si>
    <t>Centri servizi, diurni e semiresidenziali</t>
  </si>
  <si>
    <t>Sostegno socio educativo territoriale</t>
  </si>
  <si>
    <t>Centro con funzione socio-educativo-ricreativa</t>
  </si>
  <si>
    <r>
      <rPr>
        <b/>
        <sz val="14"/>
        <rFont val="Arial"/>
        <family val="2"/>
        <charset val="1"/>
      </rPr>
      <t>Struttura Censita su ASSA</t>
    </r>
    <r>
      <rPr>
        <b/>
        <sz val="14"/>
        <color rgb="FFFF0000"/>
        <rFont val="Arial"/>
        <family val="2"/>
        <charset val="1"/>
      </rPr>
      <t>*</t>
    </r>
  </si>
  <si>
    <t>Asilo nido, nido aziendale e micronido</t>
  </si>
  <si>
    <t>Centro diurni estivi</t>
  </si>
  <si>
    <t>Cooperative o Associazioni del territorio</t>
  </si>
  <si>
    <t>Lunedì-venerdì</t>
  </si>
  <si>
    <t>8.00 – 16.00</t>
  </si>
  <si>
    <t>Centri organizzati per attività ludico ricreative, sportive ed educative che si svolgono nel periodo estivo, finalizzate a favorire la crescita ed il percorso di acquisizione dell’autonomia di bambini e ragazzi.
È rivolto ai minori di età compresa tra i 3 anni e 18 anni residenti nei Comuni del Distretto Socio Sanitario VT2, al fine di sostenerli nella crescita e nella socializzazione.
e attività sono realizzate all’interno di spazi dedicati messi a disposizione dai Comuni.
Obiettivi sono:
Affiancare e sostenere il bambino nello svolgimento dei compiti;
Favorire l’apprendimento di un metodo di studio;
Migliorare l’autonomia personale;
Favorire l’integrazione fra culture;
Potenziare le abilità manuali, creative ed artistiche;
Imparare a negoziare e interiorizzare le regole durante le attività svolte;
Offrire uno spazio di gioco sicuro;
Promuovere il rispetto delle cose materiali.
Favorire la crescita e l’acquisizione di autonomia.</t>
  </si>
  <si>
    <t>Centro con funzione socio assistenziale</t>
  </si>
  <si>
    <t>Centro socio riabilitativo</t>
  </si>
  <si>
    <t>Centro Socio Riabilitativo “L. Capotorti”, sedi di Tarquinia e Canino</t>
  </si>
  <si>
    <t>Via delle Torri, 56-602, 57 – 01016 Tarquinia – Viterbo</t>
  </si>
  <si>
    <t>Lun-Ven dalle ore 9:00 alle ore 14:00</t>
  </si>
  <si>
    <t>Operatori sociali</t>
  </si>
  <si>
    <t>Nel Comune di Tarquinia è presente il Centro Socio Riabilitativo “L. Capotorti”, che si configura come un servizio distrettuale socio assistenziale e di integrazione sociale che accoglie i disabili adulti con handicap psico-fisico residenti nei nove comuni del Distretto. Le prestazioni di natura sanitaria o di rilievo sanitario, identificabili con interventi di rieducazione e riabilitazione psico-sociale, vengono rese dal personale dell’Azienda ASL VT, con l’impiego di personale proprio e di personale garantito dal privato sociale accreditato attraverso il piano assistenziale individuale (PAI), mentre le prestazioni socio assistenziali, di sostegno e di integrazione sociale ed i relativi servizi accessori sono rese dal personale affidatario individuato dalla relativa procedura di gara d’appalto.
Il CSR “L.Capotorti” ha anche una sede distaccata nel Comune di Canino, offrendo così la possibilità di accogliere gli utenti dei comuni limitrofi e contestualmente limitando al minimo il disagio causato dagli spostamenti.
Il servizio di trasporto delle persone disabili da casa alla sede del CSR e ritorno è a carico della ASL, mentre il trasporto per il raggiungimento dei luoghi sede di laboratorio o di attività è a carico dell’aggiudicatario individuato per la gestione del servizio.
Obiettivi:
•	Recupero, mantenimento, rinforzo delle competenze acquisite
•	Acquisizione, mantenimento e sviluppo di autonomie
•	Formazione e orientamento al lavoro
•	Sensibilizzazione dell’ambiente e integrazione
•	Miglioramento della qualità della vita
•	Sostegno alla famiglia
Target utenza:
Adulti portatori di handicap psico-fisico-sensoriale residenti nel territorio del Distretto sociale VT/2
Attività:
•	Assistenza alla persona
•	Attività terapeutico/riabilitative ed educative
•	Attività ricreativo/culturali
•	Trasporto dal/al domicilio degli utenti
•	Igiene/cura della persona
•	Attività di autonomia ed integrazione sociale</t>
  </si>
  <si>
    <t>Centri e attività ad integrazione socio sanitaria</t>
  </si>
  <si>
    <t>CENTRO DIURNO PER PERSONE AFFETTE DA ALZHEIMER</t>
  </si>
  <si>
    <t>Tarquinia, via delle Torri 56-60,57</t>
  </si>
  <si>
    <t>dalle 10.00 alle 13.00, il giovedì dalle 15.00 alle 17.00</t>
  </si>
  <si>
    <t xml:space="preserve">È destinato a persone con Morbo di Alzheimer certificato che presentano una capacità residua anche minima e ai loro nuclei familiari per la gestione della persona, la comprensione dei suoi bisogni e l’approccio ai sintomi della patologia.
Le diagnosi della patologia possono essere effettuate presso il Centro UVA della ASL VT,  altro centro UVA che ha già in carico l’utente o di scelta dei familiari del paziente, secondo procedure di evidenza scientifica. Il ruolo dell’UVA, oltre all’accertamento diagnostico e al trattamento farmacologico, ha la presa in carico globale del paziente in modo integrato con l’UVM Integrata distrettuale e l’equipe del Centro Diurno.
Per l’integrazione socio-sanitaria, è prevista una strategia di lavoro condivisa dall’accoglienza alla presa in carico  del paziente e della sua famiglia. La presa in carico e l’elaborazione del PAI è prevista attraverso l’UVM integrata con Assistente Sociale del Comune.
Organizzazione dell’Intervento/Servizio sul territorio. Presenza di un Regolamento. Indicazione se gestione distrettuale o comunale:
Nell’utilizzo dei finanziamenti regionali erogati all’Ambito di Viterbo per l’attuazione di interventi in favore di utenti con patologie Alzheimer, a  Tarquinia è stato aperto un Centro diurno Alzheimer per gli utenti residenti nel Distretto che presentano tale difficoltà.
Obiettivi:
I risultati attesi dalle attività del centro sono legati al riscontro di un beneficio sia diretto sulla persona, attraverso un mantenimento delle capacità cognitive ed una maggiore autoefficacia percepita; che indiretto sul nucleo familiare di appartenenza, per il maggior tempo che il familiare può dedicare alle proprie attività, e per la maggior autonomia che il paziente mostra. I risultati attesi dalle attività del centro sono legati al riscontro di  un beneficio sia diretto sulla persona, attraverso un mantenimento delle capacità cognitive ed una maggiore autoefficacia percepita; che indiretto sul nucleo familiare di appartenenza, per il maggior tempo che il familiare può dedicare alle proprie attività, e per la maggior autonomia che il paziente mostra. A ciò c’è da aggiungere anche il beneficio che risulta dall’attività di supporto ai familiari, che oltre a ridurre il loro senso di impotenza nella gestione di tale patologia per la maggior capacità di amministrazione delle criticità del loro caro, porta anche ad una graduale accettazione e gestione della sofferenza emotiva relativa ai lutti funzionali del paziente nonché ai sensi di colpa che inevitabilmente si presentano
Target utenza:
Utenti con Morbo di Alzheimer certificato che presentano una capacità residua anche minima
Attività:
Laboratori di mantenimento delle competenze.
</t>
  </si>
  <si>
    <t>Centri servizi per povertà estrema</t>
  </si>
  <si>
    <t>Integrazione retta</t>
  </si>
  <si>
    <t>Integrazione retta/Voucer centri diurni</t>
  </si>
  <si>
    <t>Integrazione retta/Voucher Centri diurni</t>
  </si>
  <si>
    <t>MACROATTIVITÀ E</t>
  </si>
  <si>
    <r>
      <rPr>
        <sz val="12"/>
        <color rgb="FF002745"/>
        <rFont val="Arial"/>
        <family val="2"/>
        <charset val="1"/>
      </rPr>
      <t xml:space="preserve">All'interno della presente sezione dedicata alla "MACROATTIVITÀ E", il Distretto Sociosanitario compilatore può provvedere alla programmazione degli Interventi socio-assistenziali in perimetro alla suddetta Macroattività tramite le apposite Schede Intervento sottostanti.
</t>
    </r>
    <r>
      <rPr>
        <b/>
        <u/>
        <sz val="12"/>
        <color rgb="FF002745"/>
        <rFont val="Arial"/>
        <family val="2"/>
        <charset val="1"/>
      </rPr>
      <t>NB:</t>
    </r>
    <r>
      <rPr>
        <b/>
        <sz val="12"/>
        <color rgb="FF002745"/>
        <rFont val="Arial"/>
        <family val="2"/>
        <charset val="1"/>
      </rPr>
      <t xml:space="preserve"> E' possibile espandere le singole Schede Intervento cliccando il pulsante "+", presente in corrispondenza di ciascuna Scheda Intervento di interesse. 
In alternativa, è possibile espandere simultaneamente tutte le Schede Intervento cliccando sul pulsante "2" in alto a sinistra all'interno della presente sezione. Mentre, cliccando sul pulsante "1" in alto a sinistra all'interno della presente sezione è possibile collassarle simultaneamente.  
</t>
    </r>
    <r>
      <rPr>
        <sz val="12"/>
        <color rgb="FF002745"/>
        <rFont val="Arial"/>
        <family val="2"/>
        <charset val="1"/>
      </rPr>
      <t xml:space="preserve"> 
Il Distretto Sociosanitario compilatore andrà, dunque, a valorizzare tante Schede Intervento quanti sono gli Interventi socio-assistenziali di interesse che intende programmare attraverso il "Piano di Zona" per il triennio 2024 - 2026 per la "MACROATTIVITÀ E". Ogni Scheda Intervento prevede una prima parte identificativa dell'Intervento stesso, comprensiva del Codice e della Tipologia dell'intervento nonché del campo Servizio Programmato, all'interno del quale il Distretto Sociosanitario compilatore dovrà valorizzare, utilizzando l'apposito menu a tendina presente:
- "Sì", se intende programmare quel determinato Intervento;
- "No", se non intende programmare quel determinato Intervento.
Nel momento in cui il Distretto Sociosanitario compilatore intenda programmare un Intervento, una volta valorizzato "Sì" il campo Servizio Programmato, dovrà procedere con la compilazione dell'apposita Scheda Intervento di interesse, valorizzandone tutti i campi obbligatori (ed eventualmente quelli facoltativi) all'interno delle sezioni di cui la Scheda Intervento si compone:
- Sezione Anagrafica
- Sezione della Classe di Utenza - Rilevazione del Fabbisogno
- Sezione Finanziaria - Programmazione 
- Sezione di dettaglio quali-quantitativo afferente all'intervento
- Sezione della Scheda di Progettazione dell'intervento/servizio</t>
    </r>
  </si>
  <si>
    <t>Struttura residenziale a carattere comunitario di primo livello</t>
  </si>
  <si>
    <t>Centro anti violenza (Struttura)</t>
  </si>
  <si>
    <t>Alloggi Protetti</t>
  </si>
  <si>
    <t>Struttura residenziale a carattere comunitario di secondo livello</t>
  </si>
  <si>
    <t>Struttura residenziale a carattere familiare</t>
  </si>
  <si>
    <t>Struttura residenziale a carattere comunitario</t>
  </si>
  <si>
    <t>Strutture di accoglienza temporanea di 
familiari e pazienti in cura per patologie 
oncoematologiche</t>
  </si>
  <si>
    <t>SIPROIMI (Sistema di protezione per titolari di protezione internazionale e per minori stranieri non accompagnati)</t>
  </si>
  <si>
    <t>Presidio comunitario a prevalente accoglienza abitativa</t>
  </si>
  <si>
    <t>Comunità alloggio</t>
  </si>
  <si>
    <t>Struttura residenziale a carattere comunitario a prevalente funzione tutelare</t>
  </si>
  <si>
    <t>Strutture di accoglienza  per vittime di tratta di esseri umani adulte e minori</t>
  </si>
  <si>
    <t>Struttura di accoglienza notturna per povertà estrema</t>
  </si>
  <si>
    <t>Servizi per aree attrezzate di sosta per comunità rom, sinti e camminanti</t>
  </si>
  <si>
    <t>INTEGRAZIONE RETTA PER PRESTAZIONI RESIDENZIALI SOCIO-ASSISTENZIALI</t>
  </si>
  <si>
    <t>Comuni del distretto</t>
  </si>
  <si>
    <t>Case Famiglia appositamente individuate dall’Assistente Sociale titolare del caso.</t>
  </si>
  <si>
    <t>Intervento volto a garantire la copertura della retta per l’accoglienza in strutture residenziali di tipo socio assistenziale per minori temporaneamente allontanati dal nucleo familiare e che forniscono loro sostegno, supporto, tutela ed assistenza educativa di carattere professionale.</t>
  </si>
  <si>
    <t>Integrazione retta per RSA/Strutture riabilitative di mantenimento e SRSR (socio riabilitative psichiatriche)</t>
  </si>
  <si>
    <t>Integrazione retta struttura socio sanitaria</t>
  </si>
  <si>
    <t>Compartecipazione retta R.S.A.</t>
  </si>
  <si>
    <t>Varie sedi dei Comuni del Distretto VT2</t>
  </si>
  <si>
    <t>Lun-Ven</t>
  </si>
  <si>
    <t>no</t>
  </si>
  <si>
    <t>Integrazione Retta/ VoucerServizi per la vacanza</t>
  </si>
  <si>
    <t>Integrazione Retta/ Voucer</t>
  </si>
  <si>
    <t>MACROATTIVITÀ AZIONI DI SISTEMA</t>
  </si>
  <si>
    <r>
      <rPr>
        <sz val="12"/>
        <color rgb="FF002745"/>
        <rFont val="Arial"/>
        <family val="2"/>
        <charset val="1"/>
      </rPr>
      <t xml:space="preserve">All'interno della presente sezione dedicata alla "AZIONI DI SISTEMA", il Distretto Sociosanitario compilatore può provvedere alla programmazione degli Interventi socio-assistenziali in perimetro alla suddetta Macroattività tramite le apposite Schede Intervento sottostanti.
</t>
    </r>
    <r>
      <rPr>
        <b/>
        <u/>
        <sz val="12"/>
        <color rgb="FF002745"/>
        <rFont val="Arial"/>
        <family val="2"/>
        <charset val="1"/>
      </rPr>
      <t>NB:</t>
    </r>
    <r>
      <rPr>
        <b/>
        <sz val="12"/>
        <color rgb="FF002745"/>
        <rFont val="Arial"/>
        <family val="2"/>
        <charset val="1"/>
      </rPr>
      <t xml:space="preserve"> E' possibile espandere le singole Schede Intervento cliccando il pulsante "+", presente in corrispondenza di ciascuna Scheda Intervento di interesse. 
In alternativa, è possibile espandere simultaneamente tutte le Schede Intervento cliccando sul pulsante "2" in alto a sinistra all'interno della presente sezione. Mentre, cliccando sul pulsante "1" in alto a sinistra all'interno della presente sezione è possibile collassarle simultaneamente.  
</t>
    </r>
    <r>
      <rPr>
        <sz val="12"/>
        <color rgb="FF002745"/>
        <rFont val="Arial"/>
        <family val="2"/>
        <charset val="1"/>
      </rPr>
      <t xml:space="preserve"> 
Il Distretto Sociosanitario compilatore andrà, dunque, a valorizzare tante Schede Intervento quanti sono gli Interventi socio-assistenziali di interesse che intende programmare attraverso il "Piano di Zona" per il triennio 2024 - 2026 per la "AZIONI DI SISTEMA". Ogni Scheda Intervento prevede una prima parte identificativa dell'Intervento stesso, comprensiva del Codice e della Tipologia dell'intervento nonché del campo Servizio Programmato, all'interno del quale il Distretto Sociosanitario compilatore dovrà valorizzare, utilizzando l'apposito menu a tendina presente:
- "Sì", se intende programmare quel determinato Intervento;
- "No", se non intende programmare quel determinato Intervento.
Nel momento in cui il Distretto Sociosanitario compilatore intenda programmare un Intervento, una volta valorizzato "Sì" il campo Servizio Programmato, dovrà procedere con la compilazione dell'apposita Scheda Intervento di interesse, valorizzandone tutti i campi obbligatori (ed eventualmente quelli facoltativi) all'interno delle sezioni di cui la Scheda Intervento si compone:
- Sezione Anagrafica
- Sezione della Classe di Utenza - Rilevazione del Fabbisogno
- Sezione Finanziaria - Programmazione 
- Sezione di dettaglio quali-quantitativo afferente all'intervento
- Sezione della Scheda di Progettazione dell'intervento/servizio
- Sezione della composizione dell'Ufficio di Piano del Distretto Sociosanitario (solo per UDP)</t>
    </r>
  </si>
  <si>
    <t>Comune di Tarquinia</t>
  </si>
  <si>
    <t>Via G. Garibaldi, 23</t>
  </si>
  <si>
    <t>Lunedì-Venerdì</t>
  </si>
  <si>
    <t>Amministrativi. Tecnici e  Assistenti sociali</t>
  </si>
  <si>
    <t>Sezione della composizione dell'Ufficio di Piano del Distretto Sociosanitario</t>
  </si>
  <si>
    <t>Nominativo</t>
  </si>
  <si>
    <t>Ruolo e qualifica</t>
  </si>
  <si>
    <t>Importo annuo</t>
  </si>
  <si>
    <t>Orario di lavoro settimanale</t>
  </si>
  <si>
    <t>Ultima tipologia contrattuale e Ente di appartenenza</t>
  </si>
  <si>
    <t>Supervisione del personale dei servizi sociali</t>
  </si>
  <si>
    <t>Supporto all'attività professionale</t>
  </si>
  <si>
    <t>Sintesi LEPS</t>
  </si>
  <si>
    <r>
      <rPr>
        <sz val="12"/>
        <color rgb="FF002745"/>
        <rFont val="Arial"/>
        <family val="2"/>
        <charset val="1"/>
      </rPr>
      <t>All'interno della presente sezione "</t>
    </r>
    <r>
      <rPr>
        <b/>
        <sz val="12"/>
        <color rgb="FF002745"/>
        <rFont val="Arial"/>
        <family val="2"/>
        <charset val="1"/>
      </rPr>
      <t>SINTESI LEPS</t>
    </r>
    <r>
      <rPr>
        <sz val="12"/>
        <color rgb="FF002745"/>
        <rFont val="Arial"/>
        <family val="2"/>
        <charset val="1"/>
      </rPr>
      <t>" prevede l'inserimento da parte del Distretto Sociosanitario compilatore delle motivazioni che hanno portato il Distretto stesso a non programmare gli Interventi LEPS in perimetro al Nomenclatore. La sezione riporta i 36 Interventi LEPS e l'indicazione se il Distretto Sociosanitario compilatore abbia provveduto, o meno, a programmarli all'interno delle Schede previste nelle sezioni "AZIONI DI SISTEMA" e "MACROATTIVITA'" comprese all'interno del documento.
In corrispondenza degli Interventi LEPS non programmati, il campo "Riscontro" sarà evidenziato in giallo; all'interno di quest'ultimo, il Distretto Sociosanitario dovrà provvedere ad inserire le motivazioni che hanno portato alla mancata programmazione nel Piano di Zona per ciascuno degli Interventi LEPS non programmati. Tutti i campi presenti all'interno della sezione "SINTESI LEPS" prevedono le medesime regole di compilazione delle sezioni "AZIONI DI SISTEMA" e "MACROATTIVITA'", funzionali al corretto funzionamento dello strumento e, dunque, alla corretta valorizzazione di tutti i dati qualitativi e quantitativi che a tendere comporranno il Piano di Zona.</t>
    </r>
  </si>
  <si>
    <t>Programmato (Sì/No)</t>
  </si>
  <si>
    <t>Riscontro</t>
  </si>
  <si>
    <t xml:space="preserve">Supervisione del personale dei servizi sociali </t>
  </si>
  <si>
    <t>Art. 1, comma 170 legge 234/2021; decreto interministeriale 22 ottobre 2021</t>
  </si>
  <si>
    <t>Art.22 e art.52 L.r. 11/2016</t>
  </si>
  <si>
    <t>Artt.22 e 24 L.r.11/2016</t>
  </si>
  <si>
    <t xml:space="preserve">Art. 1, comma 162 legge 234/2021; 
DPCM 3 ottobre 2022 </t>
  </si>
  <si>
    <t>D.L. 4/2019 conv. L 26/2019 e
s.m.i.</t>
  </si>
  <si>
    <t>Artt.22 e 26 L.r.11/2016</t>
  </si>
  <si>
    <t>Artt.22 e 30 L.r.11/2016</t>
  </si>
  <si>
    <t>Art. 1, comma 170 legge 234/2021; 
decreto interministeriale 30 
dicembre 2021</t>
  </si>
  <si>
    <t>Artt.22, 25 e 26 L.r.11/2016</t>
  </si>
  <si>
    <t>Art. 1, comma 162 legge 234/2021; 
decreto interministeriale 22 ottobre 
2021</t>
  </si>
  <si>
    <t>Percorsi per l'uscita dal nucleo familiare di origine o per la deistituzionalizzazione</t>
  </si>
  <si>
    <t>Legge 112/2016; art. 3, commi 2 e 
3 DM 23 novembre 2016</t>
  </si>
  <si>
    <t>Artt. 22 e 28 L.r.11/2016</t>
  </si>
  <si>
    <t>Artt.22 e 31  L.r. 11/2016</t>
  </si>
  <si>
    <t>Artt.22 e 27 L.r.11/2016</t>
  </si>
  <si>
    <t xml:space="preserve">Artt.22 e 28 L.r.11/2016 </t>
  </si>
  <si>
    <t>Artt. 22 e  31 L.r.11/2016</t>
  </si>
  <si>
    <t>Artt. 22 e  27 L.r.11/2016</t>
  </si>
  <si>
    <t>Retta/Integrazione retta  per prestazioni residenziali socio assistenziali</t>
  </si>
  <si>
    <t>Totale N° LEPS Programmati 2024-2026</t>
  </si>
  <si>
    <t>Codice Nomenclatore</t>
  </si>
  <si>
    <t>Tipologia Struttura</t>
  </si>
  <si>
    <t>Denominazione (nome struttura)</t>
  </si>
  <si>
    <t>Comune</t>
  </si>
  <si>
    <t>Indirizzo</t>
  </si>
  <si>
    <t>Soggetto gestore</t>
  </si>
  <si>
    <t>Autorizzazione (atto)</t>
  </si>
  <si>
    <t>Data autorizzazione (atto)</t>
  </si>
  <si>
    <t>Accreditamento (atto)</t>
  </si>
  <si>
    <t>Data accreditamento (atto)</t>
  </si>
  <si>
    <t>ASSA (Sì/No)</t>
  </si>
  <si>
    <t>Centro Anziani del Comune di Tarquinia</t>
  </si>
  <si>
    <t>via delle Torri</t>
  </si>
  <si>
    <t xml:space="preserve">Comune di Tarquinia </t>
  </si>
  <si>
    <t>in atto</t>
  </si>
  <si>
    <t>D2_La4a</t>
  </si>
  <si>
    <t>Centro Alzheimer</t>
  </si>
  <si>
    <t>L. Capotorti</t>
  </si>
  <si>
    <t>VILLA LETIZIA</t>
  </si>
  <si>
    <t>Loc. Pantano di Sopra SS Aurelia km 83</t>
  </si>
  <si>
    <t xml:space="preserve">Garden Srl </t>
  </si>
  <si>
    <t>EDUcare</t>
  </si>
  <si>
    <t>via Benedetto Croce</t>
  </si>
  <si>
    <t xml:space="preserve">Oltre Le Nuvole Cooperativa Sociale </t>
  </si>
  <si>
    <t>Casa Famiglia Harlock</t>
  </si>
  <si>
    <t>Alberata Dante Alighieri</t>
  </si>
  <si>
    <t xml:space="preserve">Cooperativa Sociale Arcadia </t>
  </si>
  <si>
    <t>Marchesa Ferrari</t>
  </si>
  <si>
    <t xml:space="preserve">Via San Giacomo </t>
  </si>
  <si>
    <t xml:space="preserve">Istituto Marchesa Ferrari </t>
  </si>
  <si>
    <t>La Grande Casa Gialla - Casa famiglia per donne in difficoltà con o senza figli</t>
  </si>
  <si>
    <t>ARLENA DI CASTRO</t>
  </si>
  <si>
    <t>Via Roma</t>
  </si>
  <si>
    <t xml:space="preserve">AILAND COOPERATIVA SOCIALE ONLUS </t>
  </si>
  <si>
    <t>L'Isola che non c'è</t>
  </si>
  <si>
    <t xml:space="preserve">via Roma </t>
  </si>
  <si>
    <t xml:space="preserve">Villa Pini srl </t>
  </si>
  <si>
    <t>La Grande Casa Gialla - Casa famiglia per minori 0/12 anni</t>
  </si>
  <si>
    <t>via Roma</t>
  </si>
  <si>
    <t>La Casa Amica</t>
  </si>
  <si>
    <t>via Vittorio Emanuele</t>
  </si>
  <si>
    <t>Villa Pini</t>
  </si>
  <si>
    <t>piazza della Repubblica</t>
  </si>
  <si>
    <t>FELIX FENIX</t>
  </si>
  <si>
    <t>MONTALTO DI CASTRO</t>
  </si>
  <si>
    <t>via Salari</t>
  </si>
  <si>
    <t xml:space="preserve">EURISA SOC. COOP. SOCIALE </t>
  </si>
  <si>
    <t>La Buona Stella</t>
  </si>
  <si>
    <t>via dei Tigli</t>
  </si>
  <si>
    <t xml:space="preserve">La Buona Stella Srls </t>
  </si>
  <si>
    <t>Come a Casa</t>
  </si>
  <si>
    <t>Strada del Tirreno</t>
  </si>
  <si>
    <t xml:space="preserve">DOLCE VITA S.R.L.S. UNIPERSONALE </t>
  </si>
  <si>
    <t>Maratonda</t>
  </si>
  <si>
    <t>via Tirrenia</t>
  </si>
  <si>
    <t xml:space="preserve">FONDAZIONE DI PARTECIPAZIONE </t>
  </si>
  <si>
    <t>VILLA SPERANZA</t>
  </si>
  <si>
    <t>PIANSANO</t>
  </si>
  <si>
    <t xml:space="preserve">via Etruria </t>
  </si>
  <si>
    <t xml:space="preserve">Casa di riposo Villa Speranza SRL </t>
  </si>
  <si>
    <t>Acqua Viva</t>
  </si>
  <si>
    <t>MONTE ROMANO</t>
  </si>
  <si>
    <t>via della Madonnella</t>
  </si>
  <si>
    <t xml:space="preserve">Associazione di promozione sociale Acqua Viva </t>
  </si>
  <si>
    <t>VILLA PINA</t>
  </si>
  <si>
    <t>CANINO</t>
  </si>
  <si>
    <t xml:space="preserve">via Garibaldi </t>
  </si>
  <si>
    <t>La Verde Età Soc. Coop. Soc.</t>
  </si>
  <si>
    <t>IL GIARDINO DEL TEMPO</t>
  </si>
  <si>
    <t>Località Roggi</t>
  </si>
  <si>
    <t xml:space="preserve">Il Giardino del Tempo Srl </t>
  </si>
  <si>
    <t>VILLA ALESSANDRA</t>
  </si>
  <si>
    <t>TUSCANIA</t>
  </si>
  <si>
    <t xml:space="preserve">via della Ricostruzione </t>
  </si>
  <si>
    <t xml:space="preserve">Ruffini Teresa </t>
  </si>
  <si>
    <t>VILLA IRIS</t>
  </si>
  <si>
    <t>Strada Montaltese</t>
  </si>
  <si>
    <t xml:space="preserve">Alba Srl </t>
  </si>
  <si>
    <t>La Quiete</t>
  </si>
  <si>
    <t xml:space="preserve">Strada Provinciale Tarquiniese </t>
  </si>
  <si>
    <t xml:space="preserve">La Quiete Srls </t>
  </si>
  <si>
    <t>LEPS (Sì/No)</t>
  </si>
  <si>
    <t>Costo Totale</t>
  </si>
  <si>
    <t>Cofinanziamento Comunale</t>
  </si>
  <si>
    <t>Fondo di Solidarietà Comunale</t>
  </si>
  <si>
    <t>Quota a carico della ASL</t>
  </si>
  <si>
    <t>Quota a carico dell'utenza</t>
  </si>
  <si>
    <t>Quota assegnata dalla Regione</t>
  </si>
  <si>
    <t>Care Leaver - Fondo Povertà</t>
  </si>
  <si>
    <t>Quota Servizi - Fondo Povertà</t>
  </si>
  <si>
    <t>Povertà Estreme - Fondo Povertà</t>
  </si>
  <si>
    <t>Dopo di Noi - Legge 112/2016</t>
  </si>
  <si>
    <t>Gioco d’Azzardo Patologico</t>
  </si>
  <si>
    <t>Caregiver</t>
  </si>
  <si>
    <t>Fondo regionale Interventi a sostegno delle famiglie con minori nello spettro autistico</t>
  </si>
  <si>
    <t>Fondo nazionale per l’inclusione per le persone con disabilità</t>
  </si>
  <si>
    <t>Home Care Premium</t>
  </si>
  <si>
    <t>Altre fonti di finanziamento</t>
  </si>
  <si>
    <t>Triennio di Riferimento 
2024-2026</t>
  </si>
  <si>
    <r>
      <rPr>
        <b/>
        <sz val="12"/>
        <color rgb="FF000000"/>
        <rFont val="Arial"/>
        <family val="2"/>
        <charset val="1"/>
      </rPr>
      <t>Quota assegnata dalla Regione =</t>
    </r>
    <r>
      <rPr>
        <sz val="12"/>
        <color rgb="FF000000"/>
        <rFont val="Arial"/>
        <family val="2"/>
        <charset val="1"/>
      </rPr>
      <t xml:space="preserve"> FNPS + FNA + FSR;
</t>
    </r>
    <r>
      <rPr>
        <b/>
        <sz val="12"/>
        <color rgb="FF000000"/>
        <rFont val="Arial"/>
        <family val="2"/>
        <charset val="1"/>
      </rPr>
      <t>Altre fonti di finanziamento</t>
    </r>
    <r>
      <rPr>
        <sz val="12"/>
        <color rgb="FF000000"/>
        <rFont val="Arial"/>
        <family val="2"/>
        <charset val="1"/>
      </rPr>
      <t xml:space="preserve"> =  Fondo PNRR + Fondi Europei strutturali + Care Leaver - Fondo Povertà + Quota Servizi - Fondo Povertà + Povertà Estreme - Fondo Povertà + Dopo di Noi - Legge 112/2016 + Gioco d’Azzardo Patologico + Caregiver + Fondo regionale Interventi a sostegno delle famiglie con minori nello spettro autistico + Fondo nazionale per l’inclusione per le persone con disabilità + Home Care Premium.</t>
    </r>
  </si>
  <si>
    <t>FM_Famiglia, Minori e Giovani</t>
  </si>
  <si>
    <t>AA_Anziani autosufficienti</t>
  </si>
  <si>
    <t>NA_ Anziani non autosufficienti</t>
  </si>
  <si>
    <t>D_Persone con disabilità e con patologie degenerative invalidanti</t>
  </si>
  <si>
    <t>P_ Povertà</t>
  </si>
  <si>
    <t>D_A_Disagio adulti</t>
  </si>
  <si>
    <t>W_Donne vittime di violenza</t>
  </si>
  <si>
    <t>Imm_N_Immigrati e minoranze</t>
  </si>
  <si>
    <t>Utenza Totale</t>
  </si>
  <si>
    <t>Triennio di Riferimento 2024-2026</t>
  </si>
  <si>
    <t>Aree Assistenziali</t>
  </si>
  <si>
    <t>Attività</t>
  </si>
  <si>
    <t>Area 1</t>
  </si>
  <si>
    <t>Area 2</t>
  </si>
  <si>
    <t>Area 3</t>
  </si>
  <si>
    <t>Area 4</t>
  </si>
  <si>
    <t>Multiutenza</t>
  </si>
  <si>
    <t>Codice 
Macroattività</t>
  </si>
  <si>
    <t>Codice 
Ministeriale</t>
  </si>
  <si>
    <t>FM_Famiglia, Minori e Giovani (€)</t>
  </si>
  <si>
    <t>AA_Anziani autosufficienti (€)</t>
  </si>
  <si>
    <t>NA_ Anziani non autosufficienti (€)</t>
  </si>
  <si>
    <t>D_Persone con disabilità e con patologie degenerative invalidanti (€)</t>
  </si>
  <si>
    <t>P_ Povertà (€)</t>
  </si>
  <si>
    <t>D_A_Disagio adulti (€)</t>
  </si>
  <si>
    <t>W_Donne vittime di violenza (€)</t>
  </si>
  <si>
    <t>Imm_N_Immigrati e minoranze (€)</t>
  </si>
  <si>
    <t>Multiutenza (€)</t>
  </si>
  <si>
    <t>Totale Aree d'Intervento e Multiutenza (€)</t>
  </si>
  <si>
    <t>Quota di natura a carico della ASL (SI/NO)</t>
  </si>
  <si>
    <t>Quota di natura a carico della ASL (€)</t>
  </si>
  <si>
    <t>A</t>
  </si>
  <si>
    <t>A1</t>
  </si>
  <si>
    <t>A1.A</t>
  </si>
  <si>
    <t>A2</t>
  </si>
  <si>
    <t>Servizi sociale professionale</t>
  </si>
  <si>
    <t>A3</t>
  </si>
  <si>
    <t>Centri Antiviolenza</t>
  </si>
  <si>
    <t>A4</t>
  </si>
  <si>
    <t>B</t>
  </si>
  <si>
    <t>B1</t>
  </si>
  <si>
    <t>B2</t>
  </si>
  <si>
    <t>Sostegno socio-educativo territoriale o domiciliare</t>
  </si>
  <si>
    <t>B3</t>
  </si>
  <si>
    <t>B4</t>
  </si>
  <si>
    <t>B5</t>
  </si>
  <si>
    <t>B6</t>
  </si>
  <si>
    <t>B7</t>
  </si>
  <si>
    <t>Pronto intervento sociale e interventi per la povertà</t>
  </si>
  <si>
    <t>B8</t>
  </si>
  <si>
    <t>B9</t>
  </si>
  <si>
    <t>C</t>
  </si>
  <si>
    <t>C1</t>
  </si>
  <si>
    <t>C2</t>
  </si>
  <si>
    <t>C3</t>
  </si>
  <si>
    <t>C4</t>
  </si>
  <si>
    <t>D</t>
  </si>
  <si>
    <t>D1</t>
  </si>
  <si>
    <t>D2</t>
  </si>
  <si>
    <t>D3</t>
  </si>
  <si>
    <t>D4</t>
  </si>
  <si>
    <t>D5</t>
  </si>
  <si>
    <t>Integrazione retta/voucer centri diurni</t>
  </si>
  <si>
    <t>E</t>
  </si>
  <si>
    <t>E1</t>
  </si>
  <si>
    <t>E2</t>
  </si>
  <si>
    <t>E3</t>
  </si>
  <si>
    <t>Strutture per minori a carattere familiare</t>
  </si>
  <si>
    <t>E4</t>
  </si>
  <si>
    <t>Strutture comunitarie a carattere socio-assistenziale</t>
  </si>
  <si>
    <t>E6</t>
  </si>
  <si>
    <t>Strutture di accoglienza notturna per povertà estrema</t>
  </si>
  <si>
    <t>E7</t>
  </si>
  <si>
    <t>Servizi per Aree attrezzate di sosta per comunità rom, sinti e caminanti</t>
  </si>
  <si>
    <t>E8</t>
  </si>
  <si>
    <t>Intigrazione retta / voucher per strutture residenziali</t>
  </si>
  <si>
    <t>Azioni di Sistema</t>
  </si>
  <si>
    <t>2024-2026</t>
  </si>
  <si>
    <t>Programmato</t>
  </si>
  <si>
    <t>Codice Ministeriale</t>
  </si>
  <si>
    <t>Costo Totale 2024</t>
  </si>
  <si>
    <t>Cofinanziamento Comunale 2024</t>
  </si>
  <si>
    <t>Fondo di Solidarietà Comunale 2024</t>
  </si>
  <si>
    <t>Quota a carico della ASL 2024</t>
  </si>
  <si>
    <t>Quota a carico dell'utenza 2024</t>
  </si>
  <si>
    <t>Quota assegnata dalla Regione (FNPS, FNA, FSR) 2024</t>
  </si>
  <si>
    <t>Care Leaver - Fondo Povertà 2024</t>
  </si>
  <si>
    <t>Quota Servizi - Fondo Povertà 2024</t>
  </si>
  <si>
    <t>Povertà Estreme - Fondo Povertà 2024</t>
  </si>
  <si>
    <t>Dopo di Noi - Legge 112/2016 2024</t>
  </si>
  <si>
    <t>Gioco d’Azzardo Patologico 2024</t>
  </si>
  <si>
    <t>Caregiver 2024</t>
  </si>
  <si>
    <t>Fondo regionale Interventi a sostegno delle famiglie con minori nello spettro autistico 2024</t>
  </si>
  <si>
    <t>Fondo nazionale per l’inclusione per le persone con disabilità 2024</t>
  </si>
  <si>
    <t>Home Care Premium 2024</t>
  </si>
  <si>
    <t>Altre fonti di finanziamento 2024</t>
  </si>
  <si>
    <t>Costo Totale 2025</t>
  </si>
  <si>
    <t>Cofinanziamento Comunale 2025</t>
  </si>
  <si>
    <t>Fondo di Solidarietà Comunale 2025</t>
  </si>
  <si>
    <t>Quota a carico della ASL 2025</t>
  </si>
  <si>
    <t>Quota a carico dell'utenza 2025</t>
  </si>
  <si>
    <t>Quota assegnata dalla Regione (FNPS, FNA, FSR) 2025</t>
  </si>
  <si>
    <t>Care Leaver - Fondo Povertà 2025</t>
  </si>
  <si>
    <t>Quota Servizi - Fondo Povertà 2025</t>
  </si>
  <si>
    <t>Povertà Estreme - Fondo Povertà 2025</t>
  </si>
  <si>
    <t>Dopo di Noi - Legge 112/2016 2025</t>
  </si>
  <si>
    <t>Gioco d’Azzardo Patologico 2025</t>
  </si>
  <si>
    <t>Caregiver 2025</t>
  </si>
  <si>
    <t>Fondo regionale Interventi a sostegno delle famiglie con minori nello spettro autistico 2025</t>
  </si>
  <si>
    <t>Fondo nazionale per l’inclusione per le persone con disabilità 2025</t>
  </si>
  <si>
    <t>Home Care Premium 2025</t>
  </si>
  <si>
    <t>Altre fonti di finanziamento 2025</t>
  </si>
  <si>
    <t>Costo Totale 2026</t>
  </si>
  <si>
    <t>Cofinanziamento Comunale 2026</t>
  </si>
  <si>
    <t>Fondo di Solidarietà Comunale 2026</t>
  </si>
  <si>
    <t>Quota a carico della ASL 2026</t>
  </si>
  <si>
    <t>Quota a carico dell'utenza 2026</t>
  </si>
  <si>
    <t>Quota assegnata dalla Regione (FNPS, FNA, FSR) 2026</t>
  </si>
  <si>
    <t>Care Leaver - Fondo Povertà 2026</t>
  </si>
  <si>
    <t>Quota Servizi - Fondo Povertà 2026</t>
  </si>
  <si>
    <t>Povertà Estreme - Fondo Povertà 2026</t>
  </si>
  <si>
    <t>Dopo di Noi - Legge 112/2016 2026</t>
  </si>
  <si>
    <t>Gioco d’Azzardo Patologico 2026</t>
  </si>
  <si>
    <t>Caregiver 2026</t>
  </si>
  <si>
    <t>Fondo regionale Interventi a sostegno delle famiglie con minori nello spettro autistico 2026</t>
  </si>
  <si>
    <t>Fondo nazionale per l’inclusione per le persone con disabilità 2026</t>
  </si>
  <si>
    <t>Home Care Premium 2026</t>
  </si>
  <si>
    <t>Altre fonti di finanziamento 2026</t>
  </si>
  <si>
    <t>Costo Totale 2024-2026</t>
  </si>
  <si>
    <t>Cofinanziamento Comunale 2024-2026</t>
  </si>
  <si>
    <t>Fondo di Solidarietà Comunale 2024-2026</t>
  </si>
  <si>
    <t>Quota a carico della ASL 2024-2026</t>
  </si>
  <si>
    <t>Quota a carico dell'utenza 2024-2026</t>
  </si>
  <si>
    <t>Quota assegnata dalla Regione (FNPS, FNA, FSR) 2024-2026</t>
  </si>
  <si>
    <t>Care Leaver - Fondo Povertà 2024-2026</t>
  </si>
  <si>
    <t>Quota Servizi - Fondo Povertà 2024-2026</t>
  </si>
  <si>
    <t>Povertà Estreme - Fondo Povertà 2024-2026</t>
  </si>
  <si>
    <t>Dopo di Noi - Legge 112/2016 2024-2026</t>
  </si>
  <si>
    <t>Gioco d’Azzardo Patologico 2024-2026</t>
  </si>
  <si>
    <t>Caregiver 2024-2026</t>
  </si>
  <si>
    <t>Fondo regionale Interventi a sostegno delle famiglie con minori nello spettro autistico 2024-2026</t>
  </si>
  <si>
    <t>Fondo nazionale per l’inclusione per le persone con disabilità 2024-2026</t>
  </si>
  <si>
    <t>Home Care Premium 2024-2026</t>
  </si>
  <si>
    <t>Altre fonti di finanziamento  2024-2026</t>
  </si>
  <si>
    <t>FM_Famiglia, Minori e Giovani 2024 (€)</t>
  </si>
  <si>
    <t>AA_Anziani autosufficienti 2024 (€)</t>
  </si>
  <si>
    <t>NA_ Anziani non autosufficienti 2024 (€)</t>
  </si>
  <si>
    <t>D_Persone con disabilità e con patologie degenerative invalidanti 2024 (€)</t>
  </si>
  <si>
    <t>P_ Povertà 2024 (€)</t>
  </si>
  <si>
    <t>D_A_Disagio adulti 2024 (€)</t>
  </si>
  <si>
    <t>W_Donne vittime di violenza 2024 (€)</t>
  </si>
  <si>
    <t>Imm_N_Immigrati e minoranze 2024 (€)</t>
  </si>
  <si>
    <t>Multiutenza 2024 (€)</t>
  </si>
  <si>
    <t>FM_Famiglia, Minori e Giovani 2025 (€)</t>
  </si>
  <si>
    <t>AA_Anziani autosufficienti 2025 (€)</t>
  </si>
  <si>
    <t>NA_ Anziani non autosufficienti 2025 (€)</t>
  </si>
  <si>
    <t>D_Persone con disabilità e con patologie degenerative invalidanti 2025 (€)</t>
  </si>
  <si>
    <t>P_ Povertà 2025 (€)</t>
  </si>
  <si>
    <t>D_A_Disagio adulti 2025 (€)</t>
  </si>
  <si>
    <t>W_Donne vittime di violenza 2025 (€)</t>
  </si>
  <si>
    <t>Imm_N_Immigrati e minoranze 2025 (€)</t>
  </si>
  <si>
    <t>Multiutenza 2025 (€)</t>
  </si>
  <si>
    <t>FM_Famiglia, Minori e Giovani 2026 (€)</t>
  </si>
  <si>
    <t>AA_Anziani autosufficienti 2026 (€)</t>
  </si>
  <si>
    <t>NA_ Anziani non autosufficienti 2026 (€)</t>
  </si>
  <si>
    <t>D_Persone con disabilità e con patologie degenerative invalidanti 2026 (€)</t>
  </si>
  <si>
    <t>P_ Povertà 2026 (€)</t>
  </si>
  <si>
    <t>D_A_Disagio adulti 2026 (€)</t>
  </si>
  <si>
    <t>W_Donne vittime di violenza 2026 (€)</t>
  </si>
  <si>
    <t>Imm_N_Immigrati e minoranze 2026 (€)</t>
  </si>
  <si>
    <t>Multiutenza 2026 (€)</t>
  </si>
  <si>
    <t>FM_Famiglia, Minori e Giovani 2024-2026 (€)</t>
  </si>
  <si>
    <t>AA_Anziani autosufficienti 2024-2026 (€)</t>
  </si>
  <si>
    <t>NA_ Anziani non autosufficienti 2024-2026 (€)</t>
  </si>
  <si>
    <t>D_Persone con disabilità e con patologie degenerative invalidanti 2024-2026 (€)</t>
  </si>
  <si>
    <t>P_ Povertà 2024-2026 (€)</t>
  </si>
  <si>
    <t>D_A_Disagio adulti 2024-2026 (€)</t>
  </si>
  <si>
    <t>W_Donne vittime di violenza 2024-2026 (€)</t>
  </si>
  <si>
    <t>Imm_N_Immigrati e minoranze 2024-2026 (€)</t>
  </si>
  <si>
    <t>Multiutenza 2024-2026 (€)</t>
  </si>
  <si>
    <t>FM_Famiglia, Minori e Giovani - 2024</t>
  </si>
  <si>
    <t>AA_Anziani autosufficienti - 2024</t>
  </si>
  <si>
    <t>NA_ Anziani non autosufficienti -2024</t>
  </si>
  <si>
    <t>D_Persone con disabilità e con patologie degenerative invalidanti - 2024</t>
  </si>
  <si>
    <t>P_ Povertà - 2024</t>
  </si>
  <si>
    <t>D_A_Disagio adulti - 2024</t>
  </si>
  <si>
    <t>W_Donne vittime di violenza 2024</t>
  </si>
  <si>
    <t>Imm_N_Immigrati e minoranze 2024</t>
  </si>
  <si>
    <t>FM_Famiglia, Minori e Giovani - 2025</t>
  </si>
  <si>
    <t>AA_Anziani autosufficienti - 2025</t>
  </si>
  <si>
    <t>NA_ Anziani non autosufficienti -2025</t>
  </si>
  <si>
    <t>D_Persone con disabilità e con patologie degenerative invalidanti - 2025</t>
  </si>
  <si>
    <t>P_ Povertà - 2025</t>
  </si>
  <si>
    <t>D_A_Disagio adulti - 2025</t>
  </si>
  <si>
    <t>W_Donne vittime di violenza 2025</t>
  </si>
  <si>
    <t>Imm_N_Immigrati e minoranze 2025</t>
  </si>
  <si>
    <t>FM_Famiglia, Minori e Giovani - 2026</t>
  </si>
  <si>
    <t>AA_Anziani autosufficienti - 2026</t>
  </si>
  <si>
    <t>NA_ Anziani non autosufficienti -2026</t>
  </si>
  <si>
    <t>D_Persone con disabilità e con patologie degenerative invalidanti - 2026</t>
  </si>
  <si>
    <t>P_ Povertà - 2026</t>
  </si>
  <si>
    <t>D_A_Disagio adulti - 2026</t>
  </si>
  <si>
    <t>W_Donne vittime di violenza 2026</t>
  </si>
  <si>
    <t>Imm_N_Immigrati e minoranze 2026</t>
  </si>
  <si>
    <t>FM_Famiglia, Minori e Giovani - 2024-2026</t>
  </si>
  <si>
    <t>AA_Anziani autosufficienti - 2024-2026</t>
  </si>
  <si>
    <t>NA_ Anziani non autosufficienti - 2024-2026</t>
  </si>
  <si>
    <t>D_Persone con disabilità e con patologie degenerative invalidanti - 2024-2026</t>
  </si>
  <si>
    <t>P_ Povertà - 2024-2026</t>
  </si>
  <si>
    <t>D_A_Disagio adulti - 2024-2026</t>
  </si>
  <si>
    <t>W_Donne vittime di violenza 2024-2026</t>
  </si>
  <si>
    <t>Imm_N_Immigrati e minoranze 2024-2026</t>
  </si>
  <si>
    <t>Servizi di informazione consulenza e orientamento</t>
  </si>
  <si>
    <t>sostegno socio-educativo domiciliare</t>
  </si>
  <si>
    <t>sostegno socio-educativo scolastico</t>
  </si>
  <si>
    <t>Centro  anziani</t>
  </si>
  <si>
    <t>Integrazione retta/Voucer Centri diurni</t>
  </si>
  <si>
    <t>pagamento/integrazione retta</t>
  </si>
  <si>
    <t>Codice Macroattività</t>
  </si>
  <si>
    <t>FM_Famiglia Minori e giovani</t>
  </si>
  <si>
    <t>D_Persone con disabilità e con patologie degenerative invalidanti**</t>
  </si>
  <si>
    <t>IM_N_Immigrati e minoranze</t>
  </si>
  <si>
    <t>L.r.11/2016</t>
  </si>
  <si>
    <t>LEPS ai sensi Lr 11/2016</t>
  </si>
  <si>
    <t>FM</t>
  </si>
  <si>
    <t>AA</t>
  </si>
  <si>
    <t>NA</t>
  </si>
  <si>
    <t>P</t>
  </si>
  <si>
    <t>D_A</t>
  </si>
  <si>
    <t>W</t>
  </si>
  <si>
    <t>IM_N</t>
  </si>
  <si>
    <t>Art.45 L.r.11/2016</t>
  </si>
  <si>
    <t>Art.49 e art.63 L.r.11/2016</t>
  </si>
  <si>
    <t>Servizi di Informazione consulenza  e orientamento</t>
  </si>
  <si>
    <t>Artt.22 e 23 L.r.11/2016</t>
  </si>
  <si>
    <t>Art.23 L.r.11/2016</t>
  </si>
  <si>
    <t>IM/N</t>
  </si>
  <si>
    <t>Art. 15  L.r.11/2016</t>
  </si>
  <si>
    <t>Artt.22 e 26 L.r.11/2017</t>
  </si>
  <si>
    <t>Art.10 L.r. 11/2016</t>
  </si>
  <si>
    <t>IM</t>
  </si>
  <si>
    <t>Art. 8 L.r. 11/2016</t>
  </si>
  <si>
    <t>Art.21 L.r.11/2016</t>
  </si>
  <si>
    <t>Art.18 L.r.11/2016</t>
  </si>
  <si>
    <t>Artt. 8 e 14 L.r. 11/2016;</t>
  </si>
  <si>
    <t>L. 141/2015; decreto ministeriale 12550/2018</t>
  </si>
  <si>
    <t>FM*</t>
  </si>
  <si>
    <t>Art.26 L.r.11/2016</t>
  </si>
  <si>
    <t>Art. 4 L.r. 11/2016</t>
  </si>
  <si>
    <t>Legge 112/2016; art. 3, commi 2 e 
3 DM 23 novembre 2017</t>
  </si>
  <si>
    <t>Legge 112/2016; art. 3, commi 2 e 
3 DM 23 novembre 2018</t>
  </si>
  <si>
    <t>Legge 112/2016; art. 3, commi 2 e 
3 DM 23 novembre 2019</t>
  </si>
  <si>
    <t>Legge 112/2016; art. 3, commi 2 e 
3 DM 23 novembre 2020</t>
  </si>
  <si>
    <t>L.r 18/2002</t>
  </si>
  <si>
    <t>Art. 28 L.r.11/2016</t>
  </si>
  <si>
    <t>Art. 10 L.r. 11/2017</t>
  </si>
  <si>
    <t>Art. 29 L.r.11/2017</t>
  </si>
  <si>
    <t>Art. 2, commi 87-89 l.r. 7/2014</t>
  </si>
  <si>
    <t>Legge 189/2002</t>
  </si>
  <si>
    <t>Art. 31 L.r.11/2016</t>
  </si>
  <si>
    <t>NA*</t>
  </si>
  <si>
    <t>Art. 23 l.r. 27/2006; DGR 652/2007</t>
  </si>
  <si>
    <t>d. lgs. 142/2015; legge 47/2017</t>
  </si>
  <si>
    <t>d. lgs. n. 142 del 2015; legge n. 
47/2017</t>
  </si>
  <si>
    <t>D.lgs.142/2015; DPCM 16 maggio 2016</t>
  </si>
  <si>
    <t xml:space="preserve"> </t>
  </si>
  <si>
    <t>M</t>
  </si>
  <si>
    <t>legge 15 dicembre 1999, n. 482</t>
  </si>
  <si>
    <t>Retta/Integrazione retta per prestazioni
residenziali socio assistenziali</t>
  </si>
  <si>
    <t>Art.2, commi 87-89 l.r.7/2014</t>
  </si>
  <si>
    <t>Art. 29 L.r.11/2016</t>
  </si>
  <si>
    <t>Totale Interventi</t>
  </si>
  <si>
    <t>LEPS</t>
  </si>
  <si>
    <t>Al momento non si attinge ai fondi statali dedicati per l’assunzione di personale stabile in quanto di concerto con il Settore Risorse Umane dell’Ente, lo stesso sta procedendo all’aggiornamento della programmazione del fabbisogno di personale, successivamente all’approvazione del consuntivo 2024, al fine di poter determinare la capacità assunzionale e pertanto quantificare il numero esatto delle assistenti sociali che possono essere assunte in base alla normativa vigente.</t>
  </si>
  <si>
    <t>Domicilio utenti</t>
  </si>
  <si>
    <t>Assistenti Sociali, Medici, Operatori UVM, OSS Coop. Sociali</t>
  </si>
  <si>
    <t>Supervisione personale Servizi Sociali</t>
  </si>
  <si>
    <t>Sedi dei Comuni del Distretto</t>
  </si>
  <si>
    <t xml:space="preserve">Cooperativa Sociale Macchia Nera. </t>
  </si>
  <si>
    <t xml:space="preserve">La formazione sarà realizzata in favore di n. 7 assistenti sociali  e si svolgera con modalità formative di gruppo e individuali in presenza e online, con cadenza mensile </t>
  </si>
  <si>
    <r>
      <t>Fondo Sociale Regionale (FSR) (€)</t>
    </r>
    <r>
      <rPr>
        <b/>
        <sz val="14"/>
        <color rgb="FFFF0000"/>
        <rFont val="Arial"/>
        <family val="2"/>
        <charset val="1"/>
      </rPr>
      <t>*</t>
    </r>
  </si>
  <si>
    <t>Comuni del Distretto socio sanitario VT2.                                                                                                                                                                                                                                                                                                                                                                                                                                                     Relativamente agli interventi da realizzare con le somme assegnate con la DD G16663/2023, è stata individuata l'APS Dark Camera.                                                                                                                                                                                                                                        Relativamente all'intervento provvidenze economiche di cui all'articolo 8, primo comma, numero 3), lettera e), della L.R. 14 luglio 1983, n. 49 relative agli interventi in favore delle persone con disagio psichico, sono state programmate le risorse assegnate con DD G11105/2024, pari ad Euro 43.713,82,  a valere sul Fondo Sociale Regionale (FSR) in esecuzione del relativo regolamento distrettuale.</t>
  </si>
  <si>
    <t>Con Verbale di deliberazione del Comitato dei Sindaci del Distretto n. 1 del 2 Febbraio 2021 è stato deliberato:
1.	di costituire l’Ufficio di Piano Unico, in attuazione delle relative D.G.R. Lazio, confermando la figura della Responsabile D.ssa Catia Mariani, attuale Responsabile dell’ufficio di Piano e Responsabile del Settore Servizi III - Servizi sociali comunali e distrettuali del Comune di Tarquinia, in possesso dei requisiti previsti dal punto 5 delle D.G.R. Lazio n. 1062/2020 e  D.G.R. Lazio n. 10 del 19/01/2021;
2.	 di potenziare l’Ufficio di Piano Unico affiancando la Responsabile con altri profili professionali in servizio presso l’ente Capofila, come personale del Ced, della ragioneria, delle risorse umane;                                                                                                                          3. E' stata utilizzata la graduatoria del Comune di Tarquinia per l'assunzione, a tempo indeterminato ed a tempo pieno, di un profilo - Categoria C, per il potenziamento dell'Ufficio di Piano.                                                                                                                                                                                   Si specifica che l'Ufficio di Piano,  è composto dalle seguenti figure professionali - dipendenti a tempo indeterminato del Comune di Tarquinia: n. 2 dipendenti  Ufficio Ced - Categoria C5 e C6; n. 2 Assistenti Sociali Ufficio Servizi Sociali - Categoria D1; n. 2 Amministrativi Ufficio Servizi Sociali - Categoria C1; n. 4 Amministrativi Ufficio Ragioneria - Categoria A5, B5, C1 e C1; n. 1 Amministrativo Ufficio Personale - Categoria C1.</t>
  </si>
  <si>
    <t>Piano di Zona del Sistema Integrato dei Servizi e Interventi Sociali 
dell’Ambito Territoriale di [12-202004142256]</t>
  </si>
  <si>
    <r>
      <t xml:space="preserve">Obiettivi e priorità fondamentali della programmazione sociale del Distretto VT/2 sono:                                    1)Garantire la programmazione e la governance sociale nell'ambito territoriale del Distretto VT/2                        2)  Assicurare i LEPS in tutti i Comuni del Distretto 
</t>
    </r>
    <r>
      <rPr>
        <sz val="11"/>
        <color rgb="FF000000"/>
        <rFont val="Arial"/>
        <family val="2"/>
        <charset val="1"/>
      </rPr>
      <t>3) Migliorare l’offerta dei servizi sociali a livello distrettuale e l’impatto finale sui beneficiari dei servizi residenti nei nove comuni del Distretto VT/2
4)Realizzare interventi condivisi per la presa in carico dei residenti nel distretto con problematiche di natura socioassistenziale e sociosanitario</t>
    </r>
    <r>
      <rPr>
        <sz val="11"/>
        <rFont val="Arial"/>
        <family val="2"/>
        <charset val="1"/>
      </rPr>
      <t xml:space="preserve">                                                                                                                      5) Attuare nuove azioni a supporto di interventi che promuovano l'affidamento familiare, anche in considerazione della notevole spesa sostenuta dai comuni per l'inserimento di minori, pari ad € 578.804,99</t>
    </r>
  </si>
  <si>
    <t>Gli obiettivi economici e finanziari che verranno perseguiti nel triennio di riferimento saranno principalmente finalizzati all'utilizzo dei fondi programmati in considerazione dell'aggiornamento delle tariffe orarie riconosciute agli operatori economici affoidatari dei servizi.                                                                                                                                                     La spesa relativa ai servizi sarà infatti influenzata dalle nuove tariffe orarie del CCNL delle Cooperative sociali approvato in data 26/01/2024, che comportano circa il 7% dell’aumento delle attuali tariffe nel primo anno fino ad arrivare ad un aumento di circa il 12%, che necessariamente comporteranno una maggiore spesa distrettuale: pertanto sarà fondamentale individuare delle strategie compatibili con le esigenze degli utenti.                                                                           Relativamente ai fondi FNA-Disabilità gravissima - si perseguirà l'obiettivo di convertire gli interventi in essere - contributi al care giver familiare - in interventi socio assistenziali realizzati nelle seguenti forme:
1.  Servizi (l.234/2021 art.1 comma 164);
 Assegno di cura in forma diretta (Organismo accreditato)   
                                                                                                                                                                                                              2. Contributi Assistenziali (L.234/2021 art.1 comma 162)
 Assegno di cura in forma indiretta (personale qualificato) -  
 contributo di cura;</t>
  </si>
  <si>
    <t xml:space="preserve">Gli ambiti locali presentano una situazione molto differenziata, riportiamo sinteticamente alcuni elementi relativi ai bisogni espressi dai territori di riferimento diviso in tre macroaree:
a) Tarquinia, Tuscania e Montalto di Castro: il territorio si caratterizza per una maggiore concentrazione di servizi. Non presentano problematiche di rischio di grave marginalità, ma le difficoltà più ricorrenti sono legate al processo di semplificazione delle strutture familiari e alla carenza del sistema d’aiuto delle reti informali.
b) Canino, Piansano e Monte Romano: i due ambiti locali si caratterizzano per la frammentazione del sistema dei servizi. Le priorità sono quindi in relazione alla diversificazione dei servizi che risentono della mancanza di un’offerta più variegata.
c) Cellere, Arlena di Castro e Tessennano: sono i comuni minori, posizionati nell’entroterra, caratterizzati da un decremento demografico legato a fattori di declino naturale e migratorio. Si registra la bassa presenza di servizi e la carenza di risorse umane e finanziarie non consente di soddisfare la domanda sociale, preminentemente legata ai bisogni della popolazione anziana:con l’attivazione dell’assistenza domiciliare distrettuale e il proseguimento del servizio sociale professionale e segretariato sociale si provvederà a colmare la carenza dei servizi in questi comuni. 
</t>
  </si>
  <si>
    <t>Nell’ambito distrettuale si registra un adeguato livello di assistenza che si avvale di una buona e consolidata integrazione operativa Comuni – ASL – Istituzioni – Privato sociale, per quanto riguarda i seguenti interventi:                                                                                                                                                                           1.inserimento scolastico                                                                                                                                                  2.inserimento sociale                                                                                                                                                          3.assistenza domiciliare integrata
4.Centro socio riabilitativo "Luigi Capotorti"                                                                                                                            5.interventi in favore di utenti con patologia Alzheimer (centro diurno e assistenza domiciliare)                                               6.PUA                                                                                                                                                                                          7.centro per le famiglie                                                                                                                                                            8.assistenza educativa domiciliare                                                                                                                                              9.servizio distrettuale affidamento familiare                                                                                                                                  Saranno comunque posti in atto una serie di interventi che realizzano un processo non discriminante, ma cooperativo, che porta appunto verso l’integrazione dell’utente, coinvolgendo la sua famiglia e la comunità. 
La modalità operativa multiprofessionale e multidisciplinare che meglio rappresenta i bisogni della persona e li traduce in setting assistenziali (servizi/interventi) è il Piano Assistenziale Integrato (P.A.I).                                                                         Si specifica che in merito al cofinanziamento ASL riportato per ogni singolo intervento, l'importo è stato indicato dall'azienda sanitaria quantificando il costo del personale ASL impegnato nell'intervento programmato.Relativamente al partenariato con la ASL, questo è regolato dal relativo accordo di programma, e in proposito si evidenzia che considerata la prossima scadenza del documento programmatico in parola si sta lavorando per la stesura e l'approvazione del nuovo accordo che regola l'integrazione sociosanitaria tra il Distretto VT2 e la ASL VT.</t>
  </si>
  <si>
    <t xml:space="preserve">La lettura e l’analisi aggiornata, condivisa le reali problematiche e dei bisogni emergenti nella popolazione distrettuale si è realizzata grazie al lavoro svolto in due tavoli tematici inerenti l’ area Anziani autosufficienti, Persone con disabilità, Anziani non autosufficienti, Povertà e Disagio adulti e l’area Famiglia e minori. 
Il lavoro approfondito nei due ambiti è stato condiviso con gli attori sociali del territorio distrettuale (comuni, Asl, istituzioni scolastiche, Enti del terzo settore e OOSS), come riportato nei relativi verbali agli atti del settore.
L’integrazione sociosanitaria è prevista come definito nel relativo Accordo di Programma sottoscritto con la ASL e in proposito si evidenzia che considerata la prossima scadenza del documento programmatico in parola si sta lavorando per la stesura e l'approvazione del nuovo accordo che regola l'integrazione sociosanitaria tra il Distretto VT2 e la ASL VT.
Al fine di ottimizzare i servizi erogati nell’ambito distrettuale deve essere rafforzata l’attività di coordinamento degli organismi del terzo settore che gestiscono per conto del Distretto i servizi specifici. Nella quotidianità operativa gli operatori coinvolti nei servizi distrettuali collaborano con le varie istituzioni coinvolte, nonché avvalendosi di associazioni ed altri organismi locali. </t>
  </si>
  <si>
    <t xml:space="preserve">La valutazione  degli interventi si attuerà perseguendo e esplicitando tre obiettivi principali:
- sviluppare e “sistematizzare” gli indicatori degli interventi/progetti/servizi inseriti nel Piano di zona sociale 2024 -2026
- strutturare un set di indicatori fruibili dagli operatori al fine di monitorare lo sviluppo dei cosiddetti “cantieri” di trasformazione del welfare cittadino;
- porsi dalla parte del cittadino”, considerando questa analisi una traccia utile per una futura elaborazione del bilancio sociale;
Si prevede, pertanto, ai fini del monitoraggio delle attività previste nel Piano Sociale di Zona 2024 -2026 e del relativo stato di avanzamento dei progetti/servizi/interventi una raccolta e l'analisi di dati e delle informazioni con la seguente periodicità: 1. prima raccolta dati ed elaborazione report di monitoraggio dei servizi erogati;                                                                       2. seconda raccolta dati ed elaborazione report di monitoraggio dei servizi erogati.                                                                                        La valutazione dei risultati sarà attuata su tre livelli con le seguenti modalità:
    a) Performance complessiva del progetto: indagine esplorativa preliminare impiegando dati e informazioni sull’erogazione del servizio (flussi di utenza, andamento nel tempo; evoluzione delle caratteristiche richieste; comportamento degli utilizzatori, ecc.). Strumenti: fonti statistiche, dati raccolti da altri enti, istituzioni e imprese, pubblicazioni e bollettini.
    b) Qualità prestata: operatività dei soggetti erogatori accreditati. Strumenti:  moduli mensili di rilevazione (delle ore di servizio svolte per ciascun utente e/o gruppo; delle modalità di erogazione; apporti aggiuntivi offerti agli utenti), intervista in profondità e focus group.  
    c) Qualità percepita dall’utente. Strumenti: verifiche dirette con gli utenti attraverso: visite domiciliari, questionario ed intervista personale per misurare il grado di soddisfazione e valutazione dell’intervento sul piano assistenziale globale.                                                                                              </t>
  </si>
  <si>
    <t>Fondo per la lotta alla povertà</t>
  </si>
  <si>
    <t>Relativamente al Fondo Povertà sarà attuato un rafforzamento dei servizi di accompagnamento dei nuclei familiari beneficiari del Reddito di cittadinanza  nel percorso verso l’autonomia, definiti attraverso la sottoscrizione di Patti per l’inclusione sociale, che acquisiscono la natura di livelli essenziali delle prestazioni, nei limiti delle risorse disponibili.                                                                                                                                                                                                                                                                                                                                                                                                                                                               Le risorse sono destinate al finanziamento:                                                                                                                                                                                                                                                                                                                                                                                                                                                                                                                 - dei livelli essenziali delle prestazioni sociali e agli oneri per l’attivazione e la realizzazione dei Puc;
- di interventi e servizi in favore di persone in condizione di povertà estrema;
- di interventi in favore di coloro che, al compimento della maggiore età, vivano fuori dalla famiglia di origine sulla base di un provvedimento dell'autorità giudiziaria, volti a prevenire condizioni di povertà e permettere di completare il percorso di crescita verso l'autonomia.</t>
  </si>
  <si>
    <r>
      <t xml:space="preserve">Il servizio di Assistenza Domiciliare socio educativo è un intervento attivato in favore dei nuclei familiari dei minori in carico ai servizi sociosanitari del territorio anche su mandato dell’Autorità Giudiziaria, come supporto e sostegno per la genitorialità dei genitori attraverso l’intervento socioeducativo effettuato da Educatori Professionali. Tale intervento è finalizzato ad attivare e potenziare le capacità dei genitori dei minori in situazioni di disagio e/o fragilità al fine di sostenerli nel percorso di acquisizione di una maggiore consapevolezza del proprio ruolo educativo, potenziando le capacità e le competenze relazionali ed educative nella relazione con i propri figli anche al fine di evitare l’allontanamento dei minori dai propri nuclei familiari d’origine.
Il progetto si rivolge ai minori e alle loro famiglie residenti nei Comuni del Distretto, in particolare ai genitori degli stessi che si trovino in situazioni di disagio socio-assistenziale e che evidenzino residue capacità personali e scarse competenze genitoriali che rendano difficoltoso l’esercizio del proprio ruolo genitoriale.
Nello specifico obiettivo prioritario del progetto è concretizzare la presa in carico dell’intero nucleo familiare, in molti casi segnalato dall’Autorità Giudiziaria, al fine di promuovere il benessere di tutti i componenti del nucleo attraverso l’attivazione di percorsi individualizzati per il recupero e/o il potenziamento delle capacità genitoriali residue, al fine di evitare l’allontanamento dei minori dal proprio nucleo familiare. Inoltre, l’attività educativa promossa attraverso il progetto si propone la promozione del cambiamento degli stili relazionali ed organizzativi della persona e della famiglia al fine di prevenire il disagio, la devianza e l’esclusione sociale dei minori a rischio attraverso l’aumento di consapevolezza genitoriale dei propri genitori.
L’intervento si caratterizza come un’attività professionale svolta dalla figura dell’Educatore Professionale che, nell’ambito delle proprie competenze, sostiene e supporta i genitori dei minori nell’acquisizione e nel potenziamento delle capacità genitoriali e relazionali per ristabilire un equilibrio nelle relazioni affettive ed educative con i propri figli ai fini dell’aumento del benessere psico-fisico dello stesso e dell’intero nucleo familiare.
Il Servizio è distrettuale e viene attuato in conformità al Regolamento approvato dal Comitato Istituzionale del Distretto Sociale VT/2.               </t>
    </r>
    <r>
      <rPr>
        <b/>
        <sz val="13"/>
        <rFont val="Arial"/>
        <family val="2"/>
        <charset val="1"/>
      </rPr>
      <t xml:space="preserve">                                                                                                                                                                                                                                                                                                             </t>
    </r>
    <r>
      <rPr>
        <sz val="13"/>
        <rFont val="Arial"/>
        <family val="2"/>
        <charset val="1"/>
      </rPr>
      <t>Target utenza:
Minori e nuclei familiari residenti nei Comuni del Distretto Sociale VT/2
Orari:
Secondo il Progetto Educativo Individualizzato ed in base alle eventuali prescrizioni delle Autorità Giudiziarie
Sede:
Nel contesto di vita della famiglia, nella sua casa e nel suo ambiente di vita o in spazi dedicati.</t>
    </r>
  </si>
  <si>
    <t>Coop. Alicenova con sede in Tarquinia in Viale Igea</t>
  </si>
  <si>
    <t>Sostegno all’inserimento lavorativo e finanziamento disagiati psichici</t>
  </si>
  <si>
    <t>Cooperative accreditate con il Distretto VT2</t>
  </si>
  <si>
    <t>Relativamente ai contributi per il supporto a famiglie con minori nello spettro autistico, gli operatori saranno individuati dalla famiglia tra quelli iscritti nel registro regionale.</t>
  </si>
  <si>
    <t>L'intervento seguirà l'iter procedimentale previsto dal regolamento regionale 15 gennaio 2019, n.1, finalizzato al sostegno delle famiglie tramite l'erogazione di contributi a sostegno delle spese per i trattamenti con evidenza scientifica riconosciuta, che deve essere integrata al piano di assistenza individualizzato del minore, a cura del sistema integrato di interventi e servizi sociali e sanitari del territorio.</t>
  </si>
  <si>
    <t>frequenza mensile</t>
  </si>
  <si>
    <t>Le Cooperative Sociali accreditate nel REGISTRO DEI SOGGETTI GESTORI DEI SERVIZI ALLA PERSONA DEL DISTRETTO VT/2 (Verbale di Deliberazione del Comitato dei Sindaci n. 9 del 17/11/2022 e con Determinazione n. 4 del 07/01/2020 è stato approvato il Registro dei soggetti gestori dei servizi alla persona del Distretto VT/2 nel periodo Gennaio 2023 - Gennaio 2025, soggetto ad aggiornamento annuale) che garantiscono la presenza di operatori con preparazione sanitaria.</t>
  </si>
  <si>
    <t>Con questo intervento si vuole favorire la “dimissione protetta”, ossia il processo relativo al passaggio organizzato del paziente dall’ambiente ospedaliero o similare ad un ambiente di cura di tipo familiare, al fine di garantire la continuità assistenziale e promuovere percorsi di aiuto a sostegno della salute e del benessere della persona tramite interventi coordinati tra sanitario e sociale.
Il servizio è destinato agli utenti che hanno la possibilità di far rientro nel proprio domicilio  con l'ausilio dell'intervento in parola.</t>
  </si>
  <si>
    <t xml:space="preserve">Lunedì, mercoledì e venerdì </t>
  </si>
  <si>
    <t>Compartecipazione retta R.S.A. a favore di utenti residenti nei comuni del Distretto VT2.                                                                                                                                                                                                                                                                                                                                Elenco strutture:                                                                                                                                                                                                                                                                                                                                                                                                                                 R.S.A. Villa Rosa – Via Francesco Baracca, 21 – 01100 Viterbo                                                                                                                                                                                                                                                                                                                                                               R.S.A. Padre Luigi Maria Monti – Via Bertinia, 15 – 01027 Montefiascone - VT                                                                                                                                                                                                                                                                                                                                           R.S.A. Villa Serena – S.S. Cassia km 104 – 01027 Montefiascone – VT                                                                                                                                                                                                                                                                                                                                                  R.S.A. Podere Modello -  Località delle Capannacce, 58/60 – 52043 Castiglion Fiorentino - AR                                                                                                                                                                                                                                                                                                                 R.S.A. Santa Marinella – Via Aurelia, 183 – 00058 Santa Marinella – RM                                                                                                                                                                                                                                                                                                                                            R.S.A. Casa di Cura di Nepi – S.S. Cassia Km 1,7 – 01036 Nepi – VT                                                                                                                                                                                                                                                                                                                                                       R.S.A. L’Assunta – Via Cappuccini, 1 – 01030 Bassano Romano – VT                                                                                                                                                                                                                                                                                                                                                      R.S.A. Madonna del Rosario – Via Buonarroti, 81 – 00053 Civitavecchia – RM                                                                                                                                                                                                                                                                                                                                            Villa Santa Margherita – Via Bertinia, 15 – 01027 Montefiascone – VT                                                                                                                                                                                                                                                                                                                                                                 Unisas A. Centro Boggi Residenziale – Via del Tirreno, 1 – 00058 Santa Severa - RM</t>
  </si>
  <si>
    <t xml:space="preserve">Il progetto si delinea come importante modalità per potenziare l’Ufficio di Piano Unico del Distretto VT/2 con personale dell’Ente in possesso di competenze sia tecniche che amministrative in un’ottica di integrazione intersettoriale. Si ritiene indispensabile l’intersettorialità del progetto in quanto rispecchia la multidimensionalità e complessità della gestione dei servizi sociali gestiti in forma associata da parte dei Comuni convenzionati del Distretto VT/2, adempiendo così anche a funzioni molto articolate che potrebbero richiedere la costituzione di una apposita struttura ben definita, quale ad esempio un Consorzio.
Le diverse competenze coinvolte nel progetto consentiranno di curare le seguenti fasi di realizzazione delle attività e dei servizi previste nel Piano sociale di Zona e negli altri progetti regionali:
•	Analisi degli atti di riferimento in materia di costituzione dell’Ufficio di Piano Unico compatibilmente alla normativa relativa alla gestione delle risorse umane degli Enti Pubblici 
•	Studio normativa regionale per la redazione dei nuovi Piani Sociali di Zona 
•	Elaborazione del nuovo Piano Sociale di Zona del Distretto VT/2 
•	Presa in carico di ulteriori misure regionali relative ad interventi sociali distrettuali
•	Elaborazione atti di gara per affidamento servizi ed interventi compresi nel Piano Sociale di zona distrettuale
•	Gestione gare ed affidamenti sulla Piattaforma acquisti telematici dell’Ente e/o con la SUA
•	Predisposizione relativi atti amministrativi e contabili inerenti anche all’erogazione di 1.700 contributi una tantum- Fondo regionale per il rincaro energia, in favore dei nuclei familiari per il pagamento delle utenze domestiche di energia elettrica
•	Accertamenti Entrate Fondi regionali
•	Assunzione impegni di spesa e liquidazioni relative fatture
•	Liquidazioni assegni di cura ai cittadini residenti nei Comuni del Distretto VT/2
•	Rendicontazione annuale spese distrettuali
•	Quantificazione Fondo distrettuale risorse libere
</t>
  </si>
  <si>
    <t>Case di riposo</t>
  </si>
  <si>
    <t>Comune del Distretto VT2</t>
  </si>
  <si>
    <t>sedi case di riposo del distretto</t>
  </si>
  <si>
    <t>Case di riposo presenti nel territorio distrettuale</t>
  </si>
  <si>
    <t>L'intervento prevede l'erogazione di un contributo economico, su segnalazione dell'assistente sociale referente del caso, per il pagamento della retta relativa al soggiorno in casa di riposo.</t>
  </si>
  <si>
    <t>continuo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</si>
</sst>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
    <numFmt numFmtId="165" formatCode="#,##0.00&quot; €&quot;"/>
    <numFmt numFmtId="166" formatCode="#,##0&quot; €&quot;"/>
    <numFmt numFmtId="167" formatCode="[$€-2]\ #,##0.00;[Red]\-[$€-2]\ #,##0.00"/>
  </numFmts>
  <fonts count="82">
    <font>
      <sz val="11"/>
      <color rgb="FF000000"/>
      <name val="Calibri"/>
      <family val="2"/>
      <charset val="1"/>
    </font>
    <font>
      <u/>
      <sz val="11"/>
      <color rgb="FF0563C1"/>
      <name val="Calibri"/>
      <family val="2"/>
      <charset val="1"/>
    </font>
    <font>
      <sz val="11"/>
      <color rgb="FF000000"/>
      <name val="Arial"/>
      <family val="2"/>
      <charset val="1"/>
    </font>
    <font>
      <b/>
      <sz val="24"/>
      <color rgb="FF000000"/>
      <name val="Arial"/>
      <family val="2"/>
      <charset val="1"/>
    </font>
    <font>
      <b/>
      <sz val="16"/>
      <color rgb="FF002745"/>
      <name val="Arial"/>
      <family val="2"/>
      <charset val="1"/>
    </font>
    <font>
      <sz val="16"/>
      <color rgb="FF002745"/>
      <name val="Arial"/>
      <family val="2"/>
      <charset val="1"/>
    </font>
    <font>
      <i/>
      <sz val="16"/>
      <color rgb="FF002745"/>
      <name val="Arial"/>
      <family val="2"/>
      <charset val="1"/>
    </font>
    <font>
      <b/>
      <sz val="20"/>
      <color rgb="FF000000"/>
      <name val="Arial"/>
      <family val="2"/>
      <charset val="1"/>
    </font>
    <font>
      <b/>
      <sz val="14"/>
      <color rgb="FF000000"/>
      <name val="Arial"/>
      <family val="2"/>
      <charset val="1"/>
    </font>
    <font>
      <sz val="14"/>
      <color rgb="FF000000"/>
      <name val="Arial"/>
      <family val="2"/>
      <charset val="1"/>
    </font>
    <font>
      <i/>
      <sz val="10"/>
      <color rgb="FF000000"/>
      <name val="Arial"/>
      <family val="2"/>
      <charset val="1"/>
    </font>
    <font>
      <sz val="11"/>
      <color rgb="FFFF0000"/>
      <name val="Arial"/>
      <family val="2"/>
      <charset val="1"/>
    </font>
    <font>
      <b/>
      <sz val="20"/>
      <color rgb="FFFFFFFF"/>
      <name val="Arial"/>
      <family val="2"/>
      <charset val="1"/>
    </font>
    <font>
      <b/>
      <sz val="28"/>
      <color rgb="FF002745"/>
      <name val="Arial"/>
      <family val="2"/>
      <charset val="1"/>
    </font>
    <font>
      <sz val="11"/>
      <color rgb="FF002745"/>
      <name val="Arial"/>
      <family val="2"/>
      <charset val="1"/>
    </font>
    <font>
      <i/>
      <sz val="18"/>
      <color rgb="FF000000"/>
      <name val="Arial"/>
      <family val="2"/>
      <charset val="1"/>
    </font>
    <font>
      <u/>
      <sz val="18"/>
      <color rgb="FF000000"/>
      <name val="Arial"/>
      <family val="2"/>
      <charset val="1"/>
    </font>
    <font>
      <b/>
      <sz val="16"/>
      <color rgb="FFFFFFFF"/>
      <name val="Arial"/>
      <family val="2"/>
      <charset val="1"/>
    </font>
    <font>
      <b/>
      <sz val="11"/>
      <color rgb="FF002745"/>
      <name val="Arial"/>
      <family val="2"/>
      <charset val="1"/>
    </font>
    <font>
      <b/>
      <sz val="12"/>
      <color rgb="FF002745"/>
      <name val="Arial"/>
      <family val="2"/>
      <charset val="1"/>
    </font>
    <font>
      <b/>
      <i/>
      <sz val="11"/>
      <color rgb="FF002745"/>
      <name val="Arial"/>
      <family val="2"/>
      <charset val="1"/>
    </font>
    <font>
      <b/>
      <u/>
      <sz val="11"/>
      <color rgb="FF002745"/>
      <name val="Arial"/>
      <family val="2"/>
      <charset val="1"/>
    </font>
    <font>
      <sz val="16"/>
      <color rgb="FF000000"/>
      <name val="Titillium Web"/>
      <charset val="1"/>
    </font>
    <font>
      <b/>
      <sz val="16"/>
      <color rgb="FFFFFFFF"/>
      <name val="Calibri"/>
      <family val="2"/>
      <charset val="1"/>
    </font>
    <font>
      <sz val="16"/>
      <name val="Titillium Web"/>
      <charset val="1"/>
    </font>
    <font>
      <sz val="16"/>
      <name val="Calibri"/>
      <family val="2"/>
      <charset val="1"/>
    </font>
    <font>
      <b/>
      <sz val="24"/>
      <color rgb="FF002745"/>
      <name val="Arial"/>
      <family val="2"/>
      <charset val="1"/>
    </font>
    <font>
      <i/>
      <sz val="11"/>
      <color rgb="FF000000"/>
      <name val="Arial"/>
      <family val="2"/>
      <charset val="1"/>
    </font>
    <font>
      <b/>
      <i/>
      <sz val="14"/>
      <color rgb="FFC00000"/>
      <name val="Arial"/>
      <family val="2"/>
      <charset val="1"/>
    </font>
    <font>
      <b/>
      <sz val="14"/>
      <color rgb="FFC00000"/>
      <name val="Arial"/>
      <family val="2"/>
      <charset val="1"/>
    </font>
    <font>
      <sz val="10"/>
      <color rgb="FF000000"/>
      <name val="Arial"/>
      <family val="2"/>
      <charset val="1"/>
    </font>
    <font>
      <b/>
      <sz val="10"/>
      <color rgb="FF000000"/>
      <name val="Arial"/>
      <family val="2"/>
      <charset val="1"/>
    </font>
    <font>
      <b/>
      <i/>
      <sz val="12"/>
      <color rgb="FF002745"/>
      <name val="Arial"/>
      <family val="2"/>
      <charset val="1"/>
    </font>
    <font>
      <b/>
      <sz val="10"/>
      <color rgb="FF002745"/>
      <name val="Arial"/>
      <family val="2"/>
      <charset val="1"/>
    </font>
    <font>
      <i/>
      <sz val="9"/>
      <color rgb="FF002745"/>
      <name val="Arial"/>
      <family val="2"/>
      <charset val="1"/>
    </font>
    <font>
      <sz val="10"/>
      <name val="Arial"/>
      <family val="2"/>
      <charset val="1"/>
    </font>
    <font>
      <u/>
      <sz val="10"/>
      <color rgb="FF0563C1"/>
      <name val="Arial"/>
      <family val="2"/>
      <charset val="1"/>
    </font>
    <font>
      <u/>
      <sz val="11"/>
      <color rgb="FF008080"/>
      <name val="Calibri Light"/>
      <family val="2"/>
      <charset val="1"/>
    </font>
    <font>
      <sz val="11"/>
      <name val="Arial"/>
      <family val="2"/>
      <charset val="1"/>
    </font>
    <font>
      <sz val="9"/>
      <color rgb="FF000000"/>
      <name val="Arial"/>
      <family val="2"/>
      <charset val="1"/>
    </font>
    <font>
      <b/>
      <u/>
      <sz val="24"/>
      <color rgb="FF002745"/>
      <name val="Arial"/>
      <family val="2"/>
      <charset val="1"/>
    </font>
    <font>
      <sz val="12"/>
      <color rgb="FF002745"/>
      <name val="Arial"/>
      <family val="2"/>
      <charset val="1"/>
    </font>
    <font>
      <b/>
      <u/>
      <sz val="12"/>
      <color rgb="FF002745"/>
      <name val="Arial"/>
      <family val="2"/>
      <charset val="1"/>
    </font>
    <font>
      <b/>
      <sz val="16"/>
      <color rgb="FF000000"/>
      <name val="Arial"/>
      <family val="2"/>
      <charset val="1"/>
    </font>
    <font>
      <b/>
      <sz val="12"/>
      <color rgb="FF000000"/>
      <name val="Arial"/>
      <family val="2"/>
      <charset val="1"/>
    </font>
    <font>
      <b/>
      <i/>
      <sz val="16"/>
      <color rgb="FFFFFFFF"/>
      <name val="Arial"/>
      <family val="2"/>
      <charset val="1"/>
    </font>
    <font>
      <b/>
      <i/>
      <sz val="14"/>
      <color rgb="FF002060"/>
      <name val="Arial"/>
      <family val="2"/>
      <charset val="1"/>
    </font>
    <font>
      <b/>
      <sz val="14"/>
      <name val="Arial"/>
      <family val="2"/>
      <charset val="1"/>
    </font>
    <font>
      <b/>
      <sz val="14"/>
      <color rgb="FFFF0000"/>
      <name val="Arial"/>
      <family val="2"/>
      <charset val="1"/>
    </font>
    <font>
      <i/>
      <sz val="14"/>
      <color rgb="FF000000"/>
      <name val="Arial"/>
      <family val="2"/>
      <charset val="1"/>
    </font>
    <font>
      <b/>
      <i/>
      <sz val="16"/>
      <color rgb="FF002745"/>
      <name val="Arial"/>
      <family val="2"/>
      <charset val="1"/>
    </font>
    <font>
      <i/>
      <sz val="16"/>
      <color rgb="FF000000"/>
      <name val="Arial"/>
      <family val="2"/>
      <charset val="1"/>
    </font>
    <font>
      <sz val="14"/>
      <name val="Arial"/>
      <family val="2"/>
      <charset val="1"/>
    </font>
    <font>
      <b/>
      <i/>
      <sz val="16"/>
      <name val="Arial"/>
      <family val="2"/>
      <charset val="1"/>
    </font>
    <font>
      <sz val="14"/>
      <color rgb="FFFF0000"/>
      <name val="Arial"/>
      <family val="2"/>
      <charset val="1"/>
    </font>
    <font>
      <b/>
      <sz val="16"/>
      <name val="Arial"/>
      <family val="2"/>
      <charset val="1"/>
    </font>
    <font>
      <u/>
      <sz val="16"/>
      <color rgb="FF000000"/>
      <name val="Calibri"/>
      <family val="2"/>
      <charset val="1"/>
    </font>
    <font>
      <i/>
      <u/>
      <sz val="12"/>
      <name val="Arial"/>
      <family val="2"/>
      <charset val="1"/>
    </font>
    <font>
      <b/>
      <sz val="12"/>
      <name val="Arial"/>
      <family val="2"/>
      <charset val="1"/>
    </font>
    <font>
      <b/>
      <sz val="14"/>
      <color rgb="FFE7E6E6"/>
      <name val="Arial"/>
      <family val="2"/>
      <charset val="1"/>
    </font>
    <font>
      <sz val="15"/>
      <name val="Arial"/>
      <family val="2"/>
      <charset val="1"/>
    </font>
    <font>
      <b/>
      <sz val="13"/>
      <color rgb="FF000000"/>
      <name val="Arial"/>
      <family val="2"/>
      <charset val="1"/>
    </font>
    <font>
      <b/>
      <sz val="13"/>
      <name val="Arial"/>
      <family val="2"/>
      <charset val="1"/>
    </font>
    <font>
      <b/>
      <u/>
      <sz val="13"/>
      <name val="Arial"/>
      <family val="2"/>
      <charset val="1"/>
    </font>
    <font>
      <sz val="13"/>
      <name val="Arial"/>
      <family val="2"/>
      <charset val="1"/>
    </font>
    <font>
      <sz val="13"/>
      <color rgb="FF000000"/>
      <name val="Arial"/>
      <family val="2"/>
      <charset val="1"/>
    </font>
    <font>
      <u/>
      <sz val="13"/>
      <color rgb="FF000000"/>
      <name val="Arial"/>
      <family val="2"/>
      <charset val="1"/>
    </font>
    <font>
      <u/>
      <sz val="12"/>
      <color rgb="FF002745"/>
      <name val="Arial"/>
      <family val="2"/>
      <charset val="1"/>
    </font>
    <font>
      <b/>
      <sz val="14"/>
      <name val="Calibri Light"/>
      <family val="1"/>
      <charset val="1"/>
    </font>
    <font>
      <sz val="13"/>
      <color rgb="FF000000"/>
      <name val="Calibri"/>
      <family val="2"/>
      <charset val="1"/>
    </font>
    <font>
      <b/>
      <i/>
      <sz val="16"/>
      <color rgb="FF000000"/>
      <name val="Arial"/>
      <family val="2"/>
      <charset val="1"/>
    </font>
    <font>
      <sz val="16"/>
      <color rgb="FF000000"/>
      <name val="Arial"/>
      <family val="2"/>
      <charset val="1"/>
    </font>
    <font>
      <sz val="12"/>
      <color rgb="FF000000"/>
      <name val="Arial"/>
      <family val="2"/>
      <charset val="1"/>
    </font>
    <font>
      <b/>
      <sz val="12"/>
      <color rgb="FFFFFFFF"/>
      <name val="Arial"/>
      <family val="2"/>
      <charset val="1"/>
    </font>
    <font>
      <sz val="12"/>
      <name val="Arial"/>
      <family val="2"/>
      <charset val="1"/>
    </font>
    <font>
      <sz val="12"/>
      <color rgb="FF000000"/>
      <name val="Calibri"/>
      <family val="2"/>
      <charset val="1"/>
    </font>
    <font>
      <b/>
      <sz val="10"/>
      <name val="Arial"/>
      <family val="2"/>
      <charset val="1"/>
    </font>
    <font>
      <b/>
      <sz val="10"/>
      <name val="Calibri"/>
      <family val="2"/>
      <charset val="1"/>
    </font>
    <font>
      <sz val="10"/>
      <name val="Calibri"/>
      <family val="2"/>
      <charset val="1"/>
    </font>
    <font>
      <b/>
      <sz val="10"/>
      <color rgb="FF000000"/>
      <name val="Calibri"/>
      <family val="2"/>
      <charset val="1"/>
    </font>
    <font>
      <sz val="10"/>
      <color rgb="FF000000"/>
      <name val="Calibri"/>
      <family val="2"/>
      <charset val="1"/>
    </font>
    <font>
      <b/>
      <sz val="14"/>
      <color rgb="FF000000"/>
      <name val="Calibri"/>
      <family val="2"/>
      <charset val="1"/>
    </font>
  </fonts>
  <fills count="23">
    <fill>
      <patternFill patternType="none"/>
    </fill>
    <fill>
      <patternFill patternType="gray125"/>
    </fill>
    <fill>
      <patternFill patternType="solid">
        <fgColor rgb="FF002745"/>
        <bgColor rgb="FF002060"/>
      </patternFill>
    </fill>
    <fill>
      <patternFill patternType="solid">
        <fgColor rgb="FFFFFFFF"/>
        <bgColor rgb="FFF2F2F2"/>
      </patternFill>
    </fill>
    <fill>
      <patternFill patternType="solid">
        <fgColor rgb="FFF2F2F2"/>
        <bgColor rgb="FFE7E6E6"/>
      </patternFill>
    </fill>
    <fill>
      <patternFill patternType="solid">
        <fgColor rgb="FFFFF2CC"/>
        <bgColor rgb="FFF2F2F2"/>
      </patternFill>
    </fill>
    <fill>
      <patternFill patternType="solid">
        <fgColor rgb="FFDDEBF7"/>
        <bgColor rgb="FFDEEBF7"/>
      </patternFill>
    </fill>
    <fill>
      <patternFill patternType="solid">
        <fgColor rgb="FFE2F0D9"/>
        <bgColor rgb="FFE7E6E6"/>
      </patternFill>
    </fill>
    <fill>
      <patternFill patternType="solid">
        <fgColor rgb="FFDEEBF7"/>
        <bgColor rgb="FFDDEBF7"/>
      </patternFill>
    </fill>
    <fill>
      <patternFill patternType="solid">
        <fgColor rgb="FFDAE3F3"/>
        <bgColor rgb="FFD9E1F2"/>
      </patternFill>
    </fill>
    <fill>
      <patternFill patternType="solid">
        <fgColor rgb="FFD9E1F2"/>
        <bgColor rgb="FFDAE3F3"/>
      </patternFill>
    </fill>
    <fill>
      <patternFill patternType="solid">
        <fgColor rgb="FF1568B1"/>
        <bgColor rgb="FF0563C1"/>
      </patternFill>
    </fill>
    <fill>
      <patternFill patternType="solid">
        <fgColor rgb="FFF4B084"/>
        <bgColor rgb="FFFCB442"/>
      </patternFill>
    </fill>
    <fill>
      <patternFill patternType="solid">
        <fgColor rgb="FFA9D08E"/>
        <bgColor rgb="FFBFBFBF"/>
      </patternFill>
    </fill>
    <fill>
      <patternFill patternType="solid">
        <fgColor rgb="FF00B050"/>
        <bgColor rgb="FF008080"/>
      </patternFill>
    </fill>
    <fill>
      <patternFill patternType="solid">
        <fgColor rgb="FFFFFF00"/>
        <bgColor rgb="FFFFC000"/>
      </patternFill>
    </fill>
    <fill>
      <patternFill patternType="solid">
        <fgColor rgb="FF9BC2E6"/>
        <bgColor rgb="FFACB9CA"/>
      </patternFill>
    </fill>
    <fill>
      <patternFill patternType="solid">
        <fgColor rgb="FFACB9CA"/>
        <bgColor rgb="FFBFBFBF"/>
      </patternFill>
    </fill>
    <fill>
      <patternFill patternType="solid">
        <fgColor rgb="FFFFC000"/>
        <bgColor rgb="FFFCB442"/>
      </patternFill>
    </fill>
    <fill>
      <patternFill patternType="solid">
        <fgColor rgb="FF4472C4"/>
        <bgColor rgb="FF666699"/>
      </patternFill>
    </fill>
    <fill>
      <patternFill patternType="solid">
        <fgColor rgb="FF7F7F7F"/>
        <bgColor rgb="FF666699"/>
      </patternFill>
    </fill>
    <fill>
      <patternFill patternType="solid">
        <fgColor rgb="FF000000"/>
        <bgColor rgb="FF002745"/>
      </patternFill>
    </fill>
    <fill>
      <patternFill patternType="solid">
        <fgColor rgb="FF0070C0"/>
        <bgColor rgb="FF0563C1"/>
      </patternFill>
    </fill>
  </fills>
  <borders count="65">
    <border>
      <left/>
      <right/>
      <top/>
      <bottom/>
      <diagonal/>
    </border>
    <border>
      <left/>
      <right/>
      <top/>
      <bottom style="thin">
        <color auto="1"/>
      </bottom>
      <diagonal/>
    </border>
    <border>
      <left/>
      <right/>
      <top/>
      <bottom style="thin">
        <color rgb="FFBFBFBF"/>
      </bottom>
      <diagonal/>
    </border>
    <border>
      <left/>
      <right/>
      <top/>
      <bottom style="thick">
        <color rgb="FFFCB442"/>
      </bottom>
      <diagonal/>
    </border>
    <border>
      <left/>
      <right style="thin">
        <color auto="1"/>
      </right>
      <top style="medium">
        <color rgb="FF002745"/>
      </top>
      <bottom/>
      <diagonal/>
    </border>
    <border>
      <left/>
      <right/>
      <top style="medium">
        <color rgb="FF002745"/>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thick">
        <color rgb="FFFCB442"/>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rgb="FFBFBFBF"/>
      </left>
      <right style="medium">
        <color rgb="FFBFBFBF"/>
      </right>
      <top style="medium">
        <color rgb="FFBFBFBF"/>
      </top>
      <bottom style="medium">
        <color rgb="FFBFBFBF"/>
      </bottom>
      <diagonal/>
    </border>
    <border>
      <left/>
      <right/>
      <top/>
      <bottom style="thin">
        <color rgb="FF7F7F7F"/>
      </bottom>
      <diagonal/>
    </border>
    <border>
      <left style="medium">
        <color rgb="FF7F7F7F"/>
      </left>
      <right style="medium">
        <color rgb="FF7F7F7F"/>
      </right>
      <top style="medium">
        <color rgb="FF7F7F7F"/>
      </top>
      <bottom style="medium">
        <color rgb="FF7F7F7F"/>
      </bottom>
      <diagonal/>
    </border>
    <border>
      <left style="thin">
        <color auto="1"/>
      </left>
      <right/>
      <top/>
      <bottom style="thin">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right/>
      <top style="thin">
        <color auto="1"/>
      </top>
      <bottom/>
      <diagonal/>
    </border>
    <border>
      <left style="medium">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style="medium">
        <color auto="1"/>
      </top>
      <bottom/>
      <diagonal/>
    </border>
    <border>
      <left style="medium">
        <color auto="1"/>
      </left>
      <right/>
      <top/>
      <bottom/>
      <diagonal/>
    </border>
    <border>
      <left/>
      <right style="medium">
        <color auto="1"/>
      </right>
      <top/>
      <bottom/>
      <diagonal/>
    </border>
  </borders>
  <cellStyleXfs count="3">
    <xf numFmtId="0" fontId="0" fillId="0" borderId="0"/>
    <xf numFmtId="0" fontId="1" fillId="0" borderId="0" applyBorder="0" applyProtection="0"/>
    <xf numFmtId="0" fontId="1" fillId="0" borderId="0" applyBorder="0" applyProtection="0"/>
  </cellStyleXfs>
  <cellXfs count="507">
    <xf numFmtId="0" fontId="0" fillId="0" borderId="0" xfId="0"/>
    <xf numFmtId="0" fontId="2" fillId="2" borderId="0" xfId="0" applyFont="1" applyFill="1"/>
    <xf numFmtId="0" fontId="2" fillId="2" borderId="0" xfId="0" applyFont="1" applyFill="1" applyProtection="1">
      <protection locked="0"/>
    </xf>
    <xf numFmtId="0" fontId="2" fillId="3" borderId="0" xfId="0" applyFont="1" applyFill="1"/>
    <xf numFmtId="0" fontId="3" fillId="3" borderId="0" xfId="0" applyFont="1" applyFill="1"/>
    <xf numFmtId="0" fontId="7" fillId="3" borderId="0" xfId="0" applyFont="1" applyFill="1"/>
    <xf numFmtId="0" fontId="8" fillId="3" borderId="0" xfId="0" applyFont="1" applyFill="1"/>
    <xf numFmtId="0" fontId="9" fillId="3" borderId="0" xfId="0" applyFont="1" applyFill="1"/>
    <xf numFmtId="0" fontId="10" fillId="3" borderId="0" xfId="0" applyFont="1" applyFill="1"/>
    <xf numFmtId="0" fontId="11" fillId="3" borderId="0" xfId="0" applyFont="1" applyFill="1"/>
    <xf numFmtId="0" fontId="12"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6" fillId="3" borderId="2" xfId="0" applyFont="1" applyFill="1" applyBorder="1" applyAlignment="1">
      <alignment vertical="top"/>
    </xf>
    <xf numFmtId="0" fontId="19" fillId="3" borderId="0" xfId="0" applyFont="1" applyFill="1" applyAlignment="1">
      <alignment vertical="center"/>
    </xf>
    <xf numFmtId="0" fontId="19" fillId="4" borderId="4" xfId="0" applyFont="1" applyFill="1" applyBorder="1" applyAlignment="1">
      <alignment vertical="center"/>
    </xf>
    <xf numFmtId="0" fontId="19" fillId="4" borderId="6" xfId="0" applyFont="1" applyFill="1" applyBorder="1" applyAlignment="1">
      <alignment vertical="center"/>
    </xf>
    <xf numFmtId="0" fontId="14" fillId="5" borderId="6" xfId="0" applyFont="1" applyFill="1" applyBorder="1" applyAlignment="1">
      <alignment vertical="center" wrapText="1"/>
    </xf>
    <xf numFmtId="0" fontId="14" fillId="4" borderId="8" xfId="0" applyFont="1" applyFill="1" applyBorder="1" applyAlignment="1">
      <alignment vertical="center" wrapText="1"/>
    </xf>
    <xf numFmtId="0" fontId="14" fillId="6" borderId="6" xfId="0" applyFont="1" applyFill="1" applyBorder="1" applyAlignment="1">
      <alignment vertical="center" wrapText="1"/>
    </xf>
    <xf numFmtId="0" fontId="14" fillId="7" borderId="6" xfId="0" applyFont="1" applyFill="1" applyBorder="1" applyAlignment="1">
      <alignment vertical="center" wrapText="1"/>
    </xf>
    <xf numFmtId="0" fontId="14" fillId="3" borderId="6" xfId="0" applyFont="1" applyFill="1" applyBorder="1" applyAlignment="1">
      <alignment vertical="center" wrapText="1"/>
    </xf>
    <xf numFmtId="0" fontId="14" fillId="8" borderId="6" xfId="0" applyFont="1" applyFill="1" applyBorder="1" applyAlignment="1">
      <alignment vertical="center" wrapText="1"/>
    </xf>
    <xf numFmtId="0" fontId="22" fillId="3" borderId="0" xfId="0" applyFont="1" applyFill="1" applyAlignment="1">
      <alignment horizontal="center" vertical="center"/>
    </xf>
    <xf numFmtId="0" fontId="22" fillId="3" borderId="0" xfId="0" applyFont="1" applyFill="1" applyAlignment="1">
      <alignment vertical="center"/>
    </xf>
    <xf numFmtId="0" fontId="24" fillId="3" borderId="0" xfId="0" applyFont="1" applyFill="1" applyAlignment="1">
      <alignment vertical="center"/>
    </xf>
    <xf numFmtId="0" fontId="23" fillId="2" borderId="11"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13" xfId="0" applyFont="1" applyFill="1" applyBorder="1" applyAlignment="1">
      <alignment horizontal="center" vertical="center"/>
    </xf>
    <xf numFmtId="0" fontId="25" fillId="3" borderId="14" xfId="0" applyFont="1" applyFill="1" applyBorder="1" applyAlignment="1">
      <alignment vertical="center"/>
    </xf>
    <xf numFmtId="0" fontId="25" fillId="3" borderId="15" xfId="0" applyFont="1" applyFill="1" applyBorder="1" applyAlignment="1">
      <alignment horizontal="center" vertical="center"/>
    </xf>
    <xf numFmtId="0" fontId="25" fillId="3" borderId="15" xfId="0" applyFont="1" applyFill="1" applyBorder="1" applyAlignment="1">
      <alignment vertical="center" wrapText="1"/>
    </xf>
    <xf numFmtId="0" fontId="25" fillId="3" borderId="16" xfId="0" applyFont="1" applyFill="1" applyBorder="1" applyAlignment="1">
      <alignment vertical="center" wrapText="1"/>
    </xf>
    <xf numFmtId="0" fontId="25" fillId="3" borderId="17" xfId="0" applyFont="1" applyFill="1" applyBorder="1" applyAlignment="1">
      <alignment vertical="center"/>
    </xf>
    <xf numFmtId="0" fontId="25" fillId="3" borderId="8" xfId="0" applyFont="1" applyFill="1" applyBorder="1" applyAlignment="1">
      <alignment horizontal="center" vertical="center"/>
    </xf>
    <xf numFmtId="0" fontId="25" fillId="3" borderId="8" xfId="0" applyFont="1" applyFill="1" applyBorder="1" applyAlignment="1">
      <alignment vertical="center" wrapText="1"/>
    </xf>
    <xf numFmtId="0" fontId="25" fillId="3" borderId="18" xfId="0" applyFont="1" applyFill="1" applyBorder="1" applyAlignment="1">
      <alignment vertical="center" wrapText="1"/>
    </xf>
    <xf numFmtId="0" fontId="25" fillId="3" borderId="19" xfId="0" applyFont="1" applyFill="1" applyBorder="1" applyAlignment="1">
      <alignment vertical="center"/>
    </xf>
    <xf numFmtId="0" fontId="25" fillId="3" borderId="20" xfId="0" applyFont="1" applyFill="1" applyBorder="1" applyAlignment="1">
      <alignment horizontal="center" vertical="center"/>
    </xf>
    <xf numFmtId="0" fontId="25" fillId="3" borderId="20" xfId="0" applyFont="1" applyFill="1" applyBorder="1" applyAlignment="1">
      <alignment vertical="center" wrapText="1"/>
    </xf>
    <xf numFmtId="0" fontId="25" fillId="3" borderId="21" xfId="0" applyFont="1" applyFill="1" applyBorder="1" applyAlignment="1">
      <alignment vertical="center" wrapText="1"/>
    </xf>
    <xf numFmtId="0" fontId="26" fillId="3" borderId="0" xfId="0" applyFont="1" applyFill="1"/>
    <xf numFmtId="0" fontId="28" fillId="3" borderId="0" xfId="0" applyFont="1" applyFill="1" applyAlignment="1">
      <alignment horizontal="right" vertical="center"/>
    </xf>
    <xf numFmtId="0" fontId="28" fillId="3" borderId="0" xfId="0" applyFont="1" applyFill="1" applyAlignment="1">
      <alignment vertical="center"/>
    </xf>
    <xf numFmtId="0" fontId="2" fillId="3" borderId="2" xfId="0" applyFont="1" applyFill="1" applyBorder="1"/>
    <xf numFmtId="0" fontId="10" fillId="3" borderId="2" xfId="0" applyFont="1" applyFill="1" applyBorder="1"/>
    <xf numFmtId="0" fontId="2" fillId="3" borderId="0" xfId="0" applyFont="1" applyFill="1" applyAlignment="1" applyProtection="1">
      <alignment horizontal="left" vertical="center"/>
      <protection locked="0"/>
    </xf>
    <xf numFmtId="0" fontId="10" fillId="3" borderId="0" xfId="0" applyFont="1" applyFill="1" applyAlignment="1">
      <alignment horizontal="left"/>
    </xf>
    <xf numFmtId="0" fontId="2" fillId="3" borderId="23" xfId="0" applyFont="1" applyFill="1" applyBorder="1" applyAlignment="1" applyProtection="1">
      <alignment horizontal="left" vertical="center"/>
      <protection locked="0"/>
    </xf>
    <xf numFmtId="0" fontId="2" fillId="3" borderId="0" xfId="0" applyFont="1" applyFill="1" applyAlignment="1" applyProtection="1">
      <alignment horizontal="center" vertical="center"/>
      <protection locked="0"/>
    </xf>
    <xf numFmtId="0" fontId="11" fillId="3" borderId="0" xfId="0" applyFont="1" applyFill="1" applyAlignment="1" applyProtection="1">
      <alignment horizontal="left" vertical="center"/>
      <protection locked="0"/>
    </xf>
    <xf numFmtId="0" fontId="30" fillId="2" borderId="0" xfId="0" applyFont="1" applyFill="1"/>
    <xf numFmtId="0" fontId="30" fillId="3" borderId="0" xfId="0" applyFont="1" applyFill="1"/>
    <xf numFmtId="0" fontId="19" fillId="3" borderId="0" xfId="0" applyFont="1" applyFill="1" applyAlignment="1">
      <alignment horizontal="center" wrapText="1"/>
    </xf>
    <xf numFmtId="0" fontId="31" fillId="2" borderId="0" xfId="0" applyFont="1" applyFill="1" applyAlignment="1">
      <alignment vertical="center" wrapText="1"/>
    </xf>
    <xf numFmtId="0" fontId="31" fillId="3" borderId="0" xfId="0" applyFont="1" applyFill="1"/>
    <xf numFmtId="0" fontId="31" fillId="3" borderId="24" xfId="0" applyFont="1" applyFill="1" applyBorder="1"/>
    <xf numFmtId="0" fontId="30" fillId="3" borderId="24" xfId="0" applyFont="1" applyFill="1" applyBorder="1"/>
    <xf numFmtId="0" fontId="33" fillId="3" borderId="24" xfId="0" applyFont="1" applyFill="1" applyBorder="1" applyAlignment="1">
      <alignment horizontal="center" vertical="center"/>
    </xf>
    <xf numFmtId="0" fontId="33" fillId="3" borderId="0" xfId="0" applyFont="1" applyFill="1" applyAlignment="1">
      <alignment horizontal="center" vertical="center"/>
    </xf>
    <xf numFmtId="0" fontId="33" fillId="9" borderId="0" xfId="0" applyFont="1" applyFill="1" applyAlignment="1">
      <alignment horizontal="left" vertical="center"/>
    </xf>
    <xf numFmtId="0" fontId="30" fillId="9" borderId="0" xfId="0" applyFont="1" applyFill="1"/>
    <xf numFmtId="14" fontId="30" fillId="3" borderId="0" xfId="0" applyNumberFormat="1" applyFont="1" applyFill="1" applyAlignment="1" applyProtection="1">
      <alignment vertical="center"/>
      <protection locked="0"/>
    </xf>
    <xf numFmtId="14" fontId="30" fillId="2" borderId="0" xfId="0" applyNumberFormat="1" applyFont="1" applyFill="1" applyAlignment="1" applyProtection="1">
      <alignment vertical="center"/>
      <protection locked="0"/>
    </xf>
    <xf numFmtId="0" fontId="10" fillId="2" borderId="0" xfId="0" applyFont="1" applyFill="1"/>
    <xf numFmtId="0" fontId="30" fillId="2" borderId="0" xfId="0" applyFont="1" applyFill="1" applyAlignment="1" applyProtection="1">
      <alignment vertical="center"/>
      <protection locked="0"/>
    </xf>
    <xf numFmtId="49" fontId="30" fillId="3" borderId="0" xfId="0" applyNumberFormat="1" applyFont="1" applyFill="1" applyAlignment="1">
      <alignment vertical="center" wrapText="1"/>
    </xf>
    <xf numFmtId="0" fontId="36" fillId="2" borderId="0" xfId="2" applyFont="1" applyFill="1" applyBorder="1" applyAlignment="1" applyProtection="1">
      <alignment vertical="center"/>
      <protection locked="0"/>
    </xf>
    <xf numFmtId="0" fontId="10" fillId="2" borderId="0" xfId="0" applyFont="1" applyFill="1" applyAlignment="1">
      <alignment horizontal="left"/>
    </xf>
    <xf numFmtId="0" fontId="37" fillId="0" borderId="0" xfId="0" applyFont="1"/>
    <xf numFmtId="49" fontId="30" fillId="3" borderId="0" xfId="0" applyNumberFormat="1" applyFont="1" applyFill="1" applyAlignment="1">
      <alignment horizontal="left" vertical="top" wrapText="1"/>
    </xf>
    <xf numFmtId="49" fontId="30" fillId="2" borderId="0" xfId="0" applyNumberFormat="1" applyFont="1" applyFill="1" applyAlignment="1">
      <alignment vertical="center" wrapText="1"/>
    </xf>
    <xf numFmtId="0" fontId="33" fillId="10" borderId="0" xfId="0" applyFont="1" applyFill="1" applyAlignment="1">
      <alignment vertical="center"/>
    </xf>
    <xf numFmtId="0" fontId="9" fillId="2" borderId="0" xfId="0" applyFont="1" applyFill="1" applyAlignment="1">
      <alignment vertical="center"/>
    </xf>
    <xf numFmtId="0" fontId="9" fillId="3" borderId="0" xfId="0" applyFont="1" applyFill="1" applyAlignment="1">
      <alignment vertical="center"/>
    </xf>
    <xf numFmtId="0" fontId="40" fillId="3" borderId="0" xfId="0" applyFont="1" applyFill="1"/>
    <xf numFmtId="0" fontId="43" fillId="3" borderId="0" xfId="0" applyFont="1" applyFill="1" applyAlignment="1">
      <alignment vertical="top" wrapText="1"/>
    </xf>
    <xf numFmtId="0" fontId="43" fillId="2" borderId="0" xfId="0" applyFont="1" applyFill="1" applyAlignment="1">
      <alignment vertical="top" wrapText="1"/>
    </xf>
    <xf numFmtId="0" fontId="42" fillId="3" borderId="0" xfId="0" applyFont="1" applyFill="1" applyAlignment="1">
      <alignment horizontal="left" vertical="center" wrapText="1"/>
    </xf>
    <xf numFmtId="0" fontId="41" fillId="3" borderId="0" xfId="0" applyFont="1" applyFill="1" applyAlignment="1">
      <alignment horizontal="left" vertical="top" wrapText="1"/>
    </xf>
    <xf numFmtId="0" fontId="44" fillId="5" borderId="22" xfId="0" applyFont="1" applyFill="1" applyBorder="1" applyAlignment="1">
      <alignment horizontal="left" vertical="center" wrapText="1"/>
    </xf>
    <xf numFmtId="0" fontId="44" fillId="8" borderId="22" xfId="0" applyFont="1" applyFill="1" applyBorder="1" applyAlignment="1">
      <alignment horizontal="left" vertical="center" wrapText="1"/>
    </xf>
    <xf numFmtId="0" fontId="9" fillId="3" borderId="0" xfId="0" applyFont="1" applyFill="1" applyAlignment="1">
      <alignment horizontal="center" vertical="center"/>
    </xf>
    <xf numFmtId="0" fontId="8" fillId="7" borderId="22" xfId="0" applyFont="1" applyFill="1" applyBorder="1" applyAlignment="1">
      <alignment horizontal="center" vertical="center"/>
    </xf>
    <xf numFmtId="0" fontId="8" fillId="3" borderId="0" xfId="0" applyFont="1" applyFill="1" applyAlignment="1">
      <alignment vertical="center"/>
    </xf>
    <xf numFmtId="0" fontId="8" fillId="8" borderId="22" xfId="0" applyFont="1" applyFill="1" applyBorder="1" applyAlignment="1">
      <alignment horizontal="center" vertical="center"/>
    </xf>
    <xf numFmtId="0" fontId="8" fillId="5" borderId="22" xfId="0" applyFont="1" applyFill="1" applyBorder="1" applyAlignment="1">
      <alignment horizontal="center" vertical="center"/>
    </xf>
    <xf numFmtId="0" fontId="45" fillId="2" borderId="0" xfId="0" applyFont="1" applyFill="1" applyAlignment="1">
      <alignment vertical="center"/>
    </xf>
    <xf numFmtId="0" fontId="46" fillId="3" borderId="0" xfId="0" applyFont="1" applyFill="1" applyAlignment="1">
      <alignment vertical="center"/>
    </xf>
    <xf numFmtId="0" fontId="45" fillId="3" borderId="0" xfId="0" applyFont="1" applyFill="1" applyAlignment="1">
      <alignment vertical="center"/>
    </xf>
    <xf numFmtId="0" fontId="47" fillId="3" borderId="0" xfId="0" applyFont="1" applyFill="1" applyAlignment="1">
      <alignment vertical="center" wrapText="1"/>
    </xf>
    <xf numFmtId="0" fontId="47" fillId="3" borderId="8" xfId="0" applyFont="1" applyFill="1" applyBorder="1" applyAlignment="1">
      <alignment horizontal="left" vertical="center" wrapText="1"/>
    </xf>
    <xf numFmtId="0" fontId="47" fillId="3" borderId="8" xfId="0" applyFont="1" applyFill="1" applyBorder="1" applyAlignment="1">
      <alignment horizontal="left" vertical="center"/>
    </xf>
    <xf numFmtId="0" fontId="47" fillId="8" borderId="8" xfId="0" applyFont="1" applyFill="1" applyBorder="1" applyAlignment="1">
      <alignment vertical="center"/>
    </xf>
    <xf numFmtId="0" fontId="47" fillId="8" borderId="8" xfId="0" applyFont="1" applyFill="1" applyBorder="1" applyAlignment="1">
      <alignment vertical="center" wrapText="1"/>
    </xf>
    <xf numFmtId="0" fontId="47" fillId="5" borderId="8" xfId="0" applyFont="1" applyFill="1" applyBorder="1" applyAlignment="1">
      <alignment horizontal="left" vertical="center"/>
    </xf>
    <xf numFmtId="0" fontId="47" fillId="3" borderId="8" xfId="0" applyFont="1" applyFill="1" applyBorder="1" applyAlignment="1">
      <alignment vertical="center" wrapText="1"/>
    </xf>
    <xf numFmtId="0" fontId="47" fillId="5" borderId="8" xfId="0" applyFont="1" applyFill="1" applyBorder="1" applyAlignment="1">
      <alignment horizontal="left" vertical="center" wrapText="1"/>
    </xf>
    <xf numFmtId="49" fontId="47" fillId="5" borderId="8" xfId="0" applyNumberFormat="1" applyFont="1" applyFill="1" applyBorder="1" applyAlignment="1">
      <alignment horizontal="left" vertical="center" wrapText="1"/>
    </xf>
    <xf numFmtId="0" fontId="28" fillId="3" borderId="0" xfId="0" applyFont="1" applyFill="1" applyAlignment="1">
      <alignment horizontal="center" vertical="center"/>
    </xf>
    <xf numFmtId="0" fontId="49" fillId="3" borderId="0" xfId="0" applyFont="1" applyFill="1" applyAlignment="1">
      <alignment vertical="center"/>
    </xf>
    <xf numFmtId="0" fontId="50" fillId="3" borderId="0" xfId="0" applyFont="1" applyFill="1" applyAlignment="1">
      <alignment horizontal="center" vertical="center"/>
    </xf>
    <xf numFmtId="0" fontId="51" fillId="3" borderId="0" xfId="0" applyFont="1" applyFill="1" applyAlignment="1">
      <alignment horizontal="center" vertical="center"/>
    </xf>
    <xf numFmtId="0" fontId="51" fillId="3" borderId="0" xfId="0" applyFont="1" applyFill="1" applyAlignment="1">
      <alignment vertical="center"/>
    </xf>
    <xf numFmtId="0" fontId="47" fillId="3" borderId="0" xfId="0" applyFont="1" applyFill="1" applyAlignment="1">
      <alignment horizontal="center" vertical="center"/>
    </xf>
    <xf numFmtId="0" fontId="47" fillId="8" borderId="8" xfId="0" applyFont="1" applyFill="1" applyBorder="1" applyAlignment="1">
      <alignment horizontal="center" vertical="center" wrapText="1"/>
    </xf>
    <xf numFmtId="0" fontId="52" fillId="5" borderId="8" xfId="0" applyFont="1" applyFill="1" applyBorder="1" applyAlignment="1">
      <alignment horizontal="center" vertical="center" wrapText="1"/>
    </xf>
    <xf numFmtId="0" fontId="52" fillId="3" borderId="0" xfId="0" applyFont="1" applyFill="1" applyAlignment="1">
      <alignment horizontal="center" vertical="center"/>
    </xf>
    <xf numFmtId="0" fontId="52" fillId="8" borderId="8" xfId="0" applyFont="1" applyFill="1" applyBorder="1" applyAlignment="1">
      <alignment horizontal="center" vertical="center" wrapText="1"/>
    </xf>
    <xf numFmtId="0" fontId="47" fillId="8" borderId="8" xfId="0" applyFont="1" applyFill="1" applyBorder="1" applyAlignment="1">
      <alignment horizontal="center" vertical="center"/>
    </xf>
    <xf numFmtId="0" fontId="47" fillId="3" borderId="0" xfId="0" applyFont="1" applyFill="1" applyAlignment="1">
      <alignment horizontal="left" vertical="center" wrapText="1"/>
    </xf>
    <xf numFmtId="165" fontId="52" fillId="5" borderId="8" xfId="0" applyNumberFormat="1" applyFont="1" applyFill="1" applyBorder="1" applyAlignment="1">
      <alignment horizontal="center" vertical="center" wrapText="1"/>
    </xf>
    <xf numFmtId="165" fontId="47" fillId="3" borderId="0" xfId="0" applyNumberFormat="1" applyFont="1" applyFill="1" applyAlignment="1">
      <alignment horizontal="center" vertical="center"/>
    </xf>
    <xf numFmtId="165" fontId="9" fillId="3" borderId="0" xfId="0" applyNumberFormat="1" applyFont="1" applyFill="1" applyAlignment="1">
      <alignment vertical="center"/>
    </xf>
    <xf numFmtId="165" fontId="47" fillId="8" borderId="8" xfId="0" applyNumberFormat="1" applyFont="1" applyFill="1" applyBorder="1" applyAlignment="1">
      <alignment horizontal="center" vertical="center" wrapText="1"/>
    </xf>
    <xf numFmtId="165" fontId="52" fillId="3" borderId="0" xfId="0" applyNumberFormat="1" applyFont="1" applyFill="1" applyAlignment="1">
      <alignment horizontal="center" vertical="center"/>
    </xf>
    <xf numFmtId="0" fontId="47" fillId="0" borderId="8" xfId="0" applyFont="1" applyBorder="1" applyAlignment="1">
      <alignment horizontal="left" vertical="center" wrapText="1"/>
    </xf>
    <xf numFmtId="165" fontId="47" fillId="3" borderId="0" xfId="0" applyNumberFormat="1" applyFont="1" applyFill="1" applyAlignment="1">
      <alignment vertical="center" wrapText="1"/>
    </xf>
    <xf numFmtId="165" fontId="47" fillId="8" borderId="8" xfId="0" applyNumberFormat="1" applyFont="1" applyFill="1" applyBorder="1" applyAlignment="1">
      <alignment horizontal="center" vertical="center"/>
    </xf>
    <xf numFmtId="0" fontId="52" fillId="3" borderId="0" xfId="0" applyFont="1" applyFill="1" applyAlignment="1">
      <alignment vertical="center"/>
    </xf>
    <xf numFmtId="165" fontId="52" fillId="3" borderId="0" xfId="0" applyNumberFormat="1" applyFont="1" applyFill="1" applyAlignment="1">
      <alignment vertical="center"/>
    </xf>
    <xf numFmtId="1" fontId="52" fillId="5" borderId="8" xfId="0" applyNumberFormat="1" applyFont="1" applyFill="1" applyBorder="1" applyAlignment="1">
      <alignment horizontal="center" vertical="center" wrapText="1"/>
    </xf>
    <xf numFmtId="1" fontId="52" fillId="3" borderId="0" xfId="0" applyNumberFormat="1" applyFont="1" applyFill="1" applyAlignment="1">
      <alignment horizontal="center" vertical="center"/>
    </xf>
    <xf numFmtId="1" fontId="52" fillId="3" borderId="0" xfId="0" applyNumberFormat="1" applyFont="1" applyFill="1" applyAlignment="1">
      <alignment vertical="center"/>
    </xf>
    <xf numFmtId="1" fontId="47" fillId="3" borderId="0" xfId="0" applyNumberFormat="1" applyFont="1" applyFill="1" applyAlignment="1">
      <alignment horizontal="center" vertical="center"/>
    </xf>
    <xf numFmtId="1" fontId="47" fillId="8" borderId="8" xfId="0" applyNumberFormat="1" applyFont="1" applyFill="1" applyBorder="1" applyAlignment="1">
      <alignment horizontal="center" vertical="center" wrapText="1"/>
    </xf>
    <xf numFmtId="165" fontId="47" fillId="3" borderId="0" xfId="0" applyNumberFormat="1" applyFont="1" applyFill="1" applyAlignment="1">
      <alignment horizontal="center" vertical="center" wrapText="1"/>
    </xf>
    <xf numFmtId="165" fontId="52" fillId="3" borderId="0" xfId="0" applyNumberFormat="1" applyFont="1" applyFill="1" applyAlignment="1">
      <alignment horizontal="center" vertical="center" wrapText="1"/>
    </xf>
    <xf numFmtId="0" fontId="9" fillId="5" borderId="8" xfId="0" applyFont="1" applyFill="1" applyBorder="1" applyAlignment="1">
      <alignment horizontal="center" vertical="center" wrapText="1"/>
    </xf>
    <xf numFmtId="166" fontId="52" fillId="5" borderId="8" xfId="0" applyNumberFormat="1" applyFont="1" applyFill="1" applyBorder="1" applyAlignment="1">
      <alignment horizontal="center" vertical="center"/>
    </xf>
    <xf numFmtId="166" fontId="52" fillId="3" borderId="0" xfId="0" applyNumberFormat="1" applyFont="1" applyFill="1" applyAlignment="1">
      <alignment horizontal="center" vertical="center"/>
    </xf>
    <xf numFmtId="166" fontId="47" fillId="3" borderId="0" xfId="0" applyNumberFormat="1" applyFont="1" applyFill="1" applyAlignment="1">
      <alignment horizontal="center" vertical="center"/>
    </xf>
    <xf numFmtId="166" fontId="47" fillId="8" borderId="8" xfId="0" applyNumberFormat="1" applyFont="1" applyFill="1" applyBorder="1" applyAlignment="1">
      <alignment horizontal="center" vertical="center"/>
    </xf>
    <xf numFmtId="166" fontId="9" fillId="3" borderId="0" xfId="0" applyNumberFormat="1" applyFont="1" applyFill="1" applyAlignment="1">
      <alignment vertical="center"/>
    </xf>
    <xf numFmtId="0" fontId="53" fillId="3" borderId="0" xfId="0" applyFont="1" applyFill="1" applyAlignment="1">
      <alignment vertical="center"/>
    </xf>
    <xf numFmtId="0" fontId="54" fillId="3" borderId="0" xfId="0" applyFont="1" applyFill="1" applyAlignment="1">
      <alignment vertical="center"/>
    </xf>
    <xf numFmtId="0" fontId="43" fillId="3" borderId="0" xfId="0" applyFont="1" applyFill="1" applyAlignment="1">
      <alignment horizontal="right" vertical="center"/>
    </xf>
    <xf numFmtId="0" fontId="55" fillId="3" borderId="0" xfId="0" applyFont="1" applyFill="1" applyAlignment="1">
      <alignment vertical="center" wrapText="1"/>
    </xf>
    <xf numFmtId="0" fontId="43" fillId="3" borderId="0" xfId="0" applyFont="1" applyFill="1" applyAlignment="1">
      <alignment horizontal="left" vertical="center"/>
    </xf>
    <xf numFmtId="0" fontId="56" fillId="0" borderId="8" xfId="1" applyFont="1" applyBorder="1" applyAlignment="1" applyProtection="1">
      <alignment vertical="center"/>
    </xf>
    <xf numFmtId="0" fontId="47" fillId="3" borderId="0" xfId="0" applyFont="1" applyFill="1" applyAlignment="1">
      <alignment horizontal="center" vertical="center" wrapText="1"/>
    </xf>
    <xf numFmtId="0" fontId="57" fillId="3" borderId="0" xfId="0" applyFont="1" applyFill="1" applyAlignment="1">
      <alignment horizontal="left" vertical="center" wrapText="1" indent="3"/>
    </xf>
    <xf numFmtId="0" fontId="47" fillId="3" borderId="0" xfId="0" applyFont="1" applyFill="1" applyAlignment="1">
      <alignment horizontal="left" vertical="center"/>
    </xf>
    <xf numFmtId="166" fontId="52" fillId="3" borderId="0" xfId="0" applyNumberFormat="1" applyFont="1" applyFill="1" applyAlignment="1">
      <alignment vertical="center"/>
    </xf>
    <xf numFmtId="1" fontId="52" fillId="3" borderId="0" xfId="0" applyNumberFormat="1" applyFont="1" applyFill="1" applyAlignment="1">
      <alignment horizontal="center" vertical="center" wrapText="1"/>
    </xf>
    <xf numFmtId="1" fontId="47" fillId="3" borderId="0" xfId="0" applyNumberFormat="1" applyFont="1" applyFill="1" applyAlignment="1">
      <alignment horizontal="center" vertical="center" wrapText="1"/>
    </xf>
    <xf numFmtId="0" fontId="59" fillId="11" borderId="8" xfId="0" applyFont="1" applyFill="1" applyBorder="1" applyAlignment="1">
      <alignment horizontal="center" vertical="center" wrapText="1" readingOrder="1"/>
    </xf>
    <xf numFmtId="0" fontId="9" fillId="3" borderId="0" xfId="0" applyFont="1" applyFill="1" applyAlignment="1">
      <alignment vertical="center" wrapText="1"/>
    </xf>
    <xf numFmtId="0" fontId="43" fillId="3" borderId="0" xfId="0" applyFont="1" applyFill="1" applyAlignment="1">
      <alignment horizontal="right" vertical="center" wrapText="1"/>
    </xf>
    <xf numFmtId="0" fontId="9" fillId="5" borderId="8" xfId="0" applyFont="1" applyFill="1" applyBorder="1" applyAlignment="1">
      <alignment horizontal="center" vertical="center" wrapText="1" readingOrder="1"/>
    </xf>
    <xf numFmtId="0" fontId="47" fillId="8" borderId="8" xfId="0" applyFont="1" applyFill="1" applyBorder="1" applyAlignment="1">
      <alignment horizontal="left" vertical="center" wrapText="1"/>
    </xf>
    <xf numFmtId="49" fontId="47" fillId="5" borderId="8" xfId="0" applyNumberFormat="1" applyFont="1" applyFill="1" applyBorder="1" applyAlignment="1">
      <alignment horizontal="left" vertical="center"/>
    </xf>
    <xf numFmtId="0" fontId="8" fillId="8" borderId="22" xfId="0" applyFont="1" applyFill="1" applyBorder="1" applyAlignment="1">
      <alignment horizontal="center" vertical="center" wrapText="1"/>
    </xf>
    <xf numFmtId="0" fontId="64" fillId="5" borderId="8" xfId="0" applyFont="1" applyFill="1" applyBorder="1" applyAlignment="1">
      <alignment horizontal="left" vertical="center"/>
    </xf>
    <xf numFmtId="0" fontId="64" fillId="5" borderId="8" xfId="0" applyFont="1" applyFill="1" applyBorder="1" applyAlignment="1">
      <alignment horizontal="left" vertical="center" wrapText="1"/>
    </xf>
    <xf numFmtId="0" fontId="52" fillId="5" borderId="8" xfId="0" applyFont="1" applyFill="1" applyBorder="1" applyAlignment="1">
      <alignment horizontal="left" vertical="center"/>
    </xf>
    <xf numFmtId="49" fontId="52" fillId="5" borderId="8" xfId="0" applyNumberFormat="1" applyFont="1" applyFill="1" applyBorder="1" applyAlignment="1">
      <alignment horizontal="left" vertical="center"/>
    </xf>
    <xf numFmtId="0" fontId="52" fillId="5" borderId="8" xfId="0" applyFont="1" applyFill="1" applyBorder="1" applyAlignment="1">
      <alignment horizontal="center" vertical="center"/>
    </xf>
    <xf numFmtId="0" fontId="8" fillId="2" borderId="0" xfId="0" applyFont="1" applyFill="1" applyAlignment="1">
      <alignment vertical="center"/>
    </xf>
    <xf numFmtId="0" fontId="9" fillId="0" borderId="0" xfId="0" applyFont="1" applyAlignment="1">
      <alignment vertical="center"/>
    </xf>
    <xf numFmtId="0" fontId="68" fillId="5" borderId="8" xfId="0" applyFont="1" applyFill="1" applyBorder="1" applyAlignment="1">
      <alignment horizontal="left" vertical="center" wrapText="1"/>
    </xf>
    <xf numFmtId="49" fontId="52" fillId="5" borderId="8" xfId="0" applyNumberFormat="1" applyFont="1" applyFill="1" applyBorder="1" applyAlignment="1">
      <alignment horizontal="left" vertical="center" wrapText="1"/>
    </xf>
    <xf numFmtId="0" fontId="69" fillId="0" borderId="8" xfId="0" applyFont="1" applyBorder="1" applyAlignment="1">
      <alignment horizontal="center" vertical="center" wrapText="1"/>
    </xf>
    <xf numFmtId="0" fontId="8" fillId="5" borderId="8" xfId="0" applyFont="1" applyFill="1" applyBorder="1" applyAlignment="1">
      <alignment horizontal="left" vertical="center"/>
    </xf>
    <xf numFmtId="49" fontId="8" fillId="5" borderId="8" xfId="0" applyNumberFormat="1" applyFont="1" applyFill="1" applyBorder="1" applyAlignment="1">
      <alignment horizontal="left" vertical="center"/>
    </xf>
    <xf numFmtId="0" fontId="70" fillId="3" borderId="0" xfId="0" applyFont="1" applyFill="1" applyAlignment="1">
      <alignment vertical="center"/>
    </xf>
    <xf numFmtId="0" fontId="45" fillId="2" borderId="0" xfId="0" applyFont="1" applyFill="1" applyAlignment="1">
      <alignment vertical="center" wrapText="1"/>
    </xf>
    <xf numFmtId="0" fontId="54" fillId="3" borderId="0" xfId="0" applyFont="1" applyFill="1" applyAlignment="1">
      <alignment vertical="center" wrapText="1"/>
    </xf>
    <xf numFmtId="0" fontId="43" fillId="3" borderId="0" xfId="0" applyFont="1" applyFill="1" applyAlignment="1">
      <alignment horizontal="left" vertical="center" wrapText="1"/>
    </xf>
    <xf numFmtId="0" fontId="8" fillId="3" borderId="0" xfId="0" applyFont="1" applyFill="1" applyAlignment="1">
      <alignment horizontal="right" vertical="center" wrapText="1"/>
    </xf>
    <xf numFmtId="0" fontId="8" fillId="3" borderId="0" xfId="0" applyFont="1" applyFill="1" applyAlignment="1">
      <alignment horizontal="left" vertical="center" wrapText="1"/>
    </xf>
    <xf numFmtId="167" fontId="9" fillId="5" borderId="8" xfId="0" applyNumberFormat="1" applyFont="1" applyFill="1" applyBorder="1" applyAlignment="1">
      <alignment horizontal="center" vertical="center" wrapText="1" readingOrder="1"/>
    </xf>
    <xf numFmtId="2" fontId="52" fillId="8" borderId="8" xfId="0" applyNumberFormat="1" applyFont="1" applyFill="1" applyBorder="1" applyAlignment="1">
      <alignment horizontal="center" vertical="center" wrapText="1"/>
    </xf>
    <xf numFmtId="165" fontId="52" fillId="8" borderId="8" xfId="0" applyNumberFormat="1" applyFont="1" applyFill="1" applyBorder="1" applyAlignment="1">
      <alignment horizontal="center" vertical="center" wrapText="1"/>
    </xf>
    <xf numFmtId="0" fontId="14" fillId="3" borderId="0" xfId="0" applyFont="1" applyFill="1"/>
    <xf numFmtId="0" fontId="9" fillId="3" borderId="12" xfId="0" applyFont="1" applyFill="1" applyBorder="1" applyAlignment="1">
      <alignment vertical="center"/>
    </xf>
    <xf numFmtId="0" fontId="9" fillId="2" borderId="0" xfId="0" applyFont="1" applyFill="1" applyAlignment="1">
      <alignment horizontal="center" vertical="center"/>
    </xf>
    <xf numFmtId="0" fontId="43" fillId="7" borderId="22" xfId="0" applyFont="1" applyFill="1" applyBorder="1" applyAlignment="1">
      <alignment horizontal="center" vertical="center"/>
    </xf>
    <xf numFmtId="0" fontId="71" fillId="3" borderId="0" xfId="0" applyFont="1" applyFill="1" applyAlignment="1">
      <alignment vertical="center"/>
    </xf>
    <xf numFmtId="0" fontId="43" fillId="3" borderId="0" xfId="0" applyFont="1" applyFill="1" applyAlignment="1">
      <alignment vertical="center"/>
    </xf>
    <xf numFmtId="0" fontId="71" fillId="3" borderId="22" xfId="0" applyFont="1" applyFill="1" applyBorder="1" applyAlignment="1">
      <alignment horizontal="center" vertical="center"/>
    </xf>
    <xf numFmtId="0" fontId="71" fillId="3" borderId="0" xfId="0" applyFont="1" applyFill="1" applyAlignment="1">
      <alignment horizontal="center" vertical="center"/>
    </xf>
    <xf numFmtId="0" fontId="71" fillId="3" borderId="22" xfId="0" applyFont="1" applyFill="1" applyBorder="1" applyAlignment="1">
      <alignment horizontal="left" vertical="center" wrapText="1"/>
    </xf>
    <xf numFmtId="0" fontId="71" fillId="8" borderId="22" xfId="0" applyFont="1" applyFill="1" applyBorder="1" applyAlignment="1">
      <alignment horizontal="center" vertical="center"/>
    </xf>
    <xf numFmtId="0" fontId="71" fillId="3" borderId="22" xfId="0" applyFont="1" applyFill="1" applyBorder="1" applyAlignment="1">
      <alignment horizontal="center" vertical="center" wrapText="1"/>
    </xf>
    <xf numFmtId="0" fontId="9" fillId="2" borderId="0" xfId="0" applyFont="1" applyFill="1" applyAlignment="1">
      <alignment vertical="center" wrapText="1"/>
    </xf>
    <xf numFmtId="0" fontId="71" fillId="3" borderId="0" xfId="0" applyFont="1" applyFill="1" applyAlignment="1">
      <alignment horizontal="left" vertical="center" wrapText="1"/>
    </xf>
    <xf numFmtId="0" fontId="43" fillId="8" borderId="22" xfId="0" applyFont="1" applyFill="1" applyBorder="1" applyAlignment="1">
      <alignment horizontal="center" vertical="center"/>
    </xf>
    <xf numFmtId="0" fontId="8" fillId="2" borderId="0" xfId="0" applyFont="1" applyFill="1" applyAlignment="1">
      <alignment horizontal="center" vertical="center"/>
    </xf>
    <xf numFmtId="0" fontId="72" fillId="3" borderId="0" xfId="0" applyFont="1" applyFill="1" applyAlignment="1">
      <alignment horizontal="center" vertical="center" wrapText="1"/>
    </xf>
    <xf numFmtId="0" fontId="72" fillId="3" borderId="0" xfId="0" applyFont="1" applyFill="1" applyAlignment="1">
      <alignment horizontal="center" vertical="center"/>
    </xf>
    <xf numFmtId="0" fontId="73" fillId="2" borderId="8" xfId="0" applyFont="1" applyFill="1" applyBorder="1" applyAlignment="1">
      <alignment horizontal="center" vertical="center" wrapText="1"/>
    </xf>
    <xf numFmtId="0" fontId="0" fillId="3" borderId="0" xfId="0" applyFill="1"/>
    <xf numFmtId="0" fontId="74" fillId="5" borderId="8" xfId="0" applyFont="1" applyFill="1" applyBorder="1" applyAlignment="1">
      <alignment horizontal="center" vertical="center"/>
    </xf>
    <xf numFmtId="0" fontId="74" fillId="5" borderId="8" xfId="0" applyFont="1" applyFill="1" applyBorder="1" applyAlignment="1">
      <alignment horizontal="center" vertical="center" wrapText="1"/>
    </xf>
    <xf numFmtId="0" fontId="72" fillId="5" borderId="8" xfId="0" applyFont="1" applyFill="1" applyBorder="1" applyAlignment="1">
      <alignment horizontal="center" vertical="center" wrapText="1"/>
    </xf>
    <xf numFmtId="14" fontId="72" fillId="5" borderId="8" xfId="0" applyNumberFormat="1" applyFont="1" applyFill="1" applyBorder="1" applyAlignment="1">
      <alignment horizontal="center" vertical="center"/>
    </xf>
    <xf numFmtId="0" fontId="72" fillId="5" borderId="8" xfId="0" applyFont="1" applyFill="1" applyBorder="1" applyAlignment="1">
      <alignment horizontal="center" vertical="center"/>
    </xf>
    <xf numFmtId="0" fontId="72" fillId="8" borderId="8" xfId="0" applyFont="1" applyFill="1" applyBorder="1" applyAlignment="1">
      <alignment horizontal="center" vertical="center"/>
    </xf>
    <xf numFmtId="0" fontId="72" fillId="8" borderId="8" xfId="0" applyFont="1" applyFill="1" applyBorder="1" applyAlignment="1">
      <alignment horizontal="center" vertical="center" wrapText="1"/>
    </xf>
    <xf numFmtId="165" fontId="72" fillId="8" borderId="8" xfId="0" applyNumberFormat="1" applyFont="1" applyFill="1" applyBorder="1" applyAlignment="1">
      <alignment horizontal="center" vertical="center" wrapText="1"/>
    </xf>
    <xf numFmtId="165" fontId="72" fillId="8" borderId="6" xfId="0" applyNumberFormat="1" applyFont="1" applyFill="1" applyBorder="1" applyAlignment="1">
      <alignment horizontal="center" vertical="center" wrapText="1"/>
    </xf>
    <xf numFmtId="0" fontId="75" fillId="3" borderId="0" xfId="0" applyFont="1" applyFill="1"/>
    <xf numFmtId="0" fontId="72" fillId="3" borderId="1" xfId="0" applyFont="1" applyFill="1" applyBorder="1" applyAlignment="1">
      <alignment vertical="center" wrapText="1"/>
    </xf>
    <xf numFmtId="1" fontId="72" fillId="8" borderId="8" xfId="0" applyNumberFormat="1" applyFont="1" applyFill="1" applyBorder="1" applyAlignment="1">
      <alignment horizontal="center" vertical="center" wrapText="1"/>
    </xf>
    <xf numFmtId="0" fontId="72" fillId="3" borderId="0" xfId="0" applyFont="1" applyFill="1"/>
    <xf numFmtId="0" fontId="72" fillId="3" borderId="0" xfId="0" applyFont="1" applyFill="1" applyAlignment="1">
      <alignment horizontal="left"/>
    </xf>
    <xf numFmtId="0" fontId="44" fillId="3" borderId="22" xfId="0" applyFont="1" applyFill="1" applyBorder="1" applyAlignment="1">
      <alignment horizontal="center"/>
    </xf>
    <xf numFmtId="0" fontId="44" fillId="3" borderId="0" xfId="0" applyFont="1" applyFill="1" applyAlignment="1">
      <alignment horizontal="center"/>
    </xf>
    <xf numFmtId="0" fontId="73" fillId="2" borderId="30" xfId="0" applyFont="1" applyFill="1" applyBorder="1" applyAlignment="1">
      <alignment horizontal="center" vertical="center" wrapText="1"/>
    </xf>
    <xf numFmtId="0" fontId="73" fillId="2" borderId="31" xfId="0" applyFont="1" applyFill="1" applyBorder="1" applyAlignment="1">
      <alignment horizontal="center" vertical="center" wrapText="1"/>
    </xf>
    <xf numFmtId="0" fontId="73" fillId="2" borderId="32" xfId="0" applyFont="1" applyFill="1" applyBorder="1" applyAlignment="1">
      <alignment horizontal="center" vertical="center" wrapText="1"/>
    </xf>
    <xf numFmtId="0" fontId="73" fillId="2" borderId="33" xfId="0" applyFont="1" applyFill="1" applyBorder="1" applyAlignment="1">
      <alignment horizontal="center" vertical="center" wrapText="1"/>
    </xf>
    <xf numFmtId="0" fontId="73" fillId="2" borderId="34" xfId="0" applyFont="1" applyFill="1" applyBorder="1" applyAlignment="1">
      <alignment horizontal="center" vertical="center" wrapText="1"/>
    </xf>
    <xf numFmtId="0" fontId="73" fillId="2" borderId="22" xfId="0" applyFont="1" applyFill="1" applyBorder="1" applyAlignment="1">
      <alignment horizontal="center" vertical="center" wrapText="1"/>
    </xf>
    <xf numFmtId="0" fontId="72" fillId="8" borderId="14" xfId="0" applyFont="1" applyFill="1" applyBorder="1" applyAlignment="1">
      <alignment horizontal="center" vertical="center"/>
    </xf>
    <xf numFmtId="0" fontId="72" fillId="8" borderId="15" xfId="0" applyFont="1" applyFill="1" applyBorder="1" applyAlignment="1">
      <alignment horizontal="left" vertical="center"/>
    </xf>
    <xf numFmtId="0" fontId="72" fillId="8" borderId="15" xfId="0" applyFont="1" applyFill="1" applyBorder="1" applyAlignment="1">
      <alignment horizontal="center" vertical="center" wrapText="1"/>
    </xf>
    <xf numFmtId="0" fontId="72" fillId="8" borderId="35" xfId="0" applyFont="1" applyFill="1" applyBorder="1" applyAlignment="1">
      <alignment horizontal="left" vertical="center" wrapText="1"/>
    </xf>
    <xf numFmtId="165" fontId="72" fillId="8" borderId="14" xfId="0" applyNumberFormat="1" applyFont="1" applyFill="1" applyBorder="1" applyAlignment="1">
      <alignment horizontal="center" vertical="center" wrapText="1"/>
    </xf>
    <xf numFmtId="165" fontId="72" fillId="8" borderId="16" xfId="0" applyNumberFormat="1" applyFont="1" applyFill="1" applyBorder="1" applyAlignment="1">
      <alignment horizontal="center" vertical="center" wrapText="1"/>
    </xf>
    <xf numFmtId="165" fontId="72" fillId="8" borderId="36" xfId="0" applyNumberFormat="1" applyFont="1" applyFill="1" applyBorder="1" applyAlignment="1">
      <alignment horizontal="center" vertical="center" wrapText="1"/>
    </xf>
    <xf numFmtId="165" fontId="72" fillId="8" borderId="37" xfId="0" applyNumberFormat="1" applyFont="1" applyFill="1" applyBorder="1" applyAlignment="1">
      <alignment horizontal="center" vertical="center" wrapText="1"/>
    </xf>
    <xf numFmtId="0" fontId="72" fillId="8" borderId="17" xfId="0" applyFont="1" applyFill="1" applyBorder="1" applyAlignment="1">
      <alignment horizontal="center" vertical="center"/>
    </xf>
    <xf numFmtId="0" fontId="72" fillId="8" borderId="8" xfId="0" applyFont="1" applyFill="1" applyBorder="1" applyAlignment="1">
      <alignment horizontal="left" vertical="center"/>
    </xf>
    <xf numFmtId="0" fontId="72" fillId="8" borderId="9" xfId="0" applyFont="1" applyFill="1" applyBorder="1" applyAlignment="1">
      <alignment horizontal="left" vertical="center" wrapText="1"/>
    </xf>
    <xf numFmtId="165" fontId="72" fillId="8" borderId="17" xfId="0" applyNumberFormat="1" applyFont="1" applyFill="1" applyBorder="1" applyAlignment="1">
      <alignment horizontal="center" vertical="center" wrapText="1"/>
    </xf>
    <xf numFmtId="165" fontId="72" fillId="8" borderId="18" xfId="0" applyNumberFormat="1" applyFont="1" applyFill="1" applyBorder="1" applyAlignment="1">
      <alignment horizontal="center" vertical="center" wrapText="1"/>
    </xf>
    <xf numFmtId="165" fontId="72" fillId="8" borderId="7" xfId="0" applyNumberFormat="1" applyFont="1" applyFill="1" applyBorder="1" applyAlignment="1">
      <alignment horizontal="center" vertical="center" wrapText="1"/>
    </xf>
    <xf numFmtId="165" fontId="72" fillId="8" borderId="38" xfId="0" applyNumberFormat="1" applyFont="1" applyFill="1" applyBorder="1" applyAlignment="1">
      <alignment horizontal="center" vertical="center" wrapText="1"/>
    </xf>
    <xf numFmtId="0" fontId="72" fillId="8" borderId="19" xfId="0" applyFont="1" applyFill="1" applyBorder="1" applyAlignment="1">
      <alignment horizontal="center" vertical="center"/>
    </xf>
    <xf numFmtId="0" fontId="72" fillId="8" borderId="20" xfId="0" applyFont="1" applyFill="1" applyBorder="1" applyAlignment="1">
      <alignment horizontal="left" vertical="center"/>
    </xf>
    <xf numFmtId="0" fontId="72" fillId="8" borderId="20" xfId="0" applyFont="1" applyFill="1" applyBorder="1" applyAlignment="1">
      <alignment horizontal="center" vertical="center" wrapText="1"/>
    </xf>
    <xf numFmtId="0" fontId="72" fillId="8" borderId="39" xfId="0" applyFont="1" applyFill="1" applyBorder="1" applyAlignment="1">
      <alignment horizontal="left" vertical="center" wrapText="1"/>
    </xf>
    <xf numFmtId="165" fontId="72" fillId="8" borderId="19" xfId="0" applyNumberFormat="1" applyFont="1" applyFill="1" applyBorder="1" applyAlignment="1">
      <alignment horizontal="center" vertical="center" wrapText="1"/>
    </xf>
    <xf numFmtId="165" fontId="72" fillId="8" borderId="21" xfId="0" applyNumberFormat="1" applyFont="1" applyFill="1" applyBorder="1" applyAlignment="1">
      <alignment horizontal="center" vertical="center" wrapText="1"/>
    </xf>
    <xf numFmtId="165" fontId="72" fillId="8" borderId="40" xfId="0" applyNumberFormat="1" applyFont="1" applyFill="1" applyBorder="1" applyAlignment="1">
      <alignment horizontal="center" vertical="center" wrapText="1"/>
    </xf>
    <xf numFmtId="165" fontId="72" fillId="8" borderId="41" xfId="0" applyNumberFormat="1" applyFont="1" applyFill="1" applyBorder="1" applyAlignment="1">
      <alignment horizontal="center" vertical="center" wrapText="1"/>
    </xf>
    <xf numFmtId="0" fontId="72" fillId="8" borderId="42" xfId="0" applyFont="1" applyFill="1" applyBorder="1" applyAlignment="1">
      <alignment horizontal="center" vertical="center"/>
    </xf>
    <xf numFmtId="0" fontId="72" fillId="8" borderId="43" xfId="0" applyFont="1" applyFill="1" applyBorder="1" applyAlignment="1">
      <alignment horizontal="left" vertical="center"/>
    </xf>
    <xf numFmtId="0" fontId="72" fillId="8" borderId="43" xfId="0" applyFont="1" applyFill="1" applyBorder="1" applyAlignment="1">
      <alignment horizontal="center" vertical="center" wrapText="1"/>
    </xf>
    <xf numFmtId="0" fontId="72" fillId="8" borderId="26" xfId="0" applyFont="1" applyFill="1" applyBorder="1" applyAlignment="1">
      <alignment horizontal="left" vertical="center" wrapText="1"/>
    </xf>
    <xf numFmtId="165" fontId="72" fillId="8" borderId="42" xfId="0" applyNumberFormat="1" applyFont="1" applyFill="1" applyBorder="1" applyAlignment="1">
      <alignment horizontal="center" vertical="center" wrapText="1"/>
    </xf>
    <xf numFmtId="165" fontId="72" fillId="8" borderId="44" xfId="0" applyNumberFormat="1" applyFont="1" applyFill="1" applyBorder="1" applyAlignment="1">
      <alignment horizontal="center" vertical="center" wrapText="1"/>
    </xf>
    <xf numFmtId="165" fontId="72" fillId="8" borderId="1" xfId="0" applyNumberFormat="1" applyFont="1" applyFill="1" applyBorder="1" applyAlignment="1">
      <alignment horizontal="center" vertical="center" wrapText="1"/>
    </xf>
    <xf numFmtId="165" fontId="72" fillId="8" borderId="45" xfId="0" applyNumberFormat="1" applyFont="1" applyFill="1" applyBorder="1" applyAlignment="1">
      <alignment horizontal="center" vertical="center" wrapText="1"/>
    </xf>
    <xf numFmtId="0" fontId="72" fillId="8" borderId="46" xfId="0" applyFont="1" applyFill="1" applyBorder="1" applyAlignment="1">
      <alignment horizontal="center" vertical="center"/>
    </xf>
    <xf numFmtId="0" fontId="72" fillId="8" borderId="47" xfId="0" applyFont="1" applyFill="1" applyBorder="1" applyAlignment="1">
      <alignment horizontal="left" vertical="center"/>
    </xf>
    <xf numFmtId="0" fontId="72" fillId="8" borderId="47" xfId="0" applyFont="1" applyFill="1" applyBorder="1" applyAlignment="1">
      <alignment horizontal="center" vertical="center" wrapText="1"/>
    </xf>
    <xf numFmtId="0" fontId="72" fillId="8" borderId="48" xfId="0" applyFont="1" applyFill="1" applyBorder="1" applyAlignment="1">
      <alignment horizontal="left" vertical="center" wrapText="1"/>
    </xf>
    <xf numFmtId="165" fontId="72" fillId="8" borderId="46" xfId="0" applyNumberFormat="1" applyFont="1" applyFill="1" applyBorder="1" applyAlignment="1">
      <alignment horizontal="center" vertical="center" wrapText="1"/>
    </xf>
    <xf numFmtId="165" fontId="72" fillId="8" borderId="49" xfId="0" applyNumberFormat="1" applyFont="1" applyFill="1" applyBorder="1" applyAlignment="1">
      <alignment horizontal="center" vertical="center" wrapText="1"/>
    </xf>
    <xf numFmtId="165" fontId="72" fillId="8" borderId="50" xfId="0" applyNumberFormat="1" applyFont="1" applyFill="1" applyBorder="1" applyAlignment="1">
      <alignment horizontal="center" vertical="center" wrapText="1"/>
    </xf>
    <xf numFmtId="165" fontId="72" fillId="8" borderId="51" xfId="0" applyNumberFormat="1" applyFont="1" applyFill="1" applyBorder="1" applyAlignment="1">
      <alignment horizontal="center" vertical="center" wrapText="1"/>
    </xf>
    <xf numFmtId="165" fontId="72" fillId="8" borderId="22" xfId="0" applyNumberFormat="1" applyFont="1" applyFill="1" applyBorder="1" applyAlignment="1">
      <alignment horizontal="center" vertical="center" wrapText="1"/>
    </xf>
    <xf numFmtId="165" fontId="72" fillId="8" borderId="34" xfId="0" applyNumberFormat="1" applyFont="1" applyFill="1" applyBorder="1" applyAlignment="1">
      <alignment horizontal="center" vertical="center" wrapText="1"/>
    </xf>
    <xf numFmtId="0" fontId="72" fillId="3" borderId="0" xfId="0" applyFont="1" applyFill="1" applyAlignment="1">
      <alignment horizontal="left" vertical="center"/>
    </xf>
    <xf numFmtId="0" fontId="72" fillId="3" borderId="0" xfId="0" applyFont="1" applyFill="1" applyAlignment="1">
      <alignment horizontal="center"/>
    </xf>
    <xf numFmtId="0" fontId="73" fillId="2" borderId="52" xfId="0" applyFont="1" applyFill="1" applyBorder="1" applyAlignment="1">
      <alignment horizontal="center" vertical="center"/>
    </xf>
    <xf numFmtId="0" fontId="73" fillId="2" borderId="53" xfId="0" applyFont="1" applyFill="1" applyBorder="1" applyAlignment="1">
      <alignment horizontal="center" vertical="center"/>
    </xf>
    <xf numFmtId="0" fontId="73" fillId="2" borderId="54" xfId="0" applyFont="1" applyFill="1" applyBorder="1" applyAlignment="1">
      <alignment horizontal="center" vertical="center"/>
    </xf>
    <xf numFmtId="0" fontId="73" fillId="2" borderId="52" xfId="0" applyFont="1" applyFill="1" applyBorder="1" applyAlignment="1">
      <alignment horizontal="center" vertical="center" wrapText="1"/>
    </xf>
    <xf numFmtId="0" fontId="73" fillId="2" borderId="53" xfId="0" applyFont="1" applyFill="1" applyBorder="1" applyAlignment="1">
      <alignment horizontal="center" vertical="center" wrapText="1"/>
    </xf>
    <xf numFmtId="0" fontId="73" fillId="2" borderId="55" xfId="0" applyFont="1" applyFill="1" applyBorder="1" applyAlignment="1">
      <alignment horizontal="center" vertical="center" wrapText="1"/>
    </xf>
    <xf numFmtId="0" fontId="73" fillId="2" borderId="56" xfId="0" applyFont="1" applyFill="1" applyBorder="1" applyAlignment="1">
      <alignment horizontal="center" vertical="center" wrapText="1"/>
    </xf>
    <xf numFmtId="0" fontId="76" fillId="12" borderId="53" xfId="0" applyFont="1" applyFill="1" applyBorder="1" applyAlignment="1">
      <alignment horizontal="center" vertical="center" wrapText="1"/>
    </xf>
    <xf numFmtId="0" fontId="76" fillId="13" borderId="53" xfId="0" applyFont="1" applyFill="1" applyBorder="1" applyAlignment="1">
      <alignment horizontal="center" vertical="center" wrapText="1"/>
    </xf>
    <xf numFmtId="0" fontId="76" fillId="14" borderId="53" xfId="0" applyFont="1" applyFill="1" applyBorder="1" applyAlignment="1">
      <alignment horizontal="center" vertical="center" wrapText="1"/>
    </xf>
    <xf numFmtId="0" fontId="76" fillId="15" borderId="53" xfId="0" applyFont="1" applyFill="1" applyBorder="1" applyAlignment="1">
      <alignment horizontal="center" vertical="center" wrapText="1"/>
    </xf>
    <xf numFmtId="0" fontId="76" fillId="16" borderId="53" xfId="0" applyFont="1" applyFill="1" applyBorder="1" applyAlignment="1">
      <alignment horizontal="center" vertical="center" wrapText="1"/>
    </xf>
    <xf numFmtId="0" fontId="76" fillId="17" borderId="53" xfId="0" applyFont="1" applyFill="1" applyBorder="1" applyAlignment="1">
      <alignment horizontal="center" vertical="center" wrapText="1"/>
    </xf>
    <xf numFmtId="0" fontId="76" fillId="18" borderId="53" xfId="0" applyFont="1" applyFill="1" applyBorder="1" applyAlignment="1">
      <alignment horizontal="center" vertical="center" wrapText="1"/>
    </xf>
    <xf numFmtId="0" fontId="76" fillId="19" borderId="53" xfId="0" applyFont="1" applyFill="1" applyBorder="1" applyAlignment="1">
      <alignment horizontal="center" vertical="center" wrapText="1"/>
    </xf>
    <xf numFmtId="0" fontId="76" fillId="20" borderId="53" xfId="0" applyFont="1" applyFill="1" applyBorder="1" applyAlignment="1">
      <alignment horizontal="center" vertical="center" wrapText="1"/>
    </xf>
    <xf numFmtId="0" fontId="76" fillId="19" borderId="55" xfId="0" applyFont="1" applyFill="1" applyBorder="1" applyAlignment="1">
      <alignment horizontal="center" vertical="center" wrapText="1"/>
    </xf>
    <xf numFmtId="0" fontId="73" fillId="21" borderId="0" xfId="0" applyFont="1" applyFill="1" applyAlignment="1">
      <alignment horizontal="center" vertical="center"/>
    </xf>
    <xf numFmtId="0" fontId="72" fillId="3" borderId="14" xfId="0" applyFont="1" applyFill="1" applyBorder="1" applyAlignment="1">
      <alignment horizontal="center" vertical="center"/>
    </xf>
    <xf numFmtId="0" fontId="72" fillId="3" borderId="15" xfId="0" applyFont="1" applyFill="1" applyBorder="1" applyAlignment="1">
      <alignment horizontal="center" vertical="center"/>
    </xf>
    <xf numFmtId="0" fontId="72" fillId="3" borderId="15" xfId="0" applyFont="1" applyFill="1" applyBorder="1" applyAlignment="1">
      <alignment horizontal="left" vertical="center"/>
    </xf>
    <xf numFmtId="0" fontId="72" fillId="3" borderId="35" xfId="0" applyFont="1" applyFill="1" applyBorder="1" applyAlignment="1">
      <alignment horizontal="left" vertical="center"/>
    </xf>
    <xf numFmtId="165" fontId="72" fillId="3" borderId="14" xfId="0" applyNumberFormat="1" applyFont="1" applyFill="1" applyBorder="1" applyAlignment="1">
      <alignment horizontal="center" vertical="center"/>
    </xf>
    <xf numFmtId="165" fontId="72" fillId="3" borderId="15" xfId="0" applyNumberFormat="1" applyFont="1" applyFill="1" applyBorder="1" applyAlignment="1">
      <alignment horizontal="center" vertical="center"/>
    </xf>
    <xf numFmtId="165" fontId="72" fillId="3" borderId="35" xfId="0" applyNumberFormat="1" applyFont="1" applyFill="1" applyBorder="1" applyAlignment="1">
      <alignment horizontal="center" vertical="center"/>
    </xf>
    <xf numFmtId="165" fontId="72" fillId="3" borderId="16" xfId="0" applyNumberFormat="1" applyFont="1" applyFill="1" applyBorder="1" applyAlignment="1">
      <alignment horizontal="center" vertical="center"/>
    </xf>
    <xf numFmtId="165" fontId="72" fillId="3" borderId="57" xfId="0" applyNumberFormat="1" applyFont="1" applyFill="1" applyBorder="1" applyAlignment="1">
      <alignment horizontal="center" vertical="center"/>
    </xf>
    <xf numFmtId="1" fontId="72" fillId="3" borderId="14" xfId="0" applyNumberFormat="1" applyFont="1" applyFill="1" applyBorder="1" applyAlignment="1">
      <alignment horizontal="center" vertical="center"/>
    </xf>
    <xf numFmtId="1" fontId="72" fillId="3" borderId="15" xfId="0" applyNumberFormat="1" applyFont="1" applyFill="1" applyBorder="1" applyAlignment="1">
      <alignment horizontal="center" vertical="center"/>
    </xf>
    <xf numFmtId="1" fontId="72" fillId="3" borderId="16" xfId="0" applyNumberFormat="1" applyFont="1" applyFill="1" applyBorder="1" applyAlignment="1">
      <alignment horizontal="center" vertical="center"/>
    </xf>
    <xf numFmtId="1" fontId="72" fillId="3" borderId="57" xfId="0" applyNumberFormat="1" applyFont="1" applyFill="1" applyBorder="1" applyAlignment="1">
      <alignment horizontal="center" vertical="center"/>
    </xf>
    <xf numFmtId="1" fontId="72" fillId="3" borderId="35" xfId="0" applyNumberFormat="1" applyFont="1" applyFill="1" applyBorder="1" applyAlignment="1">
      <alignment horizontal="center" vertical="center"/>
    </xf>
    <xf numFmtId="0" fontId="72" fillId="3" borderId="37" xfId="0" applyFont="1" applyFill="1" applyBorder="1" applyAlignment="1">
      <alignment horizontal="center" vertical="center"/>
    </xf>
    <xf numFmtId="0" fontId="72" fillId="3" borderId="17" xfId="0" applyFont="1" applyFill="1" applyBorder="1" applyAlignment="1">
      <alignment horizontal="center" vertical="center"/>
    </xf>
    <xf numFmtId="0" fontId="72" fillId="3" borderId="8" xfId="0" applyFont="1" applyFill="1" applyBorder="1" applyAlignment="1">
      <alignment horizontal="center" vertical="center"/>
    </xf>
    <xf numFmtId="0" fontId="72" fillId="3" borderId="8" xfId="0" applyFont="1" applyFill="1" applyBorder="1" applyAlignment="1">
      <alignment horizontal="left" vertical="center"/>
    </xf>
    <xf numFmtId="0" fontId="72" fillId="3" borderId="9" xfId="0" applyFont="1" applyFill="1" applyBorder="1" applyAlignment="1">
      <alignment horizontal="left" vertical="center"/>
    </xf>
    <xf numFmtId="165" fontId="72" fillId="3" borderId="17" xfId="0" applyNumberFormat="1" applyFont="1" applyFill="1" applyBorder="1" applyAlignment="1">
      <alignment horizontal="center" vertical="center"/>
    </xf>
    <xf numFmtId="165" fontId="72" fillId="3" borderId="8" xfId="0" applyNumberFormat="1" applyFont="1" applyFill="1" applyBorder="1" applyAlignment="1">
      <alignment horizontal="center" vertical="center"/>
    </xf>
    <xf numFmtId="165" fontId="72" fillId="3" borderId="9" xfId="0" applyNumberFormat="1" applyFont="1" applyFill="1" applyBorder="1" applyAlignment="1">
      <alignment horizontal="center" vertical="center"/>
    </xf>
    <xf numFmtId="165" fontId="72" fillId="3" borderId="18" xfId="0" applyNumberFormat="1" applyFont="1" applyFill="1" applyBorder="1" applyAlignment="1">
      <alignment horizontal="center" vertical="center"/>
    </xf>
    <xf numFmtId="165" fontId="72" fillId="3" borderId="6" xfId="0" applyNumberFormat="1" applyFont="1" applyFill="1" applyBorder="1" applyAlignment="1">
      <alignment horizontal="center" vertical="center"/>
    </xf>
    <xf numFmtId="1" fontId="72" fillId="3" borderId="17" xfId="0" applyNumberFormat="1" applyFont="1" applyFill="1" applyBorder="1" applyAlignment="1">
      <alignment horizontal="center" vertical="center"/>
    </xf>
    <xf numFmtId="1" fontId="72" fillId="3" borderId="8" xfId="0" applyNumberFormat="1" applyFont="1" applyFill="1" applyBorder="1" applyAlignment="1">
      <alignment horizontal="center" vertical="center"/>
    </xf>
    <xf numFmtId="1" fontId="72" fillId="3" borderId="18" xfId="0" applyNumberFormat="1" applyFont="1" applyFill="1" applyBorder="1" applyAlignment="1">
      <alignment horizontal="center" vertical="center"/>
    </xf>
    <xf numFmtId="1" fontId="72" fillId="3" borderId="6" xfId="0" applyNumberFormat="1" applyFont="1" applyFill="1" applyBorder="1" applyAlignment="1">
      <alignment horizontal="center" vertical="center"/>
    </xf>
    <xf numFmtId="1" fontId="72" fillId="3" borderId="9" xfId="0" applyNumberFormat="1" applyFont="1" applyFill="1" applyBorder="1" applyAlignment="1">
      <alignment horizontal="center" vertical="center"/>
    </xf>
    <xf numFmtId="0" fontId="72" fillId="3" borderId="38" xfId="0" applyFont="1" applyFill="1" applyBorder="1" applyAlignment="1">
      <alignment horizontal="center" vertical="center"/>
    </xf>
    <xf numFmtId="0" fontId="72" fillId="3" borderId="18" xfId="0" applyFont="1" applyFill="1" applyBorder="1" applyAlignment="1">
      <alignment horizontal="center" vertical="center"/>
    </xf>
    <xf numFmtId="0" fontId="72" fillId="3" borderId="19" xfId="0" applyFont="1" applyFill="1" applyBorder="1" applyAlignment="1">
      <alignment horizontal="center" vertical="center"/>
    </xf>
    <xf numFmtId="0" fontId="72" fillId="3" borderId="20" xfId="0" applyFont="1" applyFill="1" applyBorder="1" applyAlignment="1">
      <alignment horizontal="center" vertical="center"/>
    </xf>
    <xf numFmtId="0" fontId="72" fillId="3" borderId="20" xfId="0" applyFont="1" applyFill="1" applyBorder="1" applyAlignment="1">
      <alignment horizontal="left" vertical="center"/>
    </xf>
    <xf numFmtId="0" fontId="72" fillId="3" borderId="39" xfId="0" applyFont="1" applyFill="1" applyBorder="1" applyAlignment="1">
      <alignment horizontal="left" vertical="center"/>
    </xf>
    <xf numFmtId="165" fontId="72" fillId="3" borderId="19" xfId="0" applyNumberFormat="1" applyFont="1" applyFill="1" applyBorder="1" applyAlignment="1">
      <alignment horizontal="center" vertical="center"/>
    </xf>
    <xf numFmtId="165" fontId="72" fillId="3" borderId="20" xfId="0" applyNumberFormat="1" applyFont="1" applyFill="1" applyBorder="1" applyAlignment="1">
      <alignment horizontal="center" vertical="center"/>
    </xf>
    <xf numFmtId="165" fontId="72" fillId="3" borderId="39" xfId="0" applyNumberFormat="1" applyFont="1" applyFill="1" applyBorder="1" applyAlignment="1">
      <alignment horizontal="center" vertical="center"/>
    </xf>
    <xf numFmtId="165" fontId="72" fillId="3" borderId="21" xfId="0" applyNumberFormat="1" applyFont="1" applyFill="1" applyBorder="1" applyAlignment="1">
      <alignment horizontal="center" vertical="center"/>
    </xf>
    <xf numFmtId="165" fontId="72" fillId="3" borderId="58" xfId="0" applyNumberFormat="1" applyFont="1" applyFill="1" applyBorder="1" applyAlignment="1">
      <alignment horizontal="center" vertical="center"/>
    </xf>
    <xf numFmtId="1" fontId="72" fillId="3" borderId="19" xfId="0" applyNumberFormat="1" applyFont="1" applyFill="1" applyBorder="1" applyAlignment="1">
      <alignment horizontal="center" vertical="center"/>
    </xf>
    <xf numFmtId="1" fontId="72" fillId="3" borderId="20" xfId="0" applyNumberFormat="1" applyFont="1" applyFill="1" applyBorder="1" applyAlignment="1">
      <alignment horizontal="center" vertical="center"/>
    </xf>
    <xf numFmtId="1" fontId="72" fillId="3" borderId="21" xfId="0" applyNumberFormat="1" applyFont="1" applyFill="1" applyBorder="1" applyAlignment="1">
      <alignment horizontal="center" vertical="center"/>
    </xf>
    <xf numFmtId="1" fontId="72" fillId="3" borderId="58" xfId="0" applyNumberFormat="1" applyFont="1" applyFill="1" applyBorder="1" applyAlignment="1">
      <alignment horizontal="center" vertical="center"/>
    </xf>
    <xf numFmtId="1" fontId="72" fillId="3" borderId="39" xfId="0" applyNumberFormat="1" applyFont="1" applyFill="1" applyBorder="1" applyAlignment="1">
      <alignment horizontal="center" vertical="center"/>
    </xf>
    <xf numFmtId="0" fontId="72" fillId="3" borderId="41" xfId="0" applyFont="1" applyFill="1" applyBorder="1" applyAlignment="1">
      <alignment horizontal="center" vertical="center"/>
    </xf>
    <xf numFmtId="0" fontId="72" fillId="3" borderId="42" xfId="0" applyFont="1" applyFill="1" applyBorder="1" applyAlignment="1">
      <alignment horizontal="center" vertical="center"/>
    </xf>
    <xf numFmtId="0" fontId="72" fillId="3" borderId="43" xfId="0" applyFont="1" applyFill="1" applyBorder="1" applyAlignment="1">
      <alignment horizontal="center" vertical="center"/>
    </xf>
    <xf numFmtId="0" fontId="72" fillId="3" borderId="43" xfId="0" applyFont="1" applyFill="1" applyBorder="1" applyAlignment="1">
      <alignment horizontal="left" vertical="center"/>
    </xf>
    <xf numFmtId="0" fontId="72" fillId="3" borderId="26" xfId="0" applyFont="1" applyFill="1" applyBorder="1" applyAlignment="1">
      <alignment horizontal="left" vertical="center"/>
    </xf>
    <xf numFmtId="165" fontId="72" fillId="3" borderId="42" xfId="0" applyNumberFormat="1" applyFont="1" applyFill="1" applyBorder="1" applyAlignment="1">
      <alignment horizontal="center"/>
    </xf>
    <xf numFmtId="165" fontId="72" fillId="3" borderId="43" xfId="0" applyNumberFormat="1" applyFont="1" applyFill="1" applyBorder="1" applyAlignment="1">
      <alignment horizontal="center"/>
    </xf>
    <xf numFmtId="165" fontId="72" fillId="3" borderId="26" xfId="0" applyNumberFormat="1" applyFont="1" applyFill="1" applyBorder="1" applyAlignment="1">
      <alignment horizontal="center"/>
    </xf>
    <xf numFmtId="165" fontId="72" fillId="3" borderId="44" xfId="0" applyNumberFormat="1" applyFont="1" applyFill="1" applyBorder="1" applyAlignment="1">
      <alignment horizontal="center"/>
    </xf>
    <xf numFmtId="165" fontId="72" fillId="3" borderId="59" xfId="0" applyNumberFormat="1" applyFont="1" applyFill="1" applyBorder="1" applyAlignment="1">
      <alignment horizontal="center"/>
    </xf>
    <xf numFmtId="1" fontId="72" fillId="3" borderId="42" xfId="0" applyNumberFormat="1" applyFont="1" applyFill="1" applyBorder="1" applyAlignment="1">
      <alignment horizontal="center" vertical="center"/>
    </xf>
    <xf numFmtId="1" fontId="72" fillId="3" borderId="43" xfId="0" applyNumberFormat="1" applyFont="1" applyFill="1" applyBorder="1" applyAlignment="1">
      <alignment horizontal="center" vertical="center"/>
    </xf>
    <xf numFmtId="1" fontId="72" fillId="3" borderId="44" xfId="0" applyNumberFormat="1" applyFont="1" applyFill="1" applyBorder="1" applyAlignment="1">
      <alignment horizontal="center" vertical="center"/>
    </xf>
    <xf numFmtId="1" fontId="72" fillId="3" borderId="59" xfId="0" applyNumberFormat="1" applyFont="1" applyFill="1" applyBorder="1" applyAlignment="1">
      <alignment horizontal="center" vertical="center"/>
    </xf>
    <xf numFmtId="1" fontId="72" fillId="3" borderId="26" xfId="0" applyNumberFormat="1" applyFont="1" applyFill="1" applyBorder="1" applyAlignment="1">
      <alignment horizontal="center" vertical="center"/>
    </xf>
    <xf numFmtId="0" fontId="72" fillId="3" borderId="45" xfId="0" applyFont="1" applyFill="1" applyBorder="1" applyAlignment="1">
      <alignment horizontal="center"/>
    </xf>
    <xf numFmtId="165" fontId="72" fillId="3" borderId="17" xfId="0" applyNumberFormat="1" applyFont="1" applyFill="1" applyBorder="1" applyAlignment="1">
      <alignment horizontal="center"/>
    </xf>
    <xf numFmtId="165" fontId="72" fillId="3" borderId="8" xfId="0" applyNumberFormat="1" applyFont="1" applyFill="1" applyBorder="1" applyAlignment="1">
      <alignment horizontal="center"/>
    </xf>
    <xf numFmtId="165" fontId="72" fillId="3" borderId="9" xfId="0" applyNumberFormat="1" applyFont="1" applyFill="1" applyBorder="1" applyAlignment="1">
      <alignment horizontal="center"/>
    </xf>
    <xf numFmtId="165" fontId="72" fillId="3" borderId="18" xfId="0" applyNumberFormat="1" applyFont="1" applyFill="1" applyBorder="1" applyAlignment="1">
      <alignment horizontal="center"/>
    </xf>
    <xf numFmtId="165" fontId="72" fillId="3" borderId="6" xfId="0" applyNumberFormat="1" applyFont="1" applyFill="1" applyBorder="1" applyAlignment="1">
      <alignment horizontal="center"/>
    </xf>
    <xf numFmtId="0" fontId="72" fillId="3" borderId="38" xfId="0" applyFont="1" applyFill="1" applyBorder="1" applyAlignment="1">
      <alignment horizontal="center"/>
    </xf>
    <xf numFmtId="0" fontId="72" fillId="3" borderId="9" xfId="0" applyFont="1" applyFill="1" applyBorder="1" applyAlignment="1">
      <alignment horizontal="left" vertical="center" wrapText="1"/>
    </xf>
    <xf numFmtId="0" fontId="72" fillId="3" borderId="46" xfId="0" applyFont="1" applyFill="1" applyBorder="1" applyAlignment="1">
      <alignment horizontal="center" vertical="center"/>
    </xf>
    <xf numFmtId="0" fontId="72" fillId="3" borderId="47" xfId="0" applyFont="1" applyFill="1" applyBorder="1" applyAlignment="1">
      <alignment horizontal="center" vertical="center"/>
    </xf>
    <xf numFmtId="0" fontId="72" fillId="3" borderId="47" xfId="0" applyFont="1" applyFill="1" applyBorder="1" applyAlignment="1">
      <alignment horizontal="left" vertical="center"/>
    </xf>
    <xf numFmtId="0" fontId="72" fillId="3" borderId="48" xfId="0" applyFont="1" applyFill="1" applyBorder="1" applyAlignment="1">
      <alignment horizontal="left" vertical="center"/>
    </xf>
    <xf numFmtId="165" fontId="72" fillId="3" borderId="46" xfId="0" applyNumberFormat="1" applyFont="1" applyFill="1" applyBorder="1" applyAlignment="1">
      <alignment horizontal="center"/>
    </xf>
    <xf numFmtId="165" fontId="72" fillId="3" borderId="47" xfId="0" applyNumberFormat="1" applyFont="1" applyFill="1" applyBorder="1" applyAlignment="1">
      <alignment horizontal="center"/>
    </xf>
    <xf numFmtId="165" fontId="72" fillId="3" borderId="48" xfId="0" applyNumberFormat="1" applyFont="1" applyFill="1" applyBorder="1" applyAlignment="1">
      <alignment horizontal="center"/>
    </xf>
    <xf numFmtId="165" fontId="72" fillId="3" borderId="49" xfId="0" applyNumberFormat="1" applyFont="1" applyFill="1" applyBorder="1" applyAlignment="1">
      <alignment horizontal="center"/>
    </xf>
    <xf numFmtId="165" fontId="72" fillId="3" borderId="60" xfId="0" applyNumberFormat="1" applyFont="1" applyFill="1" applyBorder="1" applyAlignment="1">
      <alignment horizontal="center"/>
    </xf>
    <xf numFmtId="1" fontId="72" fillId="3" borderId="46" xfId="0" applyNumberFormat="1" applyFont="1" applyFill="1" applyBorder="1" applyAlignment="1">
      <alignment horizontal="center" vertical="center"/>
    </xf>
    <xf numFmtId="1" fontId="72" fillId="3" borderId="47" xfId="0" applyNumberFormat="1" applyFont="1" applyFill="1" applyBorder="1" applyAlignment="1">
      <alignment horizontal="center" vertical="center"/>
    </xf>
    <xf numFmtId="1" fontId="72" fillId="3" borderId="49" xfId="0" applyNumberFormat="1" applyFont="1" applyFill="1" applyBorder="1" applyAlignment="1">
      <alignment horizontal="center" vertical="center"/>
    </xf>
    <xf numFmtId="1" fontId="72" fillId="3" borderId="60" xfId="0" applyNumberFormat="1" applyFont="1" applyFill="1" applyBorder="1" applyAlignment="1">
      <alignment horizontal="center" vertical="center"/>
    </xf>
    <xf numFmtId="1" fontId="72" fillId="3" borderId="48" xfId="0" applyNumberFormat="1" applyFont="1" applyFill="1" applyBorder="1" applyAlignment="1">
      <alignment horizontal="center" vertical="center"/>
    </xf>
    <xf numFmtId="0" fontId="72" fillId="3" borderId="51" xfId="0" applyFont="1" applyFill="1" applyBorder="1" applyAlignment="1">
      <alignment horizontal="center"/>
    </xf>
    <xf numFmtId="165" fontId="72" fillId="3" borderId="14" xfId="0" applyNumberFormat="1" applyFont="1" applyFill="1" applyBorder="1" applyAlignment="1">
      <alignment horizontal="center"/>
    </xf>
    <xf numFmtId="165" fontId="72" fillId="3" borderId="15" xfId="0" applyNumberFormat="1" applyFont="1" applyFill="1" applyBorder="1" applyAlignment="1">
      <alignment horizontal="center"/>
    </xf>
    <xf numFmtId="165" fontId="72" fillId="3" borderId="35" xfId="0" applyNumberFormat="1" applyFont="1" applyFill="1" applyBorder="1" applyAlignment="1">
      <alignment horizontal="center"/>
    </xf>
    <xf numFmtId="165" fontId="72" fillId="3" borderId="16" xfId="0" applyNumberFormat="1" applyFont="1" applyFill="1" applyBorder="1" applyAlignment="1">
      <alignment horizontal="center"/>
    </xf>
    <xf numFmtId="165" fontId="72" fillId="3" borderId="57" xfId="0" applyNumberFormat="1" applyFont="1" applyFill="1" applyBorder="1" applyAlignment="1">
      <alignment horizontal="center"/>
    </xf>
    <xf numFmtId="0" fontId="72" fillId="3" borderId="37" xfId="0" applyFont="1" applyFill="1" applyBorder="1" applyAlignment="1">
      <alignment horizontal="center"/>
    </xf>
    <xf numFmtId="165" fontId="72" fillId="3" borderId="19" xfId="0" applyNumberFormat="1" applyFont="1" applyFill="1" applyBorder="1" applyAlignment="1">
      <alignment horizontal="center"/>
    </xf>
    <xf numFmtId="165" fontId="72" fillId="3" borderId="20" xfId="0" applyNumberFormat="1" applyFont="1" applyFill="1" applyBorder="1" applyAlignment="1">
      <alignment horizontal="center"/>
    </xf>
    <xf numFmtId="165" fontId="72" fillId="3" borderId="39" xfId="0" applyNumberFormat="1" applyFont="1" applyFill="1" applyBorder="1" applyAlignment="1">
      <alignment horizontal="center"/>
    </xf>
    <xf numFmtId="165" fontId="72" fillId="3" borderId="21" xfId="0" applyNumberFormat="1" applyFont="1" applyFill="1" applyBorder="1" applyAlignment="1">
      <alignment horizontal="center"/>
    </xf>
    <xf numFmtId="165" fontId="72" fillId="3" borderId="58" xfId="0" applyNumberFormat="1" applyFont="1" applyFill="1" applyBorder="1" applyAlignment="1">
      <alignment horizontal="center"/>
    </xf>
    <xf numFmtId="0" fontId="72" fillId="3" borderId="41" xfId="0" applyFont="1" applyFill="1" applyBorder="1" applyAlignment="1">
      <alignment horizontal="center"/>
    </xf>
    <xf numFmtId="0" fontId="0" fillId="0" borderId="0" xfId="0" applyAlignment="1">
      <alignment vertical="center"/>
    </xf>
    <xf numFmtId="0" fontId="0" fillId="0" borderId="0" xfId="0" applyAlignment="1">
      <alignment wrapText="1"/>
    </xf>
    <xf numFmtId="0" fontId="0" fillId="0" borderId="0" xfId="0" applyAlignment="1">
      <alignment horizontal="left"/>
    </xf>
    <xf numFmtId="0" fontId="77" fillId="0" borderId="8" xfId="0" applyFont="1" applyBorder="1" applyAlignment="1">
      <alignment horizontal="center" vertical="center" wrapText="1"/>
    </xf>
    <xf numFmtId="0" fontId="77" fillId="3" borderId="8" xfId="0" applyFont="1" applyFill="1" applyBorder="1" applyAlignment="1">
      <alignment horizontal="center" vertical="center" wrapText="1"/>
    </xf>
    <xf numFmtId="0" fontId="77" fillId="12" borderId="8" xfId="0" applyFont="1" applyFill="1" applyBorder="1" applyAlignment="1">
      <alignment horizontal="center" vertical="center" textRotation="180" wrapText="1"/>
    </xf>
    <xf numFmtId="0" fontId="77" fillId="13" borderId="8" xfId="0" applyFont="1" applyFill="1" applyBorder="1" applyAlignment="1">
      <alignment horizontal="center" vertical="center" textRotation="180" wrapText="1"/>
    </xf>
    <xf numFmtId="0" fontId="77" fillId="14" borderId="8" xfId="0" applyFont="1" applyFill="1" applyBorder="1" applyAlignment="1">
      <alignment horizontal="center" vertical="center" textRotation="180" wrapText="1"/>
    </xf>
    <xf numFmtId="0" fontId="77" fillId="15" borderId="8" xfId="0" applyFont="1" applyFill="1" applyBorder="1" applyAlignment="1">
      <alignment horizontal="center" vertical="center" textRotation="180" wrapText="1"/>
    </xf>
    <xf numFmtId="0" fontId="77" fillId="16" borderId="8" xfId="0" applyFont="1" applyFill="1" applyBorder="1" applyAlignment="1">
      <alignment horizontal="center" vertical="center" textRotation="180" wrapText="1"/>
    </xf>
    <xf numFmtId="0" fontId="77" fillId="17" borderId="8" xfId="0" applyFont="1" applyFill="1" applyBorder="1" applyAlignment="1">
      <alignment horizontal="center" vertical="center" textRotation="180" wrapText="1"/>
    </xf>
    <xf numFmtId="0" fontId="77" fillId="18" borderId="8" xfId="0" applyFont="1" applyFill="1" applyBorder="1" applyAlignment="1">
      <alignment horizontal="center" vertical="center" textRotation="180" wrapText="1"/>
    </xf>
    <xf numFmtId="0" fontId="77" fillId="22" borderId="8" xfId="0" applyFont="1" applyFill="1" applyBorder="1" applyAlignment="1">
      <alignment horizontal="center" vertical="center" textRotation="180" wrapText="1"/>
    </xf>
    <xf numFmtId="0" fontId="77" fillId="0" borderId="8" xfId="0" applyFont="1" applyBorder="1" applyAlignment="1">
      <alignment horizontal="left" vertical="center"/>
    </xf>
    <xf numFmtId="0" fontId="78" fillId="0" borderId="61" xfId="0" applyFont="1" applyBorder="1" applyAlignment="1">
      <alignment horizontal="center" vertical="center"/>
    </xf>
    <xf numFmtId="0" fontId="78" fillId="0" borderId="6" xfId="0" applyFont="1" applyBorder="1" applyAlignment="1">
      <alignment vertical="center"/>
    </xf>
    <xf numFmtId="0" fontId="78" fillId="3" borderId="8" xfId="0" applyFont="1" applyFill="1" applyBorder="1" applyAlignment="1">
      <alignment horizontal="center" vertical="center"/>
    </xf>
    <xf numFmtId="0" fontId="78" fillId="0" borderId="8" xfId="0" applyFont="1" applyBorder="1" applyAlignment="1">
      <alignment horizontal="center" vertical="center"/>
    </xf>
    <xf numFmtId="0" fontId="77" fillId="12" borderId="8" xfId="0" applyFont="1" applyFill="1" applyBorder="1" applyAlignment="1">
      <alignment horizontal="center" vertical="top" wrapText="1"/>
    </xf>
    <xf numFmtId="0" fontId="77" fillId="13" borderId="8" xfId="0" applyFont="1" applyFill="1" applyBorder="1" applyAlignment="1">
      <alignment horizontal="center" vertical="top" wrapText="1"/>
    </xf>
    <xf numFmtId="0" fontId="77" fillId="14" borderId="8" xfId="0" applyFont="1" applyFill="1" applyBorder="1" applyAlignment="1">
      <alignment horizontal="center" vertical="top" wrapText="1"/>
    </xf>
    <xf numFmtId="0" fontId="77" fillId="15" borderId="8" xfId="0" applyFont="1" applyFill="1" applyBorder="1" applyAlignment="1">
      <alignment horizontal="center" vertical="top" wrapText="1"/>
    </xf>
    <xf numFmtId="0" fontId="79" fillId="16" borderId="8" xfId="0" applyFont="1" applyFill="1" applyBorder="1" applyAlignment="1">
      <alignment horizontal="center" vertical="top" wrapText="1"/>
    </xf>
    <xf numFmtId="0" fontId="77" fillId="17" borderId="8" xfId="0" applyFont="1" applyFill="1" applyBorder="1" applyAlignment="1">
      <alignment horizontal="center" vertical="top" wrapText="1"/>
    </xf>
    <xf numFmtId="0" fontId="79" fillId="18" borderId="8" xfId="0" applyFont="1" applyFill="1" applyBorder="1" applyAlignment="1">
      <alignment horizontal="center" vertical="top" wrapText="1"/>
    </xf>
    <xf numFmtId="0" fontId="79" fillId="22" borderId="8" xfId="0" applyFont="1" applyFill="1" applyBorder="1" applyAlignment="1">
      <alignment horizontal="center" vertical="top" wrapText="1"/>
    </xf>
    <xf numFmtId="0" fontId="78" fillId="0" borderId="8" xfId="0" applyFont="1" applyBorder="1" applyAlignment="1">
      <alignment horizontal="center" vertical="center" wrapText="1"/>
    </xf>
    <xf numFmtId="0" fontId="78" fillId="0" borderId="8" xfId="0" applyFont="1" applyBorder="1" applyAlignment="1">
      <alignment horizontal="left" vertical="center"/>
    </xf>
    <xf numFmtId="0" fontId="0" fillId="0" borderId="61" xfId="0" applyBorder="1" applyAlignment="1">
      <alignment horizontal="center" vertical="center"/>
    </xf>
    <xf numFmtId="0" fontId="78" fillId="3" borderId="8" xfId="0" applyFont="1" applyFill="1" applyBorder="1" applyAlignment="1">
      <alignment horizontal="center" vertical="center" wrapText="1"/>
    </xf>
    <xf numFmtId="0" fontId="78" fillId="0" borderId="8" xfId="0" applyFont="1" applyBorder="1" applyAlignment="1">
      <alignment horizontal="center" vertical="top" wrapText="1"/>
    </xf>
    <xf numFmtId="0" fontId="77" fillId="12" borderId="8" xfId="0" applyFont="1" applyFill="1" applyBorder="1" applyAlignment="1">
      <alignment horizontal="center" vertical="center" wrapText="1"/>
    </xf>
    <xf numFmtId="0" fontId="77" fillId="13" borderId="8" xfId="0" applyFont="1" applyFill="1" applyBorder="1" applyAlignment="1">
      <alignment horizontal="center" vertical="center" wrapText="1"/>
    </xf>
    <xf numFmtId="0" fontId="77" fillId="14" borderId="8" xfId="0" applyFont="1" applyFill="1" applyBorder="1" applyAlignment="1">
      <alignment horizontal="center" vertical="center" wrapText="1"/>
    </xf>
    <xf numFmtId="0" fontId="77" fillId="15" borderId="8" xfId="0" applyFont="1" applyFill="1" applyBorder="1" applyAlignment="1">
      <alignment horizontal="center" vertical="center" wrapText="1"/>
    </xf>
    <xf numFmtId="0" fontId="77" fillId="16" borderId="8" xfId="0" applyFont="1" applyFill="1" applyBorder="1" applyAlignment="1">
      <alignment horizontal="center" vertical="center" wrapText="1"/>
    </xf>
    <xf numFmtId="0" fontId="77" fillId="17" borderId="8" xfId="0" applyFont="1" applyFill="1" applyBorder="1" applyAlignment="1">
      <alignment horizontal="center" vertical="center" wrapText="1"/>
    </xf>
    <xf numFmtId="0" fontId="77" fillId="18" borderId="8" xfId="0" applyFont="1" applyFill="1" applyBorder="1" applyAlignment="1">
      <alignment horizontal="center" vertical="center" wrapText="1"/>
    </xf>
    <xf numFmtId="0" fontId="77" fillId="22" borderId="8" xfId="0" applyFont="1" applyFill="1" applyBorder="1" applyAlignment="1">
      <alignment horizontal="center" vertical="center" wrapText="1"/>
    </xf>
    <xf numFmtId="0" fontId="78" fillId="0" borderId="8" xfId="0" applyFont="1" applyBorder="1" applyAlignment="1">
      <alignment horizontal="left" vertical="center" wrapText="1"/>
    </xf>
    <xf numFmtId="0" fontId="77" fillId="16" borderId="8" xfId="0" applyFont="1" applyFill="1" applyBorder="1" applyAlignment="1">
      <alignment horizontal="center" vertical="top" wrapText="1"/>
    </xf>
    <xf numFmtId="0" fontId="77" fillId="18" borderId="8" xfId="0" applyFont="1" applyFill="1" applyBorder="1" applyAlignment="1">
      <alignment horizontal="center" vertical="top" wrapText="1"/>
    </xf>
    <xf numFmtId="0" fontId="77" fillId="22" borderId="8" xfId="0" applyFont="1" applyFill="1" applyBorder="1" applyAlignment="1">
      <alignment horizontal="center" vertical="top" wrapText="1"/>
    </xf>
    <xf numFmtId="0" fontId="78" fillId="0" borderId="8" xfId="0" applyFont="1" applyBorder="1" applyAlignment="1">
      <alignment horizontal="left" vertical="top" wrapText="1"/>
    </xf>
    <xf numFmtId="0" fontId="80" fillId="12" borderId="8" xfId="0" applyFont="1" applyFill="1" applyBorder="1" applyAlignment="1">
      <alignment horizontal="center" vertical="top" wrapText="1"/>
    </xf>
    <xf numFmtId="0" fontId="80" fillId="13" borderId="8" xfId="0" applyFont="1" applyFill="1" applyBorder="1" applyAlignment="1">
      <alignment horizontal="center" vertical="top" wrapText="1"/>
    </xf>
    <xf numFmtId="0" fontId="80" fillId="14" borderId="8" xfId="0" applyFont="1" applyFill="1" applyBorder="1" applyAlignment="1">
      <alignment horizontal="center" vertical="top" wrapText="1"/>
    </xf>
    <xf numFmtId="0" fontId="80" fillId="15" borderId="8" xfId="0" applyFont="1" applyFill="1" applyBorder="1" applyAlignment="1">
      <alignment horizontal="center" vertical="top" wrapText="1"/>
    </xf>
    <xf numFmtId="0" fontId="80" fillId="16" borderId="8" xfId="0" applyFont="1" applyFill="1" applyBorder="1" applyAlignment="1">
      <alignment horizontal="center" vertical="top" wrapText="1"/>
    </xf>
    <xf numFmtId="0" fontId="80" fillId="17" borderId="8" xfId="0" applyFont="1" applyFill="1" applyBorder="1" applyAlignment="1">
      <alignment horizontal="center" vertical="top" wrapText="1"/>
    </xf>
    <xf numFmtId="0" fontId="80" fillId="22" borderId="8" xfId="0" applyFont="1" applyFill="1" applyBorder="1" applyAlignment="1">
      <alignment horizontal="center" vertical="top" wrapText="1"/>
    </xf>
    <xf numFmtId="0" fontId="78" fillId="3" borderId="6" xfId="0" applyFont="1" applyFill="1" applyBorder="1" applyAlignment="1">
      <alignment vertical="center"/>
    </xf>
    <xf numFmtId="0" fontId="80" fillId="18" borderId="8" xfId="0" applyFont="1" applyFill="1" applyBorder="1" applyAlignment="1">
      <alignment horizontal="center" vertical="center" wrapText="1"/>
    </xf>
    <xf numFmtId="0" fontId="80" fillId="22" borderId="8" xfId="0" applyFont="1" applyFill="1" applyBorder="1" applyAlignment="1">
      <alignment horizontal="center" vertical="center" wrapText="1"/>
    </xf>
    <xf numFmtId="0" fontId="78" fillId="3" borderId="8" xfId="0" applyFont="1" applyFill="1" applyBorder="1" applyAlignment="1">
      <alignment horizontal="center" vertical="top" wrapText="1"/>
    </xf>
    <xf numFmtId="0" fontId="80" fillId="18" borderId="8" xfId="0" applyFont="1" applyFill="1" applyBorder="1" applyAlignment="1">
      <alignment horizontal="center" vertical="top" wrapText="1"/>
    </xf>
    <xf numFmtId="0" fontId="80" fillId="13" borderId="8" xfId="0" applyFont="1" applyFill="1" applyBorder="1" applyAlignment="1">
      <alignment horizontal="center" vertical="center" wrapText="1"/>
    </xf>
    <xf numFmtId="0" fontId="80" fillId="14" borderId="8" xfId="0" applyFont="1" applyFill="1" applyBorder="1" applyAlignment="1">
      <alignment horizontal="center" vertical="center" wrapText="1"/>
    </xf>
    <xf numFmtId="0" fontId="80" fillId="15" borderId="8" xfId="0" applyFont="1" applyFill="1" applyBorder="1" applyAlignment="1">
      <alignment horizontal="center" vertical="center" wrapText="1"/>
    </xf>
    <xf numFmtId="0" fontId="80" fillId="16" borderId="8" xfId="0" applyFont="1" applyFill="1" applyBorder="1" applyAlignment="1">
      <alignment horizontal="center" vertical="center" wrapText="1"/>
    </xf>
    <xf numFmtId="0" fontId="80" fillId="17" borderId="8" xfId="0" applyFont="1" applyFill="1" applyBorder="1" applyAlignment="1">
      <alignment horizontal="center" vertical="center" wrapText="1"/>
    </xf>
    <xf numFmtId="0" fontId="80" fillId="12" borderId="8" xfId="0" applyFont="1" applyFill="1" applyBorder="1" applyAlignment="1">
      <alignment horizontal="center" vertical="center" wrapText="1"/>
    </xf>
    <xf numFmtId="0" fontId="0" fillId="0" borderId="8" xfId="0" applyBorder="1" applyAlignment="1">
      <alignment wrapText="1"/>
    </xf>
    <xf numFmtId="0" fontId="79" fillId="13" borderId="8" xfId="0" applyFont="1" applyFill="1" applyBorder="1" applyAlignment="1">
      <alignment horizontal="center" vertical="center" wrapText="1"/>
    </xf>
    <xf numFmtId="0" fontId="80" fillId="0" borderId="8" xfId="0" applyFont="1" applyBorder="1" applyAlignment="1">
      <alignment horizontal="center" vertical="top" wrapText="1"/>
    </xf>
    <xf numFmtId="0" fontId="79" fillId="14" borderId="8" xfId="0" applyFont="1" applyFill="1" applyBorder="1" applyAlignment="1">
      <alignment horizontal="center" vertical="top" wrapText="1"/>
    </xf>
    <xf numFmtId="0" fontId="79" fillId="15" borderId="8" xfId="0" applyFont="1" applyFill="1" applyBorder="1" applyAlignment="1">
      <alignment horizontal="center" vertical="top" wrapText="1"/>
    </xf>
    <xf numFmtId="0" fontId="79" fillId="13" borderId="8" xfId="0" applyFont="1" applyFill="1" applyBorder="1" applyAlignment="1">
      <alignment horizontal="center" vertical="top" wrapText="1"/>
    </xf>
    <xf numFmtId="0" fontId="79" fillId="17" borderId="8" xfId="0" applyFont="1" applyFill="1" applyBorder="1" applyAlignment="1">
      <alignment horizontal="center" vertical="top" wrapText="1"/>
    </xf>
    <xf numFmtId="0" fontId="80" fillId="0" borderId="8" xfId="0" applyFont="1" applyBorder="1" applyAlignment="1">
      <alignment horizontal="center" vertical="center" wrapText="1"/>
    </xf>
    <xf numFmtId="0" fontId="79" fillId="15" borderId="8" xfId="0" applyFont="1" applyFill="1" applyBorder="1" applyAlignment="1">
      <alignment horizontal="center" vertical="center" wrapText="1"/>
    </xf>
    <xf numFmtId="0" fontId="79" fillId="16" borderId="8" xfId="0" applyFont="1" applyFill="1" applyBorder="1" applyAlignment="1">
      <alignment horizontal="center" vertical="center" wrapText="1"/>
    </xf>
    <xf numFmtId="0" fontId="78" fillId="14" borderId="8" xfId="0" applyFont="1" applyFill="1" applyBorder="1" applyAlignment="1">
      <alignment horizontal="center" vertical="top" wrapText="1"/>
    </xf>
    <xf numFmtId="0" fontId="81" fillId="0" borderId="61" xfId="0" applyFont="1" applyBorder="1" applyAlignment="1">
      <alignment horizontal="center" vertical="center"/>
    </xf>
    <xf numFmtId="0" fontId="81" fillId="3" borderId="61" xfId="0" applyFont="1" applyFill="1" applyBorder="1" applyAlignment="1">
      <alignment horizontal="center"/>
    </xf>
    <xf numFmtId="0" fontId="81" fillId="0" borderId="0" xfId="0" applyFont="1" applyAlignment="1">
      <alignment horizontal="center"/>
    </xf>
    <xf numFmtId="0" fontId="81" fillId="3" borderId="0" xfId="0" applyFont="1" applyFill="1" applyAlignment="1">
      <alignment horizontal="center"/>
    </xf>
    <xf numFmtId="0" fontId="4" fillId="3" borderId="0" xfId="0" applyFont="1" applyFill="1" applyAlignment="1">
      <alignment horizontal="right" vertical="center" wrapText="1"/>
    </xf>
    <xf numFmtId="0" fontId="12" fillId="2" borderId="0" xfId="0" applyFont="1" applyFill="1" applyAlignment="1">
      <alignment horizontal="center" vertical="center" wrapText="1"/>
    </xf>
    <xf numFmtId="0" fontId="13" fillId="3" borderId="2" xfId="0" applyFont="1" applyFill="1" applyBorder="1" applyAlignment="1">
      <alignment horizontal="left" vertical="top" wrapText="1"/>
    </xf>
    <xf numFmtId="0" fontId="15" fillId="3" borderId="0" xfId="0" applyFont="1" applyFill="1" applyAlignment="1">
      <alignment horizontal="left" vertical="center" wrapText="1"/>
    </xf>
    <xf numFmtId="0" fontId="17" fillId="2" borderId="3" xfId="0" applyFont="1" applyFill="1" applyBorder="1" applyAlignment="1">
      <alignment horizontal="center" vertical="center"/>
    </xf>
    <xf numFmtId="0" fontId="14" fillId="3" borderId="0" xfId="0" applyFont="1" applyFill="1" applyAlignment="1">
      <alignment horizontal="left" vertical="top" wrapText="1"/>
    </xf>
    <xf numFmtId="0" fontId="14" fillId="4" borderId="5" xfId="0" applyFont="1" applyFill="1" applyBorder="1" applyAlignment="1">
      <alignment vertical="center" wrapText="1"/>
    </xf>
    <xf numFmtId="0" fontId="14" fillId="4" borderId="7" xfId="0" applyFont="1" applyFill="1" applyBorder="1" applyAlignment="1">
      <alignment vertical="center" wrapText="1"/>
    </xf>
    <xf numFmtId="0" fontId="19" fillId="4" borderId="6" xfId="0" applyFont="1" applyFill="1" applyBorder="1" applyAlignment="1">
      <alignment horizontal="center" vertical="center" wrapText="1"/>
    </xf>
    <xf numFmtId="0" fontId="14" fillId="4" borderId="0" xfId="0" applyFont="1" applyFill="1" applyAlignment="1">
      <alignment vertical="center" wrapText="1"/>
    </xf>
    <xf numFmtId="0" fontId="14" fillId="4" borderId="9" xfId="0" applyFont="1" applyFill="1" applyBorder="1" applyAlignment="1">
      <alignment horizontal="left" vertical="center" wrapText="1"/>
    </xf>
    <xf numFmtId="0" fontId="14" fillId="4" borderId="1" xfId="0" applyFont="1" applyFill="1" applyBorder="1" applyAlignment="1">
      <alignment vertical="center" wrapText="1"/>
    </xf>
    <xf numFmtId="0" fontId="23" fillId="2" borderId="10" xfId="0" applyFont="1" applyFill="1" applyBorder="1" applyAlignment="1">
      <alignment horizontal="center" vertical="center"/>
    </xf>
    <xf numFmtId="0" fontId="27" fillId="3" borderId="22" xfId="0" applyFont="1" applyFill="1" applyBorder="1" applyAlignment="1">
      <alignment horizontal="center" vertical="center" wrapText="1"/>
    </xf>
    <xf numFmtId="14" fontId="2" fillId="3" borderId="23" xfId="0" applyNumberFormat="1" applyFont="1" applyFill="1" applyBorder="1" applyAlignment="1" applyProtection="1">
      <alignment horizontal="left" vertical="center"/>
      <protection locked="0"/>
    </xf>
    <xf numFmtId="0" fontId="10" fillId="3" borderId="0" xfId="0" applyFont="1" applyFill="1" applyAlignment="1">
      <alignment horizontal="left"/>
    </xf>
    <xf numFmtId="0" fontId="2" fillId="3" borderId="23" xfId="0" applyFont="1" applyFill="1" applyBorder="1" applyAlignment="1" applyProtection="1">
      <alignment horizontal="left" vertical="center"/>
      <protection locked="0"/>
    </xf>
    <xf numFmtId="0" fontId="1" fillId="3" borderId="23" xfId="1" applyFill="1" applyBorder="1" applyAlignment="1" applyProtection="1">
      <alignment horizontal="left" vertical="center"/>
      <protection locked="0"/>
    </xf>
    <xf numFmtId="49" fontId="2" fillId="3" borderId="23" xfId="0" applyNumberFormat="1" applyFont="1" applyFill="1" applyBorder="1" applyAlignment="1" applyProtection="1">
      <alignment horizontal="left" vertical="center"/>
      <protection locked="0"/>
    </xf>
    <xf numFmtId="164" fontId="2" fillId="3" borderId="23" xfId="0" applyNumberFormat="1" applyFont="1" applyFill="1" applyBorder="1" applyAlignment="1" applyProtection="1">
      <alignment horizontal="left" vertical="center"/>
      <protection locked="0"/>
    </xf>
    <xf numFmtId="165" fontId="2" fillId="3" borderId="23" xfId="0" applyNumberFormat="1" applyFont="1" applyFill="1" applyBorder="1" applyAlignment="1" applyProtection="1">
      <alignment horizontal="left" vertical="center"/>
      <protection locked="0"/>
    </xf>
    <xf numFmtId="0" fontId="19" fillId="3" borderId="0" xfId="0" applyFont="1" applyFill="1" applyAlignment="1">
      <alignment horizontal="center" wrapText="1"/>
    </xf>
    <xf numFmtId="0" fontId="19" fillId="3" borderId="0" xfId="0" applyFont="1" applyFill="1" applyAlignment="1">
      <alignment horizontal="center" vertical="center"/>
    </xf>
    <xf numFmtId="49" fontId="34" fillId="3" borderId="0" xfId="0" applyNumberFormat="1" applyFont="1" applyFill="1" applyAlignment="1">
      <alignment horizontal="justify" vertical="top" wrapText="1"/>
    </xf>
    <xf numFmtId="49" fontId="30" fillId="3" borderId="25" xfId="0" applyNumberFormat="1" applyFont="1" applyFill="1" applyBorder="1" applyAlignment="1">
      <alignment horizontal="justify" vertical="top" wrapText="1"/>
    </xf>
    <xf numFmtId="49" fontId="34" fillId="3" borderId="0" xfId="0" applyNumberFormat="1" applyFont="1" applyFill="1" applyAlignment="1">
      <alignment horizontal="left" vertical="top" wrapText="1"/>
    </xf>
    <xf numFmtId="49" fontId="38" fillId="3" borderId="25" xfId="0" applyNumberFormat="1" applyFont="1" applyFill="1" applyBorder="1" applyAlignment="1">
      <alignment horizontal="justify" vertical="top" wrapText="1"/>
    </xf>
    <xf numFmtId="0" fontId="33" fillId="10" borderId="0" xfId="0" applyFont="1" applyFill="1" applyAlignment="1">
      <alignment vertical="center" wrapText="1"/>
    </xf>
    <xf numFmtId="49" fontId="30" fillId="3" borderId="25" xfId="0" applyNumberFormat="1" applyFont="1" applyFill="1" applyBorder="1" applyAlignment="1">
      <alignment horizontal="left" vertical="top" wrapText="1"/>
    </xf>
    <xf numFmtId="49" fontId="39" fillId="3" borderId="25" xfId="0" applyNumberFormat="1" applyFont="1" applyFill="1" applyBorder="1" applyAlignment="1">
      <alignment horizontal="justify" vertical="top" wrapText="1"/>
    </xf>
    <xf numFmtId="0" fontId="33" fillId="10" borderId="0" xfId="0" applyFont="1" applyFill="1" applyAlignment="1">
      <alignment vertical="center"/>
    </xf>
    <xf numFmtId="0" fontId="41" fillId="3" borderId="22" xfId="0" applyFont="1" applyFill="1" applyBorder="1" applyAlignment="1">
      <alignment horizontal="left" vertical="top" wrapText="1"/>
    </xf>
    <xf numFmtId="0" fontId="9" fillId="3" borderId="12" xfId="0" applyFont="1" applyFill="1" applyBorder="1" applyAlignment="1">
      <alignment horizontal="center" vertical="center"/>
    </xf>
    <xf numFmtId="49" fontId="47" fillId="3" borderId="22" xfId="0" applyNumberFormat="1" applyFont="1" applyFill="1" applyBorder="1" applyAlignment="1">
      <alignment horizontal="left" vertical="top" wrapText="1" indent="1"/>
    </xf>
    <xf numFmtId="49" fontId="47" fillId="3" borderId="22" xfId="0" applyNumberFormat="1" applyFont="1" applyFill="1" applyBorder="1" applyAlignment="1">
      <alignment horizontal="left" vertical="top" wrapText="1"/>
    </xf>
    <xf numFmtId="0" fontId="58" fillId="3" borderId="8" xfId="0" applyFont="1" applyFill="1" applyBorder="1" applyAlignment="1">
      <alignment horizontal="left" vertical="center" wrapText="1"/>
    </xf>
    <xf numFmtId="49" fontId="47" fillId="3" borderId="27" xfId="0" applyNumberFormat="1" applyFont="1" applyFill="1" applyBorder="1" applyAlignment="1">
      <alignment horizontal="left" vertical="top" wrapText="1" indent="1"/>
    </xf>
    <xf numFmtId="49" fontId="47" fillId="3" borderId="62" xfId="0" applyNumberFormat="1" applyFont="1" applyFill="1" applyBorder="1" applyAlignment="1">
      <alignment horizontal="left" vertical="top" wrapText="1" indent="1"/>
    </xf>
    <xf numFmtId="49" fontId="47" fillId="3" borderId="29" xfId="0" applyNumberFormat="1" applyFont="1" applyFill="1" applyBorder="1" applyAlignment="1">
      <alignment horizontal="left" vertical="top" wrapText="1" indent="1"/>
    </xf>
    <xf numFmtId="49" fontId="47" fillId="3" borderId="63" xfId="0" applyNumberFormat="1" applyFont="1" applyFill="1" applyBorder="1" applyAlignment="1">
      <alignment horizontal="left" vertical="top" wrapText="1" indent="1"/>
    </xf>
    <xf numFmtId="49" fontId="47" fillId="3" borderId="0" xfId="0" applyNumberFormat="1" applyFont="1" applyFill="1" applyAlignment="1">
      <alignment horizontal="left" vertical="top" wrapText="1" indent="1"/>
    </xf>
    <xf numFmtId="49" fontId="47" fillId="3" borderId="64" xfId="0" applyNumberFormat="1" applyFont="1" applyFill="1" applyBorder="1" applyAlignment="1">
      <alignment horizontal="left" vertical="top" wrapText="1" indent="1"/>
    </xf>
    <xf numFmtId="49" fontId="47" fillId="3" borderId="11" xfId="0" applyNumberFormat="1" applyFont="1" applyFill="1" applyBorder="1" applyAlignment="1">
      <alignment horizontal="left" vertical="top" wrapText="1" indent="1"/>
    </xf>
    <xf numFmtId="49" fontId="47" fillId="3" borderId="12" xfId="0" applyNumberFormat="1" applyFont="1" applyFill="1" applyBorder="1" applyAlignment="1">
      <alignment horizontal="left" vertical="top" wrapText="1" indent="1"/>
    </xf>
    <xf numFmtId="49" fontId="47" fillId="3" borderId="13" xfId="0" applyNumberFormat="1" applyFont="1" applyFill="1" applyBorder="1" applyAlignment="1">
      <alignment horizontal="left" vertical="top" wrapText="1" indent="1"/>
    </xf>
    <xf numFmtId="0" fontId="60" fillId="3" borderId="22" xfId="0" applyFont="1" applyFill="1" applyBorder="1" applyAlignment="1">
      <alignment horizontal="left" vertical="top" wrapText="1"/>
    </xf>
    <xf numFmtId="0" fontId="61" fillId="3" borderId="22" xfId="0" applyFont="1" applyFill="1" applyBorder="1" applyAlignment="1">
      <alignment horizontal="left" vertical="top" wrapText="1"/>
    </xf>
    <xf numFmtId="0" fontId="47" fillId="3" borderId="22" xfId="0" applyFont="1" applyFill="1" applyBorder="1" applyAlignment="1">
      <alignment horizontal="left" vertical="top" wrapText="1"/>
    </xf>
    <xf numFmtId="49" fontId="62" fillId="3" borderId="22" xfId="0" applyNumberFormat="1" applyFont="1" applyFill="1" applyBorder="1" applyAlignment="1">
      <alignment horizontal="left" vertical="top" wrapText="1"/>
    </xf>
    <xf numFmtId="49" fontId="64" fillId="3" borderId="22" xfId="0" applyNumberFormat="1" applyFont="1" applyFill="1" applyBorder="1" applyAlignment="1">
      <alignment horizontal="left" vertical="top" wrapText="1"/>
    </xf>
    <xf numFmtId="49" fontId="52" fillId="3" borderId="22" xfId="0" applyNumberFormat="1" applyFont="1" applyFill="1" applyBorder="1" applyAlignment="1">
      <alignment horizontal="left" vertical="top" wrapText="1"/>
    </xf>
    <xf numFmtId="49" fontId="65" fillId="3" borderId="22" xfId="0" applyNumberFormat="1" applyFont="1" applyFill="1" applyBorder="1" applyAlignment="1">
      <alignment horizontal="left" vertical="top" wrapText="1"/>
    </xf>
    <xf numFmtId="0" fontId="43" fillId="3" borderId="22" xfId="0" applyFont="1" applyFill="1" applyBorder="1" applyAlignment="1">
      <alignment horizontal="center" vertical="center"/>
    </xf>
    <xf numFmtId="0" fontId="73" fillId="2" borderId="26" xfId="0" applyFont="1" applyFill="1" applyBorder="1" applyAlignment="1">
      <alignment horizontal="center" vertical="center" wrapText="1"/>
    </xf>
    <xf numFmtId="0" fontId="44" fillId="3" borderId="0" xfId="0" applyFont="1" applyFill="1" applyAlignment="1">
      <alignment horizontal="left" vertical="center" wrapText="1"/>
    </xf>
    <xf numFmtId="0" fontId="73" fillId="2" borderId="22" xfId="0" applyFont="1" applyFill="1" applyBorder="1" applyAlignment="1">
      <alignment horizontal="center" vertical="center"/>
    </xf>
    <xf numFmtId="0" fontId="44" fillId="3" borderId="22" xfId="0" applyFont="1" applyFill="1" applyBorder="1" applyAlignment="1">
      <alignment horizontal="center"/>
    </xf>
    <xf numFmtId="0" fontId="44" fillId="3" borderId="27" xfId="0" applyFont="1" applyFill="1" applyBorder="1" applyAlignment="1">
      <alignment horizontal="center"/>
    </xf>
    <xf numFmtId="0" fontId="44" fillId="3" borderId="28" xfId="0" applyFont="1" applyFill="1" applyBorder="1" applyAlignment="1">
      <alignment horizontal="center"/>
    </xf>
    <xf numFmtId="0" fontId="44" fillId="3" borderId="29" xfId="0" applyFont="1" applyFill="1" applyBorder="1" applyAlignment="1">
      <alignment horizontal="center"/>
    </xf>
  </cellXfs>
  <cellStyles count="3">
    <cellStyle name="Collegamento ipertestuale" xfId="1" builtinId="8"/>
    <cellStyle name="Hyperlink 2" xfId="2"/>
    <cellStyle name="Normale" xfId="0" builtinId="0"/>
  </cellStyles>
  <dxfs count="315">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FFFFFF"/>
        </patternFill>
      </fill>
    </dxf>
    <dxf>
      <font>
        <b/>
        <i val="0"/>
        <strike val="0"/>
      </font>
      <fill>
        <patternFill>
          <bgColor rgb="FFD9D9D9"/>
        </patternFill>
      </fill>
    </dxf>
    <dxf>
      <font>
        <b/>
        <i val="0"/>
        <strike val="0"/>
      </font>
      <fill>
        <patternFill>
          <bgColor rgb="FFFFF2CC"/>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FFFFFF"/>
        </patternFill>
      </fill>
    </dxf>
    <dxf>
      <font>
        <b/>
        <i val="0"/>
        <strike val="0"/>
      </font>
      <fill>
        <patternFill>
          <bgColor rgb="FFD9D9D9"/>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2CC"/>
        </patternFill>
      </fill>
    </dxf>
    <dxf>
      <font>
        <b/>
        <i val="0"/>
        <strike val="0"/>
      </font>
      <fill>
        <patternFill>
          <bgColor rgb="FFFFFFFF"/>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
      <font>
        <b/>
        <i val="0"/>
        <strike val="0"/>
      </font>
      <fill>
        <patternFill>
          <bgColor rgb="FFD9D9D9"/>
        </patternFill>
      </fill>
    </dxf>
    <dxf>
      <font>
        <b/>
        <i val="0"/>
        <strike val="0"/>
      </font>
      <fill>
        <patternFill>
          <bgColor rgb="FFFFFFFF"/>
        </patternFill>
      </fill>
    </dxf>
    <dxf>
      <font>
        <b/>
        <i val="0"/>
        <strike val="0"/>
      </font>
      <fill>
        <patternFill>
          <bgColor rgb="FFFFF2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2060"/>
      <rgbColor rgb="FF808000"/>
      <rgbColor rgb="FF800080"/>
      <rgbColor rgb="FF008080"/>
      <rgbColor rgb="FFBFBFBF"/>
      <rgbColor rgb="FF7F7F7F"/>
      <rgbColor rgb="FFACB9CA"/>
      <rgbColor rgb="FF993366"/>
      <rgbColor rgb="FFFFF2CC"/>
      <rgbColor rgb="FFDDEBF7"/>
      <rgbColor rgb="FF660066"/>
      <rgbColor rgb="FFFF8080"/>
      <rgbColor rgb="FF0563C1"/>
      <rgbColor rgb="FFD9D9D9"/>
      <rgbColor rgb="FF000080"/>
      <rgbColor rgb="FFFF00FF"/>
      <rgbColor rgb="FFDAE3F3"/>
      <rgbColor rgb="FF00FFFF"/>
      <rgbColor rgb="FF800080"/>
      <rgbColor rgb="FF800000"/>
      <rgbColor rgb="FF0070C0"/>
      <rgbColor rgb="FF0000FF"/>
      <rgbColor rgb="FF00B0F0"/>
      <rgbColor rgb="FFDEEBF7"/>
      <rgbColor rgb="FFE2F0D9"/>
      <rgbColor rgb="FFF2F2F2"/>
      <rgbColor rgb="FF9BC2E6"/>
      <rgbColor rgb="FFE7E6E6"/>
      <rgbColor rgb="FFD9E1F2"/>
      <rgbColor rgb="FFF4B084"/>
      <rgbColor rgb="FF4472C4"/>
      <rgbColor rgb="FF33CCCC"/>
      <rgbColor rgb="FF99CC00"/>
      <rgbColor rgb="FFFFC000"/>
      <rgbColor rgb="FFFCB442"/>
      <rgbColor rgb="FFFF6600"/>
      <rgbColor rgb="FF666699"/>
      <rgbColor rgb="FFA9D08E"/>
      <rgbColor rgb="FF002745"/>
      <rgbColor rgb="FF00B050"/>
      <rgbColor rgb="FF003300"/>
      <rgbColor rgb="FF333300"/>
      <rgbColor rgb="FF993300"/>
      <rgbColor rgb="FF993366"/>
      <rgbColor rgb="FF1568B1"/>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95400</xdr:colOff>
      <xdr:row>0</xdr:row>
      <xdr:rowOff>222120</xdr:rowOff>
    </xdr:from>
    <xdr:to>
      <xdr:col>10</xdr:col>
      <xdr:colOff>9720</xdr:colOff>
      <xdr:row>10</xdr:row>
      <xdr:rowOff>123840</xdr:rowOff>
    </xdr:to>
    <xdr:pic>
      <xdr:nvPicPr>
        <xdr:cNvPr id="2" name="Picture 1" descr="logo-REGIONE-LAZIO - Il Melograno">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tretch/>
      </xdr:blipFill>
      <xdr:spPr>
        <a:xfrm>
          <a:off x="930960" y="222120"/>
          <a:ext cx="4806000" cy="24163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955440</xdr:colOff>
      <xdr:row>0</xdr:row>
      <xdr:rowOff>35640</xdr:rowOff>
    </xdr:to>
    <xdr:pic>
      <xdr:nvPicPr>
        <xdr:cNvPr id="2" name="image10.png">
          <a:extLst>
            <a:ext uri="{FF2B5EF4-FFF2-40B4-BE49-F238E27FC236}">
              <a16:creationId xmlns:a16="http://schemas.microsoft.com/office/drawing/2014/main" xmlns="" id="{00000000-0008-0000-1100-000002000000}"/>
            </a:ext>
          </a:extLst>
        </xdr:cNvPr>
        <xdr:cNvPicPr/>
      </xdr:nvPicPr>
      <xdr:blipFill>
        <a:blip xmlns:r="http://schemas.openxmlformats.org/officeDocument/2006/relationships" r:embed="rId1"/>
        <a:stretch/>
      </xdr:blipFill>
      <xdr:spPr>
        <a:xfrm>
          <a:off x="1650960" y="0"/>
          <a:ext cx="955440" cy="35640"/>
        </a:xfrm>
        <a:prstGeom prst="rect">
          <a:avLst/>
        </a:prstGeom>
        <a:ln w="0">
          <a:noFill/>
        </a:ln>
      </xdr:spPr>
    </xdr:pic>
    <xdr:clientData/>
  </xdr:twoCellAnchor>
  <xdr:twoCellAnchor editAs="oneCell">
    <xdr:from>
      <xdr:col>17</xdr:col>
      <xdr:colOff>0</xdr:colOff>
      <xdr:row>0</xdr:row>
      <xdr:rowOff>0</xdr:rowOff>
    </xdr:from>
    <xdr:to>
      <xdr:col>17</xdr:col>
      <xdr:colOff>955440</xdr:colOff>
      <xdr:row>0</xdr:row>
      <xdr:rowOff>35640</xdr:rowOff>
    </xdr:to>
    <xdr:pic>
      <xdr:nvPicPr>
        <xdr:cNvPr id="3" name="image10.png">
          <a:extLst>
            <a:ext uri="{FF2B5EF4-FFF2-40B4-BE49-F238E27FC236}">
              <a16:creationId xmlns:a16="http://schemas.microsoft.com/office/drawing/2014/main" xmlns="" id="{00000000-0008-0000-1100-000003000000}"/>
            </a:ext>
          </a:extLst>
        </xdr:cNvPr>
        <xdr:cNvPicPr/>
      </xdr:nvPicPr>
      <xdr:blipFill>
        <a:blip xmlns:r="http://schemas.openxmlformats.org/officeDocument/2006/relationships" r:embed="rId1"/>
        <a:stretch/>
      </xdr:blipFill>
      <xdr:spPr>
        <a:xfrm>
          <a:off x="22560840" y="0"/>
          <a:ext cx="955440" cy="3564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ark-dc2\C:\Users\QT49601\AppData\Roaming\Microsoft\Excel\Scheda%20Concessionario%20DICEMBRE_2018_V1%20(version%201).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ark-dc2\R:\Aftersales\A1\@BUDGET%20-%20BONUS%20-%20PRICING\BONUS\Bonus%202017\RBL\11.NOVEMBRE\201711%20-%20Mese%20Intero\Scheda%20Concessionario%20Novembre%202017_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MW ITA"/>
      <sheetName val="MINI ITA"/>
      <sheetName val="SINTESI AREE BMW"/>
      <sheetName val="SINTESI AREE MINI"/>
      <sheetName val="SCHEDA"/>
      <sheetName val="SINTESI AREE BMW ENG"/>
      <sheetName val="SINTESI AREE MINI ENG"/>
      <sheetName val="BONUS AREE"/>
      <sheetName val="GRAFICI"/>
      <sheetName val="VELOCITA' OTTIMALE"/>
      <sheetName val="CIRC BMW"/>
      <sheetName val="CIRC MINI"/>
      <sheetName val="ALOIS"/>
      <sheetName val="ALOIS - GRADO DISP."/>
      <sheetName val="GRADIS &amp; EXCL. RATE"/>
      <sheetName val="TURNOVER RATIO 12 MONTHS"/>
      <sheetName val="Scheda Concessionario DICEMBRE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MW ITA"/>
      <sheetName val="MINI ITA"/>
      <sheetName val="SINTESI AREE BMW"/>
      <sheetName val="SINTESI AREE MINI"/>
      <sheetName val="SCHEDA"/>
      <sheetName val="SINTESI AREE BMW ENG"/>
      <sheetName val="SINTESI AREE MINI ENG"/>
      <sheetName val="BONUS AREE"/>
      <sheetName val="GRAFICI"/>
      <sheetName val="VELOCITA' OTTIMALE"/>
      <sheetName val="CIRC BMW"/>
      <sheetName val="CIRC MINI"/>
      <sheetName val="ALOIS"/>
      <sheetName val="ALOIS - GRADO DISP."/>
      <sheetName val="GRADIS &amp; EXCL. RATE"/>
      <sheetName val="TURNOVER RATIO 12 MONTH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istressvt2@tarquinia.net" TargetMode="External"/><Relationship Id="rId2" Type="http://schemas.openxmlformats.org/officeDocument/2006/relationships/hyperlink" Target="mailto:distressvt2@tarquinia.net" TargetMode="External"/><Relationship Id="rId1" Type="http://schemas.openxmlformats.org/officeDocument/2006/relationships/hyperlink" Target="mailto:pec@pec.comune.tarquinia.vt.it"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6.bin"/><Relationship Id="rId1" Type="http://schemas.openxmlformats.org/officeDocument/2006/relationships/hyperlink" Target="mailto:pua@tarquinia.it" TargetMode="Externa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745"/>
    <pageSetUpPr fitToPage="1"/>
  </sheetPr>
  <dimension ref="A1:AMJ32"/>
  <sheetViews>
    <sheetView topLeftCell="A1048576" zoomScale="73" zoomScaleNormal="73" workbookViewId="0">
      <selection activeCell="L2" sqref="L2:S11"/>
    </sheetView>
  </sheetViews>
  <sheetFormatPr defaultColWidth="8.5703125" defaultRowHeight="15" zeroHeight="1"/>
  <cols>
    <col min="1" max="1" width="5.42578125" style="1" customWidth="1"/>
    <col min="2" max="2" width="6.42578125" style="1" customWidth="1"/>
    <col min="3" max="8" width="8.5703125" style="1"/>
    <col min="9" max="9" width="9.42578125" style="1" customWidth="1"/>
    <col min="10" max="18" width="8.5703125" style="1"/>
    <col min="19" max="19" width="40.85546875" style="1" customWidth="1"/>
    <col min="20" max="20" width="6.42578125" style="1" customWidth="1"/>
    <col min="21" max="21" width="5.42578125" style="1" customWidth="1"/>
    <col min="22" max="27" width="11.5703125" style="1" hidden="1" customWidth="1"/>
    <col min="28" max="1024" width="8.5703125" style="1" hidden="1"/>
  </cols>
  <sheetData>
    <row r="1" spans="1:20" ht="19.5" customHeight="1">
      <c r="A1" s="2" t="s">
        <v>0</v>
      </c>
    </row>
    <row r="2" spans="1:20" ht="31.5" customHeight="1">
      <c r="B2" s="3"/>
      <c r="C2" s="4"/>
      <c r="D2" s="3"/>
      <c r="E2" s="3"/>
      <c r="F2" s="3"/>
      <c r="G2" s="3"/>
      <c r="H2" s="3"/>
      <c r="I2" s="3"/>
      <c r="J2" s="3"/>
      <c r="K2" s="3"/>
      <c r="L2" s="447" t="s">
        <v>1</v>
      </c>
      <c r="M2" s="447"/>
      <c r="N2" s="447"/>
      <c r="O2" s="447"/>
      <c r="P2" s="447"/>
      <c r="Q2" s="447"/>
      <c r="R2" s="447"/>
      <c r="S2" s="447"/>
      <c r="T2" s="3"/>
    </row>
    <row r="3" spans="1:20" ht="31.5" customHeight="1">
      <c r="B3" s="3"/>
      <c r="C3" s="5"/>
      <c r="D3" s="3"/>
      <c r="E3" s="3"/>
      <c r="F3" s="3"/>
      <c r="G3" s="3"/>
      <c r="H3" s="3"/>
      <c r="I3" s="3"/>
      <c r="J3" s="3"/>
      <c r="K3" s="3"/>
      <c r="L3" s="447"/>
      <c r="M3" s="447"/>
      <c r="N3" s="447"/>
      <c r="O3" s="447"/>
      <c r="P3" s="447"/>
      <c r="Q3" s="447"/>
      <c r="R3" s="447"/>
      <c r="S3" s="447"/>
      <c r="T3" s="3"/>
    </row>
    <row r="4" spans="1:20" ht="16.5" customHeight="1">
      <c r="B4" s="3"/>
      <c r="C4" s="5"/>
      <c r="D4" s="3"/>
      <c r="E4" s="3"/>
      <c r="F4" s="3"/>
      <c r="G4" s="3"/>
      <c r="H4" s="3"/>
      <c r="I4" s="3"/>
      <c r="J4" s="3"/>
      <c r="K4" s="3"/>
      <c r="L4" s="447"/>
      <c r="M4" s="447"/>
      <c r="N4" s="447"/>
      <c r="O4" s="447"/>
      <c r="P4" s="447"/>
      <c r="Q4" s="447"/>
      <c r="R4" s="447"/>
      <c r="S4" s="447"/>
      <c r="T4" s="3"/>
    </row>
    <row r="5" spans="1:20" ht="16.5" customHeight="1">
      <c r="B5" s="3"/>
      <c r="C5" s="3"/>
      <c r="D5" s="3"/>
      <c r="E5" s="3"/>
      <c r="F5" s="3"/>
      <c r="G5" s="3"/>
      <c r="H5" s="3"/>
      <c r="I5" s="3"/>
      <c r="J5" s="3"/>
      <c r="K5" s="3"/>
      <c r="L5" s="447"/>
      <c r="M5" s="447"/>
      <c r="N5" s="447"/>
      <c r="O5" s="447"/>
      <c r="P5" s="447"/>
      <c r="Q5" s="447"/>
      <c r="R5" s="447"/>
      <c r="S5" s="447"/>
      <c r="T5" s="3"/>
    </row>
    <row r="6" spans="1:20" ht="16.5" customHeight="1">
      <c r="B6" s="3"/>
      <c r="C6" s="6"/>
      <c r="D6" s="3"/>
      <c r="E6" s="3"/>
      <c r="F6" s="3"/>
      <c r="G6" s="3"/>
      <c r="H6" s="3"/>
      <c r="I6" s="3"/>
      <c r="J6" s="3"/>
      <c r="K6" s="3"/>
      <c r="L6" s="447"/>
      <c r="M6" s="447"/>
      <c r="N6" s="447"/>
      <c r="O6" s="447"/>
      <c r="P6" s="447"/>
      <c r="Q6" s="447"/>
      <c r="R6" s="447"/>
      <c r="S6" s="447"/>
      <c r="T6" s="3"/>
    </row>
    <row r="7" spans="1:20" ht="16.5" customHeight="1">
      <c r="B7" s="3"/>
      <c r="C7" s="7"/>
      <c r="D7" s="3"/>
      <c r="E7" s="3"/>
      <c r="F7" s="3"/>
      <c r="G7" s="3"/>
      <c r="H7" s="3"/>
      <c r="I7" s="3"/>
      <c r="J7" s="3"/>
      <c r="K7" s="3"/>
      <c r="L7" s="447"/>
      <c r="M7" s="447"/>
      <c r="N7" s="447"/>
      <c r="O7" s="447"/>
      <c r="P7" s="447"/>
      <c r="Q7" s="447"/>
      <c r="R7" s="447"/>
      <c r="S7" s="447"/>
      <c r="T7" s="3"/>
    </row>
    <row r="8" spans="1:20" ht="16.5" customHeight="1">
      <c r="B8" s="3"/>
      <c r="C8" s="3"/>
      <c r="D8" s="3"/>
      <c r="E8" s="3"/>
      <c r="F8" s="3"/>
      <c r="G8" s="3"/>
      <c r="H8" s="3"/>
      <c r="I8" s="3"/>
      <c r="J8" s="3"/>
      <c r="K8" s="3"/>
      <c r="L8" s="447"/>
      <c r="M8" s="447"/>
      <c r="N8" s="447"/>
      <c r="O8" s="447"/>
      <c r="P8" s="447"/>
      <c r="Q8" s="447"/>
      <c r="R8" s="447"/>
      <c r="S8" s="447"/>
      <c r="T8" s="3"/>
    </row>
    <row r="9" spans="1:20" ht="16.5" customHeight="1">
      <c r="B9" s="3"/>
      <c r="C9" s="6"/>
      <c r="D9" s="3"/>
      <c r="E9" s="3"/>
      <c r="F9" s="3"/>
      <c r="G9" s="3"/>
      <c r="H9" s="3"/>
      <c r="I9" s="3"/>
      <c r="J9" s="3"/>
      <c r="K9" s="3"/>
      <c r="L9" s="447"/>
      <c r="M9" s="447"/>
      <c r="N9" s="447"/>
      <c r="O9" s="447"/>
      <c r="P9" s="447"/>
      <c r="Q9" s="447"/>
      <c r="R9" s="447"/>
      <c r="S9" s="447"/>
      <c r="T9" s="3"/>
    </row>
    <row r="10" spans="1:20" ht="16.5" customHeight="1">
      <c r="B10" s="3"/>
      <c r="C10" s="7"/>
      <c r="D10" s="3"/>
      <c r="E10" s="3"/>
      <c r="F10" s="3"/>
      <c r="G10" s="3"/>
      <c r="H10" s="3"/>
      <c r="I10" s="3"/>
      <c r="J10" s="3"/>
      <c r="K10" s="8"/>
      <c r="L10" s="447"/>
      <c r="M10" s="447"/>
      <c r="N10" s="447"/>
      <c r="O10" s="447"/>
      <c r="P10" s="447"/>
      <c r="Q10" s="447"/>
      <c r="R10" s="447"/>
      <c r="S10" s="447"/>
      <c r="T10" s="3"/>
    </row>
    <row r="11" spans="1:20" ht="16.5" customHeight="1">
      <c r="B11" s="3"/>
      <c r="C11" s="3"/>
      <c r="D11" s="3"/>
      <c r="E11" s="3"/>
      <c r="F11" s="3"/>
      <c r="G11" s="3"/>
      <c r="H11" s="3"/>
      <c r="I11" s="3"/>
      <c r="J11" s="3"/>
      <c r="K11" s="3"/>
      <c r="L11" s="447"/>
      <c r="M11" s="447"/>
      <c r="N11" s="447"/>
      <c r="O11" s="447"/>
      <c r="P11" s="447"/>
      <c r="Q11" s="447"/>
      <c r="R11" s="447"/>
      <c r="S11" s="447"/>
      <c r="T11" s="3"/>
    </row>
    <row r="12" spans="1:20" ht="16.5" customHeight="1">
      <c r="B12" s="3"/>
      <c r="C12" s="6"/>
      <c r="D12" s="3"/>
      <c r="E12" s="3"/>
      <c r="F12" s="3"/>
      <c r="G12" s="3"/>
      <c r="H12" s="3"/>
      <c r="I12" s="3"/>
      <c r="J12" s="3"/>
      <c r="K12" s="3"/>
      <c r="L12" s="3"/>
      <c r="M12" s="9"/>
      <c r="N12" s="3"/>
      <c r="O12" s="3"/>
      <c r="P12" s="3"/>
      <c r="Q12" s="3"/>
      <c r="R12" s="3"/>
      <c r="S12" s="3"/>
      <c r="T12" s="3"/>
    </row>
    <row r="13" spans="1:20" ht="16.5" customHeight="1">
      <c r="B13" s="3"/>
      <c r="C13" s="7"/>
      <c r="D13" s="3"/>
      <c r="E13" s="3"/>
      <c r="F13" s="3"/>
      <c r="G13" s="3"/>
      <c r="H13" s="3"/>
      <c r="I13" s="3"/>
      <c r="J13" s="3"/>
      <c r="K13" s="8"/>
      <c r="L13" s="8"/>
      <c r="M13" s="8"/>
      <c r="N13" s="8"/>
      <c r="O13" s="8"/>
      <c r="P13" s="8"/>
      <c r="Q13" s="8"/>
      <c r="R13" s="8"/>
      <c r="S13" s="8"/>
      <c r="T13" s="3"/>
    </row>
    <row r="14" spans="1:20" ht="16.5" customHeight="1">
      <c r="B14" s="3"/>
      <c r="C14" s="7"/>
      <c r="D14" s="3"/>
      <c r="E14" s="3"/>
      <c r="F14" s="3"/>
      <c r="G14" s="3"/>
      <c r="H14" s="3"/>
      <c r="I14" s="3"/>
      <c r="J14" s="3"/>
      <c r="K14" s="8"/>
      <c r="L14" s="8"/>
      <c r="M14" s="8"/>
      <c r="N14" s="8"/>
      <c r="O14" s="8"/>
      <c r="P14" s="8"/>
      <c r="Q14" s="8"/>
      <c r="R14" s="8"/>
      <c r="S14" s="8"/>
      <c r="T14" s="3"/>
    </row>
    <row r="15" spans="1:20" ht="16.5" customHeight="1">
      <c r="B15" s="3"/>
      <c r="C15" s="448" t="s">
        <v>1115</v>
      </c>
      <c r="D15" s="448"/>
      <c r="E15" s="448"/>
      <c r="F15" s="448"/>
      <c r="G15" s="448"/>
      <c r="H15" s="448"/>
      <c r="I15" s="448"/>
      <c r="J15" s="448"/>
      <c r="K15" s="448"/>
      <c r="L15" s="448"/>
      <c r="M15" s="448"/>
      <c r="N15" s="448"/>
      <c r="O15" s="448"/>
      <c r="P15" s="448"/>
      <c r="Q15" s="448"/>
      <c r="R15" s="448"/>
      <c r="S15" s="448"/>
      <c r="T15" s="3"/>
    </row>
    <row r="16" spans="1:20" ht="16.5" customHeight="1">
      <c r="B16" s="3"/>
      <c r="C16" s="448"/>
      <c r="D16" s="448"/>
      <c r="E16" s="448"/>
      <c r="F16" s="448"/>
      <c r="G16" s="448"/>
      <c r="H16" s="448"/>
      <c r="I16" s="448"/>
      <c r="J16" s="448"/>
      <c r="K16" s="448"/>
      <c r="L16" s="448"/>
      <c r="M16" s="448"/>
      <c r="N16" s="448"/>
      <c r="O16" s="448"/>
      <c r="P16" s="448"/>
      <c r="Q16" s="448"/>
      <c r="R16" s="448"/>
      <c r="S16" s="448"/>
      <c r="T16" s="3"/>
    </row>
    <row r="17" spans="2:20" ht="16.5" customHeight="1">
      <c r="B17" s="3"/>
      <c r="C17" s="448"/>
      <c r="D17" s="448"/>
      <c r="E17" s="448"/>
      <c r="F17" s="448"/>
      <c r="G17" s="448"/>
      <c r="H17" s="448"/>
      <c r="I17" s="448"/>
      <c r="J17" s="448"/>
      <c r="K17" s="448"/>
      <c r="L17" s="448"/>
      <c r="M17" s="448"/>
      <c r="N17" s="448"/>
      <c r="O17" s="448"/>
      <c r="P17" s="448"/>
      <c r="Q17" s="448"/>
      <c r="R17" s="448"/>
      <c r="S17" s="448"/>
      <c r="T17" s="3"/>
    </row>
    <row r="18" spans="2:20" ht="16.5" customHeight="1">
      <c r="B18" s="3"/>
      <c r="C18" s="448"/>
      <c r="D18" s="448"/>
      <c r="E18" s="448"/>
      <c r="F18" s="448"/>
      <c r="G18" s="448"/>
      <c r="H18" s="448"/>
      <c r="I18" s="448"/>
      <c r="J18" s="448"/>
      <c r="K18" s="448"/>
      <c r="L18" s="448"/>
      <c r="M18" s="448"/>
      <c r="N18" s="448"/>
      <c r="O18" s="448"/>
      <c r="P18" s="448"/>
      <c r="Q18" s="448"/>
      <c r="R18" s="448"/>
      <c r="S18" s="448"/>
      <c r="T18" s="3"/>
    </row>
    <row r="19" spans="2:20" ht="16.5" customHeight="1">
      <c r="B19" s="3"/>
      <c r="C19" s="448"/>
      <c r="D19" s="448"/>
      <c r="E19" s="448"/>
      <c r="F19" s="448"/>
      <c r="G19" s="448"/>
      <c r="H19" s="448"/>
      <c r="I19" s="448"/>
      <c r="J19" s="448"/>
      <c r="K19" s="448"/>
      <c r="L19" s="448"/>
      <c r="M19" s="448"/>
      <c r="N19" s="448"/>
      <c r="O19" s="448"/>
      <c r="P19" s="448"/>
      <c r="Q19" s="448"/>
      <c r="R19" s="448"/>
      <c r="S19" s="448"/>
      <c r="T19" s="3"/>
    </row>
    <row r="20" spans="2:20" ht="16.5" customHeight="1">
      <c r="B20" s="3"/>
      <c r="C20" s="10"/>
      <c r="D20" s="10"/>
      <c r="E20" s="10"/>
      <c r="F20" s="10"/>
      <c r="G20" s="10"/>
      <c r="H20" s="10"/>
      <c r="I20" s="10"/>
      <c r="J20" s="10"/>
      <c r="K20" s="10"/>
      <c r="L20" s="10"/>
      <c r="M20" s="10"/>
      <c r="N20" s="10"/>
      <c r="O20" s="10"/>
      <c r="P20" s="10"/>
      <c r="Q20" s="10"/>
      <c r="R20" s="10"/>
      <c r="S20" s="10"/>
      <c r="T20" s="3"/>
    </row>
    <row r="21" spans="2:20" ht="16.5" customHeight="1">
      <c r="B21" s="3"/>
      <c r="C21" s="11"/>
      <c r="D21" s="11"/>
      <c r="E21" s="11"/>
      <c r="F21" s="11"/>
      <c r="G21" s="11"/>
      <c r="H21" s="11"/>
      <c r="I21" s="11"/>
      <c r="J21" s="11"/>
      <c r="K21" s="11"/>
      <c r="L21" s="11"/>
      <c r="M21" s="11"/>
      <c r="N21" s="11"/>
      <c r="O21" s="11"/>
      <c r="P21" s="11"/>
      <c r="Q21" s="11"/>
      <c r="R21" s="11"/>
      <c r="S21" s="11"/>
      <c r="T21" s="3"/>
    </row>
    <row r="22" spans="2:20" ht="16.5" customHeight="1">
      <c r="B22" s="3"/>
      <c r="C22" s="10"/>
      <c r="D22" s="10"/>
      <c r="E22" s="10"/>
      <c r="F22" s="10"/>
      <c r="G22" s="10"/>
      <c r="H22" s="10"/>
      <c r="I22" s="10"/>
      <c r="J22" s="10"/>
      <c r="K22" s="10"/>
      <c r="L22" s="10"/>
      <c r="M22" s="10"/>
      <c r="N22" s="10"/>
      <c r="O22" s="10"/>
      <c r="P22" s="10"/>
      <c r="Q22" s="10"/>
      <c r="R22" s="10"/>
      <c r="S22" s="10"/>
      <c r="T22" s="3"/>
    </row>
    <row r="23" spans="2:20" ht="16.5" customHeight="1">
      <c r="B23" s="3"/>
      <c r="C23" s="449" t="s">
        <v>2</v>
      </c>
      <c r="D23" s="449"/>
      <c r="E23" s="449"/>
      <c r="F23" s="449"/>
      <c r="G23" s="449"/>
      <c r="H23" s="449"/>
      <c r="I23" s="449"/>
      <c r="J23" s="449"/>
      <c r="K23" s="449"/>
      <c r="L23" s="449"/>
      <c r="M23" s="449"/>
      <c r="N23" s="449"/>
      <c r="O23" s="449"/>
      <c r="P23" s="449"/>
      <c r="Q23" s="449"/>
      <c r="R23" s="449"/>
      <c r="S23" s="449"/>
      <c r="T23" s="3"/>
    </row>
    <row r="24" spans="2:20" ht="16.5" customHeight="1">
      <c r="B24" s="3"/>
      <c r="C24" s="449"/>
      <c r="D24" s="449"/>
      <c r="E24" s="449"/>
      <c r="F24" s="449"/>
      <c r="G24" s="449"/>
      <c r="H24" s="449"/>
      <c r="I24" s="449"/>
      <c r="J24" s="449"/>
      <c r="K24" s="449"/>
      <c r="L24" s="449"/>
      <c r="M24" s="449"/>
      <c r="N24" s="449"/>
      <c r="O24" s="449"/>
      <c r="P24" s="449"/>
      <c r="Q24" s="449"/>
      <c r="R24" s="449"/>
      <c r="S24" s="449"/>
      <c r="T24" s="3"/>
    </row>
    <row r="25" spans="2:20" ht="16.5" customHeight="1">
      <c r="B25" s="3"/>
      <c r="C25" s="449"/>
      <c r="D25" s="449"/>
      <c r="E25" s="449"/>
      <c r="F25" s="449"/>
      <c r="G25" s="449"/>
      <c r="H25" s="449"/>
      <c r="I25" s="449"/>
      <c r="J25" s="449"/>
      <c r="K25" s="449"/>
      <c r="L25" s="449"/>
      <c r="M25" s="449"/>
      <c r="N25" s="449"/>
      <c r="O25" s="449"/>
      <c r="P25" s="449"/>
      <c r="Q25" s="449"/>
      <c r="R25" s="449"/>
      <c r="S25" s="449"/>
      <c r="T25" s="3"/>
    </row>
    <row r="26" spans="2:20" ht="16.5" customHeight="1">
      <c r="B26" s="3"/>
      <c r="C26" s="449"/>
      <c r="D26" s="449"/>
      <c r="E26" s="449"/>
      <c r="F26" s="449"/>
      <c r="G26" s="449"/>
      <c r="H26" s="449"/>
      <c r="I26" s="449"/>
      <c r="J26" s="449"/>
      <c r="K26" s="449"/>
      <c r="L26" s="449"/>
      <c r="M26" s="449"/>
      <c r="N26" s="449"/>
      <c r="O26" s="449"/>
      <c r="P26" s="449"/>
      <c r="Q26" s="449"/>
      <c r="R26" s="449"/>
      <c r="S26" s="449"/>
      <c r="T26" s="3"/>
    </row>
    <row r="27" spans="2:20" ht="16.5" customHeight="1">
      <c r="B27" s="3"/>
      <c r="C27" s="449"/>
      <c r="D27" s="449"/>
      <c r="E27" s="449"/>
      <c r="F27" s="449"/>
      <c r="G27" s="449"/>
      <c r="H27" s="449"/>
      <c r="I27" s="449"/>
      <c r="J27" s="449"/>
      <c r="K27" s="449"/>
      <c r="L27" s="449"/>
      <c r="M27" s="449"/>
      <c r="N27" s="449"/>
      <c r="O27" s="449"/>
      <c r="P27" s="449"/>
      <c r="Q27" s="449"/>
      <c r="R27" s="449"/>
      <c r="S27" s="449"/>
      <c r="T27" s="3"/>
    </row>
    <row r="28" spans="2:20" ht="16.5" customHeight="1">
      <c r="B28" s="3"/>
      <c r="C28" s="449"/>
      <c r="D28" s="449"/>
      <c r="E28" s="449"/>
      <c r="F28" s="449"/>
      <c r="G28" s="449"/>
      <c r="H28" s="449"/>
      <c r="I28" s="449"/>
      <c r="J28" s="449"/>
      <c r="K28" s="449"/>
      <c r="L28" s="449"/>
      <c r="M28" s="449"/>
      <c r="N28" s="449"/>
      <c r="O28" s="449"/>
      <c r="P28" s="449"/>
      <c r="Q28" s="449"/>
      <c r="R28" s="449"/>
      <c r="S28" s="449"/>
      <c r="T28" s="3"/>
    </row>
    <row r="29" spans="2:20" ht="59.25" customHeight="1">
      <c r="B29" s="3"/>
      <c r="C29" s="449"/>
      <c r="D29" s="449"/>
      <c r="E29" s="449"/>
      <c r="F29" s="449"/>
      <c r="G29" s="449"/>
      <c r="H29" s="449"/>
      <c r="I29" s="449"/>
      <c r="J29" s="449"/>
      <c r="K29" s="449"/>
      <c r="L29" s="449"/>
      <c r="M29" s="449"/>
      <c r="N29" s="449"/>
      <c r="O29" s="449"/>
      <c r="P29" s="449"/>
      <c r="Q29" s="449"/>
      <c r="R29" s="449"/>
      <c r="S29" s="449"/>
      <c r="T29" s="3"/>
    </row>
    <row r="30" spans="2:20" ht="16.5" customHeight="1">
      <c r="B30" s="3"/>
      <c r="C30" s="450"/>
      <c r="D30" s="450"/>
      <c r="E30" s="450"/>
      <c r="F30" s="450"/>
      <c r="G30" s="450"/>
      <c r="H30" s="450"/>
      <c r="I30" s="450"/>
      <c r="J30" s="450"/>
      <c r="K30" s="450"/>
      <c r="L30" s="450"/>
      <c r="M30" s="450"/>
      <c r="N30" s="450"/>
      <c r="O30" s="450"/>
      <c r="P30" s="450"/>
      <c r="Q30" s="450"/>
      <c r="R30" s="450"/>
      <c r="S30" s="450"/>
      <c r="T30" s="3"/>
    </row>
    <row r="31" spans="2:20" ht="21" customHeight="1">
      <c r="B31" s="3"/>
      <c r="C31" s="12"/>
      <c r="D31" s="12"/>
      <c r="E31" s="12"/>
      <c r="F31" s="12"/>
      <c r="G31" s="12"/>
      <c r="H31" s="12"/>
      <c r="I31" s="12"/>
      <c r="J31" s="12"/>
      <c r="K31" s="12"/>
      <c r="L31" s="12"/>
      <c r="M31" s="12"/>
      <c r="N31" s="12"/>
      <c r="O31" s="12"/>
      <c r="P31" s="12"/>
      <c r="Q31" s="12"/>
      <c r="R31" s="12"/>
      <c r="S31" s="12"/>
      <c r="T31" s="3"/>
    </row>
    <row r="32" spans="2:20" ht="19.5" customHeight="1"/>
  </sheetData>
  <sheetProtection password="96EB" sheet="1" objects="1" scenarios="1" selectLockedCells="1" selectUnlockedCells="1"/>
  <mergeCells count="4">
    <mergeCell ref="L2:S11"/>
    <mergeCell ref="C15:S19"/>
    <mergeCell ref="C23:S29"/>
    <mergeCell ref="C30:S30"/>
  </mergeCells>
  <pageMargins left="0.7" right="0.7" top="0.75" bottom="0.75" header="0.511811023622047" footer="0.511811023622047"/>
  <pageSetup paperSize="9" scale="66" fitToHeight="0"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472C4"/>
    <pageSetUpPr fitToPage="1"/>
  </sheetPr>
  <dimension ref="A2:AMJ3079"/>
  <sheetViews>
    <sheetView topLeftCell="C1" zoomScale="73" zoomScaleNormal="73" workbookViewId="0">
      <selection activeCell="E3085" sqref="E3085"/>
    </sheetView>
  </sheetViews>
  <sheetFormatPr defaultColWidth="8.5703125" defaultRowHeight="18" outlineLevelRow="1"/>
  <cols>
    <col min="1" max="1" width="2.5703125" style="72" customWidth="1"/>
    <col min="2" max="2" width="4.42578125" style="72" customWidth="1"/>
    <col min="3" max="3" width="114.42578125" style="72" customWidth="1"/>
    <col min="4" max="4" width="2.5703125" style="72" customWidth="1"/>
    <col min="5" max="5" width="83.5703125" style="72" customWidth="1"/>
    <col min="6" max="6" width="2.5703125" style="72" customWidth="1"/>
    <col min="7" max="7" width="48.42578125" style="72" customWidth="1"/>
    <col min="8" max="8" width="2.5703125" style="72" customWidth="1"/>
    <col min="9" max="9" width="41.42578125" style="72" customWidth="1"/>
    <col min="10" max="10" width="2.5703125" style="72" customWidth="1"/>
    <col min="11" max="11" width="37.42578125" style="72" customWidth="1"/>
    <col min="12" max="12" width="2.5703125" style="72" customWidth="1"/>
    <col min="13" max="13" width="8.5703125" style="72"/>
    <col min="14" max="14" width="2.5703125" style="72" customWidth="1"/>
    <col min="15" max="1024" width="8.5703125" style="72"/>
  </cols>
  <sheetData>
    <row r="2" spans="2:15">
      <c r="B2" s="73"/>
      <c r="C2" s="73"/>
      <c r="D2" s="73"/>
      <c r="E2" s="73"/>
      <c r="F2" s="73"/>
      <c r="G2" s="73"/>
      <c r="H2" s="73"/>
      <c r="I2" s="73"/>
      <c r="J2" s="73"/>
      <c r="K2" s="73"/>
      <c r="L2" s="73"/>
      <c r="M2" s="73"/>
    </row>
    <row r="3" spans="2:15" ht="30">
      <c r="B3" s="73"/>
      <c r="C3" s="74" t="s">
        <v>665</v>
      </c>
      <c r="D3" s="3"/>
      <c r="E3" s="4"/>
      <c r="F3" s="3"/>
      <c r="G3" s="3"/>
      <c r="H3" s="3"/>
      <c r="I3" s="3"/>
      <c r="J3" s="3"/>
      <c r="K3" s="3"/>
      <c r="L3" s="3"/>
      <c r="M3" s="3"/>
      <c r="N3" s="1"/>
      <c r="O3" s="1"/>
    </row>
    <row r="4" spans="2:15">
      <c r="B4" s="73"/>
      <c r="C4" s="3"/>
      <c r="D4" s="3"/>
      <c r="E4" s="3"/>
      <c r="F4" s="3"/>
      <c r="G4" s="3"/>
      <c r="H4" s="3"/>
      <c r="I4" s="3"/>
      <c r="J4" s="3"/>
      <c r="K4" s="3"/>
      <c r="L4" s="3"/>
      <c r="M4" s="3"/>
      <c r="N4" s="1"/>
      <c r="O4" s="1"/>
    </row>
    <row r="5" spans="2:15" ht="21" customHeight="1">
      <c r="B5" s="73"/>
      <c r="C5" s="478" t="s">
        <v>666</v>
      </c>
      <c r="D5" s="478"/>
      <c r="E5" s="478"/>
      <c r="F5" s="478"/>
      <c r="G5" s="478"/>
      <c r="H5" s="75"/>
      <c r="I5" s="75"/>
      <c r="J5" s="75"/>
      <c r="K5" s="75"/>
      <c r="L5" s="75"/>
      <c r="M5" s="75"/>
      <c r="N5" s="76"/>
      <c r="O5" s="76"/>
    </row>
    <row r="6" spans="2:15" ht="17.25" customHeight="1">
      <c r="B6" s="73"/>
      <c r="C6" s="478"/>
      <c r="D6" s="478"/>
      <c r="E6" s="478"/>
      <c r="F6" s="478"/>
      <c r="G6" s="478"/>
      <c r="H6" s="3"/>
      <c r="I6" s="3"/>
      <c r="J6" s="3"/>
      <c r="K6" s="3"/>
      <c r="L6" s="3"/>
      <c r="M6" s="3"/>
      <c r="N6" s="1"/>
      <c r="O6" s="1"/>
    </row>
    <row r="7" spans="2:15" ht="17.25" customHeight="1">
      <c r="B7" s="73"/>
      <c r="C7" s="478"/>
      <c r="D7" s="478"/>
      <c r="E7" s="478"/>
      <c r="F7" s="478"/>
      <c r="G7" s="478"/>
      <c r="H7" s="3"/>
      <c r="I7" s="3"/>
      <c r="J7" s="3"/>
      <c r="K7" s="3"/>
      <c r="L7" s="3"/>
      <c r="M7" s="3"/>
      <c r="N7" s="1"/>
      <c r="O7" s="1"/>
    </row>
    <row r="8" spans="2:15" ht="17.25" customHeight="1">
      <c r="B8" s="73"/>
      <c r="C8" s="478"/>
      <c r="D8" s="478"/>
      <c r="E8" s="478"/>
      <c r="F8" s="478"/>
      <c r="G8" s="478"/>
      <c r="H8" s="3"/>
      <c r="I8" s="3"/>
      <c r="J8" s="3"/>
      <c r="K8" s="3"/>
      <c r="L8" s="3"/>
      <c r="M8" s="3"/>
      <c r="N8" s="1"/>
      <c r="O8" s="1"/>
    </row>
    <row r="9" spans="2:15" ht="17.25" customHeight="1">
      <c r="B9" s="73"/>
      <c r="C9" s="478"/>
      <c r="D9" s="478"/>
      <c r="E9" s="478"/>
      <c r="F9" s="478"/>
      <c r="G9" s="478"/>
      <c r="H9" s="3"/>
      <c r="I9" s="3"/>
      <c r="J9" s="3"/>
      <c r="K9" s="3"/>
      <c r="L9" s="3"/>
      <c r="M9" s="3"/>
      <c r="N9" s="1"/>
      <c r="O9" s="1"/>
    </row>
    <row r="10" spans="2:15" ht="17.25" customHeight="1">
      <c r="B10" s="73"/>
      <c r="C10" s="478"/>
      <c r="D10" s="478"/>
      <c r="E10" s="478"/>
      <c r="F10" s="478"/>
      <c r="G10" s="478"/>
      <c r="H10" s="3"/>
      <c r="I10" s="3"/>
      <c r="J10" s="3"/>
      <c r="K10" s="3"/>
      <c r="L10" s="3"/>
      <c r="M10" s="3"/>
      <c r="N10" s="1"/>
      <c r="O10" s="1"/>
    </row>
    <row r="11" spans="2:15" ht="17.25" customHeight="1">
      <c r="B11" s="73"/>
      <c r="C11" s="478"/>
      <c r="D11" s="478"/>
      <c r="E11" s="478"/>
      <c r="F11" s="478"/>
      <c r="G11" s="478"/>
      <c r="H11" s="3"/>
      <c r="I11" s="3"/>
      <c r="J11" s="3"/>
      <c r="K11" s="3"/>
      <c r="L11" s="3"/>
      <c r="M11" s="3"/>
      <c r="N11" s="1"/>
      <c r="O11" s="1"/>
    </row>
    <row r="12" spans="2:15" ht="17.25" customHeight="1">
      <c r="B12" s="73"/>
      <c r="C12" s="478"/>
      <c r="D12" s="478"/>
      <c r="E12" s="478"/>
      <c r="F12" s="478"/>
      <c r="G12" s="478"/>
      <c r="H12" s="3"/>
      <c r="I12" s="3"/>
      <c r="J12" s="3"/>
      <c r="K12" s="3"/>
      <c r="L12" s="3"/>
      <c r="M12" s="3"/>
      <c r="N12" s="1"/>
      <c r="O12" s="1"/>
    </row>
    <row r="13" spans="2:15" ht="17.25" customHeight="1">
      <c r="B13" s="73"/>
      <c r="C13" s="478"/>
      <c r="D13" s="478"/>
      <c r="E13" s="478"/>
      <c r="F13" s="478"/>
      <c r="G13" s="478"/>
      <c r="H13" s="3"/>
      <c r="I13" s="3"/>
      <c r="J13" s="3"/>
      <c r="K13" s="3"/>
      <c r="L13" s="3"/>
      <c r="M13" s="3"/>
      <c r="N13" s="1"/>
      <c r="O13" s="1"/>
    </row>
    <row r="14" spans="2:15" ht="17.25" customHeight="1">
      <c r="B14" s="73"/>
      <c r="C14" s="478"/>
      <c r="D14" s="478"/>
      <c r="E14" s="478"/>
      <c r="F14" s="478"/>
      <c r="G14" s="478"/>
      <c r="H14" s="3"/>
      <c r="I14" s="3"/>
      <c r="J14" s="3"/>
      <c r="K14" s="3"/>
      <c r="L14" s="3"/>
      <c r="M14" s="3"/>
      <c r="N14" s="1"/>
      <c r="O14" s="1"/>
    </row>
    <row r="15" spans="2:15" ht="17.25" customHeight="1">
      <c r="B15" s="73"/>
      <c r="C15" s="478"/>
      <c r="D15" s="478"/>
      <c r="E15" s="478"/>
      <c r="F15" s="478"/>
      <c r="G15" s="478"/>
      <c r="H15" s="3"/>
      <c r="I15" s="3"/>
      <c r="J15" s="3"/>
      <c r="K15" s="3"/>
      <c r="L15" s="3"/>
      <c r="M15" s="3"/>
      <c r="N15" s="1"/>
      <c r="O15" s="1"/>
    </row>
    <row r="16" spans="2:15" ht="17.25" customHeight="1">
      <c r="B16" s="73"/>
      <c r="C16" s="478"/>
      <c r="D16" s="478"/>
      <c r="E16" s="478"/>
      <c r="F16" s="478"/>
      <c r="G16" s="478"/>
      <c r="H16" s="3"/>
      <c r="I16" s="3"/>
      <c r="J16" s="3"/>
      <c r="K16" s="3"/>
      <c r="L16" s="3"/>
      <c r="M16" s="3"/>
      <c r="N16" s="1"/>
      <c r="O16" s="1"/>
    </row>
    <row r="17" spans="2:15" ht="17.25" customHeight="1">
      <c r="B17" s="73"/>
      <c r="C17" s="478"/>
      <c r="D17" s="478"/>
      <c r="E17" s="478"/>
      <c r="F17" s="478"/>
      <c r="G17" s="478"/>
      <c r="H17" s="3"/>
      <c r="I17" s="3"/>
      <c r="J17" s="3"/>
      <c r="K17" s="3"/>
      <c r="L17" s="3"/>
      <c r="M17" s="3"/>
      <c r="N17" s="1"/>
      <c r="O17" s="1"/>
    </row>
    <row r="18" spans="2:15" ht="17.25" customHeight="1">
      <c r="B18" s="73"/>
      <c r="C18" s="478"/>
      <c r="D18" s="478"/>
      <c r="E18" s="478"/>
      <c r="F18" s="478"/>
      <c r="G18" s="478"/>
      <c r="H18" s="3"/>
      <c r="I18" s="3"/>
      <c r="J18" s="3"/>
      <c r="K18" s="3"/>
      <c r="L18" s="3"/>
      <c r="M18" s="3"/>
      <c r="N18" s="1"/>
      <c r="O18" s="1"/>
    </row>
    <row r="19" spans="2:15" ht="17.25" customHeight="1">
      <c r="B19" s="73"/>
      <c r="C19" s="478"/>
      <c r="D19" s="478"/>
      <c r="E19" s="478"/>
      <c r="F19" s="478"/>
      <c r="G19" s="478"/>
      <c r="H19" s="3"/>
      <c r="I19" s="3"/>
      <c r="J19" s="3"/>
      <c r="K19" s="3"/>
      <c r="L19" s="3"/>
      <c r="M19" s="3"/>
      <c r="N19" s="1"/>
      <c r="O19" s="1"/>
    </row>
    <row r="20" spans="2:15" ht="17.25" customHeight="1">
      <c r="B20" s="73"/>
      <c r="C20" s="478"/>
      <c r="D20" s="478"/>
      <c r="E20" s="478"/>
      <c r="F20" s="478"/>
      <c r="G20" s="478"/>
      <c r="H20" s="3"/>
      <c r="I20" s="3"/>
      <c r="J20" s="3"/>
      <c r="K20" s="3"/>
      <c r="L20" s="3"/>
      <c r="M20" s="3"/>
      <c r="N20" s="1"/>
      <c r="O20" s="1"/>
    </row>
    <row r="21" spans="2:15" ht="17.25" customHeight="1">
      <c r="B21" s="73"/>
      <c r="C21" s="478"/>
      <c r="D21" s="478"/>
      <c r="E21" s="478"/>
      <c r="F21" s="478"/>
      <c r="G21" s="478"/>
      <c r="H21" s="3"/>
      <c r="I21" s="3"/>
      <c r="J21" s="3"/>
      <c r="K21" s="3"/>
      <c r="L21" s="3"/>
      <c r="M21" s="3"/>
      <c r="N21" s="1"/>
      <c r="O21" s="1"/>
    </row>
    <row r="22" spans="2:15" ht="17.25" customHeight="1">
      <c r="B22" s="73"/>
      <c r="C22" s="478"/>
      <c r="D22" s="478"/>
      <c r="E22" s="478"/>
      <c r="F22" s="478"/>
      <c r="G22" s="478"/>
      <c r="H22" s="3"/>
      <c r="I22" s="3"/>
      <c r="J22" s="3"/>
      <c r="K22" s="3"/>
      <c r="L22" s="3"/>
      <c r="M22" s="3"/>
      <c r="N22" s="1"/>
      <c r="O22" s="1"/>
    </row>
    <row r="23" spans="2:15" ht="39.75" customHeight="1">
      <c r="B23" s="73"/>
      <c r="C23" s="478"/>
      <c r="D23" s="478"/>
      <c r="E23" s="478"/>
      <c r="F23" s="478"/>
      <c r="G23" s="478"/>
      <c r="H23" s="73"/>
      <c r="I23" s="73"/>
      <c r="J23" s="73"/>
      <c r="K23" s="73"/>
      <c r="L23" s="73"/>
      <c r="M23" s="73"/>
    </row>
    <row r="24" spans="2:15" ht="39.75" customHeight="1">
      <c r="B24" s="73"/>
      <c r="C24" s="77" t="s">
        <v>362</v>
      </c>
      <c r="D24" s="78"/>
      <c r="E24" s="78"/>
      <c r="F24" s="78"/>
      <c r="G24" s="78"/>
      <c r="H24" s="73"/>
      <c r="I24" s="3"/>
      <c r="J24" s="73"/>
      <c r="K24" s="73"/>
      <c r="L24" s="73"/>
      <c r="M24" s="73"/>
    </row>
    <row r="25" spans="2:15" ht="39.75" customHeight="1">
      <c r="B25" s="73"/>
      <c r="C25" s="79" t="s">
        <v>426</v>
      </c>
      <c r="D25" s="78"/>
      <c r="E25" s="78"/>
      <c r="F25" s="78"/>
      <c r="G25" s="78"/>
      <c r="H25" s="73"/>
      <c r="I25" s="3"/>
      <c r="J25" s="73"/>
      <c r="K25" s="73"/>
      <c r="L25" s="73"/>
      <c r="M25" s="73"/>
    </row>
    <row r="26" spans="2:15" ht="39.75" customHeight="1">
      <c r="B26" s="73"/>
      <c r="C26" s="80" t="s">
        <v>427</v>
      </c>
      <c r="D26" s="78"/>
      <c r="E26" s="78"/>
      <c r="F26" s="78"/>
      <c r="G26" s="78"/>
      <c r="H26" s="73"/>
      <c r="I26" s="3"/>
      <c r="J26" s="73"/>
      <c r="K26" s="73"/>
      <c r="L26" s="73"/>
      <c r="M26" s="73"/>
    </row>
    <row r="27" spans="2:15">
      <c r="B27" s="73"/>
      <c r="C27" s="479"/>
      <c r="D27" s="479"/>
      <c r="E27" s="479"/>
      <c r="F27" s="479"/>
      <c r="G27" s="479"/>
      <c r="H27" s="479"/>
      <c r="I27" s="479"/>
      <c r="J27" s="479"/>
      <c r="K27" s="479"/>
      <c r="L27" s="479"/>
      <c r="M27" s="479"/>
    </row>
    <row r="28" spans="2:15">
      <c r="B28" s="73"/>
      <c r="C28" s="81"/>
      <c r="D28" s="81"/>
      <c r="E28" s="81"/>
      <c r="F28" s="81"/>
      <c r="G28" s="81"/>
      <c r="H28" s="81"/>
      <c r="I28" s="81"/>
      <c r="J28" s="81"/>
      <c r="K28" s="81"/>
      <c r="L28" s="81"/>
      <c r="M28" s="81"/>
    </row>
    <row r="29" spans="2:15">
      <c r="B29" s="73"/>
      <c r="C29" s="81"/>
      <c r="D29" s="81"/>
      <c r="E29" s="81"/>
      <c r="F29" s="81"/>
      <c r="G29" s="81"/>
      <c r="H29" s="81"/>
      <c r="I29" s="81"/>
      <c r="J29" s="81"/>
      <c r="K29" s="81"/>
      <c r="L29" s="81"/>
      <c r="M29" s="81"/>
    </row>
    <row r="30" spans="2:15" ht="24.75" customHeight="1">
      <c r="B30" s="73"/>
      <c r="C30" s="82" t="s">
        <v>428</v>
      </c>
      <c r="D30" s="73"/>
      <c r="E30" s="82" t="s">
        <v>38</v>
      </c>
      <c r="F30" s="73"/>
      <c r="G30" s="82" t="s">
        <v>429</v>
      </c>
      <c r="H30" s="73"/>
      <c r="I30" s="73"/>
      <c r="J30" s="73"/>
      <c r="K30" s="73"/>
      <c r="L30" s="73"/>
      <c r="M30" s="73"/>
    </row>
    <row r="31" spans="2:15" ht="21" customHeight="1">
      <c r="B31" s="73"/>
      <c r="C31" s="83"/>
      <c r="D31" s="73"/>
      <c r="E31" s="83"/>
      <c r="F31" s="73"/>
      <c r="G31" s="73"/>
      <c r="H31" s="73"/>
      <c r="I31" s="73"/>
      <c r="J31" s="73"/>
      <c r="K31" s="73"/>
      <c r="L31" s="73"/>
      <c r="M31" s="73"/>
    </row>
    <row r="32" spans="2:15" ht="24" customHeight="1">
      <c r="B32" s="73"/>
      <c r="C32" s="84" t="s">
        <v>265</v>
      </c>
      <c r="D32" s="81"/>
      <c r="E32" s="84" t="s">
        <v>266</v>
      </c>
      <c r="F32" s="73"/>
      <c r="G32" s="85" t="s">
        <v>497</v>
      </c>
      <c r="H32" s="73"/>
      <c r="J32" s="73"/>
      <c r="K32" s="73"/>
      <c r="L32" s="73"/>
      <c r="M32" s="73"/>
    </row>
    <row r="33" spans="2:13" ht="21" customHeight="1" outlineLevel="1">
      <c r="B33" s="73"/>
      <c r="C33" s="83"/>
      <c r="D33" s="73"/>
      <c r="E33" s="83"/>
      <c r="F33" s="73"/>
      <c r="G33" s="73"/>
      <c r="H33" s="73"/>
      <c r="I33" s="73"/>
      <c r="J33" s="73"/>
      <c r="K33" s="73"/>
      <c r="L33" s="73"/>
      <c r="M33" s="73"/>
    </row>
    <row r="34" spans="2:13" ht="21.75" customHeight="1" outlineLevel="1">
      <c r="B34" s="73"/>
      <c r="C34" s="86" t="s">
        <v>431</v>
      </c>
      <c r="D34" s="73"/>
      <c r="E34" s="87"/>
      <c r="F34" s="73"/>
      <c r="G34" s="73"/>
      <c r="H34" s="73"/>
      <c r="I34" s="73"/>
      <c r="J34" s="73"/>
      <c r="K34" s="73"/>
      <c r="L34" s="73"/>
      <c r="M34" s="73"/>
    </row>
    <row r="35" spans="2:13" ht="21" customHeight="1" outlineLevel="1">
      <c r="B35" s="73"/>
      <c r="C35" s="88"/>
      <c r="D35" s="73"/>
      <c r="E35" s="87"/>
      <c r="F35" s="73"/>
      <c r="G35" s="73"/>
      <c r="H35" s="73"/>
      <c r="I35" s="73"/>
      <c r="J35" s="73"/>
      <c r="K35" s="73"/>
      <c r="L35" s="73"/>
      <c r="M35" s="73"/>
    </row>
    <row r="36" spans="2:13" ht="21" customHeight="1" outlineLevel="1">
      <c r="B36" s="73"/>
      <c r="C36" s="89"/>
      <c r="D36" s="73"/>
      <c r="E36" s="89"/>
      <c r="F36" s="73"/>
      <c r="G36" s="73"/>
      <c r="H36" s="73"/>
      <c r="I36" s="73"/>
      <c r="J36" s="73"/>
      <c r="K36" s="73"/>
      <c r="L36" s="73"/>
      <c r="M36" s="73"/>
    </row>
    <row r="37" spans="2:13" outlineLevel="1">
      <c r="B37" s="73"/>
      <c r="C37" s="90" t="s">
        <v>36</v>
      </c>
      <c r="D37" s="89"/>
      <c r="E37" s="90" t="s">
        <v>432</v>
      </c>
      <c r="F37" s="89"/>
      <c r="G37" s="91" t="s">
        <v>433</v>
      </c>
      <c r="H37" s="73"/>
      <c r="I37" s="90" t="s">
        <v>434</v>
      </c>
      <c r="J37" s="73"/>
      <c r="K37" s="73"/>
      <c r="L37" s="89"/>
      <c r="M37" s="73"/>
    </row>
    <row r="38" spans="2:13" ht="36.75" customHeight="1" outlineLevel="1">
      <c r="B38" s="73"/>
      <c r="C38" s="92" t="s">
        <v>316</v>
      </c>
      <c r="D38" s="73"/>
      <c r="E38" s="93" t="s">
        <v>266</v>
      </c>
      <c r="F38" s="73"/>
      <c r="G38" s="94"/>
      <c r="H38" s="73"/>
      <c r="I38" s="92" t="s">
        <v>438</v>
      </c>
      <c r="J38" s="73"/>
      <c r="K38" s="73"/>
      <c r="L38" s="73"/>
      <c r="M38" s="73"/>
    </row>
    <row r="39" spans="2:13" ht="21" customHeight="1" outlineLevel="1">
      <c r="B39" s="73"/>
      <c r="C39" s="89"/>
      <c r="D39" s="73"/>
      <c r="E39" s="73"/>
      <c r="F39" s="73"/>
      <c r="G39" s="73"/>
      <c r="H39" s="73"/>
      <c r="I39" s="73"/>
      <c r="J39" s="73"/>
      <c r="K39" s="73"/>
      <c r="L39" s="73"/>
      <c r="M39" s="73"/>
    </row>
    <row r="40" spans="2:13" ht="36" outlineLevel="1">
      <c r="B40" s="73"/>
      <c r="C40" s="95" t="s">
        <v>439</v>
      </c>
      <c r="D40" s="89"/>
      <c r="E40" s="95" t="s">
        <v>440</v>
      </c>
      <c r="F40" s="89"/>
      <c r="G40" s="95" t="s">
        <v>441</v>
      </c>
      <c r="H40" s="73"/>
      <c r="I40" s="95" t="s">
        <v>442</v>
      </c>
      <c r="J40" s="89"/>
      <c r="K40" s="95" t="s">
        <v>642</v>
      </c>
      <c r="L40" s="73"/>
      <c r="M40" s="73"/>
    </row>
    <row r="41" spans="2:13" ht="36.75" customHeight="1" outlineLevel="1">
      <c r="B41" s="73"/>
      <c r="C41" s="94"/>
      <c r="D41" s="89"/>
      <c r="E41" s="94"/>
      <c r="F41" s="89"/>
      <c r="G41" s="94"/>
      <c r="H41" s="73"/>
      <c r="I41" s="150"/>
      <c r="J41" s="89"/>
      <c r="K41" s="94"/>
      <c r="L41" s="73"/>
      <c r="M41" s="73"/>
    </row>
    <row r="42" spans="2:13" ht="21" customHeight="1" outlineLevel="1">
      <c r="B42" s="73"/>
      <c r="C42" s="89"/>
      <c r="D42" s="89"/>
      <c r="E42" s="89"/>
      <c r="F42" s="89"/>
      <c r="G42" s="73"/>
      <c r="H42" s="73"/>
      <c r="I42" s="73"/>
      <c r="J42" s="89"/>
      <c r="K42" s="73"/>
      <c r="L42" s="73"/>
      <c r="M42" s="73"/>
    </row>
    <row r="43" spans="2:13" ht="21.75" customHeight="1" outlineLevel="1">
      <c r="B43" s="73"/>
      <c r="C43" s="86" t="s">
        <v>445</v>
      </c>
      <c r="D43" s="73"/>
      <c r="E43" s="98"/>
      <c r="F43" s="99"/>
      <c r="G43" s="99"/>
      <c r="H43" s="99"/>
      <c r="I43" s="99"/>
      <c r="J43" s="99"/>
      <c r="K43" s="99"/>
      <c r="L43" s="73"/>
      <c r="M43" s="73"/>
    </row>
    <row r="44" spans="2:13" ht="21" customHeight="1" outlineLevel="1">
      <c r="B44" s="73"/>
      <c r="C44" s="73"/>
      <c r="D44" s="73"/>
      <c r="E44" s="100"/>
      <c r="F44" s="101"/>
      <c r="G44" s="100"/>
      <c r="H44" s="101"/>
      <c r="I44" s="100"/>
      <c r="J44" s="102"/>
      <c r="K44" s="100"/>
      <c r="L44" s="73"/>
      <c r="M44" s="73"/>
    </row>
    <row r="45" spans="2:13" ht="21" customHeight="1" outlineLevel="1">
      <c r="B45" s="73"/>
      <c r="C45" s="73"/>
      <c r="D45" s="73"/>
      <c r="E45" s="100">
        <v>2024</v>
      </c>
      <c r="F45" s="101"/>
      <c r="G45" s="100">
        <v>2025</v>
      </c>
      <c r="H45" s="101"/>
      <c r="I45" s="100">
        <v>2026</v>
      </c>
      <c r="J45" s="102"/>
      <c r="K45" s="100" t="s">
        <v>446</v>
      </c>
      <c r="L45" s="73"/>
      <c r="M45" s="73"/>
    </row>
    <row r="46" spans="2:13" outlineLevel="1">
      <c r="B46" s="73"/>
      <c r="C46" s="95" t="s">
        <v>447</v>
      </c>
      <c r="D46" s="103"/>
      <c r="E46" s="104">
        <f>E47+E48</f>
        <v>0</v>
      </c>
      <c r="F46" s="103"/>
      <c r="G46" s="104">
        <f>G47+G48</f>
        <v>0</v>
      </c>
      <c r="H46" s="73"/>
      <c r="I46" s="104">
        <f>I47+I48</f>
        <v>0</v>
      </c>
      <c r="J46" s="103"/>
      <c r="K46" s="104">
        <f>K47+K48</f>
        <v>0</v>
      </c>
      <c r="L46" s="103"/>
      <c r="M46" s="73"/>
    </row>
    <row r="47" spans="2:13" ht="21" customHeight="1" outlineLevel="1">
      <c r="B47" s="73"/>
      <c r="C47" s="90" t="s">
        <v>448</v>
      </c>
      <c r="D47" s="103"/>
      <c r="E47" s="105">
        <v>0</v>
      </c>
      <c r="F47" s="106"/>
      <c r="G47" s="105">
        <v>0</v>
      </c>
      <c r="H47" s="73"/>
      <c r="I47" s="105">
        <v>0</v>
      </c>
      <c r="J47" s="103"/>
      <c r="K47" s="107">
        <f>E47+G47+I47</f>
        <v>0</v>
      </c>
      <c r="L47" s="103"/>
      <c r="M47" s="73"/>
    </row>
    <row r="48" spans="2:13" ht="21.75" customHeight="1" outlineLevel="1">
      <c r="B48" s="73"/>
      <c r="C48" s="90" t="s">
        <v>449</v>
      </c>
      <c r="D48" s="103"/>
      <c r="E48" s="105">
        <v>0</v>
      </c>
      <c r="F48" s="106"/>
      <c r="G48" s="105">
        <v>0</v>
      </c>
      <c r="H48" s="73"/>
      <c r="I48" s="105">
        <v>0</v>
      </c>
      <c r="J48" s="103"/>
      <c r="K48" s="107">
        <f>E48+G48+I48</f>
        <v>0</v>
      </c>
      <c r="L48" s="103"/>
      <c r="M48" s="73"/>
    </row>
    <row r="49" spans="2:13" outlineLevel="1">
      <c r="B49" s="73"/>
      <c r="C49" s="95" t="s">
        <v>450</v>
      </c>
      <c r="D49" s="103"/>
      <c r="E49" s="104">
        <f>E50+E51</f>
        <v>0</v>
      </c>
      <c r="F49" s="103"/>
      <c r="G49" s="104">
        <f>G50+G51</f>
        <v>0</v>
      </c>
      <c r="H49" s="73"/>
      <c r="I49" s="104">
        <f>I50+I51</f>
        <v>0</v>
      </c>
      <c r="J49" s="103"/>
      <c r="K49" s="104">
        <f>K50+K51</f>
        <v>0</v>
      </c>
      <c r="L49" s="103"/>
      <c r="M49" s="73"/>
    </row>
    <row r="50" spans="2:13" ht="21" customHeight="1" outlineLevel="1">
      <c r="B50" s="73"/>
      <c r="C50" s="90" t="s">
        <v>451</v>
      </c>
      <c r="D50" s="103"/>
      <c r="E50" s="105">
        <v>0</v>
      </c>
      <c r="F50" s="106"/>
      <c r="G50" s="105">
        <v>0</v>
      </c>
      <c r="H50" s="73"/>
      <c r="I50" s="105">
        <v>0</v>
      </c>
      <c r="J50" s="103"/>
      <c r="K50" s="107">
        <f>E50+G50+I50</f>
        <v>0</v>
      </c>
      <c r="L50" s="103"/>
      <c r="M50" s="73"/>
    </row>
    <row r="51" spans="2:13" ht="21" customHeight="1" outlineLevel="1">
      <c r="B51" s="73"/>
      <c r="C51" s="90" t="s">
        <v>452</v>
      </c>
      <c r="D51" s="103"/>
      <c r="E51" s="105">
        <v>0</v>
      </c>
      <c r="F51" s="106"/>
      <c r="G51" s="105">
        <v>0</v>
      </c>
      <c r="H51" s="73"/>
      <c r="I51" s="105">
        <v>0</v>
      </c>
      <c r="J51" s="103"/>
      <c r="K51" s="107">
        <f>E51+G51+I51</f>
        <v>0</v>
      </c>
      <c r="L51" s="103"/>
      <c r="M51" s="73"/>
    </row>
    <row r="52" spans="2:13" ht="21" customHeight="1" outlineLevel="1">
      <c r="B52" s="73"/>
      <c r="C52" s="95" t="s">
        <v>453</v>
      </c>
      <c r="D52" s="103"/>
      <c r="E52" s="104">
        <f>E53+E54</f>
        <v>0</v>
      </c>
      <c r="F52" s="103"/>
      <c r="G52" s="104">
        <f>G53+G54</f>
        <v>0</v>
      </c>
      <c r="H52" s="73"/>
      <c r="I52" s="104">
        <f>I53+I54</f>
        <v>0</v>
      </c>
      <c r="J52" s="103"/>
      <c r="K52" s="104">
        <f>K53+K54</f>
        <v>0</v>
      </c>
      <c r="L52" s="103"/>
      <c r="M52" s="73"/>
    </row>
    <row r="53" spans="2:13" ht="21" customHeight="1" outlineLevel="1">
      <c r="B53" s="73"/>
      <c r="C53" s="90" t="s">
        <v>454</v>
      </c>
      <c r="D53" s="103"/>
      <c r="E53" s="105">
        <v>0</v>
      </c>
      <c r="F53" s="106"/>
      <c r="G53" s="105">
        <v>0</v>
      </c>
      <c r="H53" s="73"/>
      <c r="I53" s="105">
        <v>0</v>
      </c>
      <c r="J53" s="103"/>
      <c r="K53" s="107">
        <f>E53+G53+I53</f>
        <v>0</v>
      </c>
      <c r="L53" s="103"/>
      <c r="M53" s="73"/>
    </row>
    <row r="54" spans="2:13" ht="21" customHeight="1" outlineLevel="1">
      <c r="B54" s="73"/>
      <c r="C54" s="90" t="s">
        <v>455</v>
      </c>
      <c r="D54" s="103"/>
      <c r="E54" s="105">
        <v>0</v>
      </c>
      <c r="F54" s="106"/>
      <c r="G54" s="105">
        <v>0</v>
      </c>
      <c r="H54" s="73"/>
      <c r="I54" s="105">
        <v>0</v>
      </c>
      <c r="J54" s="103"/>
      <c r="K54" s="107">
        <f>E54+G54+I54</f>
        <v>0</v>
      </c>
      <c r="L54" s="103"/>
      <c r="M54" s="73"/>
    </row>
    <row r="55" spans="2:13" ht="21" customHeight="1" outlineLevel="1">
      <c r="B55" s="73"/>
      <c r="C55" s="95" t="s">
        <v>456</v>
      </c>
      <c r="D55" s="103"/>
      <c r="E55" s="104">
        <f>E56+E57</f>
        <v>0</v>
      </c>
      <c r="F55" s="103"/>
      <c r="G55" s="104">
        <f>G56+G57</f>
        <v>0</v>
      </c>
      <c r="H55" s="73"/>
      <c r="I55" s="104">
        <f>I56+I57</f>
        <v>0</v>
      </c>
      <c r="J55" s="103"/>
      <c r="K55" s="104">
        <f>K56+K57</f>
        <v>0</v>
      </c>
      <c r="L55" s="103"/>
      <c r="M55" s="73"/>
    </row>
    <row r="56" spans="2:13" ht="21" customHeight="1" outlineLevel="1">
      <c r="B56" s="73"/>
      <c r="C56" s="90" t="s">
        <v>457</v>
      </c>
      <c r="D56" s="103"/>
      <c r="E56" s="105">
        <v>0</v>
      </c>
      <c r="F56" s="106"/>
      <c r="G56" s="105">
        <v>0</v>
      </c>
      <c r="H56" s="73"/>
      <c r="I56" s="105">
        <v>0</v>
      </c>
      <c r="J56" s="103"/>
      <c r="K56" s="107">
        <f>E56+G56+I56</f>
        <v>0</v>
      </c>
      <c r="L56" s="103"/>
      <c r="M56" s="73"/>
    </row>
    <row r="57" spans="2:13" ht="21" customHeight="1" outlineLevel="1">
      <c r="B57" s="73"/>
      <c r="C57" s="90" t="s">
        <v>458</v>
      </c>
      <c r="D57" s="103"/>
      <c r="E57" s="105">
        <v>0</v>
      </c>
      <c r="F57" s="106"/>
      <c r="G57" s="105">
        <v>0</v>
      </c>
      <c r="H57" s="73"/>
      <c r="I57" s="105">
        <v>0</v>
      </c>
      <c r="J57" s="103"/>
      <c r="K57" s="107">
        <f>E57+G57+I57</f>
        <v>0</v>
      </c>
      <c r="L57" s="103"/>
      <c r="M57" s="73"/>
    </row>
    <row r="58" spans="2:13" ht="21" customHeight="1" outlineLevel="1">
      <c r="B58" s="73"/>
      <c r="C58" s="90" t="s">
        <v>459</v>
      </c>
      <c r="D58" s="103"/>
      <c r="E58" s="108">
        <f>E46+E49+E52+E55</f>
        <v>0</v>
      </c>
      <c r="F58" s="103"/>
      <c r="G58" s="108">
        <f>G46+G49+G52+G55</f>
        <v>0</v>
      </c>
      <c r="H58" s="73"/>
      <c r="I58" s="108">
        <f>I46+I49+I52+I55</f>
        <v>0</v>
      </c>
      <c r="J58" s="103"/>
      <c r="K58" s="108">
        <f>E58+G58+I58</f>
        <v>0</v>
      </c>
      <c r="L58" s="103"/>
      <c r="M58" s="73"/>
    </row>
    <row r="59" spans="2:13" ht="21" customHeight="1" outlineLevel="1">
      <c r="B59" s="73"/>
      <c r="C59" s="109"/>
      <c r="D59" s="103"/>
      <c r="E59" s="109"/>
      <c r="F59" s="109"/>
      <c r="G59" s="109"/>
      <c r="H59" s="109"/>
      <c r="I59" s="109"/>
      <c r="J59" s="109"/>
      <c r="K59" s="109"/>
      <c r="L59" s="103"/>
      <c r="M59" s="73"/>
    </row>
    <row r="60" spans="2:13" ht="21" customHeight="1" outlineLevel="1">
      <c r="B60" s="73"/>
      <c r="C60" s="103"/>
      <c r="D60" s="89"/>
      <c r="E60" s="103"/>
      <c r="F60" s="89"/>
      <c r="G60" s="73"/>
      <c r="H60" s="73"/>
      <c r="I60" s="73"/>
      <c r="J60" s="89"/>
      <c r="K60" s="73"/>
      <c r="L60" s="89"/>
      <c r="M60" s="73"/>
    </row>
    <row r="61" spans="2:13" ht="21" customHeight="1" outlineLevel="1">
      <c r="B61" s="73"/>
      <c r="C61" s="86" t="s">
        <v>460</v>
      </c>
      <c r="D61" s="73"/>
      <c r="E61" s="99"/>
      <c r="F61" s="99"/>
      <c r="G61" s="99"/>
      <c r="H61" s="99"/>
      <c r="I61" s="99"/>
      <c r="J61" s="99"/>
      <c r="K61" s="99"/>
      <c r="L61" s="89"/>
      <c r="M61" s="73"/>
    </row>
    <row r="62" spans="2:13" ht="21" customHeight="1" outlineLevel="1">
      <c r="B62" s="73"/>
      <c r="C62" s="73"/>
      <c r="D62" s="73"/>
      <c r="E62" s="100"/>
      <c r="F62" s="101"/>
      <c r="G62" s="100"/>
      <c r="H62" s="101"/>
      <c r="I62" s="100"/>
      <c r="J62" s="102"/>
      <c r="K62" s="100"/>
      <c r="L62" s="89"/>
      <c r="M62" s="73"/>
    </row>
    <row r="63" spans="2:13" ht="21" customHeight="1" outlineLevel="1">
      <c r="B63" s="73"/>
      <c r="C63" s="73"/>
      <c r="D63" s="73"/>
      <c r="E63" s="100">
        <v>2024</v>
      </c>
      <c r="F63" s="101"/>
      <c r="G63" s="100">
        <v>2025</v>
      </c>
      <c r="H63" s="101"/>
      <c r="I63" s="100">
        <v>2026</v>
      </c>
      <c r="J63" s="102"/>
      <c r="K63" s="100" t="s">
        <v>407</v>
      </c>
      <c r="L63" s="89"/>
      <c r="M63" s="73"/>
    </row>
    <row r="64" spans="2:13" ht="21" customHeight="1" outlineLevel="1">
      <c r="B64" s="73"/>
      <c r="C64" s="95" t="s">
        <v>461</v>
      </c>
      <c r="D64" s="103"/>
      <c r="E64" s="110">
        <v>0</v>
      </c>
      <c r="F64" s="111"/>
      <c r="G64" s="110">
        <v>0</v>
      </c>
      <c r="H64" s="112"/>
      <c r="I64" s="110">
        <v>0</v>
      </c>
      <c r="J64" s="111"/>
      <c r="K64" s="113">
        <f t="shared" ref="K64:K82" si="0">E64+G64+I64</f>
        <v>0</v>
      </c>
      <c r="L64" s="89"/>
      <c r="M64" s="73"/>
    </row>
    <row r="65" spans="2:13" ht="21" customHeight="1" outlineLevel="1">
      <c r="B65" s="73"/>
      <c r="C65" s="90" t="s">
        <v>462</v>
      </c>
      <c r="D65" s="103"/>
      <c r="E65" s="110">
        <v>0</v>
      </c>
      <c r="F65" s="114"/>
      <c r="G65" s="110">
        <v>0</v>
      </c>
      <c r="H65" s="112"/>
      <c r="I65" s="110">
        <v>0</v>
      </c>
      <c r="J65" s="111"/>
      <c r="K65" s="113">
        <f t="shared" si="0"/>
        <v>0</v>
      </c>
      <c r="L65" s="89"/>
      <c r="M65" s="73"/>
    </row>
    <row r="66" spans="2:13" ht="21" customHeight="1" outlineLevel="1">
      <c r="B66" s="73"/>
      <c r="C66" s="90" t="s">
        <v>463</v>
      </c>
      <c r="D66" s="103"/>
      <c r="E66" s="110">
        <v>0</v>
      </c>
      <c r="F66" s="111"/>
      <c r="G66" s="110">
        <v>0</v>
      </c>
      <c r="H66" s="112"/>
      <c r="I66" s="110">
        <v>0</v>
      </c>
      <c r="J66" s="111"/>
      <c r="K66" s="113">
        <f t="shared" si="0"/>
        <v>0</v>
      </c>
      <c r="L66" s="89"/>
      <c r="M66" s="73"/>
    </row>
    <row r="67" spans="2:13" ht="21.75" customHeight="1" outlineLevel="1">
      <c r="B67" s="73"/>
      <c r="C67" s="90" t="s">
        <v>464</v>
      </c>
      <c r="D67" s="103"/>
      <c r="E67" s="110">
        <v>0</v>
      </c>
      <c r="F67" s="114"/>
      <c r="G67" s="110">
        <v>0</v>
      </c>
      <c r="H67" s="112"/>
      <c r="I67" s="110">
        <v>0</v>
      </c>
      <c r="J67" s="111"/>
      <c r="K67" s="113">
        <f t="shared" si="0"/>
        <v>0</v>
      </c>
      <c r="L67" s="73"/>
      <c r="M67" s="73"/>
    </row>
    <row r="68" spans="2:13" ht="21.75" customHeight="1" outlineLevel="1">
      <c r="B68" s="73"/>
      <c r="C68" s="90" t="s">
        <v>465</v>
      </c>
      <c r="D68" s="103"/>
      <c r="E68" s="110">
        <v>0</v>
      </c>
      <c r="F68" s="114"/>
      <c r="G68" s="110">
        <v>0</v>
      </c>
      <c r="H68" s="112"/>
      <c r="I68" s="110">
        <v>0</v>
      </c>
      <c r="J68" s="111"/>
      <c r="K68" s="113">
        <f t="shared" si="0"/>
        <v>0</v>
      </c>
      <c r="L68" s="73"/>
      <c r="M68" s="73"/>
    </row>
    <row r="69" spans="2:13" ht="21" customHeight="1" outlineLevel="1">
      <c r="B69" s="73"/>
      <c r="C69" s="90" t="s">
        <v>466</v>
      </c>
      <c r="D69" s="103"/>
      <c r="E69" s="110">
        <v>0</v>
      </c>
      <c r="F69" s="111"/>
      <c r="G69" s="110">
        <v>0</v>
      </c>
      <c r="H69" s="112"/>
      <c r="I69" s="110">
        <v>0</v>
      </c>
      <c r="J69" s="111"/>
      <c r="K69" s="113">
        <f t="shared" si="0"/>
        <v>0</v>
      </c>
      <c r="L69" s="73"/>
      <c r="M69" s="73"/>
    </row>
    <row r="70" spans="2:13" ht="21.75" customHeight="1" outlineLevel="1">
      <c r="B70" s="73"/>
      <c r="C70" s="90" t="s">
        <v>467</v>
      </c>
      <c r="D70" s="103"/>
      <c r="E70" s="110">
        <v>0</v>
      </c>
      <c r="F70" s="114"/>
      <c r="G70" s="110">
        <v>0</v>
      </c>
      <c r="H70" s="112"/>
      <c r="I70" s="110">
        <v>0</v>
      </c>
      <c r="J70" s="111"/>
      <c r="K70" s="113">
        <f t="shared" si="0"/>
        <v>0</v>
      </c>
      <c r="L70" s="73"/>
      <c r="M70" s="73"/>
    </row>
    <row r="71" spans="2:13" ht="21.75" customHeight="1" outlineLevel="1">
      <c r="B71" s="73"/>
      <c r="C71" s="90" t="s">
        <v>468</v>
      </c>
      <c r="D71" s="103"/>
      <c r="E71" s="110">
        <v>0</v>
      </c>
      <c r="F71" s="114"/>
      <c r="G71" s="110">
        <v>0</v>
      </c>
      <c r="H71" s="112"/>
      <c r="I71" s="110">
        <v>0</v>
      </c>
      <c r="J71" s="111"/>
      <c r="K71" s="113">
        <f t="shared" si="0"/>
        <v>0</v>
      </c>
      <c r="L71" s="73"/>
      <c r="M71" s="73"/>
    </row>
    <row r="72" spans="2:13" ht="21.75" customHeight="1" outlineLevel="1">
      <c r="B72" s="73"/>
      <c r="C72" s="90" t="s">
        <v>469</v>
      </c>
      <c r="D72" s="103"/>
      <c r="E72" s="110">
        <v>0</v>
      </c>
      <c r="F72" s="114"/>
      <c r="G72" s="110">
        <v>0</v>
      </c>
      <c r="H72" s="112"/>
      <c r="I72" s="110">
        <v>0</v>
      </c>
      <c r="J72" s="111"/>
      <c r="K72" s="113">
        <f t="shared" si="0"/>
        <v>0</v>
      </c>
      <c r="L72" s="73"/>
      <c r="M72" s="73"/>
    </row>
    <row r="73" spans="2:13" ht="21" customHeight="1" outlineLevel="1">
      <c r="B73" s="73"/>
      <c r="C73" s="115" t="s">
        <v>470</v>
      </c>
      <c r="D73" s="103"/>
      <c r="E73" s="110">
        <v>0</v>
      </c>
      <c r="F73" s="114"/>
      <c r="G73" s="110">
        <v>0</v>
      </c>
      <c r="H73" s="112"/>
      <c r="I73" s="110">
        <v>0</v>
      </c>
      <c r="J73" s="111"/>
      <c r="K73" s="113">
        <f t="shared" si="0"/>
        <v>0</v>
      </c>
      <c r="L73" s="116"/>
      <c r="M73" s="73"/>
    </row>
    <row r="74" spans="2:13" ht="21" customHeight="1" outlineLevel="1">
      <c r="B74" s="73"/>
      <c r="C74" s="115" t="s">
        <v>471</v>
      </c>
      <c r="D74" s="103"/>
      <c r="E74" s="110">
        <v>0</v>
      </c>
      <c r="F74" s="114"/>
      <c r="G74" s="110">
        <v>0</v>
      </c>
      <c r="H74" s="112"/>
      <c r="I74" s="110">
        <v>0</v>
      </c>
      <c r="J74" s="111"/>
      <c r="K74" s="113">
        <f t="shared" si="0"/>
        <v>0</v>
      </c>
      <c r="L74" s="116"/>
      <c r="M74" s="73"/>
    </row>
    <row r="75" spans="2:13" ht="21" customHeight="1" outlineLevel="1">
      <c r="B75" s="73"/>
      <c r="C75" s="115" t="s">
        <v>472</v>
      </c>
      <c r="D75" s="103"/>
      <c r="E75" s="110">
        <v>0</v>
      </c>
      <c r="F75" s="114"/>
      <c r="G75" s="110">
        <v>0</v>
      </c>
      <c r="H75" s="112"/>
      <c r="I75" s="110">
        <v>0</v>
      </c>
      <c r="J75" s="111"/>
      <c r="K75" s="113">
        <f t="shared" si="0"/>
        <v>0</v>
      </c>
      <c r="L75" s="116"/>
      <c r="M75" s="73"/>
    </row>
    <row r="76" spans="2:13" ht="21" customHeight="1" outlineLevel="1">
      <c r="B76" s="73"/>
      <c r="C76" s="115" t="s">
        <v>473</v>
      </c>
      <c r="D76" s="103"/>
      <c r="E76" s="110">
        <v>0</v>
      </c>
      <c r="F76" s="114"/>
      <c r="G76" s="110">
        <v>0</v>
      </c>
      <c r="H76" s="112"/>
      <c r="I76" s="110">
        <v>0</v>
      </c>
      <c r="J76" s="111"/>
      <c r="K76" s="113">
        <f t="shared" si="0"/>
        <v>0</v>
      </c>
      <c r="L76" s="116"/>
      <c r="M76" s="73"/>
    </row>
    <row r="77" spans="2:13" ht="21" customHeight="1" outlineLevel="1">
      <c r="B77" s="73"/>
      <c r="C77" s="115" t="s">
        <v>474</v>
      </c>
      <c r="D77" s="103"/>
      <c r="E77" s="110">
        <v>0</v>
      </c>
      <c r="F77" s="114"/>
      <c r="G77" s="110">
        <v>0</v>
      </c>
      <c r="H77" s="112"/>
      <c r="I77" s="110">
        <v>0</v>
      </c>
      <c r="J77" s="111"/>
      <c r="K77" s="113">
        <f t="shared" si="0"/>
        <v>0</v>
      </c>
      <c r="L77" s="116"/>
      <c r="M77" s="73"/>
    </row>
    <row r="78" spans="2:13" ht="21" customHeight="1" outlineLevel="1">
      <c r="B78" s="73"/>
      <c r="C78" s="115" t="s">
        <v>475</v>
      </c>
      <c r="D78" s="103"/>
      <c r="E78" s="110">
        <v>0</v>
      </c>
      <c r="F78" s="114"/>
      <c r="G78" s="110">
        <v>0</v>
      </c>
      <c r="H78" s="112"/>
      <c r="I78" s="110">
        <v>0</v>
      </c>
      <c r="J78" s="111"/>
      <c r="K78" s="113">
        <f t="shared" si="0"/>
        <v>0</v>
      </c>
      <c r="L78" s="116"/>
      <c r="M78" s="73"/>
    </row>
    <row r="79" spans="2:13" ht="21" customHeight="1" outlineLevel="1">
      <c r="B79" s="73"/>
      <c r="C79" s="115" t="s">
        <v>476</v>
      </c>
      <c r="D79" s="103"/>
      <c r="E79" s="110">
        <v>0</v>
      </c>
      <c r="F79" s="114"/>
      <c r="G79" s="110">
        <v>0</v>
      </c>
      <c r="H79" s="112"/>
      <c r="I79" s="110">
        <v>0</v>
      </c>
      <c r="J79" s="111"/>
      <c r="K79" s="113">
        <f t="shared" si="0"/>
        <v>0</v>
      </c>
      <c r="L79" s="116"/>
      <c r="M79" s="73"/>
    </row>
    <row r="80" spans="2:13" ht="21" customHeight="1" outlineLevel="1">
      <c r="B80" s="73"/>
      <c r="C80" s="115" t="s">
        <v>477</v>
      </c>
      <c r="D80" s="103"/>
      <c r="E80" s="110">
        <v>0</v>
      </c>
      <c r="F80" s="114"/>
      <c r="G80" s="110">
        <v>0</v>
      </c>
      <c r="H80" s="112"/>
      <c r="I80" s="110">
        <v>0</v>
      </c>
      <c r="J80" s="111"/>
      <c r="K80" s="113">
        <f t="shared" si="0"/>
        <v>0</v>
      </c>
      <c r="L80" s="116"/>
      <c r="M80" s="73"/>
    </row>
    <row r="81" spans="2:13" ht="21" customHeight="1" outlineLevel="1">
      <c r="B81" s="73"/>
      <c r="C81" s="115" t="s">
        <v>478</v>
      </c>
      <c r="D81" s="103"/>
      <c r="E81" s="110">
        <v>0</v>
      </c>
      <c r="F81" s="114"/>
      <c r="G81" s="110">
        <v>0</v>
      </c>
      <c r="H81" s="112"/>
      <c r="I81" s="110">
        <v>0</v>
      </c>
      <c r="J81" s="111"/>
      <c r="K81" s="113">
        <f t="shared" si="0"/>
        <v>0</v>
      </c>
      <c r="L81" s="116"/>
      <c r="M81" s="73"/>
    </row>
    <row r="82" spans="2:13" ht="21" customHeight="1" outlineLevel="1">
      <c r="B82" s="73"/>
      <c r="C82" s="115" t="s">
        <v>479</v>
      </c>
      <c r="D82" s="103"/>
      <c r="E82" s="110">
        <v>0</v>
      </c>
      <c r="F82" s="114"/>
      <c r="G82" s="110">
        <v>0</v>
      </c>
      <c r="H82" s="112"/>
      <c r="I82" s="110">
        <v>0</v>
      </c>
      <c r="J82" s="111"/>
      <c r="K82" s="113">
        <f t="shared" si="0"/>
        <v>0</v>
      </c>
      <c r="L82" s="116"/>
      <c r="M82" s="73"/>
    </row>
    <row r="83" spans="2:13" ht="21" customHeight="1" outlineLevel="1">
      <c r="B83" s="73"/>
      <c r="C83" s="90" t="s">
        <v>480</v>
      </c>
      <c r="D83" s="103"/>
      <c r="E83" s="117">
        <f>SUM(E64:E82)</f>
        <v>0</v>
      </c>
      <c r="F83" s="111"/>
      <c r="G83" s="117">
        <f>SUM(G64:G82)</f>
        <v>0</v>
      </c>
      <c r="H83" s="112"/>
      <c r="I83" s="117">
        <f>SUM(I64:I82)</f>
        <v>0</v>
      </c>
      <c r="J83" s="111"/>
      <c r="K83" s="117">
        <f>SUM(K64:K82)</f>
        <v>0</v>
      </c>
      <c r="L83" s="89"/>
      <c r="M83" s="73"/>
    </row>
    <row r="84" spans="2:13" ht="21" customHeight="1" outlineLevel="1">
      <c r="B84" s="73"/>
      <c r="C84" s="109"/>
      <c r="D84" s="103"/>
      <c r="E84" s="73"/>
      <c r="F84" s="73"/>
      <c r="G84" s="73"/>
      <c r="H84" s="73"/>
      <c r="I84" s="73"/>
      <c r="J84" s="73"/>
      <c r="K84" s="73"/>
      <c r="L84" s="89"/>
      <c r="M84" s="73"/>
    </row>
    <row r="85" spans="2:13" ht="21" customHeight="1" outlineLevel="1">
      <c r="B85" s="73"/>
      <c r="C85" s="73"/>
      <c r="D85" s="73"/>
      <c r="E85" s="100">
        <v>2024</v>
      </c>
      <c r="F85" s="101"/>
      <c r="G85" s="100">
        <v>2025</v>
      </c>
      <c r="H85" s="101"/>
      <c r="I85" s="100">
        <v>2026</v>
      </c>
      <c r="J85" s="102"/>
      <c r="K85" s="100" t="s">
        <v>407</v>
      </c>
      <c r="L85" s="89"/>
      <c r="M85" s="73"/>
    </row>
    <row r="86" spans="2:13" ht="21" customHeight="1" outlineLevel="1">
      <c r="B86" s="73"/>
      <c r="C86" s="95" t="s">
        <v>481</v>
      </c>
      <c r="D86" s="103"/>
      <c r="E86" s="110">
        <v>0</v>
      </c>
      <c r="F86" s="111"/>
      <c r="G86" s="110">
        <v>0</v>
      </c>
      <c r="H86" s="112"/>
      <c r="I86" s="110">
        <v>0</v>
      </c>
      <c r="J86" s="111"/>
      <c r="K86" s="113">
        <f t="shared" ref="K86:K94" si="1">E86+G86+I86</f>
        <v>0</v>
      </c>
      <c r="L86" s="89"/>
      <c r="M86" s="73"/>
    </row>
    <row r="87" spans="2:13" ht="21" customHeight="1" outlineLevel="1">
      <c r="B87" s="73"/>
      <c r="C87" s="90" t="s">
        <v>482</v>
      </c>
      <c r="D87" s="103"/>
      <c r="E87" s="110">
        <v>0</v>
      </c>
      <c r="F87" s="114"/>
      <c r="G87" s="110">
        <v>0</v>
      </c>
      <c r="H87" s="112"/>
      <c r="I87" s="110">
        <v>0</v>
      </c>
      <c r="J87" s="111"/>
      <c r="K87" s="113">
        <f t="shared" si="1"/>
        <v>0</v>
      </c>
      <c r="L87" s="89"/>
      <c r="M87" s="73"/>
    </row>
    <row r="88" spans="2:13" ht="21" customHeight="1" outlineLevel="1">
      <c r="B88" s="73"/>
      <c r="C88" s="90" t="s">
        <v>483</v>
      </c>
      <c r="D88" s="103"/>
      <c r="E88" s="110">
        <v>0</v>
      </c>
      <c r="F88" s="114"/>
      <c r="G88" s="110">
        <v>0</v>
      </c>
      <c r="H88" s="112"/>
      <c r="I88" s="110">
        <v>0</v>
      </c>
      <c r="J88" s="111"/>
      <c r="K88" s="113">
        <f t="shared" si="1"/>
        <v>0</v>
      </c>
      <c r="L88" s="73"/>
      <c r="M88" s="73"/>
    </row>
    <row r="89" spans="2:13" ht="21" customHeight="1" outlineLevel="1">
      <c r="B89" s="73"/>
      <c r="C89" s="90" t="s">
        <v>484</v>
      </c>
      <c r="D89" s="103"/>
      <c r="E89" s="110">
        <v>0</v>
      </c>
      <c r="F89" s="111"/>
      <c r="G89" s="110">
        <v>0</v>
      </c>
      <c r="H89" s="112"/>
      <c r="I89" s="110">
        <v>0</v>
      </c>
      <c r="J89" s="111"/>
      <c r="K89" s="113">
        <f t="shared" si="1"/>
        <v>0</v>
      </c>
      <c r="L89" s="89"/>
      <c r="M89" s="73"/>
    </row>
    <row r="90" spans="2:13" ht="21" customHeight="1" outlineLevel="1">
      <c r="B90" s="73"/>
      <c r="C90" s="90" t="s">
        <v>485</v>
      </c>
      <c r="D90" s="103"/>
      <c r="E90" s="110">
        <v>0</v>
      </c>
      <c r="F90" s="114"/>
      <c r="G90" s="110">
        <v>0</v>
      </c>
      <c r="H90" s="112"/>
      <c r="I90" s="110">
        <v>0</v>
      </c>
      <c r="J90" s="111"/>
      <c r="K90" s="113">
        <f t="shared" si="1"/>
        <v>0</v>
      </c>
      <c r="L90" s="116"/>
      <c r="M90" s="73"/>
    </row>
    <row r="91" spans="2:13" ht="21" customHeight="1" outlineLevel="1">
      <c r="B91" s="73"/>
      <c r="C91" s="90" t="s">
        <v>486</v>
      </c>
      <c r="D91" s="103"/>
      <c r="E91" s="110">
        <v>0</v>
      </c>
      <c r="F91" s="114"/>
      <c r="G91" s="110">
        <v>0</v>
      </c>
      <c r="H91" s="112"/>
      <c r="I91" s="110">
        <v>0</v>
      </c>
      <c r="J91" s="111"/>
      <c r="K91" s="113">
        <f t="shared" si="1"/>
        <v>0</v>
      </c>
      <c r="L91" s="116"/>
      <c r="M91" s="73"/>
    </row>
    <row r="92" spans="2:13" ht="21" customHeight="1" outlineLevel="1">
      <c r="B92" s="73"/>
      <c r="C92" s="90" t="s">
        <v>487</v>
      </c>
      <c r="D92" s="103"/>
      <c r="E92" s="110">
        <v>0</v>
      </c>
      <c r="F92" s="114"/>
      <c r="G92" s="110">
        <v>0</v>
      </c>
      <c r="H92" s="112"/>
      <c r="I92" s="110">
        <v>0</v>
      </c>
      <c r="J92" s="111"/>
      <c r="K92" s="113">
        <f t="shared" si="1"/>
        <v>0</v>
      </c>
      <c r="L92" s="116"/>
      <c r="M92" s="73"/>
    </row>
    <row r="93" spans="2:13" ht="21" customHeight="1" outlineLevel="1">
      <c r="B93" s="73"/>
      <c r="C93" s="90" t="s">
        <v>488</v>
      </c>
      <c r="D93" s="103"/>
      <c r="E93" s="110">
        <v>0</v>
      </c>
      <c r="F93" s="114"/>
      <c r="G93" s="110">
        <v>0</v>
      </c>
      <c r="H93" s="112"/>
      <c r="I93" s="110">
        <v>0</v>
      </c>
      <c r="J93" s="111"/>
      <c r="K93" s="113">
        <f t="shared" si="1"/>
        <v>0</v>
      </c>
      <c r="L93" s="116"/>
      <c r="M93" s="73"/>
    </row>
    <row r="94" spans="2:13" ht="21.75" customHeight="1" outlineLevel="1">
      <c r="B94" s="73"/>
      <c r="C94" s="90" t="s">
        <v>480</v>
      </c>
      <c r="D94" s="103"/>
      <c r="E94" s="117">
        <f>SUM(E86:E93)</f>
        <v>0</v>
      </c>
      <c r="F94" s="111"/>
      <c r="G94" s="117">
        <f>SUM(G86:G93)</f>
        <v>0</v>
      </c>
      <c r="H94" s="112"/>
      <c r="I94" s="117">
        <f>SUM(I86:I93)</f>
        <v>0</v>
      </c>
      <c r="J94" s="111"/>
      <c r="K94" s="117">
        <f t="shared" si="1"/>
        <v>0</v>
      </c>
      <c r="L94" s="89"/>
      <c r="M94" s="73"/>
    </row>
    <row r="95" spans="2:13" ht="21" customHeight="1" outlineLevel="1">
      <c r="B95" s="73"/>
      <c r="C95" s="89"/>
      <c r="D95" s="103"/>
      <c r="E95" s="89"/>
      <c r="F95" s="89"/>
      <c r="G95" s="89"/>
      <c r="H95" s="89"/>
      <c r="I95" s="89"/>
      <c r="J95" s="89"/>
      <c r="K95" s="89"/>
      <c r="L95" s="89"/>
      <c r="M95" s="73"/>
    </row>
    <row r="96" spans="2:13" ht="21" customHeight="1" outlineLevel="1">
      <c r="B96" s="73"/>
      <c r="C96" s="93" t="s">
        <v>490</v>
      </c>
      <c r="D96" s="89"/>
      <c r="E96" s="93" t="str">
        <f>IF(K67&gt;0,"Si","No")</f>
        <v>No</v>
      </c>
      <c r="F96" s="89"/>
      <c r="G96" s="89"/>
      <c r="H96" s="89"/>
      <c r="I96" s="89"/>
      <c r="J96" s="89"/>
      <c r="K96" s="89"/>
      <c r="L96" s="89"/>
      <c r="M96" s="73"/>
    </row>
    <row r="97" spans="2:13" ht="21" customHeight="1" outlineLevel="1">
      <c r="B97" s="73"/>
      <c r="C97" s="93" t="s">
        <v>491</v>
      </c>
      <c r="D97" s="89"/>
      <c r="E97" s="93" t="str">
        <f>IF(K68&gt;0,"Si","No")</f>
        <v>No</v>
      </c>
      <c r="F97" s="89"/>
      <c r="G97" s="89"/>
      <c r="H97" s="89"/>
      <c r="I97" s="89"/>
      <c r="J97" s="89"/>
      <c r="K97" s="89"/>
      <c r="L97" s="89"/>
      <c r="M97" s="73"/>
    </row>
    <row r="98" spans="2:13" ht="21" customHeight="1" outlineLevel="1">
      <c r="B98" s="73"/>
      <c r="C98" s="89"/>
      <c r="D98" s="89"/>
      <c r="E98" s="89"/>
      <c r="F98" s="89"/>
      <c r="G98" s="73"/>
      <c r="H98" s="73"/>
      <c r="I98" s="73"/>
      <c r="J98" s="89"/>
      <c r="K98" s="73"/>
      <c r="L98" s="89"/>
      <c r="M98" s="73"/>
    </row>
    <row r="99" spans="2:13" ht="20.25" outlineLevel="1">
      <c r="B99" s="73"/>
      <c r="C99" s="86" t="s">
        <v>492</v>
      </c>
      <c r="D99" s="73"/>
      <c r="E99" s="98"/>
      <c r="F99" s="99"/>
      <c r="G99" s="99"/>
      <c r="H99" s="99"/>
      <c r="I99" s="99"/>
      <c r="J99" s="99"/>
      <c r="K99" s="99"/>
      <c r="L99" s="89"/>
      <c r="M99" s="73"/>
    </row>
    <row r="100" spans="2:13" ht="21" customHeight="1" outlineLevel="1">
      <c r="B100" s="73"/>
      <c r="C100" s="73"/>
      <c r="D100" s="73"/>
      <c r="E100" s="100"/>
      <c r="F100" s="101"/>
      <c r="G100" s="100"/>
      <c r="H100" s="101"/>
      <c r="I100" s="100"/>
      <c r="J100" s="102"/>
      <c r="K100" s="100"/>
      <c r="L100" s="89"/>
      <c r="M100" s="73"/>
    </row>
    <row r="101" spans="2:13" ht="21" customHeight="1" outlineLevel="1">
      <c r="B101" s="73"/>
      <c r="C101" s="73"/>
      <c r="D101" s="73"/>
      <c r="E101" s="100">
        <v>2024</v>
      </c>
      <c r="F101" s="101"/>
      <c r="G101" s="100">
        <v>2025</v>
      </c>
      <c r="H101" s="101"/>
      <c r="I101" s="100">
        <v>2026</v>
      </c>
      <c r="J101" s="102"/>
      <c r="K101" s="100" t="s">
        <v>407</v>
      </c>
      <c r="L101" s="89"/>
      <c r="M101" s="73"/>
    </row>
    <row r="102" spans="2:13" ht="21" customHeight="1" outlineLevel="1">
      <c r="B102" s="73"/>
      <c r="C102" s="95" t="s">
        <v>493</v>
      </c>
      <c r="D102" s="103"/>
      <c r="E102" s="110"/>
      <c r="F102" s="111"/>
      <c r="G102" s="110"/>
      <c r="H102" s="119"/>
      <c r="I102" s="110"/>
      <c r="J102" s="111"/>
      <c r="K102" s="113" t="s">
        <v>495</v>
      </c>
      <c r="L102" s="89"/>
      <c r="M102" s="73"/>
    </row>
    <row r="103" spans="2:13" ht="21" customHeight="1" outlineLevel="1">
      <c r="B103" s="73"/>
      <c r="C103" s="95" t="s">
        <v>496</v>
      </c>
      <c r="D103" s="103"/>
      <c r="E103" s="110"/>
      <c r="F103" s="111"/>
      <c r="G103" s="110"/>
      <c r="H103" s="119"/>
      <c r="I103" s="110"/>
      <c r="J103" s="111"/>
      <c r="K103" s="113" t="s">
        <v>495</v>
      </c>
      <c r="L103" s="89"/>
      <c r="M103" s="73"/>
    </row>
    <row r="104" spans="2:13" ht="21" customHeight="1" outlineLevel="1">
      <c r="B104" s="73"/>
      <c r="C104" s="90" t="s">
        <v>498</v>
      </c>
      <c r="D104" s="103"/>
      <c r="E104" s="120">
        <v>0</v>
      </c>
      <c r="F104" s="121"/>
      <c r="G104" s="120">
        <v>0</v>
      </c>
      <c r="H104" s="122"/>
      <c r="I104" s="120">
        <v>0</v>
      </c>
      <c r="J104" s="123"/>
      <c r="K104" s="124">
        <f>E104+G104+I104</f>
        <v>0</v>
      </c>
      <c r="L104" s="73"/>
      <c r="M104" s="73"/>
    </row>
    <row r="105" spans="2:13" ht="21" customHeight="1" outlineLevel="1">
      <c r="B105" s="73"/>
      <c r="C105" s="90" t="s">
        <v>499</v>
      </c>
      <c r="D105" s="103"/>
      <c r="E105" s="110"/>
      <c r="F105" s="111"/>
      <c r="G105" s="110"/>
      <c r="H105" s="119"/>
      <c r="I105" s="110"/>
      <c r="J105" s="111"/>
      <c r="K105" s="113" t="s">
        <v>495</v>
      </c>
      <c r="L105" s="89"/>
      <c r="M105" s="73"/>
    </row>
    <row r="106" spans="2:13" ht="21" customHeight="1" outlineLevel="1">
      <c r="B106" s="73"/>
      <c r="C106" s="90" t="s">
        <v>500</v>
      </c>
      <c r="D106" s="103"/>
      <c r="E106" s="105"/>
      <c r="F106" s="125"/>
      <c r="G106" s="105"/>
      <c r="H106" s="126"/>
      <c r="I106" s="105"/>
      <c r="J106" s="111"/>
      <c r="K106" s="113" t="s">
        <v>495</v>
      </c>
      <c r="L106" s="116"/>
      <c r="M106" s="73"/>
    </row>
    <row r="107" spans="2:13" outlineLevel="1">
      <c r="B107" s="73"/>
      <c r="C107" s="90" t="s">
        <v>501</v>
      </c>
      <c r="D107" s="103"/>
      <c r="E107" s="127"/>
      <c r="F107" s="125"/>
      <c r="G107" s="105"/>
      <c r="H107" s="126"/>
      <c r="I107" s="105"/>
      <c r="J107" s="111"/>
      <c r="K107" s="113" t="s">
        <v>495</v>
      </c>
      <c r="L107" s="116"/>
      <c r="M107" s="73"/>
    </row>
    <row r="108" spans="2:13" ht="21" customHeight="1" outlineLevel="1">
      <c r="B108" s="73"/>
      <c r="C108" s="90" t="s">
        <v>503</v>
      </c>
      <c r="D108" s="103"/>
      <c r="E108" s="105"/>
      <c r="F108" s="125"/>
      <c r="G108" s="105"/>
      <c r="H108" s="126"/>
      <c r="I108" s="105"/>
      <c r="J108" s="111"/>
      <c r="K108" s="124" t="s">
        <v>495</v>
      </c>
      <c r="L108" s="89"/>
      <c r="M108" s="73"/>
    </row>
    <row r="109" spans="2:13" ht="21" customHeight="1" outlineLevel="1">
      <c r="B109" s="73"/>
      <c r="C109" s="90" t="s">
        <v>504</v>
      </c>
      <c r="D109" s="103"/>
      <c r="E109" s="110"/>
      <c r="F109" s="111"/>
      <c r="G109" s="110"/>
      <c r="H109" s="119"/>
      <c r="I109" s="110"/>
      <c r="J109" s="111"/>
      <c r="K109" s="113" t="s">
        <v>495</v>
      </c>
      <c r="L109" s="89"/>
      <c r="M109" s="73"/>
    </row>
    <row r="110" spans="2:13" ht="21.75" customHeight="1" outlineLevel="1">
      <c r="B110" s="73"/>
      <c r="C110" s="90" t="s">
        <v>506</v>
      </c>
      <c r="D110" s="103"/>
      <c r="E110" s="120">
        <v>0</v>
      </c>
      <c r="F110" s="121"/>
      <c r="G110" s="120">
        <v>0</v>
      </c>
      <c r="H110" s="122"/>
      <c r="I110" s="120">
        <v>0</v>
      </c>
      <c r="J110" s="123"/>
      <c r="K110" s="124">
        <f>E110+G110+I110</f>
        <v>0</v>
      </c>
      <c r="L110" s="73"/>
      <c r="M110" s="73"/>
    </row>
    <row r="111" spans="2:13" ht="21.75" customHeight="1" outlineLevel="1">
      <c r="B111" s="73"/>
      <c r="C111" s="90" t="s">
        <v>507</v>
      </c>
      <c r="D111" s="103"/>
      <c r="E111" s="128">
        <v>0</v>
      </c>
      <c r="F111" s="129"/>
      <c r="G111" s="128">
        <v>0</v>
      </c>
      <c r="H111" s="142"/>
      <c r="I111" s="128">
        <v>0</v>
      </c>
      <c r="J111" s="130"/>
      <c r="K111" s="131">
        <f>E111+G111+I111</f>
        <v>0</v>
      </c>
      <c r="L111" s="89"/>
      <c r="M111" s="73"/>
    </row>
    <row r="112" spans="2:13" ht="21" customHeight="1" outlineLevel="1">
      <c r="B112" s="73"/>
      <c r="C112" s="109"/>
      <c r="D112" s="103"/>
      <c r="E112" s="130"/>
      <c r="F112" s="130"/>
      <c r="G112" s="130"/>
      <c r="H112" s="132"/>
      <c r="I112" s="130"/>
      <c r="J112" s="130"/>
      <c r="K112" s="130"/>
      <c r="L112" s="89"/>
      <c r="M112" s="73"/>
    </row>
    <row r="113" spans="2:13" ht="21" customHeight="1" outlineLevel="1">
      <c r="B113" s="73"/>
      <c r="C113" s="109"/>
      <c r="D113" s="103"/>
      <c r="E113" s="98"/>
      <c r="F113" s="73"/>
      <c r="G113" s="73"/>
      <c r="H113" s="73"/>
      <c r="I113" s="73"/>
      <c r="J113" s="73"/>
      <c r="K113" s="73"/>
      <c r="L113" s="89"/>
      <c r="M113" s="73"/>
    </row>
    <row r="114" spans="2:13" ht="21" customHeight="1" outlineLevel="1">
      <c r="B114" s="73"/>
      <c r="C114" s="86" t="s">
        <v>508</v>
      </c>
      <c r="D114" s="116"/>
      <c r="E114" s="116"/>
      <c r="F114" s="116"/>
      <c r="G114" s="73"/>
      <c r="H114" s="73"/>
      <c r="I114" s="73"/>
      <c r="J114" s="116"/>
      <c r="K114" s="73"/>
      <c r="L114" s="116"/>
      <c r="M114" s="73"/>
    </row>
    <row r="115" spans="2:13" ht="21" customHeight="1" outlineLevel="1">
      <c r="B115" s="73"/>
      <c r="C115" s="89"/>
      <c r="D115" s="89"/>
      <c r="E115" s="89"/>
      <c r="F115" s="89"/>
      <c r="G115" s="73"/>
      <c r="H115" s="73"/>
      <c r="I115" s="73"/>
      <c r="J115" s="89"/>
      <c r="K115" s="73"/>
      <c r="L115" s="89"/>
      <c r="M115" s="73"/>
    </row>
    <row r="116" spans="2:13" ht="21" customHeight="1" outlineLevel="1">
      <c r="B116" s="73"/>
      <c r="C116" s="133" t="s">
        <v>509</v>
      </c>
      <c r="D116" s="89"/>
      <c r="E116" s="89"/>
      <c r="F116" s="89"/>
      <c r="G116" s="73"/>
      <c r="H116" s="73"/>
      <c r="I116" s="73"/>
      <c r="J116" s="73"/>
      <c r="K116" s="73"/>
      <c r="L116" s="89"/>
      <c r="M116" s="73"/>
    </row>
    <row r="117" spans="2:13" ht="21" customHeight="1" outlineLevel="1">
      <c r="B117" s="73"/>
      <c r="C117" s="89"/>
      <c r="D117" s="89"/>
      <c r="E117" s="89"/>
      <c r="F117" s="89"/>
      <c r="G117" s="73"/>
      <c r="H117" s="73"/>
      <c r="I117" s="73"/>
      <c r="J117" s="89"/>
      <c r="K117" s="73"/>
      <c r="L117" s="89"/>
      <c r="M117" s="73"/>
    </row>
    <row r="118" spans="2:13" ht="21" customHeight="1" outlineLevel="1">
      <c r="B118" s="73"/>
      <c r="C118" s="481"/>
      <c r="D118" s="481"/>
      <c r="E118" s="481"/>
      <c r="F118" s="481"/>
      <c r="G118" s="481"/>
      <c r="H118" s="481"/>
      <c r="I118" s="481"/>
      <c r="J118" s="481"/>
      <c r="K118" s="481"/>
      <c r="L118" s="89"/>
      <c r="M118" s="73"/>
    </row>
    <row r="119" spans="2:13" ht="21" customHeight="1" outlineLevel="1">
      <c r="B119" s="73"/>
      <c r="C119" s="481"/>
      <c r="D119" s="481"/>
      <c r="E119" s="481"/>
      <c r="F119" s="481"/>
      <c r="G119" s="481"/>
      <c r="H119" s="481"/>
      <c r="I119" s="481"/>
      <c r="J119" s="481"/>
      <c r="K119" s="481"/>
      <c r="L119" s="73"/>
      <c r="M119" s="73"/>
    </row>
    <row r="120" spans="2:13" ht="21" customHeight="1" outlineLevel="1">
      <c r="B120" s="73"/>
      <c r="C120" s="481"/>
      <c r="D120" s="481"/>
      <c r="E120" s="481"/>
      <c r="F120" s="481"/>
      <c r="G120" s="481"/>
      <c r="H120" s="481"/>
      <c r="I120" s="481"/>
      <c r="J120" s="481"/>
      <c r="K120" s="481"/>
      <c r="L120" s="73"/>
      <c r="M120" s="73"/>
    </row>
    <row r="121" spans="2:13" ht="21" customHeight="1" outlineLevel="1">
      <c r="B121" s="73"/>
      <c r="C121" s="481"/>
      <c r="D121" s="481"/>
      <c r="E121" s="481"/>
      <c r="F121" s="481"/>
      <c r="G121" s="481"/>
      <c r="H121" s="481"/>
      <c r="I121" s="481"/>
      <c r="J121" s="481"/>
      <c r="K121" s="481"/>
      <c r="L121" s="73"/>
      <c r="M121" s="73"/>
    </row>
    <row r="122" spans="2:13" ht="21" customHeight="1" outlineLevel="1">
      <c r="B122" s="73"/>
      <c r="C122" s="481"/>
      <c r="D122" s="481"/>
      <c r="E122" s="481"/>
      <c r="F122" s="481"/>
      <c r="G122" s="481"/>
      <c r="H122" s="481"/>
      <c r="I122" s="481"/>
      <c r="J122" s="481"/>
      <c r="K122" s="481"/>
      <c r="L122" s="73"/>
      <c r="M122" s="73"/>
    </row>
    <row r="123" spans="2:13" ht="21" customHeight="1" outlineLevel="1">
      <c r="B123" s="73"/>
      <c r="C123" s="481"/>
      <c r="D123" s="481"/>
      <c r="E123" s="481"/>
      <c r="F123" s="481"/>
      <c r="G123" s="481"/>
      <c r="H123" s="481"/>
      <c r="I123" s="481"/>
      <c r="J123" s="481"/>
      <c r="K123" s="481"/>
      <c r="L123" s="73"/>
      <c r="M123" s="73"/>
    </row>
    <row r="124" spans="2:13" ht="21" customHeight="1" outlineLevel="1">
      <c r="B124" s="73"/>
      <c r="C124" s="481"/>
      <c r="D124" s="481"/>
      <c r="E124" s="481"/>
      <c r="F124" s="481"/>
      <c r="G124" s="481"/>
      <c r="H124" s="481"/>
      <c r="I124" s="481"/>
      <c r="J124" s="481"/>
      <c r="K124" s="481"/>
      <c r="L124" s="73"/>
      <c r="M124" s="73"/>
    </row>
    <row r="125" spans="2:13" ht="21" customHeight="1" outlineLevel="1">
      <c r="B125" s="73"/>
      <c r="C125" s="481"/>
      <c r="D125" s="481"/>
      <c r="E125" s="481"/>
      <c r="F125" s="481"/>
      <c r="G125" s="481"/>
      <c r="H125" s="481"/>
      <c r="I125" s="481"/>
      <c r="J125" s="481"/>
      <c r="K125" s="481"/>
      <c r="L125" s="73"/>
      <c r="M125" s="73"/>
    </row>
    <row r="126" spans="2:13" ht="21" customHeight="1" outlineLevel="1">
      <c r="B126" s="73"/>
      <c r="C126" s="481"/>
      <c r="D126" s="481"/>
      <c r="E126" s="481"/>
      <c r="F126" s="481"/>
      <c r="G126" s="481"/>
      <c r="H126" s="481"/>
      <c r="I126" s="481"/>
      <c r="J126" s="481"/>
      <c r="K126" s="481"/>
      <c r="L126" s="73"/>
      <c r="M126" s="73"/>
    </row>
    <row r="127" spans="2:13" ht="21" customHeight="1" outlineLevel="1">
      <c r="B127" s="73"/>
      <c r="C127" s="481"/>
      <c r="D127" s="481"/>
      <c r="E127" s="481"/>
      <c r="F127" s="481"/>
      <c r="G127" s="481"/>
      <c r="H127" s="481"/>
      <c r="I127" s="481"/>
      <c r="J127" s="481"/>
      <c r="K127" s="481"/>
      <c r="L127" s="73"/>
      <c r="M127" s="73"/>
    </row>
    <row r="128" spans="2:13" ht="21" customHeight="1" outlineLevel="1">
      <c r="B128" s="73"/>
      <c r="C128" s="481"/>
      <c r="D128" s="481"/>
      <c r="E128" s="481"/>
      <c r="F128" s="481"/>
      <c r="G128" s="481"/>
      <c r="H128" s="481"/>
      <c r="I128" s="481"/>
      <c r="J128" s="481"/>
      <c r="K128" s="481"/>
      <c r="L128" s="73"/>
      <c r="M128" s="73"/>
    </row>
    <row r="129" spans="2:13" ht="21" customHeight="1" outlineLevel="1">
      <c r="B129" s="73"/>
      <c r="C129" s="481"/>
      <c r="D129" s="481"/>
      <c r="E129" s="481"/>
      <c r="F129" s="481"/>
      <c r="G129" s="481"/>
      <c r="H129" s="481"/>
      <c r="I129" s="481"/>
      <c r="J129" s="481"/>
      <c r="K129" s="481"/>
      <c r="L129" s="73"/>
      <c r="M129" s="73"/>
    </row>
    <row r="130" spans="2:13" ht="21" customHeight="1" outlineLevel="1">
      <c r="B130" s="73"/>
      <c r="C130" s="481"/>
      <c r="D130" s="481"/>
      <c r="E130" s="481"/>
      <c r="F130" s="481"/>
      <c r="G130" s="481"/>
      <c r="H130" s="481"/>
      <c r="I130" s="481"/>
      <c r="J130" s="481"/>
      <c r="K130" s="481"/>
      <c r="L130" s="73"/>
      <c r="M130" s="73"/>
    </row>
    <row r="131" spans="2:13" ht="21" customHeight="1" outlineLevel="1">
      <c r="B131" s="73"/>
      <c r="C131" s="481"/>
      <c r="D131" s="481"/>
      <c r="E131" s="481"/>
      <c r="F131" s="481"/>
      <c r="G131" s="481"/>
      <c r="H131" s="481"/>
      <c r="I131" s="481"/>
      <c r="J131" s="481"/>
      <c r="K131" s="481"/>
      <c r="L131" s="73"/>
      <c r="M131" s="73"/>
    </row>
    <row r="132" spans="2:13" ht="21" customHeight="1" outlineLevel="1">
      <c r="B132" s="73"/>
      <c r="C132" s="481"/>
      <c r="D132" s="481"/>
      <c r="E132" s="481"/>
      <c r="F132" s="481"/>
      <c r="G132" s="481"/>
      <c r="H132" s="481"/>
      <c r="I132" s="481"/>
      <c r="J132" s="481"/>
      <c r="K132" s="481"/>
      <c r="L132" s="73"/>
      <c r="M132" s="73"/>
    </row>
    <row r="133" spans="2:13" ht="21" customHeight="1" outlineLevel="1">
      <c r="B133" s="73"/>
      <c r="C133" s="481"/>
      <c r="D133" s="481"/>
      <c r="E133" s="481"/>
      <c r="F133" s="481"/>
      <c r="G133" s="481"/>
      <c r="H133" s="481"/>
      <c r="I133" s="481"/>
      <c r="J133" s="481"/>
      <c r="K133" s="481"/>
      <c r="L133" s="73"/>
      <c r="M133" s="73"/>
    </row>
    <row r="134" spans="2:13" ht="21" customHeight="1" outlineLevel="1">
      <c r="B134" s="73"/>
      <c r="C134" s="481"/>
      <c r="D134" s="481"/>
      <c r="E134" s="481"/>
      <c r="F134" s="481"/>
      <c r="G134" s="481"/>
      <c r="H134" s="481"/>
      <c r="I134" s="481"/>
      <c r="J134" s="481"/>
      <c r="K134" s="481"/>
      <c r="L134" s="73"/>
      <c r="M134" s="73"/>
    </row>
    <row r="135" spans="2:13" ht="21" customHeight="1" outlineLevel="1">
      <c r="B135" s="73"/>
      <c r="C135" s="481"/>
      <c r="D135" s="481"/>
      <c r="E135" s="481"/>
      <c r="F135" s="481"/>
      <c r="G135" s="481"/>
      <c r="H135" s="481"/>
      <c r="I135" s="481"/>
      <c r="J135" s="481"/>
      <c r="K135" s="481"/>
      <c r="L135" s="73"/>
      <c r="M135" s="73"/>
    </row>
    <row r="136" spans="2:13" ht="21" customHeight="1" outlineLevel="1">
      <c r="B136" s="73"/>
      <c r="C136" s="134"/>
      <c r="D136" s="73"/>
      <c r="E136" s="134"/>
      <c r="F136" s="73"/>
      <c r="G136" s="73"/>
      <c r="H136" s="73"/>
      <c r="I136" s="135"/>
      <c r="J136" s="136"/>
      <c r="K136" s="137"/>
      <c r="L136" s="73"/>
      <c r="M136" s="73"/>
    </row>
    <row r="137" spans="2:13" ht="21" customHeight="1" outlineLevel="1">
      <c r="B137" s="73"/>
      <c r="C137" s="133" t="s">
        <v>511</v>
      </c>
      <c r="D137" s="73"/>
      <c r="E137" s="134"/>
      <c r="F137" s="73"/>
      <c r="G137" s="73"/>
      <c r="H137" s="73"/>
      <c r="I137" s="135"/>
      <c r="J137" s="136"/>
      <c r="K137" s="137"/>
      <c r="L137" s="73"/>
      <c r="M137" s="73"/>
    </row>
    <row r="138" spans="2:13" ht="21" customHeight="1" outlineLevel="1">
      <c r="B138" s="73"/>
      <c r="C138" s="73"/>
      <c r="D138" s="73"/>
      <c r="E138" s="83"/>
      <c r="F138" s="73"/>
      <c r="G138" s="73"/>
      <c r="H138" s="73"/>
      <c r="I138" s="73"/>
      <c r="J138" s="73"/>
      <c r="K138" s="73"/>
      <c r="L138" s="73"/>
      <c r="M138" s="73"/>
    </row>
    <row r="139" spans="2:13" ht="21" customHeight="1" outlineLevel="1">
      <c r="B139" s="73"/>
      <c r="C139" s="481"/>
      <c r="D139" s="481"/>
      <c r="E139" s="481"/>
      <c r="F139" s="481"/>
      <c r="G139" s="481"/>
      <c r="H139" s="481"/>
      <c r="I139" s="481"/>
      <c r="J139" s="481"/>
      <c r="K139" s="481"/>
      <c r="L139" s="73"/>
      <c r="M139" s="73"/>
    </row>
    <row r="140" spans="2:13" ht="21" customHeight="1" outlineLevel="1">
      <c r="B140" s="73"/>
      <c r="C140" s="481"/>
      <c r="D140" s="481"/>
      <c r="E140" s="481"/>
      <c r="F140" s="481"/>
      <c r="G140" s="481"/>
      <c r="H140" s="481"/>
      <c r="I140" s="481"/>
      <c r="J140" s="481"/>
      <c r="K140" s="481"/>
      <c r="L140" s="73"/>
      <c r="M140" s="73"/>
    </row>
    <row r="141" spans="2:13" ht="21" customHeight="1" outlineLevel="1">
      <c r="B141" s="73"/>
      <c r="C141" s="481"/>
      <c r="D141" s="481"/>
      <c r="E141" s="481"/>
      <c r="F141" s="481"/>
      <c r="G141" s="481"/>
      <c r="H141" s="481"/>
      <c r="I141" s="481"/>
      <c r="J141" s="481"/>
      <c r="K141" s="481"/>
      <c r="L141" s="73"/>
      <c r="M141" s="73"/>
    </row>
    <row r="142" spans="2:13" ht="21" customHeight="1" outlineLevel="1">
      <c r="B142" s="73"/>
      <c r="C142" s="481"/>
      <c r="D142" s="481"/>
      <c r="E142" s="481"/>
      <c r="F142" s="481"/>
      <c r="G142" s="481"/>
      <c r="H142" s="481"/>
      <c r="I142" s="481"/>
      <c r="J142" s="481"/>
      <c r="K142" s="481"/>
      <c r="L142" s="73"/>
      <c r="M142" s="73"/>
    </row>
    <row r="143" spans="2:13" ht="21" customHeight="1" outlineLevel="1">
      <c r="B143" s="73"/>
      <c r="C143" s="481"/>
      <c r="D143" s="481"/>
      <c r="E143" s="481"/>
      <c r="F143" s="481"/>
      <c r="G143" s="481"/>
      <c r="H143" s="481"/>
      <c r="I143" s="481"/>
      <c r="J143" s="481"/>
      <c r="K143" s="481"/>
      <c r="L143" s="73"/>
      <c r="M143" s="73"/>
    </row>
    <row r="144" spans="2:13" ht="21" customHeight="1" outlineLevel="1">
      <c r="B144" s="73"/>
      <c r="C144" s="481"/>
      <c r="D144" s="481"/>
      <c r="E144" s="481"/>
      <c r="F144" s="481"/>
      <c r="G144" s="481"/>
      <c r="H144" s="481"/>
      <c r="I144" s="481"/>
      <c r="J144" s="481"/>
      <c r="K144" s="481"/>
      <c r="L144" s="73"/>
      <c r="M144" s="73"/>
    </row>
    <row r="145" spans="2:13" ht="21" customHeight="1" outlineLevel="1">
      <c r="B145" s="73"/>
      <c r="C145" s="481"/>
      <c r="D145" s="481"/>
      <c r="E145" s="481"/>
      <c r="F145" s="481"/>
      <c r="G145" s="481"/>
      <c r="H145" s="481"/>
      <c r="I145" s="481"/>
      <c r="J145" s="481"/>
      <c r="K145" s="481"/>
      <c r="L145" s="73"/>
      <c r="M145" s="73"/>
    </row>
    <row r="146" spans="2:13" ht="21" customHeight="1" outlineLevel="1">
      <c r="B146" s="73"/>
      <c r="C146" s="481"/>
      <c r="D146" s="481"/>
      <c r="E146" s="481"/>
      <c r="F146" s="481"/>
      <c r="G146" s="481"/>
      <c r="H146" s="481"/>
      <c r="I146" s="481"/>
      <c r="J146" s="481"/>
      <c r="K146" s="481"/>
      <c r="L146" s="73"/>
      <c r="M146" s="73"/>
    </row>
    <row r="147" spans="2:13" ht="21" customHeight="1" outlineLevel="1">
      <c r="B147" s="73"/>
      <c r="C147" s="481"/>
      <c r="D147" s="481"/>
      <c r="E147" s="481"/>
      <c r="F147" s="481"/>
      <c r="G147" s="481"/>
      <c r="H147" s="481"/>
      <c r="I147" s="481"/>
      <c r="J147" s="481"/>
      <c r="K147" s="481"/>
      <c r="L147" s="73"/>
      <c r="M147" s="73"/>
    </row>
    <row r="148" spans="2:13" ht="21" customHeight="1" outlineLevel="1">
      <c r="B148" s="73"/>
      <c r="C148" s="481"/>
      <c r="D148" s="481"/>
      <c r="E148" s="481"/>
      <c r="F148" s="481"/>
      <c r="G148" s="481"/>
      <c r="H148" s="481"/>
      <c r="I148" s="481"/>
      <c r="J148" s="481"/>
      <c r="K148" s="481"/>
      <c r="L148" s="73"/>
      <c r="M148" s="73"/>
    </row>
    <row r="149" spans="2:13" ht="21" customHeight="1" outlineLevel="1">
      <c r="B149" s="73"/>
      <c r="C149" s="481"/>
      <c r="D149" s="481"/>
      <c r="E149" s="481"/>
      <c r="F149" s="481"/>
      <c r="G149" s="481"/>
      <c r="H149" s="481"/>
      <c r="I149" s="481"/>
      <c r="J149" s="481"/>
      <c r="K149" s="481"/>
      <c r="L149" s="73"/>
      <c r="M149" s="73"/>
    </row>
    <row r="150" spans="2:13" ht="21" customHeight="1" outlineLevel="1">
      <c r="B150" s="73"/>
      <c r="C150" s="481"/>
      <c r="D150" s="481"/>
      <c r="E150" s="481"/>
      <c r="F150" s="481"/>
      <c r="G150" s="481"/>
      <c r="H150" s="481"/>
      <c r="I150" s="481"/>
      <c r="J150" s="481"/>
      <c r="K150" s="481"/>
      <c r="L150" s="73"/>
      <c r="M150" s="73"/>
    </row>
    <row r="151" spans="2:13" ht="21" customHeight="1" outlineLevel="1">
      <c r="B151" s="73"/>
      <c r="C151" s="481"/>
      <c r="D151" s="481"/>
      <c r="E151" s="481"/>
      <c r="F151" s="481"/>
      <c r="G151" s="481"/>
      <c r="H151" s="481"/>
      <c r="I151" s="481"/>
      <c r="J151" s="481"/>
      <c r="K151" s="481"/>
      <c r="L151" s="73"/>
      <c r="M151" s="73"/>
    </row>
    <row r="152" spans="2:13" ht="21" customHeight="1" outlineLevel="1">
      <c r="B152" s="73"/>
      <c r="C152" s="481"/>
      <c r="D152" s="481"/>
      <c r="E152" s="481"/>
      <c r="F152" s="481"/>
      <c r="G152" s="481"/>
      <c r="H152" s="481"/>
      <c r="I152" s="481"/>
      <c r="J152" s="481"/>
      <c r="K152" s="481"/>
      <c r="L152" s="73"/>
      <c r="M152" s="73"/>
    </row>
    <row r="153" spans="2:13" ht="21" customHeight="1" outlineLevel="1">
      <c r="B153" s="73"/>
      <c r="C153" s="481"/>
      <c r="D153" s="481"/>
      <c r="E153" s="481"/>
      <c r="F153" s="481"/>
      <c r="G153" s="481"/>
      <c r="H153" s="481"/>
      <c r="I153" s="481"/>
      <c r="J153" s="481"/>
      <c r="K153" s="481"/>
      <c r="L153" s="73"/>
      <c r="M153" s="73"/>
    </row>
    <row r="154" spans="2:13" ht="21" customHeight="1" outlineLevel="1">
      <c r="B154" s="73"/>
      <c r="C154" s="481"/>
      <c r="D154" s="481"/>
      <c r="E154" s="481"/>
      <c r="F154" s="481"/>
      <c r="G154" s="481"/>
      <c r="H154" s="481"/>
      <c r="I154" s="481"/>
      <c r="J154" s="481"/>
      <c r="K154" s="481"/>
      <c r="L154" s="73"/>
      <c r="M154" s="73"/>
    </row>
    <row r="155" spans="2:13" ht="21" customHeight="1" outlineLevel="1">
      <c r="B155" s="73"/>
      <c r="C155" s="481"/>
      <c r="D155" s="481"/>
      <c r="E155" s="481"/>
      <c r="F155" s="481"/>
      <c r="G155" s="481"/>
      <c r="H155" s="481"/>
      <c r="I155" s="481"/>
      <c r="J155" s="481"/>
      <c r="K155" s="481"/>
      <c r="L155" s="73"/>
      <c r="M155" s="73"/>
    </row>
    <row r="156" spans="2:13" ht="21" customHeight="1" outlineLevel="1">
      <c r="B156" s="73"/>
      <c r="C156" s="481"/>
      <c r="D156" s="481"/>
      <c r="E156" s="481"/>
      <c r="F156" s="481"/>
      <c r="G156" s="481"/>
      <c r="H156" s="481"/>
      <c r="I156" s="481"/>
      <c r="J156" s="481"/>
      <c r="K156" s="481"/>
      <c r="L156" s="73"/>
      <c r="M156" s="73"/>
    </row>
    <row r="157" spans="2:13" ht="21" customHeight="1" outlineLevel="1">
      <c r="B157" s="73"/>
      <c r="C157" s="134"/>
      <c r="D157" s="73"/>
      <c r="E157" s="134"/>
      <c r="F157" s="73"/>
      <c r="G157" s="73"/>
      <c r="H157" s="73"/>
      <c r="I157" s="135"/>
      <c r="J157" s="136"/>
      <c r="K157" s="137"/>
      <c r="L157" s="73"/>
      <c r="M157" s="73"/>
    </row>
    <row r="158" spans="2:13" ht="20.25" customHeight="1">
      <c r="B158" s="73"/>
      <c r="C158" s="134"/>
      <c r="D158" s="73"/>
      <c r="E158" s="134"/>
      <c r="F158" s="73"/>
      <c r="G158" s="73"/>
      <c r="H158" s="73"/>
      <c r="I158" s="135"/>
      <c r="J158" s="136"/>
      <c r="K158" s="137"/>
      <c r="L158" s="73"/>
      <c r="M158" s="73"/>
    </row>
    <row r="159" spans="2:13" ht="24" customHeight="1">
      <c r="B159" s="73"/>
      <c r="C159" s="84" t="s">
        <v>269</v>
      </c>
      <c r="D159" s="81"/>
      <c r="E159" s="84" t="s">
        <v>270</v>
      </c>
      <c r="F159" s="73"/>
      <c r="G159" s="85" t="s">
        <v>497</v>
      </c>
      <c r="H159" s="73"/>
      <c r="J159" s="73"/>
      <c r="K159" s="73"/>
      <c r="L159" s="73"/>
      <c r="M159" s="73"/>
    </row>
    <row r="160" spans="2:13" ht="21" customHeight="1" outlineLevel="1">
      <c r="B160" s="73"/>
      <c r="C160" s="83"/>
      <c r="D160" s="73"/>
      <c r="E160" s="83"/>
      <c r="F160" s="73"/>
      <c r="G160" s="73"/>
      <c r="H160" s="73"/>
      <c r="I160" s="73"/>
      <c r="J160" s="73"/>
      <c r="K160" s="73"/>
      <c r="L160" s="73"/>
      <c r="M160" s="73"/>
    </row>
    <row r="161" spans="2:13" ht="21.75" customHeight="1" outlineLevel="1">
      <c r="B161" s="73"/>
      <c r="C161" s="86" t="s">
        <v>431</v>
      </c>
      <c r="D161" s="73"/>
      <c r="E161" s="87"/>
      <c r="F161" s="73"/>
      <c r="G161" s="73"/>
      <c r="H161" s="73"/>
      <c r="I161" s="73"/>
      <c r="J161" s="73"/>
      <c r="K161" s="73"/>
      <c r="L161" s="73"/>
      <c r="M161" s="73"/>
    </row>
    <row r="162" spans="2:13" ht="21" customHeight="1" outlineLevel="1">
      <c r="B162" s="73"/>
      <c r="C162" s="88"/>
      <c r="D162" s="73"/>
      <c r="E162" s="87"/>
      <c r="F162" s="73"/>
      <c r="G162" s="73"/>
      <c r="H162" s="73"/>
      <c r="I162" s="73"/>
      <c r="J162" s="73"/>
      <c r="K162" s="73"/>
      <c r="L162" s="73"/>
      <c r="M162" s="73"/>
    </row>
    <row r="163" spans="2:13" ht="21" customHeight="1" outlineLevel="1">
      <c r="B163" s="73"/>
      <c r="C163" s="89"/>
      <c r="D163" s="73"/>
      <c r="E163" s="89"/>
      <c r="F163" s="73"/>
      <c r="G163" s="73"/>
      <c r="H163" s="73"/>
      <c r="I163" s="73"/>
      <c r="J163" s="73"/>
      <c r="K163" s="73"/>
      <c r="L163" s="73"/>
      <c r="M163" s="73"/>
    </row>
    <row r="164" spans="2:13" outlineLevel="1">
      <c r="B164" s="73"/>
      <c r="C164" s="90" t="s">
        <v>36</v>
      </c>
      <c r="D164" s="89"/>
      <c r="E164" s="90" t="s">
        <v>432</v>
      </c>
      <c r="F164" s="89"/>
      <c r="G164" s="91" t="s">
        <v>433</v>
      </c>
      <c r="H164" s="73"/>
      <c r="I164" s="90" t="s">
        <v>434</v>
      </c>
      <c r="J164" s="73"/>
      <c r="K164" s="73"/>
      <c r="L164" s="89"/>
      <c r="M164" s="73"/>
    </row>
    <row r="165" spans="2:13" ht="36.75" customHeight="1" outlineLevel="1">
      <c r="B165" s="73"/>
      <c r="C165" s="92" t="s">
        <v>316</v>
      </c>
      <c r="D165" s="73"/>
      <c r="E165" s="93" t="s">
        <v>266</v>
      </c>
      <c r="F165" s="73"/>
      <c r="G165" s="94"/>
      <c r="H165" s="73"/>
      <c r="I165" s="92" t="s">
        <v>542</v>
      </c>
      <c r="J165" s="73"/>
      <c r="K165" s="73"/>
      <c r="L165" s="73"/>
      <c r="M165" s="73"/>
    </row>
    <row r="166" spans="2:13" ht="21" customHeight="1" outlineLevel="1">
      <c r="B166" s="73"/>
      <c r="C166" s="89"/>
      <c r="D166" s="73"/>
      <c r="E166" s="73"/>
      <c r="F166" s="73"/>
      <c r="G166" s="73"/>
      <c r="H166" s="73"/>
      <c r="I166" s="73"/>
      <c r="J166" s="73"/>
      <c r="K166" s="73"/>
      <c r="L166" s="73"/>
      <c r="M166" s="73"/>
    </row>
    <row r="167" spans="2:13" ht="36" outlineLevel="1">
      <c r="B167" s="73"/>
      <c r="C167" s="95" t="s">
        <v>439</v>
      </c>
      <c r="D167" s="89"/>
      <c r="E167" s="95" t="s">
        <v>440</v>
      </c>
      <c r="F167" s="89"/>
      <c r="G167" s="95" t="s">
        <v>441</v>
      </c>
      <c r="H167" s="73"/>
      <c r="I167" s="95" t="s">
        <v>442</v>
      </c>
      <c r="J167" s="89"/>
      <c r="K167" s="95" t="s">
        <v>642</v>
      </c>
      <c r="L167" s="73"/>
      <c r="M167" s="73"/>
    </row>
    <row r="168" spans="2:13" ht="36.75" customHeight="1" outlineLevel="1">
      <c r="B168" s="73"/>
      <c r="C168" s="94"/>
      <c r="D168" s="89"/>
      <c r="E168" s="94"/>
      <c r="F168" s="89"/>
      <c r="G168" s="94"/>
      <c r="H168" s="73"/>
      <c r="I168" s="150"/>
      <c r="J168" s="89"/>
      <c r="K168" s="94"/>
      <c r="L168" s="73"/>
      <c r="M168" s="73"/>
    </row>
    <row r="169" spans="2:13" ht="21" customHeight="1" outlineLevel="1">
      <c r="B169" s="73"/>
      <c r="C169" s="89"/>
      <c r="D169" s="89"/>
      <c r="E169" s="89"/>
      <c r="F169" s="89"/>
      <c r="G169" s="73"/>
      <c r="H169" s="73"/>
      <c r="I169" s="73"/>
      <c r="J169" s="89"/>
      <c r="K169" s="73"/>
      <c r="L169" s="73"/>
      <c r="M169" s="73"/>
    </row>
    <row r="170" spans="2:13" ht="21.75" customHeight="1" outlineLevel="1">
      <c r="B170" s="73"/>
      <c r="C170" s="86" t="s">
        <v>445</v>
      </c>
      <c r="D170" s="73"/>
      <c r="E170" s="98"/>
      <c r="F170" s="99"/>
      <c r="G170" s="99"/>
      <c r="H170" s="99"/>
      <c r="I170" s="99"/>
      <c r="J170" s="99"/>
      <c r="K170" s="99"/>
      <c r="L170" s="73"/>
      <c r="M170" s="73"/>
    </row>
    <row r="171" spans="2:13" ht="21" customHeight="1" outlineLevel="1">
      <c r="B171" s="73"/>
      <c r="C171" s="73"/>
      <c r="D171" s="73"/>
      <c r="E171" s="100"/>
      <c r="F171" s="101"/>
      <c r="G171" s="100"/>
      <c r="H171" s="101"/>
      <c r="I171" s="100"/>
      <c r="J171" s="102"/>
      <c r="K171" s="100"/>
      <c r="L171" s="73"/>
      <c r="M171" s="73"/>
    </row>
    <row r="172" spans="2:13" ht="21" customHeight="1" outlineLevel="1">
      <c r="B172" s="73"/>
      <c r="C172" s="73"/>
      <c r="D172" s="73"/>
      <c r="E172" s="100">
        <v>2024</v>
      </c>
      <c r="F172" s="101"/>
      <c r="G172" s="100">
        <v>2025</v>
      </c>
      <c r="H172" s="101"/>
      <c r="I172" s="100">
        <v>2026</v>
      </c>
      <c r="J172" s="102"/>
      <c r="K172" s="100" t="s">
        <v>446</v>
      </c>
      <c r="L172" s="73"/>
      <c r="M172" s="73"/>
    </row>
    <row r="173" spans="2:13" outlineLevel="1">
      <c r="B173" s="73"/>
      <c r="C173" s="95" t="s">
        <v>447</v>
      </c>
      <c r="D173" s="103"/>
      <c r="E173" s="104">
        <f>E174+E175</f>
        <v>0</v>
      </c>
      <c r="F173" s="103"/>
      <c r="G173" s="104">
        <f>G174+G175</f>
        <v>0</v>
      </c>
      <c r="H173" s="73"/>
      <c r="I173" s="104">
        <f>I174+I175</f>
        <v>0</v>
      </c>
      <c r="J173" s="103"/>
      <c r="K173" s="104">
        <f>K174+K175</f>
        <v>0</v>
      </c>
      <c r="L173" s="103"/>
      <c r="M173" s="73"/>
    </row>
    <row r="174" spans="2:13" ht="21" customHeight="1" outlineLevel="1">
      <c r="B174" s="73"/>
      <c r="C174" s="90" t="s">
        <v>448</v>
      </c>
      <c r="D174" s="103"/>
      <c r="E174" s="105">
        <v>0</v>
      </c>
      <c r="F174" s="106"/>
      <c r="G174" s="105">
        <v>0</v>
      </c>
      <c r="H174" s="73"/>
      <c r="I174" s="105">
        <v>0</v>
      </c>
      <c r="J174" s="103"/>
      <c r="K174" s="107">
        <f>E174+G174+I174</f>
        <v>0</v>
      </c>
      <c r="L174" s="103"/>
      <c r="M174" s="73"/>
    </row>
    <row r="175" spans="2:13" ht="21.75" customHeight="1" outlineLevel="1">
      <c r="B175" s="73"/>
      <c r="C175" s="90" t="s">
        <v>449</v>
      </c>
      <c r="D175" s="103"/>
      <c r="E175" s="105">
        <v>0</v>
      </c>
      <c r="F175" s="106"/>
      <c r="G175" s="105">
        <v>0</v>
      </c>
      <c r="H175" s="73"/>
      <c r="I175" s="105">
        <v>0</v>
      </c>
      <c r="J175" s="103"/>
      <c r="K175" s="107">
        <f>E175+G175+I175</f>
        <v>0</v>
      </c>
      <c r="L175" s="103"/>
      <c r="M175" s="73"/>
    </row>
    <row r="176" spans="2:13" outlineLevel="1">
      <c r="B176" s="73"/>
      <c r="C176" s="95" t="s">
        <v>450</v>
      </c>
      <c r="D176" s="103"/>
      <c r="E176" s="104">
        <f>E177+E178</f>
        <v>0</v>
      </c>
      <c r="F176" s="103"/>
      <c r="G176" s="104">
        <f>G177+G178</f>
        <v>0</v>
      </c>
      <c r="H176" s="73"/>
      <c r="I176" s="104">
        <f>I177+I178</f>
        <v>0</v>
      </c>
      <c r="J176" s="103"/>
      <c r="K176" s="104">
        <f>K177+K178</f>
        <v>0</v>
      </c>
      <c r="L176" s="103"/>
      <c r="M176" s="73"/>
    </row>
    <row r="177" spans="2:13" ht="21" customHeight="1" outlineLevel="1">
      <c r="B177" s="73"/>
      <c r="C177" s="90" t="s">
        <v>451</v>
      </c>
      <c r="D177" s="103"/>
      <c r="E177" s="105">
        <v>0</v>
      </c>
      <c r="F177" s="106"/>
      <c r="G177" s="105">
        <v>0</v>
      </c>
      <c r="H177" s="73"/>
      <c r="I177" s="105">
        <v>0</v>
      </c>
      <c r="J177" s="103"/>
      <c r="K177" s="107">
        <f>E177+G177+I177</f>
        <v>0</v>
      </c>
      <c r="L177" s="103"/>
      <c r="M177" s="73"/>
    </row>
    <row r="178" spans="2:13" ht="21" customHeight="1" outlineLevel="1">
      <c r="B178" s="73"/>
      <c r="C178" s="90" t="s">
        <v>452</v>
      </c>
      <c r="D178" s="103"/>
      <c r="E178" s="105">
        <v>0</v>
      </c>
      <c r="F178" s="106"/>
      <c r="G178" s="105">
        <v>0</v>
      </c>
      <c r="H178" s="73"/>
      <c r="I178" s="105">
        <v>0</v>
      </c>
      <c r="J178" s="103"/>
      <c r="K178" s="107">
        <f>E178+G178+I178</f>
        <v>0</v>
      </c>
      <c r="L178" s="103"/>
      <c r="M178" s="73"/>
    </row>
    <row r="179" spans="2:13" ht="21" customHeight="1" outlineLevel="1">
      <c r="B179" s="73"/>
      <c r="C179" s="95" t="s">
        <v>453</v>
      </c>
      <c r="D179" s="103"/>
      <c r="E179" s="104">
        <f>E180+E181</f>
        <v>0</v>
      </c>
      <c r="F179" s="103"/>
      <c r="G179" s="104">
        <f>G180+G181</f>
        <v>0</v>
      </c>
      <c r="H179" s="73"/>
      <c r="I179" s="104">
        <f>I180+I181</f>
        <v>0</v>
      </c>
      <c r="J179" s="103"/>
      <c r="K179" s="104">
        <f>K180+K181</f>
        <v>0</v>
      </c>
      <c r="L179" s="103"/>
      <c r="M179" s="73"/>
    </row>
    <row r="180" spans="2:13" ht="21" customHeight="1" outlineLevel="1">
      <c r="B180" s="73"/>
      <c r="C180" s="90" t="s">
        <v>454</v>
      </c>
      <c r="D180" s="103"/>
      <c r="E180" s="105">
        <v>0</v>
      </c>
      <c r="F180" s="106"/>
      <c r="G180" s="105">
        <v>0</v>
      </c>
      <c r="H180" s="73"/>
      <c r="I180" s="105">
        <v>0</v>
      </c>
      <c r="J180" s="103"/>
      <c r="K180" s="107">
        <f>E180+G180+I180</f>
        <v>0</v>
      </c>
      <c r="L180" s="103"/>
      <c r="M180" s="73"/>
    </row>
    <row r="181" spans="2:13" ht="21" customHeight="1" outlineLevel="1">
      <c r="B181" s="73"/>
      <c r="C181" s="90" t="s">
        <v>455</v>
      </c>
      <c r="D181" s="103"/>
      <c r="E181" s="105">
        <v>0</v>
      </c>
      <c r="F181" s="106"/>
      <c r="G181" s="105">
        <v>0</v>
      </c>
      <c r="H181" s="73"/>
      <c r="I181" s="105">
        <v>0</v>
      </c>
      <c r="J181" s="103"/>
      <c r="K181" s="107">
        <f>E181+G181+I181</f>
        <v>0</v>
      </c>
      <c r="L181" s="103"/>
      <c r="M181" s="73"/>
    </row>
    <row r="182" spans="2:13" ht="21" customHeight="1" outlineLevel="1">
      <c r="B182" s="73"/>
      <c r="C182" s="95" t="s">
        <v>456</v>
      </c>
      <c r="D182" s="103"/>
      <c r="E182" s="104">
        <f>E183+E184</f>
        <v>0</v>
      </c>
      <c r="F182" s="103"/>
      <c r="G182" s="104">
        <f>G183+G184</f>
        <v>0</v>
      </c>
      <c r="H182" s="73"/>
      <c r="I182" s="104">
        <f>I183+I184</f>
        <v>0</v>
      </c>
      <c r="J182" s="103"/>
      <c r="K182" s="104">
        <f>K183+K184</f>
        <v>0</v>
      </c>
      <c r="L182" s="103"/>
      <c r="M182" s="73"/>
    </row>
    <row r="183" spans="2:13" ht="21" customHeight="1" outlineLevel="1">
      <c r="B183" s="73"/>
      <c r="C183" s="90" t="s">
        <v>457</v>
      </c>
      <c r="D183" s="103"/>
      <c r="E183" s="105">
        <v>0</v>
      </c>
      <c r="F183" s="106"/>
      <c r="G183" s="105">
        <v>0</v>
      </c>
      <c r="H183" s="73"/>
      <c r="I183" s="105">
        <v>0</v>
      </c>
      <c r="J183" s="103"/>
      <c r="K183" s="107">
        <f>E183+G183+I183</f>
        <v>0</v>
      </c>
      <c r="L183" s="103"/>
      <c r="M183" s="73"/>
    </row>
    <row r="184" spans="2:13" ht="21" customHeight="1" outlineLevel="1">
      <c r="B184" s="73"/>
      <c r="C184" s="90" t="s">
        <v>458</v>
      </c>
      <c r="D184" s="103"/>
      <c r="E184" s="105">
        <v>0</v>
      </c>
      <c r="F184" s="106"/>
      <c r="G184" s="105">
        <v>0</v>
      </c>
      <c r="H184" s="73"/>
      <c r="I184" s="105">
        <v>0</v>
      </c>
      <c r="J184" s="103"/>
      <c r="K184" s="107">
        <f>E184+G184+I184</f>
        <v>0</v>
      </c>
      <c r="L184" s="103"/>
      <c r="M184" s="73"/>
    </row>
    <row r="185" spans="2:13" ht="21" customHeight="1" outlineLevel="1">
      <c r="B185" s="73"/>
      <c r="C185" s="90" t="s">
        <v>459</v>
      </c>
      <c r="D185" s="103"/>
      <c r="E185" s="108">
        <f>E173+E176+E179+E182</f>
        <v>0</v>
      </c>
      <c r="F185" s="103"/>
      <c r="G185" s="108">
        <f>G173+G176+G179+G182</f>
        <v>0</v>
      </c>
      <c r="H185" s="73"/>
      <c r="I185" s="108">
        <f>I173+I176+I179+I182</f>
        <v>0</v>
      </c>
      <c r="J185" s="103"/>
      <c r="K185" s="108">
        <f>E185+G185+I185</f>
        <v>0</v>
      </c>
      <c r="L185" s="103"/>
      <c r="M185" s="73"/>
    </row>
    <row r="186" spans="2:13" ht="21" customHeight="1" outlineLevel="1">
      <c r="B186" s="73"/>
      <c r="C186" s="109"/>
      <c r="D186" s="103"/>
      <c r="E186" s="109"/>
      <c r="F186" s="109"/>
      <c r="G186" s="109"/>
      <c r="H186" s="109"/>
      <c r="I186" s="109"/>
      <c r="J186" s="109"/>
      <c r="K186" s="109"/>
      <c r="L186" s="103"/>
      <c r="M186" s="73"/>
    </row>
    <row r="187" spans="2:13" ht="21" customHeight="1" outlineLevel="1">
      <c r="B187" s="73"/>
      <c r="C187" s="103"/>
      <c r="D187" s="89"/>
      <c r="E187" s="103"/>
      <c r="F187" s="89"/>
      <c r="G187" s="73"/>
      <c r="H187" s="73"/>
      <c r="I187" s="73"/>
      <c r="J187" s="89"/>
      <c r="K187" s="73"/>
      <c r="L187" s="89"/>
      <c r="M187" s="73"/>
    </row>
    <row r="188" spans="2:13" ht="21" customHeight="1" outlineLevel="1">
      <c r="B188" s="73"/>
      <c r="C188" s="86" t="s">
        <v>460</v>
      </c>
      <c r="D188" s="73"/>
      <c r="E188" s="99"/>
      <c r="F188" s="99"/>
      <c r="G188" s="99"/>
      <c r="H188" s="99"/>
      <c r="I188" s="99"/>
      <c r="J188" s="99"/>
      <c r="K188" s="99"/>
      <c r="L188" s="89"/>
      <c r="M188" s="73"/>
    </row>
    <row r="189" spans="2:13" ht="21" customHeight="1" outlineLevel="1">
      <c r="B189" s="73"/>
      <c r="C189" s="73"/>
      <c r="D189" s="73"/>
      <c r="E189" s="100"/>
      <c r="F189" s="101"/>
      <c r="G189" s="100"/>
      <c r="H189" s="101"/>
      <c r="I189" s="100"/>
      <c r="J189" s="102"/>
      <c r="K189" s="100"/>
      <c r="L189" s="89"/>
      <c r="M189" s="73"/>
    </row>
    <row r="190" spans="2:13" ht="21" customHeight="1" outlineLevel="1">
      <c r="B190" s="73"/>
      <c r="C190" s="73"/>
      <c r="D190" s="73"/>
      <c r="E190" s="100">
        <v>2024</v>
      </c>
      <c r="F190" s="101"/>
      <c r="G190" s="100">
        <v>2025</v>
      </c>
      <c r="H190" s="101"/>
      <c r="I190" s="100">
        <v>2026</v>
      </c>
      <c r="J190" s="102"/>
      <c r="K190" s="100" t="s">
        <v>407</v>
      </c>
      <c r="L190" s="89"/>
      <c r="M190" s="73"/>
    </row>
    <row r="191" spans="2:13" ht="21" customHeight="1" outlineLevel="1">
      <c r="B191" s="73"/>
      <c r="C191" s="95" t="s">
        <v>461</v>
      </c>
      <c r="D191" s="103"/>
      <c r="E191" s="110">
        <v>0</v>
      </c>
      <c r="F191" s="111"/>
      <c r="G191" s="110">
        <v>0</v>
      </c>
      <c r="H191" s="112"/>
      <c r="I191" s="110">
        <v>0</v>
      </c>
      <c r="J191" s="111"/>
      <c r="K191" s="113">
        <f t="shared" ref="K191:K209" si="2">E191+G191+I191</f>
        <v>0</v>
      </c>
      <c r="L191" s="89"/>
      <c r="M191" s="73"/>
    </row>
    <row r="192" spans="2:13" ht="21" customHeight="1" outlineLevel="1">
      <c r="B192" s="73"/>
      <c r="C192" s="90" t="s">
        <v>462</v>
      </c>
      <c r="D192" s="103"/>
      <c r="E192" s="110">
        <v>0</v>
      </c>
      <c r="F192" s="114"/>
      <c r="G192" s="110">
        <v>0</v>
      </c>
      <c r="H192" s="112"/>
      <c r="I192" s="110">
        <v>0</v>
      </c>
      <c r="J192" s="111"/>
      <c r="K192" s="113">
        <f t="shared" si="2"/>
        <v>0</v>
      </c>
      <c r="L192" s="89"/>
      <c r="M192" s="73"/>
    </row>
    <row r="193" spans="2:13" ht="21" customHeight="1" outlineLevel="1">
      <c r="B193" s="73"/>
      <c r="C193" s="90" t="s">
        <v>463</v>
      </c>
      <c r="D193" s="103"/>
      <c r="E193" s="110">
        <v>0</v>
      </c>
      <c r="F193" s="111"/>
      <c r="G193" s="110">
        <v>0</v>
      </c>
      <c r="H193" s="112"/>
      <c r="I193" s="110">
        <v>0</v>
      </c>
      <c r="J193" s="111"/>
      <c r="K193" s="113">
        <f t="shared" si="2"/>
        <v>0</v>
      </c>
      <c r="L193" s="89"/>
      <c r="M193" s="73"/>
    </row>
    <row r="194" spans="2:13" ht="21.75" customHeight="1" outlineLevel="1">
      <c r="B194" s="73"/>
      <c r="C194" s="90" t="s">
        <v>464</v>
      </c>
      <c r="D194" s="103"/>
      <c r="E194" s="110">
        <v>0</v>
      </c>
      <c r="F194" s="114"/>
      <c r="G194" s="110">
        <v>0</v>
      </c>
      <c r="H194" s="112"/>
      <c r="I194" s="110">
        <v>0</v>
      </c>
      <c r="J194" s="111"/>
      <c r="K194" s="113">
        <f t="shared" si="2"/>
        <v>0</v>
      </c>
      <c r="L194" s="73"/>
      <c r="M194" s="73"/>
    </row>
    <row r="195" spans="2:13" ht="21.75" customHeight="1" outlineLevel="1">
      <c r="B195" s="73"/>
      <c r="C195" s="90" t="s">
        <v>465</v>
      </c>
      <c r="D195" s="103"/>
      <c r="E195" s="110">
        <v>0</v>
      </c>
      <c r="F195" s="114"/>
      <c r="G195" s="110">
        <v>0</v>
      </c>
      <c r="H195" s="112"/>
      <c r="I195" s="110">
        <v>0</v>
      </c>
      <c r="J195" s="111"/>
      <c r="K195" s="113">
        <f t="shared" si="2"/>
        <v>0</v>
      </c>
      <c r="L195" s="73"/>
      <c r="M195" s="73"/>
    </row>
    <row r="196" spans="2:13" ht="21" customHeight="1" outlineLevel="1">
      <c r="B196" s="73"/>
      <c r="C196" s="90" t="s">
        <v>466</v>
      </c>
      <c r="D196" s="103"/>
      <c r="E196" s="110">
        <v>0</v>
      </c>
      <c r="F196" s="111"/>
      <c r="G196" s="110">
        <v>0</v>
      </c>
      <c r="H196" s="112"/>
      <c r="I196" s="110">
        <v>0</v>
      </c>
      <c r="J196" s="111"/>
      <c r="K196" s="113">
        <f t="shared" si="2"/>
        <v>0</v>
      </c>
      <c r="L196" s="73"/>
      <c r="M196" s="73"/>
    </row>
    <row r="197" spans="2:13" ht="21.75" customHeight="1" outlineLevel="1">
      <c r="B197" s="73"/>
      <c r="C197" s="90" t="s">
        <v>467</v>
      </c>
      <c r="D197" s="103"/>
      <c r="E197" s="110">
        <v>0</v>
      </c>
      <c r="F197" s="114"/>
      <c r="G197" s="110">
        <v>0</v>
      </c>
      <c r="H197" s="112"/>
      <c r="I197" s="110">
        <v>0</v>
      </c>
      <c r="J197" s="111"/>
      <c r="K197" s="113">
        <f t="shared" si="2"/>
        <v>0</v>
      </c>
      <c r="L197" s="73"/>
      <c r="M197" s="73"/>
    </row>
    <row r="198" spans="2:13" ht="21.75" customHeight="1" outlineLevel="1">
      <c r="B198" s="73"/>
      <c r="C198" s="90" t="s">
        <v>468</v>
      </c>
      <c r="D198" s="103"/>
      <c r="E198" s="110">
        <v>0</v>
      </c>
      <c r="F198" s="114"/>
      <c r="G198" s="110">
        <v>0</v>
      </c>
      <c r="H198" s="112"/>
      <c r="I198" s="110">
        <v>0</v>
      </c>
      <c r="J198" s="111"/>
      <c r="K198" s="113">
        <f t="shared" si="2"/>
        <v>0</v>
      </c>
      <c r="L198" s="73"/>
      <c r="M198" s="73"/>
    </row>
    <row r="199" spans="2:13" ht="21.75" customHeight="1" outlineLevel="1">
      <c r="B199" s="73"/>
      <c r="C199" s="90" t="s">
        <v>469</v>
      </c>
      <c r="D199" s="103"/>
      <c r="E199" s="110">
        <v>0</v>
      </c>
      <c r="F199" s="114"/>
      <c r="G199" s="110">
        <v>0</v>
      </c>
      <c r="H199" s="112"/>
      <c r="I199" s="110">
        <v>0</v>
      </c>
      <c r="J199" s="111"/>
      <c r="K199" s="113">
        <f t="shared" si="2"/>
        <v>0</v>
      </c>
      <c r="L199" s="73"/>
      <c r="M199" s="73"/>
    </row>
    <row r="200" spans="2:13" ht="21" customHeight="1" outlineLevel="1">
      <c r="B200" s="73"/>
      <c r="C200" s="115" t="s">
        <v>470</v>
      </c>
      <c r="D200" s="103"/>
      <c r="E200" s="110">
        <v>0</v>
      </c>
      <c r="F200" s="114"/>
      <c r="G200" s="110">
        <v>0</v>
      </c>
      <c r="H200" s="112"/>
      <c r="I200" s="110">
        <v>0</v>
      </c>
      <c r="J200" s="111"/>
      <c r="K200" s="113">
        <f t="shared" si="2"/>
        <v>0</v>
      </c>
      <c r="L200" s="116"/>
      <c r="M200" s="73"/>
    </row>
    <row r="201" spans="2:13" ht="21" customHeight="1" outlineLevel="1">
      <c r="B201" s="73"/>
      <c r="C201" s="115" t="s">
        <v>471</v>
      </c>
      <c r="D201" s="103"/>
      <c r="E201" s="110">
        <v>0</v>
      </c>
      <c r="F201" s="114"/>
      <c r="G201" s="110">
        <v>0</v>
      </c>
      <c r="H201" s="112"/>
      <c r="I201" s="110">
        <v>0</v>
      </c>
      <c r="J201" s="111"/>
      <c r="K201" s="113">
        <f t="shared" si="2"/>
        <v>0</v>
      </c>
      <c r="L201" s="116"/>
      <c r="M201" s="73"/>
    </row>
    <row r="202" spans="2:13" ht="21" customHeight="1" outlineLevel="1">
      <c r="B202" s="73"/>
      <c r="C202" s="115" t="s">
        <v>472</v>
      </c>
      <c r="D202" s="103"/>
      <c r="E202" s="110">
        <v>0</v>
      </c>
      <c r="F202" s="114"/>
      <c r="G202" s="110">
        <v>0</v>
      </c>
      <c r="H202" s="112"/>
      <c r="I202" s="110">
        <v>0</v>
      </c>
      <c r="J202" s="111"/>
      <c r="K202" s="113">
        <f t="shared" si="2"/>
        <v>0</v>
      </c>
      <c r="L202" s="116"/>
      <c r="M202" s="73"/>
    </row>
    <row r="203" spans="2:13" ht="21" customHeight="1" outlineLevel="1">
      <c r="B203" s="73"/>
      <c r="C203" s="115" t="s">
        <v>473</v>
      </c>
      <c r="D203" s="103"/>
      <c r="E203" s="110">
        <v>0</v>
      </c>
      <c r="F203" s="114"/>
      <c r="G203" s="110">
        <v>0</v>
      </c>
      <c r="H203" s="112"/>
      <c r="I203" s="110">
        <v>0</v>
      </c>
      <c r="J203" s="111"/>
      <c r="K203" s="113">
        <f t="shared" si="2"/>
        <v>0</v>
      </c>
      <c r="L203" s="116"/>
      <c r="M203" s="73"/>
    </row>
    <row r="204" spans="2:13" ht="21" customHeight="1" outlineLevel="1">
      <c r="B204" s="73"/>
      <c r="C204" s="115" t="s">
        <v>474</v>
      </c>
      <c r="D204" s="103"/>
      <c r="E204" s="110">
        <v>0</v>
      </c>
      <c r="F204" s="114"/>
      <c r="G204" s="110">
        <v>0</v>
      </c>
      <c r="H204" s="112"/>
      <c r="I204" s="110">
        <v>0</v>
      </c>
      <c r="J204" s="111"/>
      <c r="K204" s="113">
        <f t="shared" si="2"/>
        <v>0</v>
      </c>
      <c r="L204" s="116"/>
      <c r="M204" s="73"/>
    </row>
    <row r="205" spans="2:13" ht="21" customHeight="1" outlineLevel="1">
      <c r="B205" s="73"/>
      <c r="C205" s="115" t="s">
        <v>475</v>
      </c>
      <c r="D205" s="103"/>
      <c r="E205" s="110">
        <v>0</v>
      </c>
      <c r="F205" s="114"/>
      <c r="G205" s="110">
        <v>0</v>
      </c>
      <c r="H205" s="112"/>
      <c r="I205" s="110">
        <v>0</v>
      </c>
      <c r="J205" s="111"/>
      <c r="K205" s="113">
        <f t="shared" si="2"/>
        <v>0</v>
      </c>
      <c r="L205" s="116"/>
      <c r="M205" s="73"/>
    </row>
    <row r="206" spans="2:13" ht="21" customHeight="1" outlineLevel="1">
      <c r="B206" s="73"/>
      <c r="C206" s="115" t="s">
        <v>476</v>
      </c>
      <c r="D206" s="103"/>
      <c r="E206" s="110">
        <v>0</v>
      </c>
      <c r="F206" s="114"/>
      <c r="G206" s="110">
        <v>0</v>
      </c>
      <c r="H206" s="112"/>
      <c r="I206" s="110">
        <v>0</v>
      </c>
      <c r="J206" s="111"/>
      <c r="K206" s="113">
        <f t="shared" si="2"/>
        <v>0</v>
      </c>
      <c r="L206" s="116"/>
      <c r="M206" s="73"/>
    </row>
    <row r="207" spans="2:13" ht="21" customHeight="1" outlineLevel="1">
      <c r="B207" s="73"/>
      <c r="C207" s="115" t="s">
        <v>477</v>
      </c>
      <c r="D207" s="103"/>
      <c r="E207" s="110">
        <v>0</v>
      </c>
      <c r="F207" s="114"/>
      <c r="G207" s="110">
        <v>0</v>
      </c>
      <c r="H207" s="112"/>
      <c r="I207" s="110">
        <v>0</v>
      </c>
      <c r="J207" s="111"/>
      <c r="K207" s="113">
        <f t="shared" si="2"/>
        <v>0</v>
      </c>
      <c r="L207" s="116"/>
      <c r="M207" s="73"/>
    </row>
    <row r="208" spans="2:13" ht="21" customHeight="1" outlineLevel="1">
      <c r="B208" s="73"/>
      <c r="C208" s="115" t="s">
        <v>478</v>
      </c>
      <c r="D208" s="103"/>
      <c r="E208" s="110">
        <v>0</v>
      </c>
      <c r="F208" s="114"/>
      <c r="G208" s="110">
        <v>0</v>
      </c>
      <c r="H208" s="112"/>
      <c r="I208" s="110">
        <v>0</v>
      </c>
      <c r="J208" s="111"/>
      <c r="K208" s="113">
        <f t="shared" si="2"/>
        <v>0</v>
      </c>
      <c r="L208" s="116"/>
      <c r="M208" s="73"/>
    </row>
    <row r="209" spans="2:13" ht="21" customHeight="1" outlineLevel="1">
      <c r="B209" s="73"/>
      <c r="C209" s="115" t="s">
        <v>479</v>
      </c>
      <c r="D209" s="103"/>
      <c r="E209" s="110">
        <v>0</v>
      </c>
      <c r="F209" s="114"/>
      <c r="G209" s="110">
        <v>0</v>
      </c>
      <c r="H209" s="112"/>
      <c r="I209" s="110">
        <v>0</v>
      </c>
      <c r="J209" s="111"/>
      <c r="K209" s="113">
        <f t="shared" si="2"/>
        <v>0</v>
      </c>
      <c r="L209" s="116"/>
      <c r="M209" s="73"/>
    </row>
    <row r="210" spans="2:13" ht="21" customHeight="1" outlineLevel="1">
      <c r="B210" s="73"/>
      <c r="C210" s="90" t="s">
        <v>480</v>
      </c>
      <c r="D210" s="103"/>
      <c r="E210" s="117">
        <f>SUM(E191:E209)</f>
        <v>0</v>
      </c>
      <c r="F210" s="111"/>
      <c r="G210" s="117">
        <f>SUM(G191:G209)</f>
        <v>0</v>
      </c>
      <c r="H210" s="112"/>
      <c r="I210" s="117">
        <f>SUM(I191:I209)</f>
        <v>0</v>
      </c>
      <c r="J210" s="111"/>
      <c r="K210" s="117">
        <f>SUM(K191:K209)</f>
        <v>0</v>
      </c>
      <c r="L210" s="89"/>
      <c r="M210" s="73"/>
    </row>
    <row r="211" spans="2:13" ht="21" customHeight="1" outlineLevel="1">
      <c r="B211" s="73"/>
      <c r="C211" s="109"/>
      <c r="D211" s="103"/>
      <c r="E211" s="73"/>
      <c r="F211" s="73"/>
      <c r="G211" s="73"/>
      <c r="H211" s="73"/>
      <c r="I211" s="73"/>
      <c r="J211" s="73"/>
      <c r="K211" s="73"/>
      <c r="L211" s="89"/>
      <c r="M211" s="73"/>
    </row>
    <row r="212" spans="2:13" ht="21" customHeight="1" outlineLevel="1">
      <c r="B212" s="73"/>
      <c r="C212" s="73"/>
      <c r="D212" s="73"/>
      <c r="E212" s="100">
        <v>2024</v>
      </c>
      <c r="F212" s="101"/>
      <c r="G212" s="100">
        <v>2025</v>
      </c>
      <c r="H212" s="101"/>
      <c r="I212" s="100">
        <v>2026</v>
      </c>
      <c r="J212" s="102"/>
      <c r="K212" s="100" t="s">
        <v>407</v>
      </c>
      <c r="L212" s="89"/>
      <c r="M212" s="73"/>
    </row>
    <row r="213" spans="2:13" ht="21" customHeight="1" outlineLevel="1">
      <c r="B213" s="73"/>
      <c r="C213" s="95" t="s">
        <v>481</v>
      </c>
      <c r="D213" s="103"/>
      <c r="E213" s="110">
        <v>0</v>
      </c>
      <c r="F213" s="111"/>
      <c r="G213" s="110">
        <v>0</v>
      </c>
      <c r="H213" s="112"/>
      <c r="I213" s="110">
        <v>0</v>
      </c>
      <c r="J213" s="111"/>
      <c r="K213" s="113">
        <f t="shared" ref="K213:K221" si="3">E213+G213+I213</f>
        <v>0</v>
      </c>
      <c r="L213" s="89"/>
      <c r="M213" s="73"/>
    </row>
    <row r="214" spans="2:13" ht="21" customHeight="1" outlineLevel="1">
      <c r="B214" s="73"/>
      <c r="C214" s="90" t="s">
        <v>482</v>
      </c>
      <c r="D214" s="103"/>
      <c r="E214" s="110">
        <v>0</v>
      </c>
      <c r="F214" s="114"/>
      <c r="G214" s="110">
        <v>0</v>
      </c>
      <c r="H214" s="112"/>
      <c r="I214" s="110">
        <v>0</v>
      </c>
      <c r="J214" s="111"/>
      <c r="K214" s="113">
        <f t="shared" si="3"/>
        <v>0</v>
      </c>
      <c r="L214" s="89"/>
      <c r="M214" s="73"/>
    </row>
    <row r="215" spans="2:13" ht="21" customHeight="1" outlineLevel="1">
      <c r="B215" s="73"/>
      <c r="C215" s="90" t="s">
        <v>483</v>
      </c>
      <c r="D215" s="103"/>
      <c r="E215" s="110">
        <v>0</v>
      </c>
      <c r="F215" s="114"/>
      <c r="G215" s="110">
        <v>0</v>
      </c>
      <c r="H215" s="112"/>
      <c r="I215" s="110">
        <v>0</v>
      </c>
      <c r="J215" s="111"/>
      <c r="K215" s="113">
        <f t="shared" si="3"/>
        <v>0</v>
      </c>
      <c r="L215" s="73"/>
      <c r="M215" s="73"/>
    </row>
    <row r="216" spans="2:13" ht="21" customHeight="1" outlineLevel="1">
      <c r="B216" s="73"/>
      <c r="C216" s="90" t="s">
        <v>484</v>
      </c>
      <c r="D216" s="103"/>
      <c r="E216" s="110">
        <v>0</v>
      </c>
      <c r="F216" s="111"/>
      <c r="G216" s="110">
        <v>0</v>
      </c>
      <c r="H216" s="112"/>
      <c r="I216" s="110">
        <v>0</v>
      </c>
      <c r="J216" s="111"/>
      <c r="K216" s="113">
        <f t="shared" si="3"/>
        <v>0</v>
      </c>
      <c r="L216" s="89"/>
      <c r="M216" s="73"/>
    </row>
    <row r="217" spans="2:13" ht="21" customHeight="1" outlineLevel="1">
      <c r="B217" s="73"/>
      <c r="C217" s="90" t="s">
        <v>485</v>
      </c>
      <c r="D217" s="103"/>
      <c r="E217" s="110">
        <v>0</v>
      </c>
      <c r="F217" s="114"/>
      <c r="G217" s="110">
        <v>0</v>
      </c>
      <c r="H217" s="112"/>
      <c r="I217" s="110">
        <v>0</v>
      </c>
      <c r="J217" s="111"/>
      <c r="K217" s="113">
        <f t="shared" si="3"/>
        <v>0</v>
      </c>
      <c r="L217" s="116"/>
      <c r="M217" s="73"/>
    </row>
    <row r="218" spans="2:13" ht="21" customHeight="1" outlineLevel="1">
      <c r="B218" s="73"/>
      <c r="C218" s="90" t="s">
        <v>486</v>
      </c>
      <c r="D218" s="103"/>
      <c r="E218" s="110">
        <v>0</v>
      </c>
      <c r="F218" s="114"/>
      <c r="G218" s="110">
        <v>0</v>
      </c>
      <c r="H218" s="112"/>
      <c r="I218" s="110">
        <v>0</v>
      </c>
      <c r="J218" s="111"/>
      <c r="K218" s="113">
        <f t="shared" si="3"/>
        <v>0</v>
      </c>
      <c r="L218" s="116"/>
      <c r="M218" s="73"/>
    </row>
    <row r="219" spans="2:13" ht="21" customHeight="1" outlineLevel="1">
      <c r="B219" s="73"/>
      <c r="C219" s="90" t="s">
        <v>487</v>
      </c>
      <c r="D219" s="103"/>
      <c r="E219" s="110">
        <v>0</v>
      </c>
      <c r="F219" s="114"/>
      <c r="G219" s="110">
        <v>0</v>
      </c>
      <c r="H219" s="112"/>
      <c r="I219" s="110">
        <v>0</v>
      </c>
      <c r="J219" s="111"/>
      <c r="K219" s="113">
        <f t="shared" si="3"/>
        <v>0</v>
      </c>
      <c r="L219" s="116"/>
      <c r="M219" s="73"/>
    </row>
    <row r="220" spans="2:13" ht="21" customHeight="1" outlineLevel="1">
      <c r="B220" s="73"/>
      <c r="C220" s="90" t="s">
        <v>488</v>
      </c>
      <c r="D220" s="103"/>
      <c r="E220" s="110">
        <v>0</v>
      </c>
      <c r="F220" s="114"/>
      <c r="G220" s="110">
        <v>0</v>
      </c>
      <c r="H220" s="112"/>
      <c r="I220" s="110">
        <v>0</v>
      </c>
      <c r="J220" s="111"/>
      <c r="K220" s="113">
        <f t="shared" si="3"/>
        <v>0</v>
      </c>
      <c r="L220" s="116"/>
      <c r="M220" s="73"/>
    </row>
    <row r="221" spans="2:13" ht="21.75" customHeight="1" outlineLevel="1">
      <c r="B221" s="73"/>
      <c r="C221" s="90" t="s">
        <v>480</v>
      </c>
      <c r="D221" s="103"/>
      <c r="E221" s="117">
        <f>SUM(E213:E220)</f>
        <v>0</v>
      </c>
      <c r="F221" s="111"/>
      <c r="G221" s="117">
        <f>SUM(G213:G220)</f>
        <v>0</v>
      </c>
      <c r="H221" s="112"/>
      <c r="I221" s="117">
        <f>SUM(I213:I220)</f>
        <v>0</v>
      </c>
      <c r="J221" s="111"/>
      <c r="K221" s="117">
        <f t="shared" si="3"/>
        <v>0</v>
      </c>
      <c r="L221" s="89"/>
      <c r="M221" s="73"/>
    </row>
    <row r="222" spans="2:13" ht="21" customHeight="1" outlineLevel="1">
      <c r="B222" s="73"/>
      <c r="C222" s="89"/>
      <c r="D222" s="103"/>
      <c r="E222" s="89"/>
      <c r="F222" s="89"/>
      <c r="G222" s="89"/>
      <c r="H222" s="89"/>
      <c r="I222" s="89"/>
      <c r="J222" s="89"/>
      <c r="K222" s="89"/>
      <c r="L222" s="89"/>
      <c r="M222" s="73"/>
    </row>
    <row r="223" spans="2:13" ht="21" customHeight="1" outlineLevel="1">
      <c r="B223" s="73"/>
      <c r="C223" s="93" t="s">
        <v>490</v>
      </c>
      <c r="D223" s="89"/>
      <c r="E223" s="93" t="str">
        <f>IF(K194&gt;0,"Si","No")</f>
        <v>No</v>
      </c>
      <c r="F223" s="89"/>
      <c r="G223" s="89"/>
      <c r="H223" s="89"/>
      <c r="I223" s="89"/>
      <c r="J223" s="89"/>
      <c r="K223" s="89"/>
      <c r="L223" s="89"/>
      <c r="M223" s="73"/>
    </row>
    <row r="224" spans="2:13" ht="21" customHeight="1" outlineLevel="1">
      <c r="B224" s="73"/>
      <c r="C224" s="93" t="s">
        <v>491</v>
      </c>
      <c r="D224" s="89"/>
      <c r="E224" s="93" t="str">
        <f>IF(K195&gt;0,"Si","No")</f>
        <v>No</v>
      </c>
      <c r="F224" s="89"/>
      <c r="G224" s="89"/>
      <c r="H224" s="89"/>
      <c r="I224" s="89"/>
      <c r="J224" s="89"/>
      <c r="K224" s="89"/>
      <c r="L224" s="89"/>
      <c r="M224" s="73"/>
    </row>
    <row r="225" spans="2:13" ht="21" customHeight="1" outlineLevel="1">
      <c r="B225" s="73"/>
      <c r="C225" s="89"/>
      <c r="D225" s="89"/>
      <c r="E225" s="89"/>
      <c r="F225" s="89"/>
      <c r="G225" s="73"/>
      <c r="H225" s="73"/>
      <c r="I225" s="73"/>
      <c r="J225" s="89"/>
      <c r="K225" s="73"/>
      <c r="L225" s="89"/>
      <c r="M225" s="73"/>
    </row>
    <row r="226" spans="2:13" ht="20.25" outlineLevel="1">
      <c r="B226" s="73"/>
      <c r="C226" s="86" t="s">
        <v>492</v>
      </c>
      <c r="D226" s="73"/>
      <c r="E226" s="98"/>
      <c r="F226" s="99"/>
      <c r="G226" s="99"/>
      <c r="H226" s="99"/>
      <c r="I226" s="99"/>
      <c r="J226" s="99"/>
      <c r="K226" s="99"/>
      <c r="L226" s="89"/>
      <c r="M226" s="73"/>
    </row>
    <row r="227" spans="2:13" ht="21" customHeight="1" outlineLevel="1">
      <c r="B227" s="73"/>
      <c r="C227" s="73"/>
      <c r="D227" s="73"/>
      <c r="E227" s="100"/>
      <c r="F227" s="101"/>
      <c r="G227" s="100"/>
      <c r="H227" s="101"/>
      <c r="I227" s="100"/>
      <c r="J227" s="102"/>
      <c r="K227" s="100"/>
      <c r="L227" s="89"/>
      <c r="M227" s="73"/>
    </row>
    <row r="228" spans="2:13" ht="21" customHeight="1" outlineLevel="1">
      <c r="B228" s="73"/>
      <c r="C228" s="73"/>
      <c r="D228" s="73"/>
      <c r="E228" s="100">
        <v>2024</v>
      </c>
      <c r="F228" s="101"/>
      <c r="G228" s="100">
        <v>2025</v>
      </c>
      <c r="H228" s="101"/>
      <c r="I228" s="100">
        <v>2026</v>
      </c>
      <c r="J228" s="102"/>
      <c r="K228" s="100" t="s">
        <v>407</v>
      </c>
      <c r="L228" s="89"/>
      <c r="M228" s="73"/>
    </row>
    <row r="229" spans="2:13" ht="21" customHeight="1" outlineLevel="1">
      <c r="B229" s="73"/>
      <c r="C229" s="95" t="s">
        <v>493</v>
      </c>
      <c r="D229" s="103"/>
      <c r="E229" s="110"/>
      <c r="F229" s="111"/>
      <c r="G229" s="110"/>
      <c r="H229" s="119"/>
      <c r="I229" s="110"/>
      <c r="J229" s="111"/>
      <c r="K229" s="113" t="s">
        <v>495</v>
      </c>
      <c r="L229" s="89"/>
      <c r="M229" s="73"/>
    </row>
    <row r="230" spans="2:13" ht="21" customHeight="1" outlineLevel="1">
      <c r="B230" s="73"/>
      <c r="C230" s="95" t="s">
        <v>496</v>
      </c>
      <c r="D230" s="103"/>
      <c r="E230" s="110"/>
      <c r="F230" s="111"/>
      <c r="G230" s="110"/>
      <c r="H230" s="119"/>
      <c r="I230" s="110"/>
      <c r="J230" s="111"/>
      <c r="K230" s="113" t="s">
        <v>495</v>
      </c>
      <c r="L230" s="89"/>
      <c r="M230" s="73"/>
    </row>
    <row r="231" spans="2:13" ht="21" customHeight="1" outlineLevel="1">
      <c r="B231" s="73"/>
      <c r="C231" s="90" t="s">
        <v>498</v>
      </c>
      <c r="D231" s="103"/>
      <c r="E231" s="120">
        <v>0</v>
      </c>
      <c r="F231" s="121"/>
      <c r="G231" s="120">
        <v>0</v>
      </c>
      <c r="H231" s="122"/>
      <c r="I231" s="120">
        <v>0</v>
      </c>
      <c r="J231" s="123"/>
      <c r="K231" s="124">
        <f>E231+G231+I231</f>
        <v>0</v>
      </c>
      <c r="L231" s="73"/>
      <c r="M231" s="73"/>
    </row>
    <row r="232" spans="2:13" ht="21" customHeight="1" outlineLevel="1">
      <c r="B232" s="73"/>
      <c r="C232" s="90" t="s">
        <v>499</v>
      </c>
      <c r="D232" s="103"/>
      <c r="E232" s="110"/>
      <c r="F232" s="111"/>
      <c r="G232" s="110"/>
      <c r="H232" s="119"/>
      <c r="I232" s="110"/>
      <c r="J232" s="111"/>
      <c r="K232" s="113" t="s">
        <v>495</v>
      </c>
      <c r="L232" s="89"/>
      <c r="M232" s="73"/>
    </row>
    <row r="233" spans="2:13" ht="21" customHeight="1" outlineLevel="1">
      <c r="B233" s="73"/>
      <c r="C233" s="90" t="s">
        <v>500</v>
      </c>
      <c r="D233" s="103"/>
      <c r="E233" s="105"/>
      <c r="F233" s="125"/>
      <c r="G233" s="105"/>
      <c r="H233" s="126"/>
      <c r="I233" s="105"/>
      <c r="J233" s="111"/>
      <c r="K233" s="113" t="s">
        <v>495</v>
      </c>
      <c r="L233" s="116"/>
      <c r="M233" s="73"/>
    </row>
    <row r="234" spans="2:13" outlineLevel="1">
      <c r="B234" s="73"/>
      <c r="C234" s="90" t="s">
        <v>501</v>
      </c>
      <c r="D234" s="103"/>
      <c r="E234" s="127"/>
      <c r="F234" s="125"/>
      <c r="G234" s="105"/>
      <c r="H234" s="126"/>
      <c r="I234" s="105"/>
      <c r="J234" s="111"/>
      <c r="K234" s="113" t="s">
        <v>495</v>
      </c>
      <c r="L234" s="116"/>
      <c r="M234" s="73"/>
    </row>
    <row r="235" spans="2:13" ht="21" customHeight="1" outlineLevel="1">
      <c r="B235" s="73"/>
      <c r="C235" s="90" t="s">
        <v>503</v>
      </c>
      <c r="D235" s="103"/>
      <c r="E235" s="105"/>
      <c r="F235" s="125"/>
      <c r="G235" s="105"/>
      <c r="H235" s="126"/>
      <c r="I235" s="105"/>
      <c r="J235" s="111"/>
      <c r="K235" s="124" t="s">
        <v>495</v>
      </c>
      <c r="L235" s="89"/>
      <c r="M235" s="73"/>
    </row>
    <row r="236" spans="2:13" ht="21" customHeight="1" outlineLevel="1">
      <c r="B236" s="73"/>
      <c r="C236" s="90" t="s">
        <v>504</v>
      </c>
      <c r="D236" s="103"/>
      <c r="E236" s="110"/>
      <c r="F236" s="111"/>
      <c r="G236" s="110"/>
      <c r="H236" s="119"/>
      <c r="I236" s="110"/>
      <c r="J236" s="111"/>
      <c r="K236" s="113" t="s">
        <v>495</v>
      </c>
      <c r="L236" s="89"/>
      <c r="M236" s="73"/>
    </row>
    <row r="237" spans="2:13" ht="21.75" customHeight="1" outlineLevel="1">
      <c r="B237" s="73"/>
      <c r="C237" s="90" t="s">
        <v>506</v>
      </c>
      <c r="D237" s="103"/>
      <c r="E237" s="120">
        <v>0</v>
      </c>
      <c r="F237" s="121"/>
      <c r="G237" s="120">
        <v>0</v>
      </c>
      <c r="H237" s="122"/>
      <c r="I237" s="120">
        <v>0</v>
      </c>
      <c r="J237" s="123"/>
      <c r="K237" s="124">
        <f>E237+G237+I237</f>
        <v>0</v>
      </c>
      <c r="L237" s="73"/>
      <c r="M237" s="73"/>
    </row>
    <row r="238" spans="2:13" ht="21.75" customHeight="1" outlineLevel="1">
      <c r="B238" s="73"/>
      <c r="C238" s="90" t="s">
        <v>507</v>
      </c>
      <c r="D238" s="103"/>
      <c r="E238" s="128">
        <v>0</v>
      </c>
      <c r="F238" s="129"/>
      <c r="G238" s="128">
        <v>0</v>
      </c>
      <c r="H238" s="142"/>
      <c r="I238" s="128">
        <v>0</v>
      </c>
      <c r="J238" s="130"/>
      <c r="K238" s="131">
        <f>E238+G238+I238</f>
        <v>0</v>
      </c>
      <c r="L238" s="89"/>
      <c r="M238" s="73"/>
    </row>
    <row r="239" spans="2:13" ht="21" customHeight="1" outlineLevel="1">
      <c r="B239" s="73"/>
      <c r="C239" s="109"/>
      <c r="D239" s="103"/>
      <c r="E239" s="130"/>
      <c r="F239" s="130"/>
      <c r="G239" s="130"/>
      <c r="H239" s="132"/>
      <c r="I239" s="130"/>
      <c r="J239" s="130"/>
      <c r="K239" s="130"/>
      <c r="L239" s="89"/>
      <c r="M239" s="73"/>
    </row>
    <row r="240" spans="2:13" ht="21" customHeight="1" outlineLevel="1">
      <c r="B240" s="73"/>
      <c r="C240" s="109"/>
      <c r="D240" s="103"/>
      <c r="E240" s="98"/>
      <c r="F240" s="73"/>
      <c r="G240" s="73"/>
      <c r="H240" s="73"/>
      <c r="I240" s="73"/>
      <c r="J240" s="73"/>
      <c r="K240" s="73"/>
      <c r="L240" s="89"/>
      <c r="M240" s="73"/>
    </row>
    <row r="241" spans="2:13" ht="21" customHeight="1" outlineLevel="1">
      <c r="B241" s="73"/>
      <c r="C241" s="86" t="s">
        <v>508</v>
      </c>
      <c r="D241" s="116"/>
      <c r="E241" s="116"/>
      <c r="F241" s="116"/>
      <c r="G241" s="73"/>
      <c r="H241" s="73"/>
      <c r="I241" s="73"/>
      <c r="J241" s="116"/>
      <c r="K241" s="73"/>
      <c r="L241" s="116"/>
      <c r="M241" s="73"/>
    </row>
    <row r="242" spans="2:13" ht="21" customHeight="1" outlineLevel="1">
      <c r="B242" s="73"/>
      <c r="C242" s="89"/>
      <c r="D242" s="89"/>
      <c r="E242" s="89"/>
      <c r="F242" s="89"/>
      <c r="G242" s="73"/>
      <c r="H242" s="73"/>
      <c r="I242" s="73"/>
      <c r="J242" s="89"/>
      <c r="K242" s="73"/>
      <c r="L242" s="89"/>
      <c r="M242" s="73"/>
    </row>
    <row r="243" spans="2:13" ht="21" customHeight="1" outlineLevel="1">
      <c r="B243" s="73"/>
      <c r="C243" s="133" t="s">
        <v>509</v>
      </c>
      <c r="D243" s="89"/>
      <c r="E243" s="89"/>
      <c r="F243" s="89"/>
      <c r="G243" s="73"/>
      <c r="H243" s="73"/>
      <c r="I243" s="73"/>
      <c r="J243" s="73"/>
      <c r="K243" s="73"/>
      <c r="L243" s="89"/>
      <c r="M243" s="73"/>
    </row>
    <row r="244" spans="2:13" ht="21" customHeight="1" outlineLevel="1">
      <c r="B244" s="73"/>
      <c r="C244" s="89"/>
      <c r="D244" s="89"/>
      <c r="E244" s="89"/>
      <c r="F244" s="89"/>
      <c r="G244" s="73"/>
      <c r="H244" s="73"/>
      <c r="I244" s="73"/>
      <c r="J244" s="89"/>
      <c r="K244" s="73"/>
      <c r="L244" s="89"/>
      <c r="M244" s="73"/>
    </row>
    <row r="245" spans="2:13" ht="21" customHeight="1" outlineLevel="1">
      <c r="B245" s="73"/>
      <c r="C245" s="481"/>
      <c r="D245" s="481"/>
      <c r="E245" s="481"/>
      <c r="F245" s="481"/>
      <c r="G245" s="481"/>
      <c r="H245" s="481"/>
      <c r="I245" s="481"/>
      <c r="J245" s="481"/>
      <c r="K245" s="481"/>
      <c r="L245" s="89"/>
      <c r="M245" s="73"/>
    </row>
    <row r="246" spans="2:13" ht="21" customHeight="1" outlineLevel="1">
      <c r="B246" s="73"/>
      <c r="C246" s="481"/>
      <c r="D246" s="481"/>
      <c r="E246" s="481"/>
      <c r="F246" s="481"/>
      <c r="G246" s="481"/>
      <c r="H246" s="481"/>
      <c r="I246" s="481"/>
      <c r="J246" s="481"/>
      <c r="K246" s="481"/>
      <c r="L246" s="73"/>
      <c r="M246" s="73"/>
    </row>
    <row r="247" spans="2:13" ht="21" customHeight="1" outlineLevel="1">
      <c r="B247" s="73"/>
      <c r="C247" s="481"/>
      <c r="D247" s="481"/>
      <c r="E247" s="481"/>
      <c r="F247" s="481"/>
      <c r="G247" s="481"/>
      <c r="H247" s="481"/>
      <c r="I247" s="481"/>
      <c r="J247" s="481"/>
      <c r="K247" s="481"/>
      <c r="L247" s="73"/>
      <c r="M247" s="73"/>
    </row>
    <row r="248" spans="2:13" ht="21" customHeight="1" outlineLevel="1">
      <c r="B248" s="73"/>
      <c r="C248" s="481"/>
      <c r="D248" s="481"/>
      <c r="E248" s="481"/>
      <c r="F248" s="481"/>
      <c r="G248" s="481"/>
      <c r="H248" s="481"/>
      <c r="I248" s="481"/>
      <c r="J248" s="481"/>
      <c r="K248" s="481"/>
      <c r="L248" s="73"/>
      <c r="M248" s="73"/>
    </row>
    <row r="249" spans="2:13" ht="21" customHeight="1" outlineLevel="1">
      <c r="B249" s="73"/>
      <c r="C249" s="481"/>
      <c r="D249" s="481"/>
      <c r="E249" s="481"/>
      <c r="F249" s="481"/>
      <c r="G249" s="481"/>
      <c r="H249" s="481"/>
      <c r="I249" s="481"/>
      <c r="J249" s="481"/>
      <c r="K249" s="481"/>
      <c r="L249" s="73"/>
      <c r="M249" s="73"/>
    </row>
    <row r="250" spans="2:13" ht="21" customHeight="1" outlineLevel="1">
      <c r="B250" s="73"/>
      <c r="C250" s="481"/>
      <c r="D250" s="481"/>
      <c r="E250" s="481"/>
      <c r="F250" s="481"/>
      <c r="G250" s="481"/>
      <c r="H250" s="481"/>
      <c r="I250" s="481"/>
      <c r="J250" s="481"/>
      <c r="K250" s="481"/>
      <c r="L250" s="73"/>
      <c r="M250" s="73"/>
    </row>
    <row r="251" spans="2:13" ht="21" customHeight="1" outlineLevel="1">
      <c r="B251" s="73"/>
      <c r="C251" s="481"/>
      <c r="D251" s="481"/>
      <c r="E251" s="481"/>
      <c r="F251" s="481"/>
      <c r="G251" s="481"/>
      <c r="H251" s="481"/>
      <c r="I251" s="481"/>
      <c r="J251" s="481"/>
      <c r="K251" s="481"/>
      <c r="L251" s="73"/>
      <c r="M251" s="73"/>
    </row>
    <row r="252" spans="2:13" ht="21" customHeight="1" outlineLevel="1">
      <c r="B252" s="73"/>
      <c r="C252" s="481"/>
      <c r="D252" s="481"/>
      <c r="E252" s="481"/>
      <c r="F252" s="481"/>
      <c r="G252" s="481"/>
      <c r="H252" s="481"/>
      <c r="I252" s="481"/>
      <c r="J252" s="481"/>
      <c r="K252" s="481"/>
      <c r="L252" s="73"/>
      <c r="M252" s="73"/>
    </row>
    <row r="253" spans="2:13" ht="21" customHeight="1" outlineLevel="1">
      <c r="B253" s="73"/>
      <c r="C253" s="481"/>
      <c r="D253" s="481"/>
      <c r="E253" s="481"/>
      <c r="F253" s="481"/>
      <c r="G253" s="481"/>
      <c r="H253" s="481"/>
      <c r="I253" s="481"/>
      <c r="J253" s="481"/>
      <c r="K253" s="481"/>
      <c r="L253" s="73"/>
      <c r="M253" s="73"/>
    </row>
    <row r="254" spans="2:13" ht="21" customHeight="1" outlineLevel="1">
      <c r="B254" s="73"/>
      <c r="C254" s="481"/>
      <c r="D254" s="481"/>
      <c r="E254" s="481"/>
      <c r="F254" s="481"/>
      <c r="G254" s="481"/>
      <c r="H254" s="481"/>
      <c r="I254" s="481"/>
      <c r="J254" s="481"/>
      <c r="K254" s="481"/>
      <c r="L254" s="73"/>
      <c r="M254" s="73"/>
    </row>
    <row r="255" spans="2:13" ht="21" customHeight="1" outlineLevel="1">
      <c r="B255" s="73"/>
      <c r="C255" s="481"/>
      <c r="D255" s="481"/>
      <c r="E255" s="481"/>
      <c r="F255" s="481"/>
      <c r="G255" s="481"/>
      <c r="H255" s="481"/>
      <c r="I255" s="481"/>
      <c r="J255" s="481"/>
      <c r="K255" s="481"/>
      <c r="L255" s="73"/>
      <c r="M255" s="73"/>
    </row>
    <row r="256" spans="2:13" ht="21" customHeight="1" outlineLevel="1">
      <c r="B256" s="73"/>
      <c r="C256" s="481"/>
      <c r="D256" s="481"/>
      <c r="E256" s="481"/>
      <c r="F256" s="481"/>
      <c r="G256" s="481"/>
      <c r="H256" s="481"/>
      <c r="I256" s="481"/>
      <c r="J256" s="481"/>
      <c r="K256" s="481"/>
      <c r="L256" s="73"/>
      <c r="M256" s="73"/>
    </row>
    <row r="257" spans="2:13" ht="21" customHeight="1" outlineLevel="1">
      <c r="B257" s="73"/>
      <c r="C257" s="481"/>
      <c r="D257" s="481"/>
      <c r="E257" s="481"/>
      <c r="F257" s="481"/>
      <c r="G257" s="481"/>
      <c r="H257" s="481"/>
      <c r="I257" s="481"/>
      <c r="J257" s="481"/>
      <c r="K257" s="481"/>
      <c r="L257" s="73"/>
      <c r="M257" s="73"/>
    </row>
    <row r="258" spans="2:13" ht="21" customHeight="1" outlineLevel="1">
      <c r="B258" s="73"/>
      <c r="C258" s="481"/>
      <c r="D258" s="481"/>
      <c r="E258" s="481"/>
      <c r="F258" s="481"/>
      <c r="G258" s="481"/>
      <c r="H258" s="481"/>
      <c r="I258" s="481"/>
      <c r="J258" s="481"/>
      <c r="K258" s="481"/>
      <c r="L258" s="73"/>
      <c r="M258" s="73"/>
    </row>
    <row r="259" spans="2:13" ht="21" customHeight="1" outlineLevel="1">
      <c r="B259" s="73"/>
      <c r="C259" s="481"/>
      <c r="D259" s="481"/>
      <c r="E259" s="481"/>
      <c r="F259" s="481"/>
      <c r="G259" s="481"/>
      <c r="H259" s="481"/>
      <c r="I259" s="481"/>
      <c r="J259" s="481"/>
      <c r="K259" s="481"/>
      <c r="L259" s="73"/>
      <c r="M259" s="73"/>
    </row>
    <row r="260" spans="2:13" ht="21" customHeight="1" outlineLevel="1">
      <c r="B260" s="73"/>
      <c r="C260" s="481"/>
      <c r="D260" s="481"/>
      <c r="E260" s="481"/>
      <c r="F260" s="481"/>
      <c r="G260" s="481"/>
      <c r="H260" s="481"/>
      <c r="I260" s="481"/>
      <c r="J260" s="481"/>
      <c r="K260" s="481"/>
      <c r="L260" s="73"/>
      <c r="M260" s="73"/>
    </row>
    <row r="261" spans="2:13" ht="21" customHeight="1" outlineLevel="1">
      <c r="B261" s="73"/>
      <c r="C261" s="481"/>
      <c r="D261" s="481"/>
      <c r="E261" s="481"/>
      <c r="F261" s="481"/>
      <c r="G261" s="481"/>
      <c r="H261" s="481"/>
      <c r="I261" s="481"/>
      <c r="J261" s="481"/>
      <c r="K261" s="481"/>
      <c r="L261" s="73"/>
      <c r="M261" s="73"/>
    </row>
    <row r="262" spans="2:13" ht="21" customHeight="1" outlineLevel="1">
      <c r="B262" s="73"/>
      <c r="C262" s="481"/>
      <c r="D262" s="481"/>
      <c r="E262" s="481"/>
      <c r="F262" s="481"/>
      <c r="G262" s="481"/>
      <c r="H262" s="481"/>
      <c r="I262" s="481"/>
      <c r="J262" s="481"/>
      <c r="K262" s="481"/>
      <c r="L262" s="73"/>
      <c r="M262" s="73"/>
    </row>
    <row r="263" spans="2:13" ht="21" customHeight="1" outlineLevel="1">
      <c r="B263" s="73"/>
      <c r="C263" s="134"/>
      <c r="D263" s="73"/>
      <c r="E263" s="134"/>
      <c r="F263" s="73"/>
      <c r="G263" s="73"/>
      <c r="H263" s="73"/>
      <c r="I263" s="135"/>
      <c r="J263" s="136"/>
      <c r="K263" s="137"/>
      <c r="L263" s="73"/>
      <c r="M263" s="73"/>
    </row>
    <row r="264" spans="2:13" ht="21" customHeight="1" outlineLevel="1">
      <c r="B264" s="73"/>
      <c r="C264" s="133" t="s">
        <v>511</v>
      </c>
      <c r="D264" s="73"/>
      <c r="E264" s="134"/>
      <c r="F264" s="73"/>
      <c r="G264" s="73"/>
      <c r="H264" s="73"/>
      <c r="I264" s="135"/>
      <c r="J264" s="136"/>
      <c r="K264" s="137"/>
      <c r="L264" s="73"/>
      <c r="M264" s="73"/>
    </row>
    <row r="265" spans="2:13" ht="21" customHeight="1" outlineLevel="1">
      <c r="B265" s="73"/>
      <c r="C265" s="73"/>
      <c r="D265" s="73"/>
      <c r="E265" s="83"/>
      <c r="F265" s="73"/>
      <c r="G265" s="73"/>
      <c r="H265" s="73"/>
      <c r="I265" s="73"/>
      <c r="J265" s="73"/>
      <c r="K265" s="73"/>
      <c r="L265" s="73"/>
      <c r="M265" s="73"/>
    </row>
    <row r="266" spans="2:13" ht="21" customHeight="1" outlineLevel="1">
      <c r="B266" s="73"/>
      <c r="C266" s="481"/>
      <c r="D266" s="481"/>
      <c r="E266" s="481"/>
      <c r="F266" s="481"/>
      <c r="G266" s="481"/>
      <c r="H266" s="481"/>
      <c r="I266" s="481"/>
      <c r="J266" s="481"/>
      <c r="K266" s="481"/>
      <c r="L266" s="73"/>
      <c r="M266" s="73"/>
    </row>
    <row r="267" spans="2:13" ht="21" customHeight="1" outlineLevel="1">
      <c r="B267" s="73"/>
      <c r="C267" s="481"/>
      <c r="D267" s="481"/>
      <c r="E267" s="481"/>
      <c r="F267" s="481"/>
      <c r="G267" s="481"/>
      <c r="H267" s="481"/>
      <c r="I267" s="481"/>
      <c r="J267" s="481"/>
      <c r="K267" s="481"/>
      <c r="L267" s="73"/>
      <c r="M267" s="73"/>
    </row>
    <row r="268" spans="2:13" ht="21" customHeight="1" outlineLevel="1">
      <c r="B268" s="73"/>
      <c r="C268" s="481"/>
      <c r="D268" s="481"/>
      <c r="E268" s="481"/>
      <c r="F268" s="481"/>
      <c r="G268" s="481"/>
      <c r="H268" s="481"/>
      <c r="I268" s="481"/>
      <c r="J268" s="481"/>
      <c r="K268" s="481"/>
      <c r="L268" s="73"/>
      <c r="M268" s="73"/>
    </row>
    <row r="269" spans="2:13" ht="21" customHeight="1" outlineLevel="1">
      <c r="B269" s="73"/>
      <c r="C269" s="481"/>
      <c r="D269" s="481"/>
      <c r="E269" s="481"/>
      <c r="F269" s="481"/>
      <c r="G269" s="481"/>
      <c r="H269" s="481"/>
      <c r="I269" s="481"/>
      <c r="J269" s="481"/>
      <c r="K269" s="481"/>
      <c r="L269" s="73"/>
      <c r="M269" s="73"/>
    </row>
    <row r="270" spans="2:13" ht="21" customHeight="1" outlineLevel="1">
      <c r="B270" s="73"/>
      <c r="C270" s="481"/>
      <c r="D270" s="481"/>
      <c r="E270" s="481"/>
      <c r="F270" s="481"/>
      <c r="G270" s="481"/>
      <c r="H270" s="481"/>
      <c r="I270" s="481"/>
      <c r="J270" s="481"/>
      <c r="K270" s="481"/>
      <c r="L270" s="73"/>
      <c r="M270" s="73"/>
    </row>
    <row r="271" spans="2:13" ht="21" customHeight="1" outlineLevel="1">
      <c r="B271" s="73"/>
      <c r="C271" s="481"/>
      <c r="D271" s="481"/>
      <c r="E271" s="481"/>
      <c r="F271" s="481"/>
      <c r="G271" s="481"/>
      <c r="H271" s="481"/>
      <c r="I271" s="481"/>
      <c r="J271" s="481"/>
      <c r="K271" s="481"/>
      <c r="L271" s="73"/>
      <c r="M271" s="73"/>
    </row>
    <row r="272" spans="2:13" ht="21" customHeight="1" outlineLevel="1">
      <c r="B272" s="73"/>
      <c r="C272" s="481"/>
      <c r="D272" s="481"/>
      <c r="E272" s="481"/>
      <c r="F272" s="481"/>
      <c r="G272" s="481"/>
      <c r="H272" s="481"/>
      <c r="I272" s="481"/>
      <c r="J272" s="481"/>
      <c r="K272" s="481"/>
      <c r="L272" s="73"/>
      <c r="M272" s="73"/>
    </row>
    <row r="273" spans="2:13" ht="21" customHeight="1" outlineLevel="1">
      <c r="B273" s="73"/>
      <c r="C273" s="481"/>
      <c r="D273" s="481"/>
      <c r="E273" s="481"/>
      <c r="F273" s="481"/>
      <c r="G273" s="481"/>
      <c r="H273" s="481"/>
      <c r="I273" s="481"/>
      <c r="J273" s="481"/>
      <c r="K273" s="481"/>
      <c r="L273" s="73"/>
      <c r="M273" s="73"/>
    </row>
    <row r="274" spans="2:13" ht="21" customHeight="1" outlineLevel="1">
      <c r="B274" s="73"/>
      <c r="C274" s="481"/>
      <c r="D274" s="481"/>
      <c r="E274" s="481"/>
      <c r="F274" s="481"/>
      <c r="G274" s="481"/>
      <c r="H274" s="481"/>
      <c r="I274" s="481"/>
      <c r="J274" s="481"/>
      <c r="K274" s="481"/>
      <c r="L274" s="73"/>
      <c r="M274" s="73"/>
    </row>
    <row r="275" spans="2:13" ht="21" customHeight="1" outlineLevel="1">
      <c r="B275" s="73"/>
      <c r="C275" s="481"/>
      <c r="D275" s="481"/>
      <c r="E275" s="481"/>
      <c r="F275" s="481"/>
      <c r="G275" s="481"/>
      <c r="H275" s="481"/>
      <c r="I275" s="481"/>
      <c r="J275" s="481"/>
      <c r="K275" s="481"/>
      <c r="L275" s="73"/>
      <c r="M275" s="73"/>
    </row>
    <row r="276" spans="2:13" ht="21" customHeight="1" outlineLevel="1">
      <c r="B276" s="73"/>
      <c r="C276" s="481"/>
      <c r="D276" s="481"/>
      <c r="E276" s="481"/>
      <c r="F276" s="481"/>
      <c r="G276" s="481"/>
      <c r="H276" s="481"/>
      <c r="I276" s="481"/>
      <c r="J276" s="481"/>
      <c r="K276" s="481"/>
      <c r="L276" s="73"/>
      <c r="M276" s="73"/>
    </row>
    <row r="277" spans="2:13" ht="21" customHeight="1" outlineLevel="1">
      <c r="B277" s="73"/>
      <c r="C277" s="481"/>
      <c r="D277" s="481"/>
      <c r="E277" s="481"/>
      <c r="F277" s="481"/>
      <c r="G277" s="481"/>
      <c r="H277" s="481"/>
      <c r="I277" s="481"/>
      <c r="J277" s="481"/>
      <c r="K277" s="481"/>
      <c r="L277" s="73"/>
      <c r="M277" s="73"/>
    </row>
    <row r="278" spans="2:13" ht="21" customHeight="1" outlineLevel="1">
      <c r="B278" s="73"/>
      <c r="C278" s="481"/>
      <c r="D278" s="481"/>
      <c r="E278" s="481"/>
      <c r="F278" s="481"/>
      <c r="G278" s="481"/>
      <c r="H278" s="481"/>
      <c r="I278" s="481"/>
      <c r="J278" s="481"/>
      <c r="K278" s="481"/>
      <c r="L278" s="73"/>
      <c r="M278" s="73"/>
    </row>
    <row r="279" spans="2:13" ht="21" customHeight="1" outlineLevel="1">
      <c r="B279" s="73"/>
      <c r="C279" s="481"/>
      <c r="D279" s="481"/>
      <c r="E279" s="481"/>
      <c r="F279" s="481"/>
      <c r="G279" s="481"/>
      <c r="H279" s="481"/>
      <c r="I279" s="481"/>
      <c r="J279" s="481"/>
      <c r="K279" s="481"/>
      <c r="L279" s="73"/>
      <c r="M279" s="73"/>
    </row>
    <row r="280" spans="2:13" ht="21" customHeight="1" outlineLevel="1">
      <c r="B280" s="73"/>
      <c r="C280" s="481"/>
      <c r="D280" s="481"/>
      <c r="E280" s="481"/>
      <c r="F280" s="481"/>
      <c r="G280" s="481"/>
      <c r="H280" s="481"/>
      <c r="I280" s="481"/>
      <c r="J280" s="481"/>
      <c r="K280" s="481"/>
      <c r="L280" s="73"/>
      <c r="M280" s="73"/>
    </row>
    <row r="281" spans="2:13" ht="21" customHeight="1" outlineLevel="1">
      <c r="B281" s="73"/>
      <c r="C281" s="481"/>
      <c r="D281" s="481"/>
      <c r="E281" s="481"/>
      <c r="F281" s="481"/>
      <c r="G281" s="481"/>
      <c r="H281" s="481"/>
      <c r="I281" s="481"/>
      <c r="J281" s="481"/>
      <c r="K281" s="481"/>
      <c r="L281" s="73"/>
      <c r="M281" s="73"/>
    </row>
    <row r="282" spans="2:13" ht="21" customHeight="1" outlineLevel="1">
      <c r="B282" s="73"/>
      <c r="C282" s="481"/>
      <c r="D282" s="481"/>
      <c r="E282" s="481"/>
      <c r="F282" s="481"/>
      <c r="G282" s="481"/>
      <c r="H282" s="481"/>
      <c r="I282" s="481"/>
      <c r="J282" s="481"/>
      <c r="K282" s="481"/>
      <c r="L282" s="73"/>
      <c r="M282" s="73"/>
    </row>
    <row r="283" spans="2:13" ht="21" customHeight="1" outlineLevel="1">
      <c r="B283" s="73"/>
      <c r="C283" s="481"/>
      <c r="D283" s="481"/>
      <c r="E283" s="481"/>
      <c r="F283" s="481"/>
      <c r="G283" s="481"/>
      <c r="H283" s="481"/>
      <c r="I283" s="481"/>
      <c r="J283" s="481"/>
      <c r="K283" s="481"/>
      <c r="L283" s="73"/>
      <c r="M283" s="73"/>
    </row>
    <row r="284" spans="2:13" ht="21" customHeight="1" outlineLevel="1">
      <c r="B284" s="73"/>
      <c r="C284" s="134"/>
      <c r="D284" s="73"/>
      <c r="E284" s="134"/>
      <c r="F284" s="73"/>
      <c r="G284" s="73"/>
      <c r="H284" s="73"/>
      <c r="I284" s="135"/>
      <c r="J284" s="136"/>
      <c r="K284" s="137"/>
      <c r="L284" s="73"/>
      <c r="M284" s="73"/>
    </row>
    <row r="285" spans="2:13" ht="20.25" customHeight="1">
      <c r="B285" s="73"/>
      <c r="C285" s="134"/>
      <c r="D285" s="73"/>
      <c r="E285" s="134"/>
      <c r="F285" s="73"/>
      <c r="G285" s="73"/>
      <c r="H285" s="73"/>
      <c r="I285" s="135"/>
      <c r="J285" s="136"/>
      <c r="K285" s="137"/>
      <c r="L285" s="73"/>
      <c r="M285" s="73"/>
    </row>
    <row r="286" spans="2:13" ht="24" customHeight="1">
      <c r="B286" s="73"/>
      <c r="C286" s="84" t="s">
        <v>273</v>
      </c>
      <c r="D286" s="81"/>
      <c r="E286" s="84" t="s">
        <v>274</v>
      </c>
      <c r="F286" s="73"/>
      <c r="G286" s="85" t="s">
        <v>497</v>
      </c>
      <c r="H286" s="73"/>
      <c r="J286" s="73"/>
      <c r="K286" s="73"/>
      <c r="L286" s="73"/>
      <c r="M286" s="73"/>
    </row>
    <row r="287" spans="2:13" ht="21" customHeight="1" outlineLevel="1">
      <c r="B287" s="73"/>
      <c r="C287" s="83"/>
      <c r="D287" s="73"/>
      <c r="E287" s="83"/>
      <c r="F287" s="73"/>
      <c r="G287" s="73"/>
      <c r="H287" s="73"/>
      <c r="I287" s="73"/>
      <c r="J287" s="73"/>
      <c r="K287" s="73"/>
      <c r="L287" s="73"/>
      <c r="M287" s="73"/>
    </row>
    <row r="288" spans="2:13" ht="21.75" customHeight="1" outlineLevel="1">
      <c r="B288" s="73"/>
      <c r="C288" s="86" t="s">
        <v>431</v>
      </c>
      <c r="D288" s="73"/>
      <c r="E288" s="87"/>
      <c r="F288" s="73"/>
      <c r="G288" s="73"/>
      <c r="H288" s="73"/>
      <c r="I288" s="73"/>
      <c r="J288" s="73"/>
      <c r="K288" s="73"/>
      <c r="L288" s="73"/>
      <c r="M288" s="73"/>
    </row>
    <row r="289" spans="2:13" ht="21" customHeight="1" outlineLevel="1">
      <c r="B289" s="73"/>
      <c r="C289" s="88"/>
      <c r="D289" s="73"/>
      <c r="E289" s="87"/>
      <c r="F289" s="73"/>
      <c r="G289" s="73"/>
      <c r="H289" s="73"/>
      <c r="I289" s="73"/>
      <c r="J289" s="73"/>
      <c r="K289" s="73"/>
      <c r="L289" s="73"/>
      <c r="M289" s="73"/>
    </row>
    <row r="290" spans="2:13" ht="21" customHeight="1" outlineLevel="1">
      <c r="B290" s="73"/>
      <c r="C290" s="89"/>
      <c r="D290" s="73"/>
      <c r="E290" s="89"/>
      <c r="F290" s="73"/>
      <c r="G290" s="73"/>
      <c r="H290" s="73"/>
      <c r="I290" s="73"/>
      <c r="J290" s="73"/>
      <c r="K290" s="73"/>
      <c r="L290" s="73"/>
      <c r="M290" s="73"/>
    </row>
    <row r="291" spans="2:13" outlineLevel="1">
      <c r="B291" s="73"/>
      <c r="C291" s="90" t="s">
        <v>36</v>
      </c>
      <c r="D291" s="89"/>
      <c r="E291" s="90" t="s">
        <v>432</v>
      </c>
      <c r="F291" s="89"/>
      <c r="G291" s="91" t="s">
        <v>433</v>
      </c>
      <c r="H291" s="73"/>
      <c r="I291" s="90" t="s">
        <v>434</v>
      </c>
      <c r="J291" s="73"/>
      <c r="K291" s="73"/>
      <c r="L291" s="89"/>
      <c r="M291" s="73"/>
    </row>
    <row r="292" spans="2:13" ht="36.75" customHeight="1" outlineLevel="1">
      <c r="B292" s="73"/>
      <c r="C292" s="92" t="s">
        <v>316</v>
      </c>
      <c r="D292" s="73"/>
      <c r="E292" s="93" t="s">
        <v>667</v>
      </c>
      <c r="F292" s="73"/>
      <c r="G292" s="94"/>
      <c r="H292" s="73"/>
      <c r="I292" s="92" t="s">
        <v>542</v>
      </c>
      <c r="J292" s="73"/>
      <c r="K292" s="73"/>
      <c r="L292" s="73"/>
      <c r="M292" s="73"/>
    </row>
    <row r="293" spans="2:13" ht="21" customHeight="1" outlineLevel="1">
      <c r="B293" s="73"/>
      <c r="C293" s="89"/>
      <c r="D293" s="73"/>
      <c r="E293" s="73"/>
      <c r="F293" s="73"/>
      <c r="G293" s="73"/>
      <c r="H293" s="73"/>
      <c r="I293" s="73"/>
      <c r="J293" s="73"/>
      <c r="K293" s="73"/>
      <c r="L293" s="73"/>
      <c r="M293" s="73"/>
    </row>
    <row r="294" spans="2:13" ht="36" outlineLevel="1">
      <c r="B294" s="73"/>
      <c r="C294" s="95" t="s">
        <v>439</v>
      </c>
      <c r="D294" s="89"/>
      <c r="E294" s="95" t="s">
        <v>440</v>
      </c>
      <c r="F294" s="89"/>
      <c r="G294" s="95" t="s">
        <v>441</v>
      </c>
      <c r="H294" s="73"/>
      <c r="I294" s="95" t="s">
        <v>442</v>
      </c>
      <c r="J294" s="89"/>
      <c r="K294" s="95" t="s">
        <v>642</v>
      </c>
      <c r="L294" s="73"/>
      <c r="M294" s="73"/>
    </row>
    <row r="295" spans="2:13" ht="36.75" customHeight="1" outlineLevel="1">
      <c r="B295" s="73"/>
      <c r="C295" s="94"/>
      <c r="D295" s="89"/>
      <c r="E295" s="94"/>
      <c r="F295" s="89"/>
      <c r="G295" s="94"/>
      <c r="H295" s="73"/>
      <c r="I295" s="150"/>
      <c r="J295" s="89"/>
      <c r="K295" s="94"/>
      <c r="L295" s="73"/>
      <c r="M295" s="73"/>
    </row>
    <row r="296" spans="2:13" ht="21" customHeight="1" outlineLevel="1">
      <c r="B296" s="73"/>
      <c r="C296" s="89"/>
      <c r="D296" s="89"/>
      <c r="E296" s="89"/>
      <c r="F296" s="89"/>
      <c r="G296" s="73"/>
      <c r="H296" s="73"/>
      <c r="I296" s="73"/>
      <c r="J296" s="89"/>
      <c r="K296" s="73"/>
      <c r="L296" s="73"/>
      <c r="M296" s="73"/>
    </row>
    <row r="297" spans="2:13" ht="21.75" customHeight="1" outlineLevel="1">
      <c r="B297" s="73"/>
      <c r="C297" s="86" t="s">
        <v>445</v>
      </c>
      <c r="D297" s="73"/>
      <c r="E297" s="98"/>
      <c r="F297" s="99"/>
      <c r="G297" s="99"/>
      <c r="H297" s="99"/>
      <c r="I297" s="99"/>
      <c r="J297" s="99"/>
      <c r="K297" s="99"/>
      <c r="L297" s="73"/>
      <c r="M297" s="73"/>
    </row>
    <row r="298" spans="2:13" ht="21" customHeight="1" outlineLevel="1">
      <c r="B298" s="73"/>
      <c r="C298" s="73"/>
      <c r="D298" s="73"/>
      <c r="E298" s="100"/>
      <c r="F298" s="101"/>
      <c r="G298" s="100"/>
      <c r="H298" s="101"/>
      <c r="I298" s="100"/>
      <c r="J298" s="102"/>
      <c r="K298" s="100"/>
      <c r="L298" s="73"/>
      <c r="M298" s="73"/>
    </row>
    <row r="299" spans="2:13" ht="21" customHeight="1" outlineLevel="1">
      <c r="B299" s="73"/>
      <c r="C299" s="73"/>
      <c r="D299" s="73"/>
      <c r="E299" s="100">
        <v>2024</v>
      </c>
      <c r="F299" s="101"/>
      <c r="G299" s="100">
        <v>2025</v>
      </c>
      <c r="H299" s="101"/>
      <c r="I299" s="100">
        <v>2026</v>
      </c>
      <c r="J299" s="102"/>
      <c r="K299" s="100" t="s">
        <v>446</v>
      </c>
      <c r="L299" s="73"/>
      <c r="M299" s="73"/>
    </row>
    <row r="300" spans="2:13" outlineLevel="1">
      <c r="B300" s="73"/>
      <c r="C300" s="95" t="s">
        <v>447</v>
      </c>
      <c r="D300" s="103"/>
      <c r="E300" s="104">
        <f>E301+E302</f>
        <v>0</v>
      </c>
      <c r="F300" s="103"/>
      <c r="G300" s="104">
        <f>G301+G302</f>
        <v>0</v>
      </c>
      <c r="H300" s="73"/>
      <c r="I300" s="104">
        <f>I301+I302</f>
        <v>0</v>
      </c>
      <c r="J300" s="103"/>
      <c r="K300" s="104">
        <f>K301+K302</f>
        <v>0</v>
      </c>
      <c r="L300" s="103"/>
      <c r="M300" s="73"/>
    </row>
    <row r="301" spans="2:13" ht="21" customHeight="1" outlineLevel="1">
      <c r="B301" s="73"/>
      <c r="C301" s="90" t="s">
        <v>448</v>
      </c>
      <c r="D301" s="103"/>
      <c r="E301" s="105">
        <v>0</v>
      </c>
      <c r="F301" s="106"/>
      <c r="G301" s="105">
        <v>0</v>
      </c>
      <c r="H301" s="73"/>
      <c r="I301" s="105">
        <v>0</v>
      </c>
      <c r="J301" s="103"/>
      <c r="K301" s="107">
        <f>E301+G301+I301</f>
        <v>0</v>
      </c>
      <c r="L301" s="103"/>
      <c r="M301" s="73"/>
    </row>
    <row r="302" spans="2:13" ht="21.75" customHeight="1" outlineLevel="1">
      <c r="B302" s="73"/>
      <c r="C302" s="90" t="s">
        <v>449</v>
      </c>
      <c r="D302" s="103"/>
      <c r="E302" s="105">
        <v>0</v>
      </c>
      <c r="F302" s="106"/>
      <c r="G302" s="105">
        <v>0</v>
      </c>
      <c r="H302" s="73"/>
      <c r="I302" s="105">
        <v>0</v>
      </c>
      <c r="J302" s="103"/>
      <c r="K302" s="107">
        <f>E302+G302+I302</f>
        <v>0</v>
      </c>
      <c r="L302" s="103"/>
      <c r="M302" s="73"/>
    </row>
    <row r="303" spans="2:13" outlineLevel="1">
      <c r="B303" s="73"/>
      <c r="C303" s="95" t="s">
        <v>450</v>
      </c>
      <c r="D303" s="103"/>
      <c r="E303" s="104">
        <f>E304+E305</f>
        <v>0</v>
      </c>
      <c r="F303" s="103"/>
      <c r="G303" s="104">
        <f>G304+G305</f>
        <v>0</v>
      </c>
      <c r="H303" s="73"/>
      <c r="I303" s="104">
        <f>I304+I305</f>
        <v>0</v>
      </c>
      <c r="J303" s="103"/>
      <c r="K303" s="104">
        <f>K304+K305</f>
        <v>0</v>
      </c>
      <c r="L303" s="103"/>
      <c r="M303" s="73"/>
    </row>
    <row r="304" spans="2:13" ht="21" customHeight="1" outlineLevel="1">
      <c r="B304" s="73"/>
      <c r="C304" s="90" t="s">
        <v>451</v>
      </c>
      <c r="D304" s="103"/>
      <c r="E304" s="105">
        <v>0</v>
      </c>
      <c r="F304" s="106"/>
      <c r="G304" s="105">
        <v>0</v>
      </c>
      <c r="H304" s="73"/>
      <c r="I304" s="105">
        <v>0</v>
      </c>
      <c r="J304" s="103"/>
      <c r="K304" s="107">
        <f>E304+G304+I304</f>
        <v>0</v>
      </c>
      <c r="L304" s="103"/>
      <c r="M304" s="73"/>
    </row>
    <row r="305" spans="2:13" ht="21" customHeight="1" outlineLevel="1">
      <c r="B305" s="73"/>
      <c r="C305" s="90" t="s">
        <v>452</v>
      </c>
      <c r="D305" s="103"/>
      <c r="E305" s="105">
        <v>0</v>
      </c>
      <c r="F305" s="106"/>
      <c r="G305" s="105">
        <v>0</v>
      </c>
      <c r="H305" s="73"/>
      <c r="I305" s="105">
        <v>0</v>
      </c>
      <c r="J305" s="103"/>
      <c r="K305" s="107">
        <f>E305+G305+I305</f>
        <v>0</v>
      </c>
      <c r="L305" s="103"/>
      <c r="M305" s="73"/>
    </row>
    <row r="306" spans="2:13" ht="21" customHeight="1" outlineLevel="1">
      <c r="B306" s="73"/>
      <c r="C306" s="95" t="s">
        <v>453</v>
      </c>
      <c r="D306" s="103"/>
      <c r="E306" s="104">
        <f>E307+E308</f>
        <v>0</v>
      </c>
      <c r="F306" s="103"/>
      <c r="G306" s="104">
        <f>G307+G308</f>
        <v>0</v>
      </c>
      <c r="H306" s="73"/>
      <c r="I306" s="104">
        <f>I307+I308</f>
        <v>0</v>
      </c>
      <c r="J306" s="103"/>
      <c r="K306" s="104">
        <f>K307+K308</f>
        <v>0</v>
      </c>
      <c r="L306" s="103"/>
      <c r="M306" s="73"/>
    </row>
    <row r="307" spans="2:13" ht="21" customHeight="1" outlineLevel="1">
      <c r="B307" s="73"/>
      <c r="C307" s="90" t="s">
        <v>454</v>
      </c>
      <c r="D307" s="103"/>
      <c r="E307" s="105">
        <v>0</v>
      </c>
      <c r="F307" s="106"/>
      <c r="G307" s="105">
        <v>0</v>
      </c>
      <c r="H307" s="73"/>
      <c r="I307" s="105">
        <v>0</v>
      </c>
      <c r="J307" s="103"/>
      <c r="K307" s="107">
        <f>E307+G307+I307</f>
        <v>0</v>
      </c>
      <c r="L307" s="103"/>
      <c r="M307" s="73"/>
    </row>
    <row r="308" spans="2:13" ht="21" customHeight="1" outlineLevel="1">
      <c r="B308" s="73"/>
      <c r="C308" s="90" t="s">
        <v>455</v>
      </c>
      <c r="D308" s="103"/>
      <c r="E308" s="105">
        <v>0</v>
      </c>
      <c r="F308" s="106"/>
      <c r="G308" s="105">
        <v>0</v>
      </c>
      <c r="H308" s="73"/>
      <c r="I308" s="105">
        <v>0</v>
      </c>
      <c r="J308" s="103"/>
      <c r="K308" s="107">
        <f>E308+G308+I308</f>
        <v>0</v>
      </c>
      <c r="L308" s="103"/>
      <c r="M308" s="73"/>
    </row>
    <row r="309" spans="2:13" ht="21" customHeight="1" outlineLevel="1">
      <c r="B309" s="73"/>
      <c r="C309" s="95" t="s">
        <v>456</v>
      </c>
      <c r="D309" s="103"/>
      <c r="E309" s="104">
        <f>E310+E311</f>
        <v>0</v>
      </c>
      <c r="F309" s="103"/>
      <c r="G309" s="104">
        <f>G310+G311</f>
        <v>0</v>
      </c>
      <c r="H309" s="73"/>
      <c r="I309" s="104">
        <f>I310+I311</f>
        <v>0</v>
      </c>
      <c r="J309" s="103"/>
      <c r="K309" s="104">
        <f>K310+K311</f>
        <v>0</v>
      </c>
      <c r="L309" s="103"/>
      <c r="M309" s="73"/>
    </row>
    <row r="310" spans="2:13" ht="21" customHeight="1" outlineLevel="1">
      <c r="B310" s="73"/>
      <c r="C310" s="90" t="s">
        <v>457</v>
      </c>
      <c r="D310" s="103"/>
      <c r="E310" s="105">
        <v>0</v>
      </c>
      <c r="F310" s="106"/>
      <c r="G310" s="105">
        <v>0</v>
      </c>
      <c r="H310" s="73"/>
      <c r="I310" s="105">
        <v>0</v>
      </c>
      <c r="J310" s="103"/>
      <c r="K310" s="107">
        <f>E310+G310+I310</f>
        <v>0</v>
      </c>
      <c r="L310" s="103"/>
      <c r="M310" s="73"/>
    </row>
    <row r="311" spans="2:13" ht="21" customHeight="1" outlineLevel="1">
      <c r="B311" s="73"/>
      <c r="C311" s="90" t="s">
        <v>458</v>
      </c>
      <c r="D311" s="103"/>
      <c r="E311" s="105">
        <v>0</v>
      </c>
      <c r="F311" s="106"/>
      <c r="G311" s="105">
        <v>0</v>
      </c>
      <c r="H311" s="73"/>
      <c r="I311" s="105">
        <v>0</v>
      </c>
      <c r="J311" s="103"/>
      <c r="K311" s="107">
        <f>E311+G311+I311</f>
        <v>0</v>
      </c>
      <c r="L311" s="103"/>
      <c r="M311" s="73"/>
    </row>
    <row r="312" spans="2:13" ht="21" customHeight="1" outlineLevel="1">
      <c r="B312" s="73"/>
      <c r="C312" s="90" t="s">
        <v>459</v>
      </c>
      <c r="D312" s="103"/>
      <c r="E312" s="108">
        <f>E300+E303+E306+E309</f>
        <v>0</v>
      </c>
      <c r="F312" s="103"/>
      <c r="G312" s="108">
        <f>G300+G303+G306+G309</f>
        <v>0</v>
      </c>
      <c r="H312" s="73"/>
      <c r="I312" s="108">
        <f>I300+I303+I306+I309</f>
        <v>0</v>
      </c>
      <c r="J312" s="103"/>
      <c r="K312" s="108">
        <f>E312+G312+I312</f>
        <v>0</v>
      </c>
      <c r="L312" s="103"/>
      <c r="M312" s="73"/>
    </row>
    <row r="313" spans="2:13" ht="21" customHeight="1" outlineLevel="1">
      <c r="B313" s="73"/>
      <c r="C313" s="109"/>
      <c r="D313" s="103"/>
      <c r="E313" s="109"/>
      <c r="F313" s="109"/>
      <c r="G313" s="109"/>
      <c r="H313" s="109"/>
      <c r="I313" s="109"/>
      <c r="J313" s="109"/>
      <c r="K313" s="109"/>
      <c r="L313" s="103"/>
      <c r="M313" s="73"/>
    </row>
    <row r="314" spans="2:13" ht="21" customHeight="1" outlineLevel="1">
      <c r="B314" s="73"/>
      <c r="C314" s="103"/>
      <c r="D314" s="89"/>
      <c r="E314" s="103"/>
      <c r="F314" s="89"/>
      <c r="G314" s="73"/>
      <c r="H314" s="73"/>
      <c r="I314" s="73"/>
      <c r="J314" s="89"/>
      <c r="K314" s="73"/>
      <c r="L314" s="89"/>
      <c r="M314" s="73"/>
    </row>
    <row r="315" spans="2:13" ht="21" customHeight="1" outlineLevel="1">
      <c r="B315" s="73"/>
      <c r="C315" s="86" t="s">
        <v>460</v>
      </c>
      <c r="D315" s="73"/>
      <c r="E315" s="99"/>
      <c r="F315" s="99"/>
      <c r="G315" s="99"/>
      <c r="H315" s="99"/>
      <c r="I315" s="99"/>
      <c r="J315" s="99"/>
      <c r="K315" s="99"/>
      <c r="L315" s="89"/>
      <c r="M315" s="73"/>
    </row>
    <row r="316" spans="2:13" ht="21" customHeight="1" outlineLevel="1">
      <c r="B316" s="73"/>
      <c r="C316" s="73"/>
      <c r="D316" s="73"/>
      <c r="E316" s="100"/>
      <c r="F316" s="101"/>
      <c r="G316" s="100"/>
      <c r="H316" s="101"/>
      <c r="I316" s="100"/>
      <c r="J316" s="102"/>
      <c r="K316" s="100"/>
      <c r="L316" s="89"/>
      <c r="M316" s="73"/>
    </row>
    <row r="317" spans="2:13" ht="21" customHeight="1" outlineLevel="1">
      <c r="B317" s="73"/>
      <c r="C317" s="73"/>
      <c r="D317" s="73"/>
      <c r="E317" s="100">
        <v>2024</v>
      </c>
      <c r="F317" s="101"/>
      <c r="G317" s="100">
        <v>2025</v>
      </c>
      <c r="H317" s="101"/>
      <c r="I317" s="100">
        <v>2026</v>
      </c>
      <c r="J317" s="102"/>
      <c r="K317" s="100" t="s">
        <v>407</v>
      </c>
      <c r="L317" s="89"/>
      <c r="M317" s="73"/>
    </row>
    <row r="318" spans="2:13" ht="21" customHeight="1" outlineLevel="1">
      <c r="B318" s="73"/>
      <c r="C318" s="95" t="s">
        <v>461</v>
      </c>
      <c r="D318" s="103"/>
      <c r="E318" s="110">
        <v>0</v>
      </c>
      <c r="F318" s="111"/>
      <c r="G318" s="110">
        <v>0</v>
      </c>
      <c r="H318" s="112"/>
      <c r="I318" s="110">
        <v>0</v>
      </c>
      <c r="J318" s="111"/>
      <c r="K318" s="113">
        <f t="shared" ref="K318:K336" si="4">E318+G318+I318</f>
        <v>0</v>
      </c>
      <c r="L318" s="89"/>
      <c r="M318" s="73"/>
    </row>
    <row r="319" spans="2:13" ht="21" customHeight="1" outlineLevel="1">
      <c r="B319" s="73"/>
      <c r="C319" s="90" t="s">
        <v>462</v>
      </c>
      <c r="D319" s="103"/>
      <c r="E319" s="110">
        <v>0</v>
      </c>
      <c r="F319" s="114"/>
      <c r="G319" s="110">
        <v>0</v>
      </c>
      <c r="H319" s="112"/>
      <c r="I319" s="110">
        <v>0</v>
      </c>
      <c r="J319" s="111"/>
      <c r="K319" s="113">
        <f t="shared" si="4"/>
        <v>0</v>
      </c>
      <c r="L319" s="89"/>
      <c r="M319" s="73"/>
    </row>
    <row r="320" spans="2:13" ht="21" customHeight="1" outlineLevel="1">
      <c r="B320" s="73"/>
      <c r="C320" s="90" t="s">
        <v>463</v>
      </c>
      <c r="D320" s="103"/>
      <c r="E320" s="110">
        <v>0</v>
      </c>
      <c r="F320" s="111"/>
      <c r="G320" s="110">
        <v>0</v>
      </c>
      <c r="H320" s="112"/>
      <c r="I320" s="110">
        <v>0</v>
      </c>
      <c r="J320" s="111"/>
      <c r="K320" s="113">
        <f t="shared" si="4"/>
        <v>0</v>
      </c>
      <c r="L320" s="89"/>
      <c r="M320" s="73"/>
    </row>
    <row r="321" spans="2:13" ht="21.75" customHeight="1" outlineLevel="1">
      <c r="B321" s="73"/>
      <c r="C321" s="90" t="s">
        <v>464</v>
      </c>
      <c r="D321" s="103"/>
      <c r="E321" s="110">
        <v>0</v>
      </c>
      <c r="F321" s="114"/>
      <c r="G321" s="110">
        <v>0</v>
      </c>
      <c r="H321" s="112"/>
      <c r="I321" s="110">
        <v>0</v>
      </c>
      <c r="J321" s="111"/>
      <c r="K321" s="113">
        <f t="shared" si="4"/>
        <v>0</v>
      </c>
      <c r="L321" s="73"/>
      <c r="M321" s="73"/>
    </row>
    <row r="322" spans="2:13" ht="21.75" customHeight="1" outlineLevel="1">
      <c r="B322" s="73"/>
      <c r="C322" s="90" t="s">
        <v>465</v>
      </c>
      <c r="D322" s="103"/>
      <c r="E322" s="110">
        <v>0</v>
      </c>
      <c r="F322" s="114"/>
      <c r="G322" s="110">
        <v>0</v>
      </c>
      <c r="H322" s="112"/>
      <c r="I322" s="110">
        <v>0</v>
      </c>
      <c r="J322" s="111"/>
      <c r="K322" s="113">
        <f t="shared" si="4"/>
        <v>0</v>
      </c>
      <c r="L322" s="73"/>
      <c r="M322" s="73"/>
    </row>
    <row r="323" spans="2:13" ht="21" customHeight="1" outlineLevel="1">
      <c r="B323" s="73"/>
      <c r="C323" s="90" t="s">
        <v>466</v>
      </c>
      <c r="D323" s="103"/>
      <c r="E323" s="110">
        <v>0</v>
      </c>
      <c r="F323" s="111"/>
      <c r="G323" s="110">
        <v>0</v>
      </c>
      <c r="H323" s="112"/>
      <c r="I323" s="110">
        <v>0</v>
      </c>
      <c r="J323" s="111"/>
      <c r="K323" s="113">
        <f t="shared" si="4"/>
        <v>0</v>
      </c>
      <c r="L323" s="73"/>
      <c r="M323" s="73"/>
    </row>
    <row r="324" spans="2:13" ht="21.75" customHeight="1" outlineLevel="1">
      <c r="B324" s="73"/>
      <c r="C324" s="90" t="s">
        <v>467</v>
      </c>
      <c r="D324" s="103"/>
      <c r="E324" s="110">
        <v>0</v>
      </c>
      <c r="F324" s="114"/>
      <c r="G324" s="110">
        <v>0</v>
      </c>
      <c r="H324" s="112"/>
      <c r="I324" s="110">
        <v>0</v>
      </c>
      <c r="J324" s="111"/>
      <c r="K324" s="113">
        <f t="shared" si="4"/>
        <v>0</v>
      </c>
      <c r="L324" s="73"/>
      <c r="M324" s="73"/>
    </row>
    <row r="325" spans="2:13" ht="21.75" customHeight="1" outlineLevel="1">
      <c r="B325" s="73"/>
      <c r="C325" s="90" t="s">
        <v>468</v>
      </c>
      <c r="D325" s="103"/>
      <c r="E325" s="110">
        <v>0</v>
      </c>
      <c r="F325" s="114"/>
      <c r="G325" s="110">
        <v>0</v>
      </c>
      <c r="H325" s="112"/>
      <c r="I325" s="110">
        <v>0</v>
      </c>
      <c r="J325" s="111"/>
      <c r="K325" s="113">
        <f t="shared" si="4"/>
        <v>0</v>
      </c>
      <c r="L325" s="73"/>
      <c r="M325" s="73"/>
    </row>
    <row r="326" spans="2:13" ht="21.75" customHeight="1" outlineLevel="1">
      <c r="B326" s="73"/>
      <c r="C326" s="90" t="s">
        <v>469</v>
      </c>
      <c r="D326" s="103"/>
      <c r="E326" s="110">
        <v>0</v>
      </c>
      <c r="F326" s="114"/>
      <c r="G326" s="110">
        <v>0</v>
      </c>
      <c r="H326" s="112"/>
      <c r="I326" s="110">
        <v>0</v>
      </c>
      <c r="J326" s="111"/>
      <c r="K326" s="113">
        <f t="shared" si="4"/>
        <v>0</v>
      </c>
      <c r="L326" s="73"/>
      <c r="M326" s="73"/>
    </row>
    <row r="327" spans="2:13" ht="21" customHeight="1" outlineLevel="1">
      <c r="B327" s="73"/>
      <c r="C327" s="115" t="s">
        <v>470</v>
      </c>
      <c r="D327" s="103"/>
      <c r="E327" s="110">
        <v>0</v>
      </c>
      <c r="F327" s="114"/>
      <c r="G327" s="110">
        <v>0</v>
      </c>
      <c r="H327" s="112"/>
      <c r="I327" s="110">
        <v>0</v>
      </c>
      <c r="J327" s="111"/>
      <c r="K327" s="113">
        <f t="shared" si="4"/>
        <v>0</v>
      </c>
      <c r="L327" s="116"/>
      <c r="M327" s="73"/>
    </row>
    <row r="328" spans="2:13" ht="21" customHeight="1" outlineLevel="1">
      <c r="B328" s="73"/>
      <c r="C328" s="115" t="s">
        <v>471</v>
      </c>
      <c r="D328" s="103"/>
      <c r="E328" s="110">
        <v>0</v>
      </c>
      <c r="F328" s="114"/>
      <c r="G328" s="110">
        <v>0</v>
      </c>
      <c r="H328" s="112"/>
      <c r="I328" s="110">
        <v>0</v>
      </c>
      <c r="J328" s="111"/>
      <c r="K328" s="113">
        <f t="shared" si="4"/>
        <v>0</v>
      </c>
      <c r="L328" s="116"/>
      <c r="M328" s="73"/>
    </row>
    <row r="329" spans="2:13" ht="21" customHeight="1" outlineLevel="1">
      <c r="B329" s="73"/>
      <c r="C329" s="115" t="s">
        <v>472</v>
      </c>
      <c r="D329" s="103"/>
      <c r="E329" s="110">
        <v>0</v>
      </c>
      <c r="F329" s="114"/>
      <c r="G329" s="110">
        <v>0</v>
      </c>
      <c r="H329" s="112"/>
      <c r="I329" s="110">
        <v>0</v>
      </c>
      <c r="J329" s="111"/>
      <c r="K329" s="113">
        <f t="shared" si="4"/>
        <v>0</v>
      </c>
      <c r="L329" s="116"/>
      <c r="M329" s="73"/>
    </row>
    <row r="330" spans="2:13" ht="21" customHeight="1" outlineLevel="1">
      <c r="B330" s="73"/>
      <c r="C330" s="115" t="s">
        <v>473</v>
      </c>
      <c r="D330" s="103"/>
      <c r="E330" s="110">
        <v>0</v>
      </c>
      <c r="F330" s="114"/>
      <c r="G330" s="110">
        <v>0</v>
      </c>
      <c r="H330" s="112"/>
      <c r="I330" s="110">
        <v>0</v>
      </c>
      <c r="J330" s="111"/>
      <c r="K330" s="113">
        <f t="shared" si="4"/>
        <v>0</v>
      </c>
      <c r="L330" s="116"/>
      <c r="M330" s="73"/>
    </row>
    <row r="331" spans="2:13" ht="21" customHeight="1" outlineLevel="1">
      <c r="B331" s="73"/>
      <c r="C331" s="115" t="s">
        <v>474</v>
      </c>
      <c r="D331" s="103"/>
      <c r="E331" s="110">
        <v>0</v>
      </c>
      <c r="F331" s="114"/>
      <c r="G331" s="110">
        <v>0</v>
      </c>
      <c r="H331" s="112"/>
      <c r="I331" s="110">
        <v>0</v>
      </c>
      <c r="J331" s="111"/>
      <c r="K331" s="113">
        <f t="shared" si="4"/>
        <v>0</v>
      </c>
      <c r="L331" s="116"/>
      <c r="M331" s="73"/>
    </row>
    <row r="332" spans="2:13" ht="21" customHeight="1" outlineLevel="1">
      <c r="B332" s="73"/>
      <c r="C332" s="115" t="s">
        <v>475</v>
      </c>
      <c r="D332" s="103"/>
      <c r="E332" s="110">
        <v>0</v>
      </c>
      <c r="F332" s="114"/>
      <c r="G332" s="110">
        <v>0</v>
      </c>
      <c r="H332" s="112"/>
      <c r="I332" s="110">
        <v>0</v>
      </c>
      <c r="J332" s="111"/>
      <c r="K332" s="113">
        <f t="shared" si="4"/>
        <v>0</v>
      </c>
      <c r="L332" s="116"/>
      <c r="M332" s="73"/>
    </row>
    <row r="333" spans="2:13" ht="21" customHeight="1" outlineLevel="1">
      <c r="B333" s="73"/>
      <c r="C333" s="115" t="s">
        <v>476</v>
      </c>
      <c r="D333" s="103"/>
      <c r="E333" s="110">
        <v>0</v>
      </c>
      <c r="F333" s="114"/>
      <c r="G333" s="110">
        <v>0</v>
      </c>
      <c r="H333" s="112"/>
      <c r="I333" s="110">
        <v>0</v>
      </c>
      <c r="J333" s="111"/>
      <c r="K333" s="113">
        <f t="shared" si="4"/>
        <v>0</v>
      </c>
      <c r="L333" s="116"/>
      <c r="M333" s="73"/>
    </row>
    <row r="334" spans="2:13" ht="21" customHeight="1" outlineLevel="1">
      <c r="B334" s="73"/>
      <c r="C334" s="115" t="s">
        <v>477</v>
      </c>
      <c r="D334" s="103"/>
      <c r="E334" s="110">
        <v>0</v>
      </c>
      <c r="F334" s="114"/>
      <c r="G334" s="110">
        <v>0</v>
      </c>
      <c r="H334" s="112"/>
      <c r="I334" s="110">
        <v>0</v>
      </c>
      <c r="J334" s="111"/>
      <c r="K334" s="113">
        <f t="shared" si="4"/>
        <v>0</v>
      </c>
      <c r="L334" s="116"/>
      <c r="M334" s="73"/>
    </row>
    <row r="335" spans="2:13" ht="21" customHeight="1" outlineLevel="1">
      <c r="B335" s="73"/>
      <c r="C335" s="115" t="s">
        <v>478</v>
      </c>
      <c r="D335" s="103"/>
      <c r="E335" s="110">
        <v>0</v>
      </c>
      <c r="F335" s="114"/>
      <c r="G335" s="110">
        <v>0</v>
      </c>
      <c r="H335" s="112"/>
      <c r="I335" s="110">
        <v>0</v>
      </c>
      <c r="J335" s="111"/>
      <c r="K335" s="113">
        <f t="shared" si="4"/>
        <v>0</v>
      </c>
      <c r="L335" s="116"/>
      <c r="M335" s="73"/>
    </row>
    <row r="336" spans="2:13" ht="21" customHeight="1" outlineLevel="1">
      <c r="B336" s="73"/>
      <c r="C336" s="115" t="s">
        <v>479</v>
      </c>
      <c r="D336" s="103"/>
      <c r="E336" s="110">
        <v>0</v>
      </c>
      <c r="F336" s="114"/>
      <c r="G336" s="110">
        <v>0</v>
      </c>
      <c r="H336" s="112"/>
      <c r="I336" s="110">
        <v>0</v>
      </c>
      <c r="J336" s="111"/>
      <c r="K336" s="113">
        <f t="shared" si="4"/>
        <v>0</v>
      </c>
      <c r="L336" s="116"/>
      <c r="M336" s="73"/>
    </row>
    <row r="337" spans="2:13" ht="21" customHeight="1" outlineLevel="1">
      <c r="B337" s="73"/>
      <c r="C337" s="90" t="s">
        <v>480</v>
      </c>
      <c r="D337" s="103"/>
      <c r="E337" s="117">
        <f>SUM(E318:E336)</f>
        <v>0</v>
      </c>
      <c r="F337" s="111"/>
      <c r="G337" s="117">
        <f>SUM(G318:G336)</f>
        <v>0</v>
      </c>
      <c r="H337" s="112"/>
      <c r="I337" s="117">
        <f>SUM(I318:I336)</f>
        <v>0</v>
      </c>
      <c r="J337" s="111"/>
      <c r="K337" s="117">
        <f>SUM(K318:K336)</f>
        <v>0</v>
      </c>
      <c r="L337" s="89"/>
      <c r="M337" s="73"/>
    </row>
    <row r="338" spans="2:13" ht="21" customHeight="1" outlineLevel="1">
      <c r="B338" s="73"/>
      <c r="C338" s="109"/>
      <c r="D338" s="103"/>
      <c r="E338" s="73"/>
      <c r="F338" s="73"/>
      <c r="G338" s="73"/>
      <c r="H338" s="73"/>
      <c r="I338" s="73"/>
      <c r="J338" s="73"/>
      <c r="K338" s="73"/>
      <c r="L338" s="89"/>
      <c r="M338" s="73"/>
    </row>
    <row r="339" spans="2:13" ht="21" customHeight="1" outlineLevel="1">
      <c r="B339" s="73"/>
      <c r="C339" s="73"/>
      <c r="D339" s="73"/>
      <c r="E339" s="100">
        <v>2024</v>
      </c>
      <c r="F339" s="101"/>
      <c r="G339" s="100">
        <v>2025</v>
      </c>
      <c r="H339" s="101"/>
      <c r="I339" s="100">
        <v>2026</v>
      </c>
      <c r="J339" s="102"/>
      <c r="K339" s="100" t="s">
        <v>407</v>
      </c>
      <c r="L339" s="89"/>
      <c r="M339" s="73"/>
    </row>
    <row r="340" spans="2:13" ht="21" customHeight="1" outlineLevel="1">
      <c r="B340" s="73"/>
      <c r="C340" s="95" t="s">
        <v>481</v>
      </c>
      <c r="D340" s="103"/>
      <c r="E340" s="110">
        <v>0</v>
      </c>
      <c r="F340" s="111"/>
      <c r="G340" s="110">
        <v>0</v>
      </c>
      <c r="H340" s="112"/>
      <c r="I340" s="110">
        <v>0</v>
      </c>
      <c r="J340" s="111"/>
      <c r="K340" s="113">
        <f t="shared" ref="K340:K348" si="5">E340+G340+I340</f>
        <v>0</v>
      </c>
      <c r="L340" s="89"/>
      <c r="M340" s="73"/>
    </row>
    <row r="341" spans="2:13" ht="21" customHeight="1" outlineLevel="1">
      <c r="B341" s="73"/>
      <c r="C341" s="90" t="s">
        <v>482</v>
      </c>
      <c r="D341" s="103"/>
      <c r="E341" s="110">
        <v>0</v>
      </c>
      <c r="F341" s="114"/>
      <c r="G341" s="110">
        <v>0</v>
      </c>
      <c r="H341" s="112"/>
      <c r="I341" s="110">
        <v>0</v>
      </c>
      <c r="J341" s="111"/>
      <c r="K341" s="113">
        <f t="shared" si="5"/>
        <v>0</v>
      </c>
      <c r="L341" s="89"/>
      <c r="M341" s="73"/>
    </row>
    <row r="342" spans="2:13" ht="21" customHeight="1" outlineLevel="1">
      <c r="B342" s="73"/>
      <c r="C342" s="90" t="s">
        <v>483</v>
      </c>
      <c r="D342" s="103"/>
      <c r="E342" s="110">
        <v>0</v>
      </c>
      <c r="F342" s="114"/>
      <c r="G342" s="110">
        <v>0</v>
      </c>
      <c r="H342" s="112"/>
      <c r="I342" s="110">
        <v>0</v>
      </c>
      <c r="J342" s="111"/>
      <c r="K342" s="113">
        <f t="shared" si="5"/>
        <v>0</v>
      </c>
      <c r="L342" s="73"/>
      <c r="M342" s="73"/>
    </row>
    <row r="343" spans="2:13" ht="21" customHeight="1" outlineLevel="1">
      <c r="B343" s="73"/>
      <c r="C343" s="90" t="s">
        <v>484</v>
      </c>
      <c r="D343" s="103"/>
      <c r="E343" s="110">
        <v>0</v>
      </c>
      <c r="F343" s="111"/>
      <c r="G343" s="110">
        <v>0</v>
      </c>
      <c r="H343" s="112"/>
      <c r="I343" s="110">
        <v>0</v>
      </c>
      <c r="J343" s="111"/>
      <c r="K343" s="113">
        <f t="shared" si="5"/>
        <v>0</v>
      </c>
      <c r="L343" s="89"/>
      <c r="M343" s="73"/>
    </row>
    <row r="344" spans="2:13" ht="21" customHeight="1" outlineLevel="1">
      <c r="B344" s="73"/>
      <c r="C344" s="90" t="s">
        <v>485</v>
      </c>
      <c r="D344" s="103"/>
      <c r="E344" s="110">
        <v>0</v>
      </c>
      <c r="F344" s="114"/>
      <c r="G344" s="110">
        <v>0</v>
      </c>
      <c r="H344" s="112"/>
      <c r="I344" s="110">
        <v>0</v>
      </c>
      <c r="J344" s="111"/>
      <c r="K344" s="113">
        <f t="shared" si="5"/>
        <v>0</v>
      </c>
      <c r="L344" s="116"/>
      <c r="M344" s="73"/>
    </row>
    <row r="345" spans="2:13" ht="21" customHeight="1" outlineLevel="1">
      <c r="B345" s="73"/>
      <c r="C345" s="90" t="s">
        <v>486</v>
      </c>
      <c r="D345" s="103"/>
      <c r="E345" s="110">
        <v>0</v>
      </c>
      <c r="F345" s="114"/>
      <c r="G345" s="110">
        <v>0</v>
      </c>
      <c r="H345" s="112"/>
      <c r="I345" s="110">
        <v>0</v>
      </c>
      <c r="J345" s="111"/>
      <c r="K345" s="113">
        <f t="shared" si="5"/>
        <v>0</v>
      </c>
      <c r="L345" s="116"/>
      <c r="M345" s="73"/>
    </row>
    <row r="346" spans="2:13" ht="21" customHeight="1" outlineLevel="1">
      <c r="B346" s="73"/>
      <c r="C346" s="90" t="s">
        <v>487</v>
      </c>
      <c r="D346" s="103"/>
      <c r="E346" s="110">
        <v>0</v>
      </c>
      <c r="F346" s="114"/>
      <c r="G346" s="110">
        <v>0</v>
      </c>
      <c r="H346" s="112"/>
      <c r="I346" s="110">
        <v>0</v>
      </c>
      <c r="J346" s="111"/>
      <c r="K346" s="113">
        <f t="shared" si="5"/>
        <v>0</v>
      </c>
      <c r="L346" s="116"/>
      <c r="M346" s="73"/>
    </row>
    <row r="347" spans="2:13" ht="21" customHeight="1" outlineLevel="1">
      <c r="B347" s="73"/>
      <c r="C347" s="90" t="s">
        <v>488</v>
      </c>
      <c r="D347" s="103"/>
      <c r="E347" s="110">
        <v>0</v>
      </c>
      <c r="F347" s="114"/>
      <c r="G347" s="110">
        <v>0</v>
      </c>
      <c r="H347" s="112"/>
      <c r="I347" s="110">
        <v>0</v>
      </c>
      <c r="J347" s="111"/>
      <c r="K347" s="113">
        <f t="shared" si="5"/>
        <v>0</v>
      </c>
      <c r="L347" s="116"/>
      <c r="M347" s="73"/>
    </row>
    <row r="348" spans="2:13" ht="21.75" customHeight="1" outlineLevel="1">
      <c r="B348" s="73"/>
      <c r="C348" s="90" t="s">
        <v>480</v>
      </c>
      <c r="D348" s="103"/>
      <c r="E348" s="117">
        <f>SUM(E340:E347)</f>
        <v>0</v>
      </c>
      <c r="F348" s="111"/>
      <c r="G348" s="117">
        <f>SUM(G340:G347)</f>
        <v>0</v>
      </c>
      <c r="H348" s="112"/>
      <c r="I348" s="117">
        <f>SUM(I340:I347)</f>
        <v>0</v>
      </c>
      <c r="J348" s="111"/>
      <c r="K348" s="117">
        <f t="shared" si="5"/>
        <v>0</v>
      </c>
      <c r="L348" s="89"/>
      <c r="M348" s="73"/>
    </row>
    <row r="349" spans="2:13" ht="21" customHeight="1" outlineLevel="1">
      <c r="B349" s="73"/>
      <c r="C349" s="89"/>
      <c r="D349" s="103"/>
      <c r="E349" s="89"/>
      <c r="F349" s="89"/>
      <c r="G349" s="89"/>
      <c r="H349" s="89"/>
      <c r="I349" s="89"/>
      <c r="J349" s="89"/>
      <c r="K349" s="89"/>
      <c r="L349" s="89"/>
      <c r="M349" s="73"/>
    </row>
    <row r="350" spans="2:13" ht="21" customHeight="1" outlineLevel="1">
      <c r="B350" s="73"/>
      <c r="C350" s="93" t="s">
        <v>490</v>
      </c>
      <c r="D350" s="89"/>
      <c r="E350" s="93" t="str">
        <f>IF(K321&gt;0,"Si","No")</f>
        <v>No</v>
      </c>
      <c r="F350" s="89"/>
      <c r="G350" s="89"/>
      <c r="H350" s="89"/>
      <c r="I350" s="89"/>
      <c r="J350" s="89"/>
      <c r="K350" s="89"/>
      <c r="L350" s="89"/>
      <c r="M350" s="73"/>
    </row>
    <row r="351" spans="2:13" ht="21" customHeight="1" outlineLevel="1">
      <c r="B351" s="73"/>
      <c r="C351" s="93" t="s">
        <v>491</v>
      </c>
      <c r="D351" s="89"/>
      <c r="E351" s="93" t="str">
        <f>IF(K322&gt;0,"Si","No")</f>
        <v>No</v>
      </c>
      <c r="F351" s="89"/>
      <c r="G351" s="89"/>
      <c r="H351" s="89"/>
      <c r="I351" s="89"/>
      <c r="J351" s="89"/>
      <c r="K351" s="89"/>
      <c r="L351" s="89"/>
      <c r="M351" s="73"/>
    </row>
    <row r="352" spans="2:13" ht="21" customHeight="1" outlineLevel="1">
      <c r="B352" s="73"/>
      <c r="C352" s="89"/>
      <c r="D352" s="89"/>
      <c r="E352" s="89"/>
      <c r="F352" s="89"/>
      <c r="G352" s="73"/>
      <c r="H352" s="73"/>
      <c r="I352" s="73"/>
      <c r="J352" s="89"/>
      <c r="K352" s="73"/>
      <c r="L352" s="89"/>
      <c r="M352" s="73"/>
    </row>
    <row r="353" spans="2:13" ht="20.25" outlineLevel="1">
      <c r="B353" s="73"/>
      <c r="C353" s="86" t="s">
        <v>492</v>
      </c>
      <c r="D353" s="73"/>
      <c r="E353" s="98"/>
      <c r="F353" s="99"/>
      <c r="G353" s="99"/>
      <c r="H353" s="99"/>
      <c r="I353" s="99"/>
      <c r="J353" s="99"/>
      <c r="K353" s="99"/>
      <c r="L353" s="89"/>
      <c r="M353" s="73"/>
    </row>
    <row r="354" spans="2:13" ht="21" customHeight="1" outlineLevel="1">
      <c r="B354" s="73"/>
      <c r="C354" s="73"/>
      <c r="D354" s="73"/>
      <c r="E354" s="100"/>
      <c r="F354" s="101"/>
      <c r="G354" s="100"/>
      <c r="H354" s="101"/>
      <c r="I354" s="100"/>
      <c r="J354" s="102"/>
      <c r="K354" s="100"/>
      <c r="L354" s="89"/>
      <c r="M354" s="73"/>
    </row>
    <row r="355" spans="2:13" ht="21" customHeight="1" outlineLevel="1">
      <c r="B355" s="73"/>
      <c r="C355" s="73"/>
      <c r="D355" s="73"/>
      <c r="E355" s="100">
        <v>2024</v>
      </c>
      <c r="F355" s="101"/>
      <c r="G355" s="100">
        <v>2025</v>
      </c>
      <c r="H355" s="101"/>
      <c r="I355" s="100">
        <v>2026</v>
      </c>
      <c r="J355" s="102"/>
      <c r="K355" s="100" t="s">
        <v>407</v>
      </c>
      <c r="L355" s="89"/>
      <c r="M355" s="73"/>
    </row>
    <row r="356" spans="2:13" ht="21" customHeight="1" outlineLevel="1">
      <c r="B356" s="73"/>
      <c r="C356" s="95" t="s">
        <v>493</v>
      </c>
      <c r="D356" s="103"/>
      <c r="E356" s="110"/>
      <c r="F356" s="111"/>
      <c r="G356" s="110"/>
      <c r="H356" s="119"/>
      <c r="I356" s="110"/>
      <c r="J356" s="111"/>
      <c r="K356" s="113" t="s">
        <v>495</v>
      </c>
      <c r="L356" s="89"/>
      <c r="M356" s="73"/>
    </row>
    <row r="357" spans="2:13" ht="21" customHeight="1" outlineLevel="1">
      <c r="B357" s="73"/>
      <c r="C357" s="95" t="s">
        <v>496</v>
      </c>
      <c r="D357" s="103"/>
      <c r="E357" s="110"/>
      <c r="F357" s="111"/>
      <c r="G357" s="110"/>
      <c r="H357" s="119"/>
      <c r="I357" s="110"/>
      <c r="J357" s="111"/>
      <c r="K357" s="113" t="s">
        <v>495</v>
      </c>
      <c r="L357" s="89"/>
      <c r="M357" s="73"/>
    </row>
    <row r="358" spans="2:13" ht="21" customHeight="1" outlineLevel="1">
      <c r="B358" s="73"/>
      <c r="C358" s="90" t="s">
        <v>498</v>
      </c>
      <c r="D358" s="103"/>
      <c r="E358" s="120">
        <v>0</v>
      </c>
      <c r="F358" s="121"/>
      <c r="G358" s="120">
        <v>0</v>
      </c>
      <c r="H358" s="122"/>
      <c r="I358" s="120">
        <v>0</v>
      </c>
      <c r="J358" s="123"/>
      <c r="K358" s="124">
        <f>E358+G358+I358</f>
        <v>0</v>
      </c>
      <c r="L358" s="73"/>
      <c r="M358" s="73"/>
    </row>
    <row r="359" spans="2:13" ht="21" customHeight="1" outlineLevel="1">
      <c r="B359" s="73"/>
      <c r="C359" s="90" t="s">
        <v>499</v>
      </c>
      <c r="D359" s="103"/>
      <c r="E359" s="110"/>
      <c r="F359" s="111"/>
      <c r="G359" s="110"/>
      <c r="H359" s="119"/>
      <c r="I359" s="110"/>
      <c r="J359" s="111"/>
      <c r="K359" s="113" t="s">
        <v>495</v>
      </c>
      <c r="L359" s="89"/>
      <c r="M359" s="73"/>
    </row>
    <row r="360" spans="2:13" ht="21" customHeight="1" outlineLevel="1">
      <c r="B360" s="73"/>
      <c r="C360" s="90" t="s">
        <v>500</v>
      </c>
      <c r="D360" s="103"/>
      <c r="E360" s="105"/>
      <c r="F360" s="125"/>
      <c r="G360" s="105"/>
      <c r="H360" s="126"/>
      <c r="I360" s="105"/>
      <c r="J360" s="111"/>
      <c r="K360" s="113" t="s">
        <v>495</v>
      </c>
      <c r="L360" s="116"/>
      <c r="M360" s="73"/>
    </row>
    <row r="361" spans="2:13" outlineLevel="1">
      <c r="B361" s="73"/>
      <c r="C361" s="90" t="s">
        <v>501</v>
      </c>
      <c r="D361" s="103"/>
      <c r="E361" s="127"/>
      <c r="F361" s="125"/>
      <c r="G361" s="105"/>
      <c r="H361" s="126"/>
      <c r="I361" s="105"/>
      <c r="J361" s="111"/>
      <c r="K361" s="113" t="s">
        <v>495</v>
      </c>
      <c r="L361" s="116"/>
      <c r="M361" s="73"/>
    </row>
    <row r="362" spans="2:13" ht="21" customHeight="1" outlineLevel="1">
      <c r="B362" s="73"/>
      <c r="C362" s="90" t="s">
        <v>503</v>
      </c>
      <c r="D362" s="103"/>
      <c r="E362" s="105"/>
      <c r="F362" s="125"/>
      <c r="G362" s="105"/>
      <c r="H362" s="126"/>
      <c r="I362" s="105"/>
      <c r="J362" s="111"/>
      <c r="K362" s="124" t="s">
        <v>495</v>
      </c>
      <c r="L362" s="89"/>
      <c r="M362" s="73"/>
    </row>
    <row r="363" spans="2:13" ht="21" customHeight="1" outlineLevel="1">
      <c r="B363" s="73"/>
      <c r="C363" s="90" t="s">
        <v>504</v>
      </c>
      <c r="D363" s="103"/>
      <c r="E363" s="110"/>
      <c r="F363" s="111"/>
      <c r="G363" s="110"/>
      <c r="H363" s="119"/>
      <c r="I363" s="110"/>
      <c r="J363" s="111"/>
      <c r="K363" s="113" t="s">
        <v>495</v>
      </c>
      <c r="L363" s="89"/>
      <c r="M363" s="73"/>
    </row>
    <row r="364" spans="2:13" ht="21.75" customHeight="1" outlineLevel="1">
      <c r="B364" s="73"/>
      <c r="C364" s="90" t="s">
        <v>506</v>
      </c>
      <c r="D364" s="103"/>
      <c r="E364" s="120">
        <v>0</v>
      </c>
      <c r="F364" s="121"/>
      <c r="G364" s="120">
        <v>0</v>
      </c>
      <c r="H364" s="122"/>
      <c r="I364" s="120">
        <v>0</v>
      </c>
      <c r="J364" s="123"/>
      <c r="K364" s="124">
        <f>E364+G364+I364</f>
        <v>0</v>
      </c>
      <c r="L364" s="73"/>
      <c r="M364" s="73"/>
    </row>
    <row r="365" spans="2:13" ht="21.75" customHeight="1" outlineLevel="1">
      <c r="B365" s="73"/>
      <c r="C365" s="90" t="s">
        <v>507</v>
      </c>
      <c r="D365" s="103"/>
      <c r="E365" s="128">
        <v>0</v>
      </c>
      <c r="F365" s="129"/>
      <c r="G365" s="128">
        <v>0</v>
      </c>
      <c r="H365" s="142"/>
      <c r="I365" s="128">
        <v>0</v>
      </c>
      <c r="J365" s="130"/>
      <c r="K365" s="131">
        <f>E365+G365+I365</f>
        <v>0</v>
      </c>
      <c r="L365" s="89"/>
      <c r="M365" s="73"/>
    </row>
    <row r="366" spans="2:13" ht="21" customHeight="1" outlineLevel="1">
      <c r="B366" s="73"/>
      <c r="C366" s="109"/>
      <c r="D366" s="103"/>
      <c r="E366" s="130"/>
      <c r="F366" s="130"/>
      <c r="G366" s="130"/>
      <c r="H366" s="132"/>
      <c r="I366" s="130"/>
      <c r="J366" s="130"/>
      <c r="K366" s="130"/>
      <c r="L366" s="89"/>
      <c r="M366" s="73"/>
    </row>
    <row r="367" spans="2:13" ht="21" customHeight="1" outlineLevel="1">
      <c r="B367" s="73"/>
      <c r="C367" s="109"/>
      <c r="D367" s="103"/>
      <c r="E367" s="98"/>
      <c r="F367" s="73"/>
      <c r="G367" s="73"/>
      <c r="H367" s="73"/>
      <c r="I367" s="73"/>
      <c r="J367" s="73"/>
      <c r="K367" s="73"/>
      <c r="L367" s="89"/>
      <c r="M367" s="73"/>
    </row>
    <row r="368" spans="2:13" ht="21" customHeight="1" outlineLevel="1">
      <c r="B368" s="73"/>
      <c r="C368" s="86" t="s">
        <v>508</v>
      </c>
      <c r="D368" s="116"/>
      <c r="E368" s="116"/>
      <c r="F368" s="116"/>
      <c r="G368" s="73"/>
      <c r="H368" s="73"/>
      <c r="I368" s="73"/>
      <c r="J368" s="116"/>
      <c r="K368" s="73"/>
      <c r="L368" s="116"/>
      <c r="M368" s="73"/>
    </row>
    <row r="369" spans="2:13" ht="21" customHeight="1" outlineLevel="1">
      <c r="B369" s="73"/>
      <c r="C369" s="89"/>
      <c r="D369" s="89"/>
      <c r="E369" s="89"/>
      <c r="F369" s="89"/>
      <c r="G369" s="73"/>
      <c r="H369" s="73"/>
      <c r="I369" s="73"/>
      <c r="J369" s="89"/>
      <c r="K369" s="73"/>
      <c r="L369" s="89"/>
      <c r="M369" s="73"/>
    </row>
    <row r="370" spans="2:13" ht="21" customHeight="1" outlineLevel="1">
      <c r="B370" s="73"/>
      <c r="C370" s="133" t="s">
        <v>509</v>
      </c>
      <c r="D370" s="89"/>
      <c r="E370" s="89"/>
      <c r="F370" s="89"/>
      <c r="G370" s="73"/>
      <c r="H370" s="73"/>
      <c r="I370" s="73"/>
      <c r="J370" s="73"/>
      <c r="K370" s="73"/>
      <c r="L370" s="89"/>
      <c r="M370" s="73"/>
    </row>
    <row r="371" spans="2:13" ht="21" customHeight="1" outlineLevel="1">
      <c r="B371" s="73"/>
      <c r="C371" s="89"/>
      <c r="D371" s="89"/>
      <c r="E371" s="89"/>
      <c r="F371" s="89"/>
      <c r="G371" s="73"/>
      <c r="H371" s="73"/>
      <c r="I371" s="73"/>
      <c r="J371" s="89"/>
      <c r="K371" s="73"/>
      <c r="L371" s="89"/>
      <c r="M371" s="73"/>
    </row>
    <row r="372" spans="2:13" ht="21" customHeight="1" outlineLevel="1">
      <c r="B372" s="73"/>
      <c r="C372" s="481"/>
      <c r="D372" s="481"/>
      <c r="E372" s="481"/>
      <c r="F372" s="481"/>
      <c r="G372" s="481"/>
      <c r="H372" s="481"/>
      <c r="I372" s="481"/>
      <c r="J372" s="481"/>
      <c r="K372" s="481"/>
      <c r="L372" s="89"/>
      <c r="M372" s="73"/>
    </row>
    <row r="373" spans="2:13" ht="21" customHeight="1" outlineLevel="1">
      <c r="B373" s="73"/>
      <c r="C373" s="481"/>
      <c r="D373" s="481"/>
      <c r="E373" s="481"/>
      <c r="F373" s="481"/>
      <c r="G373" s="481"/>
      <c r="H373" s="481"/>
      <c r="I373" s="481"/>
      <c r="J373" s="481"/>
      <c r="K373" s="481"/>
      <c r="L373" s="73"/>
      <c r="M373" s="73"/>
    </row>
    <row r="374" spans="2:13" ht="21" customHeight="1" outlineLevel="1">
      <c r="B374" s="73"/>
      <c r="C374" s="481"/>
      <c r="D374" s="481"/>
      <c r="E374" s="481"/>
      <c r="F374" s="481"/>
      <c r="G374" s="481"/>
      <c r="H374" s="481"/>
      <c r="I374" s="481"/>
      <c r="J374" s="481"/>
      <c r="K374" s="481"/>
      <c r="L374" s="73"/>
      <c r="M374" s="73"/>
    </row>
    <row r="375" spans="2:13" ht="21" customHeight="1" outlineLevel="1">
      <c r="B375" s="73"/>
      <c r="C375" s="481"/>
      <c r="D375" s="481"/>
      <c r="E375" s="481"/>
      <c r="F375" s="481"/>
      <c r="G375" s="481"/>
      <c r="H375" s="481"/>
      <c r="I375" s="481"/>
      <c r="J375" s="481"/>
      <c r="K375" s="481"/>
      <c r="L375" s="73"/>
      <c r="M375" s="73"/>
    </row>
    <row r="376" spans="2:13" ht="21" customHeight="1" outlineLevel="1">
      <c r="B376" s="73"/>
      <c r="C376" s="481"/>
      <c r="D376" s="481"/>
      <c r="E376" s="481"/>
      <c r="F376" s="481"/>
      <c r="G376" s="481"/>
      <c r="H376" s="481"/>
      <c r="I376" s="481"/>
      <c r="J376" s="481"/>
      <c r="K376" s="481"/>
      <c r="L376" s="73"/>
      <c r="M376" s="73"/>
    </row>
    <row r="377" spans="2:13" ht="21" customHeight="1" outlineLevel="1">
      <c r="B377" s="73"/>
      <c r="C377" s="481"/>
      <c r="D377" s="481"/>
      <c r="E377" s="481"/>
      <c r="F377" s="481"/>
      <c r="G377" s="481"/>
      <c r="H377" s="481"/>
      <c r="I377" s="481"/>
      <c r="J377" s="481"/>
      <c r="K377" s="481"/>
      <c r="L377" s="73"/>
      <c r="M377" s="73"/>
    </row>
    <row r="378" spans="2:13" ht="21" customHeight="1" outlineLevel="1">
      <c r="B378" s="73"/>
      <c r="C378" s="481"/>
      <c r="D378" s="481"/>
      <c r="E378" s="481"/>
      <c r="F378" s="481"/>
      <c r="G378" s="481"/>
      <c r="H378" s="481"/>
      <c r="I378" s="481"/>
      <c r="J378" s="481"/>
      <c r="K378" s="481"/>
      <c r="L378" s="73"/>
      <c r="M378" s="73"/>
    </row>
    <row r="379" spans="2:13" ht="21" customHeight="1" outlineLevel="1">
      <c r="B379" s="73"/>
      <c r="C379" s="481"/>
      <c r="D379" s="481"/>
      <c r="E379" s="481"/>
      <c r="F379" s="481"/>
      <c r="G379" s="481"/>
      <c r="H379" s="481"/>
      <c r="I379" s="481"/>
      <c r="J379" s="481"/>
      <c r="K379" s="481"/>
      <c r="L379" s="73"/>
      <c r="M379" s="73"/>
    </row>
    <row r="380" spans="2:13" ht="21" customHeight="1" outlineLevel="1">
      <c r="B380" s="73"/>
      <c r="C380" s="481"/>
      <c r="D380" s="481"/>
      <c r="E380" s="481"/>
      <c r="F380" s="481"/>
      <c r="G380" s="481"/>
      <c r="H380" s="481"/>
      <c r="I380" s="481"/>
      <c r="J380" s="481"/>
      <c r="K380" s="481"/>
      <c r="L380" s="73"/>
      <c r="M380" s="73"/>
    </row>
    <row r="381" spans="2:13" ht="21" customHeight="1" outlineLevel="1">
      <c r="B381" s="73"/>
      <c r="C381" s="481"/>
      <c r="D381" s="481"/>
      <c r="E381" s="481"/>
      <c r="F381" s="481"/>
      <c r="G381" s="481"/>
      <c r="H381" s="481"/>
      <c r="I381" s="481"/>
      <c r="J381" s="481"/>
      <c r="K381" s="481"/>
      <c r="L381" s="73"/>
      <c r="M381" s="73"/>
    </row>
    <row r="382" spans="2:13" ht="21" customHeight="1" outlineLevel="1">
      <c r="B382" s="73"/>
      <c r="C382" s="481"/>
      <c r="D382" s="481"/>
      <c r="E382" s="481"/>
      <c r="F382" s="481"/>
      <c r="G382" s="481"/>
      <c r="H382" s="481"/>
      <c r="I382" s="481"/>
      <c r="J382" s="481"/>
      <c r="K382" s="481"/>
      <c r="L382" s="73"/>
      <c r="M382" s="73"/>
    </row>
    <row r="383" spans="2:13" ht="21" customHeight="1" outlineLevel="1">
      <c r="B383" s="73"/>
      <c r="C383" s="481"/>
      <c r="D383" s="481"/>
      <c r="E383" s="481"/>
      <c r="F383" s="481"/>
      <c r="G383" s="481"/>
      <c r="H383" s="481"/>
      <c r="I383" s="481"/>
      <c r="J383" s="481"/>
      <c r="K383" s="481"/>
      <c r="L383" s="73"/>
      <c r="M383" s="73"/>
    </row>
    <row r="384" spans="2:13" ht="21" customHeight="1" outlineLevel="1">
      <c r="B384" s="73"/>
      <c r="C384" s="481"/>
      <c r="D384" s="481"/>
      <c r="E384" s="481"/>
      <c r="F384" s="481"/>
      <c r="G384" s="481"/>
      <c r="H384" s="481"/>
      <c r="I384" s="481"/>
      <c r="J384" s="481"/>
      <c r="K384" s="481"/>
      <c r="L384" s="73"/>
      <c r="M384" s="73"/>
    </row>
    <row r="385" spans="2:13" ht="21" customHeight="1" outlineLevel="1">
      <c r="B385" s="73"/>
      <c r="C385" s="481"/>
      <c r="D385" s="481"/>
      <c r="E385" s="481"/>
      <c r="F385" s="481"/>
      <c r="G385" s="481"/>
      <c r="H385" s="481"/>
      <c r="I385" s="481"/>
      <c r="J385" s="481"/>
      <c r="K385" s="481"/>
      <c r="L385" s="73"/>
      <c r="M385" s="73"/>
    </row>
    <row r="386" spans="2:13" ht="21" customHeight="1" outlineLevel="1">
      <c r="B386" s="73"/>
      <c r="C386" s="481"/>
      <c r="D386" s="481"/>
      <c r="E386" s="481"/>
      <c r="F386" s="481"/>
      <c r="G386" s="481"/>
      <c r="H386" s="481"/>
      <c r="I386" s="481"/>
      <c r="J386" s="481"/>
      <c r="K386" s="481"/>
      <c r="L386" s="73"/>
      <c r="M386" s="73"/>
    </row>
    <row r="387" spans="2:13" ht="21" customHeight="1" outlineLevel="1">
      <c r="B387" s="73"/>
      <c r="C387" s="481"/>
      <c r="D387" s="481"/>
      <c r="E387" s="481"/>
      <c r="F387" s="481"/>
      <c r="G387" s="481"/>
      <c r="H387" s="481"/>
      <c r="I387" s="481"/>
      <c r="J387" s="481"/>
      <c r="K387" s="481"/>
      <c r="L387" s="73"/>
      <c r="M387" s="73"/>
    </row>
    <row r="388" spans="2:13" ht="21" customHeight="1" outlineLevel="1">
      <c r="B388" s="73"/>
      <c r="C388" s="481"/>
      <c r="D388" s="481"/>
      <c r="E388" s="481"/>
      <c r="F388" s="481"/>
      <c r="G388" s="481"/>
      <c r="H388" s="481"/>
      <c r="I388" s="481"/>
      <c r="J388" s="481"/>
      <c r="K388" s="481"/>
      <c r="L388" s="73"/>
      <c r="M388" s="73"/>
    </row>
    <row r="389" spans="2:13" ht="21" customHeight="1" outlineLevel="1">
      <c r="B389" s="73"/>
      <c r="C389" s="481"/>
      <c r="D389" s="481"/>
      <c r="E389" s="481"/>
      <c r="F389" s="481"/>
      <c r="G389" s="481"/>
      <c r="H389" s="481"/>
      <c r="I389" s="481"/>
      <c r="J389" s="481"/>
      <c r="K389" s="481"/>
      <c r="L389" s="73"/>
      <c r="M389" s="73"/>
    </row>
    <row r="390" spans="2:13" ht="21" customHeight="1" outlineLevel="1">
      <c r="B390" s="73"/>
      <c r="C390" s="134"/>
      <c r="D390" s="73"/>
      <c r="E390" s="134"/>
      <c r="F390" s="73"/>
      <c r="G390" s="73"/>
      <c r="H390" s="73"/>
      <c r="I390" s="135"/>
      <c r="J390" s="136"/>
      <c r="K390" s="137"/>
      <c r="L390" s="73"/>
      <c r="M390" s="73"/>
    </row>
    <row r="391" spans="2:13" ht="21" customHeight="1" outlineLevel="1">
      <c r="B391" s="73"/>
      <c r="C391" s="133" t="s">
        <v>511</v>
      </c>
      <c r="D391" s="73"/>
      <c r="E391" s="134"/>
      <c r="F391" s="73"/>
      <c r="G391" s="73"/>
      <c r="H391" s="73"/>
      <c r="I391" s="135"/>
      <c r="J391" s="136"/>
      <c r="K391" s="137"/>
      <c r="L391" s="73"/>
      <c r="M391" s="73"/>
    </row>
    <row r="392" spans="2:13" ht="21" customHeight="1" outlineLevel="1">
      <c r="B392" s="73"/>
      <c r="C392" s="73"/>
      <c r="D392" s="73"/>
      <c r="E392" s="83"/>
      <c r="F392" s="73"/>
      <c r="G392" s="73"/>
      <c r="H392" s="73"/>
      <c r="I392" s="73"/>
      <c r="J392" s="73"/>
      <c r="K392" s="73"/>
      <c r="L392" s="73"/>
      <c r="M392" s="73"/>
    </row>
    <row r="393" spans="2:13" ht="21" customHeight="1" outlineLevel="1">
      <c r="B393" s="73"/>
      <c r="C393" s="481"/>
      <c r="D393" s="481"/>
      <c r="E393" s="481"/>
      <c r="F393" s="481"/>
      <c r="G393" s="481"/>
      <c r="H393" s="481"/>
      <c r="I393" s="481"/>
      <c r="J393" s="481"/>
      <c r="K393" s="481"/>
      <c r="L393" s="73"/>
      <c r="M393" s="73"/>
    </row>
    <row r="394" spans="2:13" ht="21" customHeight="1" outlineLevel="1">
      <c r="B394" s="73"/>
      <c r="C394" s="481"/>
      <c r="D394" s="481"/>
      <c r="E394" s="481"/>
      <c r="F394" s="481"/>
      <c r="G394" s="481"/>
      <c r="H394" s="481"/>
      <c r="I394" s="481"/>
      <c r="J394" s="481"/>
      <c r="K394" s="481"/>
      <c r="L394" s="73"/>
      <c r="M394" s="73"/>
    </row>
    <row r="395" spans="2:13" ht="21" customHeight="1" outlineLevel="1">
      <c r="B395" s="73"/>
      <c r="C395" s="481"/>
      <c r="D395" s="481"/>
      <c r="E395" s="481"/>
      <c r="F395" s="481"/>
      <c r="G395" s="481"/>
      <c r="H395" s="481"/>
      <c r="I395" s="481"/>
      <c r="J395" s="481"/>
      <c r="K395" s="481"/>
      <c r="L395" s="73"/>
      <c r="M395" s="73"/>
    </row>
    <row r="396" spans="2:13" ht="21" customHeight="1" outlineLevel="1">
      <c r="B396" s="73"/>
      <c r="C396" s="481"/>
      <c r="D396" s="481"/>
      <c r="E396" s="481"/>
      <c r="F396" s="481"/>
      <c r="G396" s="481"/>
      <c r="H396" s="481"/>
      <c r="I396" s="481"/>
      <c r="J396" s="481"/>
      <c r="K396" s="481"/>
      <c r="L396" s="73"/>
      <c r="M396" s="73"/>
    </row>
    <row r="397" spans="2:13" ht="21" customHeight="1" outlineLevel="1">
      <c r="B397" s="73"/>
      <c r="C397" s="481"/>
      <c r="D397" s="481"/>
      <c r="E397" s="481"/>
      <c r="F397" s="481"/>
      <c r="G397" s="481"/>
      <c r="H397" s="481"/>
      <c r="I397" s="481"/>
      <c r="J397" s="481"/>
      <c r="K397" s="481"/>
      <c r="L397" s="73"/>
      <c r="M397" s="73"/>
    </row>
    <row r="398" spans="2:13" ht="21" customHeight="1" outlineLevel="1">
      <c r="B398" s="73"/>
      <c r="C398" s="481"/>
      <c r="D398" s="481"/>
      <c r="E398" s="481"/>
      <c r="F398" s="481"/>
      <c r="G398" s="481"/>
      <c r="H398" s="481"/>
      <c r="I398" s="481"/>
      <c r="J398" s="481"/>
      <c r="K398" s="481"/>
      <c r="L398" s="73"/>
      <c r="M398" s="73"/>
    </row>
    <row r="399" spans="2:13" ht="21" customHeight="1" outlineLevel="1">
      <c r="B399" s="73"/>
      <c r="C399" s="481"/>
      <c r="D399" s="481"/>
      <c r="E399" s="481"/>
      <c r="F399" s="481"/>
      <c r="G399" s="481"/>
      <c r="H399" s="481"/>
      <c r="I399" s="481"/>
      <c r="J399" s="481"/>
      <c r="K399" s="481"/>
      <c r="L399" s="73"/>
      <c r="M399" s="73"/>
    </row>
    <row r="400" spans="2:13" ht="21" customHeight="1" outlineLevel="1">
      <c r="B400" s="73"/>
      <c r="C400" s="481"/>
      <c r="D400" s="481"/>
      <c r="E400" s="481"/>
      <c r="F400" s="481"/>
      <c r="G400" s="481"/>
      <c r="H400" s="481"/>
      <c r="I400" s="481"/>
      <c r="J400" s="481"/>
      <c r="K400" s="481"/>
      <c r="L400" s="73"/>
      <c r="M400" s="73"/>
    </row>
    <row r="401" spans="2:13" ht="21" customHeight="1" outlineLevel="1">
      <c r="B401" s="73"/>
      <c r="C401" s="481"/>
      <c r="D401" s="481"/>
      <c r="E401" s="481"/>
      <c r="F401" s="481"/>
      <c r="G401" s="481"/>
      <c r="H401" s="481"/>
      <c r="I401" s="481"/>
      <c r="J401" s="481"/>
      <c r="K401" s="481"/>
      <c r="L401" s="73"/>
      <c r="M401" s="73"/>
    </row>
    <row r="402" spans="2:13" ht="21" customHeight="1" outlineLevel="1">
      <c r="B402" s="73"/>
      <c r="C402" s="481"/>
      <c r="D402" s="481"/>
      <c r="E402" s="481"/>
      <c r="F402" s="481"/>
      <c r="G402" s="481"/>
      <c r="H402" s="481"/>
      <c r="I402" s="481"/>
      <c r="J402" s="481"/>
      <c r="K402" s="481"/>
      <c r="L402" s="73"/>
      <c r="M402" s="73"/>
    </row>
    <row r="403" spans="2:13" ht="21" customHeight="1" outlineLevel="1">
      <c r="B403" s="73"/>
      <c r="C403" s="481"/>
      <c r="D403" s="481"/>
      <c r="E403" s="481"/>
      <c r="F403" s="481"/>
      <c r="G403" s="481"/>
      <c r="H403" s="481"/>
      <c r="I403" s="481"/>
      <c r="J403" s="481"/>
      <c r="K403" s="481"/>
      <c r="L403" s="73"/>
      <c r="M403" s="73"/>
    </row>
    <row r="404" spans="2:13" ht="21" customHeight="1" outlineLevel="1">
      <c r="B404" s="73"/>
      <c r="C404" s="481"/>
      <c r="D404" s="481"/>
      <c r="E404" s="481"/>
      <c r="F404" s="481"/>
      <c r="G404" s="481"/>
      <c r="H404" s="481"/>
      <c r="I404" s="481"/>
      <c r="J404" s="481"/>
      <c r="K404" s="481"/>
      <c r="L404" s="73"/>
      <c r="M404" s="73"/>
    </row>
    <row r="405" spans="2:13" ht="21" customHeight="1" outlineLevel="1">
      <c r="B405" s="73"/>
      <c r="C405" s="481"/>
      <c r="D405" s="481"/>
      <c r="E405" s="481"/>
      <c r="F405" s="481"/>
      <c r="G405" s="481"/>
      <c r="H405" s="481"/>
      <c r="I405" s="481"/>
      <c r="J405" s="481"/>
      <c r="K405" s="481"/>
      <c r="L405" s="73"/>
      <c r="M405" s="73"/>
    </row>
    <row r="406" spans="2:13" ht="21" customHeight="1" outlineLevel="1">
      <c r="B406" s="73"/>
      <c r="C406" s="481"/>
      <c r="D406" s="481"/>
      <c r="E406" s="481"/>
      <c r="F406" s="481"/>
      <c r="G406" s="481"/>
      <c r="H406" s="481"/>
      <c r="I406" s="481"/>
      <c r="J406" s="481"/>
      <c r="K406" s="481"/>
      <c r="L406" s="73"/>
      <c r="M406" s="73"/>
    </row>
    <row r="407" spans="2:13" ht="21" customHeight="1" outlineLevel="1">
      <c r="B407" s="73"/>
      <c r="C407" s="481"/>
      <c r="D407" s="481"/>
      <c r="E407" s="481"/>
      <c r="F407" s="481"/>
      <c r="G407" s="481"/>
      <c r="H407" s="481"/>
      <c r="I407" s="481"/>
      <c r="J407" s="481"/>
      <c r="K407" s="481"/>
      <c r="L407" s="73"/>
      <c r="M407" s="73"/>
    </row>
    <row r="408" spans="2:13" ht="21" customHeight="1" outlineLevel="1">
      <c r="B408" s="73"/>
      <c r="C408" s="481"/>
      <c r="D408" s="481"/>
      <c r="E408" s="481"/>
      <c r="F408" s="481"/>
      <c r="G408" s="481"/>
      <c r="H408" s="481"/>
      <c r="I408" s="481"/>
      <c r="J408" s="481"/>
      <c r="K408" s="481"/>
      <c r="L408" s="73"/>
      <c r="M408" s="73"/>
    </row>
    <row r="409" spans="2:13" ht="21" customHeight="1" outlineLevel="1">
      <c r="B409" s="73"/>
      <c r="C409" s="481"/>
      <c r="D409" s="481"/>
      <c r="E409" s="481"/>
      <c r="F409" s="481"/>
      <c r="G409" s="481"/>
      <c r="H409" s="481"/>
      <c r="I409" s="481"/>
      <c r="J409" s="481"/>
      <c r="K409" s="481"/>
      <c r="L409" s="73"/>
      <c r="M409" s="73"/>
    </row>
    <row r="410" spans="2:13" ht="21" customHeight="1" outlineLevel="1">
      <c r="B410" s="73"/>
      <c r="C410" s="481"/>
      <c r="D410" s="481"/>
      <c r="E410" s="481"/>
      <c r="F410" s="481"/>
      <c r="G410" s="481"/>
      <c r="H410" s="481"/>
      <c r="I410" s="481"/>
      <c r="J410" s="481"/>
      <c r="K410" s="481"/>
      <c r="L410" s="73"/>
      <c r="M410" s="73"/>
    </row>
    <row r="411" spans="2:13" ht="21" customHeight="1" outlineLevel="1">
      <c r="B411" s="73"/>
      <c r="C411" s="134"/>
      <c r="D411" s="73"/>
      <c r="E411" s="134"/>
      <c r="F411" s="73"/>
      <c r="G411" s="73"/>
      <c r="H411" s="73"/>
      <c r="I411" s="135"/>
      <c r="J411" s="136"/>
      <c r="K411" s="137"/>
      <c r="L411" s="73"/>
      <c r="M411" s="73"/>
    </row>
    <row r="412" spans="2:13" ht="20.25" customHeight="1">
      <c r="B412" s="73"/>
      <c r="C412" s="134"/>
      <c r="D412" s="73"/>
      <c r="E412" s="134"/>
      <c r="F412" s="73"/>
      <c r="G412" s="73"/>
      <c r="H412" s="73"/>
      <c r="I412" s="135"/>
      <c r="J412" s="136"/>
      <c r="K412" s="137"/>
      <c r="L412" s="73"/>
      <c r="M412" s="73"/>
    </row>
    <row r="413" spans="2:13" ht="24" customHeight="1">
      <c r="B413" s="73"/>
      <c r="C413" s="84" t="s">
        <v>277</v>
      </c>
      <c r="D413" s="81"/>
      <c r="E413" s="84" t="s">
        <v>668</v>
      </c>
      <c r="F413" s="73"/>
      <c r="G413" s="85" t="s">
        <v>497</v>
      </c>
      <c r="H413" s="73"/>
      <c r="J413" s="73"/>
      <c r="K413" s="73"/>
      <c r="L413" s="73"/>
      <c r="M413" s="73"/>
    </row>
    <row r="414" spans="2:13" ht="21" customHeight="1" outlineLevel="1">
      <c r="B414" s="73"/>
      <c r="C414" s="83"/>
      <c r="D414" s="73"/>
      <c r="E414" s="83"/>
      <c r="F414" s="73"/>
      <c r="G414" s="73"/>
      <c r="H414" s="73"/>
      <c r="I414" s="73"/>
      <c r="J414" s="73"/>
      <c r="K414" s="73"/>
      <c r="L414" s="73"/>
      <c r="M414" s="73"/>
    </row>
    <row r="415" spans="2:13" ht="21.75" customHeight="1" outlineLevel="1">
      <c r="B415" s="73"/>
      <c r="C415" s="86" t="s">
        <v>431</v>
      </c>
      <c r="D415" s="73"/>
      <c r="E415" s="87"/>
      <c r="F415" s="73"/>
      <c r="G415" s="73"/>
      <c r="H415" s="73"/>
      <c r="I415" s="73"/>
      <c r="J415" s="73"/>
      <c r="K415" s="73"/>
      <c r="L415" s="73"/>
      <c r="M415" s="73"/>
    </row>
    <row r="416" spans="2:13" ht="21" customHeight="1" outlineLevel="1">
      <c r="B416" s="73"/>
      <c r="C416" s="88"/>
      <c r="D416" s="73"/>
      <c r="E416" s="87"/>
      <c r="F416" s="73"/>
      <c r="G416" s="73"/>
      <c r="H416" s="73"/>
      <c r="I416" s="73"/>
      <c r="J416" s="73"/>
      <c r="K416" s="73"/>
      <c r="L416" s="73"/>
      <c r="M416" s="73"/>
    </row>
    <row r="417" spans="2:13" ht="21" customHeight="1" outlineLevel="1">
      <c r="B417" s="73"/>
      <c r="C417" s="89"/>
      <c r="D417" s="73"/>
      <c r="E417" s="89"/>
      <c r="F417" s="73"/>
      <c r="G417" s="73"/>
      <c r="H417" s="73"/>
      <c r="I417" s="73"/>
      <c r="J417" s="73"/>
      <c r="K417" s="73"/>
      <c r="L417" s="73"/>
      <c r="M417" s="73"/>
    </row>
    <row r="418" spans="2:13" outlineLevel="1">
      <c r="B418" s="73"/>
      <c r="C418" s="90" t="s">
        <v>36</v>
      </c>
      <c r="D418" s="89"/>
      <c r="E418" s="90" t="s">
        <v>432</v>
      </c>
      <c r="F418" s="89"/>
      <c r="G418" s="91" t="s">
        <v>433</v>
      </c>
      <c r="H418" s="73"/>
      <c r="I418" s="90" t="s">
        <v>434</v>
      </c>
      <c r="J418" s="73"/>
      <c r="K418" s="73"/>
      <c r="L418" s="89"/>
      <c r="M418" s="73"/>
    </row>
    <row r="419" spans="2:13" ht="36.75" customHeight="1" outlineLevel="1">
      <c r="B419" s="73"/>
      <c r="C419" s="92" t="s">
        <v>316</v>
      </c>
      <c r="D419" s="73"/>
      <c r="E419" s="93" t="s">
        <v>667</v>
      </c>
      <c r="F419" s="73"/>
      <c r="G419" s="94"/>
      <c r="H419" s="73"/>
      <c r="I419" s="92" t="s">
        <v>542</v>
      </c>
      <c r="J419" s="73"/>
      <c r="K419" s="73"/>
      <c r="L419" s="73"/>
      <c r="M419" s="73"/>
    </row>
    <row r="420" spans="2:13" ht="21" customHeight="1" outlineLevel="1">
      <c r="B420" s="73"/>
      <c r="C420" s="89"/>
      <c r="D420" s="73"/>
      <c r="E420" s="73"/>
      <c r="F420" s="73"/>
      <c r="G420" s="73"/>
      <c r="H420" s="73"/>
      <c r="I420" s="73"/>
      <c r="J420" s="73"/>
      <c r="K420" s="73"/>
      <c r="L420" s="73"/>
      <c r="M420" s="73"/>
    </row>
    <row r="421" spans="2:13" ht="36" outlineLevel="1">
      <c r="B421" s="73"/>
      <c r="C421" s="95" t="s">
        <v>439</v>
      </c>
      <c r="D421" s="89"/>
      <c r="E421" s="95" t="s">
        <v>440</v>
      </c>
      <c r="F421" s="89"/>
      <c r="G421" s="95" t="s">
        <v>441</v>
      </c>
      <c r="H421" s="73"/>
      <c r="I421" s="95" t="s">
        <v>442</v>
      </c>
      <c r="J421" s="89"/>
      <c r="K421" s="95" t="s">
        <v>642</v>
      </c>
      <c r="L421" s="73"/>
      <c r="M421" s="73"/>
    </row>
    <row r="422" spans="2:13" ht="36.75" customHeight="1" outlineLevel="1">
      <c r="B422" s="73"/>
      <c r="C422" s="94"/>
      <c r="D422" s="89"/>
      <c r="E422" s="94"/>
      <c r="F422" s="89"/>
      <c r="G422" s="94"/>
      <c r="H422" s="73"/>
      <c r="I422" s="150"/>
      <c r="J422" s="89"/>
      <c r="K422" s="94"/>
      <c r="L422" s="73"/>
      <c r="M422" s="73"/>
    </row>
    <row r="423" spans="2:13" ht="21" customHeight="1" outlineLevel="1">
      <c r="B423" s="73"/>
      <c r="C423" s="89"/>
      <c r="D423" s="89"/>
      <c r="E423" s="89"/>
      <c r="F423" s="89"/>
      <c r="G423" s="73"/>
      <c r="H423" s="73"/>
      <c r="I423" s="73"/>
      <c r="J423" s="89"/>
      <c r="K423" s="73"/>
      <c r="L423" s="73"/>
      <c r="M423" s="73"/>
    </row>
    <row r="424" spans="2:13" ht="21.75" customHeight="1" outlineLevel="1">
      <c r="B424" s="73"/>
      <c r="C424" s="86" t="s">
        <v>445</v>
      </c>
      <c r="D424" s="73"/>
      <c r="E424" s="98"/>
      <c r="F424" s="99"/>
      <c r="G424" s="99"/>
      <c r="H424" s="99"/>
      <c r="I424" s="99"/>
      <c r="J424" s="99"/>
      <c r="K424" s="99"/>
      <c r="L424" s="73"/>
      <c r="M424" s="73"/>
    </row>
    <row r="425" spans="2:13" ht="21" customHeight="1" outlineLevel="1">
      <c r="B425" s="73"/>
      <c r="C425" s="73"/>
      <c r="D425" s="73"/>
      <c r="E425" s="100"/>
      <c r="F425" s="101"/>
      <c r="G425" s="100"/>
      <c r="H425" s="101"/>
      <c r="I425" s="100"/>
      <c r="J425" s="102"/>
      <c r="K425" s="100"/>
      <c r="L425" s="73"/>
      <c r="M425" s="73"/>
    </row>
    <row r="426" spans="2:13" ht="21" customHeight="1" outlineLevel="1">
      <c r="B426" s="73"/>
      <c r="C426" s="73"/>
      <c r="D426" s="73"/>
      <c r="E426" s="100">
        <v>2024</v>
      </c>
      <c r="F426" s="101"/>
      <c r="G426" s="100">
        <v>2025</v>
      </c>
      <c r="H426" s="101"/>
      <c r="I426" s="100">
        <v>2026</v>
      </c>
      <c r="J426" s="102"/>
      <c r="K426" s="100" t="s">
        <v>446</v>
      </c>
      <c r="L426" s="73"/>
      <c r="M426" s="73"/>
    </row>
    <row r="427" spans="2:13" outlineLevel="1">
      <c r="B427" s="73"/>
      <c r="C427" s="95" t="s">
        <v>447</v>
      </c>
      <c r="D427" s="103"/>
      <c r="E427" s="104">
        <f>E428+E429</f>
        <v>0</v>
      </c>
      <c r="F427" s="103"/>
      <c r="G427" s="104">
        <f>G428+G429</f>
        <v>0</v>
      </c>
      <c r="H427" s="73"/>
      <c r="I427" s="104">
        <f>I428+I429</f>
        <v>0</v>
      </c>
      <c r="J427" s="103"/>
      <c r="K427" s="104">
        <f>K428+K429</f>
        <v>0</v>
      </c>
      <c r="L427" s="103"/>
      <c r="M427" s="73"/>
    </row>
    <row r="428" spans="2:13" ht="21" customHeight="1" outlineLevel="1">
      <c r="B428" s="73"/>
      <c r="C428" s="90" t="s">
        <v>448</v>
      </c>
      <c r="D428" s="103"/>
      <c r="E428" s="105">
        <v>0</v>
      </c>
      <c r="F428" s="106"/>
      <c r="G428" s="105">
        <v>0</v>
      </c>
      <c r="H428" s="73"/>
      <c r="I428" s="105">
        <v>0</v>
      </c>
      <c r="J428" s="103"/>
      <c r="K428" s="107">
        <f>E428+G428+I428</f>
        <v>0</v>
      </c>
      <c r="L428" s="103"/>
      <c r="M428" s="73"/>
    </row>
    <row r="429" spans="2:13" ht="21.75" customHeight="1" outlineLevel="1">
      <c r="B429" s="73"/>
      <c r="C429" s="90" t="s">
        <v>449</v>
      </c>
      <c r="D429" s="103"/>
      <c r="E429" s="105">
        <v>0</v>
      </c>
      <c r="F429" s="106"/>
      <c r="G429" s="105">
        <v>0</v>
      </c>
      <c r="H429" s="73"/>
      <c r="I429" s="105">
        <v>0</v>
      </c>
      <c r="J429" s="103"/>
      <c r="K429" s="107">
        <f>E429+G429+I429</f>
        <v>0</v>
      </c>
      <c r="L429" s="103"/>
      <c r="M429" s="73"/>
    </row>
    <row r="430" spans="2:13" outlineLevel="1">
      <c r="B430" s="73"/>
      <c r="C430" s="95" t="s">
        <v>450</v>
      </c>
      <c r="D430" s="103"/>
      <c r="E430" s="104">
        <f>E431+E432</f>
        <v>0</v>
      </c>
      <c r="F430" s="103"/>
      <c r="G430" s="104">
        <f>G431+G432</f>
        <v>0</v>
      </c>
      <c r="H430" s="73"/>
      <c r="I430" s="104">
        <f>I431+I432</f>
        <v>0</v>
      </c>
      <c r="J430" s="103"/>
      <c r="K430" s="104">
        <f>K431+K432</f>
        <v>0</v>
      </c>
      <c r="L430" s="103"/>
      <c r="M430" s="73"/>
    </row>
    <row r="431" spans="2:13" ht="21" customHeight="1" outlineLevel="1">
      <c r="B431" s="73"/>
      <c r="C431" s="90" t="s">
        <v>451</v>
      </c>
      <c r="D431" s="103"/>
      <c r="E431" s="105">
        <v>0</v>
      </c>
      <c r="F431" s="106"/>
      <c r="G431" s="105">
        <v>0</v>
      </c>
      <c r="H431" s="73"/>
      <c r="I431" s="105">
        <v>0</v>
      </c>
      <c r="J431" s="103"/>
      <c r="K431" s="107">
        <f>E431+G431+I431</f>
        <v>0</v>
      </c>
      <c r="L431" s="103"/>
      <c r="M431" s="73"/>
    </row>
    <row r="432" spans="2:13" ht="21" customHeight="1" outlineLevel="1">
      <c r="B432" s="73"/>
      <c r="C432" s="90" t="s">
        <v>452</v>
      </c>
      <c r="D432" s="103"/>
      <c r="E432" s="105">
        <v>0</v>
      </c>
      <c r="F432" s="106"/>
      <c r="G432" s="105">
        <v>0</v>
      </c>
      <c r="H432" s="73"/>
      <c r="I432" s="105">
        <v>0</v>
      </c>
      <c r="J432" s="103"/>
      <c r="K432" s="107">
        <f>E432+G432+I432</f>
        <v>0</v>
      </c>
      <c r="L432" s="103"/>
      <c r="M432" s="73"/>
    </row>
    <row r="433" spans="2:13" ht="21" customHeight="1" outlineLevel="1">
      <c r="B433" s="73"/>
      <c r="C433" s="95" t="s">
        <v>453</v>
      </c>
      <c r="D433" s="103"/>
      <c r="E433" s="104">
        <f>E434+E435</f>
        <v>0</v>
      </c>
      <c r="F433" s="103"/>
      <c r="G433" s="104">
        <f>G434+G435</f>
        <v>0</v>
      </c>
      <c r="H433" s="73"/>
      <c r="I433" s="104">
        <f>I434+I435</f>
        <v>0</v>
      </c>
      <c r="J433" s="103"/>
      <c r="K433" s="104">
        <f>K434+K435</f>
        <v>0</v>
      </c>
      <c r="L433" s="103"/>
      <c r="M433" s="73"/>
    </row>
    <row r="434" spans="2:13" ht="21" customHeight="1" outlineLevel="1">
      <c r="B434" s="73"/>
      <c r="C434" s="90" t="s">
        <v>454</v>
      </c>
      <c r="D434" s="103"/>
      <c r="E434" s="105">
        <v>0</v>
      </c>
      <c r="F434" s="106"/>
      <c r="G434" s="105">
        <v>0</v>
      </c>
      <c r="H434" s="73"/>
      <c r="I434" s="105">
        <v>0</v>
      </c>
      <c r="J434" s="103"/>
      <c r="K434" s="107">
        <f>E434+G434+I434</f>
        <v>0</v>
      </c>
      <c r="L434" s="103"/>
      <c r="M434" s="73"/>
    </row>
    <row r="435" spans="2:13" ht="21" customHeight="1" outlineLevel="1">
      <c r="B435" s="73"/>
      <c r="C435" s="90" t="s">
        <v>455</v>
      </c>
      <c r="D435" s="103"/>
      <c r="E435" s="105">
        <v>0</v>
      </c>
      <c r="F435" s="106"/>
      <c r="G435" s="105">
        <v>0</v>
      </c>
      <c r="H435" s="73"/>
      <c r="I435" s="105">
        <v>0</v>
      </c>
      <c r="J435" s="103"/>
      <c r="K435" s="107">
        <f>E435+G435+I435</f>
        <v>0</v>
      </c>
      <c r="L435" s="103"/>
      <c r="M435" s="73"/>
    </row>
    <row r="436" spans="2:13" ht="21" customHeight="1" outlineLevel="1">
      <c r="B436" s="73"/>
      <c r="C436" s="95" t="s">
        <v>456</v>
      </c>
      <c r="D436" s="103"/>
      <c r="E436" s="104">
        <f>E437+E438</f>
        <v>0</v>
      </c>
      <c r="F436" s="103"/>
      <c r="G436" s="104">
        <f>G437+G438</f>
        <v>0</v>
      </c>
      <c r="H436" s="73"/>
      <c r="I436" s="104">
        <f>I437+I438</f>
        <v>0</v>
      </c>
      <c r="J436" s="103"/>
      <c r="K436" s="104">
        <f>K437+K438</f>
        <v>0</v>
      </c>
      <c r="L436" s="103"/>
      <c r="M436" s="73"/>
    </row>
    <row r="437" spans="2:13" ht="21" customHeight="1" outlineLevel="1">
      <c r="B437" s="73"/>
      <c r="C437" s="90" t="s">
        <v>457</v>
      </c>
      <c r="D437" s="103"/>
      <c r="E437" s="105">
        <v>0</v>
      </c>
      <c r="F437" s="106"/>
      <c r="G437" s="105">
        <v>0</v>
      </c>
      <c r="H437" s="73"/>
      <c r="I437" s="105">
        <v>0</v>
      </c>
      <c r="J437" s="103"/>
      <c r="K437" s="107">
        <f>E437+G437+I437</f>
        <v>0</v>
      </c>
      <c r="L437" s="103"/>
      <c r="M437" s="73"/>
    </row>
    <row r="438" spans="2:13" ht="21" customHeight="1" outlineLevel="1">
      <c r="B438" s="73"/>
      <c r="C438" s="90" t="s">
        <v>458</v>
      </c>
      <c r="D438" s="103"/>
      <c r="E438" s="105">
        <v>0</v>
      </c>
      <c r="F438" s="106"/>
      <c r="G438" s="105">
        <v>0</v>
      </c>
      <c r="H438" s="73"/>
      <c r="I438" s="105">
        <v>0</v>
      </c>
      <c r="J438" s="103"/>
      <c r="K438" s="107">
        <f>E438+G438+I438</f>
        <v>0</v>
      </c>
      <c r="L438" s="103"/>
      <c r="M438" s="73"/>
    </row>
    <row r="439" spans="2:13" ht="21" customHeight="1" outlineLevel="1">
      <c r="B439" s="73"/>
      <c r="C439" s="90" t="s">
        <v>459</v>
      </c>
      <c r="D439" s="103"/>
      <c r="E439" s="108">
        <f>E427+E430+E433+E436</f>
        <v>0</v>
      </c>
      <c r="F439" s="103"/>
      <c r="G439" s="108">
        <f>G427+G430+G433+G436</f>
        <v>0</v>
      </c>
      <c r="H439" s="73"/>
      <c r="I439" s="108">
        <f>I427+I430+I433+I436</f>
        <v>0</v>
      </c>
      <c r="J439" s="103"/>
      <c r="K439" s="108">
        <f>E439+G439+I439</f>
        <v>0</v>
      </c>
      <c r="L439" s="103"/>
      <c r="M439" s="73"/>
    </row>
    <row r="440" spans="2:13" ht="21" customHeight="1" outlineLevel="1">
      <c r="B440" s="73"/>
      <c r="C440" s="109"/>
      <c r="D440" s="103"/>
      <c r="E440" s="109"/>
      <c r="F440" s="109"/>
      <c r="G440" s="109"/>
      <c r="H440" s="109"/>
      <c r="I440" s="109"/>
      <c r="J440" s="109"/>
      <c r="K440" s="109"/>
      <c r="L440" s="103"/>
      <c r="M440" s="73"/>
    </row>
    <row r="441" spans="2:13" ht="21" customHeight="1" outlineLevel="1">
      <c r="B441" s="73"/>
      <c r="C441" s="103"/>
      <c r="D441" s="89"/>
      <c r="E441" s="103"/>
      <c r="F441" s="89"/>
      <c r="G441" s="73"/>
      <c r="H441" s="73"/>
      <c r="I441" s="73"/>
      <c r="J441" s="89"/>
      <c r="K441" s="73"/>
      <c r="L441" s="89"/>
      <c r="M441" s="73"/>
    </row>
    <row r="442" spans="2:13" ht="21" customHeight="1" outlineLevel="1">
      <c r="B442" s="73"/>
      <c r="C442" s="86" t="s">
        <v>460</v>
      </c>
      <c r="D442" s="73"/>
      <c r="E442" s="99"/>
      <c r="F442" s="99"/>
      <c r="G442" s="99"/>
      <c r="H442" s="99"/>
      <c r="I442" s="99"/>
      <c r="J442" s="99"/>
      <c r="K442" s="99"/>
      <c r="L442" s="89"/>
      <c r="M442" s="73"/>
    </row>
    <row r="443" spans="2:13" ht="21" customHeight="1" outlineLevel="1">
      <c r="B443" s="73"/>
      <c r="C443" s="73"/>
      <c r="D443" s="73"/>
      <c r="E443" s="100"/>
      <c r="F443" s="101"/>
      <c r="G443" s="100"/>
      <c r="H443" s="101"/>
      <c r="I443" s="100"/>
      <c r="J443" s="102"/>
      <c r="K443" s="100"/>
      <c r="L443" s="89"/>
      <c r="M443" s="73"/>
    </row>
    <row r="444" spans="2:13" ht="21" customHeight="1" outlineLevel="1">
      <c r="B444" s="73"/>
      <c r="C444" s="73"/>
      <c r="D444" s="73"/>
      <c r="E444" s="100">
        <v>2024</v>
      </c>
      <c r="F444" s="101"/>
      <c r="G444" s="100">
        <v>2025</v>
      </c>
      <c r="H444" s="101"/>
      <c r="I444" s="100">
        <v>2026</v>
      </c>
      <c r="J444" s="102"/>
      <c r="K444" s="100" t="s">
        <v>407</v>
      </c>
      <c r="L444" s="89"/>
      <c r="M444" s="73"/>
    </row>
    <row r="445" spans="2:13" ht="21" customHeight="1" outlineLevel="1">
      <c r="B445" s="73"/>
      <c r="C445" s="95" t="s">
        <v>461</v>
      </c>
      <c r="D445" s="103"/>
      <c r="E445" s="110">
        <v>0</v>
      </c>
      <c r="F445" s="111"/>
      <c r="G445" s="110">
        <v>0</v>
      </c>
      <c r="H445" s="112"/>
      <c r="I445" s="110">
        <v>0</v>
      </c>
      <c r="J445" s="111"/>
      <c r="K445" s="113">
        <f t="shared" ref="K445:K463" si="6">E445+G445+I445</f>
        <v>0</v>
      </c>
      <c r="L445" s="89"/>
      <c r="M445" s="73"/>
    </row>
    <row r="446" spans="2:13" ht="21" customHeight="1" outlineLevel="1">
      <c r="B446" s="73"/>
      <c r="C446" s="90" t="s">
        <v>462</v>
      </c>
      <c r="D446" s="103"/>
      <c r="E446" s="110">
        <v>0</v>
      </c>
      <c r="F446" s="114"/>
      <c r="G446" s="110">
        <v>0</v>
      </c>
      <c r="H446" s="112"/>
      <c r="I446" s="110">
        <v>0</v>
      </c>
      <c r="J446" s="111"/>
      <c r="K446" s="113">
        <f t="shared" si="6"/>
        <v>0</v>
      </c>
      <c r="L446" s="89"/>
      <c r="M446" s="73"/>
    </row>
    <row r="447" spans="2:13" ht="21" customHeight="1" outlineLevel="1">
      <c r="B447" s="73"/>
      <c r="C447" s="90" t="s">
        <v>463</v>
      </c>
      <c r="D447" s="103"/>
      <c r="E447" s="110">
        <v>0</v>
      </c>
      <c r="F447" s="111"/>
      <c r="G447" s="110">
        <v>0</v>
      </c>
      <c r="H447" s="112"/>
      <c r="I447" s="110">
        <v>0</v>
      </c>
      <c r="J447" s="111"/>
      <c r="K447" s="113">
        <f t="shared" si="6"/>
        <v>0</v>
      </c>
      <c r="L447" s="89"/>
      <c r="M447" s="73"/>
    </row>
    <row r="448" spans="2:13" ht="21.75" customHeight="1" outlineLevel="1">
      <c r="B448" s="73"/>
      <c r="C448" s="90" t="s">
        <v>464</v>
      </c>
      <c r="D448" s="103"/>
      <c r="E448" s="110">
        <v>0</v>
      </c>
      <c r="F448" s="114"/>
      <c r="G448" s="110">
        <v>0</v>
      </c>
      <c r="H448" s="112"/>
      <c r="I448" s="110">
        <v>0</v>
      </c>
      <c r="J448" s="111"/>
      <c r="K448" s="113">
        <f t="shared" si="6"/>
        <v>0</v>
      </c>
      <c r="L448" s="73"/>
      <c r="M448" s="73"/>
    </row>
    <row r="449" spans="2:13" ht="21.75" customHeight="1" outlineLevel="1">
      <c r="B449" s="73"/>
      <c r="C449" s="90" t="s">
        <v>465</v>
      </c>
      <c r="D449" s="103"/>
      <c r="E449" s="110">
        <v>0</v>
      </c>
      <c r="F449" s="114"/>
      <c r="G449" s="110">
        <v>0</v>
      </c>
      <c r="H449" s="112"/>
      <c r="I449" s="110">
        <v>0</v>
      </c>
      <c r="J449" s="111"/>
      <c r="K449" s="113">
        <f t="shared" si="6"/>
        <v>0</v>
      </c>
      <c r="L449" s="73"/>
      <c r="M449" s="73"/>
    </row>
    <row r="450" spans="2:13" ht="21" customHeight="1" outlineLevel="1">
      <c r="B450" s="73"/>
      <c r="C450" s="90" t="s">
        <v>466</v>
      </c>
      <c r="D450" s="103"/>
      <c r="E450" s="110">
        <v>0</v>
      </c>
      <c r="F450" s="111"/>
      <c r="G450" s="110">
        <v>0</v>
      </c>
      <c r="H450" s="112"/>
      <c r="I450" s="110">
        <v>0</v>
      </c>
      <c r="J450" s="111"/>
      <c r="K450" s="113">
        <f t="shared" si="6"/>
        <v>0</v>
      </c>
      <c r="L450" s="73"/>
      <c r="M450" s="73"/>
    </row>
    <row r="451" spans="2:13" ht="21.75" customHeight="1" outlineLevel="1">
      <c r="B451" s="73"/>
      <c r="C451" s="90" t="s">
        <v>467</v>
      </c>
      <c r="D451" s="103"/>
      <c r="E451" s="110">
        <v>0</v>
      </c>
      <c r="F451" s="114"/>
      <c r="G451" s="110">
        <v>0</v>
      </c>
      <c r="H451" s="112"/>
      <c r="I451" s="110">
        <v>0</v>
      </c>
      <c r="J451" s="111"/>
      <c r="K451" s="113">
        <f t="shared" si="6"/>
        <v>0</v>
      </c>
      <c r="L451" s="73"/>
      <c r="M451" s="73"/>
    </row>
    <row r="452" spans="2:13" ht="21.75" customHeight="1" outlineLevel="1">
      <c r="B452" s="73"/>
      <c r="C452" s="90" t="s">
        <v>468</v>
      </c>
      <c r="D452" s="103"/>
      <c r="E452" s="110">
        <v>0</v>
      </c>
      <c r="F452" s="114"/>
      <c r="G452" s="110">
        <v>0</v>
      </c>
      <c r="H452" s="112"/>
      <c r="I452" s="110">
        <v>0</v>
      </c>
      <c r="J452" s="111"/>
      <c r="K452" s="113">
        <f t="shared" si="6"/>
        <v>0</v>
      </c>
      <c r="L452" s="73"/>
      <c r="M452" s="73"/>
    </row>
    <row r="453" spans="2:13" ht="21.75" customHeight="1" outlineLevel="1">
      <c r="B453" s="73"/>
      <c r="C453" s="90" t="s">
        <v>469</v>
      </c>
      <c r="D453" s="103"/>
      <c r="E453" s="110">
        <v>0</v>
      </c>
      <c r="F453" s="114"/>
      <c r="G453" s="110">
        <v>0</v>
      </c>
      <c r="H453" s="112"/>
      <c r="I453" s="110">
        <v>0</v>
      </c>
      <c r="J453" s="111"/>
      <c r="K453" s="113">
        <f t="shared" si="6"/>
        <v>0</v>
      </c>
      <c r="L453" s="73"/>
      <c r="M453" s="73"/>
    </row>
    <row r="454" spans="2:13" ht="21" customHeight="1" outlineLevel="1">
      <c r="B454" s="73"/>
      <c r="C454" s="115" t="s">
        <v>470</v>
      </c>
      <c r="D454" s="103"/>
      <c r="E454" s="110">
        <v>0</v>
      </c>
      <c r="F454" s="114"/>
      <c r="G454" s="110">
        <v>0</v>
      </c>
      <c r="H454" s="112"/>
      <c r="I454" s="110">
        <v>0</v>
      </c>
      <c r="J454" s="111"/>
      <c r="K454" s="113">
        <f t="shared" si="6"/>
        <v>0</v>
      </c>
      <c r="L454" s="116"/>
      <c r="M454" s="73"/>
    </row>
    <row r="455" spans="2:13" ht="21" customHeight="1" outlineLevel="1">
      <c r="B455" s="73"/>
      <c r="C455" s="115" t="s">
        <v>471</v>
      </c>
      <c r="D455" s="103"/>
      <c r="E455" s="110">
        <v>0</v>
      </c>
      <c r="F455" s="114"/>
      <c r="G455" s="110">
        <v>0</v>
      </c>
      <c r="H455" s="112"/>
      <c r="I455" s="110">
        <v>0</v>
      </c>
      <c r="J455" s="111"/>
      <c r="K455" s="113">
        <f t="shared" si="6"/>
        <v>0</v>
      </c>
      <c r="L455" s="116"/>
      <c r="M455" s="73"/>
    </row>
    <row r="456" spans="2:13" ht="21" customHeight="1" outlineLevel="1">
      <c r="B456" s="73"/>
      <c r="C456" s="115" t="s">
        <v>472</v>
      </c>
      <c r="D456" s="103"/>
      <c r="E456" s="110">
        <v>0</v>
      </c>
      <c r="F456" s="114"/>
      <c r="G456" s="110">
        <v>0</v>
      </c>
      <c r="H456" s="112"/>
      <c r="I456" s="110">
        <v>0</v>
      </c>
      <c r="J456" s="111"/>
      <c r="K456" s="113">
        <f t="shared" si="6"/>
        <v>0</v>
      </c>
      <c r="L456" s="116"/>
      <c r="M456" s="73"/>
    </row>
    <row r="457" spans="2:13" ht="21" customHeight="1" outlineLevel="1">
      <c r="B457" s="73"/>
      <c r="C457" s="115" t="s">
        <v>473</v>
      </c>
      <c r="D457" s="103"/>
      <c r="E457" s="110">
        <v>0</v>
      </c>
      <c r="F457" s="114"/>
      <c r="G457" s="110">
        <v>0</v>
      </c>
      <c r="H457" s="112"/>
      <c r="I457" s="110">
        <v>0</v>
      </c>
      <c r="J457" s="111"/>
      <c r="K457" s="113">
        <f t="shared" si="6"/>
        <v>0</v>
      </c>
      <c r="L457" s="116"/>
      <c r="M457" s="73"/>
    </row>
    <row r="458" spans="2:13" ht="21" customHeight="1" outlineLevel="1">
      <c r="B458" s="73"/>
      <c r="C458" s="115" t="s">
        <v>474</v>
      </c>
      <c r="D458" s="103"/>
      <c r="E458" s="110">
        <v>0</v>
      </c>
      <c r="F458" s="114"/>
      <c r="G458" s="110">
        <v>0</v>
      </c>
      <c r="H458" s="112"/>
      <c r="I458" s="110">
        <v>0</v>
      </c>
      <c r="J458" s="111"/>
      <c r="K458" s="113">
        <f t="shared" si="6"/>
        <v>0</v>
      </c>
      <c r="L458" s="116"/>
      <c r="M458" s="73"/>
    </row>
    <row r="459" spans="2:13" ht="21" customHeight="1" outlineLevel="1">
      <c r="B459" s="73"/>
      <c r="C459" s="115" t="s">
        <v>475</v>
      </c>
      <c r="D459" s="103"/>
      <c r="E459" s="110">
        <v>0</v>
      </c>
      <c r="F459" s="114"/>
      <c r="G459" s="110">
        <v>0</v>
      </c>
      <c r="H459" s="112"/>
      <c r="I459" s="110">
        <v>0</v>
      </c>
      <c r="J459" s="111"/>
      <c r="K459" s="113">
        <f t="shared" si="6"/>
        <v>0</v>
      </c>
      <c r="L459" s="116"/>
      <c r="M459" s="73"/>
    </row>
    <row r="460" spans="2:13" ht="21" customHeight="1" outlineLevel="1">
      <c r="B460" s="73"/>
      <c r="C460" s="115" t="s">
        <v>476</v>
      </c>
      <c r="D460" s="103"/>
      <c r="E460" s="110">
        <v>0</v>
      </c>
      <c r="F460" s="114"/>
      <c r="G460" s="110">
        <v>0</v>
      </c>
      <c r="H460" s="112"/>
      <c r="I460" s="110">
        <v>0</v>
      </c>
      <c r="J460" s="111"/>
      <c r="K460" s="113">
        <f t="shared" si="6"/>
        <v>0</v>
      </c>
      <c r="L460" s="116"/>
      <c r="M460" s="73"/>
    </row>
    <row r="461" spans="2:13" ht="21" customHeight="1" outlineLevel="1">
      <c r="B461" s="73"/>
      <c r="C461" s="115" t="s">
        <v>477</v>
      </c>
      <c r="D461" s="103"/>
      <c r="E461" s="110">
        <v>0</v>
      </c>
      <c r="F461" s="114"/>
      <c r="G461" s="110">
        <v>0</v>
      </c>
      <c r="H461" s="112"/>
      <c r="I461" s="110">
        <v>0</v>
      </c>
      <c r="J461" s="111"/>
      <c r="K461" s="113">
        <f t="shared" si="6"/>
        <v>0</v>
      </c>
      <c r="L461" s="116"/>
      <c r="M461" s="73"/>
    </row>
    <row r="462" spans="2:13" ht="21" customHeight="1" outlineLevel="1">
      <c r="B462" s="73"/>
      <c r="C462" s="115" t="s">
        <v>478</v>
      </c>
      <c r="D462" s="103"/>
      <c r="E462" s="110">
        <v>0</v>
      </c>
      <c r="F462" s="114"/>
      <c r="G462" s="110">
        <v>0</v>
      </c>
      <c r="H462" s="112"/>
      <c r="I462" s="110">
        <v>0</v>
      </c>
      <c r="J462" s="111"/>
      <c r="K462" s="113">
        <f t="shared" si="6"/>
        <v>0</v>
      </c>
      <c r="L462" s="116"/>
      <c r="M462" s="73"/>
    </row>
    <row r="463" spans="2:13" ht="21" customHeight="1" outlineLevel="1">
      <c r="B463" s="73"/>
      <c r="C463" s="115" t="s">
        <v>479</v>
      </c>
      <c r="D463" s="103"/>
      <c r="E463" s="110">
        <v>0</v>
      </c>
      <c r="F463" s="114"/>
      <c r="G463" s="110">
        <v>0</v>
      </c>
      <c r="H463" s="112"/>
      <c r="I463" s="110">
        <v>0</v>
      </c>
      <c r="J463" s="111"/>
      <c r="K463" s="113">
        <f t="shared" si="6"/>
        <v>0</v>
      </c>
      <c r="L463" s="116"/>
      <c r="M463" s="73"/>
    </row>
    <row r="464" spans="2:13" ht="21" customHeight="1" outlineLevel="1">
      <c r="B464" s="73"/>
      <c r="C464" s="90" t="s">
        <v>480</v>
      </c>
      <c r="D464" s="103"/>
      <c r="E464" s="117">
        <f>SUM(E445:E463)</f>
        <v>0</v>
      </c>
      <c r="F464" s="111"/>
      <c r="G464" s="117">
        <f>SUM(G445:G463)</f>
        <v>0</v>
      </c>
      <c r="H464" s="112"/>
      <c r="I464" s="117">
        <f>SUM(I445:I463)</f>
        <v>0</v>
      </c>
      <c r="J464" s="111"/>
      <c r="K464" s="117">
        <f>SUM(K445:K463)</f>
        <v>0</v>
      </c>
      <c r="L464" s="89"/>
      <c r="M464" s="73"/>
    </row>
    <row r="465" spans="2:13" ht="21" customHeight="1" outlineLevel="1">
      <c r="B465" s="73"/>
      <c r="C465" s="109"/>
      <c r="D465" s="103"/>
      <c r="E465" s="73"/>
      <c r="F465" s="73"/>
      <c r="G465" s="73"/>
      <c r="H465" s="73"/>
      <c r="I465" s="73"/>
      <c r="J465" s="73"/>
      <c r="K465" s="73"/>
      <c r="L465" s="89"/>
      <c r="M465" s="73"/>
    </row>
    <row r="466" spans="2:13" ht="21" customHeight="1" outlineLevel="1">
      <c r="B466" s="73"/>
      <c r="C466" s="73"/>
      <c r="D466" s="73"/>
      <c r="E466" s="100">
        <v>2024</v>
      </c>
      <c r="F466" s="101"/>
      <c r="G466" s="100">
        <v>2025</v>
      </c>
      <c r="H466" s="101"/>
      <c r="I466" s="100">
        <v>2026</v>
      </c>
      <c r="J466" s="102"/>
      <c r="K466" s="100" t="s">
        <v>407</v>
      </c>
      <c r="L466" s="89"/>
      <c r="M466" s="73"/>
    </row>
    <row r="467" spans="2:13" ht="21" customHeight="1" outlineLevel="1">
      <c r="B467" s="73"/>
      <c r="C467" s="95" t="s">
        <v>481</v>
      </c>
      <c r="D467" s="103"/>
      <c r="E467" s="110">
        <v>0</v>
      </c>
      <c r="F467" s="111"/>
      <c r="G467" s="110">
        <v>0</v>
      </c>
      <c r="H467" s="112"/>
      <c r="I467" s="110">
        <v>0</v>
      </c>
      <c r="J467" s="111"/>
      <c r="K467" s="113">
        <f t="shared" ref="K467:K475" si="7">E467+G467+I467</f>
        <v>0</v>
      </c>
      <c r="L467" s="89"/>
      <c r="M467" s="73"/>
    </row>
    <row r="468" spans="2:13" ht="21" customHeight="1" outlineLevel="1">
      <c r="B468" s="73"/>
      <c r="C468" s="90" t="s">
        <v>482</v>
      </c>
      <c r="D468" s="103"/>
      <c r="E468" s="110">
        <v>0</v>
      </c>
      <c r="F468" s="114"/>
      <c r="G468" s="110">
        <v>0</v>
      </c>
      <c r="H468" s="112"/>
      <c r="I468" s="110">
        <v>0</v>
      </c>
      <c r="J468" s="111"/>
      <c r="K468" s="113">
        <f t="shared" si="7"/>
        <v>0</v>
      </c>
      <c r="L468" s="89"/>
      <c r="M468" s="73"/>
    </row>
    <row r="469" spans="2:13" ht="21" customHeight="1" outlineLevel="1">
      <c r="B469" s="73"/>
      <c r="C469" s="90" t="s">
        <v>483</v>
      </c>
      <c r="D469" s="103"/>
      <c r="E469" s="110">
        <v>0</v>
      </c>
      <c r="F469" s="114"/>
      <c r="G469" s="110">
        <v>0</v>
      </c>
      <c r="H469" s="112"/>
      <c r="I469" s="110">
        <v>0</v>
      </c>
      <c r="J469" s="111"/>
      <c r="K469" s="113">
        <f t="shared" si="7"/>
        <v>0</v>
      </c>
      <c r="L469" s="73"/>
      <c r="M469" s="73"/>
    </row>
    <row r="470" spans="2:13" ht="21" customHeight="1" outlineLevel="1">
      <c r="B470" s="73"/>
      <c r="C470" s="90" t="s">
        <v>484</v>
      </c>
      <c r="D470" s="103"/>
      <c r="E470" s="110">
        <v>0</v>
      </c>
      <c r="F470" s="111"/>
      <c r="G470" s="110">
        <v>0</v>
      </c>
      <c r="H470" s="112"/>
      <c r="I470" s="110">
        <v>0</v>
      </c>
      <c r="J470" s="111"/>
      <c r="K470" s="113">
        <f t="shared" si="7"/>
        <v>0</v>
      </c>
      <c r="L470" s="89"/>
      <c r="M470" s="73"/>
    </row>
    <row r="471" spans="2:13" ht="21" customHeight="1" outlineLevel="1">
      <c r="B471" s="73"/>
      <c r="C471" s="90" t="s">
        <v>485</v>
      </c>
      <c r="D471" s="103"/>
      <c r="E471" s="110">
        <v>0</v>
      </c>
      <c r="F471" s="114"/>
      <c r="G471" s="110">
        <v>0</v>
      </c>
      <c r="H471" s="112"/>
      <c r="I471" s="110">
        <v>0</v>
      </c>
      <c r="J471" s="111"/>
      <c r="K471" s="113">
        <f t="shared" si="7"/>
        <v>0</v>
      </c>
      <c r="L471" s="116"/>
      <c r="M471" s="73"/>
    </row>
    <row r="472" spans="2:13" ht="21" customHeight="1" outlineLevel="1">
      <c r="B472" s="73"/>
      <c r="C472" s="90" t="s">
        <v>486</v>
      </c>
      <c r="D472" s="103"/>
      <c r="E472" s="110">
        <v>0</v>
      </c>
      <c r="F472" s="114"/>
      <c r="G472" s="110">
        <v>0</v>
      </c>
      <c r="H472" s="112"/>
      <c r="I472" s="110">
        <v>0</v>
      </c>
      <c r="J472" s="111"/>
      <c r="K472" s="113">
        <f t="shared" si="7"/>
        <v>0</v>
      </c>
      <c r="L472" s="116"/>
      <c r="M472" s="73"/>
    </row>
    <row r="473" spans="2:13" ht="21" customHeight="1" outlineLevel="1">
      <c r="B473" s="73"/>
      <c r="C473" s="90" t="s">
        <v>487</v>
      </c>
      <c r="D473" s="103"/>
      <c r="E473" s="110">
        <v>0</v>
      </c>
      <c r="F473" s="114"/>
      <c r="G473" s="110">
        <v>0</v>
      </c>
      <c r="H473" s="112"/>
      <c r="I473" s="110">
        <v>0</v>
      </c>
      <c r="J473" s="111"/>
      <c r="K473" s="113">
        <f t="shared" si="7"/>
        <v>0</v>
      </c>
      <c r="L473" s="116"/>
      <c r="M473" s="73"/>
    </row>
    <row r="474" spans="2:13" ht="21" customHeight="1" outlineLevel="1">
      <c r="B474" s="73"/>
      <c r="C474" s="90" t="s">
        <v>488</v>
      </c>
      <c r="D474" s="103"/>
      <c r="E474" s="110">
        <v>0</v>
      </c>
      <c r="F474" s="114"/>
      <c r="G474" s="110">
        <v>0</v>
      </c>
      <c r="H474" s="112"/>
      <c r="I474" s="110">
        <v>0</v>
      </c>
      <c r="J474" s="111"/>
      <c r="K474" s="113">
        <f t="shared" si="7"/>
        <v>0</v>
      </c>
      <c r="L474" s="116"/>
      <c r="M474" s="73"/>
    </row>
    <row r="475" spans="2:13" ht="21.75" customHeight="1" outlineLevel="1">
      <c r="B475" s="73"/>
      <c r="C475" s="90" t="s">
        <v>480</v>
      </c>
      <c r="D475" s="103"/>
      <c r="E475" s="117">
        <f>SUM(E467:E474)</f>
        <v>0</v>
      </c>
      <c r="F475" s="111"/>
      <c r="G475" s="117">
        <f>SUM(G467:G474)</f>
        <v>0</v>
      </c>
      <c r="H475" s="112"/>
      <c r="I475" s="117">
        <f>SUM(I467:I474)</f>
        <v>0</v>
      </c>
      <c r="J475" s="111"/>
      <c r="K475" s="117">
        <f t="shared" si="7"/>
        <v>0</v>
      </c>
      <c r="L475" s="89"/>
      <c r="M475" s="73"/>
    </row>
    <row r="476" spans="2:13" ht="21" customHeight="1" outlineLevel="1">
      <c r="B476" s="73"/>
      <c r="C476" s="89"/>
      <c r="D476" s="103"/>
      <c r="E476" s="89"/>
      <c r="F476" s="89"/>
      <c r="G476" s="89"/>
      <c r="H476" s="89"/>
      <c r="I476" s="89"/>
      <c r="J476" s="89"/>
      <c r="K476" s="89"/>
      <c r="L476" s="89"/>
      <c r="M476" s="73"/>
    </row>
    <row r="477" spans="2:13" ht="21" customHeight="1" outlineLevel="1">
      <c r="B477" s="73"/>
      <c r="C477" s="93" t="s">
        <v>490</v>
      </c>
      <c r="D477" s="89"/>
      <c r="E477" s="93" t="str">
        <f>IF(K448&gt;0,"Si","No")</f>
        <v>No</v>
      </c>
      <c r="F477" s="89"/>
      <c r="G477" s="89"/>
      <c r="H477" s="89"/>
      <c r="I477" s="89"/>
      <c r="J477" s="89"/>
      <c r="K477" s="89"/>
      <c r="L477" s="89"/>
      <c r="M477" s="73"/>
    </row>
    <row r="478" spans="2:13" ht="21" customHeight="1" outlineLevel="1">
      <c r="B478" s="73"/>
      <c r="C478" s="93" t="s">
        <v>491</v>
      </c>
      <c r="D478" s="89"/>
      <c r="E478" s="93" t="str">
        <f>IF(K449&gt;0,"Si","No")</f>
        <v>No</v>
      </c>
      <c r="F478" s="89"/>
      <c r="G478" s="89"/>
      <c r="H478" s="89"/>
      <c r="I478" s="89"/>
      <c r="J478" s="89"/>
      <c r="K478" s="89"/>
      <c r="L478" s="89"/>
      <c r="M478" s="73"/>
    </row>
    <row r="479" spans="2:13" ht="21" customHeight="1" outlineLevel="1">
      <c r="B479" s="73"/>
      <c r="C479" s="89"/>
      <c r="D479" s="89"/>
      <c r="E479" s="89"/>
      <c r="F479" s="89"/>
      <c r="G479" s="73"/>
      <c r="H479" s="73"/>
      <c r="I479" s="73"/>
      <c r="J479" s="89"/>
      <c r="K479" s="73"/>
      <c r="L479" s="89"/>
      <c r="M479" s="73"/>
    </row>
    <row r="480" spans="2:13" ht="20.25" outlineLevel="1">
      <c r="B480" s="73"/>
      <c r="C480" s="86" t="s">
        <v>492</v>
      </c>
      <c r="D480" s="73"/>
      <c r="E480" s="98"/>
      <c r="F480" s="99"/>
      <c r="G480" s="99"/>
      <c r="H480" s="99"/>
      <c r="I480" s="99"/>
      <c r="J480" s="99"/>
      <c r="K480" s="99"/>
      <c r="L480" s="89"/>
      <c r="M480" s="73"/>
    </row>
    <row r="481" spans="2:13" ht="21" customHeight="1" outlineLevel="1">
      <c r="B481" s="73"/>
      <c r="C481" s="73"/>
      <c r="D481" s="73"/>
      <c r="E481" s="100"/>
      <c r="F481" s="101"/>
      <c r="G481" s="100"/>
      <c r="H481" s="101"/>
      <c r="I481" s="100"/>
      <c r="J481" s="102"/>
      <c r="K481" s="100"/>
      <c r="L481" s="89"/>
      <c r="M481" s="73"/>
    </row>
    <row r="482" spans="2:13" ht="21" customHeight="1" outlineLevel="1">
      <c r="B482" s="73"/>
      <c r="C482" s="73"/>
      <c r="D482" s="73"/>
      <c r="E482" s="100">
        <v>2024</v>
      </c>
      <c r="F482" s="101"/>
      <c r="G482" s="100">
        <v>2025</v>
      </c>
      <c r="H482" s="101"/>
      <c r="I482" s="100">
        <v>2026</v>
      </c>
      <c r="J482" s="102"/>
      <c r="K482" s="100" t="s">
        <v>407</v>
      </c>
      <c r="L482" s="89"/>
      <c r="M482" s="73"/>
    </row>
    <row r="483" spans="2:13" ht="21" customHeight="1" outlineLevel="1">
      <c r="B483" s="73"/>
      <c r="C483" s="95" t="s">
        <v>493</v>
      </c>
      <c r="D483" s="103"/>
      <c r="E483" s="110"/>
      <c r="F483" s="111"/>
      <c r="G483" s="110"/>
      <c r="H483" s="119"/>
      <c r="I483" s="110"/>
      <c r="J483" s="111"/>
      <c r="K483" s="113" t="s">
        <v>495</v>
      </c>
      <c r="L483" s="89"/>
      <c r="M483" s="73"/>
    </row>
    <row r="484" spans="2:13" ht="21" customHeight="1" outlineLevel="1">
      <c r="B484" s="73"/>
      <c r="C484" s="95" t="s">
        <v>496</v>
      </c>
      <c r="D484" s="103"/>
      <c r="E484" s="110"/>
      <c r="F484" s="111"/>
      <c r="G484" s="110"/>
      <c r="H484" s="119"/>
      <c r="I484" s="110"/>
      <c r="J484" s="111"/>
      <c r="K484" s="113" t="s">
        <v>495</v>
      </c>
      <c r="L484" s="89"/>
      <c r="M484" s="73"/>
    </row>
    <row r="485" spans="2:13" ht="21" customHeight="1" outlineLevel="1">
      <c r="B485" s="73"/>
      <c r="C485" s="90" t="s">
        <v>498</v>
      </c>
      <c r="D485" s="103"/>
      <c r="E485" s="120">
        <v>0</v>
      </c>
      <c r="F485" s="121"/>
      <c r="G485" s="120">
        <v>0</v>
      </c>
      <c r="H485" s="122"/>
      <c r="I485" s="120">
        <v>0</v>
      </c>
      <c r="J485" s="123"/>
      <c r="K485" s="124">
        <f>E485+G485+I485</f>
        <v>0</v>
      </c>
      <c r="L485" s="73"/>
      <c r="M485" s="73"/>
    </row>
    <row r="486" spans="2:13" ht="21" customHeight="1" outlineLevel="1">
      <c r="B486" s="73"/>
      <c r="C486" s="90" t="s">
        <v>499</v>
      </c>
      <c r="D486" s="103"/>
      <c r="E486" s="110"/>
      <c r="F486" s="111"/>
      <c r="G486" s="110"/>
      <c r="H486" s="119"/>
      <c r="I486" s="110"/>
      <c r="J486" s="111"/>
      <c r="K486" s="113" t="s">
        <v>495</v>
      </c>
      <c r="L486" s="89"/>
      <c r="M486" s="73"/>
    </row>
    <row r="487" spans="2:13" ht="21" customHeight="1" outlineLevel="1">
      <c r="B487" s="73"/>
      <c r="C487" s="90" t="s">
        <v>500</v>
      </c>
      <c r="D487" s="103"/>
      <c r="E487" s="105"/>
      <c r="F487" s="125"/>
      <c r="G487" s="105"/>
      <c r="H487" s="126"/>
      <c r="I487" s="105"/>
      <c r="J487" s="111"/>
      <c r="K487" s="113" t="s">
        <v>495</v>
      </c>
      <c r="L487" s="116"/>
      <c r="M487" s="73"/>
    </row>
    <row r="488" spans="2:13" outlineLevel="1">
      <c r="B488" s="73"/>
      <c r="C488" s="90" t="s">
        <v>501</v>
      </c>
      <c r="D488" s="103"/>
      <c r="E488" s="127"/>
      <c r="F488" s="125"/>
      <c r="G488" s="105"/>
      <c r="H488" s="126"/>
      <c r="I488" s="105"/>
      <c r="J488" s="111"/>
      <c r="K488" s="113" t="s">
        <v>495</v>
      </c>
      <c r="L488" s="116"/>
      <c r="M488" s="73"/>
    </row>
    <row r="489" spans="2:13" ht="21" customHeight="1" outlineLevel="1">
      <c r="B489" s="73"/>
      <c r="C489" s="90" t="s">
        <v>503</v>
      </c>
      <c r="D489" s="103"/>
      <c r="E489" s="105"/>
      <c r="F489" s="125"/>
      <c r="G489" s="105"/>
      <c r="H489" s="126"/>
      <c r="I489" s="105"/>
      <c r="J489" s="111"/>
      <c r="K489" s="124" t="s">
        <v>495</v>
      </c>
      <c r="L489" s="89"/>
      <c r="M489" s="73"/>
    </row>
    <row r="490" spans="2:13" ht="21" customHeight="1" outlineLevel="1">
      <c r="B490" s="73"/>
      <c r="C490" s="90" t="s">
        <v>504</v>
      </c>
      <c r="D490" s="103"/>
      <c r="E490" s="110"/>
      <c r="F490" s="111"/>
      <c r="G490" s="110"/>
      <c r="H490" s="119"/>
      <c r="I490" s="110"/>
      <c r="J490" s="111"/>
      <c r="K490" s="113" t="s">
        <v>495</v>
      </c>
      <c r="L490" s="89"/>
      <c r="M490" s="73"/>
    </row>
    <row r="491" spans="2:13" ht="21.75" customHeight="1" outlineLevel="1">
      <c r="B491" s="73"/>
      <c r="C491" s="90" t="s">
        <v>506</v>
      </c>
      <c r="D491" s="103"/>
      <c r="E491" s="120">
        <v>0</v>
      </c>
      <c r="F491" s="121"/>
      <c r="G491" s="120">
        <v>0</v>
      </c>
      <c r="H491" s="122"/>
      <c r="I491" s="120">
        <v>0</v>
      </c>
      <c r="J491" s="123"/>
      <c r="K491" s="124">
        <f>E491+G491+I491</f>
        <v>0</v>
      </c>
      <c r="L491" s="73"/>
      <c r="M491" s="73"/>
    </row>
    <row r="492" spans="2:13" ht="21.75" customHeight="1" outlineLevel="1">
      <c r="B492" s="73"/>
      <c r="C492" s="90" t="s">
        <v>507</v>
      </c>
      <c r="D492" s="103"/>
      <c r="E492" s="128">
        <v>0</v>
      </c>
      <c r="F492" s="129"/>
      <c r="G492" s="128">
        <v>0</v>
      </c>
      <c r="H492" s="142"/>
      <c r="I492" s="128">
        <v>0</v>
      </c>
      <c r="J492" s="130"/>
      <c r="K492" s="131">
        <f>E492+G492+I492</f>
        <v>0</v>
      </c>
      <c r="L492" s="89"/>
      <c r="M492" s="73"/>
    </row>
    <row r="493" spans="2:13" ht="21" customHeight="1" outlineLevel="1">
      <c r="B493" s="73"/>
      <c r="C493" s="109"/>
      <c r="D493" s="103"/>
      <c r="E493" s="130"/>
      <c r="F493" s="130"/>
      <c r="G493" s="130"/>
      <c r="H493" s="132"/>
      <c r="I493" s="130"/>
      <c r="J493" s="130"/>
      <c r="K493" s="130"/>
      <c r="L493" s="89"/>
      <c r="M493" s="73"/>
    </row>
    <row r="494" spans="2:13" ht="21" customHeight="1" outlineLevel="1">
      <c r="B494" s="73"/>
      <c r="C494" s="109"/>
      <c r="D494" s="103"/>
      <c r="E494" s="98"/>
      <c r="F494" s="73"/>
      <c r="G494" s="73"/>
      <c r="H494" s="73"/>
      <c r="I494" s="73"/>
      <c r="J494" s="73"/>
      <c r="K494" s="73"/>
      <c r="L494" s="89"/>
      <c r="M494" s="73"/>
    </row>
    <row r="495" spans="2:13" ht="21" customHeight="1" outlineLevel="1">
      <c r="B495" s="73"/>
      <c r="C495" s="86" t="s">
        <v>508</v>
      </c>
      <c r="D495" s="116"/>
      <c r="E495" s="116"/>
      <c r="F495" s="116"/>
      <c r="G495" s="73"/>
      <c r="H495" s="73"/>
      <c r="I495" s="73"/>
      <c r="J495" s="116"/>
      <c r="K495" s="73"/>
      <c r="L495" s="116"/>
      <c r="M495" s="73"/>
    </row>
    <row r="496" spans="2:13" ht="21" customHeight="1" outlineLevel="1">
      <c r="B496" s="73"/>
      <c r="C496" s="89"/>
      <c r="D496" s="89"/>
      <c r="E496" s="89"/>
      <c r="F496" s="89"/>
      <c r="G496" s="73"/>
      <c r="H496" s="73"/>
      <c r="I496" s="73"/>
      <c r="J496" s="89"/>
      <c r="K496" s="73"/>
      <c r="L496" s="89"/>
      <c r="M496" s="73"/>
    </row>
    <row r="497" spans="2:13" ht="21" customHeight="1" outlineLevel="1">
      <c r="B497" s="73"/>
      <c r="C497" s="133" t="s">
        <v>509</v>
      </c>
      <c r="D497" s="89"/>
      <c r="E497" s="89"/>
      <c r="F497" s="89"/>
      <c r="G497" s="73"/>
      <c r="H497" s="73"/>
      <c r="I497" s="73"/>
      <c r="J497" s="73"/>
      <c r="K497" s="73"/>
      <c r="L497" s="89"/>
      <c r="M497" s="73"/>
    </row>
    <row r="498" spans="2:13" ht="21" customHeight="1" outlineLevel="1">
      <c r="B498" s="73"/>
      <c r="C498" s="89"/>
      <c r="D498" s="89"/>
      <c r="E498" s="89"/>
      <c r="F498" s="89"/>
      <c r="G498" s="73"/>
      <c r="H498" s="73"/>
      <c r="I498" s="73"/>
      <c r="J498" s="89"/>
      <c r="K498" s="73"/>
      <c r="L498" s="89"/>
      <c r="M498" s="73"/>
    </row>
    <row r="499" spans="2:13" ht="21" customHeight="1" outlineLevel="1">
      <c r="B499" s="73"/>
      <c r="C499" s="481"/>
      <c r="D499" s="481"/>
      <c r="E499" s="481"/>
      <c r="F499" s="481"/>
      <c r="G499" s="481"/>
      <c r="H499" s="481"/>
      <c r="I499" s="481"/>
      <c r="J499" s="481"/>
      <c r="K499" s="481"/>
      <c r="L499" s="89"/>
      <c r="M499" s="73"/>
    </row>
    <row r="500" spans="2:13" ht="21" customHeight="1" outlineLevel="1">
      <c r="B500" s="73"/>
      <c r="C500" s="481"/>
      <c r="D500" s="481"/>
      <c r="E500" s="481"/>
      <c r="F500" s="481"/>
      <c r="G500" s="481"/>
      <c r="H500" s="481"/>
      <c r="I500" s="481"/>
      <c r="J500" s="481"/>
      <c r="K500" s="481"/>
      <c r="L500" s="73"/>
      <c r="M500" s="73"/>
    </row>
    <row r="501" spans="2:13" ht="21" customHeight="1" outlineLevel="1">
      <c r="B501" s="73"/>
      <c r="C501" s="481"/>
      <c r="D501" s="481"/>
      <c r="E501" s="481"/>
      <c r="F501" s="481"/>
      <c r="G501" s="481"/>
      <c r="H501" s="481"/>
      <c r="I501" s="481"/>
      <c r="J501" s="481"/>
      <c r="K501" s="481"/>
      <c r="L501" s="73"/>
      <c r="M501" s="73"/>
    </row>
    <row r="502" spans="2:13" ht="21" customHeight="1" outlineLevel="1">
      <c r="B502" s="73"/>
      <c r="C502" s="481"/>
      <c r="D502" s="481"/>
      <c r="E502" s="481"/>
      <c r="F502" s="481"/>
      <c r="G502" s="481"/>
      <c r="H502" s="481"/>
      <c r="I502" s="481"/>
      <c r="J502" s="481"/>
      <c r="K502" s="481"/>
      <c r="L502" s="73"/>
      <c r="M502" s="73"/>
    </row>
    <row r="503" spans="2:13" ht="21" customHeight="1" outlineLevel="1">
      <c r="B503" s="73"/>
      <c r="C503" s="481"/>
      <c r="D503" s="481"/>
      <c r="E503" s="481"/>
      <c r="F503" s="481"/>
      <c r="G503" s="481"/>
      <c r="H503" s="481"/>
      <c r="I503" s="481"/>
      <c r="J503" s="481"/>
      <c r="K503" s="481"/>
      <c r="L503" s="73"/>
      <c r="M503" s="73"/>
    </row>
    <row r="504" spans="2:13" ht="21" customHeight="1" outlineLevel="1">
      <c r="B504" s="73"/>
      <c r="C504" s="481"/>
      <c r="D504" s="481"/>
      <c r="E504" s="481"/>
      <c r="F504" s="481"/>
      <c r="G504" s="481"/>
      <c r="H504" s="481"/>
      <c r="I504" s="481"/>
      <c r="J504" s="481"/>
      <c r="K504" s="481"/>
      <c r="L504" s="73"/>
      <c r="M504" s="73"/>
    </row>
    <row r="505" spans="2:13" ht="21" customHeight="1" outlineLevel="1">
      <c r="B505" s="73"/>
      <c r="C505" s="481"/>
      <c r="D505" s="481"/>
      <c r="E505" s="481"/>
      <c r="F505" s="481"/>
      <c r="G505" s="481"/>
      <c r="H505" s="481"/>
      <c r="I505" s="481"/>
      <c r="J505" s="481"/>
      <c r="K505" s="481"/>
      <c r="L505" s="73"/>
      <c r="M505" s="73"/>
    </row>
    <row r="506" spans="2:13" ht="21" customHeight="1" outlineLevel="1">
      <c r="B506" s="73"/>
      <c r="C506" s="481"/>
      <c r="D506" s="481"/>
      <c r="E506" s="481"/>
      <c r="F506" s="481"/>
      <c r="G506" s="481"/>
      <c r="H506" s="481"/>
      <c r="I506" s="481"/>
      <c r="J506" s="481"/>
      <c r="K506" s="481"/>
      <c r="L506" s="73"/>
      <c r="M506" s="73"/>
    </row>
    <row r="507" spans="2:13" ht="21" customHeight="1" outlineLevel="1">
      <c r="B507" s="73"/>
      <c r="C507" s="481"/>
      <c r="D507" s="481"/>
      <c r="E507" s="481"/>
      <c r="F507" s="481"/>
      <c r="G507" s="481"/>
      <c r="H507" s="481"/>
      <c r="I507" s="481"/>
      <c r="J507" s="481"/>
      <c r="K507" s="481"/>
      <c r="L507" s="73"/>
      <c r="M507" s="73"/>
    </row>
    <row r="508" spans="2:13" ht="21" customHeight="1" outlineLevel="1">
      <c r="B508" s="73"/>
      <c r="C508" s="481"/>
      <c r="D508" s="481"/>
      <c r="E508" s="481"/>
      <c r="F508" s="481"/>
      <c r="G508" s="481"/>
      <c r="H508" s="481"/>
      <c r="I508" s="481"/>
      <c r="J508" s="481"/>
      <c r="K508" s="481"/>
      <c r="L508" s="73"/>
      <c r="M508" s="73"/>
    </row>
    <row r="509" spans="2:13" ht="21" customHeight="1" outlineLevel="1">
      <c r="B509" s="73"/>
      <c r="C509" s="481"/>
      <c r="D509" s="481"/>
      <c r="E509" s="481"/>
      <c r="F509" s="481"/>
      <c r="G509" s="481"/>
      <c r="H509" s="481"/>
      <c r="I509" s="481"/>
      <c r="J509" s="481"/>
      <c r="K509" s="481"/>
      <c r="L509" s="73"/>
      <c r="M509" s="73"/>
    </row>
    <row r="510" spans="2:13" ht="21" customHeight="1" outlineLevel="1">
      <c r="B510" s="73"/>
      <c r="C510" s="481"/>
      <c r="D510" s="481"/>
      <c r="E510" s="481"/>
      <c r="F510" s="481"/>
      <c r="G510" s="481"/>
      <c r="H510" s="481"/>
      <c r="I510" s="481"/>
      <c r="J510" s="481"/>
      <c r="K510" s="481"/>
      <c r="L510" s="73"/>
      <c r="M510" s="73"/>
    </row>
    <row r="511" spans="2:13" ht="21" customHeight="1" outlineLevel="1">
      <c r="B511" s="73"/>
      <c r="C511" s="481"/>
      <c r="D511" s="481"/>
      <c r="E511" s="481"/>
      <c r="F511" s="481"/>
      <c r="G511" s="481"/>
      <c r="H511" s="481"/>
      <c r="I511" s="481"/>
      <c r="J511" s="481"/>
      <c r="K511" s="481"/>
      <c r="L511" s="73"/>
      <c r="M511" s="73"/>
    </row>
    <row r="512" spans="2:13" ht="21" customHeight="1" outlineLevel="1">
      <c r="B512" s="73"/>
      <c r="C512" s="481"/>
      <c r="D512" s="481"/>
      <c r="E512" s="481"/>
      <c r="F512" s="481"/>
      <c r="G512" s="481"/>
      <c r="H512" s="481"/>
      <c r="I512" s="481"/>
      <c r="J512" s="481"/>
      <c r="K512" s="481"/>
      <c r="L512" s="73"/>
      <c r="M512" s="73"/>
    </row>
    <row r="513" spans="2:13" ht="21" customHeight="1" outlineLevel="1">
      <c r="B513" s="73"/>
      <c r="C513" s="481"/>
      <c r="D513" s="481"/>
      <c r="E513" s="481"/>
      <c r="F513" s="481"/>
      <c r="G513" s="481"/>
      <c r="H513" s="481"/>
      <c r="I513" s="481"/>
      <c r="J513" s="481"/>
      <c r="K513" s="481"/>
      <c r="L513" s="73"/>
      <c r="M513" s="73"/>
    </row>
    <row r="514" spans="2:13" ht="21" customHeight="1" outlineLevel="1">
      <c r="B514" s="73"/>
      <c r="C514" s="481"/>
      <c r="D514" s="481"/>
      <c r="E514" s="481"/>
      <c r="F514" s="481"/>
      <c r="G514" s="481"/>
      <c r="H514" s="481"/>
      <c r="I514" s="481"/>
      <c r="J514" s="481"/>
      <c r="K514" s="481"/>
      <c r="L514" s="73"/>
      <c r="M514" s="73"/>
    </row>
    <row r="515" spans="2:13" ht="21" customHeight="1" outlineLevel="1">
      <c r="B515" s="73"/>
      <c r="C515" s="481"/>
      <c r="D515" s="481"/>
      <c r="E515" s="481"/>
      <c r="F515" s="481"/>
      <c r="G515" s="481"/>
      <c r="H515" s="481"/>
      <c r="I515" s="481"/>
      <c r="J515" s="481"/>
      <c r="K515" s="481"/>
      <c r="L515" s="73"/>
      <c r="M515" s="73"/>
    </row>
    <row r="516" spans="2:13" ht="21" customHeight="1" outlineLevel="1">
      <c r="B516" s="73"/>
      <c r="C516" s="481"/>
      <c r="D516" s="481"/>
      <c r="E516" s="481"/>
      <c r="F516" s="481"/>
      <c r="G516" s="481"/>
      <c r="H516" s="481"/>
      <c r="I516" s="481"/>
      <c r="J516" s="481"/>
      <c r="K516" s="481"/>
      <c r="L516" s="73"/>
      <c r="M516" s="73"/>
    </row>
    <row r="517" spans="2:13" ht="21" customHeight="1" outlineLevel="1">
      <c r="B517" s="73"/>
      <c r="C517" s="134"/>
      <c r="D517" s="73"/>
      <c r="E517" s="134"/>
      <c r="F517" s="73"/>
      <c r="G517" s="73"/>
      <c r="H517" s="73"/>
      <c r="I517" s="135"/>
      <c r="J517" s="136"/>
      <c r="K517" s="137"/>
      <c r="L517" s="73"/>
      <c r="M517" s="73"/>
    </row>
    <row r="518" spans="2:13" ht="21" customHeight="1" outlineLevel="1">
      <c r="B518" s="73"/>
      <c r="C518" s="133" t="s">
        <v>511</v>
      </c>
      <c r="D518" s="73"/>
      <c r="E518" s="134"/>
      <c r="F518" s="73"/>
      <c r="G518" s="73"/>
      <c r="H518" s="73"/>
      <c r="I518" s="135"/>
      <c r="J518" s="136"/>
      <c r="K518" s="137"/>
      <c r="L518" s="73"/>
      <c r="M518" s="73"/>
    </row>
    <row r="519" spans="2:13" ht="21" customHeight="1" outlineLevel="1">
      <c r="B519" s="73"/>
      <c r="C519" s="73"/>
      <c r="D519" s="73"/>
      <c r="E519" s="83"/>
      <c r="F519" s="73"/>
      <c r="G519" s="73"/>
      <c r="H519" s="73"/>
      <c r="I519" s="73"/>
      <c r="J519" s="73"/>
      <c r="K519" s="73"/>
      <c r="L519" s="73"/>
      <c r="M519" s="73"/>
    </row>
    <row r="520" spans="2:13" ht="21" customHeight="1" outlineLevel="1">
      <c r="B520" s="73"/>
      <c r="C520" s="481"/>
      <c r="D520" s="481"/>
      <c r="E520" s="481"/>
      <c r="F520" s="481"/>
      <c r="G520" s="481"/>
      <c r="H520" s="481"/>
      <c r="I520" s="481"/>
      <c r="J520" s="481"/>
      <c r="K520" s="481"/>
      <c r="L520" s="73"/>
      <c r="M520" s="73"/>
    </row>
    <row r="521" spans="2:13" ht="21" customHeight="1" outlineLevel="1">
      <c r="B521" s="73"/>
      <c r="C521" s="481"/>
      <c r="D521" s="481"/>
      <c r="E521" s="481"/>
      <c r="F521" s="481"/>
      <c r="G521" s="481"/>
      <c r="H521" s="481"/>
      <c r="I521" s="481"/>
      <c r="J521" s="481"/>
      <c r="K521" s="481"/>
      <c r="L521" s="73"/>
      <c r="M521" s="73"/>
    </row>
    <row r="522" spans="2:13" ht="21" customHeight="1" outlineLevel="1">
      <c r="B522" s="73"/>
      <c r="C522" s="481"/>
      <c r="D522" s="481"/>
      <c r="E522" s="481"/>
      <c r="F522" s="481"/>
      <c r="G522" s="481"/>
      <c r="H522" s="481"/>
      <c r="I522" s="481"/>
      <c r="J522" s="481"/>
      <c r="K522" s="481"/>
      <c r="L522" s="73"/>
      <c r="M522" s="73"/>
    </row>
    <row r="523" spans="2:13" ht="21" customHeight="1" outlineLevel="1">
      <c r="B523" s="73"/>
      <c r="C523" s="481"/>
      <c r="D523" s="481"/>
      <c r="E523" s="481"/>
      <c r="F523" s="481"/>
      <c r="G523" s="481"/>
      <c r="H523" s="481"/>
      <c r="I523" s="481"/>
      <c r="J523" s="481"/>
      <c r="K523" s="481"/>
      <c r="L523" s="73"/>
      <c r="M523" s="73"/>
    </row>
    <row r="524" spans="2:13" ht="21" customHeight="1" outlineLevel="1">
      <c r="B524" s="73"/>
      <c r="C524" s="481"/>
      <c r="D524" s="481"/>
      <c r="E524" s="481"/>
      <c r="F524" s="481"/>
      <c r="G524" s="481"/>
      <c r="H524" s="481"/>
      <c r="I524" s="481"/>
      <c r="J524" s="481"/>
      <c r="K524" s="481"/>
      <c r="L524" s="73"/>
      <c r="M524" s="73"/>
    </row>
    <row r="525" spans="2:13" ht="21" customHeight="1" outlineLevel="1">
      <c r="B525" s="73"/>
      <c r="C525" s="481"/>
      <c r="D525" s="481"/>
      <c r="E525" s="481"/>
      <c r="F525" s="481"/>
      <c r="G525" s="481"/>
      <c r="H525" s="481"/>
      <c r="I525" s="481"/>
      <c r="J525" s="481"/>
      <c r="K525" s="481"/>
      <c r="L525" s="73"/>
      <c r="M525" s="73"/>
    </row>
    <row r="526" spans="2:13" ht="21" customHeight="1" outlineLevel="1">
      <c r="B526" s="73"/>
      <c r="C526" s="481"/>
      <c r="D526" s="481"/>
      <c r="E526" s="481"/>
      <c r="F526" s="481"/>
      <c r="G526" s="481"/>
      <c r="H526" s="481"/>
      <c r="I526" s="481"/>
      <c r="J526" s="481"/>
      <c r="K526" s="481"/>
      <c r="L526" s="73"/>
      <c r="M526" s="73"/>
    </row>
    <row r="527" spans="2:13" ht="21" customHeight="1" outlineLevel="1">
      <c r="B527" s="73"/>
      <c r="C527" s="481"/>
      <c r="D527" s="481"/>
      <c r="E527" s="481"/>
      <c r="F527" s="481"/>
      <c r="G527" s="481"/>
      <c r="H527" s="481"/>
      <c r="I527" s="481"/>
      <c r="J527" s="481"/>
      <c r="K527" s="481"/>
      <c r="L527" s="73"/>
      <c r="M527" s="73"/>
    </row>
    <row r="528" spans="2:13" ht="21" customHeight="1" outlineLevel="1">
      <c r="B528" s="73"/>
      <c r="C528" s="481"/>
      <c r="D528" s="481"/>
      <c r="E528" s="481"/>
      <c r="F528" s="481"/>
      <c r="G528" s="481"/>
      <c r="H528" s="481"/>
      <c r="I528" s="481"/>
      <c r="J528" s="481"/>
      <c r="K528" s="481"/>
      <c r="L528" s="73"/>
      <c r="M528" s="73"/>
    </row>
    <row r="529" spans="2:13" ht="21" customHeight="1" outlineLevel="1">
      <c r="B529" s="73"/>
      <c r="C529" s="481"/>
      <c r="D529" s="481"/>
      <c r="E529" s="481"/>
      <c r="F529" s="481"/>
      <c r="G529" s="481"/>
      <c r="H529" s="481"/>
      <c r="I529" s="481"/>
      <c r="J529" s="481"/>
      <c r="K529" s="481"/>
      <c r="L529" s="73"/>
      <c r="M529" s="73"/>
    </row>
    <row r="530" spans="2:13" ht="21" customHeight="1" outlineLevel="1">
      <c r="B530" s="73"/>
      <c r="C530" s="481"/>
      <c r="D530" s="481"/>
      <c r="E530" s="481"/>
      <c r="F530" s="481"/>
      <c r="G530" s="481"/>
      <c r="H530" s="481"/>
      <c r="I530" s="481"/>
      <c r="J530" s="481"/>
      <c r="K530" s="481"/>
      <c r="L530" s="73"/>
      <c r="M530" s="73"/>
    </row>
    <row r="531" spans="2:13" ht="21" customHeight="1" outlineLevel="1">
      <c r="B531" s="73"/>
      <c r="C531" s="481"/>
      <c r="D531" s="481"/>
      <c r="E531" s="481"/>
      <c r="F531" s="481"/>
      <c r="G531" s="481"/>
      <c r="H531" s="481"/>
      <c r="I531" s="481"/>
      <c r="J531" s="481"/>
      <c r="K531" s="481"/>
      <c r="L531" s="73"/>
      <c r="M531" s="73"/>
    </row>
    <row r="532" spans="2:13" ht="21" customHeight="1" outlineLevel="1">
      <c r="B532" s="73"/>
      <c r="C532" s="481"/>
      <c r="D532" s="481"/>
      <c r="E532" s="481"/>
      <c r="F532" s="481"/>
      <c r="G532" s="481"/>
      <c r="H532" s="481"/>
      <c r="I532" s="481"/>
      <c r="J532" s="481"/>
      <c r="K532" s="481"/>
      <c r="L532" s="73"/>
      <c r="M532" s="73"/>
    </row>
    <row r="533" spans="2:13" ht="21" customHeight="1" outlineLevel="1">
      <c r="B533" s="73"/>
      <c r="C533" s="481"/>
      <c r="D533" s="481"/>
      <c r="E533" s="481"/>
      <c r="F533" s="481"/>
      <c r="G533" s="481"/>
      <c r="H533" s="481"/>
      <c r="I533" s="481"/>
      <c r="J533" s="481"/>
      <c r="K533" s="481"/>
      <c r="L533" s="73"/>
      <c r="M533" s="73"/>
    </row>
    <row r="534" spans="2:13" ht="21" customHeight="1" outlineLevel="1">
      <c r="B534" s="73"/>
      <c r="C534" s="481"/>
      <c r="D534" s="481"/>
      <c r="E534" s="481"/>
      <c r="F534" s="481"/>
      <c r="G534" s="481"/>
      <c r="H534" s="481"/>
      <c r="I534" s="481"/>
      <c r="J534" s="481"/>
      <c r="K534" s="481"/>
      <c r="L534" s="73"/>
      <c r="M534" s="73"/>
    </row>
    <row r="535" spans="2:13" ht="21" customHeight="1" outlineLevel="1">
      <c r="B535" s="73"/>
      <c r="C535" s="481"/>
      <c r="D535" s="481"/>
      <c r="E535" s="481"/>
      <c r="F535" s="481"/>
      <c r="G535" s="481"/>
      <c r="H535" s="481"/>
      <c r="I535" s="481"/>
      <c r="J535" s="481"/>
      <c r="K535" s="481"/>
      <c r="L535" s="73"/>
      <c r="M535" s="73"/>
    </row>
    <row r="536" spans="2:13" ht="21" customHeight="1" outlineLevel="1">
      <c r="B536" s="73"/>
      <c r="C536" s="481"/>
      <c r="D536" s="481"/>
      <c r="E536" s="481"/>
      <c r="F536" s="481"/>
      <c r="G536" s="481"/>
      <c r="H536" s="481"/>
      <c r="I536" s="481"/>
      <c r="J536" s="481"/>
      <c r="K536" s="481"/>
      <c r="L536" s="73"/>
      <c r="M536" s="73"/>
    </row>
    <row r="537" spans="2:13" ht="21" customHeight="1" outlineLevel="1">
      <c r="B537" s="73"/>
      <c r="C537" s="481"/>
      <c r="D537" s="481"/>
      <c r="E537" s="481"/>
      <c r="F537" s="481"/>
      <c r="G537" s="481"/>
      <c r="H537" s="481"/>
      <c r="I537" s="481"/>
      <c r="J537" s="481"/>
      <c r="K537" s="481"/>
      <c r="L537" s="73"/>
      <c r="M537" s="73"/>
    </row>
    <row r="538" spans="2:13" ht="21" customHeight="1" outlineLevel="1">
      <c r="B538" s="73"/>
      <c r="C538" s="134"/>
      <c r="D538" s="73"/>
      <c r="E538" s="134"/>
      <c r="F538" s="73"/>
      <c r="G538" s="73"/>
      <c r="H538" s="73"/>
      <c r="I538" s="135"/>
      <c r="J538" s="136"/>
      <c r="K538" s="137"/>
      <c r="L538" s="73"/>
      <c r="M538" s="73"/>
    </row>
    <row r="539" spans="2:13" ht="20.25" customHeight="1">
      <c r="B539" s="73"/>
      <c r="C539" s="134"/>
      <c r="D539" s="73"/>
      <c r="E539" s="134"/>
      <c r="F539" s="73"/>
      <c r="G539" s="73"/>
      <c r="H539" s="73"/>
      <c r="I539" s="135"/>
      <c r="J539" s="136"/>
      <c r="K539" s="137"/>
      <c r="L539" s="73"/>
      <c r="M539" s="73"/>
    </row>
    <row r="540" spans="2:13" ht="24" customHeight="1">
      <c r="B540" s="73"/>
      <c r="C540" s="84" t="s">
        <v>280</v>
      </c>
      <c r="D540" s="81"/>
      <c r="E540" s="84" t="s">
        <v>281</v>
      </c>
      <c r="F540" s="73"/>
      <c r="G540" s="85" t="s">
        <v>497</v>
      </c>
      <c r="H540" s="73"/>
      <c r="J540" s="73"/>
      <c r="K540" s="73"/>
      <c r="L540" s="73"/>
      <c r="M540" s="73"/>
    </row>
    <row r="541" spans="2:13" ht="21" customHeight="1" outlineLevel="1">
      <c r="B541" s="73"/>
      <c r="C541" s="83"/>
      <c r="D541" s="73"/>
      <c r="E541" s="83"/>
      <c r="F541" s="73"/>
      <c r="G541" s="73"/>
      <c r="H541" s="73"/>
      <c r="I541" s="73"/>
      <c r="J541" s="73"/>
      <c r="K541" s="73"/>
      <c r="L541" s="73"/>
      <c r="M541" s="73"/>
    </row>
    <row r="542" spans="2:13" ht="21.75" customHeight="1" outlineLevel="1">
      <c r="B542" s="73"/>
      <c r="C542" s="86" t="s">
        <v>431</v>
      </c>
      <c r="D542" s="73"/>
      <c r="E542" s="87"/>
      <c r="F542" s="73"/>
      <c r="G542" s="73"/>
      <c r="H542" s="73"/>
      <c r="I542" s="73"/>
      <c r="J542" s="73"/>
      <c r="K542" s="73"/>
      <c r="L542" s="73"/>
      <c r="M542" s="73"/>
    </row>
    <row r="543" spans="2:13" ht="21" customHeight="1" outlineLevel="1">
      <c r="B543" s="73"/>
      <c r="C543" s="88"/>
      <c r="D543" s="73"/>
      <c r="E543" s="87"/>
      <c r="F543" s="73"/>
      <c r="G543" s="73"/>
      <c r="H543" s="73"/>
      <c r="I543" s="73"/>
      <c r="J543" s="73"/>
      <c r="K543" s="73"/>
      <c r="L543" s="73"/>
      <c r="M543" s="73"/>
    </row>
    <row r="544" spans="2:13" ht="21" customHeight="1" outlineLevel="1">
      <c r="B544" s="73"/>
      <c r="C544" s="89"/>
      <c r="D544" s="73"/>
      <c r="E544" s="89"/>
      <c r="F544" s="73"/>
      <c r="G544" s="73"/>
      <c r="H544" s="73"/>
      <c r="I544" s="73"/>
      <c r="J544" s="73"/>
      <c r="K544" s="73"/>
      <c r="L544" s="73"/>
      <c r="M544" s="73"/>
    </row>
    <row r="545" spans="2:13" outlineLevel="1">
      <c r="B545" s="73"/>
      <c r="C545" s="90" t="s">
        <v>36</v>
      </c>
      <c r="D545" s="89"/>
      <c r="E545" s="90" t="s">
        <v>432</v>
      </c>
      <c r="F545" s="89"/>
      <c r="G545" s="91" t="s">
        <v>433</v>
      </c>
      <c r="H545" s="73"/>
      <c r="I545" s="90" t="s">
        <v>434</v>
      </c>
      <c r="J545" s="73"/>
      <c r="K545" s="73"/>
      <c r="L545" s="89"/>
      <c r="M545" s="73"/>
    </row>
    <row r="546" spans="2:13" ht="36.75" customHeight="1" outlineLevel="1">
      <c r="B546" s="73"/>
      <c r="C546" s="92" t="s">
        <v>316</v>
      </c>
      <c r="D546" s="73"/>
      <c r="E546" s="93" t="s">
        <v>669</v>
      </c>
      <c r="F546" s="73"/>
      <c r="G546" s="94"/>
      <c r="H546" s="73"/>
      <c r="I546" s="92" t="s">
        <v>438</v>
      </c>
      <c r="J546" s="73"/>
      <c r="K546" s="73"/>
      <c r="L546" s="73"/>
      <c r="M546" s="73"/>
    </row>
    <row r="547" spans="2:13" ht="21" customHeight="1" outlineLevel="1">
      <c r="B547" s="73"/>
      <c r="C547" s="89"/>
      <c r="D547" s="73"/>
      <c r="E547" s="73"/>
      <c r="F547" s="73"/>
      <c r="G547" s="73"/>
      <c r="H547" s="73"/>
      <c r="I547" s="73"/>
      <c r="J547" s="73"/>
      <c r="K547" s="73"/>
      <c r="L547" s="73"/>
      <c r="M547" s="73"/>
    </row>
    <row r="548" spans="2:13" ht="36" outlineLevel="1">
      <c r="B548" s="73"/>
      <c r="C548" s="95" t="s">
        <v>439</v>
      </c>
      <c r="D548" s="89"/>
      <c r="E548" s="95" t="s">
        <v>440</v>
      </c>
      <c r="F548" s="89"/>
      <c r="G548" s="95" t="s">
        <v>441</v>
      </c>
      <c r="H548" s="73"/>
      <c r="I548" s="95" t="s">
        <v>442</v>
      </c>
      <c r="J548" s="89"/>
      <c r="K548" s="95" t="s">
        <v>642</v>
      </c>
      <c r="L548" s="73"/>
      <c r="M548" s="73"/>
    </row>
    <row r="549" spans="2:13" ht="36.75" customHeight="1" outlineLevel="1">
      <c r="B549" s="73"/>
      <c r="C549" s="94"/>
      <c r="D549" s="89"/>
      <c r="E549" s="94"/>
      <c r="F549" s="89"/>
      <c r="G549" s="94"/>
      <c r="H549" s="73"/>
      <c r="I549" s="150"/>
      <c r="J549" s="89"/>
      <c r="K549" s="94"/>
      <c r="L549" s="73"/>
      <c r="M549" s="73"/>
    </row>
    <row r="550" spans="2:13" ht="21" customHeight="1" outlineLevel="1">
      <c r="B550" s="73"/>
      <c r="C550" s="89"/>
      <c r="D550" s="89"/>
      <c r="E550" s="89"/>
      <c r="F550" s="89"/>
      <c r="G550" s="73"/>
      <c r="H550" s="73"/>
      <c r="I550" s="73"/>
      <c r="J550" s="89"/>
      <c r="K550" s="73"/>
      <c r="L550" s="73"/>
      <c r="M550" s="73"/>
    </row>
    <row r="551" spans="2:13" ht="21.75" customHeight="1" outlineLevel="1">
      <c r="B551" s="73"/>
      <c r="C551" s="86" t="s">
        <v>445</v>
      </c>
      <c r="D551" s="73"/>
      <c r="E551" s="98"/>
      <c r="F551" s="99"/>
      <c r="G551" s="99"/>
      <c r="H551" s="99"/>
      <c r="I551" s="99"/>
      <c r="J551" s="99"/>
      <c r="K551" s="99"/>
      <c r="L551" s="73"/>
      <c r="M551" s="73"/>
    </row>
    <row r="552" spans="2:13" ht="21" customHeight="1" outlineLevel="1">
      <c r="B552" s="73"/>
      <c r="C552" s="73"/>
      <c r="D552" s="73"/>
      <c r="E552" s="100"/>
      <c r="F552" s="101"/>
      <c r="G552" s="100"/>
      <c r="H552" s="101"/>
      <c r="I552" s="100"/>
      <c r="J552" s="102"/>
      <c r="K552" s="100"/>
      <c r="L552" s="73"/>
      <c r="M552" s="73"/>
    </row>
    <row r="553" spans="2:13" ht="21" customHeight="1" outlineLevel="1">
      <c r="B553" s="73"/>
      <c r="C553" s="73"/>
      <c r="D553" s="73"/>
      <c r="E553" s="100">
        <v>2024</v>
      </c>
      <c r="F553" s="101"/>
      <c r="G553" s="100">
        <v>2025</v>
      </c>
      <c r="H553" s="101"/>
      <c r="I553" s="100">
        <v>2026</v>
      </c>
      <c r="J553" s="102"/>
      <c r="K553" s="100" t="s">
        <v>446</v>
      </c>
      <c r="L553" s="73"/>
      <c r="M553" s="73"/>
    </row>
    <row r="554" spans="2:13" outlineLevel="1">
      <c r="B554" s="73"/>
      <c r="C554" s="95" t="s">
        <v>447</v>
      </c>
      <c r="D554" s="103"/>
      <c r="E554" s="104">
        <f>E555+E556</f>
        <v>0</v>
      </c>
      <c r="F554" s="103"/>
      <c r="G554" s="104">
        <f>G555+G556</f>
        <v>0</v>
      </c>
      <c r="H554" s="73"/>
      <c r="I554" s="104">
        <f>I555+I556</f>
        <v>0</v>
      </c>
      <c r="J554" s="103"/>
      <c r="K554" s="104">
        <f>K555+K556</f>
        <v>0</v>
      </c>
      <c r="L554" s="103"/>
      <c r="M554" s="73"/>
    </row>
    <row r="555" spans="2:13" ht="21" customHeight="1" outlineLevel="1">
      <c r="B555" s="73"/>
      <c r="C555" s="90" t="s">
        <v>448</v>
      </c>
      <c r="D555" s="103"/>
      <c r="E555" s="105">
        <v>0</v>
      </c>
      <c r="F555" s="106"/>
      <c r="G555" s="105">
        <v>0</v>
      </c>
      <c r="H555" s="73"/>
      <c r="I555" s="105">
        <v>0</v>
      </c>
      <c r="J555" s="103"/>
      <c r="K555" s="107">
        <f>E555+G555+I555</f>
        <v>0</v>
      </c>
      <c r="L555" s="103"/>
      <c r="M555" s="73"/>
    </row>
    <row r="556" spans="2:13" ht="21.75" customHeight="1" outlineLevel="1">
      <c r="B556" s="73"/>
      <c r="C556" s="90" t="s">
        <v>449</v>
      </c>
      <c r="D556" s="103"/>
      <c r="E556" s="105">
        <v>0</v>
      </c>
      <c r="F556" s="106"/>
      <c r="G556" s="105">
        <v>0</v>
      </c>
      <c r="H556" s="73"/>
      <c r="I556" s="105">
        <v>0</v>
      </c>
      <c r="J556" s="103"/>
      <c r="K556" s="107">
        <f>E556+G556+I556</f>
        <v>0</v>
      </c>
      <c r="L556" s="103"/>
      <c r="M556" s="73"/>
    </row>
    <row r="557" spans="2:13" outlineLevel="1">
      <c r="B557" s="73"/>
      <c r="C557" s="95" t="s">
        <v>450</v>
      </c>
      <c r="D557" s="103"/>
      <c r="E557" s="104">
        <f>E558+E559</f>
        <v>0</v>
      </c>
      <c r="F557" s="103"/>
      <c r="G557" s="104">
        <f>G558+G559</f>
        <v>0</v>
      </c>
      <c r="H557" s="73"/>
      <c r="I557" s="104">
        <f>I558+I559</f>
        <v>0</v>
      </c>
      <c r="J557" s="103"/>
      <c r="K557" s="104">
        <f>K558+K559</f>
        <v>0</v>
      </c>
      <c r="L557" s="103"/>
      <c r="M557" s="73"/>
    </row>
    <row r="558" spans="2:13" ht="21" customHeight="1" outlineLevel="1">
      <c r="B558" s="73"/>
      <c r="C558" s="90" t="s">
        <v>451</v>
      </c>
      <c r="D558" s="103"/>
      <c r="E558" s="105">
        <v>0</v>
      </c>
      <c r="F558" s="106"/>
      <c r="G558" s="105">
        <v>0</v>
      </c>
      <c r="H558" s="73"/>
      <c r="I558" s="105">
        <v>0</v>
      </c>
      <c r="J558" s="103"/>
      <c r="K558" s="107">
        <f>E558+G558+I558</f>
        <v>0</v>
      </c>
      <c r="L558" s="103"/>
      <c r="M558" s="73"/>
    </row>
    <row r="559" spans="2:13" ht="21" customHeight="1" outlineLevel="1">
      <c r="B559" s="73"/>
      <c r="C559" s="90" t="s">
        <v>452</v>
      </c>
      <c r="D559" s="103"/>
      <c r="E559" s="105">
        <v>0</v>
      </c>
      <c r="F559" s="106"/>
      <c r="G559" s="105">
        <v>0</v>
      </c>
      <c r="H559" s="73"/>
      <c r="I559" s="105">
        <v>0</v>
      </c>
      <c r="J559" s="103"/>
      <c r="K559" s="107">
        <f>E559+G559+I559</f>
        <v>0</v>
      </c>
      <c r="L559" s="103"/>
      <c r="M559" s="73"/>
    </row>
    <row r="560" spans="2:13" ht="21" customHeight="1" outlineLevel="1">
      <c r="B560" s="73"/>
      <c r="C560" s="95" t="s">
        <v>453</v>
      </c>
      <c r="D560" s="103"/>
      <c r="E560" s="104">
        <f>E561+E562</f>
        <v>0</v>
      </c>
      <c r="F560" s="103"/>
      <c r="G560" s="104">
        <f>G561+G562</f>
        <v>0</v>
      </c>
      <c r="H560" s="73"/>
      <c r="I560" s="104">
        <f>I561+I562</f>
        <v>0</v>
      </c>
      <c r="J560" s="103"/>
      <c r="K560" s="104">
        <f>K561+K562</f>
        <v>0</v>
      </c>
      <c r="L560" s="103"/>
      <c r="M560" s="73"/>
    </row>
    <row r="561" spans="2:13" ht="21" customHeight="1" outlineLevel="1">
      <c r="B561" s="73"/>
      <c r="C561" s="90" t="s">
        <v>454</v>
      </c>
      <c r="D561" s="103"/>
      <c r="E561" s="105">
        <v>0</v>
      </c>
      <c r="F561" s="106"/>
      <c r="G561" s="105">
        <v>0</v>
      </c>
      <c r="H561" s="73"/>
      <c r="I561" s="105">
        <v>0</v>
      </c>
      <c r="J561" s="103"/>
      <c r="K561" s="107">
        <f>E561+G561+I561</f>
        <v>0</v>
      </c>
      <c r="L561" s="103"/>
      <c r="M561" s="73"/>
    </row>
    <row r="562" spans="2:13" ht="21" customHeight="1" outlineLevel="1">
      <c r="B562" s="73"/>
      <c r="C562" s="90" t="s">
        <v>455</v>
      </c>
      <c r="D562" s="103"/>
      <c r="E562" s="105">
        <v>0</v>
      </c>
      <c r="F562" s="106"/>
      <c r="G562" s="105">
        <v>0</v>
      </c>
      <c r="H562" s="73"/>
      <c r="I562" s="105">
        <v>0</v>
      </c>
      <c r="J562" s="103"/>
      <c r="K562" s="107">
        <f>E562+G562+I562</f>
        <v>0</v>
      </c>
      <c r="L562" s="103"/>
      <c r="M562" s="73"/>
    </row>
    <row r="563" spans="2:13" ht="21" customHeight="1" outlineLevel="1">
      <c r="B563" s="73"/>
      <c r="C563" s="95" t="s">
        <v>456</v>
      </c>
      <c r="D563" s="103"/>
      <c r="E563" s="104">
        <f>E564+E565</f>
        <v>0</v>
      </c>
      <c r="F563" s="103"/>
      <c r="G563" s="104">
        <f>G564+G565</f>
        <v>0</v>
      </c>
      <c r="H563" s="73"/>
      <c r="I563" s="104">
        <f>I564+I565</f>
        <v>0</v>
      </c>
      <c r="J563" s="103"/>
      <c r="K563" s="104">
        <f>K564+K565</f>
        <v>0</v>
      </c>
      <c r="L563" s="103"/>
      <c r="M563" s="73"/>
    </row>
    <row r="564" spans="2:13" ht="21" customHeight="1" outlineLevel="1">
      <c r="B564" s="73"/>
      <c r="C564" s="90" t="s">
        <v>457</v>
      </c>
      <c r="D564" s="103"/>
      <c r="E564" s="105">
        <v>0</v>
      </c>
      <c r="F564" s="106"/>
      <c r="G564" s="105">
        <v>0</v>
      </c>
      <c r="H564" s="73"/>
      <c r="I564" s="105">
        <v>0</v>
      </c>
      <c r="J564" s="103"/>
      <c r="K564" s="107">
        <f>E564+G564+I564</f>
        <v>0</v>
      </c>
      <c r="L564" s="103"/>
      <c r="M564" s="73"/>
    </row>
    <row r="565" spans="2:13" ht="21" customHeight="1" outlineLevel="1">
      <c r="B565" s="73"/>
      <c r="C565" s="90" t="s">
        <v>458</v>
      </c>
      <c r="D565" s="103"/>
      <c r="E565" s="105">
        <v>0</v>
      </c>
      <c r="F565" s="106"/>
      <c r="G565" s="105">
        <v>0</v>
      </c>
      <c r="H565" s="73"/>
      <c r="I565" s="105">
        <v>0</v>
      </c>
      <c r="J565" s="103"/>
      <c r="K565" s="107">
        <f>E565+G565+I565</f>
        <v>0</v>
      </c>
      <c r="L565" s="103"/>
      <c r="M565" s="73"/>
    </row>
    <row r="566" spans="2:13" ht="21" customHeight="1" outlineLevel="1">
      <c r="B566" s="73"/>
      <c r="C566" s="90" t="s">
        <v>459</v>
      </c>
      <c r="D566" s="103"/>
      <c r="E566" s="108">
        <f>E554+E557+E560+E563</f>
        <v>0</v>
      </c>
      <c r="F566" s="103"/>
      <c r="G566" s="108">
        <f>G554+G557+G560+G563</f>
        <v>0</v>
      </c>
      <c r="H566" s="73"/>
      <c r="I566" s="108">
        <f>I554+I557+I560+I563</f>
        <v>0</v>
      </c>
      <c r="J566" s="103"/>
      <c r="K566" s="108">
        <f>E566+G566+I566</f>
        <v>0</v>
      </c>
      <c r="L566" s="103"/>
      <c r="M566" s="73"/>
    </row>
    <row r="567" spans="2:13" ht="21" customHeight="1" outlineLevel="1">
      <c r="B567" s="73"/>
      <c r="C567" s="109"/>
      <c r="D567" s="103"/>
      <c r="E567" s="109"/>
      <c r="F567" s="109"/>
      <c r="G567" s="109"/>
      <c r="H567" s="109"/>
      <c r="I567" s="109"/>
      <c r="J567" s="109"/>
      <c r="K567" s="109"/>
      <c r="L567" s="103"/>
      <c r="M567" s="73"/>
    </row>
    <row r="568" spans="2:13" ht="21" customHeight="1" outlineLevel="1">
      <c r="B568" s="73"/>
      <c r="C568" s="103"/>
      <c r="D568" s="89"/>
      <c r="E568" s="103"/>
      <c r="F568" s="89"/>
      <c r="G568" s="73"/>
      <c r="H568" s="73"/>
      <c r="I568" s="73"/>
      <c r="J568" s="89"/>
      <c r="K568" s="73"/>
      <c r="L568" s="89"/>
      <c r="M568" s="73"/>
    </row>
    <row r="569" spans="2:13" ht="21" customHeight="1" outlineLevel="1">
      <c r="B569" s="73"/>
      <c r="C569" s="86" t="s">
        <v>460</v>
      </c>
      <c r="D569" s="73"/>
      <c r="E569" s="99"/>
      <c r="F569" s="99"/>
      <c r="G569" s="99"/>
      <c r="H569" s="99"/>
      <c r="I569" s="99"/>
      <c r="J569" s="99"/>
      <c r="K569" s="99"/>
      <c r="L569" s="89"/>
      <c r="M569" s="73"/>
    </row>
    <row r="570" spans="2:13" ht="21" customHeight="1" outlineLevel="1">
      <c r="B570" s="73"/>
      <c r="C570" s="73"/>
      <c r="D570" s="73"/>
      <c r="E570" s="100"/>
      <c r="F570" s="101"/>
      <c r="G570" s="100"/>
      <c r="H570" s="101"/>
      <c r="I570" s="100"/>
      <c r="J570" s="102"/>
      <c r="K570" s="100"/>
      <c r="L570" s="89"/>
      <c r="M570" s="73"/>
    </row>
    <row r="571" spans="2:13" ht="21" customHeight="1" outlineLevel="1">
      <c r="B571" s="73"/>
      <c r="C571" s="73"/>
      <c r="D571" s="73"/>
      <c r="E571" s="100">
        <v>2024</v>
      </c>
      <c r="F571" s="101"/>
      <c r="G571" s="100">
        <v>2025</v>
      </c>
      <c r="H571" s="101"/>
      <c r="I571" s="100">
        <v>2026</v>
      </c>
      <c r="J571" s="102"/>
      <c r="K571" s="100" t="s">
        <v>407</v>
      </c>
      <c r="L571" s="89"/>
      <c r="M571" s="73"/>
    </row>
    <row r="572" spans="2:13" ht="21" customHeight="1" outlineLevel="1">
      <c r="B572" s="73"/>
      <c r="C572" s="95" t="s">
        <v>461</v>
      </c>
      <c r="D572" s="103"/>
      <c r="E572" s="110">
        <v>0</v>
      </c>
      <c r="F572" s="111"/>
      <c r="G572" s="110">
        <v>0</v>
      </c>
      <c r="H572" s="112"/>
      <c r="I572" s="110">
        <v>0</v>
      </c>
      <c r="J572" s="111"/>
      <c r="K572" s="113">
        <f t="shared" ref="K572:K590" si="8">E572+G572+I572</f>
        <v>0</v>
      </c>
      <c r="L572" s="89"/>
      <c r="M572" s="73"/>
    </row>
    <row r="573" spans="2:13" ht="21" customHeight="1" outlineLevel="1">
      <c r="B573" s="73"/>
      <c r="C573" s="90" t="s">
        <v>462</v>
      </c>
      <c r="D573" s="103"/>
      <c r="E573" s="110">
        <v>0</v>
      </c>
      <c r="F573" s="114"/>
      <c r="G573" s="110">
        <v>0</v>
      </c>
      <c r="H573" s="112"/>
      <c r="I573" s="110">
        <v>0</v>
      </c>
      <c r="J573" s="111"/>
      <c r="K573" s="113">
        <f t="shared" si="8"/>
        <v>0</v>
      </c>
      <c r="L573" s="89"/>
      <c r="M573" s="73"/>
    </row>
    <row r="574" spans="2:13" ht="21" customHeight="1" outlineLevel="1">
      <c r="B574" s="73"/>
      <c r="C574" s="90" t="s">
        <v>463</v>
      </c>
      <c r="D574" s="103"/>
      <c r="E574" s="110">
        <v>0</v>
      </c>
      <c r="F574" s="111"/>
      <c r="G574" s="110">
        <v>0</v>
      </c>
      <c r="H574" s="112"/>
      <c r="I574" s="110">
        <v>0</v>
      </c>
      <c r="J574" s="111"/>
      <c r="K574" s="113">
        <f t="shared" si="8"/>
        <v>0</v>
      </c>
      <c r="L574" s="89"/>
      <c r="M574" s="73"/>
    </row>
    <row r="575" spans="2:13" ht="21.75" customHeight="1" outlineLevel="1">
      <c r="B575" s="73"/>
      <c r="C575" s="90" t="s">
        <v>464</v>
      </c>
      <c r="D575" s="103"/>
      <c r="E575" s="110">
        <v>0</v>
      </c>
      <c r="F575" s="114"/>
      <c r="G575" s="110">
        <v>0</v>
      </c>
      <c r="H575" s="112"/>
      <c r="I575" s="110">
        <v>0</v>
      </c>
      <c r="J575" s="111"/>
      <c r="K575" s="113">
        <f t="shared" si="8"/>
        <v>0</v>
      </c>
      <c r="L575" s="73"/>
      <c r="M575" s="73"/>
    </row>
    <row r="576" spans="2:13" ht="21.75" customHeight="1" outlineLevel="1">
      <c r="B576" s="73"/>
      <c r="C576" s="90" t="s">
        <v>465</v>
      </c>
      <c r="D576" s="103"/>
      <c r="E576" s="110">
        <v>0</v>
      </c>
      <c r="F576" s="114"/>
      <c r="G576" s="110">
        <v>0</v>
      </c>
      <c r="H576" s="112"/>
      <c r="I576" s="110">
        <v>0</v>
      </c>
      <c r="J576" s="111"/>
      <c r="K576" s="113">
        <f t="shared" si="8"/>
        <v>0</v>
      </c>
      <c r="L576" s="73"/>
      <c r="M576" s="73"/>
    </row>
    <row r="577" spans="2:13" ht="21" customHeight="1" outlineLevel="1">
      <c r="B577" s="73"/>
      <c r="C577" s="90" t="s">
        <v>466</v>
      </c>
      <c r="D577" s="103"/>
      <c r="E577" s="110">
        <v>0</v>
      </c>
      <c r="F577" s="111"/>
      <c r="G577" s="110">
        <v>0</v>
      </c>
      <c r="H577" s="112"/>
      <c r="I577" s="110">
        <v>0</v>
      </c>
      <c r="J577" s="111"/>
      <c r="K577" s="113">
        <f t="shared" si="8"/>
        <v>0</v>
      </c>
      <c r="L577" s="73"/>
      <c r="M577" s="73"/>
    </row>
    <row r="578" spans="2:13" ht="21.75" customHeight="1" outlineLevel="1">
      <c r="B578" s="73"/>
      <c r="C578" s="90" t="s">
        <v>467</v>
      </c>
      <c r="D578" s="103"/>
      <c r="E578" s="110">
        <v>0</v>
      </c>
      <c r="F578" s="114"/>
      <c r="G578" s="110">
        <v>0</v>
      </c>
      <c r="H578" s="112"/>
      <c r="I578" s="110">
        <v>0</v>
      </c>
      <c r="J578" s="111"/>
      <c r="K578" s="113">
        <f t="shared" si="8"/>
        <v>0</v>
      </c>
      <c r="L578" s="73"/>
      <c r="M578" s="73"/>
    </row>
    <row r="579" spans="2:13" ht="21.75" customHeight="1" outlineLevel="1">
      <c r="B579" s="73"/>
      <c r="C579" s="90" t="s">
        <v>468</v>
      </c>
      <c r="D579" s="103"/>
      <c r="E579" s="110">
        <v>0</v>
      </c>
      <c r="F579" s="114"/>
      <c r="G579" s="110">
        <v>0</v>
      </c>
      <c r="H579" s="112"/>
      <c r="I579" s="110">
        <v>0</v>
      </c>
      <c r="J579" s="111"/>
      <c r="K579" s="113">
        <f t="shared" si="8"/>
        <v>0</v>
      </c>
      <c r="L579" s="73"/>
      <c r="M579" s="73"/>
    </row>
    <row r="580" spans="2:13" ht="21.75" customHeight="1" outlineLevel="1">
      <c r="B580" s="73"/>
      <c r="C580" s="90" t="s">
        <v>469</v>
      </c>
      <c r="D580" s="103"/>
      <c r="E580" s="110">
        <v>0</v>
      </c>
      <c r="F580" s="114"/>
      <c r="G580" s="110">
        <v>0</v>
      </c>
      <c r="H580" s="112"/>
      <c r="I580" s="110">
        <v>0</v>
      </c>
      <c r="J580" s="111"/>
      <c r="K580" s="113">
        <f t="shared" si="8"/>
        <v>0</v>
      </c>
      <c r="L580" s="73"/>
      <c r="M580" s="73"/>
    </row>
    <row r="581" spans="2:13" ht="21" customHeight="1" outlineLevel="1">
      <c r="B581" s="73"/>
      <c r="C581" s="115" t="s">
        <v>470</v>
      </c>
      <c r="D581" s="103"/>
      <c r="E581" s="110">
        <v>0</v>
      </c>
      <c r="F581" s="114"/>
      <c r="G581" s="110">
        <v>0</v>
      </c>
      <c r="H581" s="112"/>
      <c r="I581" s="110">
        <v>0</v>
      </c>
      <c r="J581" s="111"/>
      <c r="K581" s="113">
        <f t="shared" si="8"/>
        <v>0</v>
      </c>
      <c r="L581" s="116"/>
      <c r="M581" s="73"/>
    </row>
    <row r="582" spans="2:13" ht="21" customHeight="1" outlineLevel="1">
      <c r="B582" s="73"/>
      <c r="C582" s="115" t="s">
        <v>471</v>
      </c>
      <c r="D582" s="103"/>
      <c r="E582" s="110">
        <v>0</v>
      </c>
      <c r="F582" s="114"/>
      <c r="G582" s="110">
        <v>0</v>
      </c>
      <c r="H582" s="112"/>
      <c r="I582" s="110">
        <v>0</v>
      </c>
      <c r="J582" s="111"/>
      <c r="K582" s="113">
        <f t="shared" si="8"/>
        <v>0</v>
      </c>
      <c r="L582" s="116"/>
      <c r="M582" s="73"/>
    </row>
    <row r="583" spans="2:13" ht="21" customHeight="1" outlineLevel="1">
      <c r="B583" s="73"/>
      <c r="C583" s="115" t="s">
        <v>472</v>
      </c>
      <c r="D583" s="103"/>
      <c r="E583" s="110">
        <v>0</v>
      </c>
      <c r="F583" s="114"/>
      <c r="G583" s="110">
        <v>0</v>
      </c>
      <c r="H583" s="112"/>
      <c r="I583" s="110">
        <v>0</v>
      </c>
      <c r="J583" s="111"/>
      <c r="K583" s="113">
        <f t="shared" si="8"/>
        <v>0</v>
      </c>
      <c r="L583" s="116"/>
      <c r="M583" s="73"/>
    </row>
    <row r="584" spans="2:13" ht="21" customHeight="1" outlineLevel="1">
      <c r="B584" s="73"/>
      <c r="C584" s="115" t="s">
        <v>473</v>
      </c>
      <c r="D584" s="103"/>
      <c r="E584" s="110">
        <v>0</v>
      </c>
      <c r="F584" s="114"/>
      <c r="G584" s="110">
        <v>0</v>
      </c>
      <c r="H584" s="112"/>
      <c r="I584" s="110">
        <v>0</v>
      </c>
      <c r="J584" s="111"/>
      <c r="K584" s="113">
        <f t="shared" si="8"/>
        <v>0</v>
      </c>
      <c r="L584" s="116"/>
      <c r="M584" s="73"/>
    </row>
    <row r="585" spans="2:13" ht="21" customHeight="1" outlineLevel="1">
      <c r="B585" s="73"/>
      <c r="C585" s="115" t="s">
        <v>474</v>
      </c>
      <c r="D585" s="103"/>
      <c r="E585" s="110">
        <v>0</v>
      </c>
      <c r="F585" s="114"/>
      <c r="G585" s="110">
        <v>0</v>
      </c>
      <c r="H585" s="112"/>
      <c r="I585" s="110">
        <v>0</v>
      </c>
      <c r="J585" s="111"/>
      <c r="K585" s="113">
        <f t="shared" si="8"/>
        <v>0</v>
      </c>
      <c r="L585" s="116"/>
      <c r="M585" s="73"/>
    </row>
    <row r="586" spans="2:13" ht="21" customHeight="1" outlineLevel="1">
      <c r="B586" s="73"/>
      <c r="C586" s="115" t="s">
        <v>475</v>
      </c>
      <c r="D586" s="103"/>
      <c r="E586" s="110">
        <v>0</v>
      </c>
      <c r="F586" s="114"/>
      <c r="G586" s="110">
        <v>0</v>
      </c>
      <c r="H586" s="112"/>
      <c r="I586" s="110">
        <v>0</v>
      </c>
      <c r="J586" s="111"/>
      <c r="K586" s="113">
        <f t="shared" si="8"/>
        <v>0</v>
      </c>
      <c r="L586" s="116"/>
      <c r="M586" s="73"/>
    </row>
    <row r="587" spans="2:13" ht="21" customHeight="1" outlineLevel="1">
      <c r="B587" s="73"/>
      <c r="C587" s="115" t="s">
        <v>476</v>
      </c>
      <c r="D587" s="103"/>
      <c r="E587" s="110">
        <v>0</v>
      </c>
      <c r="F587" s="114"/>
      <c r="G587" s="110">
        <v>0</v>
      </c>
      <c r="H587" s="112"/>
      <c r="I587" s="110">
        <v>0</v>
      </c>
      <c r="J587" s="111"/>
      <c r="K587" s="113">
        <f t="shared" si="8"/>
        <v>0</v>
      </c>
      <c r="L587" s="116"/>
      <c r="M587" s="73"/>
    </row>
    <row r="588" spans="2:13" ht="21" customHeight="1" outlineLevel="1">
      <c r="B588" s="73"/>
      <c r="C588" s="115" t="s">
        <v>477</v>
      </c>
      <c r="D588" s="103"/>
      <c r="E588" s="110">
        <v>0</v>
      </c>
      <c r="F588" s="114"/>
      <c r="G588" s="110">
        <v>0</v>
      </c>
      <c r="H588" s="112"/>
      <c r="I588" s="110">
        <v>0</v>
      </c>
      <c r="J588" s="111"/>
      <c r="K588" s="113">
        <f t="shared" si="8"/>
        <v>0</v>
      </c>
      <c r="L588" s="116"/>
      <c r="M588" s="73"/>
    </row>
    <row r="589" spans="2:13" ht="21" customHeight="1" outlineLevel="1">
      <c r="B589" s="73"/>
      <c r="C589" s="115" t="s">
        <v>478</v>
      </c>
      <c r="D589" s="103"/>
      <c r="E589" s="110">
        <v>0</v>
      </c>
      <c r="F589" s="114"/>
      <c r="G589" s="110">
        <v>0</v>
      </c>
      <c r="H589" s="112"/>
      <c r="I589" s="110">
        <v>0</v>
      </c>
      <c r="J589" s="111"/>
      <c r="K589" s="113">
        <f t="shared" si="8"/>
        <v>0</v>
      </c>
      <c r="L589" s="116"/>
      <c r="M589" s="73"/>
    </row>
    <row r="590" spans="2:13" ht="21" customHeight="1" outlineLevel="1">
      <c r="B590" s="73"/>
      <c r="C590" s="115" t="s">
        <v>479</v>
      </c>
      <c r="D590" s="103"/>
      <c r="E590" s="110">
        <v>0</v>
      </c>
      <c r="F590" s="114"/>
      <c r="G590" s="110">
        <v>0</v>
      </c>
      <c r="H590" s="112"/>
      <c r="I590" s="110">
        <v>0</v>
      </c>
      <c r="J590" s="111"/>
      <c r="K590" s="113">
        <f t="shared" si="8"/>
        <v>0</v>
      </c>
      <c r="L590" s="116"/>
      <c r="M590" s="73"/>
    </row>
    <row r="591" spans="2:13" ht="21" customHeight="1" outlineLevel="1">
      <c r="B591" s="73"/>
      <c r="C591" s="90" t="s">
        <v>480</v>
      </c>
      <c r="D591" s="103"/>
      <c r="E591" s="117">
        <f>SUM(E572:E590)</f>
        <v>0</v>
      </c>
      <c r="F591" s="111"/>
      <c r="G591" s="117">
        <f>SUM(G572:G590)</f>
        <v>0</v>
      </c>
      <c r="H591" s="112"/>
      <c r="I591" s="117">
        <f>SUM(I572:I590)</f>
        <v>0</v>
      </c>
      <c r="J591" s="111"/>
      <c r="K591" s="117">
        <f>SUM(K572:K590)</f>
        <v>0</v>
      </c>
      <c r="L591" s="89"/>
      <c r="M591" s="73"/>
    </row>
    <row r="592" spans="2:13" ht="21" customHeight="1" outlineLevel="1">
      <c r="B592" s="73"/>
      <c r="C592" s="109"/>
      <c r="D592" s="103"/>
      <c r="E592" s="73"/>
      <c r="F592" s="73"/>
      <c r="G592" s="73"/>
      <c r="H592" s="73"/>
      <c r="I592" s="73"/>
      <c r="J592" s="73"/>
      <c r="K592" s="73"/>
      <c r="L592" s="89"/>
      <c r="M592" s="73"/>
    </row>
    <row r="593" spans="2:13" ht="21" customHeight="1" outlineLevel="1">
      <c r="B593" s="73"/>
      <c r="C593" s="73"/>
      <c r="D593" s="73"/>
      <c r="E593" s="100">
        <v>2024</v>
      </c>
      <c r="F593" s="101"/>
      <c r="G593" s="100">
        <v>2025</v>
      </c>
      <c r="H593" s="101"/>
      <c r="I593" s="100">
        <v>2026</v>
      </c>
      <c r="J593" s="102"/>
      <c r="K593" s="100" t="s">
        <v>407</v>
      </c>
      <c r="L593" s="89"/>
      <c r="M593" s="73"/>
    </row>
    <row r="594" spans="2:13" ht="21" customHeight="1" outlineLevel="1">
      <c r="B594" s="73"/>
      <c r="C594" s="95" t="s">
        <v>481</v>
      </c>
      <c r="D594" s="103"/>
      <c r="E594" s="110">
        <v>0</v>
      </c>
      <c r="F594" s="111"/>
      <c r="G594" s="110">
        <v>0</v>
      </c>
      <c r="H594" s="112"/>
      <c r="I594" s="110">
        <v>0</v>
      </c>
      <c r="J594" s="111"/>
      <c r="K594" s="113">
        <f t="shared" ref="K594:K602" si="9">E594+G594+I594</f>
        <v>0</v>
      </c>
      <c r="L594" s="89"/>
      <c r="M594" s="73"/>
    </row>
    <row r="595" spans="2:13" ht="21" customHeight="1" outlineLevel="1">
      <c r="B595" s="73"/>
      <c r="C595" s="90" t="s">
        <v>482</v>
      </c>
      <c r="D595" s="103"/>
      <c r="E595" s="110">
        <v>0</v>
      </c>
      <c r="F595" s="114"/>
      <c r="G595" s="110">
        <v>0</v>
      </c>
      <c r="H595" s="112"/>
      <c r="I595" s="110">
        <v>0</v>
      </c>
      <c r="J595" s="111"/>
      <c r="K595" s="113">
        <f t="shared" si="9"/>
        <v>0</v>
      </c>
      <c r="L595" s="89"/>
      <c r="M595" s="73"/>
    </row>
    <row r="596" spans="2:13" ht="21" customHeight="1" outlineLevel="1">
      <c r="B596" s="73"/>
      <c r="C596" s="90" t="s">
        <v>483</v>
      </c>
      <c r="D596" s="103"/>
      <c r="E596" s="110">
        <v>0</v>
      </c>
      <c r="F596" s="114"/>
      <c r="G596" s="110">
        <v>0</v>
      </c>
      <c r="H596" s="112"/>
      <c r="I596" s="110">
        <v>0</v>
      </c>
      <c r="J596" s="111"/>
      <c r="K596" s="113">
        <f t="shared" si="9"/>
        <v>0</v>
      </c>
      <c r="L596" s="73"/>
      <c r="M596" s="73"/>
    </row>
    <row r="597" spans="2:13" ht="21" customHeight="1" outlineLevel="1">
      <c r="B597" s="73"/>
      <c r="C597" s="90" t="s">
        <v>484</v>
      </c>
      <c r="D597" s="103"/>
      <c r="E597" s="110">
        <v>0</v>
      </c>
      <c r="F597" s="111"/>
      <c r="G597" s="110">
        <v>0</v>
      </c>
      <c r="H597" s="112"/>
      <c r="I597" s="110">
        <v>0</v>
      </c>
      <c r="J597" s="111"/>
      <c r="K597" s="113">
        <f t="shared" si="9"/>
        <v>0</v>
      </c>
      <c r="L597" s="89"/>
      <c r="M597" s="73"/>
    </row>
    <row r="598" spans="2:13" ht="21" customHeight="1" outlineLevel="1">
      <c r="B598" s="73"/>
      <c r="C598" s="90" t="s">
        <v>485</v>
      </c>
      <c r="D598" s="103"/>
      <c r="E598" s="110">
        <v>0</v>
      </c>
      <c r="F598" s="114"/>
      <c r="G598" s="110">
        <v>0</v>
      </c>
      <c r="H598" s="112"/>
      <c r="I598" s="110">
        <v>0</v>
      </c>
      <c r="J598" s="111"/>
      <c r="K598" s="113">
        <f t="shared" si="9"/>
        <v>0</v>
      </c>
      <c r="L598" s="116"/>
      <c r="M598" s="73"/>
    </row>
    <row r="599" spans="2:13" ht="21" customHeight="1" outlineLevel="1">
      <c r="B599" s="73"/>
      <c r="C599" s="90" t="s">
        <v>486</v>
      </c>
      <c r="D599" s="103"/>
      <c r="E599" s="110">
        <v>0</v>
      </c>
      <c r="F599" s="114"/>
      <c r="G599" s="110">
        <v>0</v>
      </c>
      <c r="H599" s="112"/>
      <c r="I599" s="110">
        <v>0</v>
      </c>
      <c r="J599" s="111"/>
      <c r="K599" s="113">
        <f t="shared" si="9"/>
        <v>0</v>
      </c>
      <c r="L599" s="116"/>
      <c r="M599" s="73"/>
    </row>
    <row r="600" spans="2:13" ht="21" customHeight="1" outlineLevel="1">
      <c r="B600" s="73"/>
      <c r="C600" s="90" t="s">
        <v>487</v>
      </c>
      <c r="D600" s="103"/>
      <c r="E600" s="110">
        <v>0</v>
      </c>
      <c r="F600" s="114"/>
      <c r="G600" s="110">
        <v>0</v>
      </c>
      <c r="H600" s="112"/>
      <c r="I600" s="110">
        <v>0</v>
      </c>
      <c r="J600" s="111"/>
      <c r="K600" s="113">
        <f t="shared" si="9"/>
        <v>0</v>
      </c>
      <c r="L600" s="116"/>
      <c r="M600" s="73"/>
    </row>
    <row r="601" spans="2:13" ht="21" customHeight="1" outlineLevel="1">
      <c r="B601" s="73"/>
      <c r="C601" s="90" t="s">
        <v>488</v>
      </c>
      <c r="D601" s="103"/>
      <c r="E601" s="110">
        <v>0</v>
      </c>
      <c r="F601" s="114"/>
      <c r="G601" s="110">
        <v>0</v>
      </c>
      <c r="H601" s="112"/>
      <c r="I601" s="110">
        <v>0</v>
      </c>
      <c r="J601" s="111"/>
      <c r="K601" s="113">
        <f t="shared" si="9"/>
        <v>0</v>
      </c>
      <c r="L601" s="116"/>
      <c r="M601" s="73"/>
    </row>
    <row r="602" spans="2:13" ht="21.75" customHeight="1" outlineLevel="1">
      <c r="B602" s="73"/>
      <c r="C602" s="90" t="s">
        <v>480</v>
      </c>
      <c r="D602" s="103"/>
      <c r="E602" s="117">
        <f>SUM(E594:E601)</f>
        <v>0</v>
      </c>
      <c r="F602" s="111"/>
      <c r="G602" s="117">
        <f>SUM(G594:G601)</f>
        <v>0</v>
      </c>
      <c r="H602" s="112"/>
      <c r="I602" s="117">
        <f>SUM(I594:I601)</f>
        <v>0</v>
      </c>
      <c r="J602" s="111"/>
      <c r="K602" s="117">
        <f t="shared" si="9"/>
        <v>0</v>
      </c>
      <c r="L602" s="89"/>
      <c r="M602" s="73"/>
    </row>
    <row r="603" spans="2:13" ht="21" customHeight="1" outlineLevel="1">
      <c r="B603" s="73"/>
      <c r="C603" s="89"/>
      <c r="D603" s="103"/>
      <c r="E603" s="89"/>
      <c r="F603" s="89"/>
      <c r="G603" s="89"/>
      <c r="H603" s="89"/>
      <c r="I603" s="89"/>
      <c r="J603" s="89"/>
      <c r="K603" s="89"/>
      <c r="L603" s="89"/>
      <c r="M603" s="73"/>
    </row>
    <row r="604" spans="2:13" ht="21" customHeight="1" outlineLevel="1">
      <c r="B604" s="73"/>
      <c r="C604" s="93" t="s">
        <v>490</v>
      </c>
      <c r="D604" s="89"/>
      <c r="E604" s="93" t="str">
        <f>IF(K575&gt;0,"Si","No")</f>
        <v>No</v>
      </c>
      <c r="F604" s="89"/>
      <c r="G604" s="89"/>
      <c r="H604" s="89"/>
      <c r="I604" s="89"/>
      <c r="J604" s="89"/>
      <c r="K604" s="89"/>
      <c r="L604" s="89"/>
      <c r="M604" s="73"/>
    </row>
    <row r="605" spans="2:13" ht="21" customHeight="1" outlineLevel="1">
      <c r="B605" s="73"/>
      <c r="C605" s="93" t="s">
        <v>491</v>
      </c>
      <c r="D605" s="89"/>
      <c r="E605" s="93" t="str">
        <f>IF(K576&gt;0,"Si","No")</f>
        <v>No</v>
      </c>
      <c r="F605" s="89"/>
      <c r="G605" s="89"/>
      <c r="H605" s="89"/>
      <c r="I605" s="89"/>
      <c r="J605" s="89"/>
      <c r="K605" s="89"/>
      <c r="L605" s="89"/>
      <c r="M605" s="73"/>
    </row>
    <row r="606" spans="2:13" ht="21" customHeight="1" outlineLevel="1">
      <c r="B606" s="73"/>
      <c r="C606" s="89"/>
      <c r="D606" s="89"/>
      <c r="E606" s="89"/>
      <c r="F606" s="89"/>
      <c r="G606" s="73"/>
      <c r="H606" s="73"/>
      <c r="I606" s="73"/>
      <c r="J606" s="89"/>
      <c r="K606" s="73"/>
      <c r="L606" s="89"/>
      <c r="M606" s="73"/>
    </row>
    <row r="607" spans="2:13" ht="20.25" outlineLevel="1">
      <c r="B607" s="73"/>
      <c r="C607" s="86" t="s">
        <v>492</v>
      </c>
      <c r="D607" s="73"/>
      <c r="E607" s="98"/>
      <c r="F607" s="99"/>
      <c r="G607" s="99"/>
      <c r="H607" s="99"/>
      <c r="I607" s="99"/>
      <c r="J607" s="99"/>
      <c r="K607" s="99"/>
      <c r="L607" s="89"/>
      <c r="M607" s="73"/>
    </row>
    <row r="608" spans="2:13" ht="21" customHeight="1" outlineLevel="1">
      <c r="B608" s="73"/>
      <c r="C608" s="73"/>
      <c r="D608" s="73"/>
      <c r="E608" s="100"/>
      <c r="F608" s="101"/>
      <c r="G608" s="100"/>
      <c r="H608" s="101"/>
      <c r="I608" s="100"/>
      <c r="J608" s="102"/>
      <c r="K608" s="100"/>
      <c r="L608" s="89"/>
      <c r="M608" s="73"/>
    </row>
    <row r="609" spans="2:13" ht="21" customHeight="1" outlineLevel="1">
      <c r="B609" s="73"/>
      <c r="C609" s="73"/>
      <c r="D609" s="73"/>
      <c r="E609" s="100">
        <v>2024</v>
      </c>
      <c r="F609" s="101"/>
      <c r="G609" s="100">
        <v>2025</v>
      </c>
      <c r="H609" s="101"/>
      <c r="I609" s="100">
        <v>2026</v>
      </c>
      <c r="J609" s="102"/>
      <c r="K609" s="100" t="s">
        <v>407</v>
      </c>
      <c r="L609" s="89"/>
      <c r="M609" s="73"/>
    </row>
    <row r="610" spans="2:13" ht="21" customHeight="1" outlineLevel="1">
      <c r="B610" s="73"/>
      <c r="C610" s="95" t="s">
        <v>493</v>
      </c>
      <c r="D610" s="103"/>
      <c r="E610" s="110"/>
      <c r="F610" s="111"/>
      <c r="G610" s="110"/>
      <c r="H610" s="119"/>
      <c r="I610" s="110"/>
      <c r="J610" s="111"/>
      <c r="K610" s="113" t="s">
        <v>495</v>
      </c>
      <c r="L610" s="89"/>
      <c r="M610" s="73"/>
    </row>
    <row r="611" spans="2:13" ht="21" customHeight="1" outlineLevel="1">
      <c r="B611" s="73"/>
      <c r="C611" s="95" t="s">
        <v>496</v>
      </c>
      <c r="D611" s="103"/>
      <c r="E611" s="110"/>
      <c r="F611" s="111"/>
      <c r="G611" s="110"/>
      <c r="H611" s="119"/>
      <c r="I611" s="110"/>
      <c r="J611" s="111"/>
      <c r="K611" s="113" t="s">
        <v>495</v>
      </c>
      <c r="L611" s="89"/>
      <c r="M611" s="73"/>
    </row>
    <row r="612" spans="2:13" ht="21" customHeight="1" outlineLevel="1">
      <c r="B612" s="73"/>
      <c r="C612" s="90" t="s">
        <v>498</v>
      </c>
      <c r="D612" s="103"/>
      <c r="E612" s="120">
        <v>0</v>
      </c>
      <c r="F612" s="121"/>
      <c r="G612" s="120">
        <v>0</v>
      </c>
      <c r="H612" s="122"/>
      <c r="I612" s="120">
        <v>0</v>
      </c>
      <c r="J612" s="123"/>
      <c r="K612" s="124">
        <f>E612+G612+I612</f>
        <v>0</v>
      </c>
      <c r="L612" s="73"/>
      <c r="M612" s="73"/>
    </row>
    <row r="613" spans="2:13" ht="21" customHeight="1" outlineLevel="1">
      <c r="B613" s="73"/>
      <c r="C613" s="90" t="s">
        <v>499</v>
      </c>
      <c r="D613" s="103"/>
      <c r="E613" s="110"/>
      <c r="F613" s="111"/>
      <c r="G613" s="110"/>
      <c r="H613" s="119"/>
      <c r="I613" s="110"/>
      <c r="J613" s="111"/>
      <c r="K613" s="113" t="s">
        <v>495</v>
      </c>
      <c r="L613" s="89"/>
      <c r="M613" s="73"/>
    </row>
    <row r="614" spans="2:13" ht="21" customHeight="1" outlineLevel="1">
      <c r="B614" s="73"/>
      <c r="C614" s="90" t="s">
        <v>500</v>
      </c>
      <c r="D614" s="103"/>
      <c r="E614" s="105"/>
      <c r="F614" s="125"/>
      <c r="G614" s="105"/>
      <c r="H614" s="126"/>
      <c r="I614" s="105"/>
      <c r="J614" s="111"/>
      <c r="K614" s="113" t="s">
        <v>495</v>
      </c>
      <c r="L614" s="116"/>
      <c r="M614" s="73"/>
    </row>
    <row r="615" spans="2:13" outlineLevel="1">
      <c r="B615" s="73"/>
      <c r="C615" s="90" t="s">
        <v>501</v>
      </c>
      <c r="D615" s="103"/>
      <c r="E615" s="127"/>
      <c r="F615" s="125"/>
      <c r="G615" s="105"/>
      <c r="H615" s="126"/>
      <c r="I615" s="105"/>
      <c r="J615" s="111"/>
      <c r="K615" s="113" t="s">
        <v>495</v>
      </c>
      <c r="L615" s="116"/>
      <c r="M615" s="73"/>
    </row>
    <row r="616" spans="2:13" ht="21" customHeight="1" outlineLevel="1">
      <c r="B616" s="73"/>
      <c r="C616" s="90" t="s">
        <v>503</v>
      </c>
      <c r="D616" s="103"/>
      <c r="E616" s="105"/>
      <c r="F616" s="125"/>
      <c r="G616" s="105"/>
      <c r="H616" s="126"/>
      <c r="I616" s="105"/>
      <c r="J616" s="111"/>
      <c r="K616" s="124" t="s">
        <v>495</v>
      </c>
      <c r="L616" s="89"/>
      <c r="M616" s="73"/>
    </row>
    <row r="617" spans="2:13" ht="21" customHeight="1" outlineLevel="1">
      <c r="B617" s="73"/>
      <c r="C617" s="90" t="s">
        <v>504</v>
      </c>
      <c r="D617" s="103"/>
      <c r="E617" s="110"/>
      <c r="F617" s="111"/>
      <c r="G617" s="110"/>
      <c r="H617" s="119"/>
      <c r="I617" s="110"/>
      <c r="J617" s="111"/>
      <c r="K617" s="113" t="s">
        <v>495</v>
      </c>
      <c r="L617" s="89"/>
      <c r="M617" s="73"/>
    </row>
    <row r="618" spans="2:13" ht="21.75" customHeight="1" outlineLevel="1">
      <c r="B618" s="73"/>
      <c r="C618" s="90" t="s">
        <v>506</v>
      </c>
      <c r="D618" s="103"/>
      <c r="E618" s="120">
        <v>0</v>
      </c>
      <c r="F618" s="121"/>
      <c r="G618" s="120">
        <v>0</v>
      </c>
      <c r="H618" s="122"/>
      <c r="I618" s="120">
        <v>0</v>
      </c>
      <c r="J618" s="123"/>
      <c r="K618" s="124">
        <f>E618+G618+I618</f>
        <v>0</v>
      </c>
      <c r="L618" s="73"/>
      <c r="M618" s="73"/>
    </row>
    <row r="619" spans="2:13" ht="21.75" customHeight="1" outlineLevel="1">
      <c r="B619" s="73"/>
      <c r="C619" s="90" t="s">
        <v>507</v>
      </c>
      <c r="D619" s="103"/>
      <c r="E619" s="128">
        <v>0</v>
      </c>
      <c r="F619" s="129"/>
      <c r="G619" s="128">
        <v>0</v>
      </c>
      <c r="H619" s="142"/>
      <c r="I619" s="128">
        <v>0</v>
      </c>
      <c r="J619" s="130"/>
      <c r="K619" s="131">
        <f>E619+G619+I619</f>
        <v>0</v>
      </c>
      <c r="L619" s="89"/>
      <c r="M619" s="73"/>
    </row>
    <row r="620" spans="2:13" ht="21" customHeight="1" outlineLevel="1">
      <c r="B620" s="73"/>
      <c r="C620" s="109"/>
      <c r="D620" s="103"/>
      <c r="E620" s="130"/>
      <c r="F620" s="130"/>
      <c r="G620" s="130"/>
      <c r="H620" s="132"/>
      <c r="I620" s="130"/>
      <c r="J620" s="130"/>
      <c r="K620" s="130"/>
      <c r="L620" s="89"/>
      <c r="M620" s="73"/>
    </row>
    <row r="621" spans="2:13" ht="21" customHeight="1" outlineLevel="1">
      <c r="B621" s="73"/>
      <c r="C621" s="109"/>
      <c r="D621" s="103"/>
      <c r="E621" s="98"/>
      <c r="F621" s="73"/>
      <c r="G621" s="73"/>
      <c r="H621" s="73"/>
      <c r="I621" s="73"/>
      <c r="J621" s="73"/>
      <c r="K621" s="73"/>
      <c r="L621" s="89"/>
      <c r="M621" s="73"/>
    </row>
    <row r="622" spans="2:13" ht="21" customHeight="1" outlineLevel="1">
      <c r="B622" s="73"/>
      <c r="C622" s="86" t="s">
        <v>508</v>
      </c>
      <c r="D622" s="116"/>
      <c r="E622" s="116"/>
      <c r="F622" s="116"/>
      <c r="G622" s="73"/>
      <c r="H622" s="73"/>
      <c r="I622" s="73"/>
      <c r="J622" s="116"/>
      <c r="K622" s="73"/>
      <c r="L622" s="116"/>
      <c r="M622" s="73"/>
    </row>
    <row r="623" spans="2:13" ht="21" customHeight="1" outlineLevel="1">
      <c r="B623" s="73"/>
      <c r="C623" s="89"/>
      <c r="D623" s="89"/>
      <c r="E623" s="89"/>
      <c r="F623" s="89"/>
      <c r="G623" s="73"/>
      <c r="H623" s="73"/>
      <c r="I623" s="73"/>
      <c r="J623" s="89"/>
      <c r="K623" s="73"/>
      <c r="L623" s="89"/>
      <c r="M623" s="73"/>
    </row>
    <row r="624" spans="2:13" ht="21" customHeight="1" outlineLevel="1">
      <c r="B624" s="73"/>
      <c r="C624" s="133" t="s">
        <v>509</v>
      </c>
      <c r="D624" s="89"/>
      <c r="E624" s="89"/>
      <c r="F624" s="89"/>
      <c r="G624" s="73"/>
      <c r="H624" s="73"/>
      <c r="I624" s="73"/>
      <c r="J624" s="73"/>
      <c r="K624" s="73"/>
      <c r="L624" s="89"/>
      <c r="M624" s="73"/>
    </row>
    <row r="625" spans="2:13" ht="21" customHeight="1" outlineLevel="1">
      <c r="B625" s="73"/>
      <c r="C625" s="89"/>
      <c r="D625" s="89"/>
      <c r="E625" s="89"/>
      <c r="F625" s="89"/>
      <c r="G625" s="73"/>
      <c r="H625" s="73"/>
      <c r="I625" s="73"/>
      <c r="J625" s="89"/>
      <c r="K625" s="73"/>
      <c r="L625" s="89"/>
      <c r="M625" s="73"/>
    </row>
    <row r="626" spans="2:13" ht="21" customHeight="1" outlineLevel="1">
      <c r="B626" s="73"/>
      <c r="C626" s="481"/>
      <c r="D626" s="481"/>
      <c r="E626" s="481"/>
      <c r="F626" s="481"/>
      <c r="G626" s="481"/>
      <c r="H626" s="481"/>
      <c r="I626" s="481"/>
      <c r="J626" s="481"/>
      <c r="K626" s="481"/>
      <c r="L626" s="89"/>
      <c r="M626" s="73"/>
    </row>
    <row r="627" spans="2:13" ht="21" customHeight="1" outlineLevel="1">
      <c r="B627" s="73"/>
      <c r="C627" s="481"/>
      <c r="D627" s="481"/>
      <c r="E627" s="481"/>
      <c r="F627" s="481"/>
      <c r="G627" s="481"/>
      <c r="H627" s="481"/>
      <c r="I627" s="481"/>
      <c r="J627" s="481"/>
      <c r="K627" s="481"/>
      <c r="L627" s="73"/>
      <c r="M627" s="73"/>
    </row>
    <row r="628" spans="2:13" ht="21" customHeight="1" outlineLevel="1">
      <c r="B628" s="73"/>
      <c r="C628" s="481"/>
      <c r="D628" s="481"/>
      <c r="E628" s="481"/>
      <c r="F628" s="481"/>
      <c r="G628" s="481"/>
      <c r="H628" s="481"/>
      <c r="I628" s="481"/>
      <c r="J628" s="481"/>
      <c r="K628" s="481"/>
      <c r="L628" s="73"/>
      <c r="M628" s="73"/>
    </row>
    <row r="629" spans="2:13" ht="21" customHeight="1" outlineLevel="1">
      <c r="B629" s="73"/>
      <c r="C629" s="481"/>
      <c r="D629" s="481"/>
      <c r="E629" s="481"/>
      <c r="F629" s="481"/>
      <c r="G629" s="481"/>
      <c r="H629" s="481"/>
      <c r="I629" s="481"/>
      <c r="J629" s="481"/>
      <c r="K629" s="481"/>
      <c r="L629" s="73"/>
      <c r="M629" s="73"/>
    </row>
    <row r="630" spans="2:13" ht="21" customHeight="1" outlineLevel="1">
      <c r="B630" s="73"/>
      <c r="C630" s="481"/>
      <c r="D630" s="481"/>
      <c r="E630" s="481"/>
      <c r="F630" s="481"/>
      <c r="G630" s="481"/>
      <c r="H630" s="481"/>
      <c r="I630" s="481"/>
      <c r="J630" s="481"/>
      <c r="K630" s="481"/>
      <c r="L630" s="73"/>
      <c r="M630" s="73"/>
    </row>
    <row r="631" spans="2:13" ht="21" customHeight="1" outlineLevel="1">
      <c r="B631" s="73"/>
      <c r="C631" s="481"/>
      <c r="D631" s="481"/>
      <c r="E631" s="481"/>
      <c r="F631" s="481"/>
      <c r="G631" s="481"/>
      <c r="H631" s="481"/>
      <c r="I631" s="481"/>
      <c r="J631" s="481"/>
      <c r="K631" s="481"/>
      <c r="L631" s="73"/>
      <c r="M631" s="73"/>
    </row>
    <row r="632" spans="2:13" ht="21" customHeight="1" outlineLevel="1">
      <c r="B632" s="73"/>
      <c r="C632" s="481"/>
      <c r="D632" s="481"/>
      <c r="E632" s="481"/>
      <c r="F632" s="481"/>
      <c r="G632" s="481"/>
      <c r="H632" s="481"/>
      <c r="I632" s="481"/>
      <c r="J632" s="481"/>
      <c r="K632" s="481"/>
      <c r="L632" s="73"/>
      <c r="M632" s="73"/>
    </row>
    <row r="633" spans="2:13" ht="21" customHeight="1" outlineLevel="1">
      <c r="B633" s="73"/>
      <c r="C633" s="481"/>
      <c r="D633" s="481"/>
      <c r="E633" s="481"/>
      <c r="F633" s="481"/>
      <c r="G633" s="481"/>
      <c r="H633" s="481"/>
      <c r="I633" s="481"/>
      <c r="J633" s="481"/>
      <c r="K633" s="481"/>
      <c r="L633" s="73"/>
      <c r="M633" s="73"/>
    </row>
    <row r="634" spans="2:13" ht="21" customHeight="1" outlineLevel="1">
      <c r="B634" s="73"/>
      <c r="C634" s="481"/>
      <c r="D634" s="481"/>
      <c r="E634" s="481"/>
      <c r="F634" s="481"/>
      <c r="G634" s="481"/>
      <c r="H634" s="481"/>
      <c r="I634" s="481"/>
      <c r="J634" s="481"/>
      <c r="K634" s="481"/>
      <c r="L634" s="73"/>
      <c r="M634" s="73"/>
    </row>
    <row r="635" spans="2:13" ht="21" customHeight="1" outlineLevel="1">
      <c r="B635" s="73"/>
      <c r="C635" s="481"/>
      <c r="D635" s="481"/>
      <c r="E635" s="481"/>
      <c r="F635" s="481"/>
      <c r="G635" s="481"/>
      <c r="H635" s="481"/>
      <c r="I635" s="481"/>
      <c r="J635" s="481"/>
      <c r="K635" s="481"/>
      <c r="L635" s="73"/>
      <c r="M635" s="73"/>
    </row>
    <row r="636" spans="2:13" ht="21" customHeight="1" outlineLevel="1">
      <c r="B636" s="73"/>
      <c r="C636" s="481"/>
      <c r="D636" s="481"/>
      <c r="E636" s="481"/>
      <c r="F636" s="481"/>
      <c r="G636" s="481"/>
      <c r="H636" s="481"/>
      <c r="I636" s="481"/>
      <c r="J636" s="481"/>
      <c r="K636" s="481"/>
      <c r="L636" s="73"/>
      <c r="M636" s="73"/>
    </row>
    <row r="637" spans="2:13" ht="21" customHeight="1" outlineLevel="1">
      <c r="B637" s="73"/>
      <c r="C637" s="481"/>
      <c r="D637" s="481"/>
      <c r="E637" s="481"/>
      <c r="F637" s="481"/>
      <c r="G637" s="481"/>
      <c r="H637" s="481"/>
      <c r="I637" s="481"/>
      <c r="J637" s="481"/>
      <c r="K637" s="481"/>
      <c r="L637" s="73"/>
      <c r="M637" s="73"/>
    </row>
    <row r="638" spans="2:13" ht="21" customHeight="1" outlineLevel="1">
      <c r="B638" s="73"/>
      <c r="C638" s="481"/>
      <c r="D638" s="481"/>
      <c r="E638" s="481"/>
      <c r="F638" s="481"/>
      <c r="G638" s="481"/>
      <c r="H638" s="481"/>
      <c r="I638" s="481"/>
      <c r="J638" s="481"/>
      <c r="K638" s="481"/>
      <c r="L638" s="73"/>
      <c r="M638" s="73"/>
    </row>
    <row r="639" spans="2:13" ht="21" customHeight="1" outlineLevel="1">
      <c r="B639" s="73"/>
      <c r="C639" s="481"/>
      <c r="D639" s="481"/>
      <c r="E639" s="481"/>
      <c r="F639" s="481"/>
      <c r="G639" s="481"/>
      <c r="H639" s="481"/>
      <c r="I639" s="481"/>
      <c r="J639" s="481"/>
      <c r="K639" s="481"/>
      <c r="L639" s="73"/>
      <c r="M639" s="73"/>
    </row>
    <row r="640" spans="2:13" ht="21" customHeight="1" outlineLevel="1">
      <c r="B640" s="73"/>
      <c r="C640" s="481"/>
      <c r="D640" s="481"/>
      <c r="E640" s="481"/>
      <c r="F640" s="481"/>
      <c r="G640" s="481"/>
      <c r="H640" s="481"/>
      <c r="I640" s="481"/>
      <c r="J640" s="481"/>
      <c r="K640" s="481"/>
      <c r="L640" s="73"/>
      <c r="M640" s="73"/>
    </row>
    <row r="641" spans="2:13" ht="21" customHeight="1" outlineLevel="1">
      <c r="B641" s="73"/>
      <c r="C641" s="481"/>
      <c r="D641" s="481"/>
      <c r="E641" s="481"/>
      <c r="F641" s="481"/>
      <c r="G641" s="481"/>
      <c r="H641" s="481"/>
      <c r="I641" s="481"/>
      <c r="J641" s="481"/>
      <c r="K641" s="481"/>
      <c r="L641" s="73"/>
      <c r="M641" s="73"/>
    </row>
    <row r="642" spans="2:13" ht="21" customHeight="1" outlineLevel="1">
      <c r="B642" s="73"/>
      <c r="C642" s="481"/>
      <c r="D642" s="481"/>
      <c r="E642" s="481"/>
      <c r="F642" s="481"/>
      <c r="G642" s="481"/>
      <c r="H642" s="481"/>
      <c r="I642" s="481"/>
      <c r="J642" s="481"/>
      <c r="K642" s="481"/>
      <c r="L642" s="73"/>
      <c r="M642" s="73"/>
    </row>
    <row r="643" spans="2:13" ht="21" customHeight="1" outlineLevel="1">
      <c r="B643" s="73"/>
      <c r="C643" s="481"/>
      <c r="D643" s="481"/>
      <c r="E643" s="481"/>
      <c r="F643" s="481"/>
      <c r="G643" s="481"/>
      <c r="H643" s="481"/>
      <c r="I643" s="481"/>
      <c r="J643" s="481"/>
      <c r="K643" s="481"/>
      <c r="L643" s="73"/>
      <c r="M643" s="73"/>
    </row>
    <row r="644" spans="2:13" ht="21" customHeight="1" outlineLevel="1">
      <c r="B644" s="73"/>
      <c r="C644" s="134"/>
      <c r="D644" s="73"/>
      <c r="E644" s="134"/>
      <c r="F644" s="73"/>
      <c r="G644" s="73"/>
      <c r="H644" s="73"/>
      <c r="I644" s="135"/>
      <c r="J644" s="136"/>
      <c r="K644" s="137"/>
      <c r="L644" s="73"/>
      <c r="M644" s="73"/>
    </row>
    <row r="645" spans="2:13" ht="21" customHeight="1" outlineLevel="1">
      <c r="B645" s="73"/>
      <c r="C645" s="133" t="s">
        <v>511</v>
      </c>
      <c r="D645" s="73"/>
      <c r="E645" s="134"/>
      <c r="F645" s="73"/>
      <c r="G645" s="73"/>
      <c r="H645" s="73"/>
      <c r="I645" s="135"/>
      <c r="J645" s="136"/>
      <c r="K645" s="137"/>
      <c r="L645" s="73"/>
      <c r="M645" s="73"/>
    </row>
    <row r="646" spans="2:13" ht="21" customHeight="1" outlineLevel="1">
      <c r="B646" s="73"/>
      <c r="C646" s="73"/>
      <c r="D646" s="73"/>
      <c r="E646" s="83"/>
      <c r="F646" s="73"/>
      <c r="G646" s="73"/>
      <c r="H646" s="73"/>
      <c r="I646" s="73"/>
      <c r="J646" s="73"/>
      <c r="K646" s="73"/>
      <c r="L646" s="73"/>
      <c r="M646" s="73"/>
    </row>
    <row r="647" spans="2:13" ht="21" customHeight="1" outlineLevel="1">
      <c r="B647" s="73"/>
      <c r="C647" s="481"/>
      <c r="D647" s="481"/>
      <c r="E647" s="481"/>
      <c r="F647" s="481"/>
      <c r="G647" s="481"/>
      <c r="H647" s="481"/>
      <c r="I647" s="481"/>
      <c r="J647" s="481"/>
      <c r="K647" s="481"/>
      <c r="L647" s="73"/>
      <c r="M647" s="73"/>
    </row>
    <row r="648" spans="2:13" ht="21" customHeight="1" outlineLevel="1">
      <c r="B648" s="73"/>
      <c r="C648" s="481"/>
      <c r="D648" s="481"/>
      <c r="E648" s="481"/>
      <c r="F648" s="481"/>
      <c r="G648" s="481"/>
      <c r="H648" s="481"/>
      <c r="I648" s="481"/>
      <c r="J648" s="481"/>
      <c r="K648" s="481"/>
      <c r="L648" s="73"/>
      <c r="M648" s="73"/>
    </row>
    <row r="649" spans="2:13" ht="21" customHeight="1" outlineLevel="1">
      <c r="B649" s="73"/>
      <c r="C649" s="481"/>
      <c r="D649" s="481"/>
      <c r="E649" s="481"/>
      <c r="F649" s="481"/>
      <c r="G649" s="481"/>
      <c r="H649" s="481"/>
      <c r="I649" s="481"/>
      <c r="J649" s="481"/>
      <c r="K649" s="481"/>
      <c r="L649" s="73"/>
      <c r="M649" s="73"/>
    </row>
    <row r="650" spans="2:13" ht="21" customHeight="1" outlineLevel="1">
      <c r="B650" s="73"/>
      <c r="C650" s="481"/>
      <c r="D650" s="481"/>
      <c r="E650" s="481"/>
      <c r="F650" s="481"/>
      <c r="G650" s="481"/>
      <c r="H650" s="481"/>
      <c r="I650" s="481"/>
      <c r="J650" s="481"/>
      <c r="K650" s="481"/>
      <c r="L650" s="73"/>
      <c r="M650" s="73"/>
    </row>
    <row r="651" spans="2:13" ht="21" customHeight="1" outlineLevel="1">
      <c r="B651" s="73"/>
      <c r="C651" s="481"/>
      <c r="D651" s="481"/>
      <c r="E651" s="481"/>
      <c r="F651" s="481"/>
      <c r="G651" s="481"/>
      <c r="H651" s="481"/>
      <c r="I651" s="481"/>
      <c r="J651" s="481"/>
      <c r="K651" s="481"/>
      <c r="L651" s="73"/>
      <c r="M651" s="73"/>
    </row>
    <row r="652" spans="2:13" ht="21" customHeight="1" outlineLevel="1">
      <c r="B652" s="73"/>
      <c r="C652" s="481"/>
      <c r="D652" s="481"/>
      <c r="E652" s="481"/>
      <c r="F652" s="481"/>
      <c r="G652" s="481"/>
      <c r="H652" s="481"/>
      <c r="I652" s="481"/>
      <c r="J652" s="481"/>
      <c r="K652" s="481"/>
      <c r="L652" s="73"/>
      <c r="M652" s="73"/>
    </row>
    <row r="653" spans="2:13" ht="21" customHeight="1" outlineLevel="1">
      <c r="B653" s="73"/>
      <c r="C653" s="481"/>
      <c r="D653" s="481"/>
      <c r="E653" s="481"/>
      <c r="F653" s="481"/>
      <c r="G653" s="481"/>
      <c r="H653" s="481"/>
      <c r="I653" s="481"/>
      <c r="J653" s="481"/>
      <c r="K653" s="481"/>
      <c r="L653" s="73"/>
      <c r="M653" s="73"/>
    </row>
    <row r="654" spans="2:13" ht="21" customHeight="1" outlineLevel="1">
      <c r="B654" s="73"/>
      <c r="C654" s="481"/>
      <c r="D654" s="481"/>
      <c r="E654" s="481"/>
      <c r="F654" s="481"/>
      <c r="G654" s="481"/>
      <c r="H654" s="481"/>
      <c r="I654" s="481"/>
      <c r="J654" s="481"/>
      <c r="K654" s="481"/>
      <c r="L654" s="73"/>
      <c r="M654" s="73"/>
    </row>
    <row r="655" spans="2:13" ht="21" customHeight="1" outlineLevel="1">
      <c r="B655" s="73"/>
      <c r="C655" s="481"/>
      <c r="D655" s="481"/>
      <c r="E655" s="481"/>
      <c r="F655" s="481"/>
      <c r="G655" s="481"/>
      <c r="H655" s="481"/>
      <c r="I655" s="481"/>
      <c r="J655" s="481"/>
      <c r="K655" s="481"/>
      <c r="L655" s="73"/>
      <c r="M655" s="73"/>
    </row>
    <row r="656" spans="2:13" ht="21" customHeight="1" outlineLevel="1">
      <c r="B656" s="73"/>
      <c r="C656" s="481"/>
      <c r="D656" s="481"/>
      <c r="E656" s="481"/>
      <c r="F656" s="481"/>
      <c r="G656" s="481"/>
      <c r="H656" s="481"/>
      <c r="I656" s="481"/>
      <c r="J656" s="481"/>
      <c r="K656" s="481"/>
      <c r="L656" s="73"/>
      <c r="M656" s="73"/>
    </row>
    <row r="657" spans="2:13" ht="21" customHeight="1" outlineLevel="1">
      <c r="B657" s="73"/>
      <c r="C657" s="481"/>
      <c r="D657" s="481"/>
      <c r="E657" s="481"/>
      <c r="F657" s="481"/>
      <c r="G657" s="481"/>
      <c r="H657" s="481"/>
      <c r="I657" s="481"/>
      <c r="J657" s="481"/>
      <c r="K657" s="481"/>
      <c r="L657" s="73"/>
      <c r="M657" s="73"/>
    </row>
    <row r="658" spans="2:13" ht="21" customHeight="1" outlineLevel="1">
      <c r="B658" s="73"/>
      <c r="C658" s="481"/>
      <c r="D658" s="481"/>
      <c r="E658" s="481"/>
      <c r="F658" s="481"/>
      <c r="G658" s="481"/>
      <c r="H658" s="481"/>
      <c r="I658" s="481"/>
      <c r="J658" s="481"/>
      <c r="K658" s="481"/>
      <c r="L658" s="73"/>
      <c r="M658" s="73"/>
    </row>
    <row r="659" spans="2:13" ht="21" customHeight="1" outlineLevel="1">
      <c r="B659" s="73"/>
      <c r="C659" s="481"/>
      <c r="D659" s="481"/>
      <c r="E659" s="481"/>
      <c r="F659" s="481"/>
      <c r="G659" s="481"/>
      <c r="H659" s="481"/>
      <c r="I659" s="481"/>
      <c r="J659" s="481"/>
      <c r="K659" s="481"/>
      <c r="L659" s="73"/>
      <c r="M659" s="73"/>
    </row>
    <row r="660" spans="2:13" ht="21" customHeight="1" outlineLevel="1">
      <c r="B660" s="73"/>
      <c r="C660" s="481"/>
      <c r="D660" s="481"/>
      <c r="E660" s="481"/>
      <c r="F660" s="481"/>
      <c r="G660" s="481"/>
      <c r="H660" s="481"/>
      <c r="I660" s="481"/>
      <c r="J660" s="481"/>
      <c r="K660" s="481"/>
      <c r="L660" s="73"/>
      <c r="M660" s="73"/>
    </row>
    <row r="661" spans="2:13" ht="21" customHeight="1" outlineLevel="1">
      <c r="B661" s="73"/>
      <c r="C661" s="481"/>
      <c r="D661" s="481"/>
      <c r="E661" s="481"/>
      <c r="F661" s="481"/>
      <c r="G661" s="481"/>
      <c r="H661" s="481"/>
      <c r="I661" s="481"/>
      <c r="J661" s="481"/>
      <c r="K661" s="481"/>
      <c r="L661" s="73"/>
      <c r="M661" s="73"/>
    </row>
    <row r="662" spans="2:13" ht="21" customHeight="1" outlineLevel="1">
      <c r="B662" s="73"/>
      <c r="C662" s="481"/>
      <c r="D662" s="481"/>
      <c r="E662" s="481"/>
      <c r="F662" s="481"/>
      <c r="G662" s="481"/>
      <c r="H662" s="481"/>
      <c r="I662" s="481"/>
      <c r="J662" s="481"/>
      <c r="K662" s="481"/>
      <c r="L662" s="73"/>
      <c r="M662" s="73"/>
    </row>
    <row r="663" spans="2:13" ht="21" customHeight="1" outlineLevel="1">
      <c r="B663" s="73"/>
      <c r="C663" s="481"/>
      <c r="D663" s="481"/>
      <c r="E663" s="481"/>
      <c r="F663" s="481"/>
      <c r="G663" s="481"/>
      <c r="H663" s="481"/>
      <c r="I663" s="481"/>
      <c r="J663" s="481"/>
      <c r="K663" s="481"/>
      <c r="L663" s="73"/>
      <c r="M663" s="73"/>
    </row>
    <row r="664" spans="2:13" ht="21" customHeight="1" outlineLevel="1">
      <c r="B664" s="73"/>
      <c r="C664" s="481"/>
      <c r="D664" s="481"/>
      <c r="E664" s="481"/>
      <c r="F664" s="481"/>
      <c r="G664" s="481"/>
      <c r="H664" s="481"/>
      <c r="I664" s="481"/>
      <c r="J664" s="481"/>
      <c r="K664" s="481"/>
      <c r="L664" s="73"/>
      <c r="M664" s="73"/>
    </row>
    <row r="665" spans="2:13" ht="21" customHeight="1" outlineLevel="1">
      <c r="B665" s="73"/>
      <c r="C665" s="134"/>
      <c r="D665" s="73"/>
      <c r="E665" s="134"/>
      <c r="F665" s="73"/>
      <c r="G665" s="73"/>
      <c r="H665" s="73"/>
      <c r="I665" s="135"/>
      <c r="J665" s="136"/>
      <c r="K665" s="137"/>
      <c r="L665" s="73"/>
      <c r="M665" s="73"/>
    </row>
    <row r="666" spans="2:13" ht="20.25" customHeight="1">
      <c r="B666" s="73"/>
      <c r="C666" s="134"/>
      <c r="D666" s="73"/>
      <c r="E666" s="134"/>
      <c r="F666" s="73"/>
      <c r="G666" s="73"/>
      <c r="H666" s="73"/>
      <c r="I666" s="135"/>
      <c r="J666" s="136"/>
      <c r="K666" s="137"/>
      <c r="L666" s="73"/>
      <c r="M666" s="73"/>
    </row>
    <row r="667" spans="2:13" ht="24" customHeight="1">
      <c r="B667" s="73"/>
      <c r="C667" s="84" t="s">
        <v>284</v>
      </c>
      <c r="D667" s="81"/>
      <c r="E667" s="84" t="s">
        <v>285</v>
      </c>
      <c r="F667" s="73"/>
      <c r="G667" s="85" t="s">
        <v>497</v>
      </c>
      <c r="H667" s="73"/>
      <c r="J667" s="73"/>
      <c r="K667" s="73"/>
      <c r="L667" s="73"/>
      <c r="M667" s="73"/>
    </row>
    <row r="668" spans="2:13" ht="21" customHeight="1" outlineLevel="1">
      <c r="B668" s="73"/>
      <c r="C668" s="83"/>
      <c r="D668" s="73"/>
      <c r="E668" s="83"/>
      <c r="F668" s="73"/>
      <c r="G668" s="73"/>
      <c r="H668" s="73"/>
      <c r="I668" s="73"/>
      <c r="J668" s="73"/>
      <c r="K668" s="73"/>
      <c r="L668" s="73"/>
      <c r="M668" s="73"/>
    </row>
    <row r="669" spans="2:13" ht="21.75" customHeight="1" outlineLevel="1">
      <c r="B669" s="73"/>
      <c r="C669" s="86" t="s">
        <v>431</v>
      </c>
      <c r="D669" s="73"/>
      <c r="E669" s="87"/>
      <c r="F669" s="73"/>
      <c r="G669" s="73"/>
      <c r="H669" s="73"/>
      <c r="I669" s="73"/>
      <c r="J669" s="73"/>
      <c r="K669" s="73"/>
      <c r="L669" s="73"/>
      <c r="M669" s="73"/>
    </row>
    <row r="670" spans="2:13" ht="21" customHeight="1" outlineLevel="1">
      <c r="B670" s="73"/>
      <c r="C670" s="88"/>
      <c r="D670" s="73"/>
      <c r="E670" s="87"/>
      <c r="F670" s="73"/>
      <c r="G670" s="73"/>
      <c r="H670" s="73"/>
      <c r="I670" s="73"/>
      <c r="J670" s="73"/>
      <c r="K670" s="73"/>
      <c r="L670" s="73"/>
      <c r="M670" s="73"/>
    </row>
    <row r="671" spans="2:13" ht="21" customHeight="1" outlineLevel="1">
      <c r="B671" s="73"/>
      <c r="C671" s="89"/>
      <c r="D671" s="73"/>
      <c r="E671" s="89"/>
      <c r="F671" s="73"/>
      <c r="G671" s="73"/>
      <c r="H671" s="73"/>
      <c r="I671" s="73"/>
      <c r="J671" s="73"/>
      <c r="K671" s="73"/>
      <c r="L671" s="73"/>
      <c r="M671" s="73"/>
    </row>
    <row r="672" spans="2:13" outlineLevel="1">
      <c r="B672" s="73"/>
      <c r="C672" s="90" t="s">
        <v>36</v>
      </c>
      <c r="D672" s="89"/>
      <c r="E672" s="90" t="s">
        <v>432</v>
      </c>
      <c r="F672" s="89"/>
      <c r="G672" s="91" t="s">
        <v>433</v>
      </c>
      <c r="H672" s="73"/>
      <c r="I672" s="90" t="s">
        <v>434</v>
      </c>
      <c r="J672" s="73"/>
      <c r="K672" s="73"/>
      <c r="L672" s="89"/>
      <c r="M672" s="73"/>
    </row>
    <row r="673" spans="2:13" ht="36.75" customHeight="1" outlineLevel="1">
      <c r="B673" s="73"/>
      <c r="C673" s="92" t="s">
        <v>316</v>
      </c>
      <c r="D673" s="73"/>
      <c r="E673" s="93" t="s">
        <v>670</v>
      </c>
      <c r="F673" s="73"/>
      <c r="G673" s="94"/>
      <c r="H673" s="73"/>
      <c r="I673" s="92" t="s">
        <v>542</v>
      </c>
      <c r="J673" s="73"/>
      <c r="K673" s="73"/>
      <c r="L673" s="73"/>
      <c r="M673" s="73"/>
    </row>
    <row r="674" spans="2:13" ht="21" customHeight="1" outlineLevel="1">
      <c r="B674" s="73"/>
      <c r="C674" s="89"/>
      <c r="D674" s="73"/>
      <c r="E674" s="73"/>
      <c r="F674" s="73"/>
      <c r="G674" s="73"/>
      <c r="H674" s="73"/>
      <c r="I674" s="73"/>
      <c r="J674" s="73"/>
      <c r="K674" s="73"/>
      <c r="L674" s="73"/>
      <c r="M674" s="73"/>
    </row>
    <row r="675" spans="2:13" ht="36" outlineLevel="1">
      <c r="B675" s="73"/>
      <c r="C675" s="95" t="s">
        <v>439</v>
      </c>
      <c r="D675" s="89"/>
      <c r="E675" s="95" t="s">
        <v>440</v>
      </c>
      <c r="F675" s="89"/>
      <c r="G675" s="95" t="s">
        <v>441</v>
      </c>
      <c r="H675" s="73"/>
      <c r="I675" s="95" t="s">
        <v>442</v>
      </c>
      <c r="J675" s="89"/>
      <c r="K675" s="95" t="s">
        <v>642</v>
      </c>
      <c r="L675" s="73"/>
      <c r="M675" s="73"/>
    </row>
    <row r="676" spans="2:13" ht="36.75" customHeight="1" outlineLevel="1">
      <c r="B676" s="73"/>
      <c r="C676" s="94"/>
      <c r="D676" s="89"/>
      <c r="E676" s="94"/>
      <c r="F676" s="89"/>
      <c r="G676" s="94"/>
      <c r="H676" s="73"/>
      <c r="I676" s="150"/>
      <c r="J676" s="89"/>
      <c r="K676" s="94"/>
      <c r="L676" s="73"/>
      <c r="M676" s="73"/>
    </row>
    <row r="677" spans="2:13" ht="21" customHeight="1" outlineLevel="1">
      <c r="B677" s="73"/>
      <c r="C677" s="89"/>
      <c r="D677" s="89"/>
      <c r="E677" s="89"/>
      <c r="F677" s="89"/>
      <c r="G677" s="73"/>
      <c r="H677" s="73"/>
      <c r="I677" s="73"/>
      <c r="J677" s="89"/>
      <c r="K677" s="73"/>
      <c r="L677" s="73"/>
      <c r="M677" s="73"/>
    </row>
    <row r="678" spans="2:13" ht="21.75" customHeight="1" outlineLevel="1">
      <c r="B678" s="73"/>
      <c r="C678" s="86" t="s">
        <v>445</v>
      </c>
      <c r="D678" s="73"/>
      <c r="E678" s="98"/>
      <c r="F678" s="99"/>
      <c r="G678" s="99"/>
      <c r="H678" s="99"/>
      <c r="I678" s="99"/>
      <c r="J678" s="99"/>
      <c r="K678" s="99"/>
      <c r="L678" s="73"/>
      <c r="M678" s="73"/>
    </row>
    <row r="679" spans="2:13" ht="21" customHeight="1" outlineLevel="1">
      <c r="B679" s="73"/>
      <c r="C679" s="73"/>
      <c r="D679" s="73"/>
      <c r="E679" s="100"/>
      <c r="F679" s="101"/>
      <c r="G679" s="100"/>
      <c r="H679" s="101"/>
      <c r="I679" s="100"/>
      <c r="J679" s="102"/>
      <c r="K679" s="100"/>
      <c r="L679" s="73"/>
      <c r="M679" s="73"/>
    </row>
    <row r="680" spans="2:13" ht="21" customHeight="1" outlineLevel="1">
      <c r="B680" s="73"/>
      <c r="C680" s="73"/>
      <c r="D680" s="73"/>
      <c r="E680" s="100">
        <v>2024</v>
      </c>
      <c r="F680" s="101"/>
      <c r="G680" s="100">
        <v>2025</v>
      </c>
      <c r="H680" s="101"/>
      <c r="I680" s="100">
        <v>2026</v>
      </c>
      <c r="J680" s="102"/>
      <c r="K680" s="100" t="s">
        <v>446</v>
      </c>
      <c r="L680" s="73"/>
      <c r="M680" s="73"/>
    </row>
    <row r="681" spans="2:13" outlineLevel="1">
      <c r="B681" s="73"/>
      <c r="C681" s="95" t="s">
        <v>447</v>
      </c>
      <c r="D681" s="103"/>
      <c r="E681" s="104">
        <f>E682+E683</f>
        <v>0</v>
      </c>
      <c r="F681" s="103"/>
      <c r="G681" s="104">
        <f>G682+G683</f>
        <v>0</v>
      </c>
      <c r="H681" s="73"/>
      <c r="I681" s="104">
        <f>I682+I683</f>
        <v>0</v>
      </c>
      <c r="J681" s="103"/>
      <c r="K681" s="104">
        <f>K682+K683</f>
        <v>0</v>
      </c>
      <c r="L681" s="103"/>
      <c r="M681" s="73"/>
    </row>
    <row r="682" spans="2:13" ht="21" customHeight="1" outlineLevel="1">
      <c r="B682" s="73"/>
      <c r="C682" s="90" t="s">
        <v>448</v>
      </c>
      <c r="D682" s="103"/>
      <c r="E682" s="105">
        <v>0</v>
      </c>
      <c r="F682" s="106"/>
      <c r="G682" s="105">
        <v>0</v>
      </c>
      <c r="H682" s="73"/>
      <c r="I682" s="105">
        <v>0</v>
      </c>
      <c r="J682" s="103"/>
      <c r="K682" s="107">
        <f>E682+G682+I682</f>
        <v>0</v>
      </c>
      <c r="L682" s="103"/>
      <c r="M682" s="73"/>
    </row>
    <row r="683" spans="2:13" ht="21.75" customHeight="1" outlineLevel="1">
      <c r="B683" s="73"/>
      <c r="C683" s="90" t="s">
        <v>449</v>
      </c>
      <c r="D683" s="103"/>
      <c r="E683" s="105">
        <v>0</v>
      </c>
      <c r="F683" s="106"/>
      <c r="G683" s="105">
        <v>0</v>
      </c>
      <c r="H683" s="73"/>
      <c r="I683" s="105">
        <v>0</v>
      </c>
      <c r="J683" s="103"/>
      <c r="K683" s="107">
        <f>E683+G683+I683</f>
        <v>0</v>
      </c>
      <c r="L683" s="103"/>
      <c r="M683" s="73"/>
    </row>
    <row r="684" spans="2:13" outlineLevel="1">
      <c r="B684" s="73"/>
      <c r="C684" s="95" t="s">
        <v>450</v>
      </c>
      <c r="D684" s="103"/>
      <c r="E684" s="104">
        <f>E685+E686</f>
        <v>0</v>
      </c>
      <c r="F684" s="103"/>
      <c r="G684" s="104">
        <f>G685+G686</f>
        <v>0</v>
      </c>
      <c r="H684" s="73"/>
      <c r="I684" s="104">
        <f>I685+I686</f>
        <v>0</v>
      </c>
      <c r="J684" s="103"/>
      <c r="K684" s="104">
        <f>K685+K686</f>
        <v>0</v>
      </c>
      <c r="L684" s="103"/>
      <c r="M684" s="73"/>
    </row>
    <row r="685" spans="2:13" ht="21" customHeight="1" outlineLevel="1">
      <c r="B685" s="73"/>
      <c r="C685" s="90" t="s">
        <v>451</v>
      </c>
      <c r="D685" s="103"/>
      <c r="E685" s="105">
        <v>0</v>
      </c>
      <c r="F685" s="106"/>
      <c r="G685" s="105">
        <v>0</v>
      </c>
      <c r="H685" s="73"/>
      <c r="I685" s="105">
        <v>0</v>
      </c>
      <c r="J685" s="103"/>
      <c r="K685" s="107">
        <f>E685+G685+I685</f>
        <v>0</v>
      </c>
      <c r="L685" s="103"/>
      <c r="M685" s="73"/>
    </row>
    <row r="686" spans="2:13" ht="21" customHeight="1" outlineLevel="1">
      <c r="B686" s="73"/>
      <c r="C686" s="90" t="s">
        <v>452</v>
      </c>
      <c r="D686" s="103"/>
      <c r="E686" s="105">
        <v>0</v>
      </c>
      <c r="F686" s="106"/>
      <c r="G686" s="105">
        <v>0</v>
      </c>
      <c r="H686" s="73"/>
      <c r="I686" s="105">
        <v>0</v>
      </c>
      <c r="J686" s="103"/>
      <c r="K686" s="107">
        <f>E686+G686+I686</f>
        <v>0</v>
      </c>
      <c r="L686" s="103"/>
      <c r="M686" s="73"/>
    </row>
    <row r="687" spans="2:13" ht="21" customHeight="1" outlineLevel="1">
      <c r="B687" s="73"/>
      <c r="C687" s="95" t="s">
        <v>453</v>
      </c>
      <c r="D687" s="103"/>
      <c r="E687" s="104">
        <f>E688+E689</f>
        <v>0</v>
      </c>
      <c r="F687" s="103"/>
      <c r="G687" s="104">
        <f>G688+G689</f>
        <v>0</v>
      </c>
      <c r="H687" s="73"/>
      <c r="I687" s="104">
        <f>I688+I689</f>
        <v>0</v>
      </c>
      <c r="J687" s="103"/>
      <c r="K687" s="104">
        <f>K688+K689</f>
        <v>0</v>
      </c>
      <c r="L687" s="103"/>
      <c r="M687" s="73"/>
    </row>
    <row r="688" spans="2:13" ht="21" customHeight="1" outlineLevel="1">
      <c r="B688" s="73"/>
      <c r="C688" s="90" t="s">
        <v>454</v>
      </c>
      <c r="D688" s="103"/>
      <c r="E688" s="105">
        <v>0</v>
      </c>
      <c r="F688" s="106"/>
      <c r="G688" s="105">
        <v>0</v>
      </c>
      <c r="H688" s="73"/>
      <c r="I688" s="105">
        <v>0</v>
      </c>
      <c r="J688" s="103"/>
      <c r="K688" s="107">
        <f>E688+G688+I688</f>
        <v>0</v>
      </c>
      <c r="L688" s="103"/>
      <c r="M688" s="73"/>
    </row>
    <row r="689" spans="2:13" ht="21" customHeight="1" outlineLevel="1">
      <c r="B689" s="73"/>
      <c r="C689" s="90" t="s">
        <v>455</v>
      </c>
      <c r="D689" s="103"/>
      <c r="E689" s="105">
        <v>0</v>
      </c>
      <c r="F689" s="106"/>
      <c r="G689" s="105">
        <v>0</v>
      </c>
      <c r="H689" s="73"/>
      <c r="I689" s="105">
        <v>0</v>
      </c>
      <c r="J689" s="103"/>
      <c r="K689" s="107">
        <f>E689+G689+I689</f>
        <v>0</v>
      </c>
      <c r="L689" s="103"/>
      <c r="M689" s="73"/>
    </row>
    <row r="690" spans="2:13" ht="21" customHeight="1" outlineLevel="1">
      <c r="B690" s="73"/>
      <c r="C690" s="95" t="s">
        <v>456</v>
      </c>
      <c r="D690" s="103"/>
      <c r="E690" s="104">
        <f>E691+E692</f>
        <v>0</v>
      </c>
      <c r="F690" s="103"/>
      <c r="G690" s="104">
        <f>G691+G692</f>
        <v>0</v>
      </c>
      <c r="H690" s="73"/>
      <c r="I690" s="104">
        <f>I691+I692</f>
        <v>0</v>
      </c>
      <c r="J690" s="103"/>
      <c r="K690" s="104">
        <f>K691+K692</f>
        <v>0</v>
      </c>
      <c r="L690" s="103"/>
      <c r="M690" s="73"/>
    </row>
    <row r="691" spans="2:13" ht="21" customHeight="1" outlineLevel="1">
      <c r="B691" s="73"/>
      <c r="C691" s="90" t="s">
        <v>457</v>
      </c>
      <c r="D691" s="103"/>
      <c r="E691" s="105">
        <v>0</v>
      </c>
      <c r="F691" s="106"/>
      <c r="G691" s="105">
        <v>0</v>
      </c>
      <c r="H691" s="73"/>
      <c r="I691" s="105">
        <v>0</v>
      </c>
      <c r="J691" s="103"/>
      <c r="K691" s="107">
        <f>E691+G691+I691</f>
        <v>0</v>
      </c>
      <c r="L691" s="103"/>
      <c r="M691" s="73"/>
    </row>
    <row r="692" spans="2:13" ht="21" customHeight="1" outlineLevel="1">
      <c r="B692" s="73"/>
      <c r="C692" s="90" t="s">
        <v>458</v>
      </c>
      <c r="D692" s="103"/>
      <c r="E692" s="105">
        <v>0</v>
      </c>
      <c r="F692" s="106"/>
      <c r="G692" s="105">
        <v>0</v>
      </c>
      <c r="H692" s="73"/>
      <c r="I692" s="105">
        <v>0</v>
      </c>
      <c r="J692" s="103"/>
      <c r="K692" s="107">
        <f>E692+G692+I692</f>
        <v>0</v>
      </c>
      <c r="L692" s="103"/>
      <c r="M692" s="73"/>
    </row>
    <row r="693" spans="2:13" ht="21" customHeight="1" outlineLevel="1">
      <c r="B693" s="73"/>
      <c r="C693" s="90" t="s">
        <v>459</v>
      </c>
      <c r="D693" s="103"/>
      <c r="E693" s="108">
        <f>E681+E684+E687+E690</f>
        <v>0</v>
      </c>
      <c r="F693" s="103"/>
      <c r="G693" s="108">
        <f>G681+G684+G687+G690</f>
        <v>0</v>
      </c>
      <c r="H693" s="73"/>
      <c r="I693" s="108">
        <f>I681+I684+I687+I690</f>
        <v>0</v>
      </c>
      <c r="J693" s="103"/>
      <c r="K693" s="108">
        <f>E693+G693+I693</f>
        <v>0</v>
      </c>
      <c r="L693" s="103"/>
      <c r="M693" s="73"/>
    </row>
    <row r="694" spans="2:13" ht="21" customHeight="1" outlineLevel="1">
      <c r="B694" s="73"/>
      <c r="C694" s="109"/>
      <c r="D694" s="103"/>
      <c r="E694" s="109"/>
      <c r="F694" s="109"/>
      <c r="G694" s="109"/>
      <c r="H694" s="109"/>
      <c r="I694" s="109"/>
      <c r="J694" s="109"/>
      <c r="K694" s="109"/>
      <c r="L694" s="103"/>
      <c r="M694" s="73"/>
    </row>
    <row r="695" spans="2:13" ht="21" customHeight="1" outlineLevel="1">
      <c r="B695" s="73"/>
      <c r="C695" s="103"/>
      <c r="D695" s="89"/>
      <c r="E695" s="103"/>
      <c r="F695" s="89"/>
      <c r="G695" s="73"/>
      <c r="H695" s="73"/>
      <c r="I695" s="73"/>
      <c r="J695" s="89"/>
      <c r="K695" s="73"/>
      <c r="L695" s="89"/>
      <c r="M695" s="73"/>
    </row>
    <row r="696" spans="2:13" ht="21" customHeight="1" outlineLevel="1">
      <c r="B696" s="73"/>
      <c r="C696" s="86" t="s">
        <v>460</v>
      </c>
      <c r="D696" s="73"/>
      <c r="E696" s="99"/>
      <c r="F696" s="99"/>
      <c r="G696" s="99"/>
      <c r="H696" s="99"/>
      <c r="I696" s="99"/>
      <c r="J696" s="99"/>
      <c r="K696" s="99"/>
      <c r="L696" s="89"/>
      <c r="M696" s="73"/>
    </row>
    <row r="697" spans="2:13" ht="21" customHeight="1" outlineLevel="1">
      <c r="B697" s="73"/>
      <c r="C697" s="73"/>
      <c r="D697" s="73"/>
      <c r="E697" s="100"/>
      <c r="F697" s="101"/>
      <c r="G697" s="100"/>
      <c r="H697" s="101"/>
      <c r="I697" s="100"/>
      <c r="J697" s="102"/>
      <c r="K697" s="100"/>
      <c r="L697" s="89"/>
      <c r="M697" s="73"/>
    </row>
    <row r="698" spans="2:13" ht="21" customHeight="1" outlineLevel="1">
      <c r="B698" s="73"/>
      <c r="C698" s="73"/>
      <c r="D698" s="73"/>
      <c r="E698" s="100">
        <v>2024</v>
      </c>
      <c r="F698" s="101"/>
      <c r="G698" s="100">
        <v>2025</v>
      </c>
      <c r="H698" s="101"/>
      <c r="I698" s="100">
        <v>2026</v>
      </c>
      <c r="J698" s="102"/>
      <c r="K698" s="100" t="s">
        <v>407</v>
      </c>
      <c r="L698" s="89"/>
      <c r="M698" s="73"/>
    </row>
    <row r="699" spans="2:13" ht="21" customHeight="1" outlineLevel="1">
      <c r="B699" s="73"/>
      <c r="C699" s="95" t="s">
        <v>461</v>
      </c>
      <c r="D699" s="103"/>
      <c r="E699" s="110">
        <v>0</v>
      </c>
      <c r="F699" s="111"/>
      <c r="G699" s="110">
        <v>0</v>
      </c>
      <c r="H699" s="112"/>
      <c r="I699" s="110">
        <v>0</v>
      </c>
      <c r="J699" s="111"/>
      <c r="K699" s="113">
        <f t="shared" ref="K699:K717" si="10">E699+G699+I699</f>
        <v>0</v>
      </c>
      <c r="L699" s="89"/>
      <c r="M699" s="73"/>
    </row>
    <row r="700" spans="2:13" ht="21" customHeight="1" outlineLevel="1">
      <c r="B700" s="73"/>
      <c r="C700" s="90" t="s">
        <v>462</v>
      </c>
      <c r="D700" s="103"/>
      <c r="E700" s="110">
        <v>0</v>
      </c>
      <c r="F700" s="114"/>
      <c r="G700" s="110">
        <v>0</v>
      </c>
      <c r="H700" s="112"/>
      <c r="I700" s="110">
        <v>0</v>
      </c>
      <c r="J700" s="111"/>
      <c r="K700" s="113">
        <f t="shared" si="10"/>
        <v>0</v>
      </c>
      <c r="L700" s="89"/>
      <c r="M700" s="73"/>
    </row>
    <row r="701" spans="2:13" ht="21" customHeight="1" outlineLevel="1">
      <c r="B701" s="73"/>
      <c r="C701" s="90" t="s">
        <v>463</v>
      </c>
      <c r="D701" s="103"/>
      <c r="E701" s="110">
        <v>0</v>
      </c>
      <c r="F701" s="111"/>
      <c r="G701" s="110">
        <v>0</v>
      </c>
      <c r="H701" s="112"/>
      <c r="I701" s="110">
        <v>0</v>
      </c>
      <c r="J701" s="111"/>
      <c r="K701" s="113">
        <f t="shared" si="10"/>
        <v>0</v>
      </c>
      <c r="L701" s="89"/>
      <c r="M701" s="73"/>
    </row>
    <row r="702" spans="2:13" ht="21.75" customHeight="1" outlineLevel="1">
      <c r="B702" s="73"/>
      <c r="C702" s="90" t="s">
        <v>464</v>
      </c>
      <c r="D702" s="103"/>
      <c r="E702" s="110">
        <v>0</v>
      </c>
      <c r="F702" s="114"/>
      <c r="G702" s="110">
        <v>0</v>
      </c>
      <c r="H702" s="112"/>
      <c r="I702" s="110">
        <v>0</v>
      </c>
      <c r="J702" s="111"/>
      <c r="K702" s="113">
        <f t="shared" si="10"/>
        <v>0</v>
      </c>
      <c r="L702" s="73"/>
      <c r="M702" s="73"/>
    </row>
    <row r="703" spans="2:13" ht="21.75" customHeight="1" outlineLevel="1">
      <c r="B703" s="73"/>
      <c r="C703" s="90" t="s">
        <v>465</v>
      </c>
      <c r="D703" s="103"/>
      <c r="E703" s="110">
        <v>0</v>
      </c>
      <c r="F703" s="114"/>
      <c r="G703" s="110">
        <v>0</v>
      </c>
      <c r="H703" s="112"/>
      <c r="I703" s="110">
        <v>0</v>
      </c>
      <c r="J703" s="111"/>
      <c r="K703" s="113">
        <f t="shared" si="10"/>
        <v>0</v>
      </c>
      <c r="L703" s="73"/>
      <c r="M703" s="73"/>
    </row>
    <row r="704" spans="2:13" ht="21" customHeight="1" outlineLevel="1">
      <c r="B704" s="73"/>
      <c r="C704" s="90" t="s">
        <v>466</v>
      </c>
      <c r="D704" s="103"/>
      <c r="E704" s="110">
        <v>0</v>
      </c>
      <c r="F704" s="111"/>
      <c r="G704" s="110">
        <v>0</v>
      </c>
      <c r="H704" s="112"/>
      <c r="I704" s="110">
        <v>0</v>
      </c>
      <c r="J704" s="111"/>
      <c r="K704" s="113">
        <f t="shared" si="10"/>
        <v>0</v>
      </c>
      <c r="L704" s="73"/>
      <c r="M704" s="73"/>
    </row>
    <row r="705" spans="2:13" ht="21.75" customHeight="1" outlineLevel="1">
      <c r="B705" s="73"/>
      <c r="C705" s="90" t="s">
        <v>467</v>
      </c>
      <c r="D705" s="103"/>
      <c r="E705" s="110">
        <v>0</v>
      </c>
      <c r="F705" s="114"/>
      <c r="G705" s="110">
        <v>0</v>
      </c>
      <c r="H705" s="112"/>
      <c r="I705" s="110">
        <v>0</v>
      </c>
      <c r="J705" s="111"/>
      <c r="K705" s="113">
        <f t="shared" si="10"/>
        <v>0</v>
      </c>
      <c r="L705" s="73"/>
      <c r="M705" s="73"/>
    </row>
    <row r="706" spans="2:13" ht="21.75" customHeight="1" outlineLevel="1">
      <c r="B706" s="73"/>
      <c r="C706" s="90" t="s">
        <v>468</v>
      </c>
      <c r="D706" s="103"/>
      <c r="E706" s="110">
        <v>0</v>
      </c>
      <c r="F706" s="114"/>
      <c r="G706" s="110">
        <v>0</v>
      </c>
      <c r="H706" s="112"/>
      <c r="I706" s="110">
        <v>0</v>
      </c>
      <c r="J706" s="111"/>
      <c r="K706" s="113">
        <f t="shared" si="10"/>
        <v>0</v>
      </c>
      <c r="L706" s="73"/>
      <c r="M706" s="73"/>
    </row>
    <row r="707" spans="2:13" ht="21.75" customHeight="1" outlineLevel="1">
      <c r="B707" s="73"/>
      <c r="C707" s="90" t="s">
        <v>469</v>
      </c>
      <c r="D707" s="103"/>
      <c r="E707" s="110">
        <v>0</v>
      </c>
      <c r="F707" s="114"/>
      <c r="G707" s="110">
        <v>0</v>
      </c>
      <c r="H707" s="112"/>
      <c r="I707" s="110">
        <v>0</v>
      </c>
      <c r="J707" s="111"/>
      <c r="K707" s="113">
        <f t="shared" si="10"/>
        <v>0</v>
      </c>
      <c r="L707" s="73"/>
      <c r="M707" s="73"/>
    </row>
    <row r="708" spans="2:13" ht="21" customHeight="1" outlineLevel="1">
      <c r="B708" s="73"/>
      <c r="C708" s="115" t="s">
        <v>470</v>
      </c>
      <c r="D708" s="103"/>
      <c r="E708" s="110">
        <v>0</v>
      </c>
      <c r="F708" s="114"/>
      <c r="G708" s="110">
        <v>0</v>
      </c>
      <c r="H708" s="112"/>
      <c r="I708" s="110">
        <v>0</v>
      </c>
      <c r="J708" s="111"/>
      <c r="K708" s="113">
        <f t="shared" si="10"/>
        <v>0</v>
      </c>
      <c r="L708" s="116"/>
      <c r="M708" s="73"/>
    </row>
    <row r="709" spans="2:13" ht="21" customHeight="1" outlineLevel="1">
      <c r="B709" s="73"/>
      <c r="C709" s="115" t="s">
        <v>471</v>
      </c>
      <c r="D709" s="103"/>
      <c r="E709" s="110">
        <v>0</v>
      </c>
      <c r="F709" s="114"/>
      <c r="G709" s="110">
        <v>0</v>
      </c>
      <c r="H709" s="112"/>
      <c r="I709" s="110">
        <v>0</v>
      </c>
      <c r="J709" s="111"/>
      <c r="K709" s="113">
        <f t="shared" si="10"/>
        <v>0</v>
      </c>
      <c r="L709" s="116"/>
      <c r="M709" s="73"/>
    </row>
    <row r="710" spans="2:13" ht="21" customHeight="1" outlineLevel="1">
      <c r="B710" s="73"/>
      <c r="C710" s="115" t="s">
        <v>472</v>
      </c>
      <c r="D710" s="103"/>
      <c r="E710" s="110">
        <v>0</v>
      </c>
      <c r="F710" s="114"/>
      <c r="G710" s="110">
        <v>0</v>
      </c>
      <c r="H710" s="112"/>
      <c r="I710" s="110">
        <v>0</v>
      </c>
      <c r="J710" s="111"/>
      <c r="K710" s="113">
        <f t="shared" si="10"/>
        <v>0</v>
      </c>
      <c r="L710" s="116"/>
      <c r="M710" s="73"/>
    </row>
    <row r="711" spans="2:13" ht="21" customHeight="1" outlineLevel="1">
      <c r="B711" s="73"/>
      <c r="C711" s="115" t="s">
        <v>473</v>
      </c>
      <c r="D711" s="103"/>
      <c r="E711" s="110">
        <v>0</v>
      </c>
      <c r="F711" s="114"/>
      <c r="G711" s="110">
        <v>0</v>
      </c>
      <c r="H711" s="112"/>
      <c r="I711" s="110">
        <v>0</v>
      </c>
      <c r="J711" s="111"/>
      <c r="K711" s="113">
        <f t="shared" si="10"/>
        <v>0</v>
      </c>
      <c r="L711" s="116"/>
      <c r="M711" s="73"/>
    </row>
    <row r="712" spans="2:13" ht="21" customHeight="1" outlineLevel="1">
      <c r="B712" s="73"/>
      <c r="C712" s="115" t="s">
        <v>474</v>
      </c>
      <c r="D712" s="103"/>
      <c r="E712" s="110">
        <v>0</v>
      </c>
      <c r="F712" s="114"/>
      <c r="G712" s="110">
        <v>0</v>
      </c>
      <c r="H712" s="112"/>
      <c r="I712" s="110">
        <v>0</v>
      </c>
      <c r="J712" s="111"/>
      <c r="K712" s="113">
        <f t="shared" si="10"/>
        <v>0</v>
      </c>
      <c r="L712" s="116"/>
      <c r="M712" s="73"/>
    </row>
    <row r="713" spans="2:13" ht="21" customHeight="1" outlineLevel="1">
      <c r="B713" s="73"/>
      <c r="C713" s="115" t="s">
        <v>475</v>
      </c>
      <c r="D713" s="103"/>
      <c r="E713" s="110">
        <v>0</v>
      </c>
      <c r="F713" s="114"/>
      <c r="G713" s="110">
        <v>0</v>
      </c>
      <c r="H713" s="112"/>
      <c r="I713" s="110">
        <v>0</v>
      </c>
      <c r="J713" s="111"/>
      <c r="K713" s="113">
        <f t="shared" si="10"/>
        <v>0</v>
      </c>
      <c r="L713" s="116"/>
      <c r="M713" s="73"/>
    </row>
    <row r="714" spans="2:13" ht="21" customHeight="1" outlineLevel="1">
      <c r="B714" s="73"/>
      <c r="C714" s="115" t="s">
        <v>476</v>
      </c>
      <c r="D714" s="103"/>
      <c r="E714" s="110">
        <v>0</v>
      </c>
      <c r="F714" s="114"/>
      <c r="G714" s="110">
        <v>0</v>
      </c>
      <c r="H714" s="112"/>
      <c r="I714" s="110">
        <v>0</v>
      </c>
      <c r="J714" s="111"/>
      <c r="K714" s="113">
        <f t="shared" si="10"/>
        <v>0</v>
      </c>
      <c r="L714" s="116"/>
      <c r="M714" s="73"/>
    </row>
    <row r="715" spans="2:13" ht="21" customHeight="1" outlineLevel="1">
      <c r="B715" s="73"/>
      <c r="C715" s="115" t="s">
        <v>477</v>
      </c>
      <c r="D715" s="103"/>
      <c r="E715" s="110">
        <v>0</v>
      </c>
      <c r="F715" s="114"/>
      <c r="G715" s="110">
        <v>0</v>
      </c>
      <c r="H715" s="112"/>
      <c r="I715" s="110">
        <v>0</v>
      </c>
      <c r="J715" s="111"/>
      <c r="K715" s="113">
        <f t="shared" si="10"/>
        <v>0</v>
      </c>
      <c r="L715" s="116"/>
      <c r="M715" s="73"/>
    </row>
    <row r="716" spans="2:13" ht="21" customHeight="1" outlineLevel="1">
      <c r="B716" s="73"/>
      <c r="C716" s="115" t="s">
        <v>478</v>
      </c>
      <c r="D716" s="103"/>
      <c r="E716" s="110">
        <v>0</v>
      </c>
      <c r="F716" s="114"/>
      <c r="G716" s="110">
        <v>0</v>
      </c>
      <c r="H716" s="112"/>
      <c r="I716" s="110">
        <v>0</v>
      </c>
      <c r="J716" s="111"/>
      <c r="K716" s="113">
        <f t="shared" si="10"/>
        <v>0</v>
      </c>
      <c r="L716" s="116"/>
      <c r="M716" s="73"/>
    </row>
    <row r="717" spans="2:13" ht="21" customHeight="1" outlineLevel="1">
      <c r="B717" s="73"/>
      <c r="C717" s="115" t="s">
        <v>479</v>
      </c>
      <c r="D717" s="103"/>
      <c r="E717" s="110">
        <v>0</v>
      </c>
      <c r="F717" s="114"/>
      <c r="G717" s="110">
        <v>0</v>
      </c>
      <c r="H717" s="112"/>
      <c r="I717" s="110">
        <v>0</v>
      </c>
      <c r="J717" s="111"/>
      <c r="K717" s="113">
        <f t="shared" si="10"/>
        <v>0</v>
      </c>
      <c r="L717" s="116"/>
      <c r="M717" s="73"/>
    </row>
    <row r="718" spans="2:13" ht="21" customHeight="1" outlineLevel="1">
      <c r="B718" s="73"/>
      <c r="C718" s="90" t="s">
        <v>480</v>
      </c>
      <c r="D718" s="103"/>
      <c r="E718" s="117">
        <f>SUM(E699:E717)</f>
        <v>0</v>
      </c>
      <c r="F718" s="111"/>
      <c r="G718" s="117">
        <f>SUM(G699:G717)</f>
        <v>0</v>
      </c>
      <c r="H718" s="112"/>
      <c r="I718" s="117">
        <f>SUM(I699:I717)</f>
        <v>0</v>
      </c>
      <c r="J718" s="111"/>
      <c r="K718" s="117">
        <f>SUM(K699:K717)</f>
        <v>0</v>
      </c>
      <c r="L718" s="89"/>
      <c r="M718" s="73"/>
    </row>
    <row r="719" spans="2:13" ht="21" customHeight="1" outlineLevel="1">
      <c r="B719" s="73"/>
      <c r="C719" s="109"/>
      <c r="D719" s="103"/>
      <c r="E719" s="73"/>
      <c r="F719" s="73"/>
      <c r="G719" s="73"/>
      <c r="H719" s="73"/>
      <c r="I719" s="73"/>
      <c r="J719" s="73"/>
      <c r="K719" s="73"/>
      <c r="L719" s="89"/>
      <c r="M719" s="73"/>
    </row>
    <row r="720" spans="2:13" ht="21" customHeight="1" outlineLevel="1">
      <c r="B720" s="73"/>
      <c r="C720" s="73"/>
      <c r="D720" s="73"/>
      <c r="E720" s="100">
        <v>2024</v>
      </c>
      <c r="F720" s="101"/>
      <c r="G720" s="100">
        <v>2025</v>
      </c>
      <c r="H720" s="101"/>
      <c r="I720" s="100">
        <v>2026</v>
      </c>
      <c r="J720" s="102"/>
      <c r="K720" s="100" t="s">
        <v>407</v>
      </c>
      <c r="L720" s="89"/>
      <c r="M720" s="73"/>
    </row>
    <row r="721" spans="2:13" ht="21" customHeight="1" outlineLevel="1">
      <c r="B721" s="73"/>
      <c r="C721" s="95" t="s">
        <v>481</v>
      </c>
      <c r="D721" s="103"/>
      <c r="E721" s="110">
        <v>0</v>
      </c>
      <c r="F721" s="111"/>
      <c r="G721" s="110">
        <v>0</v>
      </c>
      <c r="H721" s="112"/>
      <c r="I721" s="110">
        <v>0</v>
      </c>
      <c r="J721" s="111"/>
      <c r="K721" s="113">
        <f t="shared" ref="K721:K729" si="11">E721+G721+I721</f>
        <v>0</v>
      </c>
      <c r="L721" s="89"/>
      <c r="M721" s="73"/>
    </row>
    <row r="722" spans="2:13" ht="21" customHeight="1" outlineLevel="1">
      <c r="B722" s="73"/>
      <c r="C722" s="90" t="s">
        <v>482</v>
      </c>
      <c r="D722" s="103"/>
      <c r="E722" s="110">
        <v>0</v>
      </c>
      <c r="F722" s="114"/>
      <c r="G722" s="110">
        <v>0</v>
      </c>
      <c r="H722" s="112"/>
      <c r="I722" s="110">
        <v>0</v>
      </c>
      <c r="J722" s="111"/>
      <c r="K722" s="113">
        <f t="shared" si="11"/>
        <v>0</v>
      </c>
      <c r="L722" s="89"/>
      <c r="M722" s="73"/>
    </row>
    <row r="723" spans="2:13" ht="21" customHeight="1" outlineLevel="1">
      <c r="B723" s="73"/>
      <c r="C723" s="90" t="s">
        <v>483</v>
      </c>
      <c r="D723" s="103"/>
      <c r="E723" s="110">
        <v>0</v>
      </c>
      <c r="F723" s="114"/>
      <c r="G723" s="110">
        <v>0</v>
      </c>
      <c r="H723" s="112"/>
      <c r="I723" s="110">
        <v>0</v>
      </c>
      <c r="J723" s="111"/>
      <c r="K723" s="113">
        <f t="shared" si="11"/>
        <v>0</v>
      </c>
      <c r="L723" s="73"/>
      <c r="M723" s="73"/>
    </row>
    <row r="724" spans="2:13" ht="21" customHeight="1" outlineLevel="1">
      <c r="B724" s="73"/>
      <c r="C724" s="90" t="s">
        <v>484</v>
      </c>
      <c r="D724" s="103"/>
      <c r="E724" s="110">
        <v>0</v>
      </c>
      <c r="F724" s="111"/>
      <c r="G724" s="110">
        <v>0</v>
      </c>
      <c r="H724" s="112"/>
      <c r="I724" s="110">
        <v>0</v>
      </c>
      <c r="J724" s="111"/>
      <c r="K724" s="113">
        <f t="shared" si="11"/>
        <v>0</v>
      </c>
      <c r="L724" s="89"/>
      <c r="M724" s="73"/>
    </row>
    <row r="725" spans="2:13" ht="21" customHeight="1" outlineLevel="1">
      <c r="B725" s="73"/>
      <c r="C725" s="90" t="s">
        <v>485</v>
      </c>
      <c r="D725" s="103"/>
      <c r="E725" s="110">
        <v>0</v>
      </c>
      <c r="F725" s="114"/>
      <c r="G725" s="110">
        <v>0</v>
      </c>
      <c r="H725" s="112"/>
      <c r="I725" s="110">
        <v>0</v>
      </c>
      <c r="J725" s="111"/>
      <c r="K725" s="113">
        <f t="shared" si="11"/>
        <v>0</v>
      </c>
      <c r="L725" s="116"/>
      <c r="M725" s="73"/>
    </row>
    <row r="726" spans="2:13" ht="21" customHeight="1" outlineLevel="1">
      <c r="B726" s="73"/>
      <c r="C726" s="90" t="s">
        <v>486</v>
      </c>
      <c r="D726" s="103"/>
      <c r="E726" s="110">
        <v>0</v>
      </c>
      <c r="F726" s="114"/>
      <c r="G726" s="110">
        <v>0</v>
      </c>
      <c r="H726" s="112"/>
      <c r="I726" s="110">
        <v>0</v>
      </c>
      <c r="J726" s="111"/>
      <c r="K726" s="113">
        <f t="shared" si="11"/>
        <v>0</v>
      </c>
      <c r="L726" s="116"/>
      <c r="M726" s="73"/>
    </row>
    <row r="727" spans="2:13" ht="21" customHeight="1" outlineLevel="1">
      <c r="B727" s="73"/>
      <c r="C727" s="90" t="s">
        <v>487</v>
      </c>
      <c r="D727" s="103"/>
      <c r="E727" s="110">
        <v>0</v>
      </c>
      <c r="F727" s="114"/>
      <c r="G727" s="110">
        <v>0</v>
      </c>
      <c r="H727" s="112"/>
      <c r="I727" s="110">
        <v>0</v>
      </c>
      <c r="J727" s="111"/>
      <c r="K727" s="113">
        <f t="shared" si="11"/>
        <v>0</v>
      </c>
      <c r="L727" s="116"/>
      <c r="M727" s="73"/>
    </row>
    <row r="728" spans="2:13" ht="21" customHeight="1" outlineLevel="1">
      <c r="B728" s="73"/>
      <c r="C728" s="90" t="s">
        <v>488</v>
      </c>
      <c r="D728" s="103"/>
      <c r="E728" s="110">
        <v>0</v>
      </c>
      <c r="F728" s="114"/>
      <c r="G728" s="110">
        <v>0</v>
      </c>
      <c r="H728" s="112"/>
      <c r="I728" s="110">
        <v>0</v>
      </c>
      <c r="J728" s="111"/>
      <c r="K728" s="113">
        <f t="shared" si="11"/>
        <v>0</v>
      </c>
      <c r="L728" s="116"/>
      <c r="M728" s="73"/>
    </row>
    <row r="729" spans="2:13" ht="21.75" customHeight="1" outlineLevel="1">
      <c r="B729" s="73"/>
      <c r="C729" s="90" t="s">
        <v>480</v>
      </c>
      <c r="D729" s="103"/>
      <c r="E729" s="117">
        <f>SUM(E721:E728)</f>
        <v>0</v>
      </c>
      <c r="F729" s="111"/>
      <c r="G729" s="117">
        <f>SUM(G721:G728)</f>
        <v>0</v>
      </c>
      <c r="H729" s="112"/>
      <c r="I729" s="117">
        <f>SUM(I721:I728)</f>
        <v>0</v>
      </c>
      <c r="J729" s="111"/>
      <c r="K729" s="117">
        <f t="shared" si="11"/>
        <v>0</v>
      </c>
      <c r="L729" s="89"/>
      <c r="M729" s="73"/>
    </row>
    <row r="730" spans="2:13" ht="21" customHeight="1" outlineLevel="1">
      <c r="B730" s="73"/>
      <c r="C730" s="89"/>
      <c r="D730" s="103"/>
      <c r="E730" s="89"/>
      <c r="F730" s="89"/>
      <c r="G730" s="89"/>
      <c r="H730" s="89"/>
      <c r="I730" s="89"/>
      <c r="J730" s="89"/>
      <c r="K730" s="89"/>
      <c r="L730" s="89"/>
      <c r="M730" s="73"/>
    </row>
    <row r="731" spans="2:13" ht="21" customHeight="1" outlineLevel="1">
      <c r="B731" s="73"/>
      <c r="C731" s="93" t="s">
        <v>490</v>
      </c>
      <c r="D731" s="89"/>
      <c r="E731" s="93" t="str">
        <f>IF(K702&gt;0,"Si","No")</f>
        <v>No</v>
      </c>
      <c r="F731" s="89"/>
      <c r="G731" s="89"/>
      <c r="H731" s="89"/>
      <c r="I731" s="89"/>
      <c r="J731" s="89"/>
      <c r="K731" s="89"/>
      <c r="L731" s="89"/>
      <c r="M731" s="73"/>
    </row>
    <row r="732" spans="2:13" ht="21" customHeight="1" outlineLevel="1">
      <c r="B732" s="73"/>
      <c r="C732" s="93" t="s">
        <v>491</v>
      </c>
      <c r="D732" s="89"/>
      <c r="E732" s="93" t="str">
        <f>IF(K703&gt;0,"Si","No")</f>
        <v>No</v>
      </c>
      <c r="F732" s="89"/>
      <c r="G732" s="89"/>
      <c r="H732" s="89"/>
      <c r="I732" s="89"/>
      <c r="J732" s="89"/>
      <c r="K732" s="89"/>
      <c r="L732" s="89"/>
      <c r="M732" s="73"/>
    </row>
    <row r="733" spans="2:13" ht="21" customHeight="1" outlineLevel="1">
      <c r="B733" s="73"/>
      <c r="C733" s="89"/>
      <c r="D733" s="89"/>
      <c r="E733" s="89"/>
      <c r="F733" s="89"/>
      <c r="G733" s="73"/>
      <c r="H733" s="73"/>
      <c r="I733" s="73"/>
      <c r="J733" s="89"/>
      <c r="K733" s="73"/>
      <c r="L733" s="89"/>
      <c r="M733" s="73"/>
    </row>
    <row r="734" spans="2:13" ht="20.25" outlineLevel="1">
      <c r="B734" s="73"/>
      <c r="C734" s="86" t="s">
        <v>492</v>
      </c>
      <c r="D734" s="73"/>
      <c r="E734" s="98"/>
      <c r="F734" s="99"/>
      <c r="G734" s="99"/>
      <c r="H734" s="99"/>
      <c r="I734" s="99"/>
      <c r="J734" s="99"/>
      <c r="K734" s="99"/>
      <c r="L734" s="89"/>
      <c r="M734" s="73"/>
    </row>
    <row r="735" spans="2:13" ht="21" customHeight="1" outlineLevel="1">
      <c r="B735" s="73"/>
      <c r="C735" s="73"/>
      <c r="D735" s="73"/>
      <c r="E735" s="100"/>
      <c r="F735" s="101"/>
      <c r="G735" s="100"/>
      <c r="H735" s="101"/>
      <c r="I735" s="100"/>
      <c r="J735" s="102"/>
      <c r="K735" s="100"/>
      <c r="L735" s="89"/>
      <c r="M735" s="73"/>
    </row>
    <row r="736" spans="2:13" ht="21" customHeight="1" outlineLevel="1">
      <c r="B736" s="73"/>
      <c r="C736" s="73"/>
      <c r="D736" s="73"/>
      <c r="E736" s="100">
        <v>2024</v>
      </c>
      <c r="F736" s="101"/>
      <c r="G736" s="100">
        <v>2025</v>
      </c>
      <c r="H736" s="101"/>
      <c r="I736" s="100">
        <v>2026</v>
      </c>
      <c r="J736" s="102"/>
      <c r="K736" s="100" t="s">
        <v>407</v>
      </c>
      <c r="L736" s="89"/>
      <c r="M736" s="73"/>
    </row>
    <row r="737" spans="2:13" ht="21" customHeight="1" outlineLevel="1">
      <c r="B737" s="73"/>
      <c r="C737" s="95" t="s">
        <v>493</v>
      </c>
      <c r="D737" s="103"/>
      <c r="E737" s="110"/>
      <c r="F737" s="111"/>
      <c r="G737" s="110"/>
      <c r="H737" s="119"/>
      <c r="I737" s="110"/>
      <c r="J737" s="111"/>
      <c r="K737" s="113" t="s">
        <v>495</v>
      </c>
      <c r="L737" s="89"/>
      <c r="M737" s="73"/>
    </row>
    <row r="738" spans="2:13" ht="21" customHeight="1" outlineLevel="1">
      <c r="B738" s="73"/>
      <c r="C738" s="95" t="s">
        <v>496</v>
      </c>
      <c r="D738" s="103"/>
      <c r="E738" s="110"/>
      <c r="F738" s="111"/>
      <c r="G738" s="110"/>
      <c r="H738" s="119"/>
      <c r="I738" s="110"/>
      <c r="J738" s="111"/>
      <c r="K738" s="113" t="s">
        <v>495</v>
      </c>
      <c r="L738" s="89"/>
      <c r="M738" s="73"/>
    </row>
    <row r="739" spans="2:13" ht="21" customHeight="1" outlineLevel="1">
      <c r="B739" s="73"/>
      <c r="C739" s="90" t="s">
        <v>498</v>
      </c>
      <c r="D739" s="103"/>
      <c r="E739" s="120">
        <v>0</v>
      </c>
      <c r="F739" s="121"/>
      <c r="G739" s="120">
        <v>0</v>
      </c>
      <c r="H739" s="122"/>
      <c r="I739" s="120">
        <v>0</v>
      </c>
      <c r="J739" s="123"/>
      <c r="K739" s="124">
        <f>E739+G739+I739</f>
        <v>0</v>
      </c>
      <c r="L739" s="73"/>
      <c r="M739" s="73"/>
    </row>
    <row r="740" spans="2:13" ht="21" customHeight="1" outlineLevel="1">
      <c r="B740" s="73"/>
      <c r="C740" s="90" t="s">
        <v>499</v>
      </c>
      <c r="D740" s="103"/>
      <c r="E740" s="110"/>
      <c r="F740" s="111"/>
      <c r="G740" s="110"/>
      <c r="H740" s="119"/>
      <c r="I740" s="110"/>
      <c r="J740" s="111"/>
      <c r="K740" s="113" t="s">
        <v>495</v>
      </c>
      <c r="L740" s="89"/>
      <c r="M740" s="73"/>
    </row>
    <row r="741" spans="2:13" ht="21" customHeight="1" outlineLevel="1">
      <c r="B741" s="73"/>
      <c r="C741" s="90" t="s">
        <v>500</v>
      </c>
      <c r="D741" s="103"/>
      <c r="E741" s="105"/>
      <c r="F741" s="125"/>
      <c r="G741" s="105"/>
      <c r="H741" s="126"/>
      <c r="I741" s="105"/>
      <c r="J741" s="111"/>
      <c r="K741" s="113" t="s">
        <v>495</v>
      </c>
      <c r="L741" s="116"/>
      <c r="M741" s="73"/>
    </row>
    <row r="742" spans="2:13" outlineLevel="1">
      <c r="B742" s="73"/>
      <c r="C742" s="90" t="s">
        <v>501</v>
      </c>
      <c r="D742" s="103"/>
      <c r="E742" s="127"/>
      <c r="F742" s="125"/>
      <c r="G742" s="105"/>
      <c r="H742" s="126"/>
      <c r="I742" s="105"/>
      <c r="J742" s="111"/>
      <c r="K742" s="113" t="s">
        <v>495</v>
      </c>
      <c r="L742" s="116"/>
      <c r="M742" s="73"/>
    </row>
    <row r="743" spans="2:13" ht="21" customHeight="1" outlineLevel="1">
      <c r="B743" s="73"/>
      <c r="C743" s="90" t="s">
        <v>503</v>
      </c>
      <c r="D743" s="103"/>
      <c r="E743" s="105"/>
      <c r="F743" s="125"/>
      <c r="G743" s="105"/>
      <c r="H743" s="126"/>
      <c r="I743" s="105"/>
      <c r="J743" s="111"/>
      <c r="K743" s="124" t="s">
        <v>495</v>
      </c>
      <c r="L743" s="89"/>
      <c r="M743" s="73"/>
    </row>
    <row r="744" spans="2:13" ht="21" customHeight="1" outlineLevel="1">
      <c r="B744" s="73"/>
      <c r="C744" s="90" t="s">
        <v>504</v>
      </c>
      <c r="D744" s="103"/>
      <c r="E744" s="110"/>
      <c r="F744" s="111"/>
      <c r="G744" s="110"/>
      <c r="H744" s="119"/>
      <c r="I744" s="110"/>
      <c r="J744" s="111"/>
      <c r="K744" s="113" t="s">
        <v>495</v>
      </c>
      <c r="L744" s="89"/>
      <c r="M744" s="73"/>
    </row>
    <row r="745" spans="2:13" ht="21.75" customHeight="1" outlineLevel="1">
      <c r="B745" s="73"/>
      <c r="C745" s="90" t="s">
        <v>506</v>
      </c>
      <c r="D745" s="103"/>
      <c r="E745" s="120">
        <v>0</v>
      </c>
      <c r="F745" s="121"/>
      <c r="G745" s="120">
        <v>0</v>
      </c>
      <c r="H745" s="122"/>
      <c r="I745" s="120">
        <v>0</v>
      </c>
      <c r="J745" s="123"/>
      <c r="K745" s="124">
        <f>E745+G745+I745</f>
        <v>0</v>
      </c>
      <c r="L745" s="73"/>
      <c r="M745" s="73"/>
    </row>
    <row r="746" spans="2:13" ht="21.75" customHeight="1" outlineLevel="1">
      <c r="B746" s="73"/>
      <c r="C746" s="90" t="s">
        <v>507</v>
      </c>
      <c r="D746" s="103"/>
      <c r="E746" s="128">
        <v>0</v>
      </c>
      <c r="F746" s="129"/>
      <c r="G746" s="128">
        <v>0</v>
      </c>
      <c r="H746" s="142"/>
      <c r="I746" s="128">
        <v>0</v>
      </c>
      <c r="J746" s="130"/>
      <c r="K746" s="131">
        <f>E746+G746+I746</f>
        <v>0</v>
      </c>
      <c r="L746" s="89"/>
      <c r="M746" s="73"/>
    </row>
    <row r="747" spans="2:13" ht="21" customHeight="1" outlineLevel="1">
      <c r="B747" s="73"/>
      <c r="C747" s="109"/>
      <c r="D747" s="103"/>
      <c r="E747" s="130"/>
      <c r="F747" s="130"/>
      <c r="G747" s="130"/>
      <c r="H747" s="132"/>
      <c r="I747" s="130"/>
      <c r="J747" s="130"/>
      <c r="K747" s="130"/>
      <c r="L747" s="89"/>
      <c r="M747" s="73"/>
    </row>
    <row r="748" spans="2:13" ht="21" customHeight="1" outlineLevel="1">
      <c r="B748" s="73"/>
      <c r="C748" s="109"/>
      <c r="D748" s="103"/>
      <c r="E748" s="98"/>
      <c r="F748" s="73"/>
      <c r="G748" s="73"/>
      <c r="H748" s="73"/>
      <c r="I748" s="73"/>
      <c r="J748" s="73"/>
      <c r="K748" s="73"/>
      <c r="L748" s="89"/>
      <c r="M748" s="73"/>
    </row>
    <row r="749" spans="2:13" ht="21" customHeight="1" outlineLevel="1">
      <c r="B749" s="73"/>
      <c r="C749" s="86" t="s">
        <v>508</v>
      </c>
      <c r="D749" s="116"/>
      <c r="E749" s="116"/>
      <c r="F749" s="116"/>
      <c r="G749" s="73"/>
      <c r="H749" s="73"/>
      <c r="I749" s="73"/>
      <c r="J749" s="116"/>
      <c r="K749" s="73"/>
      <c r="L749" s="116"/>
      <c r="M749" s="73"/>
    </row>
    <row r="750" spans="2:13" ht="21" customHeight="1" outlineLevel="1">
      <c r="B750" s="73"/>
      <c r="C750" s="89"/>
      <c r="D750" s="89"/>
      <c r="E750" s="89"/>
      <c r="F750" s="89"/>
      <c r="G750" s="73"/>
      <c r="H750" s="73"/>
      <c r="I750" s="73"/>
      <c r="J750" s="89"/>
      <c r="K750" s="73"/>
      <c r="L750" s="89"/>
      <c r="M750" s="73"/>
    </row>
    <row r="751" spans="2:13" ht="21" customHeight="1" outlineLevel="1">
      <c r="B751" s="73"/>
      <c r="C751" s="133" t="s">
        <v>509</v>
      </c>
      <c r="D751" s="89"/>
      <c r="E751" s="89"/>
      <c r="F751" s="89"/>
      <c r="G751" s="73"/>
      <c r="H751" s="73"/>
      <c r="I751" s="73"/>
      <c r="J751" s="73"/>
      <c r="K751" s="73"/>
      <c r="L751" s="89"/>
      <c r="M751" s="73"/>
    </row>
    <row r="752" spans="2:13" ht="21" customHeight="1" outlineLevel="1">
      <c r="B752" s="73"/>
      <c r="C752" s="89"/>
      <c r="D752" s="89"/>
      <c r="E752" s="89"/>
      <c r="F752" s="89"/>
      <c r="G752" s="73"/>
      <c r="H752" s="73"/>
      <c r="I752" s="73"/>
      <c r="J752" s="89"/>
      <c r="K752" s="73"/>
      <c r="L752" s="89"/>
      <c r="M752" s="73"/>
    </row>
    <row r="753" spans="2:13" ht="21" customHeight="1" outlineLevel="1">
      <c r="B753" s="73"/>
      <c r="C753" s="481"/>
      <c r="D753" s="481"/>
      <c r="E753" s="481"/>
      <c r="F753" s="481"/>
      <c r="G753" s="481"/>
      <c r="H753" s="481"/>
      <c r="I753" s="481"/>
      <c r="J753" s="481"/>
      <c r="K753" s="481"/>
      <c r="L753" s="89"/>
      <c r="M753" s="73"/>
    </row>
    <row r="754" spans="2:13" ht="21" customHeight="1" outlineLevel="1">
      <c r="B754" s="73"/>
      <c r="C754" s="481"/>
      <c r="D754" s="481"/>
      <c r="E754" s="481"/>
      <c r="F754" s="481"/>
      <c r="G754" s="481"/>
      <c r="H754" s="481"/>
      <c r="I754" s="481"/>
      <c r="J754" s="481"/>
      <c r="K754" s="481"/>
      <c r="L754" s="73"/>
      <c r="M754" s="73"/>
    </row>
    <row r="755" spans="2:13" ht="21" customHeight="1" outlineLevel="1">
      <c r="B755" s="73"/>
      <c r="C755" s="481"/>
      <c r="D755" s="481"/>
      <c r="E755" s="481"/>
      <c r="F755" s="481"/>
      <c r="G755" s="481"/>
      <c r="H755" s="481"/>
      <c r="I755" s="481"/>
      <c r="J755" s="481"/>
      <c r="K755" s="481"/>
      <c r="L755" s="73"/>
      <c r="M755" s="73"/>
    </row>
    <row r="756" spans="2:13" ht="21" customHeight="1" outlineLevel="1">
      <c r="B756" s="73"/>
      <c r="C756" s="481"/>
      <c r="D756" s="481"/>
      <c r="E756" s="481"/>
      <c r="F756" s="481"/>
      <c r="G756" s="481"/>
      <c r="H756" s="481"/>
      <c r="I756" s="481"/>
      <c r="J756" s="481"/>
      <c r="K756" s="481"/>
      <c r="L756" s="73"/>
      <c r="M756" s="73"/>
    </row>
    <row r="757" spans="2:13" ht="21" customHeight="1" outlineLevel="1">
      <c r="B757" s="73"/>
      <c r="C757" s="481"/>
      <c r="D757" s="481"/>
      <c r="E757" s="481"/>
      <c r="F757" s="481"/>
      <c r="G757" s="481"/>
      <c r="H757" s="481"/>
      <c r="I757" s="481"/>
      <c r="J757" s="481"/>
      <c r="K757" s="481"/>
      <c r="L757" s="73"/>
      <c r="M757" s="73"/>
    </row>
    <row r="758" spans="2:13" ht="21" customHeight="1" outlineLevel="1">
      <c r="B758" s="73"/>
      <c r="C758" s="481"/>
      <c r="D758" s="481"/>
      <c r="E758" s="481"/>
      <c r="F758" s="481"/>
      <c r="G758" s="481"/>
      <c r="H758" s="481"/>
      <c r="I758" s="481"/>
      <c r="J758" s="481"/>
      <c r="K758" s="481"/>
      <c r="L758" s="73"/>
      <c r="M758" s="73"/>
    </row>
    <row r="759" spans="2:13" ht="21" customHeight="1" outlineLevel="1">
      <c r="B759" s="73"/>
      <c r="C759" s="481"/>
      <c r="D759" s="481"/>
      <c r="E759" s="481"/>
      <c r="F759" s="481"/>
      <c r="G759" s="481"/>
      <c r="H759" s="481"/>
      <c r="I759" s="481"/>
      <c r="J759" s="481"/>
      <c r="K759" s="481"/>
      <c r="L759" s="73"/>
      <c r="M759" s="73"/>
    </row>
    <row r="760" spans="2:13" ht="21" customHeight="1" outlineLevel="1">
      <c r="B760" s="73"/>
      <c r="C760" s="481"/>
      <c r="D760" s="481"/>
      <c r="E760" s="481"/>
      <c r="F760" s="481"/>
      <c r="G760" s="481"/>
      <c r="H760" s="481"/>
      <c r="I760" s="481"/>
      <c r="J760" s="481"/>
      <c r="K760" s="481"/>
      <c r="L760" s="73"/>
      <c r="M760" s="73"/>
    </row>
    <row r="761" spans="2:13" ht="21" customHeight="1" outlineLevel="1">
      <c r="B761" s="73"/>
      <c r="C761" s="481"/>
      <c r="D761" s="481"/>
      <c r="E761" s="481"/>
      <c r="F761" s="481"/>
      <c r="G761" s="481"/>
      <c r="H761" s="481"/>
      <c r="I761" s="481"/>
      <c r="J761" s="481"/>
      <c r="K761" s="481"/>
      <c r="L761" s="73"/>
      <c r="M761" s="73"/>
    </row>
    <row r="762" spans="2:13" ht="21" customHeight="1" outlineLevel="1">
      <c r="B762" s="73"/>
      <c r="C762" s="481"/>
      <c r="D762" s="481"/>
      <c r="E762" s="481"/>
      <c r="F762" s="481"/>
      <c r="G762" s="481"/>
      <c r="H762" s="481"/>
      <c r="I762" s="481"/>
      <c r="J762" s="481"/>
      <c r="K762" s="481"/>
      <c r="L762" s="73"/>
      <c r="M762" s="73"/>
    </row>
    <row r="763" spans="2:13" ht="21" customHeight="1" outlineLevel="1">
      <c r="B763" s="73"/>
      <c r="C763" s="481"/>
      <c r="D763" s="481"/>
      <c r="E763" s="481"/>
      <c r="F763" s="481"/>
      <c r="G763" s="481"/>
      <c r="H763" s="481"/>
      <c r="I763" s="481"/>
      <c r="J763" s="481"/>
      <c r="K763" s="481"/>
      <c r="L763" s="73"/>
      <c r="M763" s="73"/>
    </row>
    <row r="764" spans="2:13" ht="21" customHeight="1" outlineLevel="1">
      <c r="B764" s="73"/>
      <c r="C764" s="481"/>
      <c r="D764" s="481"/>
      <c r="E764" s="481"/>
      <c r="F764" s="481"/>
      <c r="G764" s="481"/>
      <c r="H764" s="481"/>
      <c r="I764" s="481"/>
      <c r="J764" s="481"/>
      <c r="K764" s="481"/>
      <c r="L764" s="73"/>
      <c r="M764" s="73"/>
    </row>
    <row r="765" spans="2:13" ht="21" customHeight="1" outlineLevel="1">
      <c r="B765" s="73"/>
      <c r="C765" s="481"/>
      <c r="D765" s="481"/>
      <c r="E765" s="481"/>
      <c r="F765" s="481"/>
      <c r="G765" s="481"/>
      <c r="H765" s="481"/>
      <c r="I765" s="481"/>
      <c r="J765" s="481"/>
      <c r="K765" s="481"/>
      <c r="L765" s="73"/>
      <c r="M765" s="73"/>
    </row>
    <row r="766" spans="2:13" ht="21" customHeight="1" outlineLevel="1">
      <c r="B766" s="73"/>
      <c r="C766" s="481"/>
      <c r="D766" s="481"/>
      <c r="E766" s="481"/>
      <c r="F766" s="481"/>
      <c r="G766" s="481"/>
      <c r="H766" s="481"/>
      <c r="I766" s="481"/>
      <c r="J766" s="481"/>
      <c r="K766" s="481"/>
      <c r="L766" s="73"/>
      <c r="M766" s="73"/>
    </row>
    <row r="767" spans="2:13" ht="21" customHeight="1" outlineLevel="1">
      <c r="B767" s="73"/>
      <c r="C767" s="481"/>
      <c r="D767" s="481"/>
      <c r="E767" s="481"/>
      <c r="F767" s="481"/>
      <c r="G767" s="481"/>
      <c r="H767" s="481"/>
      <c r="I767" s="481"/>
      <c r="J767" s="481"/>
      <c r="K767" s="481"/>
      <c r="L767" s="73"/>
      <c r="M767" s="73"/>
    </row>
    <row r="768" spans="2:13" ht="21" customHeight="1" outlineLevel="1">
      <c r="B768" s="73"/>
      <c r="C768" s="481"/>
      <c r="D768" s="481"/>
      <c r="E768" s="481"/>
      <c r="F768" s="481"/>
      <c r="G768" s="481"/>
      <c r="H768" s="481"/>
      <c r="I768" s="481"/>
      <c r="J768" s="481"/>
      <c r="K768" s="481"/>
      <c r="L768" s="73"/>
      <c r="M768" s="73"/>
    </row>
    <row r="769" spans="2:13" ht="21" customHeight="1" outlineLevel="1">
      <c r="B769" s="73"/>
      <c r="C769" s="481"/>
      <c r="D769" s="481"/>
      <c r="E769" s="481"/>
      <c r="F769" s="481"/>
      <c r="G769" s="481"/>
      <c r="H769" s="481"/>
      <c r="I769" s="481"/>
      <c r="J769" s="481"/>
      <c r="K769" s="481"/>
      <c r="L769" s="73"/>
      <c r="M769" s="73"/>
    </row>
    <row r="770" spans="2:13" ht="21" customHeight="1" outlineLevel="1">
      <c r="B770" s="73"/>
      <c r="C770" s="481"/>
      <c r="D770" s="481"/>
      <c r="E770" s="481"/>
      <c r="F770" s="481"/>
      <c r="G770" s="481"/>
      <c r="H770" s="481"/>
      <c r="I770" s="481"/>
      <c r="J770" s="481"/>
      <c r="K770" s="481"/>
      <c r="L770" s="73"/>
      <c r="M770" s="73"/>
    </row>
    <row r="771" spans="2:13" ht="21" customHeight="1" outlineLevel="1">
      <c r="B771" s="73"/>
      <c r="C771" s="134"/>
      <c r="D771" s="73"/>
      <c r="E771" s="134"/>
      <c r="F771" s="73"/>
      <c r="G771" s="73"/>
      <c r="H771" s="73"/>
      <c r="I771" s="135"/>
      <c r="J771" s="136"/>
      <c r="K771" s="137"/>
      <c r="L771" s="73"/>
      <c r="M771" s="73"/>
    </row>
    <row r="772" spans="2:13" ht="21" customHeight="1" outlineLevel="1">
      <c r="B772" s="73"/>
      <c r="C772" s="133" t="s">
        <v>511</v>
      </c>
      <c r="D772" s="73"/>
      <c r="E772" s="134"/>
      <c r="F772" s="73"/>
      <c r="G772" s="73"/>
      <c r="H772" s="73"/>
      <c r="I772" s="135"/>
      <c r="J772" s="136"/>
      <c r="K772" s="137"/>
      <c r="L772" s="73"/>
      <c r="M772" s="73"/>
    </row>
    <row r="773" spans="2:13" ht="21" customHeight="1" outlineLevel="1">
      <c r="B773" s="73"/>
      <c r="C773" s="73"/>
      <c r="D773" s="73"/>
      <c r="E773" s="83"/>
      <c r="F773" s="73"/>
      <c r="G773" s="73"/>
      <c r="H773" s="73"/>
      <c r="I773" s="73"/>
      <c r="J773" s="73"/>
      <c r="K773" s="73"/>
      <c r="L773" s="73"/>
      <c r="M773" s="73"/>
    </row>
    <row r="774" spans="2:13" ht="21" customHeight="1" outlineLevel="1">
      <c r="B774" s="73"/>
      <c r="C774" s="481"/>
      <c r="D774" s="481"/>
      <c r="E774" s="481"/>
      <c r="F774" s="481"/>
      <c r="G774" s="481"/>
      <c r="H774" s="481"/>
      <c r="I774" s="481"/>
      <c r="J774" s="481"/>
      <c r="K774" s="481"/>
      <c r="L774" s="73"/>
      <c r="M774" s="73"/>
    </row>
    <row r="775" spans="2:13" ht="21" customHeight="1" outlineLevel="1">
      <c r="B775" s="73"/>
      <c r="C775" s="481"/>
      <c r="D775" s="481"/>
      <c r="E775" s="481"/>
      <c r="F775" s="481"/>
      <c r="G775" s="481"/>
      <c r="H775" s="481"/>
      <c r="I775" s="481"/>
      <c r="J775" s="481"/>
      <c r="K775" s="481"/>
      <c r="L775" s="73"/>
      <c r="M775" s="73"/>
    </row>
    <row r="776" spans="2:13" ht="21" customHeight="1" outlineLevel="1">
      <c r="B776" s="73"/>
      <c r="C776" s="481"/>
      <c r="D776" s="481"/>
      <c r="E776" s="481"/>
      <c r="F776" s="481"/>
      <c r="G776" s="481"/>
      <c r="H776" s="481"/>
      <c r="I776" s="481"/>
      <c r="J776" s="481"/>
      <c r="K776" s="481"/>
      <c r="L776" s="73"/>
      <c r="M776" s="73"/>
    </row>
    <row r="777" spans="2:13" ht="21" customHeight="1" outlineLevel="1">
      <c r="B777" s="73"/>
      <c r="C777" s="481"/>
      <c r="D777" s="481"/>
      <c r="E777" s="481"/>
      <c r="F777" s="481"/>
      <c r="G777" s="481"/>
      <c r="H777" s="481"/>
      <c r="I777" s="481"/>
      <c r="J777" s="481"/>
      <c r="K777" s="481"/>
      <c r="L777" s="73"/>
      <c r="M777" s="73"/>
    </row>
    <row r="778" spans="2:13" ht="21" customHeight="1" outlineLevel="1">
      <c r="B778" s="73"/>
      <c r="C778" s="481"/>
      <c r="D778" s="481"/>
      <c r="E778" s="481"/>
      <c r="F778" s="481"/>
      <c r="G778" s="481"/>
      <c r="H778" s="481"/>
      <c r="I778" s="481"/>
      <c r="J778" s="481"/>
      <c r="K778" s="481"/>
      <c r="L778" s="73"/>
      <c r="M778" s="73"/>
    </row>
    <row r="779" spans="2:13" ht="21" customHeight="1" outlineLevel="1">
      <c r="B779" s="73"/>
      <c r="C779" s="481"/>
      <c r="D779" s="481"/>
      <c r="E779" s="481"/>
      <c r="F779" s="481"/>
      <c r="G779" s="481"/>
      <c r="H779" s="481"/>
      <c r="I779" s="481"/>
      <c r="J779" s="481"/>
      <c r="K779" s="481"/>
      <c r="L779" s="73"/>
      <c r="M779" s="73"/>
    </row>
    <row r="780" spans="2:13" ht="21" customHeight="1" outlineLevel="1">
      <c r="B780" s="73"/>
      <c r="C780" s="481"/>
      <c r="D780" s="481"/>
      <c r="E780" s="481"/>
      <c r="F780" s="481"/>
      <c r="G780" s="481"/>
      <c r="H780" s="481"/>
      <c r="I780" s="481"/>
      <c r="J780" s="481"/>
      <c r="K780" s="481"/>
      <c r="L780" s="73"/>
      <c r="M780" s="73"/>
    </row>
    <row r="781" spans="2:13" ht="21" customHeight="1" outlineLevel="1">
      <c r="B781" s="73"/>
      <c r="C781" s="481"/>
      <c r="D781" s="481"/>
      <c r="E781" s="481"/>
      <c r="F781" s="481"/>
      <c r="G781" s="481"/>
      <c r="H781" s="481"/>
      <c r="I781" s="481"/>
      <c r="J781" s="481"/>
      <c r="K781" s="481"/>
      <c r="L781" s="73"/>
      <c r="M781" s="73"/>
    </row>
    <row r="782" spans="2:13" ht="21" customHeight="1" outlineLevel="1">
      <c r="B782" s="73"/>
      <c r="C782" s="481"/>
      <c r="D782" s="481"/>
      <c r="E782" s="481"/>
      <c r="F782" s="481"/>
      <c r="G782" s="481"/>
      <c r="H782" s="481"/>
      <c r="I782" s="481"/>
      <c r="J782" s="481"/>
      <c r="K782" s="481"/>
      <c r="L782" s="73"/>
      <c r="M782" s="73"/>
    </row>
    <row r="783" spans="2:13" ht="21" customHeight="1" outlineLevel="1">
      <c r="B783" s="73"/>
      <c r="C783" s="481"/>
      <c r="D783" s="481"/>
      <c r="E783" s="481"/>
      <c r="F783" s="481"/>
      <c r="G783" s="481"/>
      <c r="H783" s="481"/>
      <c r="I783" s="481"/>
      <c r="J783" s="481"/>
      <c r="K783" s="481"/>
      <c r="L783" s="73"/>
      <c r="M783" s="73"/>
    </row>
    <row r="784" spans="2:13" ht="21" customHeight="1" outlineLevel="1">
      <c r="B784" s="73"/>
      <c r="C784" s="481"/>
      <c r="D784" s="481"/>
      <c r="E784" s="481"/>
      <c r="F784" s="481"/>
      <c r="G784" s="481"/>
      <c r="H784" s="481"/>
      <c r="I784" s="481"/>
      <c r="J784" s="481"/>
      <c r="K784" s="481"/>
      <c r="L784" s="73"/>
      <c r="M784" s="73"/>
    </row>
    <row r="785" spans="2:13" ht="21" customHeight="1" outlineLevel="1">
      <c r="B785" s="73"/>
      <c r="C785" s="481"/>
      <c r="D785" s="481"/>
      <c r="E785" s="481"/>
      <c r="F785" s="481"/>
      <c r="G785" s="481"/>
      <c r="H785" s="481"/>
      <c r="I785" s="481"/>
      <c r="J785" s="481"/>
      <c r="K785" s="481"/>
      <c r="L785" s="73"/>
      <c r="M785" s="73"/>
    </row>
    <row r="786" spans="2:13" ht="21" customHeight="1" outlineLevel="1">
      <c r="B786" s="73"/>
      <c r="C786" s="481"/>
      <c r="D786" s="481"/>
      <c r="E786" s="481"/>
      <c r="F786" s="481"/>
      <c r="G786" s="481"/>
      <c r="H786" s="481"/>
      <c r="I786" s="481"/>
      <c r="J786" s="481"/>
      <c r="K786" s="481"/>
      <c r="L786" s="73"/>
      <c r="M786" s="73"/>
    </row>
    <row r="787" spans="2:13" ht="21" customHeight="1" outlineLevel="1">
      <c r="B787" s="73"/>
      <c r="C787" s="481"/>
      <c r="D787" s="481"/>
      <c r="E787" s="481"/>
      <c r="F787" s="481"/>
      <c r="G787" s="481"/>
      <c r="H787" s="481"/>
      <c r="I787" s="481"/>
      <c r="J787" s="481"/>
      <c r="K787" s="481"/>
      <c r="L787" s="73"/>
      <c r="M787" s="73"/>
    </row>
    <row r="788" spans="2:13" ht="21" customHeight="1" outlineLevel="1">
      <c r="B788" s="73"/>
      <c r="C788" s="481"/>
      <c r="D788" s="481"/>
      <c r="E788" s="481"/>
      <c r="F788" s="481"/>
      <c r="G788" s="481"/>
      <c r="H788" s="481"/>
      <c r="I788" s="481"/>
      <c r="J788" s="481"/>
      <c r="K788" s="481"/>
      <c r="L788" s="73"/>
      <c r="M788" s="73"/>
    </row>
    <row r="789" spans="2:13" ht="21" customHeight="1" outlineLevel="1">
      <c r="B789" s="73"/>
      <c r="C789" s="481"/>
      <c r="D789" s="481"/>
      <c r="E789" s="481"/>
      <c r="F789" s="481"/>
      <c r="G789" s="481"/>
      <c r="H789" s="481"/>
      <c r="I789" s="481"/>
      <c r="J789" s="481"/>
      <c r="K789" s="481"/>
      <c r="L789" s="73"/>
      <c r="M789" s="73"/>
    </row>
    <row r="790" spans="2:13" ht="21" customHeight="1" outlineLevel="1">
      <c r="B790" s="73"/>
      <c r="C790" s="481"/>
      <c r="D790" s="481"/>
      <c r="E790" s="481"/>
      <c r="F790" s="481"/>
      <c r="G790" s="481"/>
      <c r="H790" s="481"/>
      <c r="I790" s="481"/>
      <c r="J790" s="481"/>
      <c r="K790" s="481"/>
      <c r="L790" s="73"/>
      <c r="M790" s="73"/>
    </row>
    <row r="791" spans="2:13" ht="21" customHeight="1" outlineLevel="1">
      <c r="B791" s="73"/>
      <c r="C791" s="481"/>
      <c r="D791" s="481"/>
      <c r="E791" s="481"/>
      <c r="F791" s="481"/>
      <c r="G791" s="481"/>
      <c r="H791" s="481"/>
      <c r="I791" s="481"/>
      <c r="J791" s="481"/>
      <c r="K791" s="481"/>
      <c r="L791" s="73"/>
      <c r="M791" s="73"/>
    </row>
    <row r="792" spans="2:13" ht="21" customHeight="1" outlineLevel="1">
      <c r="B792" s="73"/>
      <c r="C792" s="134"/>
      <c r="D792" s="73"/>
      <c r="E792" s="134"/>
      <c r="F792" s="73"/>
      <c r="G792" s="73"/>
      <c r="H792" s="73"/>
      <c r="I792" s="135"/>
      <c r="J792" s="136"/>
      <c r="K792" s="137"/>
      <c r="L792" s="73"/>
      <c r="M792" s="73"/>
    </row>
    <row r="793" spans="2:13" ht="20.25" customHeight="1">
      <c r="B793" s="73"/>
      <c r="C793" s="134"/>
      <c r="D793" s="73"/>
      <c r="E793" s="134"/>
      <c r="F793" s="73"/>
      <c r="G793" s="73"/>
      <c r="H793" s="73"/>
      <c r="I793" s="135"/>
      <c r="J793" s="136"/>
      <c r="K793" s="137"/>
      <c r="L793" s="73"/>
      <c r="M793" s="73"/>
    </row>
    <row r="794" spans="2:13" ht="24" customHeight="1">
      <c r="B794" s="73"/>
      <c r="C794" s="84" t="s">
        <v>288</v>
      </c>
      <c r="D794" s="81"/>
      <c r="E794" s="151" t="s">
        <v>289</v>
      </c>
      <c r="F794" s="73"/>
      <c r="G794" s="85" t="s">
        <v>497</v>
      </c>
      <c r="H794" s="73"/>
      <c r="J794" s="73"/>
      <c r="K794" s="73"/>
      <c r="L794" s="73"/>
      <c r="M794" s="73"/>
    </row>
    <row r="795" spans="2:13" ht="21" customHeight="1" outlineLevel="1">
      <c r="B795" s="73"/>
      <c r="C795" s="83"/>
      <c r="D795" s="73"/>
      <c r="E795" s="83"/>
      <c r="F795" s="73"/>
      <c r="G795" s="73"/>
      <c r="H795" s="73"/>
      <c r="I795" s="73"/>
      <c r="J795" s="73"/>
      <c r="K795" s="73"/>
      <c r="L795" s="73"/>
      <c r="M795" s="73"/>
    </row>
    <row r="796" spans="2:13" ht="21.75" customHeight="1" outlineLevel="1">
      <c r="B796" s="73"/>
      <c r="C796" s="86" t="s">
        <v>431</v>
      </c>
      <c r="D796" s="73"/>
      <c r="E796" s="87"/>
      <c r="F796" s="73"/>
      <c r="G796" s="73"/>
      <c r="H796" s="73"/>
      <c r="I796" s="73"/>
      <c r="J796" s="73"/>
      <c r="K796" s="73"/>
      <c r="L796" s="73"/>
      <c r="M796" s="73"/>
    </row>
    <row r="797" spans="2:13" ht="21" customHeight="1" outlineLevel="1">
      <c r="B797" s="73"/>
      <c r="C797" s="88"/>
      <c r="D797" s="73"/>
      <c r="E797" s="87"/>
      <c r="F797" s="73"/>
      <c r="G797" s="73"/>
      <c r="H797" s="73"/>
      <c r="I797" s="73"/>
      <c r="J797" s="73"/>
      <c r="K797" s="73"/>
      <c r="L797" s="73"/>
      <c r="M797" s="73"/>
    </row>
    <row r="798" spans="2:13" ht="21" customHeight="1" outlineLevel="1">
      <c r="B798" s="73"/>
      <c r="C798" s="89"/>
      <c r="D798" s="73"/>
      <c r="E798" s="89"/>
      <c r="F798" s="73"/>
      <c r="G798" s="73"/>
      <c r="H798" s="73"/>
      <c r="I798" s="73"/>
      <c r="J798" s="73"/>
      <c r="K798" s="73"/>
      <c r="L798" s="73"/>
      <c r="M798" s="73"/>
    </row>
    <row r="799" spans="2:13" outlineLevel="1">
      <c r="B799" s="73"/>
      <c r="C799" s="90" t="s">
        <v>36</v>
      </c>
      <c r="D799" s="89"/>
      <c r="E799" s="90" t="s">
        <v>432</v>
      </c>
      <c r="F799" s="89"/>
      <c r="G799" s="91" t="s">
        <v>433</v>
      </c>
      <c r="H799" s="73"/>
      <c r="I799" s="90" t="s">
        <v>434</v>
      </c>
      <c r="J799" s="73"/>
      <c r="K799" s="73"/>
      <c r="L799" s="89"/>
      <c r="M799" s="73"/>
    </row>
    <row r="800" spans="2:13" ht="36.75" customHeight="1" outlineLevel="1">
      <c r="B800" s="73"/>
      <c r="C800" s="92" t="s">
        <v>316</v>
      </c>
      <c r="D800" s="73"/>
      <c r="E800" s="93" t="s">
        <v>671</v>
      </c>
      <c r="F800" s="73"/>
      <c r="G800" s="94"/>
      <c r="H800" s="73"/>
      <c r="I800" s="92" t="s">
        <v>438</v>
      </c>
      <c r="J800" s="73"/>
      <c r="K800" s="73"/>
      <c r="L800" s="73"/>
      <c r="M800" s="73"/>
    </row>
    <row r="801" spans="2:13" ht="21" customHeight="1" outlineLevel="1">
      <c r="B801" s="73"/>
      <c r="C801" s="89"/>
      <c r="D801" s="73"/>
      <c r="E801" s="73"/>
      <c r="F801" s="73"/>
      <c r="G801" s="73"/>
      <c r="H801" s="73"/>
      <c r="I801" s="73"/>
      <c r="J801" s="73"/>
      <c r="K801" s="73"/>
      <c r="L801" s="73"/>
      <c r="M801" s="73"/>
    </row>
    <row r="802" spans="2:13" ht="36" outlineLevel="1">
      <c r="B802" s="73"/>
      <c r="C802" s="95" t="s">
        <v>439</v>
      </c>
      <c r="D802" s="89"/>
      <c r="E802" s="95" t="s">
        <v>440</v>
      </c>
      <c r="F802" s="89"/>
      <c r="G802" s="95" t="s">
        <v>441</v>
      </c>
      <c r="H802" s="73"/>
      <c r="I802" s="95" t="s">
        <v>442</v>
      </c>
      <c r="J802" s="89"/>
      <c r="K802" s="95" t="s">
        <v>642</v>
      </c>
      <c r="L802" s="73"/>
      <c r="M802" s="73"/>
    </row>
    <row r="803" spans="2:13" ht="36.75" customHeight="1" outlineLevel="1">
      <c r="B803" s="73"/>
      <c r="C803" s="94"/>
      <c r="D803" s="89"/>
      <c r="E803" s="94"/>
      <c r="F803" s="89"/>
      <c r="G803" s="94"/>
      <c r="H803" s="73"/>
      <c r="I803" s="150"/>
      <c r="J803" s="89"/>
      <c r="K803" s="94"/>
      <c r="L803" s="73"/>
      <c r="M803" s="73"/>
    </row>
    <row r="804" spans="2:13" ht="21" customHeight="1" outlineLevel="1">
      <c r="B804" s="73"/>
      <c r="C804" s="89"/>
      <c r="D804" s="89"/>
      <c r="E804" s="89"/>
      <c r="F804" s="89"/>
      <c r="G804" s="73"/>
      <c r="H804" s="73"/>
      <c r="I804" s="73"/>
      <c r="J804" s="89"/>
      <c r="K804" s="73"/>
      <c r="L804" s="73"/>
      <c r="M804" s="73"/>
    </row>
    <row r="805" spans="2:13" ht="21.75" customHeight="1" outlineLevel="1">
      <c r="B805" s="73"/>
      <c r="C805" s="86" t="s">
        <v>445</v>
      </c>
      <c r="D805" s="73"/>
      <c r="E805" s="98"/>
      <c r="F805" s="99"/>
      <c r="G805" s="99"/>
      <c r="H805" s="99"/>
      <c r="I805" s="99"/>
      <c r="J805" s="99"/>
      <c r="K805" s="99"/>
      <c r="L805" s="73"/>
      <c r="M805" s="73"/>
    </row>
    <row r="806" spans="2:13" ht="21" customHeight="1" outlineLevel="1">
      <c r="B806" s="73"/>
      <c r="C806" s="73"/>
      <c r="D806" s="73"/>
      <c r="E806" s="100"/>
      <c r="F806" s="101"/>
      <c r="G806" s="100"/>
      <c r="H806" s="101"/>
      <c r="I806" s="100"/>
      <c r="J806" s="102"/>
      <c r="K806" s="100"/>
      <c r="L806" s="73"/>
      <c r="M806" s="73"/>
    </row>
    <row r="807" spans="2:13" ht="21" customHeight="1" outlineLevel="1">
      <c r="B807" s="73"/>
      <c r="C807" s="73"/>
      <c r="D807" s="73"/>
      <c r="E807" s="100">
        <v>2024</v>
      </c>
      <c r="F807" s="101"/>
      <c r="G807" s="100">
        <v>2025</v>
      </c>
      <c r="H807" s="101"/>
      <c r="I807" s="100">
        <v>2026</v>
      </c>
      <c r="J807" s="102"/>
      <c r="K807" s="100" t="s">
        <v>446</v>
      </c>
      <c r="L807" s="73"/>
      <c r="M807" s="73"/>
    </row>
    <row r="808" spans="2:13" outlineLevel="1">
      <c r="B808" s="73"/>
      <c r="C808" s="95" t="s">
        <v>447</v>
      </c>
      <c r="D808" s="103"/>
      <c r="E808" s="104">
        <f>E809+E810</f>
        <v>0</v>
      </c>
      <c r="F808" s="103"/>
      <c r="G808" s="104">
        <f>G809+G810</f>
        <v>0</v>
      </c>
      <c r="H808" s="73"/>
      <c r="I808" s="104">
        <f>I809+I810</f>
        <v>0</v>
      </c>
      <c r="J808" s="103"/>
      <c r="K808" s="104">
        <f>K809+K810</f>
        <v>0</v>
      </c>
      <c r="L808" s="103"/>
      <c r="M808" s="73"/>
    </row>
    <row r="809" spans="2:13" ht="21" customHeight="1" outlineLevel="1">
      <c r="B809" s="73"/>
      <c r="C809" s="90" t="s">
        <v>448</v>
      </c>
      <c r="D809" s="103"/>
      <c r="E809" s="105">
        <v>0</v>
      </c>
      <c r="F809" s="106"/>
      <c r="G809" s="105">
        <v>0</v>
      </c>
      <c r="H809" s="73"/>
      <c r="I809" s="105">
        <v>0</v>
      </c>
      <c r="J809" s="103"/>
      <c r="K809" s="107">
        <f>E809+G809+I809</f>
        <v>0</v>
      </c>
      <c r="L809" s="103"/>
      <c r="M809" s="73"/>
    </row>
    <row r="810" spans="2:13" ht="21.75" customHeight="1" outlineLevel="1">
      <c r="B810" s="73"/>
      <c r="C810" s="90" t="s">
        <v>449</v>
      </c>
      <c r="D810" s="103"/>
      <c r="E810" s="105">
        <v>0</v>
      </c>
      <c r="F810" s="106"/>
      <c r="G810" s="105">
        <v>0</v>
      </c>
      <c r="H810" s="73"/>
      <c r="I810" s="105">
        <v>0</v>
      </c>
      <c r="J810" s="103"/>
      <c r="K810" s="107">
        <f>E810+G810+I810</f>
        <v>0</v>
      </c>
      <c r="L810" s="103"/>
      <c r="M810" s="73"/>
    </row>
    <row r="811" spans="2:13" outlineLevel="1">
      <c r="B811" s="73"/>
      <c r="C811" s="95" t="s">
        <v>450</v>
      </c>
      <c r="D811" s="103"/>
      <c r="E811" s="104">
        <f>E812+E813</f>
        <v>0</v>
      </c>
      <c r="F811" s="103"/>
      <c r="G811" s="104">
        <f>G812+G813</f>
        <v>0</v>
      </c>
      <c r="H811" s="73"/>
      <c r="I811" s="104">
        <f>I812+I813</f>
        <v>0</v>
      </c>
      <c r="J811" s="103"/>
      <c r="K811" s="104">
        <f>K812+K813</f>
        <v>0</v>
      </c>
      <c r="L811" s="103"/>
      <c r="M811" s="73"/>
    </row>
    <row r="812" spans="2:13" ht="21" customHeight="1" outlineLevel="1">
      <c r="B812" s="73"/>
      <c r="C812" s="90" t="s">
        <v>451</v>
      </c>
      <c r="D812" s="103"/>
      <c r="E812" s="105">
        <v>0</v>
      </c>
      <c r="F812" s="106"/>
      <c r="G812" s="105">
        <v>0</v>
      </c>
      <c r="H812" s="73"/>
      <c r="I812" s="105">
        <v>0</v>
      </c>
      <c r="J812" s="103"/>
      <c r="K812" s="107">
        <f>E812+G812+I812</f>
        <v>0</v>
      </c>
      <c r="L812" s="103"/>
      <c r="M812" s="73"/>
    </row>
    <row r="813" spans="2:13" ht="21" customHeight="1" outlineLevel="1">
      <c r="B813" s="73"/>
      <c r="C813" s="90" t="s">
        <v>452</v>
      </c>
      <c r="D813" s="103"/>
      <c r="E813" s="105">
        <v>0</v>
      </c>
      <c r="F813" s="106"/>
      <c r="G813" s="105">
        <v>0</v>
      </c>
      <c r="H813" s="73"/>
      <c r="I813" s="105">
        <v>0</v>
      </c>
      <c r="J813" s="103"/>
      <c r="K813" s="107">
        <f>E813+G813+I813</f>
        <v>0</v>
      </c>
      <c r="L813" s="103"/>
      <c r="M813" s="73"/>
    </row>
    <row r="814" spans="2:13" ht="21" customHeight="1" outlineLevel="1">
      <c r="B814" s="73"/>
      <c r="C814" s="95" t="s">
        <v>453</v>
      </c>
      <c r="D814" s="103"/>
      <c r="E814" s="104">
        <f>E815+E816</f>
        <v>0</v>
      </c>
      <c r="F814" s="103"/>
      <c r="G814" s="104">
        <f>G815+G816</f>
        <v>0</v>
      </c>
      <c r="H814" s="73"/>
      <c r="I814" s="104">
        <f>I815+I816</f>
        <v>0</v>
      </c>
      <c r="J814" s="103"/>
      <c r="K814" s="104">
        <f>K815+K816</f>
        <v>0</v>
      </c>
      <c r="L814" s="103"/>
      <c r="M814" s="73"/>
    </row>
    <row r="815" spans="2:13" ht="21" customHeight="1" outlineLevel="1">
      <c r="B815" s="73"/>
      <c r="C815" s="90" t="s">
        <v>454</v>
      </c>
      <c r="D815" s="103"/>
      <c r="E815" s="105">
        <v>0</v>
      </c>
      <c r="F815" s="106"/>
      <c r="G815" s="105">
        <v>0</v>
      </c>
      <c r="H815" s="73"/>
      <c r="I815" s="105">
        <v>0</v>
      </c>
      <c r="J815" s="103"/>
      <c r="K815" s="107">
        <f>E815+G815+I815</f>
        <v>0</v>
      </c>
      <c r="L815" s="103"/>
      <c r="M815" s="73"/>
    </row>
    <row r="816" spans="2:13" ht="21" customHeight="1" outlineLevel="1">
      <c r="B816" s="73"/>
      <c r="C816" s="90" t="s">
        <v>455</v>
      </c>
      <c r="D816" s="103"/>
      <c r="E816" s="105">
        <v>0</v>
      </c>
      <c r="F816" s="106"/>
      <c r="G816" s="105">
        <v>0</v>
      </c>
      <c r="H816" s="73"/>
      <c r="I816" s="105">
        <v>0</v>
      </c>
      <c r="J816" s="103"/>
      <c r="K816" s="107">
        <f>E816+G816+I816</f>
        <v>0</v>
      </c>
      <c r="L816" s="103"/>
      <c r="M816" s="73"/>
    </row>
    <row r="817" spans="2:13" ht="21" customHeight="1" outlineLevel="1">
      <c r="B817" s="73"/>
      <c r="C817" s="95" t="s">
        <v>456</v>
      </c>
      <c r="D817" s="103"/>
      <c r="E817" s="104">
        <f>E818+E819</f>
        <v>0</v>
      </c>
      <c r="F817" s="103"/>
      <c r="G817" s="104">
        <f>G818+G819</f>
        <v>0</v>
      </c>
      <c r="H817" s="73"/>
      <c r="I817" s="104">
        <f>I818+I819</f>
        <v>0</v>
      </c>
      <c r="J817" s="103"/>
      <c r="K817" s="104">
        <f>K818+K819</f>
        <v>0</v>
      </c>
      <c r="L817" s="103"/>
      <c r="M817" s="73"/>
    </row>
    <row r="818" spans="2:13" ht="21" customHeight="1" outlineLevel="1">
      <c r="B818" s="73"/>
      <c r="C818" s="90" t="s">
        <v>457</v>
      </c>
      <c r="D818" s="103"/>
      <c r="E818" s="105">
        <v>0</v>
      </c>
      <c r="F818" s="106"/>
      <c r="G818" s="105">
        <v>0</v>
      </c>
      <c r="H818" s="73"/>
      <c r="I818" s="105">
        <v>0</v>
      </c>
      <c r="J818" s="103"/>
      <c r="K818" s="107">
        <f>E818+G818+I818</f>
        <v>0</v>
      </c>
      <c r="L818" s="103"/>
      <c r="M818" s="73"/>
    </row>
    <row r="819" spans="2:13" ht="21" customHeight="1" outlineLevel="1">
      <c r="B819" s="73"/>
      <c r="C819" s="90" t="s">
        <v>458</v>
      </c>
      <c r="D819" s="103"/>
      <c r="E819" s="105">
        <v>0</v>
      </c>
      <c r="F819" s="106"/>
      <c r="G819" s="105">
        <v>0</v>
      </c>
      <c r="H819" s="73"/>
      <c r="I819" s="105">
        <v>0</v>
      </c>
      <c r="J819" s="103"/>
      <c r="K819" s="107">
        <f>E819+G819+I819</f>
        <v>0</v>
      </c>
      <c r="L819" s="103"/>
      <c r="M819" s="73"/>
    </row>
    <row r="820" spans="2:13" ht="21" customHeight="1" outlineLevel="1">
      <c r="B820" s="73"/>
      <c r="C820" s="90" t="s">
        <v>459</v>
      </c>
      <c r="D820" s="103"/>
      <c r="E820" s="108">
        <f>E808+E811+E814+E817</f>
        <v>0</v>
      </c>
      <c r="F820" s="103"/>
      <c r="G820" s="108">
        <f>G808+G811+G814+G817</f>
        <v>0</v>
      </c>
      <c r="H820" s="73"/>
      <c r="I820" s="108">
        <f>I808+I811+I814+I817</f>
        <v>0</v>
      </c>
      <c r="J820" s="103"/>
      <c r="K820" s="108">
        <f>E820+G820+I820</f>
        <v>0</v>
      </c>
      <c r="L820" s="103"/>
      <c r="M820" s="73"/>
    </row>
    <row r="821" spans="2:13" ht="21" customHeight="1" outlineLevel="1">
      <c r="B821" s="73"/>
      <c r="C821" s="109"/>
      <c r="D821" s="103"/>
      <c r="E821" s="109"/>
      <c r="F821" s="109"/>
      <c r="G821" s="109"/>
      <c r="H821" s="109"/>
      <c r="I821" s="109"/>
      <c r="J821" s="109"/>
      <c r="K821" s="109"/>
      <c r="L821" s="103"/>
      <c r="M821" s="73"/>
    </row>
    <row r="822" spans="2:13" ht="21" customHeight="1" outlineLevel="1">
      <c r="B822" s="73"/>
      <c r="C822" s="103"/>
      <c r="D822" s="89"/>
      <c r="E822" s="103"/>
      <c r="F822" s="89"/>
      <c r="G822" s="73"/>
      <c r="H822" s="73"/>
      <c r="I822" s="73"/>
      <c r="J822" s="89"/>
      <c r="K822" s="73"/>
      <c r="L822" s="89"/>
      <c r="M822" s="73"/>
    </row>
    <row r="823" spans="2:13" ht="21" customHeight="1" outlineLevel="1">
      <c r="B823" s="73"/>
      <c r="C823" s="86" t="s">
        <v>460</v>
      </c>
      <c r="D823" s="73"/>
      <c r="E823" s="99"/>
      <c r="F823" s="99"/>
      <c r="G823" s="99"/>
      <c r="H823" s="99"/>
      <c r="I823" s="99"/>
      <c r="J823" s="99"/>
      <c r="K823" s="99"/>
      <c r="L823" s="89"/>
      <c r="M823" s="73"/>
    </row>
    <row r="824" spans="2:13" ht="21" customHeight="1" outlineLevel="1">
      <c r="B824" s="73"/>
      <c r="C824" s="73"/>
      <c r="D824" s="73"/>
      <c r="E824" s="100"/>
      <c r="F824" s="101"/>
      <c r="G824" s="100"/>
      <c r="H824" s="101"/>
      <c r="I824" s="100"/>
      <c r="J824" s="102"/>
      <c r="K824" s="100"/>
      <c r="L824" s="89"/>
      <c r="M824" s="73"/>
    </row>
    <row r="825" spans="2:13" ht="21" customHeight="1" outlineLevel="1">
      <c r="B825" s="73"/>
      <c r="C825" s="73"/>
      <c r="D825" s="73"/>
      <c r="E825" s="100">
        <v>2024</v>
      </c>
      <c r="F825" s="101"/>
      <c r="G825" s="100">
        <v>2025</v>
      </c>
      <c r="H825" s="101"/>
      <c r="I825" s="100">
        <v>2026</v>
      </c>
      <c r="J825" s="102"/>
      <c r="K825" s="100" t="s">
        <v>407</v>
      </c>
      <c r="L825" s="89"/>
      <c r="M825" s="73"/>
    </row>
    <row r="826" spans="2:13" ht="21" customHeight="1" outlineLevel="1">
      <c r="B826" s="73"/>
      <c r="C826" s="95" t="s">
        <v>461</v>
      </c>
      <c r="D826" s="103"/>
      <c r="E826" s="110">
        <v>0</v>
      </c>
      <c r="F826" s="111"/>
      <c r="G826" s="110">
        <v>0</v>
      </c>
      <c r="H826" s="112"/>
      <c r="I826" s="110">
        <v>0</v>
      </c>
      <c r="J826" s="111"/>
      <c r="K826" s="113">
        <f t="shared" ref="K826:K844" si="12">E826+G826+I826</f>
        <v>0</v>
      </c>
      <c r="L826" s="89"/>
      <c r="M826" s="73"/>
    </row>
    <row r="827" spans="2:13" ht="21" customHeight="1" outlineLevel="1">
      <c r="B827" s="73"/>
      <c r="C827" s="90" t="s">
        <v>462</v>
      </c>
      <c r="D827" s="103"/>
      <c r="E827" s="110">
        <v>0</v>
      </c>
      <c r="F827" s="114"/>
      <c r="G827" s="110">
        <v>0</v>
      </c>
      <c r="H827" s="112"/>
      <c r="I827" s="110">
        <v>0</v>
      </c>
      <c r="J827" s="111"/>
      <c r="K827" s="113">
        <f t="shared" si="12"/>
        <v>0</v>
      </c>
      <c r="L827" s="89"/>
      <c r="M827" s="73"/>
    </row>
    <row r="828" spans="2:13" ht="21" customHeight="1" outlineLevel="1">
      <c r="B828" s="73"/>
      <c r="C828" s="90" t="s">
        <v>463</v>
      </c>
      <c r="D828" s="103"/>
      <c r="E828" s="110">
        <v>0</v>
      </c>
      <c r="F828" s="111"/>
      <c r="G828" s="110">
        <v>0</v>
      </c>
      <c r="H828" s="112"/>
      <c r="I828" s="110">
        <v>0</v>
      </c>
      <c r="J828" s="111"/>
      <c r="K828" s="113">
        <f t="shared" si="12"/>
        <v>0</v>
      </c>
      <c r="L828" s="89"/>
      <c r="M828" s="73"/>
    </row>
    <row r="829" spans="2:13" ht="21.75" customHeight="1" outlineLevel="1">
      <c r="B829" s="73"/>
      <c r="C829" s="90" t="s">
        <v>464</v>
      </c>
      <c r="D829" s="103"/>
      <c r="E829" s="110">
        <v>0</v>
      </c>
      <c r="F829" s="114"/>
      <c r="G829" s="110">
        <v>0</v>
      </c>
      <c r="H829" s="112"/>
      <c r="I829" s="110">
        <v>0</v>
      </c>
      <c r="J829" s="111"/>
      <c r="K829" s="113">
        <f t="shared" si="12"/>
        <v>0</v>
      </c>
      <c r="L829" s="73"/>
      <c r="M829" s="73"/>
    </row>
    <row r="830" spans="2:13" ht="21.75" customHeight="1" outlineLevel="1">
      <c r="B830" s="73"/>
      <c r="C830" s="90" t="s">
        <v>465</v>
      </c>
      <c r="D830" s="103"/>
      <c r="E830" s="110">
        <v>0</v>
      </c>
      <c r="F830" s="114"/>
      <c r="G830" s="110">
        <v>0</v>
      </c>
      <c r="H830" s="112"/>
      <c r="I830" s="110">
        <v>0</v>
      </c>
      <c r="J830" s="111"/>
      <c r="K830" s="113">
        <f t="shared" si="12"/>
        <v>0</v>
      </c>
      <c r="L830" s="73"/>
      <c r="M830" s="73"/>
    </row>
    <row r="831" spans="2:13" ht="21" customHeight="1" outlineLevel="1">
      <c r="B831" s="73"/>
      <c r="C831" s="90" t="s">
        <v>466</v>
      </c>
      <c r="D831" s="103"/>
      <c r="E831" s="110">
        <v>0</v>
      </c>
      <c r="F831" s="111"/>
      <c r="G831" s="110">
        <v>0</v>
      </c>
      <c r="H831" s="112"/>
      <c r="I831" s="110">
        <v>0</v>
      </c>
      <c r="J831" s="111"/>
      <c r="K831" s="113">
        <f t="shared" si="12"/>
        <v>0</v>
      </c>
      <c r="L831" s="73"/>
      <c r="M831" s="73"/>
    </row>
    <row r="832" spans="2:13" ht="21.75" customHeight="1" outlineLevel="1">
      <c r="B832" s="73"/>
      <c r="C832" s="90" t="s">
        <v>467</v>
      </c>
      <c r="D832" s="103"/>
      <c r="E832" s="110">
        <v>0</v>
      </c>
      <c r="F832" s="114"/>
      <c r="G832" s="110">
        <v>0</v>
      </c>
      <c r="H832" s="112"/>
      <c r="I832" s="110">
        <v>0</v>
      </c>
      <c r="J832" s="111"/>
      <c r="K832" s="113">
        <f t="shared" si="12"/>
        <v>0</v>
      </c>
      <c r="L832" s="73"/>
      <c r="M832" s="73"/>
    </row>
    <row r="833" spans="2:13" ht="21.75" customHeight="1" outlineLevel="1">
      <c r="B833" s="73"/>
      <c r="C833" s="90" t="s">
        <v>468</v>
      </c>
      <c r="D833" s="103"/>
      <c r="E833" s="110">
        <v>0</v>
      </c>
      <c r="F833" s="114"/>
      <c r="G833" s="110">
        <v>0</v>
      </c>
      <c r="H833" s="112"/>
      <c r="I833" s="110">
        <v>0</v>
      </c>
      <c r="J833" s="111"/>
      <c r="K833" s="113">
        <f t="shared" si="12"/>
        <v>0</v>
      </c>
      <c r="L833" s="73"/>
      <c r="M833" s="73"/>
    </row>
    <row r="834" spans="2:13" ht="21.75" customHeight="1" outlineLevel="1">
      <c r="B834" s="73"/>
      <c r="C834" s="90" t="s">
        <v>469</v>
      </c>
      <c r="D834" s="103"/>
      <c r="E834" s="110">
        <v>0</v>
      </c>
      <c r="F834" s="114"/>
      <c r="G834" s="110">
        <v>0</v>
      </c>
      <c r="H834" s="112"/>
      <c r="I834" s="110">
        <v>0</v>
      </c>
      <c r="J834" s="111"/>
      <c r="K834" s="113">
        <f t="shared" si="12"/>
        <v>0</v>
      </c>
      <c r="L834" s="73"/>
      <c r="M834" s="73"/>
    </row>
    <row r="835" spans="2:13" ht="21" customHeight="1" outlineLevel="1">
      <c r="B835" s="73"/>
      <c r="C835" s="115" t="s">
        <v>470</v>
      </c>
      <c r="D835" s="103"/>
      <c r="E835" s="110">
        <v>0</v>
      </c>
      <c r="F835" s="114"/>
      <c r="G835" s="110">
        <v>0</v>
      </c>
      <c r="H835" s="112"/>
      <c r="I835" s="110">
        <v>0</v>
      </c>
      <c r="J835" s="111"/>
      <c r="K835" s="113">
        <f t="shared" si="12"/>
        <v>0</v>
      </c>
      <c r="L835" s="116"/>
      <c r="M835" s="73"/>
    </row>
    <row r="836" spans="2:13" ht="21" customHeight="1" outlineLevel="1">
      <c r="B836" s="73"/>
      <c r="C836" s="115" t="s">
        <v>471</v>
      </c>
      <c r="D836" s="103"/>
      <c r="E836" s="110">
        <v>0</v>
      </c>
      <c r="F836" s="114"/>
      <c r="G836" s="110">
        <v>0</v>
      </c>
      <c r="H836" s="112"/>
      <c r="I836" s="110">
        <v>0</v>
      </c>
      <c r="J836" s="111"/>
      <c r="K836" s="113">
        <f t="shared" si="12"/>
        <v>0</v>
      </c>
      <c r="L836" s="116"/>
      <c r="M836" s="73"/>
    </row>
    <row r="837" spans="2:13" ht="21" customHeight="1" outlineLevel="1">
      <c r="B837" s="73"/>
      <c r="C837" s="115" t="s">
        <v>472</v>
      </c>
      <c r="D837" s="103"/>
      <c r="E837" s="110">
        <v>0</v>
      </c>
      <c r="F837" s="114"/>
      <c r="G837" s="110">
        <v>0</v>
      </c>
      <c r="H837" s="112"/>
      <c r="I837" s="110">
        <v>0</v>
      </c>
      <c r="J837" s="111"/>
      <c r="K837" s="113">
        <f t="shared" si="12"/>
        <v>0</v>
      </c>
      <c r="L837" s="116"/>
      <c r="M837" s="73"/>
    </row>
    <row r="838" spans="2:13" ht="21" customHeight="1" outlineLevel="1">
      <c r="B838" s="73"/>
      <c r="C838" s="115" t="s">
        <v>473</v>
      </c>
      <c r="D838" s="103"/>
      <c r="E838" s="110">
        <v>0</v>
      </c>
      <c r="F838" s="114"/>
      <c r="G838" s="110">
        <v>0</v>
      </c>
      <c r="H838" s="112"/>
      <c r="I838" s="110">
        <v>0</v>
      </c>
      <c r="J838" s="111"/>
      <c r="K838" s="113">
        <f t="shared" si="12"/>
        <v>0</v>
      </c>
      <c r="L838" s="116"/>
      <c r="M838" s="73"/>
    </row>
    <row r="839" spans="2:13" ht="21" customHeight="1" outlineLevel="1">
      <c r="B839" s="73"/>
      <c r="C839" s="115" t="s">
        <v>474</v>
      </c>
      <c r="D839" s="103"/>
      <c r="E839" s="110">
        <v>0</v>
      </c>
      <c r="F839" s="114"/>
      <c r="G839" s="110">
        <v>0</v>
      </c>
      <c r="H839" s="112"/>
      <c r="I839" s="110">
        <v>0</v>
      </c>
      <c r="J839" s="111"/>
      <c r="K839" s="113">
        <f t="shared" si="12"/>
        <v>0</v>
      </c>
      <c r="L839" s="116"/>
      <c r="M839" s="73"/>
    </row>
    <row r="840" spans="2:13" ht="21" customHeight="1" outlineLevel="1">
      <c r="B840" s="73"/>
      <c r="C840" s="115" t="s">
        <v>475</v>
      </c>
      <c r="D840" s="103"/>
      <c r="E840" s="110">
        <v>0</v>
      </c>
      <c r="F840" s="114"/>
      <c r="G840" s="110">
        <v>0</v>
      </c>
      <c r="H840" s="112"/>
      <c r="I840" s="110">
        <v>0</v>
      </c>
      <c r="J840" s="111"/>
      <c r="K840" s="113">
        <f t="shared" si="12"/>
        <v>0</v>
      </c>
      <c r="L840" s="116"/>
      <c r="M840" s="73"/>
    </row>
    <row r="841" spans="2:13" ht="21" customHeight="1" outlineLevel="1">
      <c r="B841" s="73"/>
      <c r="C841" s="115" t="s">
        <v>476</v>
      </c>
      <c r="D841" s="103"/>
      <c r="E841" s="110">
        <v>0</v>
      </c>
      <c r="F841" s="114"/>
      <c r="G841" s="110">
        <v>0</v>
      </c>
      <c r="H841" s="112"/>
      <c r="I841" s="110">
        <v>0</v>
      </c>
      <c r="J841" s="111"/>
      <c r="K841" s="113">
        <f t="shared" si="12"/>
        <v>0</v>
      </c>
      <c r="L841" s="116"/>
      <c r="M841" s="73"/>
    </row>
    <row r="842" spans="2:13" ht="21" customHeight="1" outlineLevel="1">
      <c r="B842" s="73"/>
      <c r="C842" s="115" t="s">
        <v>477</v>
      </c>
      <c r="D842" s="103"/>
      <c r="E842" s="110">
        <v>0</v>
      </c>
      <c r="F842" s="114"/>
      <c r="G842" s="110">
        <v>0</v>
      </c>
      <c r="H842" s="112"/>
      <c r="I842" s="110">
        <v>0</v>
      </c>
      <c r="J842" s="111"/>
      <c r="K842" s="113">
        <f t="shared" si="12"/>
        <v>0</v>
      </c>
      <c r="L842" s="116"/>
      <c r="M842" s="73"/>
    </row>
    <row r="843" spans="2:13" ht="21" customHeight="1" outlineLevel="1">
      <c r="B843" s="73"/>
      <c r="C843" s="115" t="s">
        <v>478</v>
      </c>
      <c r="D843" s="103"/>
      <c r="E843" s="110">
        <v>0</v>
      </c>
      <c r="F843" s="114"/>
      <c r="G843" s="110">
        <v>0</v>
      </c>
      <c r="H843" s="112"/>
      <c r="I843" s="110">
        <v>0</v>
      </c>
      <c r="J843" s="111"/>
      <c r="K843" s="113">
        <f t="shared" si="12"/>
        <v>0</v>
      </c>
      <c r="L843" s="116"/>
      <c r="M843" s="73"/>
    </row>
    <row r="844" spans="2:13" ht="21" customHeight="1" outlineLevel="1">
      <c r="B844" s="73"/>
      <c r="C844" s="115" t="s">
        <v>479</v>
      </c>
      <c r="D844" s="103"/>
      <c r="E844" s="110">
        <v>0</v>
      </c>
      <c r="F844" s="114"/>
      <c r="G844" s="110">
        <v>0</v>
      </c>
      <c r="H844" s="112"/>
      <c r="I844" s="110">
        <v>0</v>
      </c>
      <c r="J844" s="111"/>
      <c r="K844" s="113">
        <f t="shared" si="12"/>
        <v>0</v>
      </c>
      <c r="L844" s="116"/>
      <c r="M844" s="73"/>
    </row>
    <row r="845" spans="2:13" ht="21" customHeight="1" outlineLevel="1">
      <c r="B845" s="73"/>
      <c r="C845" s="90" t="s">
        <v>480</v>
      </c>
      <c r="D845" s="103"/>
      <c r="E845" s="117">
        <f>SUM(E826:E844)</f>
        <v>0</v>
      </c>
      <c r="F845" s="111"/>
      <c r="G845" s="117">
        <f>SUM(G826:G844)</f>
        <v>0</v>
      </c>
      <c r="H845" s="112"/>
      <c r="I845" s="117">
        <f>SUM(I826:I844)</f>
        <v>0</v>
      </c>
      <c r="J845" s="111"/>
      <c r="K845" s="117">
        <f>SUM(K826:K844)</f>
        <v>0</v>
      </c>
      <c r="L845" s="89"/>
      <c r="M845" s="73"/>
    </row>
    <row r="846" spans="2:13" ht="21" customHeight="1" outlineLevel="1">
      <c r="B846" s="73"/>
      <c r="C846" s="109"/>
      <c r="D846" s="103"/>
      <c r="E846" s="73"/>
      <c r="F846" s="73"/>
      <c r="G846" s="73"/>
      <c r="H846" s="73"/>
      <c r="I846" s="73"/>
      <c r="J846" s="73"/>
      <c r="K846" s="73"/>
      <c r="L846" s="89"/>
      <c r="M846" s="73"/>
    </row>
    <row r="847" spans="2:13" ht="21" customHeight="1" outlineLevel="1">
      <c r="B847" s="73"/>
      <c r="C847" s="73"/>
      <c r="D847" s="73"/>
      <c r="E847" s="100">
        <v>2024</v>
      </c>
      <c r="F847" s="101"/>
      <c r="G847" s="100">
        <v>2025</v>
      </c>
      <c r="H847" s="101"/>
      <c r="I847" s="100">
        <v>2026</v>
      </c>
      <c r="J847" s="102"/>
      <c r="K847" s="100" t="s">
        <v>407</v>
      </c>
      <c r="L847" s="89"/>
      <c r="M847" s="73"/>
    </row>
    <row r="848" spans="2:13" ht="21" customHeight="1" outlineLevel="1">
      <c r="B848" s="73"/>
      <c r="C848" s="95" t="s">
        <v>481</v>
      </c>
      <c r="D848" s="103"/>
      <c r="E848" s="110">
        <v>0</v>
      </c>
      <c r="F848" s="111"/>
      <c r="G848" s="110">
        <v>0</v>
      </c>
      <c r="H848" s="112"/>
      <c r="I848" s="110">
        <v>0</v>
      </c>
      <c r="J848" s="111"/>
      <c r="K848" s="113">
        <f t="shared" ref="K848:K856" si="13">E848+G848+I848</f>
        <v>0</v>
      </c>
      <c r="L848" s="89"/>
      <c r="M848" s="73"/>
    </row>
    <row r="849" spans="2:13" ht="21" customHeight="1" outlineLevel="1">
      <c r="B849" s="73"/>
      <c r="C849" s="90" t="s">
        <v>482</v>
      </c>
      <c r="D849" s="103"/>
      <c r="E849" s="110">
        <v>0</v>
      </c>
      <c r="F849" s="114"/>
      <c r="G849" s="110">
        <v>0</v>
      </c>
      <c r="H849" s="112"/>
      <c r="I849" s="110">
        <v>0</v>
      </c>
      <c r="J849" s="111"/>
      <c r="K849" s="113">
        <f t="shared" si="13"/>
        <v>0</v>
      </c>
      <c r="L849" s="89"/>
      <c r="M849" s="73"/>
    </row>
    <row r="850" spans="2:13" ht="21" customHeight="1" outlineLevel="1">
      <c r="B850" s="73"/>
      <c r="C850" s="90" t="s">
        <v>483</v>
      </c>
      <c r="D850" s="103"/>
      <c r="E850" s="110">
        <v>0</v>
      </c>
      <c r="F850" s="114"/>
      <c r="G850" s="110">
        <v>0</v>
      </c>
      <c r="H850" s="112"/>
      <c r="I850" s="110">
        <v>0</v>
      </c>
      <c r="J850" s="111"/>
      <c r="K850" s="113">
        <f t="shared" si="13"/>
        <v>0</v>
      </c>
      <c r="L850" s="73"/>
      <c r="M850" s="73"/>
    </row>
    <row r="851" spans="2:13" ht="21" customHeight="1" outlineLevel="1">
      <c r="B851" s="73"/>
      <c r="C851" s="90" t="s">
        <v>484</v>
      </c>
      <c r="D851" s="103"/>
      <c r="E851" s="110">
        <v>0</v>
      </c>
      <c r="F851" s="111"/>
      <c r="G851" s="110">
        <v>0</v>
      </c>
      <c r="H851" s="112"/>
      <c r="I851" s="110">
        <v>0</v>
      </c>
      <c r="J851" s="111"/>
      <c r="K851" s="113">
        <f t="shared" si="13"/>
        <v>0</v>
      </c>
      <c r="L851" s="89"/>
      <c r="M851" s="73"/>
    </row>
    <row r="852" spans="2:13" ht="21" customHeight="1" outlineLevel="1">
      <c r="B852" s="73"/>
      <c r="C852" s="90" t="s">
        <v>485</v>
      </c>
      <c r="D852" s="103"/>
      <c r="E852" s="110">
        <v>0</v>
      </c>
      <c r="F852" s="114"/>
      <c r="G852" s="110">
        <v>0</v>
      </c>
      <c r="H852" s="112"/>
      <c r="I852" s="110">
        <v>0</v>
      </c>
      <c r="J852" s="111"/>
      <c r="K852" s="113">
        <f t="shared" si="13"/>
        <v>0</v>
      </c>
      <c r="L852" s="116"/>
      <c r="M852" s="73"/>
    </row>
    <row r="853" spans="2:13" ht="21" customHeight="1" outlineLevel="1">
      <c r="B853" s="73"/>
      <c r="C853" s="90" t="s">
        <v>486</v>
      </c>
      <c r="D853" s="103"/>
      <c r="E853" s="110">
        <v>0</v>
      </c>
      <c r="F853" s="114"/>
      <c r="G853" s="110">
        <v>0</v>
      </c>
      <c r="H853" s="112"/>
      <c r="I853" s="110">
        <v>0</v>
      </c>
      <c r="J853" s="111"/>
      <c r="K853" s="113">
        <f t="shared" si="13"/>
        <v>0</v>
      </c>
      <c r="L853" s="116"/>
      <c r="M853" s="73"/>
    </row>
    <row r="854" spans="2:13" ht="21" customHeight="1" outlineLevel="1">
      <c r="B854" s="73"/>
      <c r="C854" s="90" t="s">
        <v>487</v>
      </c>
      <c r="D854" s="103"/>
      <c r="E854" s="110">
        <v>0</v>
      </c>
      <c r="F854" s="114"/>
      <c r="G854" s="110">
        <v>0</v>
      </c>
      <c r="H854" s="112"/>
      <c r="I854" s="110">
        <v>0</v>
      </c>
      <c r="J854" s="111"/>
      <c r="K854" s="113">
        <f t="shared" si="13"/>
        <v>0</v>
      </c>
      <c r="L854" s="116"/>
      <c r="M854" s="73"/>
    </row>
    <row r="855" spans="2:13" ht="21" customHeight="1" outlineLevel="1">
      <c r="B855" s="73"/>
      <c r="C855" s="90" t="s">
        <v>488</v>
      </c>
      <c r="D855" s="103"/>
      <c r="E855" s="110">
        <v>0</v>
      </c>
      <c r="F855" s="114"/>
      <c r="G855" s="110">
        <v>0</v>
      </c>
      <c r="H855" s="112"/>
      <c r="I855" s="110">
        <v>0</v>
      </c>
      <c r="J855" s="111"/>
      <c r="K855" s="113">
        <f t="shared" si="13"/>
        <v>0</v>
      </c>
      <c r="L855" s="116"/>
      <c r="M855" s="73"/>
    </row>
    <row r="856" spans="2:13" ht="21.75" customHeight="1" outlineLevel="1">
      <c r="B856" s="73"/>
      <c r="C856" s="90" t="s">
        <v>480</v>
      </c>
      <c r="D856" s="103"/>
      <c r="E856" s="117">
        <f>SUM(E848:E855)</f>
        <v>0</v>
      </c>
      <c r="F856" s="111"/>
      <c r="G856" s="117">
        <f>SUM(G848:G855)</f>
        <v>0</v>
      </c>
      <c r="H856" s="112"/>
      <c r="I856" s="117">
        <f>SUM(I848:I855)</f>
        <v>0</v>
      </c>
      <c r="J856" s="111"/>
      <c r="K856" s="117">
        <f t="shared" si="13"/>
        <v>0</v>
      </c>
      <c r="L856" s="89"/>
      <c r="M856" s="73"/>
    </row>
    <row r="857" spans="2:13" ht="21" customHeight="1" outlineLevel="1">
      <c r="B857" s="73"/>
      <c r="C857" s="89"/>
      <c r="D857" s="103"/>
      <c r="E857" s="89"/>
      <c r="F857" s="89"/>
      <c r="G857" s="89"/>
      <c r="H857" s="89"/>
      <c r="I857" s="89"/>
      <c r="J857" s="89"/>
      <c r="K857" s="89"/>
      <c r="L857" s="89"/>
      <c r="M857" s="73"/>
    </row>
    <row r="858" spans="2:13" ht="36" outlineLevel="1">
      <c r="B858" s="73"/>
      <c r="C858" s="93" t="s">
        <v>490</v>
      </c>
      <c r="D858" s="89"/>
      <c r="E858" s="93" t="str">
        <f>IF(K829&gt;0,"Si","No")</f>
        <v>No</v>
      </c>
      <c r="F858" s="89"/>
      <c r="G858" s="89"/>
      <c r="H858" s="89"/>
      <c r="I858" s="89"/>
      <c r="J858" s="89"/>
      <c r="K858" s="89"/>
      <c r="L858" s="89"/>
      <c r="M858" s="73"/>
    </row>
    <row r="859" spans="2:13" ht="21" customHeight="1" outlineLevel="1">
      <c r="B859" s="73"/>
      <c r="C859" s="93" t="s">
        <v>491</v>
      </c>
      <c r="D859" s="89"/>
      <c r="E859" s="93" t="str">
        <f>IF(K830&gt;0,"Si","No")</f>
        <v>No</v>
      </c>
      <c r="F859" s="89"/>
      <c r="G859" s="89"/>
      <c r="H859" s="89"/>
      <c r="I859" s="89"/>
      <c r="J859" s="89"/>
      <c r="K859" s="89"/>
      <c r="L859" s="89"/>
      <c r="M859" s="73"/>
    </row>
    <row r="860" spans="2:13" ht="21" customHeight="1" outlineLevel="1">
      <c r="B860" s="73"/>
      <c r="C860" s="89"/>
      <c r="D860" s="89"/>
      <c r="E860" s="89"/>
      <c r="F860" s="89"/>
      <c r="G860" s="73"/>
      <c r="H860" s="73"/>
      <c r="I860" s="73"/>
      <c r="J860" s="89"/>
      <c r="K860" s="73"/>
      <c r="L860" s="89"/>
      <c r="M860" s="73"/>
    </row>
    <row r="861" spans="2:13" ht="20.25" outlineLevel="1">
      <c r="B861" s="73"/>
      <c r="C861" s="86" t="s">
        <v>492</v>
      </c>
      <c r="D861" s="73"/>
      <c r="E861" s="98"/>
      <c r="F861" s="99"/>
      <c r="G861" s="99"/>
      <c r="H861" s="99"/>
      <c r="I861" s="99"/>
      <c r="J861" s="99"/>
      <c r="K861" s="99"/>
      <c r="L861" s="89"/>
      <c r="M861" s="73"/>
    </row>
    <row r="862" spans="2:13" ht="21" customHeight="1" outlineLevel="1">
      <c r="B862" s="73"/>
      <c r="C862" s="73"/>
      <c r="D862" s="73"/>
      <c r="E862" s="100"/>
      <c r="F862" s="101"/>
      <c r="G862" s="100"/>
      <c r="H862" s="101"/>
      <c r="I862" s="100"/>
      <c r="J862" s="102"/>
      <c r="K862" s="100"/>
      <c r="L862" s="89"/>
      <c r="M862" s="73"/>
    </row>
    <row r="863" spans="2:13" ht="21" customHeight="1" outlineLevel="1">
      <c r="B863" s="73"/>
      <c r="C863" s="73"/>
      <c r="D863" s="73"/>
      <c r="E863" s="100">
        <v>2024</v>
      </c>
      <c r="F863" s="101"/>
      <c r="G863" s="100">
        <v>2025</v>
      </c>
      <c r="H863" s="101"/>
      <c r="I863" s="100">
        <v>2026</v>
      </c>
      <c r="J863" s="102"/>
      <c r="K863" s="100" t="s">
        <v>407</v>
      </c>
      <c r="L863" s="89"/>
      <c r="M863" s="73"/>
    </row>
    <row r="864" spans="2:13" ht="21" customHeight="1" outlineLevel="1">
      <c r="B864" s="73"/>
      <c r="C864" s="95" t="s">
        <v>493</v>
      </c>
      <c r="D864" s="103"/>
      <c r="E864" s="110"/>
      <c r="F864" s="111"/>
      <c r="G864" s="110"/>
      <c r="H864" s="119"/>
      <c r="I864" s="110"/>
      <c r="J864" s="111"/>
      <c r="K864" s="113" t="s">
        <v>495</v>
      </c>
      <c r="L864" s="89"/>
      <c r="M864" s="73"/>
    </row>
    <row r="865" spans="2:13" ht="21" customHeight="1" outlineLevel="1">
      <c r="B865" s="73"/>
      <c r="C865" s="95" t="s">
        <v>496</v>
      </c>
      <c r="D865" s="103"/>
      <c r="E865" s="110"/>
      <c r="F865" s="111"/>
      <c r="G865" s="110"/>
      <c r="H865" s="119"/>
      <c r="I865" s="110"/>
      <c r="J865" s="111"/>
      <c r="K865" s="113" t="s">
        <v>495</v>
      </c>
      <c r="L865" s="89"/>
      <c r="M865" s="73"/>
    </row>
    <row r="866" spans="2:13" ht="21" customHeight="1" outlineLevel="1">
      <c r="B866" s="73"/>
      <c r="C866" s="90" t="s">
        <v>498</v>
      </c>
      <c r="D866" s="103"/>
      <c r="E866" s="120">
        <v>0</v>
      </c>
      <c r="F866" s="121"/>
      <c r="G866" s="120">
        <v>0</v>
      </c>
      <c r="H866" s="122"/>
      <c r="I866" s="120">
        <v>0</v>
      </c>
      <c r="J866" s="123"/>
      <c r="K866" s="124">
        <f>E866+G866+I866</f>
        <v>0</v>
      </c>
      <c r="L866" s="73"/>
      <c r="M866" s="73"/>
    </row>
    <row r="867" spans="2:13" ht="21" customHeight="1" outlineLevel="1">
      <c r="B867" s="73"/>
      <c r="C867" s="90" t="s">
        <v>499</v>
      </c>
      <c r="D867" s="103"/>
      <c r="E867" s="110"/>
      <c r="F867" s="111"/>
      <c r="G867" s="110"/>
      <c r="H867" s="119"/>
      <c r="I867" s="110"/>
      <c r="J867" s="111"/>
      <c r="K867" s="113" t="s">
        <v>495</v>
      </c>
      <c r="L867" s="89"/>
      <c r="M867" s="73"/>
    </row>
    <row r="868" spans="2:13" ht="21" customHeight="1" outlineLevel="1">
      <c r="B868" s="73"/>
      <c r="C868" s="90" t="s">
        <v>500</v>
      </c>
      <c r="D868" s="103"/>
      <c r="E868" s="105"/>
      <c r="F868" s="125"/>
      <c r="G868" s="105"/>
      <c r="H868" s="126"/>
      <c r="I868" s="105"/>
      <c r="J868" s="111"/>
      <c r="K868" s="113" t="s">
        <v>495</v>
      </c>
      <c r="L868" s="116"/>
      <c r="M868" s="73"/>
    </row>
    <row r="869" spans="2:13" outlineLevel="1">
      <c r="B869" s="73"/>
      <c r="C869" s="90" t="s">
        <v>501</v>
      </c>
      <c r="D869" s="103"/>
      <c r="E869" s="127"/>
      <c r="F869" s="125"/>
      <c r="G869" s="105"/>
      <c r="H869" s="126"/>
      <c r="I869" s="105"/>
      <c r="J869" s="111"/>
      <c r="K869" s="113" t="s">
        <v>495</v>
      </c>
      <c r="L869" s="116"/>
      <c r="M869" s="73"/>
    </row>
    <row r="870" spans="2:13" ht="21" customHeight="1" outlineLevel="1">
      <c r="B870" s="73"/>
      <c r="C870" s="90" t="s">
        <v>503</v>
      </c>
      <c r="D870" s="103"/>
      <c r="E870" s="105"/>
      <c r="F870" s="125"/>
      <c r="G870" s="105"/>
      <c r="H870" s="126"/>
      <c r="I870" s="105"/>
      <c r="J870" s="111"/>
      <c r="K870" s="124" t="s">
        <v>495</v>
      </c>
      <c r="L870" s="89"/>
      <c r="M870" s="73"/>
    </row>
    <row r="871" spans="2:13" ht="21" customHeight="1" outlineLevel="1">
      <c r="B871" s="73"/>
      <c r="C871" s="90" t="s">
        <v>504</v>
      </c>
      <c r="D871" s="103"/>
      <c r="E871" s="110"/>
      <c r="F871" s="111"/>
      <c r="G871" s="110"/>
      <c r="H871" s="119"/>
      <c r="I871" s="110"/>
      <c r="J871" s="111"/>
      <c r="K871" s="113" t="s">
        <v>495</v>
      </c>
      <c r="L871" s="89"/>
      <c r="M871" s="73"/>
    </row>
    <row r="872" spans="2:13" ht="21.75" customHeight="1" outlineLevel="1">
      <c r="B872" s="73"/>
      <c r="C872" s="90" t="s">
        <v>506</v>
      </c>
      <c r="D872" s="103"/>
      <c r="E872" s="120">
        <v>0</v>
      </c>
      <c r="F872" s="121"/>
      <c r="G872" s="120">
        <v>0</v>
      </c>
      <c r="H872" s="122"/>
      <c r="I872" s="120">
        <v>0</v>
      </c>
      <c r="J872" s="123"/>
      <c r="K872" s="124">
        <f>E872+G872+I872</f>
        <v>0</v>
      </c>
      <c r="L872" s="73"/>
      <c r="M872" s="73"/>
    </row>
    <row r="873" spans="2:13" ht="21.75" customHeight="1" outlineLevel="1">
      <c r="B873" s="73"/>
      <c r="C873" s="90" t="s">
        <v>507</v>
      </c>
      <c r="D873" s="103"/>
      <c r="E873" s="128">
        <v>0</v>
      </c>
      <c r="F873" s="129"/>
      <c r="G873" s="128">
        <v>0</v>
      </c>
      <c r="H873" s="142"/>
      <c r="I873" s="128">
        <v>0</v>
      </c>
      <c r="J873" s="130"/>
      <c r="K873" s="131">
        <f>E873+G873+I873</f>
        <v>0</v>
      </c>
      <c r="L873" s="89"/>
      <c r="M873" s="73"/>
    </row>
    <row r="874" spans="2:13" ht="21" customHeight="1" outlineLevel="1">
      <c r="B874" s="73"/>
      <c r="C874" s="109"/>
      <c r="D874" s="103"/>
      <c r="E874" s="130"/>
      <c r="F874" s="130"/>
      <c r="G874" s="130"/>
      <c r="H874" s="132"/>
      <c r="I874" s="130"/>
      <c r="J874" s="130"/>
      <c r="K874" s="130"/>
      <c r="L874" s="89"/>
      <c r="M874" s="73"/>
    </row>
    <row r="875" spans="2:13" ht="21" customHeight="1" outlineLevel="1">
      <c r="B875" s="73"/>
      <c r="C875" s="109"/>
      <c r="D875" s="103"/>
      <c r="E875" s="98"/>
      <c r="F875" s="73"/>
      <c r="G875" s="73"/>
      <c r="H875" s="73"/>
      <c r="I875" s="73"/>
      <c r="J875" s="73"/>
      <c r="K875" s="73"/>
      <c r="L875" s="89"/>
      <c r="M875" s="73"/>
    </row>
    <row r="876" spans="2:13" ht="21" customHeight="1" outlineLevel="1">
      <c r="B876" s="73"/>
      <c r="C876" s="86" t="s">
        <v>508</v>
      </c>
      <c r="D876" s="116"/>
      <c r="E876" s="116"/>
      <c r="F876" s="116"/>
      <c r="G876" s="73"/>
      <c r="H876" s="73"/>
      <c r="I876" s="73"/>
      <c r="J876" s="116"/>
      <c r="K876" s="73"/>
      <c r="L876" s="116"/>
      <c r="M876" s="73"/>
    </row>
    <row r="877" spans="2:13" ht="21" customHeight="1" outlineLevel="1">
      <c r="B877" s="73"/>
      <c r="C877" s="89"/>
      <c r="D877" s="89"/>
      <c r="E877" s="89"/>
      <c r="F877" s="89"/>
      <c r="G877" s="73"/>
      <c r="H877" s="73"/>
      <c r="I877" s="73"/>
      <c r="J877" s="89"/>
      <c r="K877" s="73"/>
      <c r="L877" s="89"/>
      <c r="M877" s="73"/>
    </row>
    <row r="878" spans="2:13" ht="21" customHeight="1" outlineLevel="1">
      <c r="B878" s="73"/>
      <c r="C878" s="133" t="s">
        <v>509</v>
      </c>
      <c r="D878" s="89"/>
      <c r="E878" s="89"/>
      <c r="F878" s="89"/>
      <c r="G878" s="73"/>
      <c r="H878" s="73"/>
      <c r="I878" s="73"/>
      <c r="J878" s="73"/>
      <c r="K878" s="73"/>
      <c r="L878" s="89"/>
      <c r="M878" s="73"/>
    </row>
    <row r="879" spans="2:13" ht="21" customHeight="1" outlineLevel="1">
      <c r="B879" s="73"/>
      <c r="C879" s="89"/>
      <c r="D879" s="89"/>
      <c r="E879" s="89"/>
      <c r="F879" s="89"/>
      <c r="G879" s="73"/>
      <c r="H879" s="73"/>
      <c r="I879" s="73"/>
      <c r="J879" s="89"/>
      <c r="K879" s="73"/>
      <c r="L879" s="89"/>
      <c r="M879" s="73"/>
    </row>
    <row r="880" spans="2:13" ht="21" customHeight="1" outlineLevel="1">
      <c r="B880" s="73"/>
      <c r="C880" s="481"/>
      <c r="D880" s="481"/>
      <c r="E880" s="481"/>
      <c r="F880" s="481"/>
      <c r="G880" s="481"/>
      <c r="H880" s="481"/>
      <c r="I880" s="481"/>
      <c r="J880" s="481"/>
      <c r="K880" s="481"/>
      <c r="L880" s="89"/>
      <c r="M880" s="73"/>
    </row>
    <row r="881" spans="2:13" ht="21" customHeight="1" outlineLevel="1">
      <c r="B881" s="73"/>
      <c r="C881" s="481"/>
      <c r="D881" s="481"/>
      <c r="E881" s="481"/>
      <c r="F881" s="481"/>
      <c r="G881" s="481"/>
      <c r="H881" s="481"/>
      <c r="I881" s="481"/>
      <c r="J881" s="481"/>
      <c r="K881" s="481"/>
      <c r="L881" s="73"/>
      <c r="M881" s="73"/>
    </row>
    <row r="882" spans="2:13" ht="21" customHeight="1" outlineLevel="1">
      <c r="B882" s="73"/>
      <c r="C882" s="481"/>
      <c r="D882" s="481"/>
      <c r="E882" s="481"/>
      <c r="F882" s="481"/>
      <c r="G882" s="481"/>
      <c r="H882" s="481"/>
      <c r="I882" s="481"/>
      <c r="J882" s="481"/>
      <c r="K882" s="481"/>
      <c r="L882" s="73"/>
      <c r="M882" s="73"/>
    </row>
    <row r="883" spans="2:13" ht="21" customHeight="1" outlineLevel="1">
      <c r="B883" s="73"/>
      <c r="C883" s="481"/>
      <c r="D883" s="481"/>
      <c r="E883" s="481"/>
      <c r="F883" s="481"/>
      <c r="G883" s="481"/>
      <c r="H883" s="481"/>
      <c r="I883" s="481"/>
      <c r="J883" s="481"/>
      <c r="K883" s="481"/>
      <c r="L883" s="73"/>
      <c r="M883" s="73"/>
    </row>
    <row r="884" spans="2:13" ht="21" customHeight="1" outlineLevel="1">
      <c r="B884" s="73"/>
      <c r="C884" s="481"/>
      <c r="D884" s="481"/>
      <c r="E884" s="481"/>
      <c r="F884" s="481"/>
      <c r="G884" s="481"/>
      <c r="H884" s="481"/>
      <c r="I884" s="481"/>
      <c r="J884" s="481"/>
      <c r="K884" s="481"/>
      <c r="L884" s="73"/>
      <c r="M884" s="73"/>
    </row>
    <row r="885" spans="2:13" ht="21" customHeight="1" outlineLevel="1">
      <c r="B885" s="73"/>
      <c r="C885" s="481"/>
      <c r="D885" s="481"/>
      <c r="E885" s="481"/>
      <c r="F885" s="481"/>
      <c r="G885" s="481"/>
      <c r="H885" s="481"/>
      <c r="I885" s="481"/>
      <c r="J885" s="481"/>
      <c r="K885" s="481"/>
      <c r="L885" s="73"/>
      <c r="M885" s="73"/>
    </row>
    <row r="886" spans="2:13" ht="21" customHeight="1" outlineLevel="1">
      <c r="B886" s="73"/>
      <c r="C886" s="481"/>
      <c r="D886" s="481"/>
      <c r="E886" s="481"/>
      <c r="F886" s="481"/>
      <c r="G886" s="481"/>
      <c r="H886" s="481"/>
      <c r="I886" s="481"/>
      <c r="J886" s="481"/>
      <c r="K886" s="481"/>
      <c r="L886" s="73"/>
      <c r="M886" s="73"/>
    </row>
    <row r="887" spans="2:13" ht="21" customHeight="1" outlineLevel="1">
      <c r="B887" s="73"/>
      <c r="C887" s="481"/>
      <c r="D887" s="481"/>
      <c r="E887" s="481"/>
      <c r="F887" s="481"/>
      <c r="G887" s="481"/>
      <c r="H887" s="481"/>
      <c r="I887" s="481"/>
      <c r="J887" s="481"/>
      <c r="K887" s="481"/>
      <c r="L887" s="73"/>
      <c r="M887" s="73"/>
    </row>
    <row r="888" spans="2:13" ht="21" customHeight="1" outlineLevel="1">
      <c r="B888" s="73"/>
      <c r="C888" s="481"/>
      <c r="D888" s="481"/>
      <c r="E888" s="481"/>
      <c r="F888" s="481"/>
      <c r="G888" s="481"/>
      <c r="H888" s="481"/>
      <c r="I888" s="481"/>
      <c r="J888" s="481"/>
      <c r="K888" s="481"/>
      <c r="L888" s="73"/>
      <c r="M888" s="73"/>
    </row>
    <row r="889" spans="2:13" ht="21" customHeight="1" outlineLevel="1">
      <c r="B889" s="73"/>
      <c r="C889" s="481"/>
      <c r="D889" s="481"/>
      <c r="E889" s="481"/>
      <c r="F889" s="481"/>
      <c r="G889" s="481"/>
      <c r="H889" s="481"/>
      <c r="I889" s="481"/>
      <c r="J889" s="481"/>
      <c r="K889" s="481"/>
      <c r="L889" s="73"/>
      <c r="M889" s="73"/>
    </row>
    <row r="890" spans="2:13" ht="21" customHeight="1" outlineLevel="1">
      <c r="B890" s="73"/>
      <c r="C890" s="481"/>
      <c r="D890" s="481"/>
      <c r="E890" s="481"/>
      <c r="F890" s="481"/>
      <c r="G890" s="481"/>
      <c r="H890" s="481"/>
      <c r="I890" s="481"/>
      <c r="J890" s="481"/>
      <c r="K890" s="481"/>
      <c r="L890" s="73"/>
      <c r="M890" s="73"/>
    </row>
    <row r="891" spans="2:13" ht="21" customHeight="1" outlineLevel="1">
      <c r="B891" s="73"/>
      <c r="C891" s="481"/>
      <c r="D891" s="481"/>
      <c r="E891" s="481"/>
      <c r="F891" s="481"/>
      <c r="G891" s="481"/>
      <c r="H891" s="481"/>
      <c r="I891" s="481"/>
      <c r="J891" s="481"/>
      <c r="K891" s="481"/>
      <c r="L891" s="73"/>
      <c r="M891" s="73"/>
    </row>
    <row r="892" spans="2:13" ht="21" customHeight="1" outlineLevel="1">
      <c r="B892" s="73"/>
      <c r="C892" s="481"/>
      <c r="D892" s="481"/>
      <c r="E892" s="481"/>
      <c r="F892" s="481"/>
      <c r="G892" s="481"/>
      <c r="H892" s="481"/>
      <c r="I892" s="481"/>
      <c r="J892" s="481"/>
      <c r="K892" s="481"/>
      <c r="L892" s="73"/>
      <c r="M892" s="73"/>
    </row>
    <row r="893" spans="2:13" ht="21" customHeight="1" outlineLevel="1">
      <c r="B893" s="73"/>
      <c r="C893" s="481"/>
      <c r="D893" s="481"/>
      <c r="E893" s="481"/>
      <c r="F893" s="481"/>
      <c r="G893" s="481"/>
      <c r="H893" s="481"/>
      <c r="I893" s="481"/>
      <c r="J893" s="481"/>
      <c r="K893" s="481"/>
      <c r="L893" s="73"/>
      <c r="M893" s="73"/>
    </row>
    <row r="894" spans="2:13" ht="21" customHeight="1" outlineLevel="1">
      <c r="B894" s="73"/>
      <c r="C894" s="481"/>
      <c r="D894" s="481"/>
      <c r="E894" s="481"/>
      <c r="F894" s="481"/>
      <c r="G894" s="481"/>
      <c r="H894" s="481"/>
      <c r="I894" s="481"/>
      <c r="J894" s="481"/>
      <c r="K894" s="481"/>
      <c r="L894" s="73"/>
      <c r="M894" s="73"/>
    </row>
    <row r="895" spans="2:13" ht="21" customHeight="1" outlineLevel="1">
      <c r="B895" s="73"/>
      <c r="C895" s="481"/>
      <c r="D895" s="481"/>
      <c r="E895" s="481"/>
      <c r="F895" s="481"/>
      <c r="G895" s="481"/>
      <c r="H895" s="481"/>
      <c r="I895" s="481"/>
      <c r="J895" s="481"/>
      <c r="K895" s="481"/>
      <c r="L895" s="73"/>
      <c r="M895" s="73"/>
    </row>
    <row r="896" spans="2:13" ht="21" customHeight="1" outlineLevel="1">
      <c r="B896" s="73"/>
      <c r="C896" s="481"/>
      <c r="D896" s="481"/>
      <c r="E896" s="481"/>
      <c r="F896" s="481"/>
      <c r="G896" s="481"/>
      <c r="H896" s="481"/>
      <c r="I896" s="481"/>
      <c r="J896" s="481"/>
      <c r="K896" s="481"/>
      <c r="L896" s="73"/>
      <c r="M896" s="73"/>
    </row>
    <row r="897" spans="2:13" ht="21" customHeight="1" outlineLevel="1">
      <c r="B897" s="73"/>
      <c r="C897" s="481"/>
      <c r="D897" s="481"/>
      <c r="E897" s="481"/>
      <c r="F897" s="481"/>
      <c r="G897" s="481"/>
      <c r="H897" s="481"/>
      <c r="I897" s="481"/>
      <c r="J897" s="481"/>
      <c r="K897" s="481"/>
      <c r="L897" s="73"/>
      <c r="M897" s="73"/>
    </row>
    <row r="898" spans="2:13" ht="21" customHeight="1" outlineLevel="1">
      <c r="B898" s="73"/>
      <c r="C898" s="134"/>
      <c r="D898" s="73"/>
      <c r="E898" s="134"/>
      <c r="F898" s="73"/>
      <c r="G898" s="73"/>
      <c r="H898" s="73"/>
      <c r="I898" s="135"/>
      <c r="J898" s="136"/>
      <c r="K898" s="137"/>
      <c r="L898" s="73"/>
      <c r="M898" s="73"/>
    </row>
    <row r="899" spans="2:13" ht="21" customHeight="1" outlineLevel="1">
      <c r="B899" s="73"/>
      <c r="C899" s="133" t="s">
        <v>511</v>
      </c>
      <c r="D899" s="73"/>
      <c r="E899" s="134"/>
      <c r="F899" s="73"/>
      <c r="G899" s="73"/>
      <c r="H899" s="73"/>
      <c r="I899" s="135"/>
      <c r="J899" s="136"/>
      <c r="K899" s="137"/>
      <c r="L899" s="73"/>
      <c r="M899" s="73"/>
    </row>
    <row r="900" spans="2:13" ht="21" customHeight="1" outlineLevel="1">
      <c r="B900" s="73"/>
      <c r="C900" s="73"/>
      <c r="D900" s="73"/>
      <c r="E900" s="83"/>
      <c r="F900" s="73"/>
      <c r="G900" s="73"/>
      <c r="H900" s="73"/>
      <c r="I900" s="73"/>
      <c r="J900" s="73"/>
      <c r="K900" s="73"/>
      <c r="L900" s="73"/>
      <c r="M900" s="73"/>
    </row>
    <row r="901" spans="2:13" ht="21" customHeight="1" outlineLevel="1">
      <c r="B901" s="73"/>
      <c r="C901" s="481"/>
      <c r="D901" s="481"/>
      <c r="E901" s="481"/>
      <c r="F901" s="481"/>
      <c r="G901" s="481"/>
      <c r="H901" s="481"/>
      <c r="I901" s="481"/>
      <c r="J901" s="481"/>
      <c r="K901" s="481"/>
      <c r="L901" s="73"/>
      <c r="M901" s="73"/>
    </row>
    <row r="902" spans="2:13" ht="21" customHeight="1" outlineLevel="1">
      <c r="B902" s="73"/>
      <c r="C902" s="481"/>
      <c r="D902" s="481"/>
      <c r="E902" s="481"/>
      <c r="F902" s="481"/>
      <c r="G902" s="481"/>
      <c r="H902" s="481"/>
      <c r="I902" s="481"/>
      <c r="J902" s="481"/>
      <c r="K902" s="481"/>
      <c r="L902" s="73"/>
      <c r="M902" s="73"/>
    </row>
    <row r="903" spans="2:13" ht="21" customHeight="1" outlineLevel="1">
      <c r="B903" s="73"/>
      <c r="C903" s="481"/>
      <c r="D903" s="481"/>
      <c r="E903" s="481"/>
      <c r="F903" s="481"/>
      <c r="G903" s="481"/>
      <c r="H903" s="481"/>
      <c r="I903" s="481"/>
      <c r="J903" s="481"/>
      <c r="K903" s="481"/>
      <c r="L903" s="73"/>
      <c r="M903" s="73"/>
    </row>
    <row r="904" spans="2:13" ht="21" customHeight="1" outlineLevel="1">
      <c r="B904" s="73"/>
      <c r="C904" s="481"/>
      <c r="D904" s="481"/>
      <c r="E904" s="481"/>
      <c r="F904" s="481"/>
      <c r="G904" s="481"/>
      <c r="H904" s="481"/>
      <c r="I904" s="481"/>
      <c r="J904" s="481"/>
      <c r="K904" s="481"/>
      <c r="L904" s="73"/>
      <c r="M904" s="73"/>
    </row>
    <row r="905" spans="2:13" ht="21" customHeight="1" outlineLevel="1">
      <c r="B905" s="73"/>
      <c r="C905" s="481"/>
      <c r="D905" s="481"/>
      <c r="E905" s="481"/>
      <c r="F905" s="481"/>
      <c r="G905" s="481"/>
      <c r="H905" s="481"/>
      <c r="I905" s="481"/>
      <c r="J905" s="481"/>
      <c r="K905" s="481"/>
      <c r="L905" s="73"/>
      <c r="M905" s="73"/>
    </row>
    <row r="906" spans="2:13" ht="21" customHeight="1" outlineLevel="1">
      <c r="B906" s="73"/>
      <c r="C906" s="481"/>
      <c r="D906" s="481"/>
      <c r="E906" s="481"/>
      <c r="F906" s="481"/>
      <c r="G906" s="481"/>
      <c r="H906" s="481"/>
      <c r="I906" s="481"/>
      <c r="J906" s="481"/>
      <c r="K906" s="481"/>
      <c r="L906" s="73"/>
      <c r="M906" s="73"/>
    </row>
    <row r="907" spans="2:13" ht="21" customHeight="1" outlineLevel="1">
      <c r="B907" s="73"/>
      <c r="C907" s="481"/>
      <c r="D907" s="481"/>
      <c r="E907" s="481"/>
      <c r="F907" s="481"/>
      <c r="G907" s="481"/>
      <c r="H907" s="481"/>
      <c r="I907" s="481"/>
      <c r="J907" s="481"/>
      <c r="K907" s="481"/>
      <c r="L907" s="73"/>
      <c r="M907" s="73"/>
    </row>
    <row r="908" spans="2:13" ht="21" customHeight="1" outlineLevel="1">
      <c r="B908" s="73"/>
      <c r="C908" s="481"/>
      <c r="D908" s="481"/>
      <c r="E908" s="481"/>
      <c r="F908" s="481"/>
      <c r="G908" s="481"/>
      <c r="H908" s="481"/>
      <c r="I908" s="481"/>
      <c r="J908" s="481"/>
      <c r="K908" s="481"/>
      <c r="L908" s="73"/>
      <c r="M908" s="73"/>
    </row>
    <row r="909" spans="2:13" ht="21" customHeight="1" outlineLevel="1">
      <c r="B909" s="73"/>
      <c r="C909" s="481"/>
      <c r="D909" s="481"/>
      <c r="E909" s="481"/>
      <c r="F909" s="481"/>
      <c r="G909" s="481"/>
      <c r="H909" s="481"/>
      <c r="I909" s="481"/>
      <c r="J909" s="481"/>
      <c r="K909" s="481"/>
      <c r="L909" s="73"/>
      <c r="M909" s="73"/>
    </row>
    <row r="910" spans="2:13" ht="21" customHeight="1" outlineLevel="1">
      <c r="B910" s="73"/>
      <c r="C910" s="481"/>
      <c r="D910" s="481"/>
      <c r="E910" s="481"/>
      <c r="F910" s="481"/>
      <c r="G910" s="481"/>
      <c r="H910" s="481"/>
      <c r="I910" s="481"/>
      <c r="J910" s="481"/>
      <c r="K910" s="481"/>
      <c r="L910" s="73"/>
      <c r="M910" s="73"/>
    </row>
    <row r="911" spans="2:13" ht="21" customHeight="1" outlineLevel="1">
      <c r="B911" s="73"/>
      <c r="C911" s="481"/>
      <c r="D911" s="481"/>
      <c r="E911" s="481"/>
      <c r="F911" s="481"/>
      <c r="G911" s="481"/>
      <c r="H911" s="481"/>
      <c r="I911" s="481"/>
      <c r="J911" s="481"/>
      <c r="K911" s="481"/>
      <c r="L911" s="73"/>
      <c r="M911" s="73"/>
    </row>
    <row r="912" spans="2:13" ht="21" customHeight="1" outlineLevel="1">
      <c r="B912" s="73"/>
      <c r="C912" s="481"/>
      <c r="D912" s="481"/>
      <c r="E912" s="481"/>
      <c r="F912" s="481"/>
      <c r="G912" s="481"/>
      <c r="H912" s="481"/>
      <c r="I912" s="481"/>
      <c r="J912" s="481"/>
      <c r="K912" s="481"/>
      <c r="L912" s="73"/>
      <c r="M912" s="73"/>
    </row>
    <row r="913" spans="2:13" ht="21" customHeight="1" outlineLevel="1">
      <c r="B913" s="73"/>
      <c r="C913" s="481"/>
      <c r="D913" s="481"/>
      <c r="E913" s="481"/>
      <c r="F913" s="481"/>
      <c r="G913" s="481"/>
      <c r="H913" s="481"/>
      <c r="I913" s="481"/>
      <c r="J913" s="481"/>
      <c r="K913" s="481"/>
      <c r="L913" s="73"/>
      <c r="M913" s="73"/>
    </row>
    <row r="914" spans="2:13" ht="21" customHeight="1" outlineLevel="1">
      <c r="B914" s="73"/>
      <c r="C914" s="481"/>
      <c r="D914" s="481"/>
      <c r="E914" s="481"/>
      <c r="F914" s="481"/>
      <c r="G914" s="481"/>
      <c r="H914" s="481"/>
      <c r="I914" s="481"/>
      <c r="J914" s="481"/>
      <c r="K914" s="481"/>
      <c r="L914" s="73"/>
      <c r="M914" s="73"/>
    </row>
    <row r="915" spans="2:13" ht="21" customHeight="1" outlineLevel="1">
      <c r="B915" s="73"/>
      <c r="C915" s="481"/>
      <c r="D915" s="481"/>
      <c r="E915" s="481"/>
      <c r="F915" s="481"/>
      <c r="G915" s="481"/>
      <c r="H915" s="481"/>
      <c r="I915" s="481"/>
      <c r="J915" s="481"/>
      <c r="K915" s="481"/>
      <c r="L915" s="73"/>
      <c r="M915" s="73"/>
    </row>
    <row r="916" spans="2:13" ht="21" customHeight="1" outlineLevel="1">
      <c r="B916" s="73"/>
      <c r="C916" s="481"/>
      <c r="D916" s="481"/>
      <c r="E916" s="481"/>
      <c r="F916" s="481"/>
      <c r="G916" s="481"/>
      <c r="H916" s="481"/>
      <c r="I916" s="481"/>
      <c r="J916" s="481"/>
      <c r="K916" s="481"/>
      <c r="L916" s="73"/>
      <c r="M916" s="73"/>
    </row>
    <row r="917" spans="2:13" ht="21" customHeight="1" outlineLevel="1">
      <c r="B917" s="73"/>
      <c r="C917" s="481"/>
      <c r="D917" s="481"/>
      <c r="E917" s="481"/>
      <c r="F917" s="481"/>
      <c r="G917" s="481"/>
      <c r="H917" s="481"/>
      <c r="I917" s="481"/>
      <c r="J917" s="481"/>
      <c r="K917" s="481"/>
      <c r="L917" s="73"/>
      <c r="M917" s="73"/>
    </row>
    <row r="918" spans="2:13" ht="21" customHeight="1" outlineLevel="1">
      <c r="B918" s="73"/>
      <c r="C918" s="481"/>
      <c r="D918" s="481"/>
      <c r="E918" s="481"/>
      <c r="F918" s="481"/>
      <c r="G918" s="481"/>
      <c r="H918" s="481"/>
      <c r="I918" s="481"/>
      <c r="J918" s="481"/>
      <c r="K918" s="481"/>
      <c r="L918" s="73"/>
      <c r="M918" s="73"/>
    </row>
    <row r="919" spans="2:13" ht="21" customHeight="1" outlineLevel="1">
      <c r="B919" s="73"/>
      <c r="C919" s="134"/>
      <c r="D919" s="73"/>
      <c r="E919" s="134"/>
      <c r="F919" s="73"/>
      <c r="G919" s="73"/>
      <c r="H919" s="73"/>
      <c r="I919" s="135"/>
      <c r="J919" s="136"/>
      <c r="K919" s="137"/>
      <c r="L919" s="73"/>
      <c r="M919" s="73"/>
    </row>
    <row r="920" spans="2:13" ht="20.25" customHeight="1">
      <c r="B920" s="73"/>
      <c r="C920" s="134"/>
      <c r="D920" s="73"/>
      <c r="E920" s="134"/>
      <c r="F920" s="73"/>
      <c r="G920" s="73"/>
      <c r="H920" s="73"/>
      <c r="I920" s="135"/>
      <c r="J920" s="136"/>
      <c r="K920" s="137"/>
      <c r="L920" s="73"/>
      <c r="M920" s="73"/>
    </row>
    <row r="921" spans="2:13" ht="24" customHeight="1">
      <c r="B921" s="73"/>
      <c r="C921" s="84" t="s">
        <v>292</v>
      </c>
      <c r="D921" s="81"/>
      <c r="E921" s="84" t="s">
        <v>293</v>
      </c>
      <c r="F921" s="73"/>
      <c r="G921" s="85" t="s">
        <v>497</v>
      </c>
      <c r="H921" s="73"/>
      <c r="J921" s="73"/>
      <c r="K921" s="73"/>
      <c r="L921" s="73"/>
      <c r="M921" s="73"/>
    </row>
    <row r="922" spans="2:13" ht="21" customHeight="1" outlineLevel="1">
      <c r="B922" s="73"/>
      <c r="C922" s="83"/>
      <c r="D922" s="73"/>
      <c r="E922" s="83"/>
      <c r="F922" s="73"/>
      <c r="G922" s="73"/>
      <c r="H922" s="73"/>
      <c r="I922" s="73"/>
      <c r="J922" s="73"/>
      <c r="K922" s="73"/>
      <c r="L922" s="73"/>
      <c r="M922" s="73"/>
    </row>
    <row r="923" spans="2:13" ht="21.75" customHeight="1" outlineLevel="1">
      <c r="B923" s="73"/>
      <c r="C923" s="86" t="s">
        <v>431</v>
      </c>
      <c r="D923" s="73"/>
      <c r="E923" s="87"/>
      <c r="F923" s="73"/>
      <c r="G923" s="73"/>
      <c r="H923" s="73"/>
      <c r="I923" s="73"/>
      <c r="J923" s="73"/>
      <c r="K923" s="73"/>
      <c r="L923" s="73"/>
      <c r="M923" s="73"/>
    </row>
    <row r="924" spans="2:13" ht="21" customHeight="1" outlineLevel="1">
      <c r="B924" s="73"/>
      <c r="C924" s="88"/>
      <c r="D924" s="73"/>
      <c r="E924" s="87"/>
      <c r="F924" s="73"/>
      <c r="G924" s="73"/>
      <c r="H924" s="73"/>
      <c r="I924" s="73"/>
      <c r="J924" s="73"/>
      <c r="K924" s="73"/>
      <c r="L924" s="73"/>
      <c r="M924" s="73"/>
    </row>
    <row r="925" spans="2:13" ht="21" customHeight="1" outlineLevel="1">
      <c r="B925" s="73"/>
      <c r="C925" s="89"/>
      <c r="D925" s="73"/>
      <c r="E925" s="89"/>
      <c r="F925" s="73"/>
      <c r="G925" s="73"/>
      <c r="H925" s="73"/>
      <c r="I925" s="73"/>
      <c r="J925" s="73"/>
      <c r="K925" s="73"/>
      <c r="L925" s="73"/>
      <c r="M925" s="73"/>
    </row>
    <row r="926" spans="2:13" outlineLevel="1">
      <c r="B926" s="73"/>
      <c r="C926" s="90" t="s">
        <v>36</v>
      </c>
      <c r="D926" s="89"/>
      <c r="E926" s="90" t="s">
        <v>432</v>
      </c>
      <c r="F926" s="89"/>
      <c r="G926" s="91" t="s">
        <v>433</v>
      </c>
      <c r="H926" s="73"/>
      <c r="I926" s="90" t="s">
        <v>434</v>
      </c>
      <c r="J926" s="73"/>
      <c r="K926" s="73"/>
      <c r="L926" s="89"/>
      <c r="M926" s="73"/>
    </row>
    <row r="927" spans="2:13" ht="36.75" customHeight="1" outlineLevel="1">
      <c r="B927" s="73"/>
      <c r="C927" s="92" t="s">
        <v>316</v>
      </c>
      <c r="D927" s="73"/>
      <c r="E927" s="93" t="s">
        <v>671</v>
      </c>
      <c r="F927" s="73"/>
      <c r="G927" s="94"/>
      <c r="H927" s="73"/>
      <c r="I927" s="92" t="s">
        <v>438</v>
      </c>
      <c r="J927" s="73"/>
      <c r="K927" s="73"/>
      <c r="L927" s="73"/>
      <c r="M927" s="73"/>
    </row>
    <row r="928" spans="2:13" ht="21" customHeight="1" outlineLevel="1">
      <c r="B928" s="73"/>
      <c r="C928" s="89"/>
      <c r="D928" s="73"/>
      <c r="E928" s="73"/>
      <c r="F928" s="73"/>
      <c r="G928" s="73"/>
      <c r="H928" s="73"/>
      <c r="I928" s="73"/>
      <c r="J928" s="73"/>
      <c r="K928" s="73"/>
      <c r="L928" s="73"/>
      <c r="M928" s="73"/>
    </row>
    <row r="929" spans="2:13" ht="36" outlineLevel="1">
      <c r="B929" s="73"/>
      <c r="C929" s="95" t="s">
        <v>439</v>
      </c>
      <c r="D929" s="89"/>
      <c r="E929" s="95" t="s">
        <v>440</v>
      </c>
      <c r="F929" s="89"/>
      <c r="G929" s="95" t="s">
        <v>441</v>
      </c>
      <c r="H929" s="73"/>
      <c r="I929" s="95" t="s">
        <v>442</v>
      </c>
      <c r="J929" s="89"/>
      <c r="K929" s="95" t="s">
        <v>642</v>
      </c>
      <c r="L929" s="73"/>
      <c r="M929" s="73"/>
    </row>
    <row r="930" spans="2:13" ht="36.75" customHeight="1" outlineLevel="1">
      <c r="B930" s="73"/>
      <c r="C930" s="94"/>
      <c r="D930" s="89"/>
      <c r="E930" s="94"/>
      <c r="F930" s="89"/>
      <c r="G930" s="94"/>
      <c r="H930" s="73"/>
      <c r="I930" s="150"/>
      <c r="J930" s="89"/>
      <c r="K930" s="94"/>
      <c r="L930" s="73"/>
      <c r="M930" s="73"/>
    </row>
    <row r="931" spans="2:13" ht="21" customHeight="1" outlineLevel="1">
      <c r="B931" s="73"/>
      <c r="C931" s="89"/>
      <c r="D931" s="89"/>
      <c r="E931" s="89"/>
      <c r="F931" s="89"/>
      <c r="G931" s="73"/>
      <c r="H931" s="73"/>
      <c r="I931" s="73"/>
      <c r="J931" s="89"/>
      <c r="K931" s="73"/>
      <c r="L931" s="73"/>
      <c r="M931" s="73"/>
    </row>
    <row r="932" spans="2:13" ht="21.75" customHeight="1" outlineLevel="1">
      <c r="B932" s="73"/>
      <c r="C932" s="86" t="s">
        <v>445</v>
      </c>
      <c r="D932" s="73"/>
      <c r="E932" s="98"/>
      <c r="F932" s="99"/>
      <c r="G932" s="99"/>
      <c r="H932" s="99"/>
      <c r="I932" s="99"/>
      <c r="J932" s="99"/>
      <c r="K932" s="99"/>
      <c r="L932" s="73"/>
      <c r="M932" s="73"/>
    </row>
    <row r="933" spans="2:13" ht="21" customHeight="1" outlineLevel="1">
      <c r="B933" s="73"/>
      <c r="C933" s="73"/>
      <c r="D933" s="73"/>
      <c r="E933" s="100"/>
      <c r="F933" s="101"/>
      <c r="G933" s="100"/>
      <c r="H933" s="101"/>
      <c r="I933" s="100"/>
      <c r="J933" s="102"/>
      <c r="K933" s="100"/>
      <c r="L933" s="73"/>
      <c r="M933" s="73"/>
    </row>
    <row r="934" spans="2:13" ht="21" customHeight="1" outlineLevel="1">
      <c r="B934" s="73"/>
      <c r="C934" s="73"/>
      <c r="D934" s="73"/>
      <c r="E934" s="100">
        <v>2024</v>
      </c>
      <c r="F934" s="101"/>
      <c r="G934" s="100">
        <v>2025</v>
      </c>
      <c r="H934" s="101"/>
      <c r="I934" s="100">
        <v>2026</v>
      </c>
      <c r="J934" s="102"/>
      <c r="K934" s="100" t="s">
        <v>446</v>
      </c>
      <c r="L934" s="73"/>
      <c r="M934" s="73"/>
    </row>
    <row r="935" spans="2:13" outlineLevel="1">
      <c r="B935" s="73"/>
      <c r="C935" s="95" t="s">
        <v>447</v>
      </c>
      <c r="D935" s="103"/>
      <c r="E935" s="104">
        <f>E936+E937</f>
        <v>0</v>
      </c>
      <c r="F935" s="103"/>
      <c r="G935" s="104">
        <f>G936+G937</f>
        <v>0</v>
      </c>
      <c r="H935" s="73"/>
      <c r="I935" s="104">
        <f>I936+I937</f>
        <v>0</v>
      </c>
      <c r="J935" s="103"/>
      <c r="K935" s="104">
        <f>K936+K937</f>
        <v>0</v>
      </c>
      <c r="L935" s="103"/>
      <c r="M935" s="73"/>
    </row>
    <row r="936" spans="2:13" ht="21" customHeight="1" outlineLevel="1">
      <c r="B936" s="73"/>
      <c r="C936" s="90" t="s">
        <v>448</v>
      </c>
      <c r="D936" s="103"/>
      <c r="E936" s="105">
        <v>0</v>
      </c>
      <c r="F936" s="106"/>
      <c r="G936" s="105">
        <v>0</v>
      </c>
      <c r="H936" s="73"/>
      <c r="I936" s="105">
        <v>0</v>
      </c>
      <c r="J936" s="103"/>
      <c r="K936" s="107">
        <f>E936+G936+I936</f>
        <v>0</v>
      </c>
      <c r="L936" s="103"/>
      <c r="M936" s="73"/>
    </row>
    <row r="937" spans="2:13" ht="21.75" customHeight="1" outlineLevel="1">
      <c r="B937" s="73"/>
      <c r="C937" s="90" t="s">
        <v>449</v>
      </c>
      <c r="D937" s="103"/>
      <c r="E937" s="105">
        <v>0</v>
      </c>
      <c r="F937" s="106"/>
      <c r="G937" s="105">
        <v>0</v>
      </c>
      <c r="H937" s="73"/>
      <c r="I937" s="105">
        <v>0</v>
      </c>
      <c r="J937" s="103"/>
      <c r="K937" s="107">
        <f>E937+G937+I937</f>
        <v>0</v>
      </c>
      <c r="L937" s="103"/>
      <c r="M937" s="73"/>
    </row>
    <row r="938" spans="2:13" outlineLevel="1">
      <c r="B938" s="73"/>
      <c r="C938" s="95" t="s">
        <v>450</v>
      </c>
      <c r="D938" s="103"/>
      <c r="E938" s="104">
        <f>E939+E940</f>
        <v>0</v>
      </c>
      <c r="F938" s="103"/>
      <c r="G938" s="104">
        <f>G939+G940</f>
        <v>0</v>
      </c>
      <c r="H938" s="73"/>
      <c r="I938" s="104">
        <f>I939+I940</f>
        <v>0</v>
      </c>
      <c r="J938" s="103"/>
      <c r="K938" s="104">
        <f>K939+K940</f>
        <v>0</v>
      </c>
      <c r="L938" s="103"/>
      <c r="M938" s="73"/>
    </row>
    <row r="939" spans="2:13" ht="21" customHeight="1" outlineLevel="1">
      <c r="B939" s="73"/>
      <c r="C939" s="90" t="s">
        <v>451</v>
      </c>
      <c r="D939" s="103"/>
      <c r="E939" s="105">
        <v>0</v>
      </c>
      <c r="F939" s="106"/>
      <c r="G939" s="105">
        <v>0</v>
      </c>
      <c r="H939" s="73"/>
      <c r="I939" s="105">
        <v>0</v>
      </c>
      <c r="J939" s="103"/>
      <c r="K939" s="107">
        <f>E939+G939+I939</f>
        <v>0</v>
      </c>
      <c r="L939" s="103"/>
      <c r="M939" s="73"/>
    </row>
    <row r="940" spans="2:13" ht="21" customHeight="1" outlineLevel="1">
      <c r="B940" s="73"/>
      <c r="C940" s="90" t="s">
        <v>452</v>
      </c>
      <c r="D940" s="103"/>
      <c r="E940" s="105">
        <v>0</v>
      </c>
      <c r="F940" s="106"/>
      <c r="G940" s="105">
        <v>0</v>
      </c>
      <c r="H940" s="73"/>
      <c r="I940" s="105">
        <v>0</v>
      </c>
      <c r="J940" s="103"/>
      <c r="K940" s="107">
        <f>E940+G940+I940</f>
        <v>0</v>
      </c>
      <c r="L940" s="103"/>
      <c r="M940" s="73"/>
    </row>
    <row r="941" spans="2:13" ht="21" customHeight="1" outlineLevel="1">
      <c r="B941" s="73"/>
      <c r="C941" s="95" t="s">
        <v>453</v>
      </c>
      <c r="D941" s="103"/>
      <c r="E941" s="104">
        <f>E942+E943</f>
        <v>0</v>
      </c>
      <c r="F941" s="103"/>
      <c r="G941" s="104">
        <f>G942+G943</f>
        <v>0</v>
      </c>
      <c r="H941" s="73"/>
      <c r="I941" s="104">
        <f>I942+I943</f>
        <v>0</v>
      </c>
      <c r="J941" s="103"/>
      <c r="K941" s="104">
        <f>K942+K943</f>
        <v>0</v>
      </c>
      <c r="L941" s="103"/>
      <c r="M941" s="73"/>
    </row>
    <row r="942" spans="2:13" ht="21" customHeight="1" outlineLevel="1">
      <c r="B942" s="73"/>
      <c r="C942" s="90" t="s">
        <v>454</v>
      </c>
      <c r="D942" s="103"/>
      <c r="E942" s="105">
        <v>0</v>
      </c>
      <c r="F942" s="106"/>
      <c r="G942" s="105">
        <v>0</v>
      </c>
      <c r="H942" s="73"/>
      <c r="I942" s="105">
        <v>0</v>
      </c>
      <c r="J942" s="103"/>
      <c r="K942" s="107">
        <f>E942+G942+I942</f>
        <v>0</v>
      </c>
      <c r="L942" s="103"/>
      <c r="M942" s="73"/>
    </row>
    <row r="943" spans="2:13" ht="21" customHeight="1" outlineLevel="1">
      <c r="B943" s="73"/>
      <c r="C943" s="90" t="s">
        <v>455</v>
      </c>
      <c r="D943" s="103"/>
      <c r="E943" s="105">
        <v>0</v>
      </c>
      <c r="F943" s="106"/>
      <c r="G943" s="105">
        <v>0</v>
      </c>
      <c r="H943" s="73"/>
      <c r="I943" s="105">
        <v>0</v>
      </c>
      <c r="J943" s="103"/>
      <c r="K943" s="107">
        <f>E943+G943+I943</f>
        <v>0</v>
      </c>
      <c r="L943" s="103"/>
      <c r="M943" s="73"/>
    </row>
    <row r="944" spans="2:13" ht="21" customHeight="1" outlineLevel="1">
      <c r="B944" s="73"/>
      <c r="C944" s="95" t="s">
        <v>456</v>
      </c>
      <c r="D944" s="103"/>
      <c r="E944" s="104">
        <f>E945+E946</f>
        <v>0</v>
      </c>
      <c r="F944" s="103"/>
      <c r="G944" s="104">
        <f>G945+G946</f>
        <v>0</v>
      </c>
      <c r="H944" s="73"/>
      <c r="I944" s="104">
        <f>I945+I946</f>
        <v>0</v>
      </c>
      <c r="J944" s="103"/>
      <c r="K944" s="104">
        <f>K945+K946</f>
        <v>0</v>
      </c>
      <c r="L944" s="103"/>
      <c r="M944" s="73"/>
    </row>
    <row r="945" spans="2:13" ht="21" customHeight="1" outlineLevel="1">
      <c r="B945" s="73"/>
      <c r="C945" s="90" t="s">
        <v>457</v>
      </c>
      <c r="D945" s="103"/>
      <c r="E945" s="105">
        <v>0</v>
      </c>
      <c r="F945" s="106"/>
      <c r="G945" s="105">
        <v>0</v>
      </c>
      <c r="H945" s="73"/>
      <c r="I945" s="105">
        <v>0</v>
      </c>
      <c r="J945" s="103"/>
      <c r="K945" s="107">
        <f>E945+G945+I945</f>
        <v>0</v>
      </c>
      <c r="L945" s="103"/>
      <c r="M945" s="73"/>
    </row>
    <row r="946" spans="2:13" ht="21" customHeight="1" outlineLevel="1">
      <c r="B946" s="73"/>
      <c r="C946" s="90" t="s">
        <v>458</v>
      </c>
      <c r="D946" s="103"/>
      <c r="E946" s="105">
        <v>0</v>
      </c>
      <c r="F946" s="106"/>
      <c r="G946" s="105">
        <v>0</v>
      </c>
      <c r="H946" s="73"/>
      <c r="I946" s="105">
        <v>0</v>
      </c>
      <c r="J946" s="103"/>
      <c r="K946" s="107">
        <f>E946+G946+I946</f>
        <v>0</v>
      </c>
      <c r="L946" s="103"/>
      <c r="M946" s="73"/>
    </row>
    <row r="947" spans="2:13" ht="21" customHeight="1" outlineLevel="1">
      <c r="B947" s="73"/>
      <c r="C947" s="90" t="s">
        <v>459</v>
      </c>
      <c r="D947" s="103"/>
      <c r="E947" s="108">
        <f>E935+E938+E941+E944</f>
        <v>0</v>
      </c>
      <c r="F947" s="103"/>
      <c r="G947" s="108">
        <f>G935+G938+G941+G944</f>
        <v>0</v>
      </c>
      <c r="H947" s="73"/>
      <c r="I947" s="108">
        <f>I935+I938+I941+I944</f>
        <v>0</v>
      </c>
      <c r="J947" s="103"/>
      <c r="K947" s="108">
        <f>E947+G947+I947</f>
        <v>0</v>
      </c>
      <c r="L947" s="103"/>
      <c r="M947" s="73"/>
    </row>
    <row r="948" spans="2:13" ht="21" customHeight="1" outlineLevel="1">
      <c r="B948" s="73"/>
      <c r="C948" s="109"/>
      <c r="D948" s="103"/>
      <c r="E948" s="109"/>
      <c r="F948" s="109"/>
      <c r="G948" s="109"/>
      <c r="H948" s="109"/>
      <c r="I948" s="109"/>
      <c r="J948" s="109"/>
      <c r="K948" s="109"/>
      <c r="L948" s="103"/>
      <c r="M948" s="73"/>
    </row>
    <row r="949" spans="2:13" ht="21" customHeight="1" outlineLevel="1">
      <c r="B949" s="73"/>
      <c r="C949" s="103"/>
      <c r="D949" s="89"/>
      <c r="E949" s="103"/>
      <c r="F949" s="89"/>
      <c r="G949" s="73"/>
      <c r="H949" s="73"/>
      <c r="I949" s="73"/>
      <c r="J949" s="89"/>
      <c r="K949" s="73"/>
      <c r="L949" s="89"/>
      <c r="M949" s="73"/>
    </row>
    <row r="950" spans="2:13" ht="21" customHeight="1" outlineLevel="1">
      <c r="B950" s="73"/>
      <c r="C950" s="86" t="s">
        <v>460</v>
      </c>
      <c r="D950" s="73"/>
      <c r="E950" s="99"/>
      <c r="F950" s="99"/>
      <c r="G950" s="99"/>
      <c r="H950" s="99"/>
      <c r="I950" s="99"/>
      <c r="J950" s="99"/>
      <c r="K950" s="99"/>
      <c r="L950" s="89"/>
      <c r="M950" s="73"/>
    </row>
    <row r="951" spans="2:13" ht="21" customHeight="1" outlineLevel="1">
      <c r="B951" s="73"/>
      <c r="C951" s="73"/>
      <c r="D951" s="73"/>
      <c r="E951" s="100"/>
      <c r="F951" s="101"/>
      <c r="G951" s="100"/>
      <c r="H951" s="101"/>
      <c r="I951" s="100"/>
      <c r="J951" s="102"/>
      <c r="K951" s="100"/>
      <c r="L951" s="89"/>
      <c r="M951" s="73"/>
    </row>
    <row r="952" spans="2:13" ht="21" customHeight="1" outlineLevel="1">
      <c r="B952" s="73"/>
      <c r="C952" s="73"/>
      <c r="D952" s="73"/>
      <c r="E952" s="100">
        <v>2024</v>
      </c>
      <c r="F952" s="101"/>
      <c r="G952" s="100">
        <v>2025</v>
      </c>
      <c r="H952" s="101"/>
      <c r="I952" s="100">
        <v>2026</v>
      </c>
      <c r="J952" s="102"/>
      <c r="K952" s="100" t="s">
        <v>407</v>
      </c>
      <c r="L952" s="89"/>
      <c r="M952" s="73"/>
    </row>
    <row r="953" spans="2:13" ht="21" customHeight="1" outlineLevel="1">
      <c r="B953" s="73"/>
      <c r="C953" s="95" t="s">
        <v>461</v>
      </c>
      <c r="D953" s="103"/>
      <c r="E953" s="110">
        <v>0</v>
      </c>
      <c r="F953" s="111"/>
      <c r="G953" s="110">
        <v>0</v>
      </c>
      <c r="H953" s="112"/>
      <c r="I953" s="110">
        <v>0</v>
      </c>
      <c r="J953" s="111"/>
      <c r="K953" s="113">
        <f t="shared" ref="K953:K971" si="14">E953+G953+I953</f>
        <v>0</v>
      </c>
      <c r="L953" s="89"/>
      <c r="M953" s="73"/>
    </row>
    <row r="954" spans="2:13" ht="21" customHeight="1" outlineLevel="1">
      <c r="B954" s="73"/>
      <c r="C954" s="90" t="s">
        <v>462</v>
      </c>
      <c r="D954" s="103"/>
      <c r="E954" s="110">
        <v>0</v>
      </c>
      <c r="F954" s="114"/>
      <c r="G954" s="110">
        <v>0</v>
      </c>
      <c r="H954" s="112"/>
      <c r="I954" s="110">
        <v>0</v>
      </c>
      <c r="J954" s="111"/>
      <c r="K954" s="113">
        <f t="shared" si="14"/>
        <v>0</v>
      </c>
      <c r="L954" s="89"/>
      <c r="M954" s="73"/>
    </row>
    <row r="955" spans="2:13" ht="21" customHeight="1" outlineLevel="1">
      <c r="B955" s="73"/>
      <c r="C955" s="90" t="s">
        <v>463</v>
      </c>
      <c r="D955" s="103"/>
      <c r="E955" s="110">
        <v>0</v>
      </c>
      <c r="F955" s="111"/>
      <c r="G955" s="110">
        <v>0</v>
      </c>
      <c r="H955" s="112"/>
      <c r="I955" s="110">
        <v>0</v>
      </c>
      <c r="J955" s="111"/>
      <c r="K955" s="113">
        <f t="shared" si="14"/>
        <v>0</v>
      </c>
      <c r="L955" s="89"/>
      <c r="M955" s="73"/>
    </row>
    <row r="956" spans="2:13" ht="21.75" customHeight="1" outlineLevel="1">
      <c r="B956" s="73"/>
      <c r="C956" s="90" t="s">
        <v>464</v>
      </c>
      <c r="D956" s="103"/>
      <c r="E956" s="110">
        <v>0</v>
      </c>
      <c r="F956" s="114"/>
      <c r="G956" s="110">
        <v>0</v>
      </c>
      <c r="H956" s="112"/>
      <c r="I956" s="110">
        <v>0</v>
      </c>
      <c r="J956" s="111"/>
      <c r="K956" s="113">
        <f t="shared" si="14"/>
        <v>0</v>
      </c>
      <c r="L956" s="73"/>
      <c r="M956" s="73"/>
    </row>
    <row r="957" spans="2:13" ht="21.75" customHeight="1" outlineLevel="1">
      <c r="B957" s="73"/>
      <c r="C957" s="90" t="s">
        <v>465</v>
      </c>
      <c r="D957" s="103"/>
      <c r="E957" s="110">
        <v>0</v>
      </c>
      <c r="F957" s="114"/>
      <c r="G957" s="110">
        <v>0</v>
      </c>
      <c r="H957" s="112"/>
      <c r="I957" s="110">
        <v>0</v>
      </c>
      <c r="J957" s="111"/>
      <c r="K957" s="113">
        <f t="shared" si="14"/>
        <v>0</v>
      </c>
      <c r="L957" s="73"/>
      <c r="M957" s="73"/>
    </row>
    <row r="958" spans="2:13" ht="21" customHeight="1" outlineLevel="1">
      <c r="B958" s="73"/>
      <c r="C958" s="90" t="s">
        <v>466</v>
      </c>
      <c r="D958" s="103"/>
      <c r="E958" s="110">
        <v>0</v>
      </c>
      <c r="F958" s="111"/>
      <c r="G958" s="110">
        <v>0</v>
      </c>
      <c r="H958" s="112"/>
      <c r="I958" s="110">
        <v>0</v>
      </c>
      <c r="J958" s="111"/>
      <c r="K958" s="113">
        <f t="shared" si="14"/>
        <v>0</v>
      </c>
      <c r="L958" s="73"/>
      <c r="M958" s="73"/>
    </row>
    <row r="959" spans="2:13" ht="21.75" customHeight="1" outlineLevel="1">
      <c r="B959" s="73"/>
      <c r="C959" s="90" t="s">
        <v>467</v>
      </c>
      <c r="D959" s="103"/>
      <c r="E959" s="110">
        <v>0</v>
      </c>
      <c r="F959" s="114"/>
      <c r="G959" s="110">
        <v>0</v>
      </c>
      <c r="H959" s="112"/>
      <c r="I959" s="110">
        <v>0</v>
      </c>
      <c r="J959" s="111"/>
      <c r="K959" s="113">
        <f t="shared" si="14"/>
        <v>0</v>
      </c>
      <c r="L959" s="73"/>
      <c r="M959" s="73"/>
    </row>
    <row r="960" spans="2:13" ht="21.75" customHeight="1" outlineLevel="1">
      <c r="B960" s="73"/>
      <c r="C960" s="90" t="s">
        <v>468</v>
      </c>
      <c r="D960" s="103"/>
      <c r="E960" s="110">
        <v>0</v>
      </c>
      <c r="F960" s="114"/>
      <c r="G960" s="110">
        <v>0</v>
      </c>
      <c r="H960" s="112"/>
      <c r="I960" s="110">
        <v>0</v>
      </c>
      <c r="J960" s="111"/>
      <c r="K960" s="113">
        <f t="shared" si="14"/>
        <v>0</v>
      </c>
      <c r="L960" s="73"/>
      <c r="M960" s="73"/>
    </row>
    <row r="961" spans="2:13" ht="21.75" customHeight="1" outlineLevel="1">
      <c r="B961" s="73"/>
      <c r="C961" s="90" t="s">
        <v>469</v>
      </c>
      <c r="D961" s="103"/>
      <c r="E961" s="110">
        <v>0</v>
      </c>
      <c r="F961" s="114"/>
      <c r="G961" s="110">
        <v>0</v>
      </c>
      <c r="H961" s="112"/>
      <c r="I961" s="110">
        <v>0</v>
      </c>
      <c r="J961" s="111"/>
      <c r="K961" s="113">
        <f t="shared" si="14"/>
        <v>0</v>
      </c>
      <c r="L961" s="73"/>
      <c r="M961" s="73"/>
    </row>
    <row r="962" spans="2:13" ht="21" customHeight="1" outlineLevel="1">
      <c r="B962" s="73"/>
      <c r="C962" s="115" t="s">
        <v>470</v>
      </c>
      <c r="D962" s="103"/>
      <c r="E962" s="110">
        <v>0</v>
      </c>
      <c r="F962" s="114"/>
      <c r="G962" s="110">
        <v>0</v>
      </c>
      <c r="H962" s="112"/>
      <c r="I962" s="110">
        <v>0</v>
      </c>
      <c r="J962" s="111"/>
      <c r="K962" s="113">
        <f t="shared" si="14"/>
        <v>0</v>
      </c>
      <c r="L962" s="116"/>
      <c r="M962" s="73"/>
    </row>
    <row r="963" spans="2:13" ht="21" customHeight="1" outlineLevel="1">
      <c r="B963" s="73"/>
      <c r="C963" s="115" t="s">
        <v>471</v>
      </c>
      <c r="D963" s="103"/>
      <c r="E963" s="110">
        <v>0</v>
      </c>
      <c r="F963" s="114"/>
      <c r="G963" s="110">
        <v>0</v>
      </c>
      <c r="H963" s="112"/>
      <c r="I963" s="110">
        <v>0</v>
      </c>
      <c r="J963" s="111"/>
      <c r="K963" s="113">
        <f t="shared" si="14"/>
        <v>0</v>
      </c>
      <c r="L963" s="116"/>
      <c r="M963" s="73"/>
    </row>
    <row r="964" spans="2:13" ht="21" customHeight="1" outlineLevel="1">
      <c r="B964" s="73"/>
      <c r="C964" s="115" t="s">
        <v>472</v>
      </c>
      <c r="D964" s="103"/>
      <c r="E964" s="110">
        <v>0</v>
      </c>
      <c r="F964" s="114"/>
      <c r="G964" s="110">
        <v>0</v>
      </c>
      <c r="H964" s="112"/>
      <c r="I964" s="110">
        <v>0</v>
      </c>
      <c r="J964" s="111"/>
      <c r="K964" s="113">
        <f t="shared" si="14"/>
        <v>0</v>
      </c>
      <c r="L964" s="116"/>
      <c r="M964" s="73"/>
    </row>
    <row r="965" spans="2:13" ht="21" customHeight="1" outlineLevel="1">
      <c r="B965" s="73"/>
      <c r="C965" s="115" t="s">
        <v>473</v>
      </c>
      <c r="D965" s="103"/>
      <c r="E965" s="110">
        <v>0</v>
      </c>
      <c r="F965" s="114"/>
      <c r="G965" s="110">
        <v>0</v>
      </c>
      <c r="H965" s="112"/>
      <c r="I965" s="110">
        <v>0</v>
      </c>
      <c r="J965" s="111"/>
      <c r="K965" s="113">
        <f t="shared" si="14"/>
        <v>0</v>
      </c>
      <c r="L965" s="116"/>
      <c r="M965" s="73"/>
    </row>
    <row r="966" spans="2:13" ht="21" customHeight="1" outlineLevel="1">
      <c r="B966" s="73"/>
      <c r="C966" s="115" t="s">
        <v>474</v>
      </c>
      <c r="D966" s="103"/>
      <c r="E966" s="110">
        <v>0</v>
      </c>
      <c r="F966" s="114"/>
      <c r="G966" s="110">
        <v>0</v>
      </c>
      <c r="H966" s="112"/>
      <c r="I966" s="110">
        <v>0</v>
      </c>
      <c r="J966" s="111"/>
      <c r="K966" s="113">
        <f t="shared" si="14"/>
        <v>0</v>
      </c>
      <c r="L966" s="116"/>
      <c r="M966" s="73"/>
    </row>
    <row r="967" spans="2:13" ht="21" customHeight="1" outlineLevel="1">
      <c r="B967" s="73"/>
      <c r="C967" s="115" t="s">
        <v>475</v>
      </c>
      <c r="D967" s="103"/>
      <c r="E967" s="110">
        <v>0</v>
      </c>
      <c r="F967" s="114"/>
      <c r="G967" s="110">
        <v>0</v>
      </c>
      <c r="H967" s="112"/>
      <c r="I967" s="110">
        <v>0</v>
      </c>
      <c r="J967" s="111"/>
      <c r="K967" s="113">
        <f t="shared" si="14"/>
        <v>0</v>
      </c>
      <c r="L967" s="116"/>
      <c r="M967" s="73"/>
    </row>
    <row r="968" spans="2:13" ht="21" customHeight="1" outlineLevel="1">
      <c r="B968" s="73"/>
      <c r="C968" s="115" t="s">
        <v>476</v>
      </c>
      <c r="D968" s="103"/>
      <c r="E968" s="110">
        <v>0</v>
      </c>
      <c r="F968" s="114"/>
      <c r="G968" s="110">
        <v>0</v>
      </c>
      <c r="H968" s="112"/>
      <c r="I968" s="110">
        <v>0</v>
      </c>
      <c r="J968" s="111"/>
      <c r="K968" s="113">
        <f t="shared" si="14"/>
        <v>0</v>
      </c>
      <c r="L968" s="116"/>
      <c r="M968" s="73"/>
    </row>
    <row r="969" spans="2:13" ht="21" customHeight="1" outlineLevel="1">
      <c r="B969" s="73"/>
      <c r="C969" s="115" t="s">
        <v>477</v>
      </c>
      <c r="D969" s="103"/>
      <c r="E969" s="110">
        <v>0</v>
      </c>
      <c r="F969" s="114"/>
      <c r="G969" s="110">
        <v>0</v>
      </c>
      <c r="H969" s="112"/>
      <c r="I969" s="110">
        <v>0</v>
      </c>
      <c r="J969" s="111"/>
      <c r="K969" s="113">
        <f t="shared" si="14"/>
        <v>0</v>
      </c>
      <c r="L969" s="116"/>
      <c r="M969" s="73"/>
    </row>
    <row r="970" spans="2:13" ht="21" customHeight="1" outlineLevel="1">
      <c r="B970" s="73"/>
      <c r="C970" s="115" t="s">
        <v>478</v>
      </c>
      <c r="D970" s="103"/>
      <c r="E970" s="110">
        <v>0</v>
      </c>
      <c r="F970" s="114"/>
      <c r="G970" s="110">
        <v>0</v>
      </c>
      <c r="H970" s="112"/>
      <c r="I970" s="110">
        <v>0</v>
      </c>
      <c r="J970" s="111"/>
      <c r="K970" s="113">
        <f t="shared" si="14"/>
        <v>0</v>
      </c>
      <c r="L970" s="116"/>
      <c r="M970" s="73"/>
    </row>
    <row r="971" spans="2:13" ht="21" customHeight="1" outlineLevel="1">
      <c r="B971" s="73"/>
      <c r="C971" s="115" t="s">
        <v>479</v>
      </c>
      <c r="D971" s="103"/>
      <c r="E971" s="110">
        <v>0</v>
      </c>
      <c r="F971" s="114"/>
      <c r="G971" s="110">
        <v>0</v>
      </c>
      <c r="H971" s="112"/>
      <c r="I971" s="110">
        <v>0</v>
      </c>
      <c r="J971" s="111"/>
      <c r="K971" s="113">
        <f t="shared" si="14"/>
        <v>0</v>
      </c>
      <c r="L971" s="116"/>
      <c r="M971" s="73"/>
    </row>
    <row r="972" spans="2:13" ht="21" customHeight="1" outlineLevel="1">
      <c r="B972" s="73"/>
      <c r="C972" s="90" t="s">
        <v>480</v>
      </c>
      <c r="D972" s="103"/>
      <c r="E972" s="117">
        <f>SUM(E953:E971)</f>
        <v>0</v>
      </c>
      <c r="F972" s="111"/>
      <c r="G972" s="117">
        <f>SUM(G953:G971)</f>
        <v>0</v>
      </c>
      <c r="H972" s="112"/>
      <c r="I972" s="117">
        <f>SUM(I953:I971)</f>
        <v>0</v>
      </c>
      <c r="J972" s="111"/>
      <c r="K972" s="117">
        <f>SUM(K953:K971)</f>
        <v>0</v>
      </c>
      <c r="L972" s="89"/>
      <c r="M972" s="73"/>
    </row>
    <row r="973" spans="2:13" ht="21" customHeight="1" outlineLevel="1">
      <c r="B973" s="73"/>
      <c r="C973" s="109"/>
      <c r="D973" s="103"/>
      <c r="E973" s="73"/>
      <c r="F973" s="73"/>
      <c r="G973" s="73"/>
      <c r="H973" s="73"/>
      <c r="I973" s="73"/>
      <c r="J973" s="73"/>
      <c r="K973" s="73"/>
      <c r="L973" s="89"/>
      <c r="M973" s="73"/>
    </row>
    <row r="974" spans="2:13" ht="21" customHeight="1" outlineLevel="1">
      <c r="B974" s="73"/>
      <c r="C974" s="73"/>
      <c r="D974" s="73"/>
      <c r="E974" s="100">
        <v>2024</v>
      </c>
      <c r="F974" s="101"/>
      <c r="G974" s="100">
        <v>2025</v>
      </c>
      <c r="H974" s="101"/>
      <c r="I974" s="100">
        <v>2026</v>
      </c>
      <c r="J974" s="102"/>
      <c r="K974" s="100" t="s">
        <v>407</v>
      </c>
      <c r="L974" s="89"/>
      <c r="M974" s="73"/>
    </row>
    <row r="975" spans="2:13" ht="21" customHeight="1" outlineLevel="1">
      <c r="B975" s="73"/>
      <c r="C975" s="95" t="s">
        <v>481</v>
      </c>
      <c r="D975" s="103"/>
      <c r="E975" s="110">
        <v>0</v>
      </c>
      <c r="F975" s="111"/>
      <c r="G975" s="110">
        <v>0</v>
      </c>
      <c r="H975" s="112"/>
      <c r="I975" s="110">
        <v>0</v>
      </c>
      <c r="J975" s="111"/>
      <c r="K975" s="113">
        <f t="shared" ref="K975:K983" si="15">E975+G975+I975</f>
        <v>0</v>
      </c>
      <c r="L975" s="89"/>
      <c r="M975" s="73"/>
    </row>
    <row r="976" spans="2:13" ht="21" customHeight="1" outlineLevel="1">
      <c r="B976" s="73"/>
      <c r="C976" s="90" t="s">
        <v>482</v>
      </c>
      <c r="D976" s="103"/>
      <c r="E976" s="110">
        <v>0</v>
      </c>
      <c r="F976" s="114"/>
      <c r="G976" s="110">
        <v>0</v>
      </c>
      <c r="H976" s="112"/>
      <c r="I976" s="110">
        <v>0</v>
      </c>
      <c r="J976" s="111"/>
      <c r="K976" s="113">
        <f t="shared" si="15"/>
        <v>0</v>
      </c>
      <c r="L976" s="89"/>
      <c r="M976" s="73"/>
    </row>
    <row r="977" spans="2:13" ht="21" customHeight="1" outlineLevel="1">
      <c r="B977" s="73"/>
      <c r="C977" s="90" t="s">
        <v>483</v>
      </c>
      <c r="D977" s="103"/>
      <c r="E977" s="110">
        <v>0</v>
      </c>
      <c r="F977" s="114"/>
      <c r="G977" s="110">
        <v>0</v>
      </c>
      <c r="H977" s="112"/>
      <c r="I977" s="110">
        <v>0</v>
      </c>
      <c r="J977" s="111"/>
      <c r="K977" s="113">
        <f t="shared" si="15"/>
        <v>0</v>
      </c>
      <c r="L977" s="73"/>
      <c r="M977" s="73"/>
    </row>
    <row r="978" spans="2:13" ht="21" customHeight="1" outlineLevel="1">
      <c r="B978" s="73"/>
      <c r="C978" s="90" t="s">
        <v>484</v>
      </c>
      <c r="D978" s="103"/>
      <c r="E978" s="110">
        <v>0</v>
      </c>
      <c r="F978" s="111"/>
      <c r="G978" s="110">
        <v>0</v>
      </c>
      <c r="H978" s="112"/>
      <c r="I978" s="110">
        <v>0</v>
      </c>
      <c r="J978" s="111"/>
      <c r="K978" s="113">
        <f t="shared" si="15"/>
        <v>0</v>
      </c>
      <c r="L978" s="89"/>
      <c r="M978" s="73"/>
    </row>
    <row r="979" spans="2:13" ht="21" customHeight="1" outlineLevel="1">
      <c r="B979" s="73"/>
      <c r="C979" s="90" t="s">
        <v>485</v>
      </c>
      <c r="D979" s="103"/>
      <c r="E979" s="110">
        <v>0</v>
      </c>
      <c r="F979" s="114"/>
      <c r="G979" s="110">
        <v>0</v>
      </c>
      <c r="H979" s="112"/>
      <c r="I979" s="110">
        <v>0</v>
      </c>
      <c r="J979" s="111"/>
      <c r="K979" s="113">
        <f t="shared" si="15"/>
        <v>0</v>
      </c>
      <c r="L979" s="116"/>
      <c r="M979" s="73"/>
    </row>
    <row r="980" spans="2:13" ht="21" customHeight="1" outlineLevel="1">
      <c r="B980" s="73"/>
      <c r="C980" s="90" t="s">
        <v>486</v>
      </c>
      <c r="D980" s="103"/>
      <c r="E980" s="110">
        <v>0</v>
      </c>
      <c r="F980" s="114"/>
      <c r="G980" s="110">
        <v>0</v>
      </c>
      <c r="H980" s="112"/>
      <c r="I980" s="110">
        <v>0</v>
      </c>
      <c r="J980" s="111"/>
      <c r="K980" s="113">
        <f t="shared" si="15"/>
        <v>0</v>
      </c>
      <c r="L980" s="116"/>
      <c r="M980" s="73"/>
    </row>
    <row r="981" spans="2:13" ht="21" customHeight="1" outlineLevel="1">
      <c r="B981" s="73"/>
      <c r="C981" s="90" t="s">
        <v>487</v>
      </c>
      <c r="D981" s="103"/>
      <c r="E981" s="110">
        <v>0</v>
      </c>
      <c r="F981" s="114"/>
      <c r="G981" s="110">
        <v>0</v>
      </c>
      <c r="H981" s="112"/>
      <c r="I981" s="110">
        <v>0</v>
      </c>
      <c r="J981" s="111"/>
      <c r="K981" s="113">
        <f t="shared" si="15"/>
        <v>0</v>
      </c>
      <c r="L981" s="116"/>
      <c r="M981" s="73"/>
    </row>
    <row r="982" spans="2:13" ht="21" customHeight="1" outlineLevel="1">
      <c r="B982" s="73"/>
      <c r="C982" s="90" t="s">
        <v>488</v>
      </c>
      <c r="D982" s="103"/>
      <c r="E982" s="110">
        <v>0</v>
      </c>
      <c r="F982" s="114"/>
      <c r="G982" s="110">
        <v>0</v>
      </c>
      <c r="H982" s="112"/>
      <c r="I982" s="110">
        <v>0</v>
      </c>
      <c r="J982" s="111"/>
      <c r="K982" s="113">
        <f t="shared" si="15"/>
        <v>0</v>
      </c>
      <c r="L982" s="116"/>
      <c r="M982" s="73"/>
    </row>
    <row r="983" spans="2:13" ht="21.75" customHeight="1" outlineLevel="1">
      <c r="B983" s="73"/>
      <c r="C983" s="90" t="s">
        <v>480</v>
      </c>
      <c r="D983" s="103"/>
      <c r="E983" s="117">
        <f>SUM(E975:E982)</f>
        <v>0</v>
      </c>
      <c r="F983" s="111"/>
      <c r="G983" s="117">
        <f>SUM(G975:G982)</f>
        <v>0</v>
      </c>
      <c r="H983" s="112"/>
      <c r="I983" s="117">
        <f>SUM(I975:I982)</f>
        <v>0</v>
      </c>
      <c r="J983" s="111"/>
      <c r="K983" s="117">
        <f t="shared" si="15"/>
        <v>0</v>
      </c>
      <c r="L983" s="89"/>
      <c r="M983" s="73"/>
    </row>
    <row r="984" spans="2:13" ht="21" customHeight="1" outlineLevel="1">
      <c r="B984" s="73"/>
      <c r="C984" s="89"/>
      <c r="D984" s="103"/>
      <c r="E984" s="89"/>
      <c r="F984" s="89"/>
      <c r="G984" s="89"/>
      <c r="H984" s="89"/>
      <c r="I984" s="89"/>
      <c r="J984" s="89"/>
      <c r="K984" s="89"/>
      <c r="L984" s="89"/>
      <c r="M984" s="73"/>
    </row>
    <row r="985" spans="2:13" ht="21" customHeight="1" outlineLevel="1">
      <c r="B985" s="73"/>
      <c r="C985" s="93" t="s">
        <v>490</v>
      </c>
      <c r="D985" s="89"/>
      <c r="E985" s="93" t="str">
        <f>IF(K956&gt;0,"Si","No")</f>
        <v>No</v>
      </c>
      <c r="F985" s="89"/>
      <c r="G985" s="89"/>
      <c r="H985" s="89"/>
      <c r="I985" s="89"/>
      <c r="J985" s="89"/>
      <c r="K985" s="89"/>
      <c r="L985" s="89"/>
      <c r="M985" s="73"/>
    </row>
    <row r="986" spans="2:13" ht="21" customHeight="1" outlineLevel="1">
      <c r="B986" s="73"/>
      <c r="C986" s="93" t="s">
        <v>491</v>
      </c>
      <c r="D986" s="89"/>
      <c r="E986" s="93" t="str">
        <f>IF(K957&gt;0,"Si","No")</f>
        <v>No</v>
      </c>
      <c r="F986" s="89"/>
      <c r="G986" s="89"/>
      <c r="H986" s="89"/>
      <c r="I986" s="89"/>
      <c r="J986" s="89"/>
      <c r="K986" s="89"/>
      <c r="L986" s="89"/>
      <c r="M986" s="73"/>
    </row>
    <row r="987" spans="2:13" ht="21" customHeight="1" outlineLevel="1">
      <c r="B987" s="73"/>
      <c r="C987" s="89"/>
      <c r="D987" s="89"/>
      <c r="E987" s="89"/>
      <c r="F987" s="89"/>
      <c r="G987" s="73"/>
      <c r="H987" s="73"/>
      <c r="I987" s="73"/>
      <c r="J987" s="89"/>
      <c r="K987" s="73"/>
      <c r="L987" s="89"/>
      <c r="M987" s="73"/>
    </row>
    <row r="988" spans="2:13" ht="20.25" outlineLevel="1">
      <c r="B988" s="73"/>
      <c r="C988" s="86" t="s">
        <v>492</v>
      </c>
      <c r="D988" s="73"/>
      <c r="E988" s="98"/>
      <c r="F988" s="99"/>
      <c r="G988" s="99"/>
      <c r="H988" s="99"/>
      <c r="I988" s="99"/>
      <c r="J988" s="99"/>
      <c r="K988" s="99"/>
      <c r="L988" s="89"/>
      <c r="M988" s="73"/>
    </row>
    <row r="989" spans="2:13" ht="21" customHeight="1" outlineLevel="1">
      <c r="B989" s="73"/>
      <c r="C989" s="73"/>
      <c r="D989" s="73"/>
      <c r="E989" s="100"/>
      <c r="F989" s="101"/>
      <c r="G989" s="100"/>
      <c r="H989" s="101"/>
      <c r="I989" s="100"/>
      <c r="J989" s="102"/>
      <c r="K989" s="100"/>
      <c r="L989" s="89"/>
      <c r="M989" s="73"/>
    </row>
    <row r="990" spans="2:13" ht="21" customHeight="1" outlineLevel="1">
      <c r="B990" s="73"/>
      <c r="C990" s="73"/>
      <c r="D990" s="73"/>
      <c r="E990" s="100">
        <v>2024</v>
      </c>
      <c r="F990" s="101"/>
      <c r="G990" s="100">
        <v>2025</v>
      </c>
      <c r="H990" s="101"/>
      <c r="I990" s="100">
        <v>2026</v>
      </c>
      <c r="J990" s="102"/>
      <c r="K990" s="100" t="s">
        <v>407</v>
      </c>
      <c r="L990" s="89"/>
      <c r="M990" s="73"/>
    </row>
    <row r="991" spans="2:13" ht="21" customHeight="1" outlineLevel="1">
      <c r="B991" s="73"/>
      <c r="C991" s="95" t="s">
        <v>493</v>
      </c>
      <c r="D991" s="103"/>
      <c r="E991" s="110"/>
      <c r="F991" s="111"/>
      <c r="G991" s="110"/>
      <c r="H991" s="119"/>
      <c r="I991" s="110"/>
      <c r="J991" s="111"/>
      <c r="K991" s="113" t="s">
        <v>495</v>
      </c>
      <c r="L991" s="89"/>
      <c r="M991" s="73"/>
    </row>
    <row r="992" spans="2:13" ht="21" customHeight="1" outlineLevel="1">
      <c r="B992" s="73"/>
      <c r="C992" s="95" t="s">
        <v>496</v>
      </c>
      <c r="D992" s="103"/>
      <c r="E992" s="110"/>
      <c r="F992" s="111"/>
      <c r="G992" s="110"/>
      <c r="H992" s="119"/>
      <c r="I992" s="110"/>
      <c r="J992" s="111"/>
      <c r="K992" s="113" t="s">
        <v>495</v>
      </c>
      <c r="L992" s="89"/>
      <c r="M992" s="73"/>
    </row>
    <row r="993" spans="2:13" ht="21" customHeight="1" outlineLevel="1">
      <c r="B993" s="73"/>
      <c r="C993" s="90" t="s">
        <v>498</v>
      </c>
      <c r="D993" s="103"/>
      <c r="E993" s="120">
        <v>0</v>
      </c>
      <c r="F993" s="121"/>
      <c r="G993" s="120">
        <v>0</v>
      </c>
      <c r="H993" s="122"/>
      <c r="I993" s="120">
        <v>0</v>
      </c>
      <c r="J993" s="123"/>
      <c r="K993" s="124">
        <f>E993+G993+I993</f>
        <v>0</v>
      </c>
      <c r="L993" s="73"/>
      <c r="M993" s="73"/>
    </row>
    <row r="994" spans="2:13" ht="21" customHeight="1" outlineLevel="1">
      <c r="B994" s="73"/>
      <c r="C994" s="90" t="s">
        <v>499</v>
      </c>
      <c r="D994" s="103"/>
      <c r="E994" s="110"/>
      <c r="F994" s="111"/>
      <c r="G994" s="110"/>
      <c r="H994" s="119"/>
      <c r="I994" s="110"/>
      <c r="J994" s="111"/>
      <c r="K994" s="113" t="s">
        <v>495</v>
      </c>
      <c r="L994" s="89"/>
      <c r="M994" s="73"/>
    </row>
    <row r="995" spans="2:13" ht="21" customHeight="1" outlineLevel="1">
      <c r="B995" s="73"/>
      <c r="C995" s="90" t="s">
        <v>500</v>
      </c>
      <c r="D995" s="103"/>
      <c r="E995" s="105"/>
      <c r="F995" s="125"/>
      <c r="G995" s="105"/>
      <c r="H995" s="126"/>
      <c r="I995" s="105"/>
      <c r="J995" s="111"/>
      <c r="K995" s="113" t="s">
        <v>495</v>
      </c>
      <c r="L995" s="116"/>
      <c r="M995" s="73"/>
    </row>
    <row r="996" spans="2:13" outlineLevel="1">
      <c r="B996" s="73"/>
      <c r="C996" s="90" t="s">
        <v>501</v>
      </c>
      <c r="D996" s="103"/>
      <c r="E996" s="127"/>
      <c r="F996" s="125"/>
      <c r="G996" s="105"/>
      <c r="H996" s="126"/>
      <c r="I996" s="105"/>
      <c r="J996" s="111"/>
      <c r="K996" s="113" t="s">
        <v>495</v>
      </c>
      <c r="L996" s="116"/>
      <c r="M996" s="73"/>
    </row>
    <row r="997" spans="2:13" ht="21" customHeight="1" outlineLevel="1">
      <c r="B997" s="73"/>
      <c r="C997" s="90" t="s">
        <v>503</v>
      </c>
      <c r="D997" s="103"/>
      <c r="E997" s="105"/>
      <c r="F997" s="125"/>
      <c r="G997" s="105"/>
      <c r="H997" s="126"/>
      <c r="I997" s="105"/>
      <c r="J997" s="111"/>
      <c r="K997" s="124" t="s">
        <v>495</v>
      </c>
      <c r="L997" s="89"/>
      <c r="M997" s="73"/>
    </row>
    <row r="998" spans="2:13" ht="21" customHeight="1" outlineLevel="1">
      <c r="B998" s="73"/>
      <c r="C998" s="90" t="s">
        <v>504</v>
      </c>
      <c r="D998" s="103"/>
      <c r="E998" s="110"/>
      <c r="F998" s="111"/>
      <c r="G998" s="110"/>
      <c r="H998" s="119"/>
      <c r="I998" s="110"/>
      <c r="J998" s="111"/>
      <c r="K998" s="113" t="s">
        <v>495</v>
      </c>
      <c r="L998" s="89"/>
      <c r="M998" s="73"/>
    </row>
    <row r="999" spans="2:13" ht="21.75" customHeight="1" outlineLevel="1">
      <c r="B999" s="73"/>
      <c r="C999" s="90" t="s">
        <v>506</v>
      </c>
      <c r="D999" s="103"/>
      <c r="E999" s="120">
        <v>0</v>
      </c>
      <c r="F999" s="121"/>
      <c r="G999" s="120">
        <v>0</v>
      </c>
      <c r="H999" s="122"/>
      <c r="I999" s="120">
        <v>0</v>
      </c>
      <c r="J999" s="123"/>
      <c r="K999" s="124">
        <f>E999+G999+I999</f>
        <v>0</v>
      </c>
      <c r="L999" s="73"/>
      <c r="M999" s="73"/>
    </row>
    <row r="1000" spans="2:13" ht="21.75" customHeight="1" outlineLevel="1">
      <c r="B1000" s="73"/>
      <c r="C1000" s="90" t="s">
        <v>507</v>
      </c>
      <c r="D1000" s="103"/>
      <c r="E1000" s="128">
        <v>0</v>
      </c>
      <c r="F1000" s="129"/>
      <c r="G1000" s="128">
        <v>0</v>
      </c>
      <c r="H1000" s="142"/>
      <c r="I1000" s="128">
        <v>0</v>
      </c>
      <c r="J1000" s="130"/>
      <c r="K1000" s="131">
        <f>E1000+G1000+I1000</f>
        <v>0</v>
      </c>
      <c r="L1000" s="89"/>
      <c r="M1000" s="73"/>
    </row>
    <row r="1001" spans="2:13" ht="21" customHeight="1" outlineLevel="1">
      <c r="B1001" s="73"/>
      <c r="C1001" s="109"/>
      <c r="D1001" s="103"/>
      <c r="E1001" s="130"/>
      <c r="F1001" s="130"/>
      <c r="G1001" s="130"/>
      <c r="H1001" s="132"/>
      <c r="I1001" s="130"/>
      <c r="J1001" s="130"/>
      <c r="K1001" s="130"/>
      <c r="L1001" s="89"/>
      <c r="M1001" s="73"/>
    </row>
    <row r="1002" spans="2:13" ht="21" customHeight="1" outlineLevel="1">
      <c r="B1002" s="73"/>
      <c r="C1002" s="109"/>
      <c r="D1002" s="103"/>
      <c r="E1002" s="98"/>
      <c r="F1002" s="73"/>
      <c r="G1002" s="73"/>
      <c r="H1002" s="73"/>
      <c r="I1002" s="73"/>
      <c r="J1002" s="73"/>
      <c r="K1002" s="73"/>
      <c r="L1002" s="89"/>
      <c r="M1002" s="73"/>
    </row>
    <row r="1003" spans="2:13" ht="21" customHeight="1" outlineLevel="1">
      <c r="B1003" s="73"/>
      <c r="C1003" s="86" t="s">
        <v>508</v>
      </c>
      <c r="D1003" s="116"/>
      <c r="E1003" s="116"/>
      <c r="F1003" s="116"/>
      <c r="G1003" s="73"/>
      <c r="H1003" s="73"/>
      <c r="I1003" s="73"/>
      <c r="J1003" s="116"/>
      <c r="K1003" s="73"/>
      <c r="L1003" s="116"/>
      <c r="M1003" s="73"/>
    </row>
    <row r="1004" spans="2:13" ht="21" customHeight="1" outlineLevel="1">
      <c r="B1004" s="73"/>
      <c r="C1004" s="89"/>
      <c r="D1004" s="89"/>
      <c r="E1004" s="89"/>
      <c r="F1004" s="89"/>
      <c r="G1004" s="73"/>
      <c r="H1004" s="73"/>
      <c r="I1004" s="73"/>
      <c r="J1004" s="89"/>
      <c r="K1004" s="73"/>
      <c r="L1004" s="89"/>
      <c r="M1004" s="73"/>
    </row>
    <row r="1005" spans="2:13" ht="21" customHeight="1" outlineLevel="1">
      <c r="B1005" s="73"/>
      <c r="C1005" s="133" t="s">
        <v>509</v>
      </c>
      <c r="D1005" s="89"/>
      <c r="E1005" s="89"/>
      <c r="F1005" s="89"/>
      <c r="G1005" s="73"/>
      <c r="H1005" s="73"/>
      <c r="I1005" s="73"/>
      <c r="J1005" s="73"/>
      <c r="K1005" s="73"/>
      <c r="L1005" s="89"/>
      <c r="M1005" s="73"/>
    </row>
    <row r="1006" spans="2:13" ht="21" customHeight="1" outlineLevel="1">
      <c r="B1006" s="73"/>
      <c r="C1006" s="89"/>
      <c r="D1006" s="89"/>
      <c r="E1006" s="89"/>
      <c r="F1006" s="89"/>
      <c r="G1006" s="73"/>
      <c r="H1006" s="73"/>
      <c r="I1006" s="73"/>
      <c r="J1006" s="89"/>
      <c r="K1006" s="73"/>
      <c r="L1006" s="89"/>
      <c r="M1006" s="73"/>
    </row>
    <row r="1007" spans="2:13" ht="21" customHeight="1" outlineLevel="1">
      <c r="B1007" s="73"/>
      <c r="C1007" s="481"/>
      <c r="D1007" s="481"/>
      <c r="E1007" s="481"/>
      <c r="F1007" s="481"/>
      <c r="G1007" s="481"/>
      <c r="H1007" s="481"/>
      <c r="I1007" s="481"/>
      <c r="J1007" s="481"/>
      <c r="K1007" s="481"/>
      <c r="L1007" s="89"/>
      <c r="M1007" s="73"/>
    </row>
    <row r="1008" spans="2:13" ht="21" customHeight="1" outlineLevel="1">
      <c r="B1008" s="73"/>
      <c r="C1008" s="481"/>
      <c r="D1008" s="481"/>
      <c r="E1008" s="481"/>
      <c r="F1008" s="481"/>
      <c r="G1008" s="481"/>
      <c r="H1008" s="481"/>
      <c r="I1008" s="481"/>
      <c r="J1008" s="481"/>
      <c r="K1008" s="481"/>
      <c r="L1008" s="73"/>
      <c r="M1008" s="73"/>
    </row>
    <row r="1009" spans="2:13" ht="21" customHeight="1" outlineLevel="1">
      <c r="B1009" s="73"/>
      <c r="C1009" s="481"/>
      <c r="D1009" s="481"/>
      <c r="E1009" s="481"/>
      <c r="F1009" s="481"/>
      <c r="G1009" s="481"/>
      <c r="H1009" s="481"/>
      <c r="I1009" s="481"/>
      <c r="J1009" s="481"/>
      <c r="K1009" s="481"/>
      <c r="L1009" s="73"/>
      <c r="M1009" s="73"/>
    </row>
    <row r="1010" spans="2:13" ht="21" customHeight="1" outlineLevel="1">
      <c r="B1010" s="73"/>
      <c r="C1010" s="481"/>
      <c r="D1010" s="481"/>
      <c r="E1010" s="481"/>
      <c r="F1010" s="481"/>
      <c r="G1010" s="481"/>
      <c r="H1010" s="481"/>
      <c r="I1010" s="481"/>
      <c r="J1010" s="481"/>
      <c r="K1010" s="481"/>
      <c r="L1010" s="73"/>
      <c r="M1010" s="73"/>
    </row>
    <row r="1011" spans="2:13" ht="21" customHeight="1" outlineLevel="1">
      <c r="B1011" s="73"/>
      <c r="C1011" s="481"/>
      <c r="D1011" s="481"/>
      <c r="E1011" s="481"/>
      <c r="F1011" s="481"/>
      <c r="G1011" s="481"/>
      <c r="H1011" s="481"/>
      <c r="I1011" s="481"/>
      <c r="J1011" s="481"/>
      <c r="K1011" s="481"/>
      <c r="L1011" s="73"/>
      <c r="M1011" s="73"/>
    </row>
    <row r="1012" spans="2:13" ht="21" customHeight="1" outlineLevel="1">
      <c r="B1012" s="73"/>
      <c r="C1012" s="481"/>
      <c r="D1012" s="481"/>
      <c r="E1012" s="481"/>
      <c r="F1012" s="481"/>
      <c r="G1012" s="481"/>
      <c r="H1012" s="481"/>
      <c r="I1012" s="481"/>
      <c r="J1012" s="481"/>
      <c r="K1012" s="481"/>
      <c r="L1012" s="73"/>
      <c r="M1012" s="73"/>
    </row>
    <row r="1013" spans="2:13" ht="21" customHeight="1" outlineLevel="1">
      <c r="B1013" s="73"/>
      <c r="C1013" s="481"/>
      <c r="D1013" s="481"/>
      <c r="E1013" s="481"/>
      <c r="F1013" s="481"/>
      <c r="G1013" s="481"/>
      <c r="H1013" s="481"/>
      <c r="I1013" s="481"/>
      <c r="J1013" s="481"/>
      <c r="K1013" s="481"/>
      <c r="L1013" s="73"/>
      <c r="M1013" s="73"/>
    </row>
    <row r="1014" spans="2:13" ht="21" customHeight="1" outlineLevel="1">
      <c r="B1014" s="73"/>
      <c r="C1014" s="481"/>
      <c r="D1014" s="481"/>
      <c r="E1014" s="481"/>
      <c r="F1014" s="481"/>
      <c r="G1014" s="481"/>
      <c r="H1014" s="481"/>
      <c r="I1014" s="481"/>
      <c r="J1014" s="481"/>
      <c r="K1014" s="481"/>
      <c r="L1014" s="73"/>
      <c r="M1014" s="73"/>
    </row>
    <row r="1015" spans="2:13" ht="21" customHeight="1" outlineLevel="1">
      <c r="B1015" s="73"/>
      <c r="C1015" s="481"/>
      <c r="D1015" s="481"/>
      <c r="E1015" s="481"/>
      <c r="F1015" s="481"/>
      <c r="G1015" s="481"/>
      <c r="H1015" s="481"/>
      <c r="I1015" s="481"/>
      <c r="J1015" s="481"/>
      <c r="K1015" s="481"/>
      <c r="L1015" s="73"/>
      <c r="M1015" s="73"/>
    </row>
    <row r="1016" spans="2:13" ht="21" customHeight="1" outlineLevel="1">
      <c r="B1016" s="73"/>
      <c r="C1016" s="481"/>
      <c r="D1016" s="481"/>
      <c r="E1016" s="481"/>
      <c r="F1016" s="481"/>
      <c r="G1016" s="481"/>
      <c r="H1016" s="481"/>
      <c r="I1016" s="481"/>
      <c r="J1016" s="481"/>
      <c r="K1016" s="481"/>
      <c r="L1016" s="73"/>
      <c r="M1016" s="73"/>
    </row>
    <row r="1017" spans="2:13" ht="21" customHeight="1" outlineLevel="1">
      <c r="B1017" s="73"/>
      <c r="C1017" s="481"/>
      <c r="D1017" s="481"/>
      <c r="E1017" s="481"/>
      <c r="F1017" s="481"/>
      <c r="G1017" s="481"/>
      <c r="H1017" s="481"/>
      <c r="I1017" s="481"/>
      <c r="J1017" s="481"/>
      <c r="K1017" s="481"/>
      <c r="L1017" s="73"/>
      <c r="M1017" s="73"/>
    </row>
    <row r="1018" spans="2:13" ht="21" customHeight="1" outlineLevel="1">
      <c r="B1018" s="73"/>
      <c r="C1018" s="481"/>
      <c r="D1018" s="481"/>
      <c r="E1018" s="481"/>
      <c r="F1018" s="481"/>
      <c r="G1018" s="481"/>
      <c r="H1018" s="481"/>
      <c r="I1018" s="481"/>
      <c r="J1018" s="481"/>
      <c r="K1018" s="481"/>
      <c r="L1018" s="73"/>
      <c r="M1018" s="73"/>
    </row>
    <row r="1019" spans="2:13" ht="21" customHeight="1" outlineLevel="1">
      <c r="B1019" s="73"/>
      <c r="C1019" s="481"/>
      <c r="D1019" s="481"/>
      <c r="E1019" s="481"/>
      <c r="F1019" s="481"/>
      <c r="G1019" s="481"/>
      <c r="H1019" s="481"/>
      <c r="I1019" s="481"/>
      <c r="J1019" s="481"/>
      <c r="K1019" s="481"/>
      <c r="L1019" s="73"/>
      <c r="M1019" s="73"/>
    </row>
    <row r="1020" spans="2:13" ht="21" customHeight="1" outlineLevel="1">
      <c r="B1020" s="73"/>
      <c r="C1020" s="481"/>
      <c r="D1020" s="481"/>
      <c r="E1020" s="481"/>
      <c r="F1020" s="481"/>
      <c r="G1020" s="481"/>
      <c r="H1020" s="481"/>
      <c r="I1020" s="481"/>
      <c r="J1020" s="481"/>
      <c r="K1020" s="481"/>
      <c r="L1020" s="73"/>
      <c r="M1020" s="73"/>
    </row>
    <row r="1021" spans="2:13" ht="21" customHeight="1" outlineLevel="1">
      <c r="B1021" s="73"/>
      <c r="C1021" s="481"/>
      <c r="D1021" s="481"/>
      <c r="E1021" s="481"/>
      <c r="F1021" s="481"/>
      <c r="G1021" s="481"/>
      <c r="H1021" s="481"/>
      <c r="I1021" s="481"/>
      <c r="J1021" s="481"/>
      <c r="K1021" s="481"/>
      <c r="L1021" s="73"/>
      <c r="M1021" s="73"/>
    </row>
    <row r="1022" spans="2:13" ht="21" customHeight="1" outlineLevel="1">
      <c r="B1022" s="73"/>
      <c r="C1022" s="481"/>
      <c r="D1022" s="481"/>
      <c r="E1022" s="481"/>
      <c r="F1022" s="481"/>
      <c r="G1022" s="481"/>
      <c r="H1022" s="481"/>
      <c r="I1022" s="481"/>
      <c r="J1022" s="481"/>
      <c r="K1022" s="481"/>
      <c r="L1022" s="73"/>
      <c r="M1022" s="73"/>
    </row>
    <row r="1023" spans="2:13" ht="21" customHeight="1" outlineLevel="1">
      <c r="B1023" s="73"/>
      <c r="C1023" s="481"/>
      <c r="D1023" s="481"/>
      <c r="E1023" s="481"/>
      <c r="F1023" s="481"/>
      <c r="G1023" s="481"/>
      <c r="H1023" s="481"/>
      <c r="I1023" s="481"/>
      <c r="J1023" s="481"/>
      <c r="K1023" s="481"/>
      <c r="L1023" s="73"/>
      <c r="M1023" s="73"/>
    </row>
    <row r="1024" spans="2:13" ht="21" customHeight="1" outlineLevel="1">
      <c r="B1024" s="73"/>
      <c r="C1024" s="481"/>
      <c r="D1024" s="481"/>
      <c r="E1024" s="481"/>
      <c r="F1024" s="481"/>
      <c r="G1024" s="481"/>
      <c r="H1024" s="481"/>
      <c r="I1024" s="481"/>
      <c r="J1024" s="481"/>
      <c r="K1024" s="481"/>
      <c r="L1024" s="73"/>
      <c r="M1024" s="73"/>
    </row>
    <row r="1025" spans="2:13" ht="21" customHeight="1" outlineLevel="1">
      <c r="B1025" s="73"/>
      <c r="C1025" s="134"/>
      <c r="D1025" s="73"/>
      <c r="E1025" s="134"/>
      <c r="F1025" s="73"/>
      <c r="G1025" s="73"/>
      <c r="H1025" s="73"/>
      <c r="I1025" s="135"/>
      <c r="J1025" s="136"/>
      <c r="K1025" s="137"/>
      <c r="L1025" s="73"/>
      <c r="M1025" s="73"/>
    </row>
    <row r="1026" spans="2:13" ht="21" customHeight="1" outlineLevel="1">
      <c r="B1026" s="73"/>
      <c r="C1026" s="133" t="s">
        <v>511</v>
      </c>
      <c r="D1026" s="73"/>
      <c r="E1026" s="134"/>
      <c r="F1026" s="73"/>
      <c r="G1026" s="73"/>
      <c r="H1026" s="73"/>
      <c r="I1026" s="135"/>
      <c r="J1026" s="136"/>
      <c r="K1026" s="137"/>
      <c r="L1026" s="73"/>
      <c r="M1026" s="73"/>
    </row>
    <row r="1027" spans="2:13" ht="21" customHeight="1" outlineLevel="1">
      <c r="B1027" s="73"/>
      <c r="C1027" s="73"/>
      <c r="D1027" s="73"/>
      <c r="E1027" s="83"/>
      <c r="F1027" s="73"/>
      <c r="G1027" s="73"/>
      <c r="H1027" s="73"/>
      <c r="I1027" s="73"/>
      <c r="J1027" s="73"/>
      <c r="K1027" s="73"/>
      <c r="L1027" s="73"/>
      <c r="M1027" s="73"/>
    </row>
    <row r="1028" spans="2:13" ht="21" customHeight="1" outlineLevel="1">
      <c r="B1028" s="73"/>
      <c r="C1028" s="481"/>
      <c r="D1028" s="481"/>
      <c r="E1028" s="481"/>
      <c r="F1028" s="481"/>
      <c r="G1028" s="481"/>
      <c r="H1028" s="481"/>
      <c r="I1028" s="481"/>
      <c r="J1028" s="481"/>
      <c r="K1028" s="481"/>
      <c r="L1028" s="73"/>
      <c r="M1028" s="73"/>
    </row>
    <row r="1029" spans="2:13" ht="21" customHeight="1" outlineLevel="1">
      <c r="B1029" s="73"/>
      <c r="C1029" s="481"/>
      <c r="D1029" s="481"/>
      <c r="E1029" s="481"/>
      <c r="F1029" s="481"/>
      <c r="G1029" s="481"/>
      <c r="H1029" s="481"/>
      <c r="I1029" s="481"/>
      <c r="J1029" s="481"/>
      <c r="K1029" s="481"/>
      <c r="L1029" s="73"/>
      <c r="M1029" s="73"/>
    </row>
    <row r="1030" spans="2:13" ht="21" customHeight="1" outlineLevel="1">
      <c r="B1030" s="73"/>
      <c r="C1030" s="481"/>
      <c r="D1030" s="481"/>
      <c r="E1030" s="481"/>
      <c r="F1030" s="481"/>
      <c r="G1030" s="481"/>
      <c r="H1030" s="481"/>
      <c r="I1030" s="481"/>
      <c r="J1030" s="481"/>
      <c r="K1030" s="481"/>
      <c r="L1030" s="73"/>
      <c r="M1030" s="73"/>
    </row>
    <row r="1031" spans="2:13" ht="21" customHeight="1" outlineLevel="1">
      <c r="B1031" s="73"/>
      <c r="C1031" s="481"/>
      <c r="D1031" s="481"/>
      <c r="E1031" s="481"/>
      <c r="F1031" s="481"/>
      <c r="G1031" s="481"/>
      <c r="H1031" s="481"/>
      <c r="I1031" s="481"/>
      <c r="J1031" s="481"/>
      <c r="K1031" s="481"/>
      <c r="L1031" s="73"/>
      <c r="M1031" s="73"/>
    </row>
    <row r="1032" spans="2:13" ht="21" customHeight="1" outlineLevel="1">
      <c r="B1032" s="73"/>
      <c r="C1032" s="481"/>
      <c r="D1032" s="481"/>
      <c r="E1032" s="481"/>
      <c r="F1032" s="481"/>
      <c r="G1032" s="481"/>
      <c r="H1032" s="481"/>
      <c r="I1032" s="481"/>
      <c r="J1032" s="481"/>
      <c r="K1032" s="481"/>
      <c r="L1032" s="73"/>
      <c r="M1032" s="73"/>
    </row>
    <row r="1033" spans="2:13" ht="21" customHeight="1" outlineLevel="1">
      <c r="B1033" s="73"/>
      <c r="C1033" s="481"/>
      <c r="D1033" s="481"/>
      <c r="E1033" s="481"/>
      <c r="F1033" s="481"/>
      <c r="G1033" s="481"/>
      <c r="H1033" s="481"/>
      <c r="I1033" s="481"/>
      <c r="J1033" s="481"/>
      <c r="K1033" s="481"/>
      <c r="L1033" s="73"/>
      <c r="M1033" s="73"/>
    </row>
    <row r="1034" spans="2:13" ht="21" customHeight="1" outlineLevel="1">
      <c r="B1034" s="73"/>
      <c r="C1034" s="481"/>
      <c r="D1034" s="481"/>
      <c r="E1034" s="481"/>
      <c r="F1034" s="481"/>
      <c r="G1034" s="481"/>
      <c r="H1034" s="481"/>
      <c r="I1034" s="481"/>
      <c r="J1034" s="481"/>
      <c r="K1034" s="481"/>
      <c r="L1034" s="73"/>
      <c r="M1034" s="73"/>
    </row>
    <row r="1035" spans="2:13" ht="21" customHeight="1" outlineLevel="1">
      <c r="B1035" s="73"/>
      <c r="C1035" s="481"/>
      <c r="D1035" s="481"/>
      <c r="E1035" s="481"/>
      <c r="F1035" s="481"/>
      <c r="G1035" s="481"/>
      <c r="H1035" s="481"/>
      <c r="I1035" s="481"/>
      <c r="J1035" s="481"/>
      <c r="K1035" s="481"/>
      <c r="L1035" s="73"/>
      <c r="M1035" s="73"/>
    </row>
    <row r="1036" spans="2:13" ht="21" customHeight="1" outlineLevel="1">
      <c r="B1036" s="73"/>
      <c r="C1036" s="481"/>
      <c r="D1036" s="481"/>
      <c r="E1036" s="481"/>
      <c r="F1036" s="481"/>
      <c r="G1036" s="481"/>
      <c r="H1036" s="481"/>
      <c r="I1036" s="481"/>
      <c r="J1036" s="481"/>
      <c r="K1036" s="481"/>
      <c r="L1036" s="73"/>
      <c r="M1036" s="73"/>
    </row>
    <row r="1037" spans="2:13" ht="21" customHeight="1" outlineLevel="1">
      <c r="B1037" s="73"/>
      <c r="C1037" s="481"/>
      <c r="D1037" s="481"/>
      <c r="E1037" s="481"/>
      <c r="F1037" s="481"/>
      <c r="G1037" s="481"/>
      <c r="H1037" s="481"/>
      <c r="I1037" s="481"/>
      <c r="J1037" s="481"/>
      <c r="K1037" s="481"/>
      <c r="L1037" s="73"/>
      <c r="M1037" s="73"/>
    </row>
    <row r="1038" spans="2:13" ht="21" customHeight="1" outlineLevel="1">
      <c r="B1038" s="73"/>
      <c r="C1038" s="481"/>
      <c r="D1038" s="481"/>
      <c r="E1038" s="481"/>
      <c r="F1038" s="481"/>
      <c r="G1038" s="481"/>
      <c r="H1038" s="481"/>
      <c r="I1038" s="481"/>
      <c r="J1038" s="481"/>
      <c r="K1038" s="481"/>
      <c r="L1038" s="73"/>
      <c r="M1038" s="73"/>
    </row>
    <row r="1039" spans="2:13" ht="21" customHeight="1" outlineLevel="1">
      <c r="B1039" s="73"/>
      <c r="C1039" s="481"/>
      <c r="D1039" s="481"/>
      <c r="E1039" s="481"/>
      <c r="F1039" s="481"/>
      <c r="G1039" s="481"/>
      <c r="H1039" s="481"/>
      <c r="I1039" s="481"/>
      <c r="J1039" s="481"/>
      <c r="K1039" s="481"/>
      <c r="L1039" s="73"/>
      <c r="M1039" s="73"/>
    </row>
    <row r="1040" spans="2:13" ht="21" customHeight="1" outlineLevel="1">
      <c r="B1040" s="73"/>
      <c r="C1040" s="481"/>
      <c r="D1040" s="481"/>
      <c r="E1040" s="481"/>
      <c r="F1040" s="481"/>
      <c r="G1040" s="481"/>
      <c r="H1040" s="481"/>
      <c r="I1040" s="481"/>
      <c r="J1040" s="481"/>
      <c r="K1040" s="481"/>
      <c r="L1040" s="73"/>
      <c r="M1040" s="73"/>
    </row>
    <row r="1041" spans="2:13" ht="21" customHeight="1" outlineLevel="1">
      <c r="B1041" s="73"/>
      <c r="C1041" s="481"/>
      <c r="D1041" s="481"/>
      <c r="E1041" s="481"/>
      <c r="F1041" s="481"/>
      <c r="G1041" s="481"/>
      <c r="H1041" s="481"/>
      <c r="I1041" s="481"/>
      <c r="J1041" s="481"/>
      <c r="K1041" s="481"/>
      <c r="L1041" s="73"/>
      <c r="M1041" s="73"/>
    </row>
    <row r="1042" spans="2:13" ht="21" customHeight="1" outlineLevel="1">
      <c r="B1042" s="73"/>
      <c r="C1042" s="481"/>
      <c r="D1042" s="481"/>
      <c r="E1042" s="481"/>
      <c r="F1042" s="481"/>
      <c r="G1042" s="481"/>
      <c r="H1042" s="481"/>
      <c r="I1042" s="481"/>
      <c r="J1042" s="481"/>
      <c r="K1042" s="481"/>
      <c r="L1042" s="73"/>
      <c r="M1042" s="73"/>
    </row>
    <row r="1043" spans="2:13" ht="21" customHeight="1" outlineLevel="1">
      <c r="B1043" s="73"/>
      <c r="C1043" s="481"/>
      <c r="D1043" s="481"/>
      <c r="E1043" s="481"/>
      <c r="F1043" s="481"/>
      <c r="G1043" s="481"/>
      <c r="H1043" s="481"/>
      <c r="I1043" s="481"/>
      <c r="J1043" s="481"/>
      <c r="K1043" s="481"/>
      <c r="L1043" s="73"/>
      <c r="M1043" s="73"/>
    </row>
    <row r="1044" spans="2:13" ht="21" customHeight="1" outlineLevel="1">
      <c r="B1044" s="73"/>
      <c r="C1044" s="481"/>
      <c r="D1044" s="481"/>
      <c r="E1044" s="481"/>
      <c r="F1044" s="481"/>
      <c r="G1044" s="481"/>
      <c r="H1044" s="481"/>
      <c r="I1044" s="481"/>
      <c r="J1044" s="481"/>
      <c r="K1044" s="481"/>
      <c r="L1044" s="73"/>
      <c r="M1044" s="73"/>
    </row>
    <row r="1045" spans="2:13" ht="21" customHeight="1" outlineLevel="1">
      <c r="B1045" s="73"/>
      <c r="C1045" s="481"/>
      <c r="D1045" s="481"/>
      <c r="E1045" s="481"/>
      <c r="F1045" s="481"/>
      <c r="G1045" s="481"/>
      <c r="H1045" s="481"/>
      <c r="I1045" s="481"/>
      <c r="J1045" s="481"/>
      <c r="K1045" s="481"/>
      <c r="L1045" s="73"/>
      <c r="M1045" s="73"/>
    </row>
    <row r="1046" spans="2:13" ht="21" customHeight="1" outlineLevel="1">
      <c r="B1046" s="73"/>
      <c r="C1046" s="134"/>
      <c r="D1046" s="73"/>
      <c r="E1046" s="134"/>
      <c r="F1046" s="73"/>
      <c r="G1046" s="73"/>
      <c r="H1046" s="73"/>
      <c r="I1046" s="135"/>
      <c r="J1046" s="136"/>
      <c r="K1046" s="137"/>
      <c r="L1046" s="73"/>
      <c r="M1046" s="73"/>
    </row>
    <row r="1047" spans="2:13" ht="20.25" customHeight="1">
      <c r="B1047" s="73"/>
      <c r="C1047" s="134"/>
      <c r="D1047" s="73"/>
      <c r="E1047" s="134"/>
      <c r="F1047" s="73"/>
      <c r="G1047" s="73"/>
      <c r="H1047" s="73"/>
      <c r="I1047" s="135"/>
      <c r="J1047" s="136"/>
      <c r="K1047" s="137"/>
      <c r="L1047" s="73"/>
      <c r="M1047" s="73"/>
    </row>
    <row r="1048" spans="2:13" ht="24" customHeight="1">
      <c r="B1048" s="73"/>
      <c r="C1048" s="84" t="s">
        <v>296</v>
      </c>
      <c r="D1048" s="81"/>
      <c r="E1048" s="84" t="s">
        <v>297</v>
      </c>
      <c r="F1048" s="73"/>
      <c r="G1048" s="85" t="s">
        <v>497</v>
      </c>
      <c r="H1048" s="73"/>
      <c r="J1048" s="73"/>
      <c r="K1048" s="73"/>
      <c r="L1048" s="73"/>
      <c r="M1048" s="73"/>
    </row>
    <row r="1049" spans="2:13" ht="21" customHeight="1" outlineLevel="1">
      <c r="B1049" s="73"/>
      <c r="C1049" s="83"/>
      <c r="D1049" s="73"/>
      <c r="E1049" s="83"/>
      <c r="F1049" s="73"/>
      <c r="G1049" s="73"/>
      <c r="H1049" s="73"/>
      <c r="I1049" s="73"/>
      <c r="J1049" s="73"/>
      <c r="K1049" s="73"/>
      <c r="L1049" s="73"/>
      <c r="M1049" s="73"/>
    </row>
    <row r="1050" spans="2:13" ht="21.75" customHeight="1" outlineLevel="1">
      <c r="B1050" s="73"/>
      <c r="C1050" s="86" t="s">
        <v>431</v>
      </c>
      <c r="D1050" s="73"/>
      <c r="E1050" s="87"/>
      <c r="F1050" s="73"/>
      <c r="G1050" s="73"/>
      <c r="H1050" s="73"/>
      <c r="I1050" s="73"/>
      <c r="J1050" s="73"/>
      <c r="K1050" s="73"/>
      <c r="L1050" s="73"/>
      <c r="M1050" s="73"/>
    </row>
    <row r="1051" spans="2:13" ht="21" customHeight="1" outlineLevel="1">
      <c r="B1051" s="73"/>
      <c r="C1051" s="88"/>
      <c r="D1051" s="73"/>
      <c r="E1051" s="87"/>
      <c r="F1051" s="73"/>
      <c r="G1051" s="73"/>
      <c r="H1051" s="73"/>
      <c r="I1051" s="73"/>
      <c r="J1051" s="73"/>
      <c r="K1051" s="73"/>
      <c r="L1051" s="73"/>
      <c r="M1051" s="73"/>
    </row>
    <row r="1052" spans="2:13" ht="21" customHeight="1" outlineLevel="1">
      <c r="B1052" s="73"/>
      <c r="C1052" s="89"/>
      <c r="D1052" s="73"/>
      <c r="E1052" s="89"/>
      <c r="F1052" s="73"/>
      <c r="G1052" s="73"/>
      <c r="H1052" s="73"/>
      <c r="I1052" s="73"/>
      <c r="J1052" s="73"/>
      <c r="K1052" s="73"/>
      <c r="L1052" s="73"/>
      <c r="M1052" s="73"/>
    </row>
    <row r="1053" spans="2:13" outlineLevel="1">
      <c r="B1053" s="73"/>
      <c r="C1053" s="90" t="s">
        <v>36</v>
      </c>
      <c r="D1053" s="89"/>
      <c r="E1053" s="90" t="s">
        <v>432</v>
      </c>
      <c r="F1053" s="89"/>
      <c r="G1053" s="91" t="s">
        <v>433</v>
      </c>
      <c r="H1053" s="73"/>
      <c r="I1053" s="90" t="s">
        <v>434</v>
      </c>
      <c r="J1053" s="73"/>
      <c r="K1053" s="73"/>
      <c r="L1053" s="89"/>
      <c r="M1053" s="73"/>
    </row>
    <row r="1054" spans="2:13" ht="36.75" customHeight="1" outlineLevel="1">
      <c r="B1054" s="73"/>
      <c r="C1054" s="92" t="s">
        <v>316</v>
      </c>
      <c r="D1054" s="73"/>
      <c r="E1054" s="93" t="s">
        <v>671</v>
      </c>
      <c r="F1054" s="73"/>
      <c r="G1054" s="94"/>
      <c r="H1054" s="73"/>
      <c r="I1054" s="92" t="s">
        <v>542</v>
      </c>
      <c r="J1054" s="73"/>
      <c r="K1054" s="73"/>
      <c r="L1054" s="73"/>
      <c r="M1054" s="73"/>
    </row>
    <row r="1055" spans="2:13" ht="21" customHeight="1" outlineLevel="1">
      <c r="B1055" s="73"/>
      <c r="C1055" s="89"/>
      <c r="D1055" s="73"/>
      <c r="E1055" s="73"/>
      <c r="F1055" s="73"/>
      <c r="G1055" s="73"/>
      <c r="H1055" s="73"/>
      <c r="I1055" s="73"/>
      <c r="J1055" s="73"/>
      <c r="K1055" s="73"/>
      <c r="L1055" s="73"/>
      <c r="M1055" s="73"/>
    </row>
    <row r="1056" spans="2:13" ht="36" outlineLevel="1">
      <c r="B1056" s="73"/>
      <c r="C1056" s="95" t="s">
        <v>439</v>
      </c>
      <c r="D1056" s="89"/>
      <c r="E1056" s="95" t="s">
        <v>440</v>
      </c>
      <c r="F1056" s="89"/>
      <c r="G1056" s="95" t="s">
        <v>441</v>
      </c>
      <c r="H1056" s="73"/>
      <c r="I1056" s="95" t="s">
        <v>442</v>
      </c>
      <c r="J1056" s="89"/>
      <c r="K1056" s="95" t="s">
        <v>642</v>
      </c>
      <c r="L1056" s="73"/>
      <c r="M1056" s="73"/>
    </row>
    <row r="1057" spans="2:13" ht="36.75" customHeight="1" outlineLevel="1">
      <c r="B1057" s="73"/>
      <c r="C1057" s="94"/>
      <c r="D1057" s="89"/>
      <c r="E1057" s="94"/>
      <c r="F1057" s="89"/>
      <c r="G1057" s="94"/>
      <c r="H1057" s="73"/>
      <c r="I1057" s="150"/>
      <c r="J1057" s="89"/>
      <c r="K1057" s="94"/>
      <c r="L1057" s="73"/>
      <c r="M1057" s="73"/>
    </row>
    <row r="1058" spans="2:13" ht="21" customHeight="1" outlineLevel="1">
      <c r="B1058" s="73"/>
      <c r="C1058" s="89"/>
      <c r="D1058" s="89"/>
      <c r="E1058" s="89"/>
      <c r="F1058" s="89"/>
      <c r="G1058" s="73"/>
      <c r="H1058" s="73"/>
      <c r="I1058" s="73"/>
      <c r="J1058" s="89"/>
      <c r="K1058" s="73"/>
      <c r="L1058" s="73"/>
      <c r="M1058" s="73"/>
    </row>
    <row r="1059" spans="2:13" ht="21.75" customHeight="1" outlineLevel="1">
      <c r="B1059" s="73"/>
      <c r="C1059" s="86" t="s">
        <v>445</v>
      </c>
      <c r="D1059" s="73"/>
      <c r="E1059" s="98"/>
      <c r="F1059" s="99"/>
      <c r="G1059" s="99"/>
      <c r="H1059" s="99"/>
      <c r="I1059" s="99"/>
      <c r="J1059" s="99"/>
      <c r="K1059" s="99"/>
      <c r="L1059" s="73"/>
      <c r="M1059" s="73"/>
    </row>
    <row r="1060" spans="2:13" ht="21" customHeight="1" outlineLevel="1">
      <c r="B1060" s="73"/>
      <c r="C1060" s="73"/>
      <c r="D1060" s="73"/>
      <c r="E1060" s="100"/>
      <c r="F1060" s="101"/>
      <c r="G1060" s="100"/>
      <c r="H1060" s="101"/>
      <c r="I1060" s="100"/>
      <c r="J1060" s="102"/>
      <c r="K1060" s="100"/>
      <c r="L1060" s="73"/>
      <c r="M1060" s="73"/>
    </row>
    <row r="1061" spans="2:13" ht="21" customHeight="1" outlineLevel="1">
      <c r="B1061" s="73"/>
      <c r="C1061" s="73"/>
      <c r="D1061" s="73"/>
      <c r="E1061" s="100">
        <v>2024</v>
      </c>
      <c r="F1061" s="101"/>
      <c r="G1061" s="100">
        <v>2025</v>
      </c>
      <c r="H1061" s="101"/>
      <c r="I1061" s="100">
        <v>2026</v>
      </c>
      <c r="J1061" s="102"/>
      <c r="K1061" s="100" t="s">
        <v>446</v>
      </c>
      <c r="L1061" s="73"/>
      <c r="M1061" s="73"/>
    </row>
    <row r="1062" spans="2:13" outlineLevel="1">
      <c r="B1062" s="73"/>
      <c r="C1062" s="95" t="s">
        <v>447</v>
      </c>
      <c r="D1062" s="103"/>
      <c r="E1062" s="104">
        <f>E1063+E1064</f>
        <v>0</v>
      </c>
      <c r="F1062" s="103"/>
      <c r="G1062" s="104">
        <f>G1063+G1064</f>
        <v>0</v>
      </c>
      <c r="H1062" s="73"/>
      <c r="I1062" s="104">
        <f>I1063+I1064</f>
        <v>0</v>
      </c>
      <c r="J1062" s="103"/>
      <c r="K1062" s="104">
        <f>K1063+K1064</f>
        <v>0</v>
      </c>
      <c r="L1062" s="103"/>
      <c r="M1062" s="73"/>
    </row>
    <row r="1063" spans="2:13" ht="21" customHeight="1" outlineLevel="1">
      <c r="B1063" s="73"/>
      <c r="C1063" s="90" t="s">
        <v>448</v>
      </c>
      <c r="D1063" s="103"/>
      <c r="E1063" s="105">
        <v>0</v>
      </c>
      <c r="F1063" s="106"/>
      <c r="G1063" s="105">
        <v>0</v>
      </c>
      <c r="H1063" s="73"/>
      <c r="I1063" s="105">
        <v>0</v>
      </c>
      <c r="J1063" s="103"/>
      <c r="K1063" s="107">
        <f>E1063+G1063+I1063</f>
        <v>0</v>
      </c>
      <c r="L1063" s="103"/>
      <c r="M1063" s="73"/>
    </row>
    <row r="1064" spans="2:13" ht="21.75" customHeight="1" outlineLevel="1">
      <c r="B1064" s="73"/>
      <c r="C1064" s="90" t="s">
        <v>449</v>
      </c>
      <c r="D1064" s="103"/>
      <c r="E1064" s="105">
        <v>0</v>
      </c>
      <c r="F1064" s="106"/>
      <c r="G1064" s="105">
        <v>0</v>
      </c>
      <c r="H1064" s="73"/>
      <c r="I1064" s="105">
        <v>0</v>
      </c>
      <c r="J1064" s="103"/>
      <c r="K1064" s="107">
        <f>E1064+G1064+I1064</f>
        <v>0</v>
      </c>
      <c r="L1064" s="103"/>
      <c r="M1064" s="73"/>
    </row>
    <row r="1065" spans="2:13" outlineLevel="1">
      <c r="B1065" s="73"/>
      <c r="C1065" s="95" t="s">
        <v>450</v>
      </c>
      <c r="D1065" s="103"/>
      <c r="E1065" s="104">
        <f>E1066+E1067</f>
        <v>0</v>
      </c>
      <c r="F1065" s="103"/>
      <c r="G1065" s="104">
        <f>G1066+G1067</f>
        <v>0</v>
      </c>
      <c r="H1065" s="73"/>
      <c r="I1065" s="104">
        <f>I1066+I1067</f>
        <v>0</v>
      </c>
      <c r="J1065" s="103"/>
      <c r="K1065" s="104">
        <f>K1066+K1067</f>
        <v>0</v>
      </c>
      <c r="L1065" s="103"/>
      <c r="M1065" s="73"/>
    </row>
    <row r="1066" spans="2:13" ht="21" customHeight="1" outlineLevel="1">
      <c r="B1066" s="73"/>
      <c r="C1066" s="90" t="s">
        <v>451</v>
      </c>
      <c r="D1066" s="103"/>
      <c r="E1066" s="105">
        <v>0</v>
      </c>
      <c r="F1066" s="106"/>
      <c r="G1066" s="105">
        <v>0</v>
      </c>
      <c r="H1066" s="73"/>
      <c r="I1066" s="105">
        <v>0</v>
      </c>
      <c r="J1066" s="103"/>
      <c r="K1066" s="107">
        <f>E1066+G1066+I1066</f>
        <v>0</v>
      </c>
      <c r="L1066" s="103"/>
      <c r="M1066" s="73"/>
    </row>
    <row r="1067" spans="2:13" ht="21" customHeight="1" outlineLevel="1">
      <c r="B1067" s="73"/>
      <c r="C1067" s="90" t="s">
        <v>452</v>
      </c>
      <c r="D1067" s="103"/>
      <c r="E1067" s="105">
        <v>0</v>
      </c>
      <c r="F1067" s="106"/>
      <c r="G1067" s="105">
        <v>0</v>
      </c>
      <c r="H1067" s="73"/>
      <c r="I1067" s="105">
        <v>0</v>
      </c>
      <c r="J1067" s="103"/>
      <c r="K1067" s="107">
        <f>E1067+G1067+I1067</f>
        <v>0</v>
      </c>
      <c r="L1067" s="103"/>
      <c r="M1067" s="73"/>
    </row>
    <row r="1068" spans="2:13" ht="21" customHeight="1" outlineLevel="1">
      <c r="B1068" s="73"/>
      <c r="C1068" s="95" t="s">
        <v>453</v>
      </c>
      <c r="D1068" s="103"/>
      <c r="E1068" s="104">
        <f>E1069+E1070</f>
        <v>0</v>
      </c>
      <c r="F1068" s="103"/>
      <c r="G1068" s="104">
        <f>G1069+G1070</f>
        <v>0</v>
      </c>
      <c r="H1068" s="73"/>
      <c r="I1068" s="104">
        <f>I1069+I1070</f>
        <v>0</v>
      </c>
      <c r="J1068" s="103"/>
      <c r="K1068" s="104">
        <f>K1069+K1070</f>
        <v>0</v>
      </c>
      <c r="L1068" s="103"/>
      <c r="M1068" s="73"/>
    </row>
    <row r="1069" spans="2:13" ht="21" customHeight="1" outlineLevel="1">
      <c r="B1069" s="73"/>
      <c r="C1069" s="90" t="s">
        <v>454</v>
      </c>
      <c r="D1069" s="103"/>
      <c r="E1069" s="105">
        <v>0</v>
      </c>
      <c r="F1069" s="106"/>
      <c r="G1069" s="105">
        <v>0</v>
      </c>
      <c r="H1069" s="73"/>
      <c r="I1069" s="105">
        <v>0</v>
      </c>
      <c r="J1069" s="103"/>
      <c r="K1069" s="107">
        <f>E1069+G1069+I1069</f>
        <v>0</v>
      </c>
      <c r="L1069" s="103"/>
      <c r="M1069" s="73"/>
    </row>
    <row r="1070" spans="2:13" ht="21" customHeight="1" outlineLevel="1">
      <c r="B1070" s="73"/>
      <c r="C1070" s="90" t="s">
        <v>455</v>
      </c>
      <c r="D1070" s="103"/>
      <c r="E1070" s="105">
        <v>0</v>
      </c>
      <c r="F1070" s="106"/>
      <c r="G1070" s="105">
        <v>0</v>
      </c>
      <c r="H1070" s="73"/>
      <c r="I1070" s="105">
        <v>0</v>
      </c>
      <c r="J1070" s="103"/>
      <c r="K1070" s="107">
        <f>E1070+G1070+I1070</f>
        <v>0</v>
      </c>
      <c r="L1070" s="103"/>
      <c r="M1070" s="73"/>
    </row>
    <row r="1071" spans="2:13" ht="21" customHeight="1" outlineLevel="1">
      <c r="B1071" s="73"/>
      <c r="C1071" s="95" t="s">
        <v>456</v>
      </c>
      <c r="D1071" s="103"/>
      <c r="E1071" s="104">
        <f>E1072+E1073</f>
        <v>0</v>
      </c>
      <c r="F1071" s="103"/>
      <c r="G1071" s="104">
        <f>G1072+G1073</f>
        <v>0</v>
      </c>
      <c r="H1071" s="73"/>
      <c r="I1071" s="104">
        <f>I1072+I1073</f>
        <v>0</v>
      </c>
      <c r="J1071" s="103"/>
      <c r="K1071" s="104">
        <f>K1072+K1073</f>
        <v>0</v>
      </c>
      <c r="L1071" s="103"/>
      <c r="M1071" s="73"/>
    </row>
    <row r="1072" spans="2:13" ht="21" customHeight="1" outlineLevel="1">
      <c r="B1072" s="73"/>
      <c r="C1072" s="90" t="s">
        <v>457</v>
      </c>
      <c r="D1072" s="103"/>
      <c r="E1072" s="105">
        <v>0</v>
      </c>
      <c r="F1072" s="106"/>
      <c r="G1072" s="105">
        <v>0</v>
      </c>
      <c r="H1072" s="73"/>
      <c r="I1072" s="105">
        <v>0</v>
      </c>
      <c r="J1072" s="103"/>
      <c r="K1072" s="107">
        <f>E1072+G1072+I1072</f>
        <v>0</v>
      </c>
      <c r="L1072" s="103"/>
      <c r="M1072" s="73"/>
    </row>
    <row r="1073" spans="2:13" ht="21" customHeight="1" outlineLevel="1">
      <c r="B1073" s="73"/>
      <c r="C1073" s="90" t="s">
        <v>458</v>
      </c>
      <c r="D1073" s="103"/>
      <c r="E1073" s="105">
        <v>0</v>
      </c>
      <c r="F1073" s="106"/>
      <c r="G1073" s="105">
        <v>0</v>
      </c>
      <c r="H1073" s="73"/>
      <c r="I1073" s="105">
        <v>0</v>
      </c>
      <c r="J1073" s="103"/>
      <c r="K1073" s="107">
        <f>E1073+G1073+I1073</f>
        <v>0</v>
      </c>
      <c r="L1073" s="103"/>
      <c r="M1073" s="73"/>
    </row>
    <row r="1074" spans="2:13" ht="21" customHeight="1" outlineLevel="1">
      <c r="B1074" s="73"/>
      <c r="C1074" s="90" t="s">
        <v>459</v>
      </c>
      <c r="D1074" s="103"/>
      <c r="E1074" s="108">
        <f>E1062+E1065+E1068+E1071</f>
        <v>0</v>
      </c>
      <c r="F1074" s="103"/>
      <c r="G1074" s="108">
        <f>G1062+G1065+G1068+G1071</f>
        <v>0</v>
      </c>
      <c r="H1074" s="73"/>
      <c r="I1074" s="108">
        <f>I1062+I1065+I1068+I1071</f>
        <v>0</v>
      </c>
      <c r="J1074" s="103"/>
      <c r="K1074" s="108">
        <f>E1074+G1074+I1074</f>
        <v>0</v>
      </c>
      <c r="L1074" s="103"/>
      <c r="M1074" s="73"/>
    </row>
    <row r="1075" spans="2:13" ht="21" customHeight="1" outlineLevel="1">
      <c r="B1075" s="73"/>
      <c r="C1075" s="109"/>
      <c r="D1075" s="103"/>
      <c r="E1075" s="109"/>
      <c r="F1075" s="109"/>
      <c r="G1075" s="109"/>
      <c r="H1075" s="109"/>
      <c r="I1075" s="109"/>
      <c r="J1075" s="109"/>
      <c r="K1075" s="109"/>
      <c r="L1075" s="103"/>
      <c r="M1075" s="73"/>
    </row>
    <row r="1076" spans="2:13" ht="21" customHeight="1" outlineLevel="1">
      <c r="B1076" s="73"/>
      <c r="C1076" s="103"/>
      <c r="D1076" s="89"/>
      <c r="E1076" s="103"/>
      <c r="F1076" s="89"/>
      <c r="G1076" s="73"/>
      <c r="H1076" s="73"/>
      <c r="I1076" s="73"/>
      <c r="J1076" s="89"/>
      <c r="K1076" s="73"/>
      <c r="L1076" s="89"/>
      <c r="M1076" s="73"/>
    </row>
    <row r="1077" spans="2:13" ht="21" customHeight="1" outlineLevel="1">
      <c r="B1077" s="73"/>
      <c r="C1077" s="86" t="s">
        <v>460</v>
      </c>
      <c r="D1077" s="73"/>
      <c r="E1077" s="99"/>
      <c r="F1077" s="99"/>
      <c r="G1077" s="99"/>
      <c r="H1077" s="99"/>
      <c r="I1077" s="99"/>
      <c r="J1077" s="99"/>
      <c r="K1077" s="99"/>
      <c r="L1077" s="89"/>
      <c r="M1077" s="73"/>
    </row>
    <row r="1078" spans="2:13" ht="21" customHeight="1" outlineLevel="1">
      <c r="B1078" s="73"/>
      <c r="C1078" s="73"/>
      <c r="D1078" s="73"/>
      <c r="E1078" s="100"/>
      <c r="F1078" s="101"/>
      <c r="G1078" s="100"/>
      <c r="H1078" s="101"/>
      <c r="I1078" s="100"/>
      <c r="J1078" s="102"/>
      <c r="K1078" s="100"/>
      <c r="L1078" s="89"/>
      <c r="M1078" s="73"/>
    </row>
    <row r="1079" spans="2:13" ht="21" customHeight="1" outlineLevel="1">
      <c r="B1079" s="73"/>
      <c r="C1079" s="73"/>
      <c r="D1079" s="73"/>
      <c r="E1079" s="100">
        <v>2024</v>
      </c>
      <c r="F1079" s="101"/>
      <c r="G1079" s="100">
        <v>2025</v>
      </c>
      <c r="H1079" s="101"/>
      <c r="I1079" s="100">
        <v>2026</v>
      </c>
      <c r="J1079" s="102"/>
      <c r="K1079" s="100" t="s">
        <v>407</v>
      </c>
      <c r="L1079" s="89"/>
      <c r="M1079" s="73"/>
    </row>
    <row r="1080" spans="2:13" ht="21" customHeight="1" outlineLevel="1">
      <c r="B1080" s="73"/>
      <c r="C1080" s="95" t="s">
        <v>461</v>
      </c>
      <c r="D1080" s="103"/>
      <c r="E1080" s="110">
        <v>0</v>
      </c>
      <c r="F1080" s="111"/>
      <c r="G1080" s="110">
        <v>0</v>
      </c>
      <c r="H1080" s="112"/>
      <c r="I1080" s="110">
        <v>0</v>
      </c>
      <c r="J1080" s="111"/>
      <c r="K1080" s="113">
        <f t="shared" ref="K1080:K1098" si="16">E1080+G1080+I1080</f>
        <v>0</v>
      </c>
      <c r="L1080" s="89"/>
      <c r="M1080" s="73"/>
    </row>
    <row r="1081" spans="2:13" ht="21" customHeight="1" outlineLevel="1">
      <c r="B1081" s="73"/>
      <c r="C1081" s="90" t="s">
        <v>462</v>
      </c>
      <c r="D1081" s="103"/>
      <c r="E1081" s="110">
        <v>0</v>
      </c>
      <c r="F1081" s="114"/>
      <c r="G1081" s="110">
        <v>0</v>
      </c>
      <c r="H1081" s="112"/>
      <c r="I1081" s="110">
        <v>0</v>
      </c>
      <c r="J1081" s="111"/>
      <c r="K1081" s="113">
        <f t="shared" si="16"/>
        <v>0</v>
      </c>
      <c r="L1081" s="89"/>
      <c r="M1081" s="73"/>
    </row>
    <row r="1082" spans="2:13" ht="21" customHeight="1" outlineLevel="1">
      <c r="B1082" s="73"/>
      <c r="C1082" s="90" t="s">
        <v>463</v>
      </c>
      <c r="D1082" s="103"/>
      <c r="E1082" s="110">
        <v>0</v>
      </c>
      <c r="F1082" s="111"/>
      <c r="G1082" s="110">
        <v>0</v>
      </c>
      <c r="H1082" s="112"/>
      <c r="I1082" s="110">
        <v>0</v>
      </c>
      <c r="J1082" s="111"/>
      <c r="K1082" s="113">
        <f t="shared" si="16"/>
        <v>0</v>
      </c>
      <c r="L1082" s="89"/>
      <c r="M1082" s="73"/>
    </row>
    <row r="1083" spans="2:13" ht="21.75" customHeight="1" outlineLevel="1">
      <c r="B1083" s="73"/>
      <c r="C1083" s="90" t="s">
        <v>464</v>
      </c>
      <c r="D1083" s="103"/>
      <c r="E1083" s="110">
        <v>0</v>
      </c>
      <c r="F1083" s="114"/>
      <c r="G1083" s="110">
        <v>0</v>
      </c>
      <c r="H1083" s="112"/>
      <c r="I1083" s="110">
        <v>0</v>
      </c>
      <c r="J1083" s="111"/>
      <c r="K1083" s="113">
        <f t="shared" si="16"/>
        <v>0</v>
      </c>
      <c r="L1083" s="73"/>
      <c r="M1083" s="73"/>
    </row>
    <row r="1084" spans="2:13" ht="21.75" customHeight="1" outlineLevel="1">
      <c r="B1084" s="73"/>
      <c r="C1084" s="90" t="s">
        <v>465</v>
      </c>
      <c r="D1084" s="103"/>
      <c r="E1084" s="110">
        <v>0</v>
      </c>
      <c r="F1084" s="114"/>
      <c r="G1084" s="110">
        <v>0</v>
      </c>
      <c r="H1084" s="112"/>
      <c r="I1084" s="110">
        <v>0</v>
      </c>
      <c r="J1084" s="111"/>
      <c r="K1084" s="113">
        <f t="shared" si="16"/>
        <v>0</v>
      </c>
      <c r="L1084" s="73"/>
      <c r="M1084" s="73"/>
    </row>
    <row r="1085" spans="2:13" ht="21" customHeight="1" outlineLevel="1">
      <c r="B1085" s="73"/>
      <c r="C1085" s="90" t="s">
        <v>466</v>
      </c>
      <c r="D1085" s="103"/>
      <c r="E1085" s="110">
        <v>0</v>
      </c>
      <c r="F1085" s="111"/>
      <c r="G1085" s="110">
        <v>0</v>
      </c>
      <c r="H1085" s="112"/>
      <c r="I1085" s="110">
        <v>0</v>
      </c>
      <c r="J1085" s="111"/>
      <c r="K1085" s="113">
        <f t="shared" si="16"/>
        <v>0</v>
      </c>
      <c r="L1085" s="73"/>
      <c r="M1085" s="73"/>
    </row>
    <row r="1086" spans="2:13" ht="21.75" customHeight="1" outlineLevel="1">
      <c r="B1086" s="73"/>
      <c r="C1086" s="90" t="s">
        <v>467</v>
      </c>
      <c r="D1086" s="103"/>
      <c r="E1086" s="110">
        <v>0</v>
      </c>
      <c r="F1086" s="114"/>
      <c r="G1086" s="110">
        <v>0</v>
      </c>
      <c r="H1086" s="112"/>
      <c r="I1086" s="110">
        <v>0</v>
      </c>
      <c r="J1086" s="111"/>
      <c r="K1086" s="113">
        <f t="shared" si="16"/>
        <v>0</v>
      </c>
      <c r="L1086" s="73"/>
      <c r="M1086" s="73"/>
    </row>
    <row r="1087" spans="2:13" ht="21.75" customHeight="1" outlineLevel="1">
      <c r="B1087" s="73"/>
      <c r="C1087" s="90" t="s">
        <v>468</v>
      </c>
      <c r="D1087" s="103"/>
      <c r="E1087" s="110">
        <v>0</v>
      </c>
      <c r="F1087" s="114"/>
      <c r="G1087" s="110">
        <v>0</v>
      </c>
      <c r="H1087" s="112"/>
      <c r="I1087" s="110">
        <v>0</v>
      </c>
      <c r="J1087" s="111"/>
      <c r="K1087" s="113">
        <f t="shared" si="16"/>
        <v>0</v>
      </c>
      <c r="L1087" s="73"/>
      <c r="M1087" s="73"/>
    </row>
    <row r="1088" spans="2:13" ht="21.75" customHeight="1" outlineLevel="1">
      <c r="B1088" s="73"/>
      <c r="C1088" s="90" t="s">
        <v>469</v>
      </c>
      <c r="D1088" s="103"/>
      <c r="E1088" s="110">
        <v>0</v>
      </c>
      <c r="F1088" s="114"/>
      <c r="G1088" s="110">
        <v>0</v>
      </c>
      <c r="H1088" s="112"/>
      <c r="I1088" s="110">
        <v>0</v>
      </c>
      <c r="J1088" s="111"/>
      <c r="K1088" s="113">
        <f t="shared" si="16"/>
        <v>0</v>
      </c>
      <c r="L1088" s="73"/>
      <c r="M1088" s="73"/>
    </row>
    <row r="1089" spans="2:13" ht="21" customHeight="1" outlineLevel="1">
      <c r="B1089" s="73"/>
      <c r="C1089" s="115" t="s">
        <v>470</v>
      </c>
      <c r="D1089" s="103"/>
      <c r="E1089" s="110">
        <v>0</v>
      </c>
      <c r="F1089" s="114"/>
      <c r="G1089" s="110">
        <v>0</v>
      </c>
      <c r="H1089" s="112"/>
      <c r="I1089" s="110">
        <v>0</v>
      </c>
      <c r="J1089" s="111"/>
      <c r="K1089" s="113">
        <f t="shared" si="16"/>
        <v>0</v>
      </c>
      <c r="L1089" s="116"/>
      <c r="M1089" s="73"/>
    </row>
    <row r="1090" spans="2:13" ht="21" customHeight="1" outlineLevel="1">
      <c r="B1090" s="73"/>
      <c r="C1090" s="115" t="s">
        <v>471</v>
      </c>
      <c r="D1090" s="103"/>
      <c r="E1090" s="110">
        <v>0</v>
      </c>
      <c r="F1090" s="114"/>
      <c r="G1090" s="110">
        <v>0</v>
      </c>
      <c r="H1090" s="112"/>
      <c r="I1090" s="110">
        <v>0</v>
      </c>
      <c r="J1090" s="111"/>
      <c r="K1090" s="113">
        <f t="shared" si="16"/>
        <v>0</v>
      </c>
      <c r="L1090" s="116"/>
      <c r="M1090" s="73"/>
    </row>
    <row r="1091" spans="2:13" ht="21" customHeight="1" outlineLevel="1">
      <c r="B1091" s="73"/>
      <c r="C1091" s="115" t="s">
        <v>472</v>
      </c>
      <c r="D1091" s="103"/>
      <c r="E1091" s="110">
        <v>0</v>
      </c>
      <c r="F1091" s="114"/>
      <c r="G1091" s="110">
        <v>0</v>
      </c>
      <c r="H1091" s="112"/>
      <c r="I1091" s="110">
        <v>0</v>
      </c>
      <c r="J1091" s="111"/>
      <c r="K1091" s="113">
        <f t="shared" si="16"/>
        <v>0</v>
      </c>
      <c r="L1091" s="116"/>
      <c r="M1091" s="73"/>
    </row>
    <row r="1092" spans="2:13" ht="21" customHeight="1" outlineLevel="1">
      <c r="B1092" s="73"/>
      <c r="C1092" s="115" t="s">
        <v>473</v>
      </c>
      <c r="D1092" s="103"/>
      <c r="E1092" s="110">
        <v>0</v>
      </c>
      <c r="F1092" s="114"/>
      <c r="G1092" s="110">
        <v>0</v>
      </c>
      <c r="H1092" s="112"/>
      <c r="I1092" s="110">
        <v>0</v>
      </c>
      <c r="J1092" s="111"/>
      <c r="K1092" s="113">
        <f t="shared" si="16"/>
        <v>0</v>
      </c>
      <c r="L1092" s="116"/>
      <c r="M1092" s="73"/>
    </row>
    <row r="1093" spans="2:13" ht="21" customHeight="1" outlineLevel="1">
      <c r="B1093" s="73"/>
      <c r="C1093" s="115" t="s">
        <v>474</v>
      </c>
      <c r="D1093" s="103"/>
      <c r="E1093" s="110">
        <v>0</v>
      </c>
      <c r="F1093" s="114"/>
      <c r="G1093" s="110">
        <v>0</v>
      </c>
      <c r="H1093" s="112"/>
      <c r="I1093" s="110">
        <v>0</v>
      </c>
      <c r="J1093" s="111"/>
      <c r="K1093" s="113">
        <f t="shared" si="16"/>
        <v>0</v>
      </c>
      <c r="L1093" s="116"/>
      <c r="M1093" s="73"/>
    </row>
    <row r="1094" spans="2:13" ht="21" customHeight="1" outlineLevel="1">
      <c r="B1094" s="73"/>
      <c r="C1094" s="115" t="s">
        <v>475</v>
      </c>
      <c r="D1094" s="103"/>
      <c r="E1094" s="110">
        <v>0</v>
      </c>
      <c r="F1094" s="114"/>
      <c r="G1094" s="110">
        <v>0</v>
      </c>
      <c r="H1094" s="112"/>
      <c r="I1094" s="110">
        <v>0</v>
      </c>
      <c r="J1094" s="111"/>
      <c r="K1094" s="113">
        <f t="shared" si="16"/>
        <v>0</v>
      </c>
      <c r="L1094" s="116"/>
      <c r="M1094" s="73"/>
    </row>
    <row r="1095" spans="2:13" ht="21" customHeight="1" outlineLevel="1">
      <c r="B1095" s="73"/>
      <c r="C1095" s="115" t="s">
        <v>476</v>
      </c>
      <c r="D1095" s="103"/>
      <c r="E1095" s="110">
        <v>0</v>
      </c>
      <c r="F1095" s="114"/>
      <c r="G1095" s="110">
        <v>0</v>
      </c>
      <c r="H1095" s="112"/>
      <c r="I1095" s="110">
        <v>0</v>
      </c>
      <c r="J1095" s="111"/>
      <c r="K1095" s="113">
        <f t="shared" si="16"/>
        <v>0</v>
      </c>
      <c r="L1095" s="116"/>
      <c r="M1095" s="73"/>
    </row>
    <row r="1096" spans="2:13" ht="21" customHeight="1" outlineLevel="1">
      <c r="B1096" s="73"/>
      <c r="C1096" s="115" t="s">
        <v>477</v>
      </c>
      <c r="D1096" s="103"/>
      <c r="E1096" s="110">
        <v>0</v>
      </c>
      <c r="F1096" s="114"/>
      <c r="G1096" s="110">
        <v>0</v>
      </c>
      <c r="H1096" s="112"/>
      <c r="I1096" s="110">
        <v>0</v>
      </c>
      <c r="J1096" s="111"/>
      <c r="K1096" s="113">
        <f t="shared" si="16"/>
        <v>0</v>
      </c>
      <c r="L1096" s="116"/>
      <c r="M1096" s="73"/>
    </row>
    <row r="1097" spans="2:13" ht="21" customHeight="1" outlineLevel="1">
      <c r="B1097" s="73"/>
      <c r="C1097" s="115" t="s">
        <v>478</v>
      </c>
      <c r="D1097" s="103"/>
      <c r="E1097" s="110">
        <v>0</v>
      </c>
      <c r="F1097" s="114"/>
      <c r="G1097" s="110">
        <v>0</v>
      </c>
      <c r="H1097" s="112"/>
      <c r="I1097" s="110">
        <v>0</v>
      </c>
      <c r="J1097" s="111"/>
      <c r="K1097" s="113">
        <f t="shared" si="16"/>
        <v>0</v>
      </c>
      <c r="L1097" s="116"/>
      <c r="M1097" s="73"/>
    </row>
    <row r="1098" spans="2:13" ht="21" customHeight="1" outlineLevel="1">
      <c r="B1098" s="73"/>
      <c r="C1098" s="115" t="s">
        <v>479</v>
      </c>
      <c r="D1098" s="103"/>
      <c r="E1098" s="110">
        <v>0</v>
      </c>
      <c r="F1098" s="114"/>
      <c r="G1098" s="110">
        <v>0</v>
      </c>
      <c r="H1098" s="112"/>
      <c r="I1098" s="110">
        <v>0</v>
      </c>
      <c r="J1098" s="111"/>
      <c r="K1098" s="113">
        <f t="shared" si="16"/>
        <v>0</v>
      </c>
      <c r="L1098" s="116"/>
      <c r="M1098" s="73"/>
    </row>
    <row r="1099" spans="2:13" ht="21" customHeight="1" outlineLevel="1">
      <c r="B1099" s="73"/>
      <c r="C1099" s="90" t="s">
        <v>480</v>
      </c>
      <c r="D1099" s="103"/>
      <c r="E1099" s="117">
        <f>SUM(E1080:E1098)</f>
        <v>0</v>
      </c>
      <c r="F1099" s="111"/>
      <c r="G1099" s="117">
        <f>SUM(G1080:G1098)</f>
        <v>0</v>
      </c>
      <c r="H1099" s="112"/>
      <c r="I1099" s="117">
        <f>SUM(I1080:I1098)</f>
        <v>0</v>
      </c>
      <c r="J1099" s="111"/>
      <c r="K1099" s="117">
        <f>SUM(K1080:K1098)</f>
        <v>0</v>
      </c>
      <c r="L1099" s="89"/>
      <c r="M1099" s="73"/>
    </row>
    <row r="1100" spans="2:13" ht="21" customHeight="1" outlineLevel="1">
      <c r="B1100" s="73"/>
      <c r="C1100" s="109"/>
      <c r="D1100" s="103"/>
      <c r="E1100" s="73"/>
      <c r="F1100" s="73"/>
      <c r="G1100" s="73"/>
      <c r="H1100" s="73"/>
      <c r="I1100" s="73"/>
      <c r="J1100" s="73"/>
      <c r="K1100" s="73"/>
      <c r="L1100" s="89"/>
      <c r="M1100" s="73"/>
    </row>
    <row r="1101" spans="2:13" ht="21" customHeight="1" outlineLevel="1">
      <c r="B1101" s="73"/>
      <c r="C1101" s="73"/>
      <c r="D1101" s="73"/>
      <c r="E1101" s="100">
        <v>2024</v>
      </c>
      <c r="F1101" s="101"/>
      <c r="G1101" s="100">
        <v>2025</v>
      </c>
      <c r="H1101" s="101"/>
      <c r="I1101" s="100">
        <v>2026</v>
      </c>
      <c r="J1101" s="102"/>
      <c r="K1101" s="100" t="s">
        <v>407</v>
      </c>
      <c r="L1101" s="89"/>
      <c r="M1101" s="73"/>
    </row>
    <row r="1102" spans="2:13" ht="21" customHeight="1" outlineLevel="1">
      <c r="B1102" s="73"/>
      <c r="C1102" s="95" t="s">
        <v>481</v>
      </c>
      <c r="D1102" s="103"/>
      <c r="E1102" s="110">
        <v>0</v>
      </c>
      <c r="F1102" s="111"/>
      <c r="G1102" s="110">
        <v>0</v>
      </c>
      <c r="H1102" s="112"/>
      <c r="I1102" s="110">
        <v>0</v>
      </c>
      <c r="J1102" s="111"/>
      <c r="K1102" s="113">
        <f t="shared" ref="K1102:K1110" si="17">E1102+G1102+I1102</f>
        <v>0</v>
      </c>
      <c r="L1102" s="89"/>
      <c r="M1102" s="73"/>
    </row>
    <row r="1103" spans="2:13" ht="21" customHeight="1" outlineLevel="1">
      <c r="B1103" s="73"/>
      <c r="C1103" s="90" t="s">
        <v>482</v>
      </c>
      <c r="D1103" s="103"/>
      <c r="E1103" s="110">
        <v>0</v>
      </c>
      <c r="F1103" s="114"/>
      <c r="G1103" s="110">
        <v>0</v>
      </c>
      <c r="H1103" s="112"/>
      <c r="I1103" s="110">
        <v>0</v>
      </c>
      <c r="J1103" s="111"/>
      <c r="K1103" s="113">
        <f t="shared" si="17"/>
        <v>0</v>
      </c>
      <c r="L1103" s="89"/>
      <c r="M1103" s="73"/>
    </row>
    <row r="1104" spans="2:13" ht="21" customHeight="1" outlineLevel="1">
      <c r="B1104" s="73"/>
      <c r="C1104" s="90" t="s">
        <v>483</v>
      </c>
      <c r="D1104" s="103"/>
      <c r="E1104" s="110">
        <v>0</v>
      </c>
      <c r="F1104" s="114"/>
      <c r="G1104" s="110">
        <v>0</v>
      </c>
      <c r="H1104" s="112"/>
      <c r="I1104" s="110">
        <v>0</v>
      </c>
      <c r="J1104" s="111"/>
      <c r="K1104" s="113">
        <f t="shared" si="17"/>
        <v>0</v>
      </c>
      <c r="L1104" s="73"/>
      <c r="M1104" s="73"/>
    </row>
    <row r="1105" spans="2:13" ht="21" customHeight="1" outlineLevel="1">
      <c r="B1105" s="73"/>
      <c r="C1105" s="90" t="s">
        <v>484</v>
      </c>
      <c r="D1105" s="103"/>
      <c r="E1105" s="110">
        <v>0</v>
      </c>
      <c r="F1105" s="111"/>
      <c r="G1105" s="110">
        <v>0</v>
      </c>
      <c r="H1105" s="112"/>
      <c r="I1105" s="110">
        <v>0</v>
      </c>
      <c r="J1105" s="111"/>
      <c r="K1105" s="113">
        <f t="shared" si="17"/>
        <v>0</v>
      </c>
      <c r="L1105" s="89"/>
      <c r="M1105" s="73"/>
    </row>
    <row r="1106" spans="2:13" ht="21" customHeight="1" outlineLevel="1">
      <c r="B1106" s="73"/>
      <c r="C1106" s="90" t="s">
        <v>485</v>
      </c>
      <c r="D1106" s="103"/>
      <c r="E1106" s="110">
        <v>0</v>
      </c>
      <c r="F1106" s="114"/>
      <c r="G1106" s="110">
        <v>0</v>
      </c>
      <c r="H1106" s="112"/>
      <c r="I1106" s="110">
        <v>0</v>
      </c>
      <c r="J1106" s="111"/>
      <c r="K1106" s="113">
        <f t="shared" si="17"/>
        <v>0</v>
      </c>
      <c r="L1106" s="116"/>
      <c r="M1106" s="73"/>
    </row>
    <row r="1107" spans="2:13" ht="21" customHeight="1" outlineLevel="1">
      <c r="B1107" s="73"/>
      <c r="C1107" s="90" t="s">
        <v>486</v>
      </c>
      <c r="D1107" s="103"/>
      <c r="E1107" s="110">
        <v>0</v>
      </c>
      <c r="F1107" s="114"/>
      <c r="G1107" s="110">
        <v>0</v>
      </c>
      <c r="H1107" s="112"/>
      <c r="I1107" s="110">
        <v>0</v>
      </c>
      <c r="J1107" s="111"/>
      <c r="K1107" s="113">
        <f t="shared" si="17"/>
        <v>0</v>
      </c>
      <c r="L1107" s="116"/>
      <c r="M1107" s="73"/>
    </row>
    <row r="1108" spans="2:13" ht="21" customHeight="1" outlineLevel="1">
      <c r="B1108" s="73"/>
      <c r="C1108" s="90" t="s">
        <v>487</v>
      </c>
      <c r="D1108" s="103"/>
      <c r="E1108" s="110">
        <v>0</v>
      </c>
      <c r="F1108" s="114"/>
      <c r="G1108" s="110">
        <v>0</v>
      </c>
      <c r="H1108" s="112"/>
      <c r="I1108" s="110">
        <v>0</v>
      </c>
      <c r="J1108" s="111"/>
      <c r="K1108" s="113">
        <f t="shared" si="17"/>
        <v>0</v>
      </c>
      <c r="L1108" s="116"/>
      <c r="M1108" s="73"/>
    </row>
    <row r="1109" spans="2:13" ht="21" customHeight="1" outlineLevel="1">
      <c r="B1109" s="73"/>
      <c r="C1109" s="90" t="s">
        <v>488</v>
      </c>
      <c r="D1109" s="103"/>
      <c r="E1109" s="110">
        <v>0</v>
      </c>
      <c r="F1109" s="114"/>
      <c r="G1109" s="110">
        <v>0</v>
      </c>
      <c r="H1109" s="112"/>
      <c r="I1109" s="110">
        <v>0</v>
      </c>
      <c r="J1109" s="111"/>
      <c r="K1109" s="113">
        <f t="shared" si="17"/>
        <v>0</v>
      </c>
      <c r="L1109" s="116"/>
      <c r="M1109" s="73"/>
    </row>
    <row r="1110" spans="2:13" ht="21.75" customHeight="1" outlineLevel="1">
      <c r="B1110" s="73"/>
      <c r="C1110" s="90" t="s">
        <v>480</v>
      </c>
      <c r="D1110" s="103"/>
      <c r="E1110" s="117">
        <f>SUM(E1102:E1109)</f>
        <v>0</v>
      </c>
      <c r="F1110" s="111"/>
      <c r="G1110" s="117">
        <f>SUM(G1102:G1109)</f>
        <v>0</v>
      </c>
      <c r="H1110" s="112"/>
      <c r="I1110" s="117">
        <f>SUM(I1102:I1109)</f>
        <v>0</v>
      </c>
      <c r="J1110" s="111"/>
      <c r="K1110" s="117">
        <f t="shared" si="17"/>
        <v>0</v>
      </c>
      <c r="L1110" s="89"/>
      <c r="M1110" s="73"/>
    </row>
    <row r="1111" spans="2:13" ht="21" customHeight="1" outlineLevel="1">
      <c r="B1111" s="73"/>
      <c r="C1111" s="89"/>
      <c r="D1111" s="103"/>
      <c r="E1111" s="89"/>
      <c r="F1111" s="89"/>
      <c r="G1111" s="89"/>
      <c r="H1111" s="89"/>
      <c r="I1111" s="89"/>
      <c r="J1111" s="89"/>
      <c r="K1111" s="89"/>
      <c r="L1111" s="89"/>
      <c r="M1111" s="73"/>
    </row>
    <row r="1112" spans="2:13" ht="21" customHeight="1" outlineLevel="1">
      <c r="B1112" s="73"/>
      <c r="C1112" s="93" t="s">
        <v>490</v>
      </c>
      <c r="D1112" s="89"/>
      <c r="E1112" s="93" t="str">
        <f>IF(K1083&gt;0,"Si","No")</f>
        <v>No</v>
      </c>
      <c r="F1112" s="89"/>
      <c r="G1112" s="89"/>
      <c r="H1112" s="89"/>
      <c r="I1112" s="89"/>
      <c r="J1112" s="89"/>
      <c r="K1112" s="89"/>
      <c r="L1112" s="89"/>
      <c r="M1112" s="73"/>
    </row>
    <row r="1113" spans="2:13" ht="21" customHeight="1" outlineLevel="1">
      <c r="B1113" s="73"/>
      <c r="C1113" s="93" t="s">
        <v>491</v>
      </c>
      <c r="D1113" s="89"/>
      <c r="E1113" s="93" t="str">
        <f>IF(K1084&gt;0,"Si","No")</f>
        <v>No</v>
      </c>
      <c r="F1113" s="89"/>
      <c r="G1113" s="89"/>
      <c r="H1113" s="89"/>
      <c r="I1113" s="89"/>
      <c r="J1113" s="89"/>
      <c r="K1113" s="89"/>
      <c r="L1113" s="89"/>
      <c r="M1113" s="73"/>
    </row>
    <row r="1114" spans="2:13" ht="21" customHeight="1" outlineLevel="1">
      <c r="B1114" s="73"/>
      <c r="C1114" s="89"/>
      <c r="D1114" s="89"/>
      <c r="E1114" s="89"/>
      <c r="F1114" s="89"/>
      <c r="G1114" s="73"/>
      <c r="H1114" s="73"/>
      <c r="I1114" s="73"/>
      <c r="J1114" s="89"/>
      <c r="K1114" s="73"/>
      <c r="L1114" s="89"/>
      <c r="M1114" s="73"/>
    </row>
    <row r="1115" spans="2:13" ht="20.25" outlineLevel="1">
      <c r="B1115" s="73"/>
      <c r="C1115" s="86" t="s">
        <v>492</v>
      </c>
      <c r="D1115" s="73"/>
      <c r="E1115" s="98"/>
      <c r="F1115" s="99"/>
      <c r="G1115" s="99"/>
      <c r="H1115" s="99"/>
      <c r="I1115" s="99"/>
      <c r="J1115" s="99"/>
      <c r="K1115" s="99"/>
      <c r="L1115" s="89"/>
      <c r="M1115" s="73"/>
    </row>
    <row r="1116" spans="2:13" ht="21" customHeight="1" outlineLevel="1">
      <c r="B1116" s="73"/>
      <c r="C1116" s="73"/>
      <c r="D1116" s="73"/>
      <c r="E1116" s="100"/>
      <c r="F1116" s="101"/>
      <c r="G1116" s="100"/>
      <c r="H1116" s="101"/>
      <c r="I1116" s="100"/>
      <c r="J1116" s="102"/>
      <c r="K1116" s="100"/>
      <c r="L1116" s="89"/>
      <c r="M1116" s="73"/>
    </row>
    <row r="1117" spans="2:13" ht="21" customHeight="1" outlineLevel="1">
      <c r="B1117" s="73"/>
      <c r="C1117" s="73"/>
      <c r="D1117" s="73"/>
      <c r="E1117" s="100">
        <v>2024</v>
      </c>
      <c r="F1117" s="101"/>
      <c r="G1117" s="100">
        <v>2025</v>
      </c>
      <c r="H1117" s="101"/>
      <c r="I1117" s="100">
        <v>2026</v>
      </c>
      <c r="J1117" s="102"/>
      <c r="K1117" s="100" t="s">
        <v>407</v>
      </c>
      <c r="L1117" s="89"/>
      <c r="M1117" s="73"/>
    </row>
    <row r="1118" spans="2:13" ht="21" customHeight="1" outlineLevel="1">
      <c r="B1118" s="73"/>
      <c r="C1118" s="95" t="s">
        <v>493</v>
      </c>
      <c r="D1118" s="103"/>
      <c r="E1118" s="110"/>
      <c r="F1118" s="111"/>
      <c r="G1118" s="110"/>
      <c r="H1118" s="119"/>
      <c r="I1118" s="110"/>
      <c r="J1118" s="111"/>
      <c r="K1118" s="113" t="s">
        <v>495</v>
      </c>
      <c r="L1118" s="89"/>
      <c r="M1118" s="73"/>
    </row>
    <row r="1119" spans="2:13" ht="21" customHeight="1" outlineLevel="1">
      <c r="B1119" s="73"/>
      <c r="C1119" s="95" t="s">
        <v>496</v>
      </c>
      <c r="D1119" s="103"/>
      <c r="E1119" s="110"/>
      <c r="F1119" s="111"/>
      <c r="G1119" s="110"/>
      <c r="H1119" s="119"/>
      <c r="I1119" s="110"/>
      <c r="J1119" s="111"/>
      <c r="K1119" s="113" t="s">
        <v>495</v>
      </c>
      <c r="L1119" s="89"/>
      <c r="M1119" s="73"/>
    </row>
    <row r="1120" spans="2:13" ht="21" customHeight="1" outlineLevel="1">
      <c r="B1120" s="73"/>
      <c r="C1120" s="90" t="s">
        <v>498</v>
      </c>
      <c r="D1120" s="103"/>
      <c r="E1120" s="120">
        <v>0</v>
      </c>
      <c r="F1120" s="121"/>
      <c r="G1120" s="120">
        <v>0</v>
      </c>
      <c r="H1120" s="122"/>
      <c r="I1120" s="120">
        <v>0</v>
      </c>
      <c r="J1120" s="123"/>
      <c r="K1120" s="124">
        <f>E1120+G1120+I1120</f>
        <v>0</v>
      </c>
      <c r="L1120" s="73"/>
      <c r="M1120" s="73"/>
    </row>
    <row r="1121" spans="2:13" ht="21" customHeight="1" outlineLevel="1">
      <c r="B1121" s="73"/>
      <c r="C1121" s="90" t="s">
        <v>499</v>
      </c>
      <c r="D1121" s="103"/>
      <c r="E1121" s="110"/>
      <c r="F1121" s="111"/>
      <c r="G1121" s="110"/>
      <c r="H1121" s="119"/>
      <c r="I1121" s="110"/>
      <c r="J1121" s="111"/>
      <c r="K1121" s="113" t="s">
        <v>495</v>
      </c>
      <c r="L1121" s="89"/>
      <c r="M1121" s="73"/>
    </row>
    <row r="1122" spans="2:13" ht="21" customHeight="1" outlineLevel="1">
      <c r="B1122" s="73"/>
      <c r="C1122" s="90" t="s">
        <v>500</v>
      </c>
      <c r="D1122" s="103"/>
      <c r="E1122" s="105"/>
      <c r="F1122" s="125"/>
      <c r="G1122" s="105"/>
      <c r="H1122" s="126"/>
      <c r="I1122" s="105"/>
      <c r="J1122" s="111"/>
      <c r="K1122" s="113" t="s">
        <v>495</v>
      </c>
      <c r="L1122" s="116"/>
      <c r="M1122" s="73"/>
    </row>
    <row r="1123" spans="2:13" outlineLevel="1">
      <c r="B1123" s="73"/>
      <c r="C1123" s="90" t="s">
        <v>501</v>
      </c>
      <c r="D1123" s="103"/>
      <c r="E1123" s="127"/>
      <c r="F1123" s="125"/>
      <c r="G1123" s="105"/>
      <c r="H1123" s="126"/>
      <c r="I1123" s="105"/>
      <c r="J1123" s="111"/>
      <c r="K1123" s="113" t="s">
        <v>495</v>
      </c>
      <c r="L1123" s="116"/>
      <c r="M1123" s="73"/>
    </row>
    <row r="1124" spans="2:13" ht="21" customHeight="1" outlineLevel="1">
      <c r="B1124" s="73"/>
      <c r="C1124" s="90" t="s">
        <v>503</v>
      </c>
      <c r="D1124" s="103"/>
      <c r="E1124" s="105"/>
      <c r="F1124" s="125"/>
      <c r="G1124" s="105"/>
      <c r="H1124" s="126"/>
      <c r="I1124" s="105"/>
      <c r="J1124" s="111"/>
      <c r="K1124" s="124" t="s">
        <v>495</v>
      </c>
      <c r="L1124" s="89"/>
      <c r="M1124" s="73"/>
    </row>
    <row r="1125" spans="2:13" ht="21" customHeight="1" outlineLevel="1">
      <c r="B1125" s="73"/>
      <c r="C1125" s="90" t="s">
        <v>504</v>
      </c>
      <c r="D1125" s="103"/>
      <c r="E1125" s="110"/>
      <c r="F1125" s="111"/>
      <c r="G1125" s="110"/>
      <c r="H1125" s="119"/>
      <c r="I1125" s="110"/>
      <c r="J1125" s="111"/>
      <c r="K1125" s="113" t="s">
        <v>495</v>
      </c>
      <c r="L1125" s="89"/>
      <c r="M1125" s="73"/>
    </row>
    <row r="1126" spans="2:13" ht="21.75" customHeight="1" outlineLevel="1">
      <c r="B1126" s="73"/>
      <c r="C1126" s="90" t="s">
        <v>506</v>
      </c>
      <c r="D1126" s="103"/>
      <c r="E1126" s="120">
        <v>0</v>
      </c>
      <c r="F1126" s="121"/>
      <c r="G1126" s="120">
        <v>0</v>
      </c>
      <c r="H1126" s="122"/>
      <c r="I1126" s="120">
        <v>0</v>
      </c>
      <c r="J1126" s="123"/>
      <c r="K1126" s="124">
        <f>E1126+G1126+I1126</f>
        <v>0</v>
      </c>
      <c r="L1126" s="73"/>
      <c r="M1126" s="73"/>
    </row>
    <row r="1127" spans="2:13" ht="21.75" customHeight="1" outlineLevel="1">
      <c r="B1127" s="73"/>
      <c r="C1127" s="90" t="s">
        <v>507</v>
      </c>
      <c r="D1127" s="103"/>
      <c r="E1127" s="128">
        <v>0</v>
      </c>
      <c r="F1127" s="129"/>
      <c r="G1127" s="128">
        <v>0</v>
      </c>
      <c r="H1127" s="142"/>
      <c r="I1127" s="128">
        <v>0</v>
      </c>
      <c r="J1127" s="130"/>
      <c r="K1127" s="131">
        <f>E1127+G1127+I1127</f>
        <v>0</v>
      </c>
      <c r="L1127" s="89"/>
      <c r="M1127" s="73"/>
    </row>
    <row r="1128" spans="2:13" ht="21" customHeight="1" outlineLevel="1">
      <c r="B1128" s="73"/>
      <c r="C1128" s="109"/>
      <c r="D1128" s="103"/>
      <c r="E1128" s="130"/>
      <c r="F1128" s="130"/>
      <c r="G1128" s="130"/>
      <c r="H1128" s="132"/>
      <c r="I1128" s="130"/>
      <c r="J1128" s="130"/>
      <c r="K1128" s="130"/>
      <c r="L1128" s="89"/>
      <c r="M1128" s="73"/>
    </row>
    <row r="1129" spans="2:13" ht="21" customHeight="1" outlineLevel="1">
      <c r="B1129" s="73"/>
      <c r="C1129" s="109"/>
      <c r="D1129" s="103"/>
      <c r="E1129" s="98"/>
      <c r="F1129" s="73"/>
      <c r="G1129" s="73"/>
      <c r="H1129" s="73"/>
      <c r="I1129" s="73"/>
      <c r="J1129" s="73"/>
      <c r="K1129" s="73"/>
      <c r="L1129" s="89"/>
      <c r="M1129" s="73"/>
    </row>
    <row r="1130" spans="2:13" ht="21" customHeight="1" outlineLevel="1">
      <c r="B1130" s="73"/>
      <c r="C1130" s="86" t="s">
        <v>508</v>
      </c>
      <c r="D1130" s="116"/>
      <c r="E1130" s="116"/>
      <c r="F1130" s="116"/>
      <c r="G1130" s="73"/>
      <c r="H1130" s="73"/>
      <c r="I1130" s="73"/>
      <c r="J1130" s="116"/>
      <c r="K1130" s="73"/>
      <c r="L1130" s="116"/>
      <c r="M1130" s="73"/>
    </row>
    <row r="1131" spans="2:13" ht="21" customHeight="1" outlineLevel="1">
      <c r="B1131" s="73"/>
      <c r="C1131" s="89"/>
      <c r="D1131" s="89"/>
      <c r="E1131" s="89"/>
      <c r="F1131" s="89"/>
      <c r="G1131" s="73"/>
      <c r="H1131" s="73"/>
      <c r="I1131" s="73"/>
      <c r="J1131" s="89"/>
      <c r="K1131" s="73"/>
      <c r="L1131" s="89"/>
      <c r="M1131" s="73"/>
    </row>
    <row r="1132" spans="2:13" ht="21" customHeight="1" outlineLevel="1">
      <c r="B1132" s="73"/>
      <c r="C1132" s="133" t="s">
        <v>509</v>
      </c>
      <c r="D1132" s="89"/>
      <c r="E1132" s="89"/>
      <c r="F1132" s="89"/>
      <c r="G1132" s="73"/>
      <c r="H1132" s="73"/>
      <c r="I1132" s="73"/>
      <c r="J1132" s="73"/>
      <c r="K1132" s="73"/>
      <c r="L1132" s="89"/>
      <c r="M1132" s="73"/>
    </row>
    <row r="1133" spans="2:13" ht="21" customHeight="1" outlineLevel="1">
      <c r="B1133" s="73"/>
      <c r="C1133" s="89"/>
      <c r="D1133" s="89"/>
      <c r="E1133" s="89"/>
      <c r="F1133" s="89"/>
      <c r="G1133" s="73"/>
      <c r="H1133" s="73"/>
      <c r="I1133" s="73"/>
      <c r="J1133" s="89"/>
      <c r="K1133" s="73"/>
      <c r="L1133" s="89"/>
      <c r="M1133" s="73"/>
    </row>
    <row r="1134" spans="2:13" ht="21" customHeight="1" outlineLevel="1">
      <c r="B1134" s="73"/>
      <c r="C1134" s="481"/>
      <c r="D1134" s="481"/>
      <c r="E1134" s="481"/>
      <c r="F1134" s="481"/>
      <c r="G1134" s="481"/>
      <c r="H1134" s="481"/>
      <c r="I1134" s="481"/>
      <c r="J1134" s="481"/>
      <c r="K1134" s="481"/>
      <c r="L1134" s="89"/>
      <c r="M1134" s="73"/>
    </row>
    <row r="1135" spans="2:13" ht="21" customHeight="1" outlineLevel="1">
      <c r="B1135" s="73"/>
      <c r="C1135" s="481"/>
      <c r="D1135" s="481"/>
      <c r="E1135" s="481"/>
      <c r="F1135" s="481"/>
      <c r="G1135" s="481"/>
      <c r="H1135" s="481"/>
      <c r="I1135" s="481"/>
      <c r="J1135" s="481"/>
      <c r="K1135" s="481"/>
      <c r="L1135" s="73"/>
      <c r="M1135" s="73"/>
    </row>
    <row r="1136" spans="2:13" ht="21" customHeight="1" outlineLevel="1">
      <c r="B1136" s="73"/>
      <c r="C1136" s="481"/>
      <c r="D1136" s="481"/>
      <c r="E1136" s="481"/>
      <c r="F1136" s="481"/>
      <c r="G1136" s="481"/>
      <c r="H1136" s="481"/>
      <c r="I1136" s="481"/>
      <c r="J1136" s="481"/>
      <c r="K1136" s="481"/>
      <c r="L1136" s="73"/>
      <c r="M1136" s="73"/>
    </row>
    <row r="1137" spans="2:13" ht="21" customHeight="1" outlineLevel="1">
      <c r="B1137" s="73"/>
      <c r="C1137" s="481"/>
      <c r="D1137" s="481"/>
      <c r="E1137" s="481"/>
      <c r="F1137" s="481"/>
      <c r="G1137" s="481"/>
      <c r="H1137" s="481"/>
      <c r="I1137" s="481"/>
      <c r="J1137" s="481"/>
      <c r="K1137" s="481"/>
      <c r="L1137" s="73"/>
      <c r="M1137" s="73"/>
    </row>
    <row r="1138" spans="2:13" ht="21" customHeight="1" outlineLevel="1">
      <c r="B1138" s="73"/>
      <c r="C1138" s="481"/>
      <c r="D1138" s="481"/>
      <c r="E1138" s="481"/>
      <c r="F1138" s="481"/>
      <c r="G1138" s="481"/>
      <c r="H1138" s="481"/>
      <c r="I1138" s="481"/>
      <c r="J1138" s="481"/>
      <c r="K1138" s="481"/>
      <c r="L1138" s="73"/>
      <c r="M1138" s="73"/>
    </row>
    <row r="1139" spans="2:13" ht="21" customHeight="1" outlineLevel="1">
      <c r="B1139" s="73"/>
      <c r="C1139" s="481"/>
      <c r="D1139" s="481"/>
      <c r="E1139" s="481"/>
      <c r="F1139" s="481"/>
      <c r="G1139" s="481"/>
      <c r="H1139" s="481"/>
      <c r="I1139" s="481"/>
      <c r="J1139" s="481"/>
      <c r="K1139" s="481"/>
      <c r="L1139" s="73"/>
      <c r="M1139" s="73"/>
    </row>
    <row r="1140" spans="2:13" ht="21" customHeight="1" outlineLevel="1">
      <c r="B1140" s="73"/>
      <c r="C1140" s="481"/>
      <c r="D1140" s="481"/>
      <c r="E1140" s="481"/>
      <c r="F1140" s="481"/>
      <c r="G1140" s="481"/>
      <c r="H1140" s="481"/>
      <c r="I1140" s="481"/>
      <c r="J1140" s="481"/>
      <c r="K1140" s="481"/>
      <c r="L1140" s="73"/>
      <c r="M1140" s="73"/>
    </row>
    <row r="1141" spans="2:13" ht="21" customHeight="1" outlineLevel="1">
      <c r="B1141" s="73"/>
      <c r="C1141" s="481"/>
      <c r="D1141" s="481"/>
      <c r="E1141" s="481"/>
      <c r="F1141" s="481"/>
      <c r="G1141" s="481"/>
      <c r="H1141" s="481"/>
      <c r="I1141" s="481"/>
      <c r="J1141" s="481"/>
      <c r="K1141" s="481"/>
      <c r="L1141" s="73"/>
      <c r="M1141" s="73"/>
    </row>
    <row r="1142" spans="2:13" ht="21" customHeight="1" outlineLevel="1">
      <c r="B1142" s="73"/>
      <c r="C1142" s="481"/>
      <c r="D1142" s="481"/>
      <c r="E1142" s="481"/>
      <c r="F1142" s="481"/>
      <c r="G1142" s="481"/>
      <c r="H1142" s="481"/>
      <c r="I1142" s="481"/>
      <c r="J1142" s="481"/>
      <c r="K1142" s="481"/>
      <c r="L1142" s="73"/>
      <c r="M1142" s="73"/>
    </row>
    <row r="1143" spans="2:13" ht="21" customHeight="1" outlineLevel="1">
      <c r="B1143" s="73"/>
      <c r="C1143" s="481"/>
      <c r="D1143" s="481"/>
      <c r="E1143" s="481"/>
      <c r="F1143" s="481"/>
      <c r="G1143" s="481"/>
      <c r="H1143" s="481"/>
      <c r="I1143" s="481"/>
      <c r="J1143" s="481"/>
      <c r="K1143" s="481"/>
      <c r="L1143" s="73"/>
      <c r="M1143" s="73"/>
    </row>
    <row r="1144" spans="2:13" ht="21" customHeight="1" outlineLevel="1">
      <c r="B1144" s="73"/>
      <c r="C1144" s="481"/>
      <c r="D1144" s="481"/>
      <c r="E1144" s="481"/>
      <c r="F1144" s="481"/>
      <c r="G1144" s="481"/>
      <c r="H1144" s="481"/>
      <c r="I1144" s="481"/>
      <c r="J1144" s="481"/>
      <c r="K1144" s="481"/>
      <c r="L1144" s="73"/>
      <c r="M1144" s="73"/>
    </row>
    <row r="1145" spans="2:13" ht="21" customHeight="1" outlineLevel="1">
      <c r="B1145" s="73"/>
      <c r="C1145" s="481"/>
      <c r="D1145" s="481"/>
      <c r="E1145" s="481"/>
      <c r="F1145" s="481"/>
      <c r="G1145" s="481"/>
      <c r="H1145" s="481"/>
      <c r="I1145" s="481"/>
      <c r="J1145" s="481"/>
      <c r="K1145" s="481"/>
      <c r="L1145" s="73"/>
      <c r="M1145" s="73"/>
    </row>
    <row r="1146" spans="2:13" ht="21" customHeight="1" outlineLevel="1">
      <c r="B1146" s="73"/>
      <c r="C1146" s="481"/>
      <c r="D1146" s="481"/>
      <c r="E1146" s="481"/>
      <c r="F1146" s="481"/>
      <c r="G1146" s="481"/>
      <c r="H1146" s="481"/>
      <c r="I1146" s="481"/>
      <c r="J1146" s="481"/>
      <c r="K1146" s="481"/>
      <c r="L1146" s="73"/>
      <c r="M1146" s="73"/>
    </row>
    <row r="1147" spans="2:13" ht="21" customHeight="1" outlineLevel="1">
      <c r="B1147" s="73"/>
      <c r="C1147" s="481"/>
      <c r="D1147" s="481"/>
      <c r="E1147" s="481"/>
      <c r="F1147" s="481"/>
      <c r="G1147" s="481"/>
      <c r="H1147" s="481"/>
      <c r="I1147" s="481"/>
      <c r="J1147" s="481"/>
      <c r="K1147" s="481"/>
      <c r="L1147" s="73"/>
      <c r="M1147" s="73"/>
    </row>
    <row r="1148" spans="2:13" ht="21" customHeight="1" outlineLevel="1">
      <c r="B1148" s="73"/>
      <c r="C1148" s="481"/>
      <c r="D1148" s="481"/>
      <c r="E1148" s="481"/>
      <c r="F1148" s="481"/>
      <c r="G1148" s="481"/>
      <c r="H1148" s="481"/>
      <c r="I1148" s="481"/>
      <c r="J1148" s="481"/>
      <c r="K1148" s="481"/>
      <c r="L1148" s="73"/>
      <c r="M1148" s="73"/>
    </row>
    <row r="1149" spans="2:13" ht="21" customHeight="1" outlineLevel="1">
      <c r="B1149" s="73"/>
      <c r="C1149" s="481"/>
      <c r="D1149" s="481"/>
      <c r="E1149" s="481"/>
      <c r="F1149" s="481"/>
      <c r="G1149" s="481"/>
      <c r="H1149" s="481"/>
      <c r="I1149" s="481"/>
      <c r="J1149" s="481"/>
      <c r="K1149" s="481"/>
      <c r="L1149" s="73"/>
      <c r="M1149" s="73"/>
    </row>
    <row r="1150" spans="2:13" ht="21" customHeight="1" outlineLevel="1">
      <c r="B1150" s="73"/>
      <c r="C1150" s="481"/>
      <c r="D1150" s="481"/>
      <c r="E1150" s="481"/>
      <c r="F1150" s="481"/>
      <c r="G1150" s="481"/>
      <c r="H1150" s="481"/>
      <c r="I1150" s="481"/>
      <c r="J1150" s="481"/>
      <c r="K1150" s="481"/>
      <c r="L1150" s="73"/>
      <c r="M1150" s="73"/>
    </row>
    <row r="1151" spans="2:13" ht="21" customHeight="1" outlineLevel="1">
      <c r="B1151" s="73"/>
      <c r="C1151" s="481"/>
      <c r="D1151" s="481"/>
      <c r="E1151" s="481"/>
      <c r="F1151" s="481"/>
      <c r="G1151" s="481"/>
      <c r="H1151" s="481"/>
      <c r="I1151" s="481"/>
      <c r="J1151" s="481"/>
      <c r="K1151" s="481"/>
      <c r="L1151" s="73"/>
      <c r="M1151" s="73"/>
    </row>
    <row r="1152" spans="2:13" ht="21" customHeight="1" outlineLevel="1">
      <c r="B1152" s="73"/>
      <c r="C1152" s="134"/>
      <c r="D1152" s="73"/>
      <c r="E1152" s="134"/>
      <c r="F1152" s="73"/>
      <c r="G1152" s="73"/>
      <c r="H1152" s="73"/>
      <c r="I1152" s="135"/>
      <c r="J1152" s="136"/>
      <c r="K1152" s="137"/>
      <c r="L1152" s="73"/>
      <c r="M1152" s="73"/>
    </row>
    <row r="1153" spans="2:13" ht="21" customHeight="1" outlineLevel="1">
      <c r="B1153" s="73"/>
      <c r="C1153" s="133" t="s">
        <v>511</v>
      </c>
      <c r="D1153" s="73"/>
      <c r="E1153" s="134"/>
      <c r="F1153" s="73"/>
      <c r="G1153" s="73"/>
      <c r="H1153" s="73"/>
      <c r="I1153" s="135"/>
      <c r="J1153" s="136"/>
      <c r="K1153" s="137"/>
      <c r="L1153" s="73"/>
      <c r="M1153" s="73"/>
    </row>
    <row r="1154" spans="2:13" ht="21" customHeight="1" outlineLevel="1">
      <c r="B1154" s="73"/>
      <c r="C1154" s="73"/>
      <c r="D1154" s="73"/>
      <c r="E1154" s="83"/>
      <c r="F1154" s="73"/>
      <c r="G1154" s="73"/>
      <c r="H1154" s="73"/>
      <c r="I1154" s="73"/>
      <c r="J1154" s="73"/>
      <c r="K1154" s="73"/>
      <c r="L1154" s="73"/>
      <c r="M1154" s="73"/>
    </row>
    <row r="1155" spans="2:13" ht="21" customHeight="1" outlineLevel="1">
      <c r="B1155" s="73"/>
      <c r="C1155" s="481"/>
      <c r="D1155" s="481"/>
      <c r="E1155" s="481"/>
      <c r="F1155" s="481"/>
      <c r="G1155" s="481"/>
      <c r="H1155" s="481"/>
      <c r="I1155" s="481"/>
      <c r="J1155" s="481"/>
      <c r="K1155" s="481"/>
      <c r="L1155" s="73"/>
      <c r="M1155" s="73"/>
    </row>
    <row r="1156" spans="2:13" ht="21" customHeight="1" outlineLevel="1">
      <c r="B1156" s="73"/>
      <c r="C1156" s="481"/>
      <c r="D1156" s="481"/>
      <c r="E1156" s="481"/>
      <c r="F1156" s="481"/>
      <c r="G1156" s="481"/>
      <c r="H1156" s="481"/>
      <c r="I1156" s="481"/>
      <c r="J1156" s="481"/>
      <c r="K1156" s="481"/>
      <c r="L1156" s="73"/>
      <c r="M1156" s="73"/>
    </row>
    <row r="1157" spans="2:13" ht="21" customHeight="1" outlineLevel="1">
      <c r="B1157" s="73"/>
      <c r="C1157" s="481"/>
      <c r="D1157" s="481"/>
      <c r="E1157" s="481"/>
      <c r="F1157" s="481"/>
      <c r="G1157" s="481"/>
      <c r="H1157" s="481"/>
      <c r="I1157" s="481"/>
      <c r="J1157" s="481"/>
      <c r="K1157" s="481"/>
      <c r="L1157" s="73"/>
      <c r="M1157" s="73"/>
    </row>
    <row r="1158" spans="2:13" ht="21" customHeight="1" outlineLevel="1">
      <c r="B1158" s="73"/>
      <c r="C1158" s="481"/>
      <c r="D1158" s="481"/>
      <c r="E1158" s="481"/>
      <c r="F1158" s="481"/>
      <c r="G1158" s="481"/>
      <c r="H1158" s="481"/>
      <c r="I1158" s="481"/>
      <c r="J1158" s="481"/>
      <c r="K1158" s="481"/>
      <c r="L1158" s="73"/>
      <c r="M1158" s="73"/>
    </row>
    <row r="1159" spans="2:13" ht="21" customHeight="1" outlineLevel="1">
      <c r="B1159" s="73"/>
      <c r="C1159" s="481"/>
      <c r="D1159" s="481"/>
      <c r="E1159" s="481"/>
      <c r="F1159" s="481"/>
      <c r="G1159" s="481"/>
      <c r="H1159" s="481"/>
      <c r="I1159" s="481"/>
      <c r="J1159" s="481"/>
      <c r="K1159" s="481"/>
      <c r="L1159" s="73"/>
      <c r="M1159" s="73"/>
    </row>
    <row r="1160" spans="2:13" ht="21" customHeight="1" outlineLevel="1">
      <c r="B1160" s="73"/>
      <c r="C1160" s="481"/>
      <c r="D1160" s="481"/>
      <c r="E1160" s="481"/>
      <c r="F1160" s="481"/>
      <c r="G1160" s="481"/>
      <c r="H1160" s="481"/>
      <c r="I1160" s="481"/>
      <c r="J1160" s="481"/>
      <c r="K1160" s="481"/>
      <c r="L1160" s="73"/>
      <c r="M1160" s="73"/>
    </row>
    <row r="1161" spans="2:13" ht="21" customHeight="1" outlineLevel="1">
      <c r="B1161" s="73"/>
      <c r="C1161" s="481"/>
      <c r="D1161" s="481"/>
      <c r="E1161" s="481"/>
      <c r="F1161" s="481"/>
      <c r="G1161" s="481"/>
      <c r="H1161" s="481"/>
      <c r="I1161" s="481"/>
      <c r="J1161" s="481"/>
      <c r="K1161" s="481"/>
      <c r="L1161" s="73"/>
      <c r="M1161" s="73"/>
    </row>
    <row r="1162" spans="2:13" ht="21" customHeight="1" outlineLevel="1">
      <c r="B1162" s="73"/>
      <c r="C1162" s="481"/>
      <c r="D1162" s="481"/>
      <c r="E1162" s="481"/>
      <c r="F1162" s="481"/>
      <c r="G1162" s="481"/>
      <c r="H1162" s="481"/>
      <c r="I1162" s="481"/>
      <c r="J1162" s="481"/>
      <c r="K1162" s="481"/>
      <c r="L1162" s="73"/>
      <c r="M1162" s="73"/>
    </row>
    <row r="1163" spans="2:13" ht="21" customHeight="1" outlineLevel="1">
      <c r="B1163" s="73"/>
      <c r="C1163" s="481"/>
      <c r="D1163" s="481"/>
      <c r="E1163" s="481"/>
      <c r="F1163" s="481"/>
      <c r="G1163" s="481"/>
      <c r="H1163" s="481"/>
      <c r="I1163" s="481"/>
      <c r="J1163" s="481"/>
      <c r="K1163" s="481"/>
      <c r="L1163" s="73"/>
      <c r="M1163" s="73"/>
    </row>
    <row r="1164" spans="2:13" ht="21" customHeight="1" outlineLevel="1">
      <c r="B1164" s="73"/>
      <c r="C1164" s="481"/>
      <c r="D1164" s="481"/>
      <c r="E1164" s="481"/>
      <c r="F1164" s="481"/>
      <c r="G1164" s="481"/>
      <c r="H1164" s="481"/>
      <c r="I1164" s="481"/>
      <c r="J1164" s="481"/>
      <c r="K1164" s="481"/>
      <c r="L1164" s="73"/>
      <c r="M1164" s="73"/>
    </row>
    <row r="1165" spans="2:13" ht="21" customHeight="1" outlineLevel="1">
      <c r="B1165" s="73"/>
      <c r="C1165" s="481"/>
      <c r="D1165" s="481"/>
      <c r="E1165" s="481"/>
      <c r="F1165" s="481"/>
      <c r="G1165" s="481"/>
      <c r="H1165" s="481"/>
      <c r="I1165" s="481"/>
      <c r="J1165" s="481"/>
      <c r="K1165" s="481"/>
      <c r="L1165" s="73"/>
      <c r="M1165" s="73"/>
    </row>
    <row r="1166" spans="2:13" ht="21" customHeight="1" outlineLevel="1">
      <c r="B1166" s="73"/>
      <c r="C1166" s="481"/>
      <c r="D1166" s="481"/>
      <c r="E1166" s="481"/>
      <c r="F1166" s="481"/>
      <c r="G1166" s="481"/>
      <c r="H1166" s="481"/>
      <c r="I1166" s="481"/>
      <c r="J1166" s="481"/>
      <c r="K1166" s="481"/>
      <c r="L1166" s="73"/>
      <c r="M1166" s="73"/>
    </row>
    <row r="1167" spans="2:13" ht="21" customHeight="1" outlineLevel="1">
      <c r="B1167" s="73"/>
      <c r="C1167" s="481"/>
      <c r="D1167" s="481"/>
      <c r="E1167" s="481"/>
      <c r="F1167" s="481"/>
      <c r="G1167" s="481"/>
      <c r="H1167" s="481"/>
      <c r="I1167" s="481"/>
      <c r="J1167" s="481"/>
      <c r="K1167" s="481"/>
      <c r="L1167" s="73"/>
      <c r="M1167" s="73"/>
    </row>
    <row r="1168" spans="2:13" ht="21" customHeight="1" outlineLevel="1">
      <c r="B1168" s="73"/>
      <c r="C1168" s="481"/>
      <c r="D1168" s="481"/>
      <c r="E1168" s="481"/>
      <c r="F1168" s="481"/>
      <c r="G1168" s="481"/>
      <c r="H1168" s="481"/>
      <c r="I1168" s="481"/>
      <c r="J1168" s="481"/>
      <c r="K1168" s="481"/>
      <c r="L1168" s="73"/>
      <c r="M1168" s="73"/>
    </row>
    <row r="1169" spans="2:13" ht="21" customHeight="1" outlineLevel="1">
      <c r="B1169" s="73"/>
      <c r="C1169" s="481"/>
      <c r="D1169" s="481"/>
      <c r="E1169" s="481"/>
      <c r="F1169" s="481"/>
      <c r="G1169" s="481"/>
      <c r="H1169" s="481"/>
      <c r="I1169" s="481"/>
      <c r="J1169" s="481"/>
      <c r="K1169" s="481"/>
      <c r="L1169" s="73"/>
      <c r="M1169" s="73"/>
    </row>
    <row r="1170" spans="2:13" ht="21" customHeight="1" outlineLevel="1">
      <c r="B1170" s="73"/>
      <c r="C1170" s="481"/>
      <c r="D1170" s="481"/>
      <c r="E1170" s="481"/>
      <c r="F1170" s="481"/>
      <c r="G1170" s="481"/>
      <c r="H1170" s="481"/>
      <c r="I1170" s="481"/>
      <c r="J1170" s="481"/>
      <c r="K1170" s="481"/>
      <c r="L1170" s="73"/>
      <c r="M1170" s="73"/>
    </row>
    <row r="1171" spans="2:13" ht="21" customHeight="1" outlineLevel="1">
      <c r="B1171" s="73"/>
      <c r="C1171" s="481"/>
      <c r="D1171" s="481"/>
      <c r="E1171" s="481"/>
      <c r="F1171" s="481"/>
      <c r="G1171" s="481"/>
      <c r="H1171" s="481"/>
      <c r="I1171" s="481"/>
      <c r="J1171" s="481"/>
      <c r="K1171" s="481"/>
      <c r="L1171" s="73"/>
      <c r="M1171" s="73"/>
    </row>
    <row r="1172" spans="2:13" ht="21" customHeight="1" outlineLevel="1">
      <c r="B1172" s="73"/>
      <c r="C1172" s="481"/>
      <c r="D1172" s="481"/>
      <c r="E1172" s="481"/>
      <c r="F1172" s="481"/>
      <c r="G1172" s="481"/>
      <c r="H1172" s="481"/>
      <c r="I1172" s="481"/>
      <c r="J1172" s="481"/>
      <c r="K1172" s="481"/>
      <c r="L1172" s="73"/>
      <c r="M1172" s="73"/>
    </row>
    <row r="1173" spans="2:13" ht="21" customHeight="1" outlineLevel="1">
      <c r="B1173" s="73"/>
      <c r="C1173" s="134"/>
      <c r="D1173" s="73"/>
      <c r="E1173" s="134"/>
      <c r="F1173" s="73"/>
      <c r="G1173" s="73"/>
      <c r="H1173" s="73"/>
      <c r="I1173" s="135"/>
      <c r="J1173" s="136"/>
      <c r="K1173" s="137"/>
      <c r="L1173" s="73"/>
      <c r="M1173" s="73"/>
    </row>
    <row r="1174" spans="2:13" ht="20.25" customHeight="1">
      <c r="B1174" s="73"/>
      <c r="C1174" s="134"/>
      <c r="D1174" s="73"/>
      <c r="E1174" s="134"/>
      <c r="F1174" s="73"/>
      <c r="G1174" s="73"/>
      <c r="H1174" s="73"/>
      <c r="I1174" s="135"/>
      <c r="J1174" s="136"/>
      <c r="K1174" s="137"/>
      <c r="L1174" s="73"/>
      <c r="M1174" s="73"/>
    </row>
    <row r="1175" spans="2:13" ht="24" customHeight="1">
      <c r="B1175" s="73"/>
      <c r="C1175" s="84" t="s">
        <v>300</v>
      </c>
      <c r="D1175" s="81"/>
      <c r="E1175" s="84" t="s">
        <v>301</v>
      </c>
      <c r="F1175" s="73"/>
      <c r="G1175" s="85" t="s">
        <v>497</v>
      </c>
      <c r="H1175" s="73"/>
      <c r="J1175" s="73"/>
      <c r="K1175" s="73"/>
      <c r="L1175" s="73"/>
      <c r="M1175" s="73"/>
    </row>
    <row r="1176" spans="2:13" ht="21" customHeight="1" outlineLevel="1">
      <c r="B1176" s="73"/>
      <c r="C1176" s="83"/>
      <c r="D1176" s="73"/>
      <c r="E1176" s="83"/>
      <c r="F1176" s="73"/>
      <c r="G1176" s="73"/>
      <c r="H1176" s="73"/>
      <c r="I1176" s="73"/>
      <c r="J1176" s="73"/>
      <c r="K1176" s="73"/>
      <c r="L1176" s="73"/>
      <c r="M1176" s="73"/>
    </row>
    <row r="1177" spans="2:13" ht="21.75" customHeight="1" outlineLevel="1">
      <c r="B1177" s="73"/>
      <c r="C1177" s="86" t="s">
        <v>431</v>
      </c>
      <c r="D1177" s="73"/>
      <c r="E1177" s="87"/>
      <c r="F1177" s="73"/>
      <c r="G1177" s="73"/>
      <c r="H1177" s="73"/>
      <c r="I1177" s="73"/>
      <c r="J1177" s="73"/>
      <c r="K1177" s="73"/>
      <c r="L1177" s="73"/>
      <c r="M1177" s="73"/>
    </row>
    <row r="1178" spans="2:13" ht="21" customHeight="1" outlineLevel="1">
      <c r="B1178" s="73"/>
      <c r="C1178" s="88"/>
      <c r="D1178" s="73"/>
      <c r="E1178" s="87"/>
      <c r="F1178" s="73"/>
      <c r="G1178" s="73"/>
      <c r="H1178" s="73"/>
      <c r="I1178" s="73"/>
      <c r="J1178" s="73"/>
      <c r="K1178" s="73"/>
      <c r="L1178" s="73"/>
      <c r="M1178" s="73"/>
    </row>
    <row r="1179" spans="2:13" ht="21" customHeight="1" outlineLevel="1">
      <c r="B1179" s="73"/>
      <c r="C1179" s="89"/>
      <c r="D1179" s="73"/>
      <c r="E1179" s="89"/>
      <c r="F1179" s="73"/>
      <c r="G1179" s="73"/>
      <c r="H1179" s="73"/>
      <c r="I1179" s="73"/>
      <c r="J1179" s="73"/>
      <c r="K1179" s="73"/>
      <c r="L1179" s="73"/>
      <c r="M1179" s="73"/>
    </row>
    <row r="1180" spans="2:13" outlineLevel="1">
      <c r="B1180" s="73"/>
      <c r="C1180" s="90" t="s">
        <v>36</v>
      </c>
      <c r="D1180" s="89"/>
      <c r="E1180" s="90" t="s">
        <v>432</v>
      </c>
      <c r="F1180" s="89"/>
      <c r="G1180" s="91" t="s">
        <v>433</v>
      </c>
      <c r="H1180" s="73"/>
      <c r="I1180" s="90" t="s">
        <v>434</v>
      </c>
      <c r="J1180" s="73"/>
      <c r="K1180" s="73"/>
      <c r="L1180" s="89"/>
      <c r="M1180" s="73"/>
    </row>
    <row r="1181" spans="2:13" ht="36.75" customHeight="1" outlineLevel="1">
      <c r="B1181" s="73"/>
      <c r="C1181" s="92" t="s">
        <v>316</v>
      </c>
      <c r="D1181" s="73"/>
      <c r="E1181" s="93" t="s">
        <v>672</v>
      </c>
      <c r="F1181" s="73"/>
      <c r="G1181" s="94"/>
      <c r="H1181" s="73"/>
      <c r="I1181" s="92" t="s">
        <v>438</v>
      </c>
      <c r="J1181" s="73"/>
      <c r="K1181" s="73"/>
      <c r="L1181" s="73"/>
      <c r="M1181" s="73"/>
    </row>
    <row r="1182" spans="2:13" ht="21" customHeight="1" outlineLevel="1">
      <c r="B1182" s="73"/>
      <c r="C1182" s="89"/>
      <c r="D1182" s="73"/>
      <c r="E1182" s="73"/>
      <c r="F1182" s="73"/>
      <c r="G1182" s="73"/>
      <c r="H1182" s="73"/>
      <c r="I1182" s="73"/>
      <c r="J1182" s="73"/>
      <c r="K1182" s="73"/>
      <c r="L1182" s="73"/>
      <c r="M1182" s="73"/>
    </row>
    <row r="1183" spans="2:13" ht="36" outlineLevel="1">
      <c r="B1183" s="73"/>
      <c r="C1183" s="95" t="s">
        <v>439</v>
      </c>
      <c r="D1183" s="89"/>
      <c r="E1183" s="95" t="s">
        <v>440</v>
      </c>
      <c r="F1183" s="89"/>
      <c r="G1183" s="95" t="s">
        <v>441</v>
      </c>
      <c r="H1183" s="73"/>
      <c r="I1183" s="95" t="s">
        <v>442</v>
      </c>
      <c r="J1183" s="89"/>
      <c r="K1183" s="95" t="s">
        <v>642</v>
      </c>
      <c r="L1183" s="73"/>
      <c r="M1183" s="73"/>
    </row>
    <row r="1184" spans="2:13" ht="36.75" customHeight="1" outlineLevel="1">
      <c r="B1184" s="73"/>
      <c r="C1184" s="94"/>
      <c r="D1184" s="89"/>
      <c r="E1184" s="94"/>
      <c r="F1184" s="89"/>
      <c r="G1184" s="94"/>
      <c r="H1184" s="73"/>
      <c r="I1184" s="150"/>
      <c r="J1184" s="89"/>
      <c r="K1184" s="94"/>
      <c r="L1184" s="73"/>
      <c r="M1184" s="73"/>
    </row>
    <row r="1185" spans="2:13" ht="21" customHeight="1" outlineLevel="1">
      <c r="B1185" s="73"/>
      <c r="C1185" s="89"/>
      <c r="D1185" s="89"/>
      <c r="E1185" s="89"/>
      <c r="F1185" s="89"/>
      <c r="G1185" s="73"/>
      <c r="H1185" s="73"/>
      <c r="I1185" s="73"/>
      <c r="J1185" s="89"/>
      <c r="K1185" s="73"/>
      <c r="L1185" s="73"/>
      <c r="M1185" s="73"/>
    </row>
    <row r="1186" spans="2:13" ht="21.75" customHeight="1" outlineLevel="1">
      <c r="B1186" s="73"/>
      <c r="C1186" s="86" t="s">
        <v>445</v>
      </c>
      <c r="D1186" s="73"/>
      <c r="E1186" s="98"/>
      <c r="F1186" s="99"/>
      <c r="G1186" s="99"/>
      <c r="H1186" s="99"/>
      <c r="I1186" s="99"/>
      <c r="J1186" s="99"/>
      <c r="K1186" s="99"/>
      <c r="L1186" s="73"/>
      <c r="M1186" s="73"/>
    </row>
    <row r="1187" spans="2:13" ht="21" customHeight="1" outlineLevel="1">
      <c r="B1187" s="73"/>
      <c r="C1187" s="73"/>
      <c r="D1187" s="73"/>
      <c r="E1187" s="100"/>
      <c r="F1187" s="101"/>
      <c r="G1187" s="100"/>
      <c r="H1187" s="101"/>
      <c r="I1187" s="100"/>
      <c r="J1187" s="102"/>
      <c r="K1187" s="100"/>
      <c r="L1187" s="73"/>
      <c r="M1187" s="73"/>
    </row>
    <row r="1188" spans="2:13" ht="21" customHeight="1" outlineLevel="1">
      <c r="B1188" s="73"/>
      <c r="C1188" s="73"/>
      <c r="D1188" s="73"/>
      <c r="E1188" s="100">
        <v>2024</v>
      </c>
      <c r="F1188" s="101"/>
      <c r="G1188" s="100">
        <v>2025</v>
      </c>
      <c r="H1188" s="101"/>
      <c r="I1188" s="100">
        <v>2026</v>
      </c>
      <c r="J1188" s="102"/>
      <c r="K1188" s="100" t="s">
        <v>446</v>
      </c>
      <c r="L1188" s="73"/>
      <c r="M1188" s="73"/>
    </row>
    <row r="1189" spans="2:13" outlineLevel="1">
      <c r="B1189" s="73"/>
      <c r="C1189" s="95" t="s">
        <v>447</v>
      </c>
      <c r="D1189" s="103"/>
      <c r="E1189" s="104">
        <f>E1190+E1191</f>
        <v>0</v>
      </c>
      <c r="F1189" s="103"/>
      <c r="G1189" s="104">
        <f>G1190+G1191</f>
        <v>0</v>
      </c>
      <c r="H1189" s="73"/>
      <c r="I1189" s="104">
        <f>I1190+I1191</f>
        <v>0</v>
      </c>
      <c r="J1189" s="103"/>
      <c r="K1189" s="104">
        <f>K1190+K1191</f>
        <v>0</v>
      </c>
      <c r="L1189" s="103"/>
      <c r="M1189" s="73"/>
    </row>
    <row r="1190" spans="2:13" ht="21" customHeight="1" outlineLevel="1">
      <c r="B1190" s="73"/>
      <c r="C1190" s="90" t="s">
        <v>448</v>
      </c>
      <c r="D1190" s="103"/>
      <c r="E1190" s="105">
        <v>0</v>
      </c>
      <c r="F1190" s="106"/>
      <c r="G1190" s="105">
        <v>0</v>
      </c>
      <c r="H1190" s="73"/>
      <c r="I1190" s="105">
        <v>0</v>
      </c>
      <c r="J1190" s="103"/>
      <c r="K1190" s="107">
        <f>E1190+G1190+I1190</f>
        <v>0</v>
      </c>
      <c r="L1190" s="103"/>
      <c r="M1190" s="73"/>
    </row>
    <row r="1191" spans="2:13" ht="21.75" customHeight="1" outlineLevel="1">
      <c r="B1191" s="73"/>
      <c r="C1191" s="90" t="s">
        <v>449</v>
      </c>
      <c r="D1191" s="103"/>
      <c r="E1191" s="105">
        <v>0</v>
      </c>
      <c r="F1191" s="106"/>
      <c r="G1191" s="105">
        <v>0</v>
      </c>
      <c r="H1191" s="73"/>
      <c r="I1191" s="105">
        <v>0</v>
      </c>
      <c r="J1191" s="103"/>
      <c r="K1191" s="107">
        <f>E1191+G1191+I1191</f>
        <v>0</v>
      </c>
      <c r="L1191" s="103"/>
      <c r="M1191" s="73"/>
    </row>
    <row r="1192" spans="2:13" outlineLevel="1">
      <c r="B1192" s="73"/>
      <c r="C1192" s="95" t="s">
        <v>450</v>
      </c>
      <c r="D1192" s="103"/>
      <c r="E1192" s="104">
        <f>E1193+E1194</f>
        <v>0</v>
      </c>
      <c r="F1192" s="103"/>
      <c r="G1192" s="104">
        <f>G1193+G1194</f>
        <v>0</v>
      </c>
      <c r="H1192" s="73"/>
      <c r="I1192" s="104">
        <f>I1193+I1194</f>
        <v>0</v>
      </c>
      <c r="J1192" s="103"/>
      <c r="K1192" s="104">
        <f>K1193+K1194</f>
        <v>0</v>
      </c>
      <c r="L1192" s="103"/>
      <c r="M1192" s="73"/>
    </row>
    <row r="1193" spans="2:13" ht="21" customHeight="1" outlineLevel="1">
      <c r="B1193" s="73"/>
      <c r="C1193" s="90" t="s">
        <v>451</v>
      </c>
      <c r="D1193" s="103"/>
      <c r="E1193" s="105">
        <v>0</v>
      </c>
      <c r="F1193" s="106"/>
      <c r="G1193" s="105">
        <v>0</v>
      </c>
      <c r="H1193" s="73"/>
      <c r="I1193" s="105">
        <v>0</v>
      </c>
      <c r="J1193" s="103"/>
      <c r="K1193" s="107">
        <f>E1193+G1193+I1193</f>
        <v>0</v>
      </c>
      <c r="L1193" s="103"/>
      <c r="M1193" s="73"/>
    </row>
    <row r="1194" spans="2:13" ht="21" customHeight="1" outlineLevel="1">
      <c r="B1194" s="73"/>
      <c r="C1194" s="90" t="s">
        <v>452</v>
      </c>
      <c r="D1194" s="103"/>
      <c r="E1194" s="105">
        <v>0</v>
      </c>
      <c r="F1194" s="106"/>
      <c r="G1194" s="105">
        <v>0</v>
      </c>
      <c r="H1194" s="73"/>
      <c r="I1194" s="105">
        <v>0</v>
      </c>
      <c r="J1194" s="103"/>
      <c r="K1194" s="107">
        <f>E1194+G1194+I1194</f>
        <v>0</v>
      </c>
      <c r="L1194" s="103"/>
      <c r="M1194" s="73"/>
    </row>
    <row r="1195" spans="2:13" ht="21" customHeight="1" outlineLevel="1">
      <c r="B1195" s="73"/>
      <c r="C1195" s="95" t="s">
        <v>453</v>
      </c>
      <c r="D1195" s="103"/>
      <c r="E1195" s="104">
        <f>E1196+E1197</f>
        <v>0</v>
      </c>
      <c r="F1195" s="103"/>
      <c r="G1195" s="104">
        <f>G1196+G1197</f>
        <v>0</v>
      </c>
      <c r="H1195" s="73"/>
      <c r="I1195" s="104">
        <f>I1196+I1197</f>
        <v>0</v>
      </c>
      <c r="J1195" s="103"/>
      <c r="K1195" s="104">
        <f>K1196+K1197</f>
        <v>0</v>
      </c>
      <c r="L1195" s="103"/>
      <c r="M1195" s="73"/>
    </row>
    <row r="1196" spans="2:13" ht="21" customHeight="1" outlineLevel="1">
      <c r="B1196" s="73"/>
      <c r="C1196" s="90" t="s">
        <v>454</v>
      </c>
      <c r="D1196" s="103"/>
      <c r="E1196" s="105">
        <v>0</v>
      </c>
      <c r="F1196" s="106"/>
      <c r="G1196" s="105">
        <v>0</v>
      </c>
      <c r="H1196" s="73"/>
      <c r="I1196" s="105">
        <v>0</v>
      </c>
      <c r="J1196" s="103"/>
      <c r="K1196" s="107">
        <f>E1196+G1196+I1196</f>
        <v>0</v>
      </c>
      <c r="L1196" s="103"/>
      <c r="M1196" s="73"/>
    </row>
    <row r="1197" spans="2:13" ht="21" customHeight="1" outlineLevel="1">
      <c r="B1197" s="73"/>
      <c r="C1197" s="90" t="s">
        <v>455</v>
      </c>
      <c r="D1197" s="103"/>
      <c r="E1197" s="105">
        <v>0</v>
      </c>
      <c r="F1197" s="106"/>
      <c r="G1197" s="105">
        <v>0</v>
      </c>
      <c r="H1197" s="73"/>
      <c r="I1197" s="105">
        <v>0</v>
      </c>
      <c r="J1197" s="103"/>
      <c r="K1197" s="107">
        <f>E1197+G1197+I1197</f>
        <v>0</v>
      </c>
      <c r="L1197" s="103"/>
      <c r="M1197" s="73"/>
    </row>
    <row r="1198" spans="2:13" ht="21" customHeight="1" outlineLevel="1">
      <c r="B1198" s="73"/>
      <c r="C1198" s="95" t="s">
        <v>456</v>
      </c>
      <c r="D1198" s="103"/>
      <c r="E1198" s="104">
        <f>E1199+E1200</f>
        <v>0</v>
      </c>
      <c r="F1198" s="103"/>
      <c r="G1198" s="104">
        <f>G1199+G1200</f>
        <v>0</v>
      </c>
      <c r="H1198" s="73"/>
      <c r="I1198" s="104">
        <f>I1199+I1200</f>
        <v>0</v>
      </c>
      <c r="J1198" s="103"/>
      <c r="K1198" s="104">
        <f>K1199+K1200</f>
        <v>0</v>
      </c>
      <c r="L1198" s="103"/>
      <c r="M1198" s="73"/>
    </row>
    <row r="1199" spans="2:13" ht="21" customHeight="1" outlineLevel="1">
      <c r="B1199" s="73"/>
      <c r="C1199" s="90" t="s">
        <v>457</v>
      </c>
      <c r="D1199" s="103"/>
      <c r="E1199" s="105">
        <v>0</v>
      </c>
      <c r="F1199" s="106"/>
      <c r="G1199" s="105">
        <v>0</v>
      </c>
      <c r="H1199" s="73"/>
      <c r="I1199" s="105">
        <v>0</v>
      </c>
      <c r="J1199" s="103"/>
      <c r="K1199" s="107">
        <f>E1199+G1199+I1199</f>
        <v>0</v>
      </c>
      <c r="L1199" s="103"/>
      <c r="M1199" s="73"/>
    </row>
    <row r="1200" spans="2:13" ht="21" customHeight="1" outlineLevel="1">
      <c r="B1200" s="73"/>
      <c r="C1200" s="90" t="s">
        <v>458</v>
      </c>
      <c r="D1200" s="103"/>
      <c r="E1200" s="105">
        <v>0</v>
      </c>
      <c r="F1200" s="106"/>
      <c r="G1200" s="105">
        <v>0</v>
      </c>
      <c r="H1200" s="73"/>
      <c r="I1200" s="105">
        <v>0</v>
      </c>
      <c r="J1200" s="103"/>
      <c r="K1200" s="107">
        <f>E1200+G1200+I1200</f>
        <v>0</v>
      </c>
      <c r="L1200" s="103"/>
      <c r="M1200" s="73"/>
    </row>
    <row r="1201" spans="2:13" ht="21" customHeight="1" outlineLevel="1">
      <c r="B1201" s="73"/>
      <c r="C1201" s="90" t="s">
        <v>459</v>
      </c>
      <c r="D1201" s="103"/>
      <c r="E1201" s="108">
        <f>E1189+E1192+E1195+E1198</f>
        <v>0</v>
      </c>
      <c r="F1201" s="103"/>
      <c r="G1201" s="108">
        <f>G1189+G1192+G1195+G1198</f>
        <v>0</v>
      </c>
      <c r="H1201" s="73"/>
      <c r="I1201" s="108">
        <f>I1189+I1192+I1195+I1198</f>
        <v>0</v>
      </c>
      <c r="J1201" s="103"/>
      <c r="K1201" s="108">
        <f>E1201+G1201+I1201</f>
        <v>0</v>
      </c>
      <c r="L1201" s="103"/>
      <c r="M1201" s="73"/>
    </row>
    <row r="1202" spans="2:13" ht="21" customHeight="1" outlineLevel="1">
      <c r="B1202" s="73"/>
      <c r="C1202" s="109"/>
      <c r="D1202" s="103"/>
      <c r="E1202" s="109"/>
      <c r="F1202" s="109"/>
      <c r="G1202" s="109"/>
      <c r="H1202" s="109"/>
      <c r="I1202" s="109"/>
      <c r="J1202" s="109"/>
      <c r="K1202" s="109"/>
      <c r="L1202" s="103"/>
      <c r="M1202" s="73"/>
    </row>
    <row r="1203" spans="2:13" ht="21" customHeight="1" outlineLevel="1">
      <c r="B1203" s="73"/>
      <c r="C1203" s="103"/>
      <c r="D1203" s="89"/>
      <c r="E1203" s="103"/>
      <c r="F1203" s="89"/>
      <c r="G1203" s="73"/>
      <c r="H1203" s="73"/>
      <c r="I1203" s="73"/>
      <c r="J1203" s="89"/>
      <c r="K1203" s="73"/>
      <c r="L1203" s="89"/>
      <c r="M1203" s="73"/>
    </row>
    <row r="1204" spans="2:13" ht="21" customHeight="1" outlineLevel="1">
      <c r="B1204" s="73"/>
      <c r="C1204" s="86" t="s">
        <v>460</v>
      </c>
      <c r="D1204" s="73"/>
      <c r="E1204" s="99"/>
      <c r="F1204" s="99"/>
      <c r="G1204" s="99"/>
      <c r="H1204" s="99"/>
      <c r="I1204" s="99"/>
      <c r="J1204" s="99"/>
      <c r="K1204" s="99"/>
      <c r="L1204" s="89"/>
      <c r="M1204" s="73"/>
    </row>
    <row r="1205" spans="2:13" ht="21" customHeight="1" outlineLevel="1">
      <c r="B1205" s="73"/>
      <c r="C1205" s="73"/>
      <c r="D1205" s="73"/>
      <c r="E1205" s="100"/>
      <c r="F1205" s="101"/>
      <c r="G1205" s="100"/>
      <c r="H1205" s="101"/>
      <c r="I1205" s="100"/>
      <c r="J1205" s="102"/>
      <c r="K1205" s="100"/>
      <c r="L1205" s="89"/>
      <c r="M1205" s="73"/>
    </row>
    <row r="1206" spans="2:13" ht="21" customHeight="1" outlineLevel="1">
      <c r="B1206" s="73"/>
      <c r="C1206" s="73"/>
      <c r="D1206" s="73"/>
      <c r="E1206" s="100">
        <v>2024</v>
      </c>
      <c r="F1206" s="101"/>
      <c r="G1206" s="100">
        <v>2025</v>
      </c>
      <c r="H1206" s="101"/>
      <c r="I1206" s="100">
        <v>2026</v>
      </c>
      <c r="J1206" s="102"/>
      <c r="K1206" s="100" t="s">
        <v>407</v>
      </c>
      <c r="L1206" s="89"/>
      <c r="M1206" s="73"/>
    </row>
    <row r="1207" spans="2:13" ht="21" customHeight="1" outlineLevel="1">
      <c r="B1207" s="73"/>
      <c r="C1207" s="95" t="s">
        <v>461</v>
      </c>
      <c r="D1207" s="103"/>
      <c r="E1207" s="110">
        <v>0</v>
      </c>
      <c r="F1207" s="111"/>
      <c r="G1207" s="110">
        <v>0</v>
      </c>
      <c r="H1207" s="112"/>
      <c r="I1207" s="110">
        <v>0</v>
      </c>
      <c r="J1207" s="111"/>
      <c r="K1207" s="113">
        <f t="shared" ref="K1207:K1225" si="18">E1207+G1207+I1207</f>
        <v>0</v>
      </c>
      <c r="L1207" s="89"/>
      <c r="M1207" s="73"/>
    </row>
    <row r="1208" spans="2:13" ht="21" customHeight="1" outlineLevel="1">
      <c r="B1208" s="73"/>
      <c r="C1208" s="90" t="s">
        <v>462</v>
      </c>
      <c r="D1208" s="103"/>
      <c r="E1208" s="110">
        <v>0</v>
      </c>
      <c r="F1208" s="114"/>
      <c r="G1208" s="110">
        <v>0</v>
      </c>
      <c r="H1208" s="112"/>
      <c r="I1208" s="110">
        <v>0</v>
      </c>
      <c r="J1208" s="111"/>
      <c r="K1208" s="113">
        <f t="shared" si="18"/>
        <v>0</v>
      </c>
      <c r="L1208" s="89"/>
      <c r="M1208" s="73"/>
    </row>
    <row r="1209" spans="2:13" ht="21" customHeight="1" outlineLevel="1">
      <c r="B1209" s="73"/>
      <c r="C1209" s="90" t="s">
        <v>463</v>
      </c>
      <c r="D1209" s="103"/>
      <c r="E1209" s="110">
        <v>0</v>
      </c>
      <c r="F1209" s="111"/>
      <c r="G1209" s="110">
        <v>0</v>
      </c>
      <c r="H1209" s="112"/>
      <c r="I1209" s="110">
        <v>0</v>
      </c>
      <c r="J1209" s="111"/>
      <c r="K1209" s="113">
        <f t="shared" si="18"/>
        <v>0</v>
      </c>
      <c r="L1209" s="89"/>
      <c r="M1209" s="73"/>
    </row>
    <row r="1210" spans="2:13" ht="21.75" customHeight="1" outlineLevel="1">
      <c r="B1210" s="73"/>
      <c r="C1210" s="90" t="s">
        <v>464</v>
      </c>
      <c r="D1210" s="103"/>
      <c r="E1210" s="110">
        <v>0</v>
      </c>
      <c r="F1210" s="114"/>
      <c r="G1210" s="110">
        <v>0</v>
      </c>
      <c r="H1210" s="112"/>
      <c r="I1210" s="110">
        <v>0</v>
      </c>
      <c r="J1210" s="111"/>
      <c r="K1210" s="113">
        <f t="shared" si="18"/>
        <v>0</v>
      </c>
      <c r="L1210" s="73"/>
      <c r="M1210" s="73"/>
    </row>
    <row r="1211" spans="2:13" ht="21.75" customHeight="1" outlineLevel="1">
      <c r="B1211" s="73"/>
      <c r="C1211" s="90" t="s">
        <v>465</v>
      </c>
      <c r="D1211" s="103"/>
      <c r="E1211" s="110">
        <v>0</v>
      </c>
      <c r="F1211" s="114"/>
      <c r="G1211" s="110">
        <v>0</v>
      </c>
      <c r="H1211" s="112"/>
      <c r="I1211" s="110">
        <v>0</v>
      </c>
      <c r="J1211" s="111"/>
      <c r="K1211" s="113">
        <f t="shared" si="18"/>
        <v>0</v>
      </c>
      <c r="L1211" s="73"/>
      <c r="M1211" s="73"/>
    </row>
    <row r="1212" spans="2:13" ht="21" customHeight="1" outlineLevel="1">
      <c r="B1212" s="73"/>
      <c r="C1212" s="90" t="s">
        <v>466</v>
      </c>
      <c r="D1212" s="103"/>
      <c r="E1212" s="110">
        <v>0</v>
      </c>
      <c r="F1212" s="111"/>
      <c r="G1212" s="110">
        <v>0</v>
      </c>
      <c r="H1212" s="112"/>
      <c r="I1212" s="110">
        <v>0</v>
      </c>
      <c r="J1212" s="111"/>
      <c r="K1212" s="113">
        <f t="shared" si="18"/>
        <v>0</v>
      </c>
      <c r="L1212" s="73"/>
      <c r="M1212" s="73"/>
    </row>
    <row r="1213" spans="2:13" ht="21.75" customHeight="1" outlineLevel="1">
      <c r="B1213" s="73"/>
      <c r="C1213" s="90" t="s">
        <v>467</v>
      </c>
      <c r="D1213" s="103"/>
      <c r="E1213" s="110">
        <v>0</v>
      </c>
      <c r="F1213" s="114"/>
      <c r="G1213" s="110">
        <v>0</v>
      </c>
      <c r="H1213" s="112"/>
      <c r="I1213" s="110">
        <v>0</v>
      </c>
      <c r="J1213" s="111"/>
      <c r="K1213" s="113">
        <f t="shared" si="18"/>
        <v>0</v>
      </c>
      <c r="L1213" s="73"/>
      <c r="M1213" s="73"/>
    </row>
    <row r="1214" spans="2:13" ht="21.75" customHeight="1" outlineLevel="1">
      <c r="B1214" s="73"/>
      <c r="C1214" s="90" t="s">
        <v>468</v>
      </c>
      <c r="D1214" s="103"/>
      <c r="E1214" s="110">
        <v>0</v>
      </c>
      <c r="F1214" s="114"/>
      <c r="G1214" s="110">
        <v>0</v>
      </c>
      <c r="H1214" s="112"/>
      <c r="I1214" s="110">
        <v>0</v>
      </c>
      <c r="J1214" s="111"/>
      <c r="K1214" s="113">
        <f t="shared" si="18"/>
        <v>0</v>
      </c>
      <c r="L1214" s="73"/>
      <c r="M1214" s="73"/>
    </row>
    <row r="1215" spans="2:13" ht="21.75" customHeight="1" outlineLevel="1">
      <c r="B1215" s="73"/>
      <c r="C1215" s="90" t="s">
        <v>469</v>
      </c>
      <c r="D1215" s="103"/>
      <c r="E1215" s="110">
        <v>0</v>
      </c>
      <c r="F1215" s="114"/>
      <c r="G1215" s="110">
        <v>0</v>
      </c>
      <c r="H1215" s="112"/>
      <c r="I1215" s="110">
        <v>0</v>
      </c>
      <c r="J1215" s="111"/>
      <c r="K1215" s="113">
        <f t="shared" si="18"/>
        <v>0</v>
      </c>
      <c r="L1215" s="73"/>
      <c r="M1215" s="73"/>
    </row>
    <row r="1216" spans="2:13" ht="21" customHeight="1" outlineLevel="1">
      <c r="B1216" s="73"/>
      <c r="C1216" s="115" t="s">
        <v>470</v>
      </c>
      <c r="D1216" s="103"/>
      <c r="E1216" s="110">
        <v>0</v>
      </c>
      <c r="F1216" s="114"/>
      <c r="G1216" s="110">
        <v>0</v>
      </c>
      <c r="H1216" s="112"/>
      <c r="I1216" s="110">
        <v>0</v>
      </c>
      <c r="J1216" s="111"/>
      <c r="K1216" s="113">
        <f t="shared" si="18"/>
        <v>0</v>
      </c>
      <c r="L1216" s="116"/>
      <c r="M1216" s="73"/>
    </row>
    <row r="1217" spans="2:13" ht="21" customHeight="1" outlineLevel="1">
      <c r="B1217" s="73"/>
      <c r="C1217" s="115" t="s">
        <v>471</v>
      </c>
      <c r="D1217" s="103"/>
      <c r="E1217" s="110">
        <v>0</v>
      </c>
      <c r="F1217" s="114"/>
      <c r="G1217" s="110">
        <v>0</v>
      </c>
      <c r="H1217" s="112"/>
      <c r="I1217" s="110">
        <v>0</v>
      </c>
      <c r="J1217" s="111"/>
      <c r="K1217" s="113">
        <f t="shared" si="18"/>
        <v>0</v>
      </c>
      <c r="L1217" s="116"/>
      <c r="M1217" s="73"/>
    </row>
    <row r="1218" spans="2:13" ht="21" customHeight="1" outlineLevel="1">
      <c r="B1218" s="73"/>
      <c r="C1218" s="115" t="s">
        <v>472</v>
      </c>
      <c r="D1218" s="103"/>
      <c r="E1218" s="110">
        <v>0</v>
      </c>
      <c r="F1218" s="114"/>
      <c r="G1218" s="110">
        <v>0</v>
      </c>
      <c r="H1218" s="112"/>
      <c r="I1218" s="110">
        <v>0</v>
      </c>
      <c r="J1218" s="111"/>
      <c r="K1218" s="113">
        <f t="shared" si="18"/>
        <v>0</v>
      </c>
      <c r="L1218" s="116"/>
      <c r="M1218" s="73"/>
    </row>
    <row r="1219" spans="2:13" ht="21" customHeight="1" outlineLevel="1">
      <c r="B1219" s="73"/>
      <c r="C1219" s="115" t="s">
        <v>473</v>
      </c>
      <c r="D1219" s="103"/>
      <c r="E1219" s="110">
        <v>0</v>
      </c>
      <c r="F1219" s="114"/>
      <c r="G1219" s="110">
        <v>0</v>
      </c>
      <c r="H1219" s="112"/>
      <c r="I1219" s="110">
        <v>0</v>
      </c>
      <c r="J1219" s="111"/>
      <c r="K1219" s="113">
        <f t="shared" si="18"/>
        <v>0</v>
      </c>
      <c r="L1219" s="116"/>
      <c r="M1219" s="73"/>
    </row>
    <row r="1220" spans="2:13" ht="21" customHeight="1" outlineLevel="1">
      <c r="B1220" s="73"/>
      <c r="C1220" s="115" t="s">
        <v>474</v>
      </c>
      <c r="D1220" s="103"/>
      <c r="E1220" s="110">
        <v>0</v>
      </c>
      <c r="F1220" s="114"/>
      <c r="G1220" s="110">
        <v>0</v>
      </c>
      <c r="H1220" s="112"/>
      <c r="I1220" s="110">
        <v>0</v>
      </c>
      <c r="J1220" s="111"/>
      <c r="K1220" s="113">
        <f t="shared" si="18"/>
        <v>0</v>
      </c>
      <c r="L1220" s="116"/>
      <c r="M1220" s="73"/>
    </row>
    <row r="1221" spans="2:13" ht="21" customHeight="1" outlineLevel="1">
      <c r="B1221" s="73"/>
      <c r="C1221" s="115" t="s">
        <v>475</v>
      </c>
      <c r="D1221" s="103"/>
      <c r="E1221" s="110">
        <v>0</v>
      </c>
      <c r="F1221" s="114"/>
      <c r="G1221" s="110">
        <v>0</v>
      </c>
      <c r="H1221" s="112"/>
      <c r="I1221" s="110">
        <v>0</v>
      </c>
      <c r="J1221" s="111"/>
      <c r="K1221" s="113">
        <f t="shared" si="18"/>
        <v>0</v>
      </c>
      <c r="L1221" s="116"/>
      <c r="M1221" s="73"/>
    </row>
    <row r="1222" spans="2:13" ht="21" customHeight="1" outlineLevel="1">
      <c r="B1222" s="73"/>
      <c r="C1222" s="115" t="s">
        <v>476</v>
      </c>
      <c r="D1222" s="103"/>
      <c r="E1222" s="110">
        <v>0</v>
      </c>
      <c r="F1222" s="114"/>
      <c r="G1222" s="110">
        <v>0</v>
      </c>
      <c r="H1222" s="112"/>
      <c r="I1222" s="110">
        <v>0</v>
      </c>
      <c r="J1222" s="111"/>
      <c r="K1222" s="113">
        <f t="shared" si="18"/>
        <v>0</v>
      </c>
      <c r="L1222" s="116"/>
      <c r="M1222" s="73"/>
    </row>
    <row r="1223" spans="2:13" ht="21" customHeight="1" outlineLevel="1">
      <c r="B1223" s="73"/>
      <c r="C1223" s="115" t="s">
        <v>477</v>
      </c>
      <c r="D1223" s="103"/>
      <c r="E1223" s="110">
        <v>0</v>
      </c>
      <c r="F1223" s="114"/>
      <c r="G1223" s="110">
        <v>0</v>
      </c>
      <c r="H1223" s="112"/>
      <c r="I1223" s="110">
        <v>0</v>
      </c>
      <c r="J1223" s="111"/>
      <c r="K1223" s="113">
        <f t="shared" si="18"/>
        <v>0</v>
      </c>
      <c r="L1223" s="116"/>
      <c r="M1223" s="73"/>
    </row>
    <row r="1224" spans="2:13" ht="21" customHeight="1" outlineLevel="1">
      <c r="B1224" s="73"/>
      <c r="C1224" s="115" t="s">
        <v>478</v>
      </c>
      <c r="D1224" s="103"/>
      <c r="E1224" s="110">
        <v>0</v>
      </c>
      <c r="F1224" s="114"/>
      <c r="G1224" s="110">
        <v>0</v>
      </c>
      <c r="H1224" s="112"/>
      <c r="I1224" s="110">
        <v>0</v>
      </c>
      <c r="J1224" s="111"/>
      <c r="K1224" s="113">
        <f t="shared" si="18"/>
        <v>0</v>
      </c>
      <c r="L1224" s="116"/>
      <c r="M1224" s="73"/>
    </row>
    <row r="1225" spans="2:13" ht="21" customHeight="1" outlineLevel="1">
      <c r="B1225" s="73"/>
      <c r="C1225" s="115" t="s">
        <v>479</v>
      </c>
      <c r="D1225" s="103"/>
      <c r="E1225" s="110">
        <v>0</v>
      </c>
      <c r="F1225" s="114"/>
      <c r="G1225" s="110">
        <v>0</v>
      </c>
      <c r="H1225" s="112"/>
      <c r="I1225" s="110">
        <v>0</v>
      </c>
      <c r="J1225" s="111"/>
      <c r="K1225" s="113">
        <f t="shared" si="18"/>
        <v>0</v>
      </c>
      <c r="L1225" s="116"/>
      <c r="M1225" s="73"/>
    </row>
    <row r="1226" spans="2:13" ht="21" customHeight="1" outlineLevel="1">
      <c r="B1226" s="73"/>
      <c r="C1226" s="90" t="s">
        <v>480</v>
      </c>
      <c r="D1226" s="103"/>
      <c r="E1226" s="117">
        <f>SUM(E1207:E1225)</f>
        <v>0</v>
      </c>
      <c r="F1226" s="111"/>
      <c r="G1226" s="117">
        <f>SUM(G1207:G1225)</f>
        <v>0</v>
      </c>
      <c r="H1226" s="112"/>
      <c r="I1226" s="117">
        <f>SUM(I1207:I1225)</f>
        <v>0</v>
      </c>
      <c r="J1226" s="111"/>
      <c r="K1226" s="117">
        <f>SUM(K1207:K1225)</f>
        <v>0</v>
      </c>
      <c r="L1226" s="89"/>
      <c r="M1226" s="73"/>
    </row>
    <row r="1227" spans="2:13" ht="21" customHeight="1" outlineLevel="1">
      <c r="B1227" s="73"/>
      <c r="C1227" s="109"/>
      <c r="D1227" s="103"/>
      <c r="E1227" s="73"/>
      <c r="F1227" s="73"/>
      <c r="G1227" s="73"/>
      <c r="H1227" s="73"/>
      <c r="I1227" s="73"/>
      <c r="J1227" s="73"/>
      <c r="K1227" s="73"/>
      <c r="L1227" s="89"/>
      <c r="M1227" s="73"/>
    </row>
    <row r="1228" spans="2:13" ht="21" customHeight="1" outlineLevel="1">
      <c r="B1228" s="73"/>
      <c r="C1228" s="73"/>
      <c r="D1228" s="73"/>
      <c r="E1228" s="100">
        <v>2024</v>
      </c>
      <c r="F1228" s="101"/>
      <c r="G1228" s="100">
        <v>2025</v>
      </c>
      <c r="H1228" s="101"/>
      <c r="I1228" s="100">
        <v>2026</v>
      </c>
      <c r="J1228" s="102"/>
      <c r="K1228" s="100" t="s">
        <v>407</v>
      </c>
      <c r="L1228" s="89"/>
      <c r="M1228" s="73"/>
    </row>
    <row r="1229" spans="2:13" ht="21" customHeight="1" outlineLevel="1">
      <c r="B1229" s="73"/>
      <c r="C1229" s="95" t="s">
        <v>481</v>
      </c>
      <c r="D1229" s="103"/>
      <c r="E1229" s="110">
        <v>0</v>
      </c>
      <c r="F1229" s="111"/>
      <c r="G1229" s="110">
        <v>0</v>
      </c>
      <c r="H1229" s="112"/>
      <c r="I1229" s="110">
        <v>0</v>
      </c>
      <c r="J1229" s="111"/>
      <c r="K1229" s="113">
        <f t="shared" ref="K1229:K1237" si="19">E1229+G1229+I1229</f>
        <v>0</v>
      </c>
      <c r="L1229" s="89"/>
      <c r="M1229" s="73"/>
    </row>
    <row r="1230" spans="2:13" ht="21" customHeight="1" outlineLevel="1">
      <c r="B1230" s="73"/>
      <c r="C1230" s="90" t="s">
        <v>482</v>
      </c>
      <c r="D1230" s="103"/>
      <c r="E1230" s="110">
        <v>0</v>
      </c>
      <c r="F1230" s="114"/>
      <c r="G1230" s="110">
        <v>0</v>
      </c>
      <c r="H1230" s="112"/>
      <c r="I1230" s="110">
        <v>0</v>
      </c>
      <c r="J1230" s="111"/>
      <c r="K1230" s="113">
        <f t="shared" si="19"/>
        <v>0</v>
      </c>
      <c r="L1230" s="89"/>
      <c r="M1230" s="73"/>
    </row>
    <row r="1231" spans="2:13" ht="21" customHeight="1" outlineLevel="1">
      <c r="B1231" s="73"/>
      <c r="C1231" s="90" t="s">
        <v>483</v>
      </c>
      <c r="D1231" s="103"/>
      <c r="E1231" s="110">
        <v>0</v>
      </c>
      <c r="F1231" s="114"/>
      <c r="G1231" s="110">
        <v>0</v>
      </c>
      <c r="H1231" s="112"/>
      <c r="I1231" s="110">
        <v>0</v>
      </c>
      <c r="J1231" s="111"/>
      <c r="K1231" s="113">
        <f t="shared" si="19"/>
        <v>0</v>
      </c>
      <c r="L1231" s="73"/>
      <c r="M1231" s="73"/>
    </row>
    <row r="1232" spans="2:13" ht="21" customHeight="1" outlineLevel="1">
      <c r="B1232" s="73"/>
      <c r="C1232" s="90" t="s">
        <v>484</v>
      </c>
      <c r="D1232" s="103"/>
      <c r="E1232" s="110">
        <v>0</v>
      </c>
      <c r="F1232" s="111"/>
      <c r="G1232" s="110">
        <v>0</v>
      </c>
      <c r="H1232" s="112"/>
      <c r="I1232" s="110">
        <v>0</v>
      </c>
      <c r="J1232" s="111"/>
      <c r="K1232" s="113">
        <f t="shared" si="19"/>
        <v>0</v>
      </c>
      <c r="L1232" s="89"/>
      <c r="M1232" s="73"/>
    </row>
    <row r="1233" spans="2:13" ht="21" customHeight="1" outlineLevel="1">
      <c r="B1233" s="73"/>
      <c r="C1233" s="90" t="s">
        <v>485</v>
      </c>
      <c r="D1233" s="103"/>
      <c r="E1233" s="110">
        <v>0</v>
      </c>
      <c r="F1233" s="114"/>
      <c r="G1233" s="110">
        <v>0</v>
      </c>
      <c r="H1233" s="112"/>
      <c r="I1233" s="110">
        <v>0</v>
      </c>
      <c r="J1233" s="111"/>
      <c r="K1233" s="113">
        <f t="shared" si="19"/>
        <v>0</v>
      </c>
      <c r="L1233" s="116"/>
      <c r="M1233" s="73"/>
    </row>
    <row r="1234" spans="2:13" ht="21" customHeight="1" outlineLevel="1">
      <c r="B1234" s="73"/>
      <c r="C1234" s="90" t="s">
        <v>486</v>
      </c>
      <c r="D1234" s="103"/>
      <c r="E1234" s="110">
        <v>0</v>
      </c>
      <c r="F1234" s="114"/>
      <c r="G1234" s="110">
        <v>0</v>
      </c>
      <c r="H1234" s="112"/>
      <c r="I1234" s="110">
        <v>0</v>
      </c>
      <c r="J1234" s="111"/>
      <c r="K1234" s="113">
        <f t="shared" si="19"/>
        <v>0</v>
      </c>
      <c r="L1234" s="116"/>
      <c r="M1234" s="73"/>
    </row>
    <row r="1235" spans="2:13" ht="21" customHeight="1" outlineLevel="1">
      <c r="B1235" s="73"/>
      <c r="C1235" s="90" t="s">
        <v>487</v>
      </c>
      <c r="D1235" s="103"/>
      <c r="E1235" s="110">
        <v>0</v>
      </c>
      <c r="F1235" s="114"/>
      <c r="G1235" s="110">
        <v>0</v>
      </c>
      <c r="H1235" s="112"/>
      <c r="I1235" s="110">
        <v>0</v>
      </c>
      <c r="J1235" s="111"/>
      <c r="K1235" s="113">
        <f t="shared" si="19"/>
        <v>0</v>
      </c>
      <c r="L1235" s="116"/>
      <c r="M1235" s="73"/>
    </row>
    <row r="1236" spans="2:13" ht="21" customHeight="1" outlineLevel="1">
      <c r="B1236" s="73"/>
      <c r="C1236" s="90" t="s">
        <v>488</v>
      </c>
      <c r="D1236" s="103"/>
      <c r="E1236" s="110">
        <v>0</v>
      </c>
      <c r="F1236" s="114"/>
      <c r="G1236" s="110">
        <v>0</v>
      </c>
      <c r="H1236" s="112"/>
      <c r="I1236" s="110">
        <v>0</v>
      </c>
      <c r="J1236" s="111"/>
      <c r="K1236" s="113">
        <f t="shared" si="19"/>
        <v>0</v>
      </c>
      <c r="L1236" s="116"/>
      <c r="M1236" s="73"/>
    </row>
    <row r="1237" spans="2:13" ht="21.75" customHeight="1" outlineLevel="1">
      <c r="B1237" s="73"/>
      <c r="C1237" s="90" t="s">
        <v>480</v>
      </c>
      <c r="D1237" s="103"/>
      <c r="E1237" s="117">
        <f>SUM(E1229:E1236)</f>
        <v>0</v>
      </c>
      <c r="F1237" s="111"/>
      <c r="G1237" s="117">
        <f>SUM(G1229:G1236)</f>
        <v>0</v>
      </c>
      <c r="H1237" s="112"/>
      <c r="I1237" s="117">
        <f>SUM(I1229:I1236)</f>
        <v>0</v>
      </c>
      <c r="J1237" s="111"/>
      <c r="K1237" s="117">
        <f t="shared" si="19"/>
        <v>0</v>
      </c>
      <c r="L1237" s="89"/>
      <c r="M1237" s="73"/>
    </row>
    <row r="1238" spans="2:13" ht="21" customHeight="1" outlineLevel="1">
      <c r="B1238" s="73"/>
      <c r="C1238" s="89"/>
      <c r="D1238" s="103"/>
      <c r="E1238" s="89"/>
      <c r="F1238" s="89"/>
      <c r="G1238" s="89"/>
      <c r="H1238" s="89"/>
      <c r="I1238" s="89"/>
      <c r="J1238" s="89"/>
      <c r="K1238" s="89"/>
      <c r="L1238" s="89"/>
      <c r="M1238" s="73"/>
    </row>
    <row r="1239" spans="2:13" ht="21" customHeight="1" outlineLevel="1">
      <c r="B1239" s="73"/>
      <c r="C1239" s="93" t="s">
        <v>490</v>
      </c>
      <c r="D1239" s="89"/>
      <c r="E1239" s="93" t="str">
        <f>IF(K1210&gt;0,"Si","No")</f>
        <v>No</v>
      </c>
      <c r="F1239" s="89"/>
      <c r="G1239" s="89"/>
      <c r="H1239" s="89"/>
      <c r="I1239" s="89"/>
      <c r="J1239" s="89"/>
      <c r="K1239" s="89"/>
      <c r="L1239" s="89"/>
      <c r="M1239" s="73"/>
    </row>
    <row r="1240" spans="2:13" ht="21" customHeight="1" outlineLevel="1">
      <c r="B1240" s="73"/>
      <c r="C1240" s="93" t="s">
        <v>491</v>
      </c>
      <c r="D1240" s="89"/>
      <c r="E1240" s="93" t="str">
        <f>IF(K1211&gt;0,"Si","No")</f>
        <v>No</v>
      </c>
      <c r="F1240" s="89"/>
      <c r="G1240" s="89"/>
      <c r="H1240" s="89"/>
      <c r="I1240" s="89"/>
      <c r="J1240" s="89"/>
      <c r="K1240" s="89"/>
      <c r="L1240" s="89"/>
      <c r="M1240" s="73"/>
    </row>
    <row r="1241" spans="2:13" ht="21" customHeight="1" outlineLevel="1">
      <c r="B1241" s="73"/>
      <c r="C1241" s="89"/>
      <c r="D1241" s="89"/>
      <c r="E1241" s="89"/>
      <c r="F1241" s="89"/>
      <c r="G1241" s="73"/>
      <c r="H1241" s="73"/>
      <c r="I1241" s="73"/>
      <c r="J1241" s="89"/>
      <c r="K1241" s="73"/>
      <c r="L1241" s="89"/>
      <c r="M1241" s="73"/>
    </row>
    <row r="1242" spans="2:13" ht="20.25" outlineLevel="1">
      <c r="B1242" s="73"/>
      <c r="C1242" s="86" t="s">
        <v>492</v>
      </c>
      <c r="D1242" s="73"/>
      <c r="E1242" s="98"/>
      <c r="F1242" s="99"/>
      <c r="G1242" s="99"/>
      <c r="H1242" s="99"/>
      <c r="I1242" s="99"/>
      <c r="J1242" s="99"/>
      <c r="K1242" s="99"/>
      <c r="L1242" s="89"/>
      <c r="M1242" s="73"/>
    </row>
    <row r="1243" spans="2:13" ht="21" customHeight="1" outlineLevel="1">
      <c r="B1243" s="73"/>
      <c r="C1243" s="73"/>
      <c r="D1243" s="73"/>
      <c r="E1243" s="100"/>
      <c r="F1243" s="101"/>
      <c r="G1243" s="100"/>
      <c r="H1243" s="101"/>
      <c r="I1243" s="100"/>
      <c r="J1243" s="102"/>
      <c r="K1243" s="100"/>
      <c r="L1243" s="89"/>
      <c r="M1243" s="73"/>
    </row>
    <row r="1244" spans="2:13" ht="21" customHeight="1" outlineLevel="1">
      <c r="B1244" s="73"/>
      <c r="C1244" s="73"/>
      <c r="D1244" s="73"/>
      <c r="E1244" s="100">
        <v>2024</v>
      </c>
      <c r="F1244" s="101"/>
      <c r="G1244" s="100">
        <v>2025</v>
      </c>
      <c r="H1244" s="101"/>
      <c r="I1244" s="100">
        <v>2026</v>
      </c>
      <c r="J1244" s="102"/>
      <c r="K1244" s="100" t="s">
        <v>407</v>
      </c>
      <c r="L1244" s="89"/>
      <c r="M1244" s="73"/>
    </row>
    <row r="1245" spans="2:13" ht="21" customHeight="1" outlineLevel="1">
      <c r="B1245" s="73"/>
      <c r="C1245" s="95" t="s">
        <v>493</v>
      </c>
      <c r="D1245" s="103"/>
      <c r="E1245" s="110"/>
      <c r="F1245" s="111"/>
      <c r="G1245" s="110"/>
      <c r="H1245" s="119"/>
      <c r="I1245" s="110"/>
      <c r="J1245" s="111"/>
      <c r="K1245" s="113" t="s">
        <v>495</v>
      </c>
      <c r="L1245" s="89"/>
      <c r="M1245" s="73"/>
    </row>
    <row r="1246" spans="2:13" ht="21" customHeight="1" outlineLevel="1">
      <c r="B1246" s="73"/>
      <c r="C1246" s="95" t="s">
        <v>496</v>
      </c>
      <c r="D1246" s="103"/>
      <c r="E1246" s="110"/>
      <c r="F1246" s="111"/>
      <c r="G1246" s="110"/>
      <c r="H1246" s="119"/>
      <c r="I1246" s="110"/>
      <c r="J1246" s="111"/>
      <c r="K1246" s="113" t="s">
        <v>495</v>
      </c>
      <c r="L1246" s="89"/>
      <c r="M1246" s="73"/>
    </row>
    <row r="1247" spans="2:13" ht="21" customHeight="1" outlineLevel="1">
      <c r="B1247" s="73"/>
      <c r="C1247" s="90" t="s">
        <v>498</v>
      </c>
      <c r="D1247" s="103"/>
      <c r="E1247" s="120">
        <v>0</v>
      </c>
      <c r="F1247" s="121"/>
      <c r="G1247" s="120">
        <v>0</v>
      </c>
      <c r="H1247" s="122"/>
      <c r="I1247" s="120">
        <v>0</v>
      </c>
      <c r="J1247" s="123"/>
      <c r="K1247" s="124">
        <f>E1247+G1247+I1247</f>
        <v>0</v>
      </c>
      <c r="L1247" s="73"/>
      <c r="M1247" s="73"/>
    </row>
    <row r="1248" spans="2:13" ht="21" customHeight="1" outlineLevel="1">
      <c r="B1248" s="73"/>
      <c r="C1248" s="90" t="s">
        <v>499</v>
      </c>
      <c r="D1248" s="103"/>
      <c r="E1248" s="110"/>
      <c r="F1248" s="111"/>
      <c r="G1248" s="110"/>
      <c r="H1248" s="119"/>
      <c r="I1248" s="110"/>
      <c r="J1248" s="111"/>
      <c r="K1248" s="113" t="s">
        <v>495</v>
      </c>
      <c r="L1248" s="89"/>
      <c r="M1248" s="73"/>
    </row>
    <row r="1249" spans="2:13" ht="21" customHeight="1" outlineLevel="1">
      <c r="B1249" s="73"/>
      <c r="C1249" s="90" t="s">
        <v>500</v>
      </c>
      <c r="D1249" s="103"/>
      <c r="E1249" s="105"/>
      <c r="F1249" s="125"/>
      <c r="G1249" s="105"/>
      <c r="H1249" s="126"/>
      <c r="I1249" s="105"/>
      <c r="J1249" s="111"/>
      <c r="K1249" s="113" t="s">
        <v>495</v>
      </c>
      <c r="L1249" s="116"/>
      <c r="M1249" s="73"/>
    </row>
    <row r="1250" spans="2:13" outlineLevel="1">
      <c r="B1250" s="73"/>
      <c r="C1250" s="90" t="s">
        <v>501</v>
      </c>
      <c r="D1250" s="103"/>
      <c r="E1250" s="127"/>
      <c r="F1250" s="125"/>
      <c r="G1250" s="105"/>
      <c r="H1250" s="126"/>
      <c r="I1250" s="105"/>
      <c r="J1250" s="111"/>
      <c r="K1250" s="113" t="s">
        <v>495</v>
      </c>
      <c r="L1250" s="116"/>
      <c r="M1250" s="73"/>
    </row>
    <row r="1251" spans="2:13" ht="21" customHeight="1" outlineLevel="1">
      <c r="B1251" s="73"/>
      <c r="C1251" s="90" t="s">
        <v>503</v>
      </c>
      <c r="D1251" s="103"/>
      <c r="E1251" s="105"/>
      <c r="F1251" s="125"/>
      <c r="G1251" s="105"/>
      <c r="H1251" s="126"/>
      <c r="I1251" s="105"/>
      <c r="J1251" s="111"/>
      <c r="K1251" s="124" t="s">
        <v>495</v>
      </c>
      <c r="L1251" s="89"/>
      <c r="M1251" s="73"/>
    </row>
    <row r="1252" spans="2:13" ht="21" customHeight="1" outlineLevel="1">
      <c r="B1252" s="73"/>
      <c r="C1252" s="90" t="s">
        <v>504</v>
      </c>
      <c r="D1252" s="103"/>
      <c r="E1252" s="110"/>
      <c r="F1252" s="111"/>
      <c r="G1252" s="110"/>
      <c r="H1252" s="119"/>
      <c r="I1252" s="110"/>
      <c r="J1252" s="111"/>
      <c r="K1252" s="113" t="s">
        <v>495</v>
      </c>
      <c r="L1252" s="89"/>
      <c r="M1252" s="73"/>
    </row>
    <row r="1253" spans="2:13" ht="21.75" customHeight="1" outlineLevel="1">
      <c r="B1253" s="73"/>
      <c r="C1253" s="90" t="s">
        <v>506</v>
      </c>
      <c r="D1253" s="103"/>
      <c r="E1253" s="120">
        <v>0</v>
      </c>
      <c r="F1253" s="121"/>
      <c r="G1253" s="120">
        <v>0</v>
      </c>
      <c r="H1253" s="122"/>
      <c r="I1253" s="120">
        <v>0</v>
      </c>
      <c r="J1253" s="123"/>
      <c r="K1253" s="124">
        <f>E1253+G1253+I1253</f>
        <v>0</v>
      </c>
      <c r="L1253" s="73"/>
      <c r="M1253" s="73"/>
    </row>
    <row r="1254" spans="2:13" ht="21.75" customHeight="1" outlineLevel="1">
      <c r="B1254" s="73"/>
      <c r="C1254" s="90" t="s">
        <v>507</v>
      </c>
      <c r="D1254" s="103"/>
      <c r="E1254" s="128">
        <v>0</v>
      </c>
      <c r="F1254" s="129"/>
      <c r="G1254" s="128">
        <v>0</v>
      </c>
      <c r="H1254" s="142"/>
      <c r="I1254" s="128">
        <v>0</v>
      </c>
      <c r="J1254" s="130"/>
      <c r="K1254" s="131">
        <f>E1254+G1254+I1254</f>
        <v>0</v>
      </c>
      <c r="L1254" s="89"/>
      <c r="M1254" s="73"/>
    </row>
    <row r="1255" spans="2:13" ht="21" customHeight="1" outlineLevel="1">
      <c r="B1255" s="73"/>
      <c r="C1255" s="109"/>
      <c r="D1255" s="103"/>
      <c r="E1255" s="130"/>
      <c r="F1255" s="130"/>
      <c r="G1255" s="130"/>
      <c r="H1255" s="132"/>
      <c r="I1255" s="130"/>
      <c r="J1255" s="130"/>
      <c r="K1255" s="130"/>
      <c r="L1255" s="89"/>
      <c r="M1255" s="73"/>
    </row>
    <row r="1256" spans="2:13" ht="21" customHeight="1" outlineLevel="1">
      <c r="B1256" s="73"/>
      <c r="C1256" s="109"/>
      <c r="D1256" s="103"/>
      <c r="E1256" s="98"/>
      <c r="F1256" s="73"/>
      <c r="G1256" s="73"/>
      <c r="H1256" s="73"/>
      <c r="I1256" s="73"/>
      <c r="J1256" s="73"/>
      <c r="K1256" s="73"/>
      <c r="L1256" s="89"/>
      <c r="M1256" s="73"/>
    </row>
    <row r="1257" spans="2:13" ht="21" customHeight="1" outlineLevel="1">
      <c r="B1257" s="73"/>
      <c r="C1257" s="86" t="s">
        <v>508</v>
      </c>
      <c r="D1257" s="116"/>
      <c r="E1257" s="116"/>
      <c r="F1257" s="116"/>
      <c r="G1257" s="73"/>
      <c r="H1257" s="73"/>
      <c r="I1257" s="73"/>
      <c r="J1257" s="116"/>
      <c r="K1257" s="73"/>
      <c r="L1257" s="116"/>
      <c r="M1257" s="73"/>
    </row>
    <row r="1258" spans="2:13" ht="21" customHeight="1" outlineLevel="1">
      <c r="B1258" s="73"/>
      <c r="C1258" s="89"/>
      <c r="D1258" s="89"/>
      <c r="E1258" s="89"/>
      <c r="F1258" s="89"/>
      <c r="G1258" s="73"/>
      <c r="H1258" s="73"/>
      <c r="I1258" s="73"/>
      <c r="J1258" s="89"/>
      <c r="K1258" s="73"/>
      <c r="L1258" s="89"/>
      <c r="M1258" s="73"/>
    </row>
    <row r="1259" spans="2:13" ht="21" customHeight="1" outlineLevel="1">
      <c r="B1259" s="73"/>
      <c r="C1259" s="133" t="s">
        <v>509</v>
      </c>
      <c r="D1259" s="89"/>
      <c r="E1259" s="89"/>
      <c r="F1259" s="89"/>
      <c r="G1259" s="73"/>
      <c r="H1259" s="73"/>
      <c r="I1259" s="73"/>
      <c r="J1259" s="73"/>
      <c r="K1259" s="73"/>
      <c r="L1259" s="89"/>
      <c r="M1259" s="73"/>
    </row>
    <row r="1260" spans="2:13" ht="21" customHeight="1" outlineLevel="1">
      <c r="B1260" s="73"/>
      <c r="C1260" s="89"/>
      <c r="D1260" s="89"/>
      <c r="E1260" s="89"/>
      <c r="F1260" s="89"/>
      <c r="G1260" s="73"/>
      <c r="H1260" s="73"/>
      <c r="I1260" s="73"/>
      <c r="J1260" s="89"/>
      <c r="K1260" s="73"/>
      <c r="L1260" s="89"/>
      <c r="M1260" s="73"/>
    </row>
    <row r="1261" spans="2:13" ht="21" customHeight="1" outlineLevel="1">
      <c r="B1261" s="73"/>
      <c r="C1261" s="481"/>
      <c r="D1261" s="481"/>
      <c r="E1261" s="481"/>
      <c r="F1261" s="481"/>
      <c r="G1261" s="481"/>
      <c r="H1261" s="481"/>
      <c r="I1261" s="481"/>
      <c r="J1261" s="481"/>
      <c r="K1261" s="481"/>
      <c r="L1261" s="89"/>
      <c r="M1261" s="73"/>
    </row>
    <row r="1262" spans="2:13" ht="21" customHeight="1" outlineLevel="1">
      <c r="B1262" s="73"/>
      <c r="C1262" s="481"/>
      <c r="D1262" s="481"/>
      <c r="E1262" s="481"/>
      <c r="F1262" s="481"/>
      <c r="G1262" s="481"/>
      <c r="H1262" s="481"/>
      <c r="I1262" s="481"/>
      <c r="J1262" s="481"/>
      <c r="K1262" s="481"/>
      <c r="L1262" s="73"/>
      <c r="M1262" s="73"/>
    </row>
    <row r="1263" spans="2:13" ht="21" customHeight="1" outlineLevel="1">
      <c r="B1263" s="73"/>
      <c r="C1263" s="481"/>
      <c r="D1263" s="481"/>
      <c r="E1263" s="481"/>
      <c r="F1263" s="481"/>
      <c r="G1263" s="481"/>
      <c r="H1263" s="481"/>
      <c r="I1263" s="481"/>
      <c r="J1263" s="481"/>
      <c r="K1263" s="481"/>
      <c r="L1263" s="73"/>
      <c r="M1263" s="73"/>
    </row>
    <row r="1264" spans="2:13" ht="21" customHeight="1" outlineLevel="1">
      <c r="B1264" s="73"/>
      <c r="C1264" s="481"/>
      <c r="D1264" s="481"/>
      <c r="E1264" s="481"/>
      <c r="F1264" s="481"/>
      <c r="G1264" s="481"/>
      <c r="H1264" s="481"/>
      <c r="I1264" s="481"/>
      <c r="J1264" s="481"/>
      <c r="K1264" s="481"/>
      <c r="L1264" s="73"/>
      <c r="M1264" s="73"/>
    </row>
    <row r="1265" spans="2:13" ht="21" customHeight="1" outlineLevel="1">
      <c r="B1265" s="73"/>
      <c r="C1265" s="481"/>
      <c r="D1265" s="481"/>
      <c r="E1265" s="481"/>
      <c r="F1265" s="481"/>
      <c r="G1265" s="481"/>
      <c r="H1265" s="481"/>
      <c r="I1265" s="481"/>
      <c r="J1265" s="481"/>
      <c r="K1265" s="481"/>
      <c r="L1265" s="73"/>
      <c r="M1265" s="73"/>
    </row>
    <row r="1266" spans="2:13" ht="21" customHeight="1" outlineLevel="1">
      <c r="B1266" s="73"/>
      <c r="C1266" s="481"/>
      <c r="D1266" s="481"/>
      <c r="E1266" s="481"/>
      <c r="F1266" s="481"/>
      <c r="G1266" s="481"/>
      <c r="H1266" s="481"/>
      <c r="I1266" s="481"/>
      <c r="J1266" s="481"/>
      <c r="K1266" s="481"/>
      <c r="L1266" s="73"/>
      <c r="M1266" s="73"/>
    </row>
    <row r="1267" spans="2:13" ht="21" customHeight="1" outlineLevel="1">
      <c r="B1267" s="73"/>
      <c r="C1267" s="481"/>
      <c r="D1267" s="481"/>
      <c r="E1267" s="481"/>
      <c r="F1267" s="481"/>
      <c r="G1267" s="481"/>
      <c r="H1267" s="481"/>
      <c r="I1267" s="481"/>
      <c r="J1267" s="481"/>
      <c r="K1267" s="481"/>
      <c r="L1267" s="73"/>
      <c r="M1267" s="73"/>
    </row>
    <row r="1268" spans="2:13" ht="21" customHeight="1" outlineLevel="1">
      <c r="B1268" s="73"/>
      <c r="C1268" s="481"/>
      <c r="D1268" s="481"/>
      <c r="E1268" s="481"/>
      <c r="F1268" s="481"/>
      <c r="G1268" s="481"/>
      <c r="H1268" s="481"/>
      <c r="I1268" s="481"/>
      <c r="J1268" s="481"/>
      <c r="K1268" s="481"/>
      <c r="L1268" s="73"/>
      <c r="M1268" s="73"/>
    </row>
    <row r="1269" spans="2:13" ht="21" customHeight="1" outlineLevel="1">
      <c r="B1269" s="73"/>
      <c r="C1269" s="481"/>
      <c r="D1269" s="481"/>
      <c r="E1269" s="481"/>
      <c r="F1269" s="481"/>
      <c r="G1269" s="481"/>
      <c r="H1269" s="481"/>
      <c r="I1269" s="481"/>
      <c r="J1269" s="481"/>
      <c r="K1269" s="481"/>
      <c r="L1269" s="73"/>
      <c r="M1269" s="73"/>
    </row>
    <row r="1270" spans="2:13" ht="21" customHeight="1" outlineLevel="1">
      <c r="B1270" s="73"/>
      <c r="C1270" s="481"/>
      <c r="D1270" s="481"/>
      <c r="E1270" s="481"/>
      <c r="F1270" s="481"/>
      <c r="G1270" s="481"/>
      <c r="H1270" s="481"/>
      <c r="I1270" s="481"/>
      <c r="J1270" s="481"/>
      <c r="K1270" s="481"/>
      <c r="L1270" s="73"/>
      <c r="M1270" s="73"/>
    </row>
    <row r="1271" spans="2:13" ht="21" customHeight="1" outlineLevel="1">
      <c r="B1271" s="73"/>
      <c r="C1271" s="481"/>
      <c r="D1271" s="481"/>
      <c r="E1271" s="481"/>
      <c r="F1271" s="481"/>
      <c r="G1271" s="481"/>
      <c r="H1271" s="481"/>
      <c r="I1271" s="481"/>
      <c r="J1271" s="481"/>
      <c r="K1271" s="481"/>
      <c r="L1271" s="73"/>
      <c r="M1271" s="73"/>
    </row>
    <row r="1272" spans="2:13" ht="21" customHeight="1" outlineLevel="1">
      <c r="B1272" s="73"/>
      <c r="C1272" s="481"/>
      <c r="D1272" s="481"/>
      <c r="E1272" s="481"/>
      <c r="F1272" s="481"/>
      <c r="G1272" s="481"/>
      <c r="H1272" s="481"/>
      <c r="I1272" s="481"/>
      <c r="J1272" s="481"/>
      <c r="K1272" s="481"/>
      <c r="L1272" s="73"/>
      <c r="M1272" s="73"/>
    </row>
    <row r="1273" spans="2:13" ht="21" customHeight="1" outlineLevel="1">
      <c r="B1273" s="73"/>
      <c r="C1273" s="481"/>
      <c r="D1273" s="481"/>
      <c r="E1273" s="481"/>
      <c r="F1273" s="481"/>
      <c r="G1273" s="481"/>
      <c r="H1273" s="481"/>
      <c r="I1273" s="481"/>
      <c r="J1273" s="481"/>
      <c r="K1273" s="481"/>
      <c r="L1273" s="73"/>
      <c r="M1273" s="73"/>
    </row>
    <row r="1274" spans="2:13" ht="21" customHeight="1" outlineLevel="1">
      <c r="B1274" s="73"/>
      <c r="C1274" s="481"/>
      <c r="D1274" s="481"/>
      <c r="E1274" s="481"/>
      <c r="F1274" s="481"/>
      <c r="G1274" s="481"/>
      <c r="H1274" s="481"/>
      <c r="I1274" s="481"/>
      <c r="J1274" s="481"/>
      <c r="K1274" s="481"/>
      <c r="L1274" s="73"/>
      <c r="M1274" s="73"/>
    </row>
    <row r="1275" spans="2:13" ht="21" customHeight="1" outlineLevel="1">
      <c r="B1275" s="73"/>
      <c r="C1275" s="481"/>
      <c r="D1275" s="481"/>
      <c r="E1275" s="481"/>
      <c r="F1275" s="481"/>
      <c r="G1275" s="481"/>
      <c r="H1275" s="481"/>
      <c r="I1275" s="481"/>
      <c r="J1275" s="481"/>
      <c r="K1275" s="481"/>
      <c r="L1275" s="73"/>
      <c r="M1275" s="73"/>
    </row>
    <row r="1276" spans="2:13" ht="21" customHeight="1" outlineLevel="1">
      <c r="B1276" s="73"/>
      <c r="C1276" s="481"/>
      <c r="D1276" s="481"/>
      <c r="E1276" s="481"/>
      <c r="F1276" s="481"/>
      <c r="G1276" s="481"/>
      <c r="H1276" s="481"/>
      <c r="I1276" s="481"/>
      <c r="J1276" s="481"/>
      <c r="K1276" s="481"/>
      <c r="L1276" s="73"/>
      <c r="M1276" s="73"/>
    </row>
    <row r="1277" spans="2:13" ht="21" customHeight="1" outlineLevel="1">
      <c r="B1277" s="73"/>
      <c r="C1277" s="481"/>
      <c r="D1277" s="481"/>
      <c r="E1277" s="481"/>
      <c r="F1277" s="481"/>
      <c r="G1277" s="481"/>
      <c r="H1277" s="481"/>
      <c r="I1277" s="481"/>
      <c r="J1277" s="481"/>
      <c r="K1277" s="481"/>
      <c r="L1277" s="73"/>
      <c r="M1277" s="73"/>
    </row>
    <row r="1278" spans="2:13" ht="21" customHeight="1" outlineLevel="1">
      <c r="B1278" s="73"/>
      <c r="C1278" s="481"/>
      <c r="D1278" s="481"/>
      <c r="E1278" s="481"/>
      <c r="F1278" s="481"/>
      <c r="G1278" s="481"/>
      <c r="H1278" s="481"/>
      <c r="I1278" s="481"/>
      <c r="J1278" s="481"/>
      <c r="K1278" s="481"/>
      <c r="L1278" s="73"/>
      <c r="M1278" s="73"/>
    </row>
    <row r="1279" spans="2:13" ht="21" customHeight="1" outlineLevel="1">
      <c r="B1279" s="73"/>
      <c r="C1279" s="134"/>
      <c r="D1279" s="73"/>
      <c r="E1279" s="134"/>
      <c r="F1279" s="73"/>
      <c r="G1279" s="73"/>
      <c r="H1279" s="73"/>
      <c r="I1279" s="135"/>
      <c r="J1279" s="136"/>
      <c r="K1279" s="137"/>
      <c r="L1279" s="73"/>
      <c r="M1279" s="73"/>
    </row>
    <row r="1280" spans="2:13" ht="21" customHeight="1" outlineLevel="1">
      <c r="B1280" s="73"/>
      <c r="C1280" s="133" t="s">
        <v>511</v>
      </c>
      <c r="D1280" s="73"/>
      <c r="E1280" s="134"/>
      <c r="F1280" s="73"/>
      <c r="G1280" s="73"/>
      <c r="H1280" s="73"/>
      <c r="I1280" s="135"/>
      <c r="J1280" s="136"/>
      <c r="K1280" s="137"/>
      <c r="L1280" s="73"/>
      <c r="M1280" s="73"/>
    </row>
    <row r="1281" spans="2:13" ht="21" customHeight="1" outlineLevel="1">
      <c r="B1281" s="73"/>
      <c r="C1281" s="73"/>
      <c r="D1281" s="73"/>
      <c r="E1281" s="83"/>
      <c r="F1281" s="73"/>
      <c r="G1281" s="73"/>
      <c r="H1281" s="73"/>
      <c r="I1281" s="73"/>
      <c r="J1281" s="73"/>
      <c r="K1281" s="73"/>
      <c r="L1281" s="73"/>
      <c r="M1281" s="73"/>
    </row>
    <row r="1282" spans="2:13" ht="21" customHeight="1" outlineLevel="1">
      <c r="B1282" s="73"/>
      <c r="C1282" s="481"/>
      <c r="D1282" s="481"/>
      <c r="E1282" s="481"/>
      <c r="F1282" s="481"/>
      <c r="G1282" s="481"/>
      <c r="H1282" s="481"/>
      <c r="I1282" s="481"/>
      <c r="J1282" s="481"/>
      <c r="K1282" s="481"/>
      <c r="L1282" s="73"/>
      <c r="M1282" s="73"/>
    </row>
    <row r="1283" spans="2:13" ht="21" customHeight="1" outlineLevel="1">
      <c r="B1283" s="73"/>
      <c r="C1283" s="481"/>
      <c r="D1283" s="481"/>
      <c r="E1283" s="481"/>
      <c r="F1283" s="481"/>
      <c r="G1283" s="481"/>
      <c r="H1283" s="481"/>
      <c r="I1283" s="481"/>
      <c r="J1283" s="481"/>
      <c r="K1283" s="481"/>
      <c r="L1283" s="73"/>
      <c r="M1283" s="73"/>
    </row>
    <row r="1284" spans="2:13" ht="21" customHeight="1" outlineLevel="1">
      <c r="B1284" s="73"/>
      <c r="C1284" s="481"/>
      <c r="D1284" s="481"/>
      <c r="E1284" s="481"/>
      <c r="F1284" s="481"/>
      <c r="G1284" s="481"/>
      <c r="H1284" s="481"/>
      <c r="I1284" s="481"/>
      <c r="J1284" s="481"/>
      <c r="K1284" s="481"/>
      <c r="L1284" s="73"/>
      <c r="M1284" s="73"/>
    </row>
    <row r="1285" spans="2:13" ht="21" customHeight="1" outlineLevel="1">
      <c r="B1285" s="73"/>
      <c r="C1285" s="481"/>
      <c r="D1285" s="481"/>
      <c r="E1285" s="481"/>
      <c r="F1285" s="481"/>
      <c r="G1285" s="481"/>
      <c r="H1285" s="481"/>
      <c r="I1285" s="481"/>
      <c r="J1285" s="481"/>
      <c r="K1285" s="481"/>
      <c r="L1285" s="73"/>
      <c r="M1285" s="73"/>
    </row>
    <row r="1286" spans="2:13" ht="21" customHeight="1" outlineLevel="1">
      <c r="B1286" s="73"/>
      <c r="C1286" s="481"/>
      <c r="D1286" s="481"/>
      <c r="E1286" s="481"/>
      <c r="F1286" s="481"/>
      <c r="G1286" s="481"/>
      <c r="H1286" s="481"/>
      <c r="I1286" s="481"/>
      <c r="J1286" s="481"/>
      <c r="K1286" s="481"/>
      <c r="L1286" s="73"/>
      <c r="M1286" s="73"/>
    </row>
    <row r="1287" spans="2:13" ht="21" customHeight="1" outlineLevel="1">
      <c r="B1287" s="73"/>
      <c r="C1287" s="481"/>
      <c r="D1287" s="481"/>
      <c r="E1287" s="481"/>
      <c r="F1287" s="481"/>
      <c r="G1287" s="481"/>
      <c r="H1287" s="481"/>
      <c r="I1287" s="481"/>
      <c r="J1287" s="481"/>
      <c r="K1287" s="481"/>
      <c r="L1287" s="73"/>
      <c r="M1287" s="73"/>
    </row>
    <row r="1288" spans="2:13" ht="21" customHeight="1" outlineLevel="1">
      <c r="B1288" s="73"/>
      <c r="C1288" s="481"/>
      <c r="D1288" s="481"/>
      <c r="E1288" s="481"/>
      <c r="F1288" s="481"/>
      <c r="G1288" s="481"/>
      <c r="H1288" s="481"/>
      <c r="I1288" s="481"/>
      <c r="J1288" s="481"/>
      <c r="K1288" s="481"/>
      <c r="L1288" s="73"/>
      <c r="M1288" s="73"/>
    </row>
    <row r="1289" spans="2:13" ht="21" customHeight="1" outlineLevel="1">
      <c r="B1289" s="73"/>
      <c r="C1289" s="481"/>
      <c r="D1289" s="481"/>
      <c r="E1289" s="481"/>
      <c r="F1289" s="481"/>
      <c r="G1289" s="481"/>
      <c r="H1289" s="481"/>
      <c r="I1289" s="481"/>
      <c r="J1289" s="481"/>
      <c r="K1289" s="481"/>
      <c r="L1289" s="73"/>
      <c r="M1289" s="73"/>
    </row>
    <row r="1290" spans="2:13" ht="21" customHeight="1" outlineLevel="1">
      <c r="B1290" s="73"/>
      <c r="C1290" s="481"/>
      <c r="D1290" s="481"/>
      <c r="E1290" s="481"/>
      <c r="F1290" s="481"/>
      <c r="G1290" s="481"/>
      <c r="H1290" s="481"/>
      <c r="I1290" s="481"/>
      <c r="J1290" s="481"/>
      <c r="K1290" s="481"/>
      <c r="L1290" s="73"/>
      <c r="M1290" s="73"/>
    </row>
    <row r="1291" spans="2:13" ht="21" customHeight="1" outlineLevel="1">
      <c r="B1291" s="73"/>
      <c r="C1291" s="481"/>
      <c r="D1291" s="481"/>
      <c r="E1291" s="481"/>
      <c r="F1291" s="481"/>
      <c r="G1291" s="481"/>
      <c r="H1291" s="481"/>
      <c r="I1291" s="481"/>
      <c r="J1291" s="481"/>
      <c r="K1291" s="481"/>
      <c r="L1291" s="73"/>
      <c r="M1291" s="73"/>
    </row>
    <row r="1292" spans="2:13" ht="21" customHeight="1" outlineLevel="1">
      <c r="B1292" s="73"/>
      <c r="C1292" s="481"/>
      <c r="D1292" s="481"/>
      <c r="E1292" s="481"/>
      <c r="F1292" s="481"/>
      <c r="G1292" s="481"/>
      <c r="H1292" s="481"/>
      <c r="I1292" s="481"/>
      <c r="J1292" s="481"/>
      <c r="K1292" s="481"/>
      <c r="L1292" s="73"/>
      <c r="M1292" s="73"/>
    </row>
    <row r="1293" spans="2:13" ht="21" customHeight="1" outlineLevel="1">
      <c r="B1293" s="73"/>
      <c r="C1293" s="481"/>
      <c r="D1293" s="481"/>
      <c r="E1293" s="481"/>
      <c r="F1293" s="481"/>
      <c r="G1293" s="481"/>
      <c r="H1293" s="481"/>
      <c r="I1293" s="481"/>
      <c r="J1293" s="481"/>
      <c r="K1293" s="481"/>
      <c r="L1293" s="73"/>
      <c r="M1293" s="73"/>
    </row>
    <row r="1294" spans="2:13" ht="21" customHeight="1" outlineLevel="1">
      <c r="B1294" s="73"/>
      <c r="C1294" s="481"/>
      <c r="D1294" s="481"/>
      <c r="E1294" s="481"/>
      <c r="F1294" s="481"/>
      <c r="G1294" s="481"/>
      <c r="H1294" s="481"/>
      <c r="I1294" s="481"/>
      <c r="J1294" s="481"/>
      <c r="K1294" s="481"/>
      <c r="L1294" s="73"/>
      <c r="M1294" s="73"/>
    </row>
    <row r="1295" spans="2:13" ht="21" customHeight="1" outlineLevel="1">
      <c r="B1295" s="73"/>
      <c r="C1295" s="481"/>
      <c r="D1295" s="481"/>
      <c r="E1295" s="481"/>
      <c r="F1295" s="481"/>
      <c r="G1295" s="481"/>
      <c r="H1295" s="481"/>
      <c r="I1295" s="481"/>
      <c r="J1295" s="481"/>
      <c r="K1295" s="481"/>
      <c r="L1295" s="73"/>
      <c r="M1295" s="73"/>
    </row>
    <row r="1296" spans="2:13" ht="21" customHeight="1" outlineLevel="1">
      <c r="B1296" s="73"/>
      <c r="C1296" s="481"/>
      <c r="D1296" s="481"/>
      <c r="E1296" s="481"/>
      <c r="F1296" s="481"/>
      <c r="G1296" s="481"/>
      <c r="H1296" s="481"/>
      <c r="I1296" s="481"/>
      <c r="J1296" s="481"/>
      <c r="K1296" s="481"/>
      <c r="L1296" s="73"/>
      <c r="M1296" s="73"/>
    </row>
    <row r="1297" spans="2:13" ht="21" customHeight="1" outlineLevel="1">
      <c r="B1297" s="73"/>
      <c r="C1297" s="481"/>
      <c r="D1297" s="481"/>
      <c r="E1297" s="481"/>
      <c r="F1297" s="481"/>
      <c r="G1297" s="481"/>
      <c r="H1297" s="481"/>
      <c r="I1297" s="481"/>
      <c r="J1297" s="481"/>
      <c r="K1297" s="481"/>
      <c r="L1297" s="73"/>
      <c r="M1297" s="73"/>
    </row>
    <row r="1298" spans="2:13" ht="21" customHeight="1" outlineLevel="1">
      <c r="B1298" s="73"/>
      <c r="C1298" s="481"/>
      <c r="D1298" s="481"/>
      <c r="E1298" s="481"/>
      <c r="F1298" s="481"/>
      <c r="G1298" s="481"/>
      <c r="H1298" s="481"/>
      <c r="I1298" s="481"/>
      <c r="J1298" s="481"/>
      <c r="K1298" s="481"/>
      <c r="L1298" s="73"/>
      <c r="M1298" s="73"/>
    </row>
    <row r="1299" spans="2:13" ht="21" customHeight="1" outlineLevel="1">
      <c r="B1299" s="73"/>
      <c r="C1299" s="481"/>
      <c r="D1299" s="481"/>
      <c r="E1299" s="481"/>
      <c r="F1299" s="481"/>
      <c r="G1299" s="481"/>
      <c r="H1299" s="481"/>
      <c r="I1299" s="481"/>
      <c r="J1299" s="481"/>
      <c r="K1299" s="481"/>
      <c r="L1299" s="73"/>
      <c r="M1299" s="73"/>
    </row>
    <row r="1300" spans="2:13" ht="21" customHeight="1" outlineLevel="1">
      <c r="B1300" s="73"/>
      <c r="C1300" s="134"/>
      <c r="D1300" s="73"/>
      <c r="E1300" s="134"/>
      <c r="F1300" s="73"/>
      <c r="G1300" s="73"/>
      <c r="H1300" s="73"/>
      <c r="I1300" s="135"/>
      <c r="J1300" s="136"/>
      <c r="K1300" s="137"/>
      <c r="L1300" s="73"/>
      <c r="M1300" s="73"/>
    </row>
    <row r="1301" spans="2:13" ht="20.25" customHeight="1">
      <c r="B1301" s="73"/>
      <c r="C1301" s="134"/>
      <c r="D1301" s="73"/>
      <c r="E1301" s="134"/>
      <c r="F1301" s="73"/>
      <c r="G1301" s="73"/>
      <c r="H1301" s="73"/>
      <c r="I1301" s="135"/>
      <c r="J1301" s="136"/>
      <c r="K1301" s="137"/>
      <c r="L1301" s="73"/>
      <c r="M1301" s="73"/>
    </row>
    <row r="1302" spans="2:13" ht="24" customHeight="1">
      <c r="B1302" s="73"/>
      <c r="C1302" s="84" t="s">
        <v>304</v>
      </c>
      <c r="D1302" s="81"/>
      <c r="E1302" s="84" t="s">
        <v>305</v>
      </c>
      <c r="F1302" s="73"/>
      <c r="G1302" s="85" t="s">
        <v>497</v>
      </c>
      <c r="H1302" s="73"/>
      <c r="J1302" s="73"/>
      <c r="K1302" s="73"/>
      <c r="L1302" s="73"/>
      <c r="M1302" s="73"/>
    </row>
    <row r="1303" spans="2:13" ht="21" customHeight="1" outlineLevel="1">
      <c r="B1303" s="73"/>
      <c r="C1303" s="83"/>
      <c r="D1303" s="73"/>
      <c r="E1303" s="83"/>
      <c r="F1303" s="73"/>
      <c r="G1303" s="73"/>
      <c r="H1303" s="73"/>
      <c r="I1303" s="73"/>
      <c r="J1303" s="73"/>
      <c r="K1303" s="73"/>
      <c r="L1303" s="73"/>
      <c r="M1303" s="73"/>
    </row>
    <row r="1304" spans="2:13" ht="21.75" customHeight="1" outlineLevel="1">
      <c r="B1304" s="73"/>
      <c r="C1304" s="86" t="s">
        <v>431</v>
      </c>
      <c r="D1304" s="73"/>
      <c r="E1304" s="87"/>
      <c r="F1304" s="73"/>
      <c r="G1304" s="73"/>
      <c r="H1304" s="73"/>
      <c r="I1304" s="73"/>
      <c r="J1304" s="73"/>
      <c r="K1304" s="73"/>
      <c r="L1304" s="73"/>
      <c r="M1304" s="73"/>
    </row>
    <row r="1305" spans="2:13" ht="21" customHeight="1" outlineLevel="1">
      <c r="B1305" s="73"/>
      <c r="C1305" s="88"/>
      <c r="D1305" s="73"/>
      <c r="E1305" s="87"/>
      <c r="F1305" s="73"/>
      <c r="G1305" s="73"/>
      <c r="H1305" s="73"/>
      <c r="I1305" s="73"/>
      <c r="J1305" s="73"/>
      <c r="K1305" s="73"/>
      <c r="L1305" s="73"/>
      <c r="M1305" s="73"/>
    </row>
    <row r="1306" spans="2:13" ht="21" customHeight="1" outlineLevel="1">
      <c r="B1306" s="73"/>
      <c r="C1306" s="89"/>
      <c r="D1306" s="73"/>
      <c r="E1306" s="89"/>
      <c r="F1306" s="73"/>
      <c r="G1306" s="73"/>
      <c r="H1306" s="73"/>
      <c r="I1306" s="73"/>
      <c r="J1306" s="73"/>
      <c r="K1306" s="73"/>
      <c r="L1306" s="73"/>
      <c r="M1306" s="73"/>
    </row>
    <row r="1307" spans="2:13" outlineLevel="1">
      <c r="B1307" s="73"/>
      <c r="C1307" s="90" t="s">
        <v>36</v>
      </c>
      <c r="D1307" s="89"/>
      <c r="E1307" s="90" t="s">
        <v>432</v>
      </c>
      <c r="F1307" s="89"/>
      <c r="G1307" s="91" t="s">
        <v>433</v>
      </c>
      <c r="H1307" s="73"/>
      <c r="I1307" s="90" t="s">
        <v>434</v>
      </c>
      <c r="J1307" s="73"/>
      <c r="K1307" s="73"/>
      <c r="L1307" s="89"/>
      <c r="M1307" s="73"/>
    </row>
    <row r="1308" spans="2:13" ht="36.75" customHeight="1" outlineLevel="1">
      <c r="B1308" s="73"/>
      <c r="C1308" s="92" t="s">
        <v>316</v>
      </c>
      <c r="D1308" s="73"/>
      <c r="E1308" s="93" t="s">
        <v>672</v>
      </c>
      <c r="F1308" s="73"/>
      <c r="G1308" s="94"/>
      <c r="H1308" s="73"/>
      <c r="I1308" s="92" t="s">
        <v>438</v>
      </c>
      <c r="J1308" s="73"/>
      <c r="K1308" s="73"/>
      <c r="L1308" s="73"/>
      <c r="M1308" s="73"/>
    </row>
    <row r="1309" spans="2:13" ht="21" customHeight="1" outlineLevel="1">
      <c r="B1309" s="73"/>
      <c r="C1309" s="89"/>
      <c r="D1309" s="73"/>
      <c r="E1309" s="73"/>
      <c r="F1309" s="73"/>
      <c r="G1309" s="73"/>
      <c r="H1309" s="73"/>
      <c r="I1309" s="73"/>
      <c r="J1309" s="73"/>
      <c r="K1309" s="73"/>
      <c r="L1309" s="73"/>
      <c r="M1309" s="73"/>
    </row>
    <row r="1310" spans="2:13" ht="36" outlineLevel="1">
      <c r="B1310" s="73"/>
      <c r="C1310" s="95" t="s">
        <v>439</v>
      </c>
      <c r="D1310" s="89"/>
      <c r="E1310" s="95" t="s">
        <v>440</v>
      </c>
      <c r="F1310" s="89"/>
      <c r="G1310" s="95" t="s">
        <v>441</v>
      </c>
      <c r="H1310" s="73"/>
      <c r="I1310" s="95" t="s">
        <v>442</v>
      </c>
      <c r="J1310" s="89"/>
      <c r="K1310" s="95" t="s">
        <v>642</v>
      </c>
      <c r="L1310" s="73"/>
      <c r="M1310" s="73"/>
    </row>
    <row r="1311" spans="2:13" ht="36.75" customHeight="1" outlineLevel="1">
      <c r="B1311" s="73"/>
      <c r="C1311" s="94"/>
      <c r="D1311" s="89"/>
      <c r="E1311" s="94"/>
      <c r="F1311" s="89"/>
      <c r="G1311" s="94"/>
      <c r="H1311" s="73"/>
      <c r="I1311" s="150"/>
      <c r="J1311" s="89"/>
      <c r="K1311" s="94"/>
      <c r="L1311" s="73"/>
      <c r="M1311" s="73"/>
    </row>
    <row r="1312" spans="2:13" ht="21" customHeight="1" outlineLevel="1">
      <c r="B1312" s="73"/>
      <c r="C1312" s="89"/>
      <c r="D1312" s="89"/>
      <c r="E1312" s="89"/>
      <c r="F1312" s="89"/>
      <c r="G1312" s="73"/>
      <c r="H1312" s="73"/>
      <c r="I1312" s="73"/>
      <c r="J1312" s="89"/>
      <c r="K1312" s="73"/>
      <c r="L1312" s="73"/>
      <c r="M1312" s="73"/>
    </row>
    <row r="1313" spans="2:13" ht="21.75" customHeight="1" outlineLevel="1">
      <c r="B1313" s="73"/>
      <c r="C1313" s="86" t="s">
        <v>445</v>
      </c>
      <c r="D1313" s="73"/>
      <c r="E1313" s="98"/>
      <c r="F1313" s="99"/>
      <c r="G1313" s="99"/>
      <c r="H1313" s="99"/>
      <c r="I1313" s="99"/>
      <c r="J1313" s="99"/>
      <c r="K1313" s="99"/>
      <c r="L1313" s="73"/>
      <c r="M1313" s="73"/>
    </row>
    <row r="1314" spans="2:13" ht="21" customHeight="1" outlineLevel="1">
      <c r="B1314" s="73"/>
      <c r="C1314" s="73"/>
      <c r="D1314" s="73"/>
      <c r="E1314" s="100"/>
      <c r="F1314" s="101"/>
      <c r="G1314" s="100"/>
      <c r="H1314" s="101"/>
      <c r="I1314" s="100"/>
      <c r="J1314" s="102"/>
      <c r="K1314" s="100"/>
      <c r="L1314" s="73"/>
      <c r="M1314" s="73"/>
    </row>
    <row r="1315" spans="2:13" ht="21" customHeight="1" outlineLevel="1">
      <c r="B1315" s="73"/>
      <c r="C1315" s="73"/>
      <c r="D1315" s="73"/>
      <c r="E1315" s="100">
        <v>2024</v>
      </c>
      <c r="F1315" s="101"/>
      <c r="G1315" s="100">
        <v>2025</v>
      </c>
      <c r="H1315" s="101"/>
      <c r="I1315" s="100">
        <v>2026</v>
      </c>
      <c r="J1315" s="102"/>
      <c r="K1315" s="100" t="s">
        <v>446</v>
      </c>
      <c r="L1315" s="73"/>
      <c r="M1315" s="73"/>
    </row>
    <row r="1316" spans="2:13" outlineLevel="1">
      <c r="B1316" s="73"/>
      <c r="C1316" s="95" t="s">
        <v>447</v>
      </c>
      <c r="D1316" s="103"/>
      <c r="E1316" s="104">
        <f>E1317+E1318</f>
        <v>0</v>
      </c>
      <c r="F1316" s="103"/>
      <c r="G1316" s="104">
        <f>G1317+G1318</f>
        <v>0</v>
      </c>
      <c r="H1316" s="73"/>
      <c r="I1316" s="104">
        <f>I1317+I1318</f>
        <v>0</v>
      </c>
      <c r="J1316" s="103"/>
      <c r="K1316" s="104">
        <f>K1317+K1318</f>
        <v>0</v>
      </c>
      <c r="L1316" s="103"/>
      <c r="M1316" s="73"/>
    </row>
    <row r="1317" spans="2:13" ht="21" customHeight="1" outlineLevel="1">
      <c r="B1317" s="73"/>
      <c r="C1317" s="90" t="s">
        <v>448</v>
      </c>
      <c r="D1317" s="103"/>
      <c r="E1317" s="105">
        <v>0</v>
      </c>
      <c r="F1317" s="106"/>
      <c r="G1317" s="105">
        <v>0</v>
      </c>
      <c r="H1317" s="73"/>
      <c r="I1317" s="105">
        <v>0</v>
      </c>
      <c r="J1317" s="103"/>
      <c r="K1317" s="107">
        <f>E1317+G1317+I1317</f>
        <v>0</v>
      </c>
      <c r="L1317" s="103"/>
      <c r="M1317" s="73"/>
    </row>
    <row r="1318" spans="2:13" ht="21.75" customHeight="1" outlineLevel="1">
      <c r="B1318" s="73"/>
      <c r="C1318" s="90" t="s">
        <v>449</v>
      </c>
      <c r="D1318" s="103"/>
      <c r="E1318" s="105">
        <v>0</v>
      </c>
      <c r="F1318" s="106"/>
      <c r="G1318" s="105">
        <v>0</v>
      </c>
      <c r="H1318" s="73"/>
      <c r="I1318" s="105">
        <v>0</v>
      </c>
      <c r="J1318" s="103"/>
      <c r="K1318" s="107">
        <f>E1318+G1318+I1318</f>
        <v>0</v>
      </c>
      <c r="L1318" s="103"/>
      <c r="M1318" s="73"/>
    </row>
    <row r="1319" spans="2:13" outlineLevel="1">
      <c r="B1319" s="73"/>
      <c r="C1319" s="95" t="s">
        <v>450</v>
      </c>
      <c r="D1319" s="103"/>
      <c r="E1319" s="104">
        <f>E1320+E1321</f>
        <v>0</v>
      </c>
      <c r="F1319" s="103"/>
      <c r="G1319" s="104">
        <f>G1320+G1321</f>
        <v>0</v>
      </c>
      <c r="H1319" s="73"/>
      <c r="I1319" s="104">
        <f>I1320+I1321</f>
        <v>0</v>
      </c>
      <c r="J1319" s="103"/>
      <c r="K1319" s="104">
        <f>K1320+K1321</f>
        <v>0</v>
      </c>
      <c r="L1319" s="103"/>
      <c r="M1319" s="73"/>
    </row>
    <row r="1320" spans="2:13" ht="21" customHeight="1" outlineLevel="1">
      <c r="B1320" s="73"/>
      <c r="C1320" s="90" t="s">
        <v>451</v>
      </c>
      <c r="D1320" s="103"/>
      <c r="E1320" s="105">
        <v>0</v>
      </c>
      <c r="F1320" s="106"/>
      <c r="G1320" s="105">
        <v>0</v>
      </c>
      <c r="H1320" s="73"/>
      <c r="I1320" s="105">
        <v>0</v>
      </c>
      <c r="J1320" s="103"/>
      <c r="K1320" s="107">
        <f>E1320+G1320+I1320</f>
        <v>0</v>
      </c>
      <c r="L1320" s="103"/>
      <c r="M1320" s="73"/>
    </row>
    <row r="1321" spans="2:13" ht="21" customHeight="1" outlineLevel="1">
      <c r="B1321" s="73"/>
      <c r="C1321" s="90" t="s">
        <v>452</v>
      </c>
      <c r="D1321" s="103"/>
      <c r="E1321" s="105">
        <v>0</v>
      </c>
      <c r="F1321" s="106"/>
      <c r="G1321" s="105">
        <v>0</v>
      </c>
      <c r="H1321" s="73"/>
      <c r="I1321" s="105">
        <v>0</v>
      </c>
      <c r="J1321" s="103"/>
      <c r="K1321" s="107">
        <f>E1321+G1321+I1321</f>
        <v>0</v>
      </c>
      <c r="L1321" s="103"/>
      <c r="M1321" s="73"/>
    </row>
    <row r="1322" spans="2:13" ht="21" customHeight="1" outlineLevel="1">
      <c r="B1322" s="73"/>
      <c r="C1322" s="95" t="s">
        <v>453</v>
      </c>
      <c r="D1322" s="103"/>
      <c r="E1322" s="104">
        <f>E1323+E1324</f>
        <v>0</v>
      </c>
      <c r="F1322" s="103"/>
      <c r="G1322" s="104">
        <f>G1323+G1324</f>
        <v>0</v>
      </c>
      <c r="H1322" s="73"/>
      <c r="I1322" s="104">
        <f>I1323+I1324</f>
        <v>0</v>
      </c>
      <c r="J1322" s="103"/>
      <c r="K1322" s="104">
        <f>K1323+K1324</f>
        <v>0</v>
      </c>
      <c r="L1322" s="103"/>
      <c r="M1322" s="73"/>
    </row>
    <row r="1323" spans="2:13" ht="21" customHeight="1" outlineLevel="1">
      <c r="B1323" s="73"/>
      <c r="C1323" s="90" t="s">
        <v>454</v>
      </c>
      <c r="D1323" s="103"/>
      <c r="E1323" s="105">
        <v>0</v>
      </c>
      <c r="F1323" s="106"/>
      <c r="G1323" s="105">
        <v>0</v>
      </c>
      <c r="H1323" s="73"/>
      <c r="I1323" s="105">
        <v>0</v>
      </c>
      <c r="J1323" s="103"/>
      <c r="K1323" s="107">
        <f>E1323+G1323+I1323</f>
        <v>0</v>
      </c>
      <c r="L1323" s="103"/>
      <c r="M1323" s="73"/>
    </row>
    <row r="1324" spans="2:13" ht="21" customHeight="1" outlineLevel="1">
      <c r="B1324" s="73"/>
      <c r="C1324" s="90" t="s">
        <v>455</v>
      </c>
      <c r="D1324" s="103"/>
      <c r="E1324" s="105">
        <v>0</v>
      </c>
      <c r="F1324" s="106"/>
      <c r="G1324" s="105">
        <v>0</v>
      </c>
      <c r="H1324" s="73"/>
      <c r="I1324" s="105">
        <v>0</v>
      </c>
      <c r="J1324" s="103"/>
      <c r="K1324" s="107">
        <f>E1324+G1324+I1324</f>
        <v>0</v>
      </c>
      <c r="L1324" s="103"/>
      <c r="M1324" s="73"/>
    </row>
    <row r="1325" spans="2:13" ht="21" customHeight="1" outlineLevel="1">
      <c r="B1325" s="73"/>
      <c r="C1325" s="95" t="s">
        <v>456</v>
      </c>
      <c r="D1325" s="103"/>
      <c r="E1325" s="104">
        <f>E1326+E1327</f>
        <v>0</v>
      </c>
      <c r="F1325" s="103"/>
      <c r="G1325" s="104">
        <f>G1326+G1327</f>
        <v>0</v>
      </c>
      <c r="H1325" s="73"/>
      <c r="I1325" s="104">
        <f>I1326+I1327</f>
        <v>0</v>
      </c>
      <c r="J1325" s="103"/>
      <c r="K1325" s="104">
        <f>K1326+K1327</f>
        <v>0</v>
      </c>
      <c r="L1325" s="103"/>
      <c r="M1325" s="73"/>
    </row>
    <row r="1326" spans="2:13" ht="21" customHeight="1" outlineLevel="1">
      <c r="B1326" s="73"/>
      <c r="C1326" s="90" t="s">
        <v>457</v>
      </c>
      <c r="D1326" s="103"/>
      <c r="E1326" s="105">
        <v>0</v>
      </c>
      <c r="F1326" s="106"/>
      <c r="G1326" s="105">
        <v>0</v>
      </c>
      <c r="H1326" s="73"/>
      <c r="I1326" s="105">
        <v>0</v>
      </c>
      <c r="J1326" s="103"/>
      <c r="K1326" s="107">
        <f>E1326+G1326+I1326</f>
        <v>0</v>
      </c>
      <c r="L1326" s="103"/>
      <c r="M1326" s="73"/>
    </row>
    <row r="1327" spans="2:13" ht="21" customHeight="1" outlineLevel="1">
      <c r="B1327" s="73"/>
      <c r="C1327" s="90" t="s">
        <v>458</v>
      </c>
      <c r="D1327" s="103"/>
      <c r="E1327" s="105">
        <v>0</v>
      </c>
      <c r="F1327" s="106"/>
      <c r="G1327" s="105">
        <v>0</v>
      </c>
      <c r="H1327" s="73"/>
      <c r="I1327" s="105">
        <v>0</v>
      </c>
      <c r="J1327" s="103"/>
      <c r="K1327" s="107">
        <f>E1327+G1327+I1327</f>
        <v>0</v>
      </c>
      <c r="L1327" s="103"/>
      <c r="M1327" s="73"/>
    </row>
    <row r="1328" spans="2:13" ht="21" customHeight="1" outlineLevel="1">
      <c r="B1328" s="73"/>
      <c r="C1328" s="90" t="s">
        <v>459</v>
      </c>
      <c r="D1328" s="103"/>
      <c r="E1328" s="108">
        <f>E1316+E1319+E1322+E1325</f>
        <v>0</v>
      </c>
      <c r="F1328" s="103"/>
      <c r="G1328" s="108">
        <f>G1316+G1319+G1322+G1325</f>
        <v>0</v>
      </c>
      <c r="H1328" s="73"/>
      <c r="I1328" s="108">
        <f>I1316+I1319+I1322+I1325</f>
        <v>0</v>
      </c>
      <c r="J1328" s="103"/>
      <c r="K1328" s="108">
        <f>E1328+G1328+I1328</f>
        <v>0</v>
      </c>
      <c r="L1328" s="103"/>
      <c r="M1328" s="73"/>
    </row>
    <row r="1329" spans="2:13" ht="21" customHeight="1" outlineLevel="1">
      <c r="B1329" s="73"/>
      <c r="C1329" s="109"/>
      <c r="D1329" s="103"/>
      <c r="E1329" s="109"/>
      <c r="F1329" s="109"/>
      <c r="G1329" s="109"/>
      <c r="H1329" s="109"/>
      <c r="I1329" s="109"/>
      <c r="J1329" s="109"/>
      <c r="K1329" s="109"/>
      <c r="L1329" s="103"/>
      <c r="M1329" s="73"/>
    </row>
    <row r="1330" spans="2:13" ht="21" customHeight="1" outlineLevel="1">
      <c r="B1330" s="73"/>
      <c r="C1330" s="103"/>
      <c r="D1330" s="89"/>
      <c r="E1330" s="103"/>
      <c r="F1330" s="89"/>
      <c r="G1330" s="73"/>
      <c r="H1330" s="73"/>
      <c r="I1330" s="73"/>
      <c r="J1330" s="89"/>
      <c r="K1330" s="73"/>
      <c r="L1330" s="89"/>
      <c r="M1330" s="73"/>
    </row>
    <row r="1331" spans="2:13" ht="21" customHeight="1" outlineLevel="1">
      <c r="B1331" s="73"/>
      <c r="C1331" s="86" t="s">
        <v>460</v>
      </c>
      <c r="D1331" s="73"/>
      <c r="E1331" s="99"/>
      <c r="F1331" s="99"/>
      <c r="G1331" s="99"/>
      <c r="H1331" s="99"/>
      <c r="I1331" s="99"/>
      <c r="J1331" s="99"/>
      <c r="K1331" s="99"/>
      <c r="L1331" s="89"/>
      <c r="M1331" s="73"/>
    </row>
    <row r="1332" spans="2:13" ht="21" customHeight="1" outlineLevel="1">
      <c r="B1332" s="73"/>
      <c r="C1332" s="73"/>
      <c r="D1332" s="73"/>
      <c r="E1332" s="100"/>
      <c r="F1332" s="101"/>
      <c r="G1332" s="100"/>
      <c r="H1332" s="101"/>
      <c r="I1332" s="100"/>
      <c r="J1332" s="102"/>
      <c r="K1332" s="100"/>
      <c r="L1332" s="89"/>
      <c r="M1332" s="73"/>
    </row>
    <row r="1333" spans="2:13" ht="21" customHeight="1" outlineLevel="1">
      <c r="B1333" s="73"/>
      <c r="C1333" s="73"/>
      <c r="D1333" s="73"/>
      <c r="E1333" s="100">
        <v>2024</v>
      </c>
      <c r="F1333" s="101"/>
      <c r="G1333" s="100">
        <v>2025</v>
      </c>
      <c r="H1333" s="101"/>
      <c r="I1333" s="100">
        <v>2026</v>
      </c>
      <c r="J1333" s="102"/>
      <c r="K1333" s="100" t="s">
        <v>407</v>
      </c>
      <c r="L1333" s="89"/>
      <c r="M1333" s="73"/>
    </row>
    <row r="1334" spans="2:13" ht="21" customHeight="1" outlineLevel="1">
      <c r="B1334" s="73"/>
      <c r="C1334" s="95" t="s">
        <v>461</v>
      </c>
      <c r="D1334" s="103"/>
      <c r="E1334" s="110">
        <v>0</v>
      </c>
      <c r="F1334" s="111"/>
      <c r="G1334" s="110">
        <v>0</v>
      </c>
      <c r="H1334" s="112"/>
      <c r="I1334" s="110">
        <v>0</v>
      </c>
      <c r="J1334" s="111"/>
      <c r="K1334" s="113">
        <f t="shared" ref="K1334:K1352" si="20">E1334+G1334+I1334</f>
        <v>0</v>
      </c>
      <c r="L1334" s="89"/>
      <c r="M1334" s="73"/>
    </row>
    <row r="1335" spans="2:13" ht="21" customHeight="1" outlineLevel="1">
      <c r="B1335" s="73"/>
      <c r="C1335" s="90" t="s">
        <v>462</v>
      </c>
      <c r="D1335" s="103"/>
      <c r="E1335" s="110">
        <v>0</v>
      </c>
      <c r="F1335" s="114"/>
      <c r="G1335" s="110">
        <v>0</v>
      </c>
      <c r="H1335" s="112"/>
      <c r="I1335" s="110">
        <v>0</v>
      </c>
      <c r="J1335" s="111"/>
      <c r="K1335" s="113">
        <f t="shared" si="20"/>
        <v>0</v>
      </c>
      <c r="L1335" s="89"/>
      <c r="M1335" s="73"/>
    </row>
    <row r="1336" spans="2:13" ht="21" customHeight="1" outlineLevel="1">
      <c r="B1336" s="73"/>
      <c r="C1336" s="90" t="s">
        <v>463</v>
      </c>
      <c r="D1336" s="103"/>
      <c r="E1336" s="110">
        <v>0</v>
      </c>
      <c r="F1336" s="111"/>
      <c r="G1336" s="110">
        <v>0</v>
      </c>
      <c r="H1336" s="112"/>
      <c r="I1336" s="110">
        <v>0</v>
      </c>
      <c r="J1336" s="111"/>
      <c r="K1336" s="113">
        <f t="shared" si="20"/>
        <v>0</v>
      </c>
      <c r="L1336" s="89"/>
      <c r="M1336" s="73"/>
    </row>
    <row r="1337" spans="2:13" ht="21.75" customHeight="1" outlineLevel="1">
      <c r="B1337" s="73"/>
      <c r="C1337" s="90" t="s">
        <v>464</v>
      </c>
      <c r="D1337" s="103"/>
      <c r="E1337" s="110">
        <v>0</v>
      </c>
      <c r="F1337" s="114"/>
      <c r="G1337" s="110">
        <v>0</v>
      </c>
      <c r="H1337" s="112"/>
      <c r="I1337" s="110">
        <v>0</v>
      </c>
      <c r="J1337" s="111"/>
      <c r="K1337" s="113">
        <f t="shared" si="20"/>
        <v>0</v>
      </c>
      <c r="L1337" s="73"/>
      <c r="M1337" s="73"/>
    </row>
    <row r="1338" spans="2:13" ht="21.75" customHeight="1" outlineLevel="1">
      <c r="B1338" s="73"/>
      <c r="C1338" s="90" t="s">
        <v>465</v>
      </c>
      <c r="D1338" s="103"/>
      <c r="E1338" s="110">
        <v>0</v>
      </c>
      <c r="F1338" s="114"/>
      <c r="G1338" s="110">
        <v>0</v>
      </c>
      <c r="H1338" s="112"/>
      <c r="I1338" s="110">
        <v>0</v>
      </c>
      <c r="J1338" s="111"/>
      <c r="K1338" s="113">
        <f t="shared" si="20"/>
        <v>0</v>
      </c>
      <c r="L1338" s="73"/>
      <c r="M1338" s="73"/>
    </row>
    <row r="1339" spans="2:13" ht="21" customHeight="1" outlineLevel="1">
      <c r="B1339" s="73"/>
      <c r="C1339" s="90" t="s">
        <v>466</v>
      </c>
      <c r="D1339" s="103"/>
      <c r="E1339" s="110">
        <v>0</v>
      </c>
      <c r="F1339" s="111"/>
      <c r="G1339" s="110">
        <v>0</v>
      </c>
      <c r="H1339" s="112"/>
      <c r="I1339" s="110">
        <v>0</v>
      </c>
      <c r="J1339" s="111"/>
      <c r="K1339" s="113">
        <f t="shared" si="20"/>
        <v>0</v>
      </c>
      <c r="L1339" s="73"/>
      <c r="M1339" s="73"/>
    </row>
    <row r="1340" spans="2:13" ht="21.75" customHeight="1" outlineLevel="1">
      <c r="B1340" s="73"/>
      <c r="C1340" s="90" t="s">
        <v>467</v>
      </c>
      <c r="D1340" s="103"/>
      <c r="E1340" s="110">
        <v>0</v>
      </c>
      <c r="F1340" s="114"/>
      <c r="G1340" s="110">
        <v>0</v>
      </c>
      <c r="H1340" s="112"/>
      <c r="I1340" s="110">
        <v>0</v>
      </c>
      <c r="J1340" s="111"/>
      <c r="K1340" s="113">
        <f t="shared" si="20"/>
        <v>0</v>
      </c>
      <c r="L1340" s="73"/>
      <c r="M1340" s="73"/>
    </row>
    <row r="1341" spans="2:13" ht="21.75" customHeight="1" outlineLevel="1">
      <c r="B1341" s="73"/>
      <c r="C1341" s="90" t="s">
        <v>468</v>
      </c>
      <c r="D1341" s="103"/>
      <c r="E1341" s="110">
        <v>0</v>
      </c>
      <c r="F1341" s="114"/>
      <c r="G1341" s="110">
        <v>0</v>
      </c>
      <c r="H1341" s="112"/>
      <c r="I1341" s="110">
        <v>0</v>
      </c>
      <c r="J1341" s="111"/>
      <c r="K1341" s="113">
        <f t="shared" si="20"/>
        <v>0</v>
      </c>
      <c r="L1341" s="73"/>
      <c r="M1341" s="73"/>
    </row>
    <row r="1342" spans="2:13" ht="21.75" customHeight="1" outlineLevel="1">
      <c r="B1342" s="73"/>
      <c r="C1342" s="90" t="s">
        <v>469</v>
      </c>
      <c r="D1342" s="103"/>
      <c r="E1342" s="110">
        <v>0</v>
      </c>
      <c r="F1342" s="114"/>
      <c r="G1342" s="110">
        <v>0</v>
      </c>
      <c r="H1342" s="112"/>
      <c r="I1342" s="110">
        <v>0</v>
      </c>
      <c r="J1342" s="111"/>
      <c r="K1342" s="113">
        <f t="shared" si="20"/>
        <v>0</v>
      </c>
      <c r="L1342" s="73"/>
      <c r="M1342" s="73"/>
    </row>
    <row r="1343" spans="2:13" ht="21" customHeight="1" outlineLevel="1">
      <c r="B1343" s="73"/>
      <c r="C1343" s="115" t="s">
        <v>470</v>
      </c>
      <c r="D1343" s="103"/>
      <c r="E1343" s="110">
        <v>0</v>
      </c>
      <c r="F1343" s="114"/>
      <c r="G1343" s="110">
        <v>0</v>
      </c>
      <c r="H1343" s="112"/>
      <c r="I1343" s="110">
        <v>0</v>
      </c>
      <c r="J1343" s="111"/>
      <c r="K1343" s="113">
        <f t="shared" si="20"/>
        <v>0</v>
      </c>
      <c r="L1343" s="116"/>
      <c r="M1343" s="73"/>
    </row>
    <row r="1344" spans="2:13" ht="21" customHeight="1" outlineLevel="1">
      <c r="B1344" s="73"/>
      <c r="C1344" s="115" t="s">
        <v>471</v>
      </c>
      <c r="D1344" s="103"/>
      <c r="E1344" s="110">
        <v>0</v>
      </c>
      <c r="F1344" s="114"/>
      <c r="G1344" s="110">
        <v>0</v>
      </c>
      <c r="H1344" s="112"/>
      <c r="I1344" s="110">
        <v>0</v>
      </c>
      <c r="J1344" s="111"/>
      <c r="K1344" s="113">
        <f t="shared" si="20"/>
        <v>0</v>
      </c>
      <c r="L1344" s="116"/>
      <c r="M1344" s="73"/>
    </row>
    <row r="1345" spans="2:13" ht="21" customHeight="1" outlineLevel="1">
      <c r="B1345" s="73"/>
      <c r="C1345" s="115" t="s">
        <v>472</v>
      </c>
      <c r="D1345" s="103"/>
      <c r="E1345" s="110">
        <v>0</v>
      </c>
      <c r="F1345" s="114"/>
      <c r="G1345" s="110">
        <v>0</v>
      </c>
      <c r="H1345" s="112"/>
      <c r="I1345" s="110">
        <v>0</v>
      </c>
      <c r="J1345" s="111"/>
      <c r="K1345" s="113">
        <f t="shared" si="20"/>
        <v>0</v>
      </c>
      <c r="L1345" s="116"/>
      <c r="M1345" s="73"/>
    </row>
    <row r="1346" spans="2:13" ht="21" customHeight="1" outlineLevel="1">
      <c r="B1346" s="73"/>
      <c r="C1346" s="115" t="s">
        <v>473</v>
      </c>
      <c r="D1346" s="103"/>
      <c r="E1346" s="110">
        <v>0</v>
      </c>
      <c r="F1346" s="114"/>
      <c r="G1346" s="110">
        <v>0</v>
      </c>
      <c r="H1346" s="112"/>
      <c r="I1346" s="110">
        <v>0</v>
      </c>
      <c r="J1346" s="111"/>
      <c r="K1346" s="113">
        <f t="shared" si="20"/>
        <v>0</v>
      </c>
      <c r="L1346" s="116"/>
      <c r="M1346" s="73"/>
    </row>
    <row r="1347" spans="2:13" ht="21" customHeight="1" outlineLevel="1">
      <c r="B1347" s="73"/>
      <c r="C1347" s="115" t="s">
        <v>474</v>
      </c>
      <c r="D1347" s="103"/>
      <c r="E1347" s="110">
        <v>0</v>
      </c>
      <c r="F1347" s="114"/>
      <c r="G1347" s="110">
        <v>0</v>
      </c>
      <c r="H1347" s="112"/>
      <c r="I1347" s="110">
        <v>0</v>
      </c>
      <c r="J1347" s="111"/>
      <c r="K1347" s="113">
        <f t="shared" si="20"/>
        <v>0</v>
      </c>
      <c r="L1347" s="116"/>
      <c r="M1347" s="73"/>
    </row>
    <row r="1348" spans="2:13" ht="21" customHeight="1" outlineLevel="1">
      <c r="B1348" s="73"/>
      <c r="C1348" s="115" t="s">
        <v>475</v>
      </c>
      <c r="D1348" s="103"/>
      <c r="E1348" s="110">
        <v>0</v>
      </c>
      <c r="F1348" s="114"/>
      <c r="G1348" s="110">
        <v>0</v>
      </c>
      <c r="H1348" s="112"/>
      <c r="I1348" s="110">
        <v>0</v>
      </c>
      <c r="J1348" s="111"/>
      <c r="K1348" s="113">
        <f t="shared" si="20"/>
        <v>0</v>
      </c>
      <c r="L1348" s="116"/>
      <c r="M1348" s="73"/>
    </row>
    <row r="1349" spans="2:13" ht="21" customHeight="1" outlineLevel="1">
      <c r="B1349" s="73"/>
      <c r="C1349" s="115" t="s">
        <v>476</v>
      </c>
      <c r="D1349" s="103"/>
      <c r="E1349" s="110">
        <v>0</v>
      </c>
      <c r="F1349" s="114"/>
      <c r="G1349" s="110">
        <v>0</v>
      </c>
      <c r="H1349" s="112"/>
      <c r="I1349" s="110">
        <v>0</v>
      </c>
      <c r="J1349" s="111"/>
      <c r="K1349" s="113">
        <f t="shared" si="20"/>
        <v>0</v>
      </c>
      <c r="L1349" s="116"/>
      <c r="M1349" s="73"/>
    </row>
    <row r="1350" spans="2:13" ht="21" customHeight="1" outlineLevel="1">
      <c r="B1350" s="73"/>
      <c r="C1350" s="115" t="s">
        <v>477</v>
      </c>
      <c r="D1350" s="103"/>
      <c r="E1350" s="110">
        <v>0</v>
      </c>
      <c r="F1350" s="114"/>
      <c r="G1350" s="110">
        <v>0</v>
      </c>
      <c r="H1350" s="112"/>
      <c r="I1350" s="110">
        <v>0</v>
      </c>
      <c r="J1350" s="111"/>
      <c r="K1350" s="113">
        <f t="shared" si="20"/>
        <v>0</v>
      </c>
      <c r="L1350" s="116"/>
      <c r="M1350" s="73"/>
    </row>
    <row r="1351" spans="2:13" ht="21" customHeight="1" outlineLevel="1">
      <c r="B1351" s="73"/>
      <c r="C1351" s="115" t="s">
        <v>478</v>
      </c>
      <c r="D1351" s="103"/>
      <c r="E1351" s="110">
        <v>0</v>
      </c>
      <c r="F1351" s="114"/>
      <c r="G1351" s="110">
        <v>0</v>
      </c>
      <c r="H1351" s="112"/>
      <c r="I1351" s="110">
        <v>0</v>
      </c>
      <c r="J1351" s="111"/>
      <c r="K1351" s="113">
        <f t="shared" si="20"/>
        <v>0</v>
      </c>
      <c r="L1351" s="116"/>
      <c r="M1351" s="73"/>
    </row>
    <row r="1352" spans="2:13" ht="21" customHeight="1" outlineLevel="1">
      <c r="B1352" s="73"/>
      <c r="C1352" s="115" t="s">
        <v>479</v>
      </c>
      <c r="D1352" s="103"/>
      <c r="E1352" s="110">
        <v>0</v>
      </c>
      <c r="F1352" s="114"/>
      <c r="G1352" s="110">
        <v>0</v>
      </c>
      <c r="H1352" s="112"/>
      <c r="I1352" s="110">
        <v>0</v>
      </c>
      <c r="J1352" s="111"/>
      <c r="K1352" s="113">
        <f t="shared" si="20"/>
        <v>0</v>
      </c>
      <c r="L1352" s="116"/>
      <c r="M1352" s="73"/>
    </row>
    <row r="1353" spans="2:13" ht="21" customHeight="1" outlineLevel="1">
      <c r="B1353" s="73"/>
      <c r="C1353" s="90" t="s">
        <v>480</v>
      </c>
      <c r="D1353" s="103"/>
      <c r="E1353" s="117">
        <f>SUM(E1334:E1352)</f>
        <v>0</v>
      </c>
      <c r="F1353" s="111"/>
      <c r="G1353" s="117">
        <f>SUM(G1334:G1352)</f>
        <v>0</v>
      </c>
      <c r="H1353" s="112"/>
      <c r="I1353" s="117">
        <f>SUM(I1334:I1352)</f>
        <v>0</v>
      </c>
      <c r="J1353" s="111"/>
      <c r="K1353" s="117">
        <f>SUM(K1334:K1352)</f>
        <v>0</v>
      </c>
      <c r="L1353" s="89"/>
      <c r="M1353" s="73"/>
    </row>
    <row r="1354" spans="2:13" ht="21" customHeight="1" outlineLevel="1">
      <c r="B1354" s="73"/>
      <c r="C1354" s="109"/>
      <c r="D1354" s="103"/>
      <c r="E1354" s="73"/>
      <c r="F1354" s="73"/>
      <c r="G1354" s="73"/>
      <c r="H1354" s="73"/>
      <c r="I1354" s="73"/>
      <c r="J1354" s="73"/>
      <c r="K1354" s="73"/>
      <c r="L1354" s="89"/>
      <c r="M1354" s="73"/>
    </row>
    <row r="1355" spans="2:13" ht="21" customHeight="1" outlineLevel="1">
      <c r="B1355" s="73"/>
      <c r="C1355" s="73"/>
      <c r="D1355" s="73"/>
      <c r="E1355" s="100">
        <v>2024</v>
      </c>
      <c r="F1355" s="101"/>
      <c r="G1355" s="100">
        <v>2025</v>
      </c>
      <c r="H1355" s="101"/>
      <c r="I1355" s="100">
        <v>2026</v>
      </c>
      <c r="J1355" s="102"/>
      <c r="K1355" s="100" t="s">
        <v>407</v>
      </c>
      <c r="L1355" s="89"/>
      <c r="M1355" s="73"/>
    </row>
    <row r="1356" spans="2:13" ht="21" customHeight="1" outlineLevel="1">
      <c r="B1356" s="73"/>
      <c r="C1356" s="95" t="s">
        <v>481</v>
      </c>
      <c r="D1356" s="103"/>
      <c r="E1356" s="110">
        <v>0</v>
      </c>
      <c r="F1356" s="111"/>
      <c r="G1356" s="110">
        <v>0</v>
      </c>
      <c r="H1356" s="112"/>
      <c r="I1356" s="110">
        <v>0</v>
      </c>
      <c r="J1356" s="111"/>
      <c r="K1356" s="113">
        <f t="shared" ref="K1356:K1364" si="21">E1356+G1356+I1356</f>
        <v>0</v>
      </c>
      <c r="L1356" s="89"/>
      <c r="M1356" s="73"/>
    </row>
    <row r="1357" spans="2:13" ht="21" customHeight="1" outlineLevel="1">
      <c r="B1357" s="73"/>
      <c r="C1357" s="90" t="s">
        <v>482</v>
      </c>
      <c r="D1357" s="103"/>
      <c r="E1357" s="110">
        <v>0</v>
      </c>
      <c r="F1357" s="114"/>
      <c r="G1357" s="110">
        <v>0</v>
      </c>
      <c r="H1357" s="112"/>
      <c r="I1357" s="110">
        <v>0</v>
      </c>
      <c r="J1357" s="111"/>
      <c r="K1357" s="113">
        <f t="shared" si="21"/>
        <v>0</v>
      </c>
      <c r="L1357" s="89"/>
      <c r="M1357" s="73"/>
    </row>
    <row r="1358" spans="2:13" ht="21" customHeight="1" outlineLevel="1">
      <c r="B1358" s="73"/>
      <c r="C1358" s="90" t="s">
        <v>483</v>
      </c>
      <c r="D1358" s="103"/>
      <c r="E1358" s="110">
        <v>0</v>
      </c>
      <c r="F1358" s="114"/>
      <c r="G1358" s="110">
        <v>0</v>
      </c>
      <c r="H1358" s="112"/>
      <c r="I1358" s="110">
        <v>0</v>
      </c>
      <c r="J1358" s="111"/>
      <c r="K1358" s="113">
        <f t="shared" si="21"/>
        <v>0</v>
      </c>
      <c r="L1358" s="73"/>
      <c r="M1358" s="73"/>
    </row>
    <row r="1359" spans="2:13" ht="21" customHeight="1" outlineLevel="1">
      <c r="B1359" s="73"/>
      <c r="C1359" s="90" t="s">
        <v>484</v>
      </c>
      <c r="D1359" s="103"/>
      <c r="E1359" s="110">
        <v>0</v>
      </c>
      <c r="F1359" s="111"/>
      <c r="G1359" s="110">
        <v>0</v>
      </c>
      <c r="H1359" s="112"/>
      <c r="I1359" s="110">
        <v>0</v>
      </c>
      <c r="J1359" s="111"/>
      <c r="K1359" s="113">
        <f t="shared" si="21"/>
        <v>0</v>
      </c>
      <c r="L1359" s="89"/>
      <c r="M1359" s="73"/>
    </row>
    <row r="1360" spans="2:13" ht="21" customHeight="1" outlineLevel="1">
      <c r="B1360" s="73"/>
      <c r="C1360" s="90" t="s">
        <v>485</v>
      </c>
      <c r="D1360" s="103"/>
      <c r="E1360" s="110">
        <v>0</v>
      </c>
      <c r="F1360" s="114"/>
      <c r="G1360" s="110">
        <v>0</v>
      </c>
      <c r="H1360" s="112"/>
      <c r="I1360" s="110">
        <v>0</v>
      </c>
      <c r="J1360" s="111"/>
      <c r="K1360" s="113">
        <f t="shared" si="21"/>
        <v>0</v>
      </c>
      <c r="L1360" s="116"/>
      <c r="M1360" s="73"/>
    </row>
    <row r="1361" spans="2:13" ht="21" customHeight="1" outlineLevel="1">
      <c r="B1361" s="73"/>
      <c r="C1361" s="90" t="s">
        <v>486</v>
      </c>
      <c r="D1361" s="103"/>
      <c r="E1361" s="110">
        <v>0</v>
      </c>
      <c r="F1361" s="114"/>
      <c r="G1361" s="110">
        <v>0</v>
      </c>
      <c r="H1361" s="112"/>
      <c r="I1361" s="110">
        <v>0</v>
      </c>
      <c r="J1361" s="111"/>
      <c r="K1361" s="113">
        <f t="shared" si="21"/>
        <v>0</v>
      </c>
      <c r="L1361" s="116"/>
      <c r="M1361" s="73"/>
    </row>
    <row r="1362" spans="2:13" ht="21" customHeight="1" outlineLevel="1">
      <c r="B1362" s="73"/>
      <c r="C1362" s="90" t="s">
        <v>487</v>
      </c>
      <c r="D1362" s="103"/>
      <c r="E1362" s="110">
        <v>0</v>
      </c>
      <c r="F1362" s="114"/>
      <c r="G1362" s="110">
        <v>0</v>
      </c>
      <c r="H1362" s="112"/>
      <c r="I1362" s="110">
        <v>0</v>
      </c>
      <c r="J1362" s="111"/>
      <c r="K1362" s="113">
        <f t="shared" si="21"/>
        <v>0</v>
      </c>
      <c r="L1362" s="116"/>
      <c r="M1362" s="73"/>
    </row>
    <row r="1363" spans="2:13" ht="21" customHeight="1" outlineLevel="1">
      <c r="B1363" s="73"/>
      <c r="C1363" s="90" t="s">
        <v>488</v>
      </c>
      <c r="D1363" s="103"/>
      <c r="E1363" s="110">
        <v>0</v>
      </c>
      <c r="F1363" s="114"/>
      <c r="G1363" s="110">
        <v>0</v>
      </c>
      <c r="H1363" s="112"/>
      <c r="I1363" s="110">
        <v>0</v>
      </c>
      <c r="J1363" s="111"/>
      <c r="K1363" s="113">
        <f t="shared" si="21"/>
        <v>0</v>
      </c>
      <c r="L1363" s="116"/>
      <c r="M1363" s="73"/>
    </row>
    <row r="1364" spans="2:13" ht="21.75" customHeight="1" outlineLevel="1">
      <c r="B1364" s="73"/>
      <c r="C1364" s="90" t="s">
        <v>480</v>
      </c>
      <c r="D1364" s="103"/>
      <c r="E1364" s="117">
        <f>SUM(E1356:E1363)</f>
        <v>0</v>
      </c>
      <c r="F1364" s="111"/>
      <c r="G1364" s="117">
        <f>SUM(G1356:G1363)</f>
        <v>0</v>
      </c>
      <c r="H1364" s="112"/>
      <c r="I1364" s="117">
        <f>SUM(I1356:I1363)</f>
        <v>0</v>
      </c>
      <c r="J1364" s="111"/>
      <c r="K1364" s="117">
        <f t="shared" si="21"/>
        <v>0</v>
      </c>
      <c r="L1364" s="89"/>
      <c r="M1364" s="73"/>
    </row>
    <row r="1365" spans="2:13" ht="21" customHeight="1" outlineLevel="1">
      <c r="B1365" s="73"/>
      <c r="C1365" s="89"/>
      <c r="D1365" s="103"/>
      <c r="E1365" s="89"/>
      <c r="F1365" s="89"/>
      <c r="G1365" s="89"/>
      <c r="H1365" s="89"/>
      <c r="I1365" s="89"/>
      <c r="J1365" s="89"/>
      <c r="K1365" s="89"/>
      <c r="L1365" s="89"/>
      <c r="M1365" s="73"/>
    </row>
    <row r="1366" spans="2:13" ht="21" customHeight="1" outlineLevel="1">
      <c r="B1366" s="73"/>
      <c r="C1366" s="93" t="s">
        <v>490</v>
      </c>
      <c r="D1366" s="89"/>
      <c r="E1366" s="93" t="str">
        <f>IF(K1337&gt;0,"Si","No")</f>
        <v>No</v>
      </c>
      <c r="F1366" s="89"/>
      <c r="G1366" s="89"/>
      <c r="H1366" s="89"/>
      <c r="I1366" s="89"/>
      <c r="J1366" s="89"/>
      <c r="K1366" s="89"/>
      <c r="L1366" s="89"/>
      <c r="M1366" s="73"/>
    </row>
    <row r="1367" spans="2:13" ht="21" customHeight="1" outlineLevel="1">
      <c r="B1367" s="73"/>
      <c r="C1367" s="93" t="s">
        <v>491</v>
      </c>
      <c r="D1367" s="89"/>
      <c r="E1367" s="93" t="str">
        <f>IF(K1338&gt;0,"Si","No")</f>
        <v>No</v>
      </c>
      <c r="F1367" s="89"/>
      <c r="G1367" s="89"/>
      <c r="H1367" s="89"/>
      <c r="I1367" s="89"/>
      <c r="J1367" s="89"/>
      <c r="K1367" s="89"/>
      <c r="L1367" s="89"/>
      <c r="M1367" s="73"/>
    </row>
    <row r="1368" spans="2:13" ht="21" customHeight="1" outlineLevel="1">
      <c r="B1368" s="73"/>
      <c r="C1368" s="89"/>
      <c r="D1368" s="89"/>
      <c r="E1368" s="89"/>
      <c r="F1368" s="89"/>
      <c r="G1368" s="73"/>
      <c r="H1368" s="73"/>
      <c r="I1368" s="73"/>
      <c r="J1368" s="89"/>
      <c r="K1368" s="73"/>
      <c r="L1368" s="89"/>
      <c r="M1368" s="73"/>
    </row>
    <row r="1369" spans="2:13" ht="20.25" outlineLevel="1">
      <c r="B1369" s="73"/>
      <c r="C1369" s="86" t="s">
        <v>492</v>
      </c>
      <c r="D1369" s="73"/>
      <c r="E1369" s="98"/>
      <c r="F1369" s="99"/>
      <c r="G1369" s="99"/>
      <c r="H1369" s="99"/>
      <c r="I1369" s="99"/>
      <c r="J1369" s="99"/>
      <c r="K1369" s="99"/>
      <c r="L1369" s="89"/>
      <c r="M1369" s="73"/>
    </row>
    <row r="1370" spans="2:13" ht="21" customHeight="1" outlineLevel="1">
      <c r="B1370" s="73"/>
      <c r="C1370" s="73"/>
      <c r="D1370" s="73"/>
      <c r="E1370" s="100"/>
      <c r="F1370" s="101"/>
      <c r="G1370" s="100"/>
      <c r="H1370" s="101"/>
      <c r="I1370" s="100"/>
      <c r="J1370" s="102"/>
      <c r="K1370" s="100"/>
      <c r="L1370" s="89"/>
      <c r="M1370" s="73"/>
    </row>
    <row r="1371" spans="2:13" ht="21" customHeight="1" outlineLevel="1">
      <c r="B1371" s="73"/>
      <c r="C1371" s="73"/>
      <c r="D1371" s="73"/>
      <c r="E1371" s="100">
        <v>2024</v>
      </c>
      <c r="F1371" s="101"/>
      <c r="G1371" s="100">
        <v>2025</v>
      </c>
      <c r="H1371" s="101"/>
      <c r="I1371" s="100">
        <v>2026</v>
      </c>
      <c r="J1371" s="102"/>
      <c r="K1371" s="100" t="s">
        <v>407</v>
      </c>
      <c r="L1371" s="89"/>
      <c r="M1371" s="73"/>
    </row>
    <row r="1372" spans="2:13" ht="21" customHeight="1" outlineLevel="1">
      <c r="B1372" s="73"/>
      <c r="C1372" s="95" t="s">
        <v>493</v>
      </c>
      <c r="D1372" s="103"/>
      <c r="E1372" s="110"/>
      <c r="F1372" s="111"/>
      <c r="G1372" s="110"/>
      <c r="H1372" s="119"/>
      <c r="I1372" s="110"/>
      <c r="J1372" s="111"/>
      <c r="K1372" s="113" t="s">
        <v>495</v>
      </c>
      <c r="L1372" s="89"/>
      <c r="M1372" s="73"/>
    </row>
    <row r="1373" spans="2:13" ht="21" customHeight="1" outlineLevel="1">
      <c r="B1373" s="73"/>
      <c r="C1373" s="95" t="s">
        <v>496</v>
      </c>
      <c r="D1373" s="103"/>
      <c r="E1373" s="110"/>
      <c r="F1373" s="111"/>
      <c r="G1373" s="110"/>
      <c r="H1373" s="119"/>
      <c r="I1373" s="110"/>
      <c r="J1373" s="111"/>
      <c r="K1373" s="113" t="s">
        <v>495</v>
      </c>
      <c r="L1373" s="89"/>
      <c r="M1373" s="73"/>
    </row>
    <row r="1374" spans="2:13" ht="21" customHeight="1" outlineLevel="1">
      <c r="B1374" s="73"/>
      <c r="C1374" s="90" t="s">
        <v>498</v>
      </c>
      <c r="D1374" s="103"/>
      <c r="E1374" s="120">
        <v>0</v>
      </c>
      <c r="F1374" s="121"/>
      <c r="G1374" s="120">
        <v>0</v>
      </c>
      <c r="H1374" s="122"/>
      <c r="I1374" s="120">
        <v>0</v>
      </c>
      <c r="J1374" s="123"/>
      <c r="K1374" s="124">
        <f>E1374+G1374+I1374</f>
        <v>0</v>
      </c>
      <c r="L1374" s="73"/>
      <c r="M1374" s="73"/>
    </row>
    <row r="1375" spans="2:13" ht="21" customHeight="1" outlineLevel="1">
      <c r="B1375" s="73"/>
      <c r="C1375" s="90" t="s">
        <v>499</v>
      </c>
      <c r="D1375" s="103"/>
      <c r="E1375" s="110"/>
      <c r="F1375" s="111"/>
      <c r="G1375" s="110"/>
      <c r="H1375" s="119"/>
      <c r="I1375" s="110"/>
      <c r="J1375" s="111"/>
      <c r="K1375" s="113" t="s">
        <v>495</v>
      </c>
      <c r="L1375" s="89"/>
      <c r="M1375" s="73"/>
    </row>
    <row r="1376" spans="2:13" ht="21" customHeight="1" outlineLevel="1">
      <c r="B1376" s="73"/>
      <c r="C1376" s="90" t="s">
        <v>500</v>
      </c>
      <c r="D1376" s="103"/>
      <c r="E1376" s="105"/>
      <c r="F1376" s="125"/>
      <c r="G1376" s="105"/>
      <c r="H1376" s="126"/>
      <c r="I1376" s="105"/>
      <c r="J1376" s="111"/>
      <c r="K1376" s="113" t="s">
        <v>495</v>
      </c>
      <c r="L1376" s="116"/>
      <c r="M1376" s="73"/>
    </row>
    <row r="1377" spans="2:13" outlineLevel="1">
      <c r="B1377" s="73"/>
      <c r="C1377" s="90" t="s">
        <v>501</v>
      </c>
      <c r="D1377" s="103"/>
      <c r="E1377" s="127"/>
      <c r="F1377" s="125"/>
      <c r="G1377" s="105"/>
      <c r="H1377" s="126"/>
      <c r="I1377" s="105"/>
      <c r="J1377" s="111"/>
      <c r="K1377" s="113" t="s">
        <v>495</v>
      </c>
      <c r="L1377" s="116"/>
      <c r="M1377" s="73"/>
    </row>
    <row r="1378" spans="2:13" ht="21" customHeight="1" outlineLevel="1">
      <c r="B1378" s="73"/>
      <c r="C1378" s="90" t="s">
        <v>503</v>
      </c>
      <c r="D1378" s="103"/>
      <c r="E1378" s="105"/>
      <c r="F1378" s="125"/>
      <c r="G1378" s="105"/>
      <c r="H1378" s="126"/>
      <c r="I1378" s="105"/>
      <c r="J1378" s="111"/>
      <c r="K1378" s="124" t="s">
        <v>495</v>
      </c>
      <c r="L1378" s="89"/>
      <c r="M1378" s="73"/>
    </row>
    <row r="1379" spans="2:13" ht="21" customHeight="1" outlineLevel="1">
      <c r="B1379" s="73"/>
      <c r="C1379" s="90" t="s">
        <v>504</v>
      </c>
      <c r="D1379" s="103"/>
      <c r="E1379" s="110"/>
      <c r="F1379" s="111"/>
      <c r="G1379" s="110"/>
      <c r="H1379" s="119"/>
      <c r="I1379" s="110"/>
      <c r="J1379" s="111"/>
      <c r="K1379" s="113" t="s">
        <v>495</v>
      </c>
      <c r="L1379" s="89"/>
      <c r="M1379" s="73"/>
    </row>
    <row r="1380" spans="2:13" ht="21.75" customHeight="1" outlineLevel="1">
      <c r="B1380" s="73"/>
      <c r="C1380" s="90" t="s">
        <v>506</v>
      </c>
      <c r="D1380" s="103"/>
      <c r="E1380" s="120">
        <v>0</v>
      </c>
      <c r="F1380" s="121"/>
      <c r="G1380" s="120">
        <v>0</v>
      </c>
      <c r="H1380" s="122"/>
      <c r="I1380" s="120">
        <v>0</v>
      </c>
      <c r="J1380" s="123"/>
      <c r="K1380" s="124">
        <f>E1380+G1380+I1380</f>
        <v>0</v>
      </c>
      <c r="L1380" s="73"/>
      <c r="M1380" s="73"/>
    </row>
    <row r="1381" spans="2:13" ht="21.75" customHeight="1" outlineLevel="1">
      <c r="B1381" s="73"/>
      <c r="C1381" s="90" t="s">
        <v>507</v>
      </c>
      <c r="D1381" s="103"/>
      <c r="E1381" s="128">
        <v>0</v>
      </c>
      <c r="F1381" s="129"/>
      <c r="G1381" s="128">
        <v>0</v>
      </c>
      <c r="H1381" s="142"/>
      <c r="I1381" s="128">
        <v>0</v>
      </c>
      <c r="J1381" s="130"/>
      <c r="K1381" s="131">
        <f>E1381+G1381+I1381</f>
        <v>0</v>
      </c>
      <c r="L1381" s="89"/>
      <c r="M1381" s="73"/>
    </row>
    <row r="1382" spans="2:13" ht="21" customHeight="1" outlineLevel="1">
      <c r="B1382" s="73"/>
      <c r="C1382" s="109"/>
      <c r="D1382" s="103"/>
      <c r="E1382" s="130"/>
      <c r="F1382" s="130"/>
      <c r="G1382" s="130"/>
      <c r="H1382" s="132"/>
      <c r="I1382" s="130"/>
      <c r="J1382" s="130"/>
      <c r="K1382" s="130"/>
      <c r="L1382" s="89"/>
      <c r="M1382" s="73"/>
    </row>
    <row r="1383" spans="2:13" ht="21" customHeight="1" outlineLevel="1">
      <c r="B1383" s="73"/>
      <c r="C1383" s="109"/>
      <c r="D1383" s="103"/>
      <c r="E1383" s="98"/>
      <c r="F1383" s="73"/>
      <c r="G1383" s="73"/>
      <c r="H1383" s="73"/>
      <c r="I1383" s="73"/>
      <c r="J1383" s="73"/>
      <c r="K1383" s="73"/>
      <c r="L1383" s="89"/>
      <c r="M1383" s="73"/>
    </row>
    <row r="1384" spans="2:13" ht="21" customHeight="1" outlineLevel="1">
      <c r="B1384" s="73"/>
      <c r="C1384" s="86" t="s">
        <v>508</v>
      </c>
      <c r="D1384" s="116"/>
      <c r="E1384" s="116"/>
      <c r="F1384" s="116"/>
      <c r="G1384" s="73"/>
      <c r="H1384" s="73"/>
      <c r="I1384" s="73"/>
      <c r="J1384" s="116"/>
      <c r="K1384" s="73"/>
      <c r="L1384" s="116"/>
      <c r="M1384" s="73"/>
    </row>
    <row r="1385" spans="2:13" ht="21" customHeight="1" outlineLevel="1">
      <c r="B1385" s="73"/>
      <c r="C1385" s="89"/>
      <c r="D1385" s="89"/>
      <c r="E1385" s="89"/>
      <c r="F1385" s="89"/>
      <c r="G1385" s="73"/>
      <c r="H1385" s="73"/>
      <c r="I1385" s="73"/>
      <c r="J1385" s="89"/>
      <c r="K1385" s="73"/>
      <c r="L1385" s="89"/>
      <c r="M1385" s="73"/>
    </row>
    <row r="1386" spans="2:13" ht="21" customHeight="1" outlineLevel="1">
      <c r="B1386" s="73"/>
      <c r="C1386" s="133" t="s">
        <v>509</v>
      </c>
      <c r="D1386" s="89"/>
      <c r="E1386" s="89"/>
      <c r="F1386" s="89"/>
      <c r="G1386" s="73"/>
      <c r="H1386" s="73"/>
      <c r="I1386" s="73"/>
      <c r="J1386" s="73"/>
      <c r="K1386" s="73"/>
      <c r="L1386" s="89"/>
      <c r="M1386" s="73"/>
    </row>
    <row r="1387" spans="2:13" ht="21" customHeight="1" outlineLevel="1">
      <c r="B1387" s="73"/>
      <c r="C1387" s="89"/>
      <c r="D1387" s="89"/>
      <c r="E1387" s="89"/>
      <c r="F1387" s="89"/>
      <c r="G1387" s="73"/>
      <c r="H1387" s="73"/>
      <c r="I1387" s="73"/>
      <c r="J1387" s="89"/>
      <c r="K1387" s="73"/>
      <c r="L1387" s="89"/>
      <c r="M1387" s="73"/>
    </row>
    <row r="1388" spans="2:13" ht="21" customHeight="1" outlineLevel="1">
      <c r="B1388" s="73"/>
      <c r="C1388" s="481"/>
      <c r="D1388" s="481"/>
      <c r="E1388" s="481"/>
      <c r="F1388" s="481"/>
      <c r="G1388" s="481"/>
      <c r="H1388" s="481"/>
      <c r="I1388" s="481"/>
      <c r="J1388" s="481"/>
      <c r="K1388" s="481"/>
      <c r="L1388" s="89"/>
      <c r="M1388" s="73"/>
    </row>
    <row r="1389" spans="2:13" ht="21" customHeight="1" outlineLevel="1">
      <c r="B1389" s="73"/>
      <c r="C1389" s="481"/>
      <c r="D1389" s="481"/>
      <c r="E1389" s="481"/>
      <c r="F1389" s="481"/>
      <c r="G1389" s="481"/>
      <c r="H1389" s="481"/>
      <c r="I1389" s="481"/>
      <c r="J1389" s="481"/>
      <c r="K1389" s="481"/>
      <c r="L1389" s="73"/>
      <c r="M1389" s="73"/>
    </row>
    <row r="1390" spans="2:13" ht="21" customHeight="1" outlineLevel="1">
      <c r="B1390" s="73"/>
      <c r="C1390" s="481"/>
      <c r="D1390" s="481"/>
      <c r="E1390" s="481"/>
      <c r="F1390" s="481"/>
      <c r="G1390" s="481"/>
      <c r="H1390" s="481"/>
      <c r="I1390" s="481"/>
      <c r="J1390" s="481"/>
      <c r="K1390" s="481"/>
      <c r="L1390" s="73"/>
      <c r="M1390" s="73"/>
    </row>
    <row r="1391" spans="2:13" ht="21" customHeight="1" outlineLevel="1">
      <c r="B1391" s="73"/>
      <c r="C1391" s="481"/>
      <c r="D1391" s="481"/>
      <c r="E1391" s="481"/>
      <c r="F1391" s="481"/>
      <c r="G1391" s="481"/>
      <c r="H1391" s="481"/>
      <c r="I1391" s="481"/>
      <c r="J1391" s="481"/>
      <c r="K1391" s="481"/>
      <c r="L1391" s="73"/>
      <c r="M1391" s="73"/>
    </row>
    <row r="1392" spans="2:13" ht="21" customHeight="1" outlineLevel="1">
      <c r="B1392" s="73"/>
      <c r="C1392" s="481"/>
      <c r="D1392" s="481"/>
      <c r="E1392" s="481"/>
      <c r="F1392" s="481"/>
      <c r="G1392" s="481"/>
      <c r="H1392" s="481"/>
      <c r="I1392" s="481"/>
      <c r="J1392" s="481"/>
      <c r="K1392" s="481"/>
      <c r="L1392" s="73"/>
      <c r="M1392" s="73"/>
    </row>
    <row r="1393" spans="2:13" ht="21" customHeight="1" outlineLevel="1">
      <c r="B1393" s="73"/>
      <c r="C1393" s="481"/>
      <c r="D1393" s="481"/>
      <c r="E1393" s="481"/>
      <c r="F1393" s="481"/>
      <c r="G1393" s="481"/>
      <c r="H1393" s="481"/>
      <c r="I1393" s="481"/>
      <c r="J1393" s="481"/>
      <c r="K1393" s="481"/>
      <c r="L1393" s="73"/>
      <c r="M1393" s="73"/>
    </row>
    <row r="1394" spans="2:13" ht="21" customHeight="1" outlineLevel="1">
      <c r="B1394" s="73"/>
      <c r="C1394" s="481"/>
      <c r="D1394" s="481"/>
      <c r="E1394" s="481"/>
      <c r="F1394" s="481"/>
      <c r="G1394" s="481"/>
      <c r="H1394" s="481"/>
      <c r="I1394" s="481"/>
      <c r="J1394" s="481"/>
      <c r="K1394" s="481"/>
      <c r="L1394" s="73"/>
      <c r="M1394" s="73"/>
    </row>
    <row r="1395" spans="2:13" ht="21" customHeight="1" outlineLevel="1">
      <c r="B1395" s="73"/>
      <c r="C1395" s="481"/>
      <c r="D1395" s="481"/>
      <c r="E1395" s="481"/>
      <c r="F1395" s="481"/>
      <c r="G1395" s="481"/>
      <c r="H1395" s="481"/>
      <c r="I1395" s="481"/>
      <c r="J1395" s="481"/>
      <c r="K1395" s="481"/>
      <c r="L1395" s="73"/>
      <c r="M1395" s="73"/>
    </row>
    <row r="1396" spans="2:13" ht="21" customHeight="1" outlineLevel="1">
      <c r="B1396" s="73"/>
      <c r="C1396" s="481"/>
      <c r="D1396" s="481"/>
      <c r="E1396" s="481"/>
      <c r="F1396" s="481"/>
      <c r="G1396" s="481"/>
      <c r="H1396" s="481"/>
      <c r="I1396" s="481"/>
      <c r="J1396" s="481"/>
      <c r="K1396" s="481"/>
      <c r="L1396" s="73"/>
      <c r="M1396" s="73"/>
    </row>
    <row r="1397" spans="2:13" ht="21" customHeight="1" outlineLevel="1">
      <c r="B1397" s="73"/>
      <c r="C1397" s="481"/>
      <c r="D1397" s="481"/>
      <c r="E1397" s="481"/>
      <c r="F1397" s="481"/>
      <c r="G1397" s="481"/>
      <c r="H1397" s="481"/>
      <c r="I1397" s="481"/>
      <c r="J1397" s="481"/>
      <c r="K1397" s="481"/>
      <c r="L1397" s="73"/>
      <c r="M1397" s="73"/>
    </row>
    <row r="1398" spans="2:13" ht="21" customHeight="1" outlineLevel="1">
      <c r="B1398" s="73"/>
      <c r="C1398" s="481"/>
      <c r="D1398" s="481"/>
      <c r="E1398" s="481"/>
      <c r="F1398" s="481"/>
      <c r="G1398" s="481"/>
      <c r="H1398" s="481"/>
      <c r="I1398" s="481"/>
      <c r="J1398" s="481"/>
      <c r="K1398" s="481"/>
      <c r="L1398" s="73"/>
      <c r="M1398" s="73"/>
    </row>
    <row r="1399" spans="2:13" ht="21" customHeight="1" outlineLevel="1">
      <c r="B1399" s="73"/>
      <c r="C1399" s="481"/>
      <c r="D1399" s="481"/>
      <c r="E1399" s="481"/>
      <c r="F1399" s="481"/>
      <c r="G1399" s="481"/>
      <c r="H1399" s="481"/>
      <c r="I1399" s="481"/>
      <c r="J1399" s="481"/>
      <c r="K1399" s="481"/>
      <c r="L1399" s="73"/>
      <c r="M1399" s="73"/>
    </row>
    <row r="1400" spans="2:13" ht="21" customHeight="1" outlineLevel="1">
      <c r="B1400" s="73"/>
      <c r="C1400" s="481"/>
      <c r="D1400" s="481"/>
      <c r="E1400" s="481"/>
      <c r="F1400" s="481"/>
      <c r="G1400" s="481"/>
      <c r="H1400" s="481"/>
      <c r="I1400" s="481"/>
      <c r="J1400" s="481"/>
      <c r="K1400" s="481"/>
      <c r="L1400" s="73"/>
      <c r="M1400" s="73"/>
    </row>
    <row r="1401" spans="2:13" ht="21" customHeight="1" outlineLevel="1">
      <c r="B1401" s="73"/>
      <c r="C1401" s="481"/>
      <c r="D1401" s="481"/>
      <c r="E1401" s="481"/>
      <c r="F1401" s="481"/>
      <c r="G1401" s="481"/>
      <c r="H1401" s="481"/>
      <c r="I1401" s="481"/>
      <c r="J1401" s="481"/>
      <c r="K1401" s="481"/>
      <c r="L1401" s="73"/>
      <c r="M1401" s="73"/>
    </row>
    <row r="1402" spans="2:13" ht="21" customHeight="1" outlineLevel="1">
      <c r="B1402" s="73"/>
      <c r="C1402" s="481"/>
      <c r="D1402" s="481"/>
      <c r="E1402" s="481"/>
      <c r="F1402" s="481"/>
      <c r="G1402" s="481"/>
      <c r="H1402" s="481"/>
      <c r="I1402" s="481"/>
      <c r="J1402" s="481"/>
      <c r="K1402" s="481"/>
      <c r="L1402" s="73"/>
      <c r="M1402" s="73"/>
    </row>
    <row r="1403" spans="2:13" ht="21" customHeight="1" outlineLevel="1">
      <c r="B1403" s="73"/>
      <c r="C1403" s="481"/>
      <c r="D1403" s="481"/>
      <c r="E1403" s="481"/>
      <c r="F1403" s="481"/>
      <c r="G1403" s="481"/>
      <c r="H1403" s="481"/>
      <c r="I1403" s="481"/>
      <c r="J1403" s="481"/>
      <c r="K1403" s="481"/>
      <c r="L1403" s="73"/>
      <c r="M1403" s="73"/>
    </row>
    <row r="1404" spans="2:13" ht="21" customHeight="1" outlineLevel="1">
      <c r="B1404" s="73"/>
      <c r="C1404" s="481"/>
      <c r="D1404" s="481"/>
      <c r="E1404" s="481"/>
      <c r="F1404" s="481"/>
      <c r="G1404" s="481"/>
      <c r="H1404" s="481"/>
      <c r="I1404" s="481"/>
      <c r="J1404" s="481"/>
      <c r="K1404" s="481"/>
      <c r="L1404" s="73"/>
      <c r="M1404" s="73"/>
    </row>
    <row r="1405" spans="2:13" ht="21" customHeight="1" outlineLevel="1">
      <c r="B1405" s="73"/>
      <c r="C1405" s="481"/>
      <c r="D1405" s="481"/>
      <c r="E1405" s="481"/>
      <c r="F1405" s="481"/>
      <c r="G1405" s="481"/>
      <c r="H1405" s="481"/>
      <c r="I1405" s="481"/>
      <c r="J1405" s="481"/>
      <c r="K1405" s="481"/>
      <c r="L1405" s="73"/>
      <c r="M1405" s="73"/>
    </row>
    <row r="1406" spans="2:13" ht="21" customHeight="1" outlineLevel="1">
      <c r="B1406" s="73"/>
      <c r="C1406" s="134"/>
      <c r="D1406" s="73"/>
      <c r="E1406" s="134"/>
      <c r="F1406" s="73"/>
      <c r="G1406" s="73"/>
      <c r="H1406" s="73"/>
      <c r="I1406" s="135"/>
      <c r="J1406" s="136"/>
      <c r="K1406" s="137"/>
      <c r="L1406" s="73"/>
      <c r="M1406" s="73"/>
    </row>
    <row r="1407" spans="2:13" ht="21" customHeight="1" outlineLevel="1">
      <c r="B1407" s="73"/>
      <c r="C1407" s="133" t="s">
        <v>511</v>
      </c>
      <c r="D1407" s="73"/>
      <c r="E1407" s="134"/>
      <c r="F1407" s="73"/>
      <c r="G1407" s="73"/>
      <c r="H1407" s="73"/>
      <c r="I1407" s="135"/>
      <c r="J1407" s="136"/>
      <c r="K1407" s="137"/>
      <c r="L1407" s="73"/>
      <c r="M1407" s="73"/>
    </row>
    <row r="1408" spans="2:13" ht="21" customHeight="1" outlineLevel="1">
      <c r="B1408" s="73"/>
      <c r="C1408" s="73"/>
      <c r="D1408" s="73"/>
      <c r="E1408" s="83"/>
      <c r="F1408" s="73"/>
      <c r="G1408" s="73"/>
      <c r="H1408" s="73"/>
      <c r="I1408" s="73"/>
      <c r="J1408" s="73"/>
      <c r="K1408" s="73"/>
      <c r="L1408" s="73"/>
      <c r="M1408" s="73"/>
    </row>
    <row r="1409" spans="2:13" ht="21" customHeight="1" outlineLevel="1">
      <c r="B1409" s="73"/>
      <c r="C1409" s="481"/>
      <c r="D1409" s="481"/>
      <c r="E1409" s="481"/>
      <c r="F1409" s="481"/>
      <c r="G1409" s="481"/>
      <c r="H1409" s="481"/>
      <c r="I1409" s="481"/>
      <c r="J1409" s="481"/>
      <c r="K1409" s="481"/>
      <c r="L1409" s="73"/>
      <c r="M1409" s="73"/>
    </row>
    <row r="1410" spans="2:13" ht="21" customHeight="1" outlineLevel="1">
      <c r="B1410" s="73"/>
      <c r="C1410" s="481"/>
      <c r="D1410" s="481"/>
      <c r="E1410" s="481"/>
      <c r="F1410" s="481"/>
      <c r="G1410" s="481"/>
      <c r="H1410" s="481"/>
      <c r="I1410" s="481"/>
      <c r="J1410" s="481"/>
      <c r="K1410" s="481"/>
      <c r="L1410" s="73"/>
      <c r="M1410" s="73"/>
    </row>
    <row r="1411" spans="2:13" ht="21" customHeight="1" outlineLevel="1">
      <c r="B1411" s="73"/>
      <c r="C1411" s="481"/>
      <c r="D1411" s="481"/>
      <c r="E1411" s="481"/>
      <c r="F1411" s="481"/>
      <c r="G1411" s="481"/>
      <c r="H1411" s="481"/>
      <c r="I1411" s="481"/>
      <c r="J1411" s="481"/>
      <c r="K1411" s="481"/>
      <c r="L1411" s="73"/>
      <c r="M1411" s="73"/>
    </row>
    <row r="1412" spans="2:13" ht="21" customHeight="1" outlineLevel="1">
      <c r="B1412" s="73"/>
      <c r="C1412" s="481"/>
      <c r="D1412" s="481"/>
      <c r="E1412" s="481"/>
      <c r="F1412" s="481"/>
      <c r="G1412" s="481"/>
      <c r="H1412" s="481"/>
      <c r="I1412" s="481"/>
      <c r="J1412" s="481"/>
      <c r="K1412" s="481"/>
      <c r="L1412" s="73"/>
      <c r="M1412" s="73"/>
    </row>
    <row r="1413" spans="2:13" ht="21" customHeight="1" outlineLevel="1">
      <c r="B1413" s="73"/>
      <c r="C1413" s="481"/>
      <c r="D1413" s="481"/>
      <c r="E1413" s="481"/>
      <c r="F1413" s="481"/>
      <c r="G1413" s="481"/>
      <c r="H1413" s="481"/>
      <c r="I1413" s="481"/>
      <c r="J1413" s="481"/>
      <c r="K1413" s="481"/>
      <c r="L1413" s="73"/>
      <c r="M1413" s="73"/>
    </row>
    <row r="1414" spans="2:13" ht="21" customHeight="1" outlineLevel="1">
      <c r="B1414" s="73"/>
      <c r="C1414" s="481"/>
      <c r="D1414" s="481"/>
      <c r="E1414" s="481"/>
      <c r="F1414" s="481"/>
      <c r="G1414" s="481"/>
      <c r="H1414" s="481"/>
      <c r="I1414" s="481"/>
      <c r="J1414" s="481"/>
      <c r="K1414" s="481"/>
      <c r="L1414" s="73"/>
      <c r="M1414" s="73"/>
    </row>
    <row r="1415" spans="2:13" ht="21" customHeight="1" outlineLevel="1">
      <c r="B1415" s="73"/>
      <c r="C1415" s="481"/>
      <c r="D1415" s="481"/>
      <c r="E1415" s="481"/>
      <c r="F1415" s="481"/>
      <c r="G1415" s="481"/>
      <c r="H1415" s="481"/>
      <c r="I1415" s="481"/>
      <c r="J1415" s="481"/>
      <c r="K1415" s="481"/>
      <c r="L1415" s="73"/>
      <c r="M1415" s="73"/>
    </row>
    <row r="1416" spans="2:13" ht="21" customHeight="1" outlineLevel="1">
      <c r="B1416" s="73"/>
      <c r="C1416" s="481"/>
      <c r="D1416" s="481"/>
      <c r="E1416" s="481"/>
      <c r="F1416" s="481"/>
      <c r="G1416" s="481"/>
      <c r="H1416" s="481"/>
      <c r="I1416" s="481"/>
      <c r="J1416" s="481"/>
      <c r="K1416" s="481"/>
      <c r="L1416" s="73"/>
      <c r="M1416" s="73"/>
    </row>
    <row r="1417" spans="2:13" ht="21" customHeight="1" outlineLevel="1">
      <c r="B1417" s="73"/>
      <c r="C1417" s="481"/>
      <c r="D1417" s="481"/>
      <c r="E1417" s="481"/>
      <c r="F1417" s="481"/>
      <c r="G1417" s="481"/>
      <c r="H1417" s="481"/>
      <c r="I1417" s="481"/>
      <c r="J1417" s="481"/>
      <c r="K1417" s="481"/>
      <c r="L1417" s="73"/>
      <c r="M1417" s="73"/>
    </row>
    <row r="1418" spans="2:13" ht="21" customHeight="1" outlineLevel="1">
      <c r="B1418" s="73"/>
      <c r="C1418" s="481"/>
      <c r="D1418" s="481"/>
      <c r="E1418" s="481"/>
      <c r="F1418" s="481"/>
      <c r="G1418" s="481"/>
      <c r="H1418" s="481"/>
      <c r="I1418" s="481"/>
      <c r="J1418" s="481"/>
      <c r="K1418" s="481"/>
      <c r="L1418" s="73"/>
      <c r="M1418" s="73"/>
    </row>
    <row r="1419" spans="2:13" ht="21" customHeight="1" outlineLevel="1">
      <c r="B1419" s="73"/>
      <c r="C1419" s="481"/>
      <c r="D1419" s="481"/>
      <c r="E1419" s="481"/>
      <c r="F1419" s="481"/>
      <c r="G1419" s="481"/>
      <c r="H1419" s="481"/>
      <c r="I1419" s="481"/>
      <c r="J1419" s="481"/>
      <c r="K1419" s="481"/>
      <c r="L1419" s="73"/>
      <c r="M1419" s="73"/>
    </row>
    <row r="1420" spans="2:13" ht="21" customHeight="1" outlineLevel="1">
      <c r="B1420" s="73"/>
      <c r="C1420" s="481"/>
      <c r="D1420" s="481"/>
      <c r="E1420" s="481"/>
      <c r="F1420" s="481"/>
      <c r="G1420" s="481"/>
      <c r="H1420" s="481"/>
      <c r="I1420" s="481"/>
      <c r="J1420" s="481"/>
      <c r="K1420" s="481"/>
      <c r="L1420" s="73"/>
      <c r="M1420" s="73"/>
    </row>
    <row r="1421" spans="2:13" ht="21" customHeight="1" outlineLevel="1">
      <c r="B1421" s="73"/>
      <c r="C1421" s="481"/>
      <c r="D1421" s="481"/>
      <c r="E1421" s="481"/>
      <c r="F1421" s="481"/>
      <c r="G1421" s="481"/>
      <c r="H1421" s="481"/>
      <c r="I1421" s="481"/>
      <c r="J1421" s="481"/>
      <c r="K1421" s="481"/>
      <c r="L1421" s="73"/>
      <c r="M1421" s="73"/>
    </row>
    <row r="1422" spans="2:13" ht="21" customHeight="1" outlineLevel="1">
      <c r="B1422" s="73"/>
      <c r="C1422" s="481"/>
      <c r="D1422" s="481"/>
      <c r="E1422" s="481"/>
      <c r="F1422" s="481"/>
      <c r="G1422" s="481"/>
      <c r="H1422" s="481"/>
      <c r="I1422" s="481"/>
      <c r="J1422" s="481"/>
      <c r="K1422" s="481"/>
      <c r="L1422" s="73"/>
      <c r="M1422" s="73"/>
    </row>
    <row r="1423" spans="2:13" ht="21" customHeight="1" outlineLevel="1">
      <c r="B1423" s="73"/>
      <c r="C1423" s="481"/>
      <c r="D1423" s="481"/>
      <c r="E1423" s="481"/>
      <c r="F1423" s="481"/>
      <c r="G1423" s="481"/>
      <c r="H1423" s="481"/>
      <c r="I1423" s="481"/>
      <c r="J1423" s="481"/>
      <c r="K1423" s="481"/>
      <c r="L1423" s="73"/>
      <c r="M1423" s="73"/>
    </row>
    <row r="1424" spans="2:13" ht="21" customHeight="1" outlineLevel="1">
      <c r="B1424" s="73"/>
      <c r="C1424" s="481"/>
      <c r="D1424" s="481"/>
      <c r="E1424" s="481"/>
      <c r="F1424" s="481"/>
      <c r="G1424" s="481"/>
      <c r="H1424" s="481"/>
      <c r="I1424" s="481"/>
      <c r="J1424" s="481"/>
      <c r="K1424" s="481"/>
      <c r="L1424" s="73"/>
      <c r="M1424" s="73"/>
    </row>
    <row r="1425" spans="2:13" ht="21" customHeight="1" outlineLevel="1">
      <c r="B1425" s="73"/>
      <c r="C1425" s="481"/>
      <c r="D1425" s="481"/>
      <c r="E1425" s="481"/>
      <c r="F1425" s="481"/>
      <c r="G1425" s="481"/>
      <c r="H1425" s="481"/>
      <c r="I1425" s="481"/>
      <c r="J1425" s="481"/>
      <c r="K1425" s="481"/>
      <c r="L1425" s="73"/>
      <c r="M1425" s="73"/>
    </row>
    <row r="1426" spans="2:13" ht="21" customHeight="1" outlineLevel="1">
      <c r="B1426" s="73"/>
      <c r="C1426" s="481"/>
      <c r="D1426" s="481"/>
      <c r="E1426" s="481"/>
      <c r="F1426" s="481"/>
      <c r="G1426" s="481"/>
      <c r="H1426" s="481"/>
      <c r="I1426" s="481"/>
      <c r="J1426" s="481"/>
      <c r="K1426" s="481"/>
      <c r="L1426" s="73"/>
      <c r="M1426" s="73"/>
    </row>
    <row r="1427" spans="2:13" ht="21" customHeight="1" outlineLevel="1">
      <c r="B1427" s="73"/>
      <c r="C1427" s="134"/>
      <c r="D1427" s="73"/>
      <c r="E1427" s="134"/>
      <c r="F1427" s="73"/>
      <c r="G1427" s="73"/>
      <c r="H1427" s="73"/>
      <c r="I1427" s="135"/>
      <c r="J1427" s="136"/>
      <c r="K1427" s="137"/>
      <c r="L1427" s="73"/>
      <c r="M1427" s="73"/>
    </row>
    <row r="1428" spans="2:13" ht="20.25" customHeight="1">
      <c r="B1428" s="73"/>
      <c r="C1428" s="134"/>
      <c r="D1428" s="73"/>
      <c r="E1428" s="134"/>
      <c r="F1428" s="73"/>
      <c r="G1428" s="73"/>
      <c r="H1428" s="73"/>
      <c r="I1428" s="135"/>
      <c r="J1428" s="136"/>
      <c r="K1428" s="137"/>
      <c r="L1428" s="73"/>
      <c r="M1428" s="73"/>
    </row>
    <row r="1429" spans="2:13" ht="54">
      <c r="B1429" s="73"/>
      <c r="C1429" s="84" t="s">
        <v>308</v>
      </c>
      <c r="D1429" s="81"/>
      <c r="E1429" s="151" t="s">
        <v>673</v>
      </c>
      <c r="F1429" s="73"/>
      <c r="G1429" s="85" t="s">
        <v>497</v>
      </c>
      <c r="H1429" s="73"/>
      <c r="J1429" s="73"/>
      <c r="K1429" s="73"/>
      <c r="L1429" s="73"/>
      <c r="M1429" s="73"/>
    </row>
    <row r="1430" spans="2:13" ht="21" customHeight="1" outlineLevel="1">
      <c r="B1430" s="73"/>
      <c r="C1430" s="83"/>
      <c r="D1430" s="73"/>
      <c r="E1430" s="83"/>
      <c r="F1430" s="73"/>
      <c r="G1430" s="73"/>
      <c r="H1430" s="73"/>
      <c r="I1430" s="73"/>
      <c r="J1430" s="73"/>
      <c r="K1430" s="73"/>
      <c r="L1430" s="73"/>
      <c r="M1430" s="73"/>
    </row>
    <row r="1431" spans="2:13" ht="21.75" customHeight="1" outlineLevel="1">
      <c r="B1431" s="73"/>
      <c r="C1431" s="86" t="s">
        <v>431</v>
      </c>
      <c r="D1431" s="73"/>
      <c r="E1431" s="87"/>
      <c r="F1431" s="73"/>
      <c r="G1431" s="73"/>
      <c r="H1431" s="73"/>
      <c r="I1431" s="73"/>
      <c r="J1431" s="73"/>
      <c r="K1431" s="73"/>
      <c r="L1431" s="73"/>
      <c r="M1431" s="73"/>
    </row>
    <row r="1432" spans="2:13" ht="21" customHeight="1" outlineLevel="1">
      <c r="B1432" s="73"/>
      <c r="C1432" s="88"/>
      <c r="D1432" s="73"/>
      <c r="E1432" s="87"/>
      <c r="F1432" s="73"/>
      <c r="G1432" s="73"/>
      <c r="H1432" s="73"/>
      <c r="I1432" s="73"/>
      <c r="J1432" s="73"/>
      <c r="K1432" s="73"/>
      <c r="L1432" s="73"/>
      <c r="M1432" s="73"/>
    </row>
    <row r="1433" spans="2:13" ht="21" customHeight="1" outlineLevel="1">
      <c r="B1433" s="73"/>
      <c r="C1433" s="89"/>
      <c r="D1433" s="73"/>
      <c r="E1433" s="89"/>
      <c r="F1433" s="73"/>
      <c r="G1433" s="73"/>
      <c r="H1433" s="73"/>
      <c r="I1433" s="73"/>
      <c r="J1433" s="73"/>
      <c r="K1433" s="73"/>
      <c r="L1433" s="73"/>
      <c r="M1433" s="73"/>
    </row>
    <row r="1434" spans="2:13" outlineLevel="1">
      <c r="B1434" s="73"/>
      <c r="C1434" s="90" t="s">
        <v>36</v>
      </c>
      <c r="D1434" s="89"/>
      <c r="E1434" s="90" t="s">
        <v>432</v>
      </c>
      <c r="F1434" s="89"/>
      <c r="G1434" s="91" t="s">
        <v>433</v>
      </c>
      <c r="H1434" s="73"/>
      <c r="I1434" s="90" t="s">
        <v>434</v>
      </c>
      <c r="J1434" s="73"/>
      <c r="K1434" s="73"/>
      <c r="L1434" s="89"/>
      <c r="M1434" s="73"/>
    </row>
    <row r="1435" spans="2:13" ht="36.75" customHeight="1" outlineLevel="1">
      <c r="B1435" s="73"/>
      <c r="C1435" s="92" t="s">
        <v>316</v>
      </c>
      <c r="D1435" s="73"/>
      <c r="E1435" s="93" t="s">
        <v>672</v>
      </c>
      <c r="F1435" s="73"/>
      <c r="G1435" s="94"/>
      <c r="H1435" s="73"/>
      <c r="I1435" s="92" t="s">
        <v>542</v>
      </c>
      <c r="J1435" s="73"/>
      <c r="K1435" s="73"/>
      <c r="L1435" s="73"/>
      <c r="M1435" s="73"/>
    </row>
    <row r="1436" spans="2:13" ht="21" customHeight="1" outlineLevel="1">
      <c r="B1436" s="73"/>
      <c r="C1436" s="89"/>
      <c r="D1436" s="73"/>
      <c r="E1436" s="73"/>
      <c r="F1436" s="73"/>
      <c r="G1436" s="73"/>
      <c r="H1436" s="73"/>
      <c r="I1436" s="73"/>
      <c r="J1436" s="73"/>
      <c r="K1436" s="73"/>
      <c r="L1436" s="73"/>
      <c r="M1436" s="73"/>
    </row>
    <row r="1437" spans="2:13" ht="36" outlineLevel="1">
      <c r="B1437" s="73"/>
      <c r="C1437" s="95" t="s">
        <v>439</v>
      </c>
      <c r="D1437" s="89"/>
      <c r="E1437" s="95" t="s">
        <v>440</v>
      </c>
      <c r="F1437" s="89"/>
      <c r="G1437" s="95" t="s">
        <v>441</v>
      </c>
      <c r="H1437" s="73"/>
      <c r="I1437" s="95" t="s">
        <v>442</v>
      </c>
      <c r="J1437" s="89"/>
      <c r="K1437" s="95" t="s">
        <v>642</v>
      </c>
      <c r="L1437" s="73"/>
      <c r="M1437" s="73"/>
    </row>
    <row r="1438" spans="2:13" ht="36.75" customHeight="1" outlineLevel="1">
      <c r="B1438" s="73"/>
      <c r="C1438" s="94"/>
      <c r="D1438" s="89"/>
      <c r="E1438" s="94"/>
      <c r="F1438" s="89"/>
      <c r="G1438" s="94"/>
      <c r="H1438" s="73"/>
      <c r="I1438" s="150"/>
      <c r="J1438" s="89"/>
      <c r="K1438" s="94"/>
      <c r="L1438" s="73"/>
      <c r="M1438" s="73"/>
    </row>
    <row r="1439" spans="2:13" ht="21" customHeight="1" outlineLevel="1">
      <c r="B1439" s="73"/>
      <c r="C1439" s="89"/>
      <c r="D1439" s="89"/>
      <c r="E1439" s="89"/>
      <c r="F1439" s="89"/>
      <c r="G1439" s="73"/>
      <c r="H1439" s="73"/>
      <c r="I1439" s="73"/>
      <c r="J1439" s="89"/>
      <c r="K1439" s="73"/>
      <c r="L1439" s="73"/>
      <c r="M1439" s="73"/>
    </row>
    <row r="1440" spans="2:13" ht="21.75" customHeight="1" outlineLevel="1">
      <c r="B1440" s="73"/>
      <c r="C1440" s="86" t="s">
        <v>445</v>
      </c>
      <c r="D1440" s="73"/>
      <c r="E1440" s="98"/>
      <c r="F1440" s="99"/>
      <c r="G1440" s="99"/>
      <c r="H1440" s="99"/>
      <c r="I1440" s="99"/>
      <c r="J1440" s="99"/>
      <c r="K1440" s="99"/>
      <c r="L1440" s="73"/>
      <c r="M1440" s="73"/>
    </row>
    <row r="1441" spans="2:13" ht="21" customHeight="1" outlineLevel="1">
      <c r="B1441" s="73"/>
      <c r="C1441" s="73"/>
      <c r="D1441" s="73"/>
      <c r="E1441" s="100"/>
      <c r="F1441" s="101"/>
      <c r="G1441" s="100"/>
      <c r="H1441" s="101"/>
      <c r="I1441" s="100"/>
      <c r="J1441" s="102"/>
      <c r="K1441" s="100"/>
      <c r="L1441" s="73"/>
      <c r="M1441" s="73"/>
    </row>
    <row r="1442" spans="2:13" ht="21" customHeight="1" outlineLevel="1">
      <c r="B1442" s="73"/>
      <c r="C1442" s="73"/>
      <c r="D1442" s="73"/>
      <c r="E1442" s="100">
        <v>2024</v>
      </c>
      <c r="F1442" s="101"/>
      <c r="G1442" s="100">
        <v>2025</v>
      </c>
      <c r="H1442" s="101"/>
      <c r="I1442" s="100">
        <v>2026</v>
      </c>
      <c r="J1442" s="102"/>
      <c r="K1442" s="100" t="s">
        <v>446</v>
      </c>
      <c r="L1442" s="73"/>
      <c r="M1442" s="73"/>
    </row>
    <row r="1443" spans="2:13" outlineLevel="1">
      <c r="B1443" s="73"/>
      <c r="C1443" s="95" t="s">
        <v>447</v>
      </c>
      <c r="D1443" s="103"/>
      <c r="E1443" s="104">
        <f>E1444+E1445</f>
        <v>0</v>
      </c>
      <c r="F1443" s="103"/>
      <c r="G1443" s="104">
        <f>G1444+G1445</f>
        <v>0</v>
      </c>
      <c r="H1443" s="73"/>
      <c r="I1443" s="104">
        <f>I1444+I1445</f>
        <v>0</v>
      </c>
      <c r="J1443" s="103"/>
      <c r="K1443" s="104">
        <f>K1444+K1445</f>
        <v>0</v>
      </c>
      <c r="L1443" s="103"/>
      <c r="M1443" s="73"/>
    </row>
    <row r="1444" spans="2:13" ht="21" customHeight="1" outlineLevel="1">
      <c r="B1444" s="73"/>
      <c r="C1444" s="90" t="s">
        <v>448</v>
      </c>
      <c r="D1444" s="103"/>
      <c r="E1444" s="105">
        <v>0</v>
      </c>
      <c r="F1444" s="106"/>
      <c r="G1444" s="105">
        <v>0</v>
      </c>
      <c r="H1444" s="73"/>
      <c r="I1444" s="105">
        <v>0</v>
      </c>
      <c r="J1444" s="103"/>
      <c r="K1444" s="107">
        <f>E1444+G1444+I1444</f>
        <v>0</v>
      </c>
      <c r="L1444" s="103"/>
      <c r="M1444" s="73"/>
    </row>
    <row r="1445" spans="2:13" ht="21.75" customHeight="1" outlineLevel="1">
      <c r="B1445" s="73"/>
      <c r="C1445" s="90" t="s">
        <v>449</v>
      </c>
      <c r="D1445" s="103"/>
      <c r="E1445" s="105">
        <v>0</v>
      </c>
      <c r="F1445" s="106"/>
      <c r="G1445" s="105">
        <v>0</v>
      </c>
      <c r="H1445" s="73"/>
      <c r="I1445" s="105">
        <v>0</v>
      </c>
      <c r="J1445" s="103"/>
      <c r="K1445" s="107">
        <f>E1445+G1445+I1445</f>
        <v>0</v>
      </c>
      <c r="L1445" s="103"/>
      <c r="M1445" s="73"/>
    </row>
    <row r="1446" spans="2:13" outlineLevel="1">
      <c r="B1446" s="73"/>
      <c r="C1446" s="95" t="s">
        <v>450</v>
      </c>
      <c r="D1446" s="103"/>
      <c r="E1446" s="104">
        <f>E1447+E1448</f>
        <v>0</v>
      </c>
      <c r="F1446" s="103"/>
      <c r="G1446" s="104">
        <f>G1447+G1448</f>
        <v>0</v>
      </c>
      <c r="H1446" s="73"/>
      <c r="I1446" s="104">
        <f>I1447+I1448</f>
        <v>0</v>
      </c>
      <c r="J1446" s="103"/>
      <c r="K1446" s="104">
        <f>K1447+K1448</f>
        <v>0</v>
      </c>
      <c r="L1446" s="103"/>
      <c r="M1446" s="73"/>
    </row>
    <row r="1447" spans="2:13" ht="21" customHeight="1" outlineLevel="1">
      <c r="B1447" s="73"/>
      <c r="C1447" s="90" t="s">
        <v>451</v>
      </c>
      <c r="D1447" s="103"/>
      <c r="E1447" s="105">
        <v>0</v>
      </c>
      <c r="F1447" s="106"/>
      <c r="G1447" s="105">
        <v>0</v>
      </c>
      <c r="H1447" s="73"/>
      <c r="I1447" s="105">
        <v>0</v>
      </c>
      <c r="J1447" s="103"/>
      <c r="K1447" s="107">
        <f>E1447+G1447+I1447</f>
        <v>0</v>
      </c>
      <c r="L1447" s="103"/>
      <c r="M1447" s="73"/>
    </row>
    <row r="1448" spans="2:13" ht="21" customHeight="1" outlineLevel="1">
      <c r="B1448" s="73"/>
      <c r="C1448" s="90" t="s">
        <v>452</v>
      </c>
      <c r="D1448" s="103"/>
      <c r="E1448" s="105">
        <v>0</v>
      </c>
      <c r="F1448" s="106"/>
      <c r="G1448" s="105">
        <v>0</v>
      </c>
      <c r="H1448" s="73"/>
      <c r="I1448" s="105">
        <v>0</v>
      </c>
      <c r="J1448" s="103"/>
      <c r="K1448" s="107">
        <f>E1448+G1448+I1448</f>
        <v>0</v>
      </c>
      <c r="L1448" s="103"/>
      <c r="M1448" s="73"/>
    </row>
    <row r="1449" spans="2:13" ht="21" customHeight="1" outlineLevel="1">
      <c r="B1449" s="73"/>
      <c r="C1449" s="95" t="s">
        <v>453</v>
      </c>
      <c r="D1449" s="103"/>
      <c r="E1449" s="104">
        <f>E1450+E1451</f>
        <v>0</v>
      </c>
      <c r="F1449" s="103"/>
      <c r="G1449" s="104">
        <f>G1450+G1451</f>
        <v>0</v>
      </c>
      <c r="H1449" s="73"/>
      <c r="I1449" s="104">
        <f>I1450+I1451</f>
        <v>0</v>
      </c>
      <c r="J1449" s="103"/>
      <c r="K1449" s="104">
        <f>K1450+K1451</f>
        <v>0</v>
      </c>
      <c r="L1449" s="103"/>
      <c r="M1449" s="73"/>
    </row>
    <row r="1450" spans="2:13" ht="21" customHeight="1" outlineLevel="1">
      <c r="B1450" s="73"/>
      <c r="C1450" s="90" t="s">
        <v>454</v>
      </c>
      <c r="D1450" s="103"/>
      <c r="E1450" s="105">
        <v>0</v>
      </c>
      <c r="F1450" s="106"/>
      <c r="G1450" s="105">
        <v>0</v>
      </c>
      <c r="H1450" s="73"/>
      <c r="I1450" s="105">
        <v>0</v>
      </c>
      <c r="J1450" s="103"/>
      <c r="K1450" s="107">
        <f>E1450+G1450+I1450</f>
        <v>0</v>
      </c>
      <c r="L1450" s="103"/>
      <c r="M1450" s="73"/>
    </row>
    <row r="1451" spans="2:13" ht="21" customHeight="1" outlineLevel="1">
      <c r="B1451" s="73"/>
      <c r="C1451" s="90" t="s">
        <v>455</v>
      </c>
      <c r="D1451" s="103"/>
      <c r="E1451" s="105">
        <v>0</v>
      </c>
      <c r="F1451" s="106"/>
      <c r="G1451" s="105">
        <v>0</v>
      </c>
      <c r="H1451" s="73"/>
      <c r="I1451" s="105">
        <v>0</v>
      </c>
      <c r="J1451" s="103"/>
      <c r="K1451" s="107">
        <f>E1451+G1451+I1451</f>
        <v>0</v>
      </c>
      <c r="L1451" s="103"/>
      <c r="M1451" s="73"/>
    </row>
    <row r="1452" spans="2:13" ht="21" customHeight="1" outlineLevel="1">
      <c r="B1452" s="73"/>
      <c r="C1452" s="95" t="s">
        <v>456</v>
      </c>
      <c r="D1452" s="103"/>
      <c r="E1452" s="104">
        <f>E1453+E1454</f>
        <v>0</v>
      </c>
      <c r="F1452" s="103"/>
      <c r="G1452" s="104">
        <f>G1453+G1454</f>
        <v>0</v>
      </c>
      <c r="H1452" s="73"/>
      <c r="I1452" s="104">
        <f>I1453+I1454</f>
        <v>0</v>
      </c>
      <c r="J1452" s="103"/>
      <c r="K1452" s="104">
        <f>K1453+K1454</f>
        <v>0</v>
      </c>
      <c r="L1452" s="103"/>
      <c r="M1452" s="73"/>
    </row>
    <row r="1453" spans="2:13" ht="21" customHeight="1" outlineLevel="1">
      <c r="B1453" s="73"/>
      <c r="C1453" s="90" t="s">
        <v>457</v>
      </c>
      <c r="D1453" s="103"/>
      <c r="E1453" s="105">
        <v>0</v>
      </c>
      <c r="F1453" s="106"/>
      <c r="G1453" s="105">
        <v>0</v>
      </c>
      <c r="H1453" s="73"/>
      <c r="I1453" s="105">
        <v>0</v>
      </c>
      <c r="J1453" s="103"/>
      <c r="K1453" s="107">
        <f>E1453+G1453+I1453</f>
        <v>0</v>
      </c>
      <c r="L1453" s="103"/>
      <c r="M1453" s="73"/>
    </row>
    <row r="1454" spans="2:13" ht="21" customHeight="1" outlineLevel="1">
      <c r="B1454" s="73"/>
      <c r="C1454" s="90" t="s">
        <v>458</v>
      </c>
      <c r="D1454" s="103"/>
      <c r="E1454" s="105">
        <v>0</v>
      </c>
      <c r="F1454" s="106"/>
      <c r="G1454" s="105">
        <v>0</v>
      </c>
      <c r="H1454" s="73"/>
      <c r="I1454" s="105">
        <v>0</v>
      </c>
      <c r="J1454" s="103"/>
      <c r="K1454" s="107">
        <f>E1454+G1454+I1454</f>
        <v>0</v>
      </c>
      <c r="L1454" s="103"/>
      <c r="M1454" s="73"/>
    </row>
    <row r="1455" spans="2:13" ht="21" customHeight="1" outlineLevel="1">
      <c r="B1455" s="73"/>
      <c r="C1455" s="90" t="s">
        <v>459</v>
      </c>
      <c r="D1455" s="103"/>
      <c r="E1455" s="108">
        <f>E1443+E1446+E1449+E1452</f>
        <v>0</v>
      </c>
      <c r="F1455" s="103"/>
      <c r="G1455" s="108">
        <f>G1443+G1446+G1449+G1452</f>
        <v>0</v>
      </c>
      <c r="H1455" s="73"/>
      <c r="I1455" s="108">
        <f>I1443+I1446+I1449+I1452</f>
        <v>0</v>
      </c>
      <c r="J1455" s="103"/>
      <c r="K1455" s="108">
        <f>E1455+G1455+I1455</f>
        <v>0</v>
      </c>
      <c r="L1455" s="103"/>
      <c r="M1455" s="73"/>
    </row>
    <row r="1456" spans="2:13" ht="21" customHeight="1" outlineLevel="1">
      <c r="B1456" s="73"/>
      <c r="C1456" s="109"/>
      <c r="D1456" s="103"/>
      <c r="E1456" s="109"/>
      <c r="F1456" s="109"/>
      <c r="G1456" s="109"/>
      <c r="H1456" s="109"/>
      <c r="I1456" s="109"/>
      <c r="J1456" s="109"/>
      <c r="K1456" s="109"/>
      <c r="L1456" s="103"/>
      <c r="M1456" s="73"/>
    </row>
    <row r="1457" spans="2:13" ht="21" customHeight="1" outlineLevel="1">
      <c r="B1457" s="73"/>
      <c r="C1457" s="103"/>
      <c r="D1457" s="89"/>
      <c r="E1457" s="103"/>
      <c r="F1457" s="89"/>
      <c r="G1457" s="73"/>
      <c r="H1457" s="73"/>
      <c r="I1457" s="73"/>
      <c r="J1457" s="89"/>
      <c r="K1457" s="73"/>
      <c r="L1457" s="89"/>
      <c r="M1457" s="73"/>
    </row>
    <row r="1458" spans="2:13" ht="21" customHeight="1" outlineLevel="1">
      <c r="B1458" s="73"/>
      <c r="C1458" s="86" t="s">
        <v>460</v>
      </c>
      <c r="D1458" s="73"/>
      <c r="E1458" s="99"/>
      <c r="F1458" s="99"/>
      <c r="G1458" s="99"/>
      <c r="H1458" s="99"/>
      <c r="I1458" s="99"/>
      <c r="J1458" s="99"/>
      <c r="K1458" s="99"/>
      <c r="L1458" s="89"/>
      <c r="M1458" s="73"/>
    </row>
    <row r="1459" spans="2:13" ht="21" customHeight="1" outlineLevel="1">
      <c r="B1459" s="73"/>
      <c r="C1459" s="73"/>
      <c r="D1459" s="73"/>
      <c r="E1459" s="100"/>
      <c r="F1459" s="101"/>
      <c r="G1459" s="100"/>
      <c r="H1459" s="101"/>
      <c r="I1459" s="100"/>
      <c r="J1459" s="102"/>
      <c r="K1459" s="100"/>
      <c r="L1459" s="89"/>
      <c r="M1459" s="73"/>
    </row>
    <row r="1460" spans="2:13" ht="21" customHeight="1" outlineLevel="1">
      <c r="B1460" s="73"/>
      <c r="C1460" s="73"/>
      <c r="D1460" s="73"/>
      <c r="E1460" s="100">
        <v>2024</v>
      </c>
      <c r="F1460" s="101"/>
      <c r="G1460" s="100">
        <v>2025</v>
      </c>
      <c r="H1460" s="101"/>
      <c r="I1460" s="100">
        <v>2026</v>
      </c>
      <c r="J1460" s="102"/>
      <c r="K1460" s="100" t="s">
        <v>407</v>
      </c>
      <c r="L1460" s="89"/>
      <c r="M1460" s="73"/>
    </row>
    <row r="1461" spans="2:13" ht="21" customHeight="1" outlineLevel="1">
      <c r="B1461" s="73"/>
      <c r="C1461" s="95" t="s">
        <v>461</v>
      </c>
      <c r="D1461" s="103"/>
      <c r="E1461" s="110">
        <v>0</v>
      </c>
      <c r="F1461" s="111"/>
      <c r="G1461" s="110">
        <v>0</v>
      </c>
      <c r="H1461" s="112"/>
      <c r="I1461" s="110">
        <v>0</v>
      </c>
      <c r="J1461" s="111"/>
      <c r="K1461" s="113">
        <f t="shared" ref="K1461:K1479" si="22">E1461+G1461+I1461</f>
        <v>0</v>
      </c>
      <c r="L1461" s="89"/>
      <c r="M1461" s="73"/>
    </row>
    <row r="1462" spans="2:13" ht="21" customHeight="1" outlineLevel="1">
      <c r="B1462" s="73"/>
      <c r="C1462" s="90" t="s">
        <v>462</v>
      </c>
      <c r="D1462" s="103"/>
      <c r="E1462" s="110">
        <v>0</v>
      </c>
      <c r="F1462" s="114"/>
      <c r="G1462" s="110">
        <v>0</v>
      </c>
      <c r="H1462" s="112"/>
      <c r="I1462" s="110">
        <v>0</v>
      </c>
      <c r="J1462" s="111"/>
      <c r="K1462" s="113">
        <f t="shared" si="22"/>
        <v>0</v>
      </c>
      <c r="L1462" s="89"/>
      <c r="M1462" s="73"/>
    </row>
    <row r="1463" spans="2:13" ht="21" customHeight="1" outlineLevel="1">
      <c r="B1463" s="73"/>
      <c r="C1463" s="90" t="s">
        <v>463</v>
      </c>
      <c r="D1463" s="103"/>
      <c r="E1463" s="110">
        <v>0</v>
      </c>
      <c r="F1463" s="111"/>
      <c r="G1463" s="110">
        <v>0</v>
      </c>
      <c r="H1463" s="112"/>
      <c r="I1463" s="110">
        <v>0</v>
      </c>
      <c r="J1463" s="111"/>
      <c r="K1463" s="113">
        <f t="shared" si="22"/>
        <v>0</v>
      </c>
      <c r="L1463" s="89"/>
      <c r="M1463" s="73"/>
    </row>
    <row r="1464" spans="2:13" ht="21.75" customHeight="1" outlineLevel="1">
      <c r="B1464" s="73"/>
      <c r="C1464" s="90" t="s">
        <v>464</v>
      </c>
      <c r="D1464" s="103"/>
      <c r="E1464" s="110">
        <v>0</v>
      </c>
      <c r="F1464" s="114"/>
      <c r="G1464" s="110">
        <v>0</v>
      </c>
      <c r="H1464" s="112"/>
      <c r="I1464" s="110">
        <v>0</v>
      </c>
      <c r="J1464" s="111"/>
      <c r="K1464" s="113">
        <f t="shared" si="22"/>
        <v>0</v>
      </c>
      <c r="L1464" s="73"/>
      <c r="M1464" s="73"/>
    </row>
    <row r="1465" spans="2:13" ht="21.75" customHeight="1" outlineLevel="1">
      <c r="B1465" s="73"/>
      <c r="C1465" s="90" t="s">
        <v>465</v>
      </c>
      <c r="D1465" s="103"/>
      <c r="E1465" s="110">
        <v>0</v>
      </c>
      <c r="F1465" s="114"/>
      <c r="G1465" s="110">
        <v>0</v>
      </c>
      <c r="H1465" s="112"/>
      <c r="I1465" s="110">
        <v>0</v>
      </c>
      <c r="J1465" s="111"/>
      <c r="K1465" s="113">
        <f t="shared" si="22"/>
        <v>0</v>
      </c>
      <c r="L1465" s="73"/>
      <c r="M1465" s="73"/>
    </row>
    <row r="1466" spans="2:13" ht="21" customHeight="1" outlineLevel="1">
      <c r="B1466" s="73"/>
      <c r="C1466" s="90" t="s">
        <v>466</v>
      </c>
      <c r="D1466" s="103"/>
      <c r="E1466" s="110">
        <v>0</v>
      </c>
      <c r="F1466" s="111"/>
      <c r="G1466" s="110">
        <v>0</v>
      </c>
      <c r="H1466" s="112"/>
      <c r="I1466" s="110">
        <v>0</v>
      </c>
      <c r="J1466" s="111"/>
      <c r="K1466" s="113">
        <f t="shared" si="22"/>
        <v>0</v>
      </c>
      <c r="L1466" s="73"/>
      <c r="M1466" s="73"/>
    </row>
    <row r="1467" spans="2:13" ht="21.75" customHeight="1" outlineLevel="1">
      <c r="B1467" s="73"/>
      <c r="C1467" s="90" t="s">
        <v>467</v>
      </c>
      <c r="D1467" s="103"/>
      <c r="E1467" s="110">
        <v>0</v>
      </c>
      <c r="F1467" s="114"/>
      <c r="G1467" s="110">
        <v>0</v>
      </c>
      <c r="H1467" s="112"/>
      <c r="I1467" s="110">
        <v>0</v>
      </c>
      <c r="J1467" s="111"/>
      <c r="K1467" s="113">
        <f t="shared" si="22"/>
        <v>0</v>
      </c>
      <c r="L1467" s="73"/>
      <c r="M1467" s="73"/>
    </row>
    <row r="1468" spans="2:13" ht="21.75" customHeight="1" outlineLevel="1">
      <c r="B1468" s="73"/>
      <c r="C1468" s="90" t="s">
        <v>468</v>
      </c>
      <c r="D1468" s="103"/>
      <c r="E1468" s="110">
        <v>0</v>
      </c>
      <c r="F1468" s="114"/>
      <c r="G1468" s="110">
        <v>0</v>
      </c>
      <c r="H1468" s="112"/>
      <c r="I1468" s="110">
        <v>0</v>
      </c>
      <c r="J1468" s="111"/>
      <c r="K1468" s="113">
        <f t="shared" si="22"/>
        <v>0</v>
      </c>
      <c r="L1468" s="73"/>
      <c r="M1468" s="73"/>
    </row>
    <row r="1469" spans="2:13" ht="21.75" customHeight="1" outlineLevel="1">
      <c r="B1469" s="73"/>
      <c r="C1469" s="90" t="s">
        <v>469</v>
      </c>
      <c r="D1469" s="103"/>
      <c r="E1469" s="110">
        <v>0</v>
      </c>
      <c r="F1469" s="114"/>
      <c r="G1469" s="110">
        <v>0</v>
      </c>
      <c r="H1469" s="112"/>
      <c r="I1469" s="110">
        <v>0</v>
      </c>
      <c r="J1469" s="111"/>
      <c r="K1469" s="113">
        <f t="shared" si="22"/>
        <v>0</v>
      </c>
      <c r="L1469" s="73"/>
      <c r="M1469" s="73"/>
    </row>
    <row r="1470" spans="2:13" ht="21" customHeight="1" outlineLevel="1">
      <c r="B1470" s="73"/>
      <c r="C1470" s="115" t="s">
        <v>470</v>
      </c>
      <c r="D1470" s="103"/>
      <c r="E1470" s="110">
        <v>0</v>
      </c>
      <c r="F1470" s="114"/>
      <c r="G1470" s="110">
        <v>0</v>
      </c>
      <c r="H1470" s="112"/>
      <c r="I1470" s="110">
        <v>0</v>
      </c>
      <c r="J1470" s="111"/>
      <c r="K1470" s="113">
        <f t="shared" si="22"/>
        <v>0</v>
      </c>
      <c r="L1470" s="116"/>
      <c r="M1470" s="73"/>
    </row>
    <row r="1471" spans="2:13" ht="21" customHeight="1" outlineLevel="1">
      <c r="B1471" s="73"/>
      <c r="C1471" s="115" t="s">
        <v>471</v>
      </c>
      <c r="D1471" s="103"/>
      <c r="E1471" s="110">
        <v>0</v>
      </c>
      <c r="F1471" s="114"/>
      <c r="G1471" s="110">
        <v>0</v>
      </c>
      <c r="H1471" s="112"/>
      <c r="I1471" s="110">
        <v>0</v>
      </c>
      <c r="J1471" s="111"/>
      <c r="K1471" s="113">
        <f t="shared" si="22"/>
        <v>0</v>
      </c>
      <c r="L1471" s="116"/>
      <c r="M1471" s="73"/>
    </row>
    <row r="1472" spans="2:13" ht="21" customHeight="1" outlineLevel="1">
      <c r="B1472" s="73"/>
      <c r="C1472" s="115" t="s">
        <v>472</v>
      </c>
      <c r="D1472" s="103"/>
      <c r="E1472" s="110">
        <v>0</v>
      </c>
      <c r="F1472" s="114"/>
      <c r="G1472" s="110">
        <v>0</v>
      </c>
      <c r="H1472" s="112"/>
      <c r="I1472" s="110">
        <v>0</v>
      </c>
      <c r="J1472" s="111"/>
      <c r="K1472" s="113">
        <f t="shared" si="22"/>
        <v>0</v>
      </c>
      <c r="L1472" s="116"/>
      <c r="M1472" s="73"/>
    </row>
    <row r="1473" spans="2:13" ht="21" customHeight="1" outlineLevel="1">
      <c r="B1473" s="73"/>
      <c r="C1473" s="115" t="s">
        <v>473</v>
      </c>
      <c r="D1473" s="103"/>
      <c r="E1473" s="110">
        <v>0</v>
      </c>
      <c r="F1473" s="114"/>
      <c r="G1473" s="110">
        <v>0</v>
      </c>
      <c r="H1473" s="112"/>
      <c r="I1473" s="110">
        <v>0</v>
      </c>
      <c r="J1473" s="111"/>
      <c r="K1473" s="113">
        <f t="shared" si="22"/>
        <v>0</v>
      </c>
      <c r="L1473" s="116"/>
      <c r="M1473" s="73"/>
    </row>
    <row r="1474" spans="2:13" ht="21" customHeight="1" outlineLevel="1">
      <c r="B1474" s="73"/>
      <c r="C1474" s="115" t="s">
        <v>474</v>
      </c>
      <c r="D1474" s="103"/>
      <c r="E1474" s="110">
        <v>0</v>
      </c>
      <c r="F1474" s="114"/>
      <c r="G1474" s="110">
        <v>0</v>
      </c>
      <c r="H1474" s="112"/>
      <c r="I1474" s="110">
        <v>0</v>
      </c>
      <c r="J1474" s="111"/>
      <c r="K1474" s="113">
        <f t="shared" si="22"/>
        <v>0</v>
      </c>
      <c r="L1474" s="116"/>
      <c r="M1474" s="73"/>
    </row>
    <row r="1475" spans="2:13" ht="21" customHeight="1" outlineLevel="1">
      <c r="B1475" s="73"/>
      <c r="C1475" s="115" t="s">
        <v>475</v>
      </c>
      <c r="D1475" s="103"/>
      <c r="E1475" s="110">
        <v>0</v>
      </c>
      <c r="F1475" s="114"/>
      <c r="G1475" s="110">
        <v>0</v>
      </c>
      <c r="H1475" s="112"/>
      <c r="I1475" s="110">
        <v>0</v>
      </c>
      <c r="J1475" s="111"/>
      <c r="K1475" s="113">
        <f t="shared" si="22"/>
        <v>0</v>
      </c>
      <c r="L1475" s="116"/>
      <c r="M1475" s="73"/>
    </row>
    <row r="1476" spans="2:13" ht="21" customHeight="1" outlineLevel="1">
      <c r="B1476" s="73"/>
      <c r="C1476" s="115" t="s">
        <v>476</v>
      </c>
      <c r="D1476" s="103"/>
      <c r="E1476" s="110">
        <v>0</v>
      </c>
      <c r="F1476" s="114"/>
      <c r="G1476" s="110">
        <v>0</v>
      </c>
      <c r="H1476" s="112"/>
      <c r="I1476" s="110">
        <v>0</v>
      </c>
      <c r="J1476" s="111"/>
      <c r="K1476" s="113">
        <f t="shared" si="22"/>
        <v>0</v>
      </c>
      <c r="L1476" s="116"/>
      <c r="M1476" s="73"/>
    </row>
    <row r="1477" spans="2:13" ht="21" customHeight="1" outlineLevel="1">
      <c r="B1477" s="73"/>
      <c r="C1477" s="115" t="s">
        <v>477</v>
      </c>
      <c r="D1477" s="103"/>
      <c r="E1477" s="110">
        <v>0</v>
      </c>
      <c r="F1477" s="114"/>
      <c r="G1477" s="110">
        <v>0</v>
      </c>
      <c r="H1477" s="112"/>
      <c r="I1477" s="110">
        <v>0</v>
      </c>
      <c r="J1477" s="111"/>
      <c r="K1477" s="113">
        <f t="shared" si="22"/>
        <v>0</v>
      </c>
      <c r="L1477" s="116"/>
      <c r="M1477" s="73"/>
    </row>
    <row r="1478" spans="2:13" ht="21" customHeight="1" outlineLevel="1">
      <c r="B1478" s="73"/>
      <c r="C1478" s="115" t="s">
        <v>478</v>
      </c>
      <c r="D1478" s="103"/>
      <c r="E1478" s="110">
        <v>0</v>
      </c>
      <c r="F1478" s="114"/>
      <c r="G1478" s="110">
        <v>0</v>
      </c>
      <c r="H1478" s="112"/>
      <c r="I1478" s="110">
        <v>0</v>
      </c>
      <c r="J1478" s="111"/>
      <c r="K1478" s="113">
        <f t="shared" si="22"/>
        <v>0</v>
      </c>
      <c r="L1478" s="116"/>
      <c r="M1478" s="73"/>
    </row>
    <row r="1479" spans="2:13" ht="21" customHeight="1" outlineLevel="1">
      <c r="B1479" s="73"/>
      <c r="C1479" s="115" t="s">
        <v>479</v>
      </c>
      <c r="D1479" s="103"/>
      <c r="E1479" s="110">
        <v>0</v>
      </c>
      <c r="F1479" s="114"/>
      <c r="G1479" s="110">
        <v>0</v>
      </c>
      <c r="H1479" s="112"/>
      <c r="I1479" s="110">
        <v>0</v>
      </c>
      <c r="J1479" s="111"/>
      <c r="K1479" s="113">
        <f t="shared" si="22"/>
        <v>0</v>
      </c>
      <c r="L1479" s="116"/>
      <c r="M1479" s="73"/>
    </row>
    <row r="1480" spans="2:13" ht="21" customHeight="1" outlineLevel="1">
      <c r="B1480" s="73"/>
      <c r="C1480" s="90" t="s">
        <v>480</v>
      </c>
      <c r="D1480" s="103"/>
      <c r="E1480" s="117">
        <f>SUM(E1461:E1479)</f>
        <v>0</v>
      </c>
      <c r="F1480" s="111"/>
      <c r="G1480" s="117">
        <f>SUM(G1461:G1479)</f>
        <v>0</v>
      </c>
      <c r="H1480" s="112"/>
      <c r="I1480" s="117">
        <f>SUM(I1461:I1479)</f>
        <v>0</v>
      </c>
      <c r="J1480" s="111"/>
      <c r="K1480" s="117">
        <f>SUM(K1461:K1479)</f>
        <v>0</v>
      </c>
      <c r="L1480" s="89"/>
      <c r="M1480" s="73"/>
    </row>
    <row r="1481" spans="2:13" ht="21" customHeight="1" outlineLevel="1">
      <c r="B1481" s="73"/>
      <c r="C1481" s="109"/>
      <c r="D1481" s="103"/>
      <c r="E1481" s="73"/>
      <c r="F1481" s="73"/>
      <c r="G1481" s="73"/>
      <c r="H1481" s="73"/>
      <c r="I1481" s="73"/>
      <c r="J1481" s="73"/>
      <c r="K1481" s="73"/>
      <c r="L1481" s="89"/>
      <c r="M1481" s="73"/>
    </row>
    <row r="1482" spans="2:13" ht="21" customHeight="1" outlineLevel="1">
      <c r="B1482" s="73"/>
      <c r="C1482" s="73"/>
      <c r="D1482" s="73"/>
      <c r="E1482" s="100">
        <v>2024</v>
      </c>
      <c r="F1482" s="101"/>
      <c r="G1482" s="100">
        <v>2025</v>
      </c>
      <c r="H1482" s="101"/>
      <c r="I1482" s="100">
        <v>2026</v>
      </c>
      <c r="J1482" s="102"/>
      <c r="K1482" s="100" t="s">
        <v>407</v>
      </c>
      <c r="L1482" s="89"/>
      <c r="M1482" s="73"/>
    </row>
    <row r="1483" spans="2:13" ht="21" customHeight="1" outlineLevel="1">
      <c r="B1483" s="73"/>
      <c r="C1483" s="95" t="s">
        <v>481</v>
      </c>
      <c r="D1483" s="103"/>
      <c r="E1483" s="110">
        <v>0</v>
      </c>
      <c r="F1483" s="111"/>
      <c r="G1483" s="110">
        <v>0</v>
      </c>
      <c r="H1483" s="112"/>
      <c r="I1483" s="110">
        <v>0</v>
      </c>
      <c r="J1483" s="111"/>
      <c r="K1483" s="113">
        <f t="shared" ref="K1483:K1491" si="23">E1483+G1483+I1483</f>
        <v>0</v>
      </c>
      <c r="L1483" s="89"/>
      <c r="M1483" s="73"/>
    </row>
    <row r="1484" spans="2:13" ht="21" customHeight="1" outlineLevel="1">
      <c r="B1484" s="73"/>
      <c r="C1484" s="90" t="s">
        <v>482</v>
      </c>
      <c r="D1484" s="103"/>
      <c r="E1484" s="110">
        <v>0</v>
      </c>
      <c r="F1484" s="114"/>
      <c r="G1484" s="110">
        <v>0</v>
      </c>
      <c r="H1484" s="112"/>
      <c r="I1484" s="110">
        <v>0</v>
      </c>
      <c r="J1484" s="111"/>
      <c r="K1484" s="113">
        <f t="shared" si="23"/>
        <v>0</v>
      </c>
      <c r="L1484" s="89"/>
      <c r="M1484" s="73"/>
    </row>
    <row r="1485" spans="2:13" ht="21" customHeight="1" outlineLevel="1">
      <c r="B1485" s="73"/>
      <c r="C1485" s="90" t="s">
        <v>483</v>
      </c>
      <c r="D1485" s="103"/>
      <c r="E1485" s="110">
        <v>0</v>
      </c>
      <c r="F1485" s="114"/>
      <c r="G1485" s="110">
        <v>0</v>
      </c>
      <c r="H1485" s="112"/>
      <c r="I1485" s="110">
        <v>0</v>
      </c>
      <c r="J1485" s="111"/>
      <c r="K1485" s="113">
        <f t="shared" si="23"/>
        <v>0</v>
      </c>
      <c r="L1485" s="73"/>
      <c r="M1485" s="73"/>
    </row>
    <row r="1486" spans="2:13" ht="21" customHeight="1" outlineLevel="1">
      <c r="B1486" s="73"/>
      <c r="C1486" s="90" t="s">
        <v>484</v>
      </c>
      <c r="D1486" s="103"/>
      <c r="E1486" s="110">
        <v>0</v>
      </c>
      <c r="F1486" s="111"/>
      <c r="G1486" s="110">
        <v>0</v>
      </c>
      <c r="H1486" s="112"/>
      <c r="I1486" s="110">
        <v>0</v>
      </c>
      <c r="J1486" s="111"/>
      <c r="K1486" s="113">
        <f t="shared" si="23"/>
        <v>0</v>
      </c>
      <c r="L1486" s="89"/>
      <c r="M1486" s="73"/>
    </row>
    <row r="1487" spans="2:13" ht="21" customHeight="1" outlineLevel="1">
      <c r="B1487" s="73"/>
      <c r="C1487" s="90" t="s">
        <v>485</v>
      </c>
      <c r="D1487" s="103"/>
      <c r="E1487" s="110">
        <v>0</v>
      </c>
      <c r="F1487" s="114"/>
      <c r="G1487" s="110">
        <v>0</v>
      </c>
      <c r="H1487" s="112"/>
      <c r="I1487" s="110">
        <v>0</v>
      </c>
      <c r="J1487" s="111"/>
      <c r="K1487" s="113">
        <f t="shared" si="23"/>
        <v>0</v>
      </c>
      <c r="L1487" s="116"/>
      <c r="M1487" s="73"/>
    </row>
    <row r="1488" spans="2:13" ht="21" customHeight="1" outlineLevel="1">
      <c r="B1488" s="73"/>
      <c r="C1488" s="90" t="s">
        <v>486</v>
      </c>
      <c r="D1488" s="103"/>
      <c r="E1488" s="110">
        <v>0</v>
      </c>
      <c r="F1488" s="114"/>
      <c r="G1488" s="110">
        <v>0</v>
      </c>
      <c r="H1488" s="112"/>
      <c r="I1488" s="110">
        <v>0</v>
      </c>
      <c r="J1488" s="111"/>
      <c r="K1488" s="113">
        <f t="shared" si="23"/>
        <v>0</v>
      </c>
      <c r="L1488" s="116"/>
      <c r="M1488" s="73"/>
    </row>
    <row r="1489" spans="2:13" ht="21" customHeight="1" outlineLevel="1">
      <c r="B1489" s="73"/>
      <c r="C1489" s="90" t="s">
        <v>487</v>
      </c>
      <c r="D1489" s="103"/>
      <c r="E1489" s="110">
        <v>0</v>
      </c>
      <c r="F1489" s="114"/>
      <c r="G1489" s="110">
        <v>0</v>
      </c>
      <c r="H1489" s="112"/>
      <c r="I1489" s="110">
        <v>0</v>
      </c>
      <c r="J1489" s="111"/>
      <c r="K1489" s="113">
        <f t="shared" si="23"/>
        <v>0</v>
      </c>
      <c r="L1489" s="116"/>
      <c r="M1489" s="73"/>
    </row>
    <row r="1490" spans="2:13" ht="21" customHeight="1" outlineLevel="1">
      <c r="B1490" s="73"/>
      <c r="C1490" s="90" t="s">
        <v>488</v>
      </c>
      <c r="D1490" s="103"/>
      <c r="E1490" s="110">
        <v>0</v>
      </c>
      <c r="F1490" s="114"/>
      <c r="G1490" s="110">
        <v>0</v>
      </c>
      <c r="H1490" s="112"/>
      <c r="I1490" s="110">
        <v>0</v>
      </c>
      <c r="J1490" s="111"/>
      <c r="K1490" s="113">
        <f t="shared" si="23"/>
        <v>0</v>
      </c>
      <c r="L1490" s="116"/>
      <c r="M1490" s="73"/>
    </row>
    <row r="1491" spans="2:13" ht="21.75" customHeight="1" outlineLevel="1">
      <c r="B1491" s="73"/>
      <c r="C1491" s="90" t="s">
        <v>480</v>
      </c>
      <c r="D1491" s="103"/>
      <c r="E1491" s="117">
        <f>SUM(E1483:E1490)</f>
        <v>0</v>
      </c>
      <c r="F1491" s="111"/>
      <c r="G1491" s="117">
        <f>SUM(G1483:G1490)</f>
        <v>0</v>
      </c>
      <c r="H1491" s="112"/>
      <c r="I1491" s="117">
        <f>SUM(I1483:I1490)</f>
        <v>0</v>
      </c>
      <c r="J1491" s="111"/>
      <c r="K1491" s="117">
        <f t="shared" si="23"/>
        <v>0</v>
      </c>
      <c r="L1491" s="89"/>
      <c r="M1491" s="73"/>
    </row>
    <row r="1492" spans="2:13" ht="21" customHeight="1" outlineLevel="1">
      <c r="B1492" s="73"/>
      <c r="C1492" s="89"/>
      <c r="D1492" s="103"/>
      <c r="E1492" s="89"/>
      <c r="F1492" s="89"/>
      <c r="G1492" s="89"/>
      <c r="H1492" s="89"/>
      <c r="I1492" s="89"/>
      <c r="J1492" s="89"/>
      <c r="K1492" s="89"/>
      <c r="L1492" s="89"/>
      <c r="M1492" s="73"/>
    </row>
    <row r="1493" spans="2:13" ht="21" customHeight="1" outlineLevel="1">
      <c r="B1493" s="73"/>
      <c r="C1493" s="93" t="s">
        <v>490</v>
      </c>
      <c r="D1493" s="89"/>
      <c r="E1493" s="93" t="str">
        <f>IF(K1464&gt;0,"Si","No")</f>
        <v>No</v>
      </c>
      <c r="F1493" s="89"/>
      <c r="G1493" s="89"/>
      <c r="H1493" s="89"/>
      <c r="I1493" s="89"/>
      <c r="J1493" s="89"/>
      <c r="K1493" s="89"/>
      <c r="L1493" s="89"/>
      <c r="M1493" s="73"/>
    </row>
    <row r="1494" spans="2:13" ht="21" customHeight="1" outlineLevel="1">
      <c r="B1494" s="73"/>
      <c r="C1494" s="93" t="s">
        <v>491</v>
      </c>
      <c r="D1494" s="89"/>
      <c r="E1494" s="93" t="str">
        <f>IF(K1465&gt;0,"Si","No")</f>
        <v>No</v>
      </c>
      <c r="F1494" s="89"/>
      <c r="G1494" s="89"/>
      <c r="H1494" s="89"/>
      <c r="I1494" s="89"/>
      <c r="J1494" s="89"/>
      <c r="K1494" s="89"/>
      <c r="L1494" s="89"/>
      <c r="M1494" s="73"/>
    </row>
    <row r="1495" spans="2:13" ht="21" customHeight="1" outlineLevel="1">
      <c r="B1495" s="73"/>
      <c r="C1495" s="89"/>
      <c r="D1495" s="89"/>
      <c r="E1495" s="89"/>
      <c r="F1495" s="89"/>
      <c r="G1495" s="73"/>
      <c r="H1495" s="73"/>
      <c r="I1495" s="73"/>
      <c r="J1495" s="89"/>
      <c r="K1495" s="73"/>
      <c r="L1495" s="89"/>
      <c r="M1495" s="73"/>
    </row>
    <row r="1496" spans="2:13" ht="20.25" outlineLevel="1">
      <c r="B1496" s="73"/>
      <c r="C1496" s="86" t="s">
        <v>492</v>
      </c>
      <c r="D1496" s="73"/>
      <c r="E1496" s="98"/>
      <c r="F1496" s="99"/>
      <c r="G1496" s="99"/>
      <c r="H1496" s="99"/>
      <c r="I1496" s="99"/>
      <c r="J1496" s="99"/>
      <c r="K1496" s="99"/>
      <c r="L1496" s="89"/>
      <c r="M1496" s="73"/>
    </row>
    <row r="1497" spans="2:13" ht="21" customHeight="1" outlineLevel="1">
      <c r="B1497" s="73"/>
      <c r="C1497" s="73"/>
      <c r="D1497" s="73"/>
      <c r="E1497" s="100"/>
      <c r="F1497" s="101"/>
      <c r="G1497" s="100"/>
      <c r="H1497" s="101"/>
      <c r="I1497" s="100"/>
      <c r="J1497" s="102"/>
      <c r="K1497" s="100"/>
      <c r="L1497" s="89"/>
      <c r="M1497" s="73"/>
    </row>
    <row r="1498" spans="2:13" ht="21" customHeight="1" outlineLevel="1">
      <c r="B1498" s="73"/>
      <c r="C1498" s="73"/>
      <c r="D1498" s="73"/>
      <c r="E1498" s="100">
        <v>2024</v>
      </c>
      <c r="F1498" s="101"/>
      <c r="G1498" s="100">
        <v>2025</v>
      </c>
      <c r="H1498" s="101"/>
      <c r="I1498" s="100">
        <v>2026</v>
      </c>
      <c r="J1498" s="102"/>
      <c r="K1498" s="100" t="s">
        <v>407</v>
      </c>
      <c r="L1498" s="89"/>
      <c r="M1498" s="73"/>
    </row>
    <row r="1499" spans="2:13" ht="21" customHeight="1" outlineLevel="1">
      <c r="B1499" s="73"/>
      <c r="C1499" s="95" t="s">
        <v>493</v>
      </c>
      <c r="D1499" s="103"/>
      <c r="E1499" s="110"/>
      <c r="F1499" s="111"/>
      <c r="G1499" s="110"/>
      <c r="H1499" s="119"/>
      <c r="I1499" s="110"/>
      <c r="J1499" s="111"/>
      <c r="K1499" s="113" t="s">
        <v>495</v>
      </c>
      <c r="L1499" s="89"/>
      <c r="M1499" s="73"/>
    </row>
    <row r="1500" spans="2:13" ht="21" customHeight="1" outlineLevel="1">
      <c r="B1500" s="73"/>
      <c r="C1500" s="95" t="s">
        <v>496</v>
      </c>
      <c r="D1500" s="103"/>
      <c r="E1500" s="110"/>
      <c r="F1500" s="111"/>
      <c r="G1500" s="110"/>
      <c r="H1500" s="119"/>
      <c r="I1500" s="110"/>
      <c r="J1500" s="111"/>
      <c r="K1500" s="113" t="s">
        <v>495</v>
      </c>
      <c r="L1500" s="89"/>
      <c r="M1500" s="73"/>
    </row>
    <row r="1501" spans="2:13" ht="21" customHeight="1" outlineLevel="1">
      <c r="B1501" s="73"/>
      <c r="C1501" s="90" t="s">
        <v>498</v>
      </c>
      <c r="D1501" s="103"/>
      <c r="E1501" s="120">
        <v>0</v>
      </c>
      <c r="F1501" s="121"/>
      <c r="G1501" s="120">
        <v>0</v>
      </c>
      <c r="H1501" s="122"/>
      <c r="I1501" s="120">
        <v>0</v>
      </c>
      <c r="J1501" s="123"/>
      <c r="K1501" s="124">
        <f>E1501+G1501+I1501</f>
        <v>0</v>
      </c>
      <c r="L1501" s="73"/>
      <c r="M1501" s="73"/>
    </row>
    <row r="1502" spans="2:13" ht="21" customHeight="1" outlineLevel="1">
      <c r="B1502" s="73"/>
      <c r="C1502" s="90" t="s">
        <v>499</v>
      </c>
      <c r="D1502" s="103"/>
      <c r="E1502" s="110"/>
      <c r="F1502" s="111"/>
      <c r="G1502" s="110"/>
      <c r="H1502" s="119"/>
      <c r="I1502" s="110"/>
      <c r="J1502" s="111"/>
      <c r="K1502" s="113" t="s">
        <v>495</v>
      </c>
      <c r="L1502" s="89"/>
      <c r="M1502" s="73"/>
    </row>
    <row r="1503" spans="2:13" ht="21" customHeight="1" outlineLevel="1">
      <c r="B1503" s="73"/>
      <c r="C1503" s="90" t="s">
        <v>500</v>
      </c>
      <c r="D1503" s="103"/>
      <c r="E1503" s="105"/>
      <c r="F1503" s="125"/>
      <c r="G1503" s="105"/>
      <c r="H1503" s="126"/>
      <c r="I1503" s="105"/>
      <c r="J1503" s="111"/>
      <c r="K1503" s="113" t="s">
        <v>495</v>
      </c>
      <c r="L1503" s="116"/>
      <c r="M1503" s="73"/>
    </row>
    <row r="1504" spans="2:13" outlineLevel="1">
      <c r="B1504" s="73"/>
      <c r="C1504" s="90" t="s">
        <v>501</v>
      </c>
      <c r="D1504" s="103"/>
      <c r="E1504" s="127"/>
      <c r="F1504" s="125"/>
      <c r="G1504" s="105"/>
      <c r="H1504" s="126"/>
      <c r="I1504" s="105"/>
      <c r="J1504" s="111"/>
      <c r="K1504" s="113" t="s">
        <v>495</v>
      </c>
      <c r="L1504" s="116"/>
      <c r="M1504" s="73"/>
    </row>
    <row r="1505" spans="2:13" ht="21" customHeight="1" outlineLevel="1">
      <c r="B1505" s="73"/>
      <c r="C1505" s="90" t="s">
        <v>503</v>
      </c>
      <c r="D1505" s="103"/>
      <c r="E1505" s="105"/>
      <c r="F1505" s="125"/>
      <c r="G1505" s="105"/>
      <c r="H1505" s="126"/>
      <c r="I1505" s="105"/>
      <c r="J1505" s="111"/>
      <c r="K1505" s="124" t="s">
        <v>495</v>
      </c>
      <c r="L1505" s="89"/>
      <c r="M1505" s="73"/>
    </row>
    <row r="1506" spans="2:13" ht="21" customHeight="1" outlineLevel="1">
      <c r="B1506" s="73"/>
      <c r="C1506" s="90" t="s">
        <v>504</v>
      </c>
      <c r="D1506" s="103"/>
      <c r="E1506" s="110"/>
      <c r="F1506" s="111"/>
      <c r="G1506" s="110"/>
      <c r="H1506" s="119"/>
      <c r="I1506" s="110"/>
      <c r="J1506" s="111"/>
      <c r="K1506" s="113">
        <f>E1506+G1506+I1506</f>
        <v>0</v>
      </c>
      <c r="L1506" s="89"/>
      <c r="M1506" s="73"/>
    </row>
    <row r="1507" spans="2:13" ht="21.75" customHeight="1" outlineLevel="1">
      <c r="B1507" s="73"/>
      <c r="C1507" s="90" t="s">
        <v>506</v>
      </c>
      <c r="D1507" s="103"/>
      <c r="E1507" s="120">
        <v>0</v>
      </c>
      <c r="F1507" s="121"/>
      <c r="G1507" s="120">
        <v>0</v>
      </c>
      <c r="H1507" s="122"/>
      <c r="I1507" s="120">
        <v>0</v>
      </c>
      <c r="J1507" s="123"/>
      <c r="K1507" s="124">
        <f>E1507+G1507+I1507</f>
        <v>0</v>
      </c>
      <c r="L1507" s="73"/>
      <c r="M1507" s="73"/>
    </row>
    <row r="1508" spans="2:13" ht="21.75" customHeight="1" outlineLevel="1">
      <c r="B1508" s="73"/>
      <c r="C1508" s="90" t="s">
        <v>507</v>
      </c>
      <c r="D1508" s="103"/>
      <c r="E1508" s="128">
        <v>0</v>
      </c>
      <c r="F1508" s="129"/>
      <c r="G1508" s="128">
        <v>0</v>
      </c>
      <c r="H1508" s="142"/>
      <c r="I1508" s="128">
        <v>0</v>
      </c>
      <c r="J1508" s="130"/>
      <c r="K1508" s="131">
        <f>E1508+G1508+I1508</f>
        <v>0</v>
      </c>
      <c r="L1508" s="89"/>
      <c r="M1508" s="73"/>
    </row>
    <row r="1509" spans="2:13" ht="21" customHeight="1" outlineLevel="1">
      <c r="B1509" s="73"/>
      <c r="C1509" s="109"/>
      <c r="D1509" s="103"/>
      <c r="E1509" s="130"/>
      <c r="F1509" s="130"/>
      <c r="G1509" s="130"/>
      <c r="H1509" s="132"/>
      <c r="I1509" s="130"/>
      <c r="J1509" s="130"/>
      <c r="K1509" s="130"/>
      <c r="L1509" s="89"/>
      <c r="M1509" s="73"/>
    </row>
    <row r="1510" spans="2:13" ht="21" customHeight="1" outlineLevel="1">
      <c r="B1510" s="73"/>
      <c r="C1510" s="109"/>
      <c r="D1510" s="103"/>
      <c r="E1510" s="98"/>
      <c r="F1510" s="73"/>
      <c r="G1510" s="73"/>
      <c r="H1510" s="73"/>
      <c r="I1510" s="73"/>
      <c r="J1510" s="73"/>
      <c r="K1510" s="73"/>
      <c r="L1510" s="89"/>
      <c r="M1510" s="73"/>
    </row>
    <row r="1511" spans="2:13" ht="21" customHeight="1" outlineLevel="1">
      <c r="B1511" s="73"/>
      <c r="C1511" s="86" t="s">
        <v>508</v>
      </c>
      <c r="D1511" s="116"/>
      <c r="E1511" s="116"/>
      <c r="F1511" s="116"/>
      <c r="G1511" s="73"/>
      <c r="H1511" s="73"/>
      <c r="I1511" s="73"/>
      <c r="J1511" s="116"/>
      <c r="K1511" s="73"/>
      <c r="L1511" s="116"/>
      <c r="M1511" s="73"/>
    </row>
    <row r="1512" spans="2:13" ht="21" customHeight="1" outlineLevel="1">
      <c r="B1512" s="73"/>
      <c r="C1512" s="89"/>
      <c r="D1512" s="89"/>
      <c r="E1512" s="89"/>
      <c r="F1512" s="89"/>
      <c r="G1512" s="73"/>
      <c r="H1512" s="73"/>
      <c r="I1512" s="73"/>
      <c r="J1512" s="89"/>
      <c r="K1512" s="73"/>
      <c r="L1512" s="89"/>
      <c r="M1512" s="73"/>
    </row>
    <row r="1513" spans="2:13" ht="21" customHeight="1" outlineLevel="1">
      <c r="B1513" s="73"/>
      <c r="C1513" s="133" t="s">
        <v>509</v>
      </c>
      <c r="D1513" s="89"/>
      <c r="E1513" s="89"/>
      <c r="F1513" s="89"/>
      <c r="G1513" s="73"/>
      <c r="H1513" s="73"/>
      <c r="I1513" s="73"/>
      <c r="J1513" s="73"/>
      <c r="K1513" s="73"/>
      <c r="L1513" s="89"/>
      <c r="M1513" s="73"/>
    </row>
    <row r="1514" spans="2:13" ht="21" customHeight="1" outlineLevel="1">
      <c r="B1514" s="73"/>
      <c r="C1514" s="89"/>
      <c r="D1514" s="89"/>
      <c r="E1514" s="89"/>
      <c r="F1514" s="89"/>
      <c r="G1514" s="73"/>
      <c r="H1514" s="73"/>
      <c r="I1514" s="73"/>
      <c r="J1514" s="89"/>
      <c r="K1514" s="73"/>
      <c r="L1514" s="89"/>
      <c r="M1514" s="73"/>
    </row>
    <row r="1515" spans="2:13" ht="21" customHeight="1" outlineLevel="1">
      <c r="B1515" s="73"/>
      <c r="C1515" s="481"/>
      <c r="D1515" s="481"/>
      <c r="E1515" s="481"/>
      <c r="F1515" s="481"/>
      <c r="G1515" s="481"/>
      <c r="H1515" s="481"/>
      <c r="I1515" s="481"/>
      <c r="J1515" s="481"/>
      <c r="K1515" s="481"/>
      <c r="L1515" s="89"/>
      <c r="M1515" s="73"/>
    </row>
    <row r="1516" spans="2:13" ht="21" customHeight="1" outlineLevel="1">
      <c r="B1516" s="73"/>
      <c r="C1516" s="481"/>
      <c r="D1516" s="481"/>
      <c r="E1516" s="481"/>
      <c r="F1516" s="481"/>
      <c r="G1516" s="481"/>
      <c r="H1516" s="481"/>
      <c r="I1516" s="481"/>
      <c r="J1516" s="481"/>
      <c r="K1516" s="481"/>
      <c r="L1516" s="73"/>
      <c r="M1516" s="73"/>
    </row>
    <row r="1517" spans="2:13" ht="21" customHeight="1" outlineLevel="1">
      <c r="B1517" s="73"/>
      <c r="C1517" s="481"/>
      <c r="D1517" s="481"/>
      <c r="E1517" s="481"/>
      <c r="F1517" s="481"/>
      <c r="G1517" s="481"/>
      <c r="H1517" s="481"/>
      <c r="I1517" s="481"/>
      <c r="J1517" s="481"/>
      <c r="K1517" s="481"/>
      <c r="L1517" s="73"/>
      <c r="M1517" s="73"/>
    </row>
    <row r="1518" spans="2:13" ht="21" customHeight="1" outlineLevel="1">
      <c r="B1518" s="73"/>
      <c r="C1518" s="481"/>
      <c r="D1518" s="481"/>
      <c r="E1518" s="481"/>
      <c r="F1518" s="481"/>
      <c r="G1518" s="481"/>
      <c r="H1518" s="481"/>
      <c r="I1518" s="481"/>
      <c r="J1518" s="481"/>
      <c r="K1518" s="481"/>
      <c r="L1518" s="73"/>
      <c r="M1518" s="73"/>
    </row>
    <row r="1519" spans="2:13" ht="21" customHeight="1" outlineLevel="1">
      <c r="B1519" s="73"/>
      <c r="C1519" s="481"/>
      <c r="D1519" s="481"/>
      <c r="E1519" s="481"/>
      <c r="F1519" s="481"/>
      <c r="G1519" s="481"/>
      <c r="H1519" s="481"/>
      <c r="I1519" s="481"/>
      <c r="J1519" s="481"/>
      <c r="K1519" s="481"/>
      <c r="L1519" s="73"/>
      <c r="M1519" s="73"/>
    </row>
    <row r="1520" spans="2:13" ht="21" customHeight="1" outlineLevel="1">
      <c r="B1520" s="73"/>
      <c r="C1520" s="481"/>
      <c r="D1520" s="481"/>
      <c r="E1520" s="481"/>
      <c r="F1520" s="481"/>
      <c r="G1520" s="481"/>
      <c r="H1520" s="481"/>
      <c r="I1520" s="481"/>
      <c r="J1520" s="481"/>
      <c r="K1520" s="481"/>
      <c r="L1520" s="73"/>
      <c r="M1520" s="73"/>
    </row>
    <row r="1521" spans="2:13" ht="21" customHeight="1" outlineLevel="1">
      <c r="B1521" s="73"/>
      <c r="C1521" s="481"/>
      <c r="D1521" s="481"/>
      <c r="E1521" s="481"/>
      <c r="F1521" s="481"/>
      <c r="G1521" s="481"/>
      <c r="H1521" s="481"/>
      <c r="I1521" s="481"/>
      <c r="J1521" s="481"/>
      <c r="K1521" s="481"/>
      <c r="L1521" s="73"/>
      <c r="M1521" s="73"/>
    </row>
    <row r="1522" spans="2:13" ht="21" customHeight="1" outlineLevel="1">
      <c r="B1522" s="73"/>
      <c r="C1522" s="481"/>
      <c r="D1522" s="481"/>
      <c r="E1522" s="481"/>
      <c r="F1522" s="481"/>
      <c r="G1522" s="481"/>
      <c r="H1522" s="481"/>
      <c r="I1522" s="481"/>
      <c r="J1522" s="481"/>
      <c r="K1522" s="481"/>
      <c r="L1522" s="73"/>
      <c r="M1522" s="73"/>
    </row>
    <row r="1523" spans="2:13" ht="21" customHeight="1" outlineLevel="1">
      <c r="B1523" s="73"/>
      <c r="C1523" s="481"/>
      <c r="D1523" s="481"/>
      <c r="E1523" s="481"/>
      <c r="F1523" s="481"/>
      <c r="G1523" s="481"/>
      <c r="H1523" s="481"/>
      <c r="I1523" s="481"/>
      <c r="J1523" s="481"/>
      <c r="K1523" s="481"/>
      <c r="L1523" s="73"/>
      <c r="M1523" s="73"/>
    </row>
    <row r="1524" spans="2:13" ht="21" customHeight="1" outlineLevel="1">
      <c r="B1524" s="73"/>
      <c r="C1524" s="481"/>
      <c r="D1524" s="481"/>
      <c r="E1524" s="481"/>
      <c r="F1524" s="481"/>
      <c r="G1524" s="481"/>
      <c r="H1524" s="481"/>
      <c r="I1524" s="481"/>
      <c r="J1524" s="481"/>
      <c r="K1524" s="481"/>
      <c r="L1524" s="73"/>
      <c r="M1524" s="73"/>
    </row>
    <row r="1525" spans="2:13" ht="21" customHeight="1" outlineLevel="1">
      <c r="B1525" s="73"/>
      <c r="C1525" s="481"/>
      <c r="D1525" s="481"/>
      <c r="E1525" s="481"/>
      <c r="F1525" s="481"/>
      <c r="G1525" s="481"/>
      <c r="H1525" s="481"/>
      <c r="I1525" s="481"/>
      <c r="J1525" s="481"/>
      <c r="K1525" s="481"/>
      <c r="L1525" s="73"/>
      <c r="M1525" s="73"/>
    </row>
    <row r="1526" spans="2:13" ht="21" customHeight="1" outlineLevel="1">
      <c r="B1526" s="73"/>
      <c r="C1526" s="481"/>
      <c r="D1526" s="481"/>
      <c r="E1526" s="481"/>
      <c r="F1526" s="481"/>
      <c r="G1526" s="481"/>
      <c r="H1526" s="481"/>
      <c r="I1526" s="481"/>
      <c r="J1526" s="481"/>
      <c r="K1526" s="481"/>
      <c r="L1526" s="73"/>
      <c r="M1526" s="73"/>
    </row>
    <row r="1527" spans="2:13" ht="21" customHeight="1" outlineLevel="1">
      <c r="B1527" s="73"/>
      <c r="C1527" s="481"/>
      <c r="D1527" s="481"/>
      <c r="E1527" s="481"/>
      <c r="F1527" s="481"/>
      <c r="G1527" s="481"/>
      <c r="H1527" s="481"/>
      <c r="I1527" s="481"/>
      <c r="J1527" s="481"/>
      <c r="K1527" s="481"/>
      <c r="L1527" s="73"/>
      <c r="M1527" s="73"/>
    </row>
    <row r="1528" spans="2:13" ht="21" customHeight="1" outlineLevel="1">
      <c r="B1528" s="73"/>
      <c r="C1528" s="481"/>
      <c r="D1528" s="481"/>
      <c r="E1528" s="481"/>
      <c r="F1528" s="481"/>
      <c r="G1528" s="481"/>
      <c r="H1528" s="481"/>
      <c r="I1528" s="481"/>
      <c r="J1528" s="481"/>
      <c r="K1528" s="481"/>
      <c r="L1528" s="73"/>
      <c r="M1528" s="73"/>
    </row>
    <row r="1529" spans="2:13" ht="21" customHeight="1" outlineLevel="1">
      <c r="B1529" s="73"/>
      <c r="C1529" s="481"/>
      <c r="D1529" s="481"/>
      <c r="E1529" s="481"/>
      <c r="F1529" s="481"/>
      <c r="G1529" s="481"/>
      <c r="H1529" s="481"/>
      <c r="I1529" s="481"/>
      <c r="J1529" s="481"/>
      <c r="K1529" s="481"/>
      <c r="L1529" s="73"/>
      <c r="M1529" s="73"/>
    </row>
    <row r="1530" spans="2:13" ht="21" customHeight="1" outlineLevel="1">
      <c r="B1530" s="73"/>
      <c r="C1530" s="481"/>
      <c r="D1530" s="481"/>
      <c r="E1530" s="481"/>
      <c r="F1530" s="481"/>
      <c r="G1530" s="481"/>
      <c r="H1530" s="481"/>
      <c r="I1530" s="481"/>
      <c r="J1530" s="481"/>
      <c r="K1530" s="481"/>
      <c r="L1530" s="73"/>
      <c r="M1530" s="73"/>
    </row>
    <row r="1531" spans="2:13" ht="21" customHeight="1" outlineLevel="1">
      <c r="B1531" s="73"/>
      <c r="C1531" s="481"/>
      <c r="D1531" s="481"/>
      <c r="E1531" s="481"/>
      <c r="F1531" s="481"/>
      <c r="G1531" s="481"/>
      <c r="H1531" s="481"/>
      <c r="I1531" s="481"/>
      <c r="J1531" s="481"/>
      <c r="K1531" s="481"/>
      <c r="L1531" s="73"/>
      <c r="M1531" s="73"/>
    </row>
    <row r="1532" spans="2:13" ht="21" customHeight="1" outlineLevel="1">
      <c r="B1532" s="73"/>
      <c r="C1532" s="481"/>
      <c r="D1532" s="481"/>
      <c r="E1532" s="481"/>
      <c r="F1532" s="481"/>
      <c r="G1532" s="481"/>
      <c r="H1532" s="481"/>
      <c r="I1532" s="481"/>
      <c r="J1532" s="481"/>
      <c r="K1532" s="481"/>
      <c r="L1532" s="73"/>
      <c r="M1532" s="73"/>
    </row>
    <row r="1533" spans="2:13" ht="21" customHeight="1" outlineLevel="1">
      <c r="B1533" s="73"/>
      <c r="C1533" s="134"/>
      <c r="D1533" s="73"/>
      <c r="E1533" s="134"/>
      <c r="F1533" s="73"/>
      <c r="G1533" s="73"/>
      <c r="H1533" s="73"/>
      <c r="I1533" s="135"/>
      <c r="J1533" s="136"/>
      <c r="K1533" s="137"/>
      <c r="L1533" s="73"/>
      <c r="M1533" s="73"/>
    </row>
    <row r="1534" spans="2:13" ht="21" customHeight="1" outlineLevel="1">
      <c r="B1534" s="73"/>
      <c r="C1534" s="133" t="s">
        <v>511</v>
      </c>
      <c r="D1534" s="73"/>
      <c r="E1534" s="134"/>
      <c r="F1534" s="73"/>
      <c r="G1534" s="73"/>
      <c r="H1534" s="73"/>
      <c r="I1534" s="135"/>
      <c r="J1534" s="136"/>
      <c r="K1534" s="137"/>
      <c r="L1534" s="73"/>
      <c r="M1534" s="73"/>
    </row>
    <row r="1535" spans="2:13" ht="21" customHeight="1" outlineLevel="1">
      <c r="B1535" s="73"/>
      <c r="C1535" s="73"/>
      <c r="D1535" s="73"/>
      <c r="E1535" s="83"/>
      <c r="F1535" s="73"/>
      <c r="G1535" s="73"/>
      <c r="H1535" s="73"/>
      <c r="I1535" s="73"/>
      <c r="J1535" s="73"/>
      <c r="K1535" s="73"/>
      <c r="L1535" s="73"/>
      <c r="M1535" s="73"/>
    </row>
    <row r="1536" spans="2:13" ht="21" customHeight="1" outlineLevel="1">
      <c r="B1536" s="73"/>
      <c r="C1536" s="481"/>
      <c r="D1536" s="481"/>
      <c r="E1536" s="481"/>
      <c r="F1536" s="481"/>
      <c r="G1536" s="481"/>
      <c r="H1536" s="481"/>
      <c r="I1536" s="481"/>
      <c r="J1536" s="481"/>
      <c r="K1536" s="481"/>
      <c r="L1536" s="73"/>
      <c r="M1536" s="73"/>
    </row>
    <row r="1537" spans="2:13" ht="21" customHeight="1" outlineLevel="1">
      <c r="B1537" s="73"/>
      <c r="C1537" s="481"/>
      <c r="D1537" s="481"/>
      <c r="E1537" s="481"/>
      <c r="F1537" s="481"/>
      <c r="G1537" s="481"/>
      <c r="H1537" s="481"/>
      <c r="I1537" s="481"/>
      <c r="J1537" s="481"/>
      <c r="K1537" s="481"/>
      <c r="L1537" s="73"/>
      <c r="M1537" s="73"/>
    </row>
    <row r="1538" spans="2:13" ht="21" customHeight="1" outlineLevel="1">
      <c r="B1538" s="73"/>
      <c r="C1538" s="481"/>
      <c r="D1538" s="481"/>
      <c r="E1538" s="481"/>
      <c r="F1538" s="481"/>
      <c r="G1538" s="481"/>
      <c r="H1538" s="481"/>
      <c r="I1538" s="481"/>
      <c r="J1538" s="481"/>
      <c r="K1538" s="481"/>
      <c r="L1538" s="73"/>
      <c r="M1538" s="73"/>
    </row>
    <row r="1539" spans="2:13" ht="21" customHeight="1" outlineLevel="1">
      <c r="B1539" s="73"/>
      <c r="C1539" s="481"/>
      <c r="D1539" s="481"/>
      <c r="E1539" s="481"/>
      <c r="F1539" s="481"/>
      <c r="G1539" s="481"/>
      <c r="H1539" s="481"/>
      <c r="I1539" s="481"/>
      <c r="J1539" s="481"/>
      <c r="K1539" s="481"/>
      <c r="L1539" s="73"/>
      <c r="M1539" s="73"/>
    </row>
    <row r="1540" spans="2:13" ht="21" customHeight="1" outlineLevel="1">
      <c r="B1540" s="73"/>
      <c r="C1540" s="481"/>
      <c r="D1540" s="481"/>
      <c r="E1540" s="481"/>
      <c r="F1540" s="481"/>
      <c r="G1540" s="481"/>
      <c r="H1540" s="481"/>
      <c r="I1540" s="481"/>
      <c r="J1540" s="481"/>
      <c r="K1540" s="481"/>
      <c r="L1540" s="73"/>
      <c r="M1540" s="73"/>
    </row>
    <row r="1541" spans="2:13" ht="21" customHeight="1" outlineLevel="1">
      <c r="B1541" s="73"/>
      <c r="C1541" s="481"/>
      <c r="D1541" s="481"/>
      <c r="E1541" s="481"/>
      <c r="F1541" s="481"/>
      <c r="G1541" s="481"/>
      <c r="H1541" s="481"/>
      <c r="I1541" s="481"/>
      <c r="J1541" s="481"/>
      <c r="K1541" s="481"/>
      <c r="L1541" s="73"/>
      <c r="M1541" s="73"/>
    </row>
    <row r="1542" spans="2:13" ht="21" customHeight="1" outlineLevel="1">
      <c r="B1542" s="73"/>
      <c r="C1542" s="481"/>
      <c r="D1542" s="481"/>
      <c r="E1542" s="481"/>
      <c r="F1542" s="481"/>
      <c r="G1542" s="481"/>
      <c r="H1542" s="481"/>
      <c r="I1542" s="481"/>
      <c r="J1542" s="481"/>
      <c r="K1542" s="481"/>
      <c r="L1542" s="73"/>
      <c r="M1542" s="73"/>
    </row>
    <row r="1543" spans="2:13" ht="21" customHeight="1" outlineLevel="1">
      <c r="B1543" s="73"/>
      <c r="C1543" s="481"/>
      <c r="D1543" s="481"/>
      <c r="E1543" s="481"/>
      <c r="F1543" s="481"/>
      <c r="G1543" s="481"/>
      <c r="H1543" s="481"/>
      <c r="I1543" s="481"/>
      <c r="J1543" s="481"/>
      <c r="K1543" s="481"/>
      <c r="L1543" s="73"/>
      <c r="M1543" s="73"/>
    </row>
    <row r="1544" spans="2:13" ht="21" customHeight="1" outlineLevel="1">
      <c r="B1544" s="73"/>
      <c r="C1544" s="481"/>
      <c r="D1544" s="481"/>
      <c r="E1544" s="481"/>
      <c r="F1544" s="481"/>
      <c r="G1544" s="481"/>
      <c r="H1544" s="481"/>
      <c r="I1544" s="481"/>
      <c r="J1544" s="481"/>
      <c r="K1544" s="481"/>
      <c r="L1544" s="73"/>
      <c r="M1544" s="73"/>
    </row>
    <row r="1545" spans="2:13" ht="21" customHeight="1" outlineLevel="1">
      <c r="B1545" s="73"/>
      <c r="C1545" s="481"/>
      <c r="D1545" s="481"/>
      <c r="E1545" s="481"/>
      <c r="F1545" s="481"/>
      <c r="G1545" s="481"/>
      <c r="H1545" s="481"/>
      <c r="I1545" s="481"/>
      <c r="J1545" s="481"/>
      <c r="K1545" s="481"/>
      <c r="L1545" s="73"/>
      <c r="M1545" s="73"/>
    </row>
    <row r="1546" spans="2:13" ht="21" customHeight="1" outlineLevel="1">
      <c r="B1546" s="73"/>
      <c r="C1546" s="481"/>
      <c r="D1546" s="481"/>
      <c r="E1546" s="481"/>
      <c r="F1546" s="481"/>
      <c r="G1546" s="481"/>
      <c r="H1546" s="481"/>
      <c r="I1546" s="481"/>
      <c r="J1546" s="481"/>
      <c r="K1546" s="481"/>
      <c r="L1546" s="73"/>
      <c r="M1546" s="73"/>
    </row>
    <row r="1547" spans="2:13" ht="21" customHeight="1" outlineLevel="1">
      <c r="B1547" s="73"/>
      <c r="C1547" s="481"/>
      <c r="D1547" s="481"/>
      <c r="E1547" s="481"/>
      <c r="F1547" s="481"/>
      <c r="G1547" s="481"/>
      <c r="H1547" s="481"/>
      <c r="I1547" s="481"/>
      <c r="J1547" s="481"/>
      <c r="K1547" s="481"/>
      <c r="L1547" s="73"/>
      <c r="M1547" s="73"/>
    </row>
    <row r="1548" spans="2:13" ht="21" customHeight="1" outlineLevel="1">
      <c r="B1548" s="73"/>
      <c r="C1548" s="481"/>
      <c r="D1548" s="481"/>
      <c r="E1548" s="481"/>
      <c r="F1548" s="481"/>
      <c r="G1548" s="481"/>
      <c r="H1548" s="481"/>
      <c r="I1548" s="481"/>
      <c r="J1548" s="481"/>
      <c r="K1548" s="481"/>
      <c r="L1548" s="73"/>
      <c r="M1548" s="73"/>
    </row>
    <row r="1549" spans="2:13" ht="21" customHeight="1" outlineLevel="1">
      <c r="B1549" s="73"/>
      <c r="C1549" s="481"/>
      <c r="D1549" s="481"/>
      <c r="E1549" s="481"/>
      <c r="F1549" s="481"/>
      <c r="G1549" s="481"/>
      <c r="H1549" s="481"/>
      <c r="I1549" s="481"/>
      <c r="J1549" s="481"/>
      <c r="K1549" s="481"/>
      <c r="L1549" s="73"/>
      <c r="M1549" s="73"/>
    </row>
    <row r="1550" spans="2:13" ht="21" customHeight="1" outlineLevel="1">
      <c r="B1550" s="73"/>
      <c r="C1550" s="481"/>
      <c r="D1550" s="481"/>
      <c r="E1550" s="481"/>
      <c r="F1550" s="481"/>
      <c r="G1550" s="481"/>
      <c r="H1550" s="481"/>
      <c r="I1550" s="481"/>
      <c r="J1550" s="481"/>
      <c r="K1550" s="481"/>
      <c r="L1550" s="73"/>
      <c r="M1550" s="73"/>
    </row>
    <row r="1551" spans="2:13" ht="21" customHeight="1" outlineLevel="1">
      <c r="B1551" s="73"/>
      <c r="C1551" s="481"/>
      <c r="D1551" s="481"/>
      <c r="E1551" s="481"/>
      <c r="F1551" s="481"/>
      <c r="G1551" s="481"/>
      <c r="H1551" s="481"/>
      <c r="I1551" s="481"/>
      <c r="J1551" s="481"/>
      <c r="K1551" s="481"/>
      <c r="L1551" s="73"/>
      <c r="M1551" s="73"/>
    </row>
    <row r="1552" spans="2:13" ht="21" customHeight="1" outlineLevel="1">
      <c r="B1552" s="73"/>
      <c r="C1552" s="481"/>
      <c r="D1552" s="481"/>
      <c r="E1552" s="481"/>
      <c r="F1552" s="481"/>
      <c r="G1552" s="481"/>
      <c r="H1552" s="481"/>
      <c r="I1552" s="481"/>
      <c r="J1552" s="481"/>
      <c r="K1552" s="481"/>
      <c r="L1552" s="73"/>
      <c r="M1552" s="73"/>
    </row>
    <row r="1553" spans="2:13" ht="21" customHeight="1" outlineLevel="1">
      <c r="B1553" s="73"/>
      <c r="C1553" s="481"/>
      <c r="D1553" s="481"/>
      <c r="E1553" s="481"/>
      <c r="F1553" s="481"/>
      <c r="G1553" s="481"/>
      <c r="H1553" s="481"/>
      <c r="I1553" s="481"/>
      <c r="J1553" s="481"/>
      <c r="K1553" s="481"/>
      <c r="L1553" s="73"/>
      <c r="M1553" s="73"/>
    </row>
    <row r="1554" spans="2:13" ht="21" customHeight="1" outlineLevel="1">
      <c r="B1554" s="73"/>
      <c r="C1554" s="134"/>
      <c r="D1554" s="73"/>
      <c r="E1554" s="134"/>
      <c r="F1554" s="73"/>
      <c r="G1554" s="73"/>
      <c r="H1554" s="73"/>
      <c r="I1554" s="135"/>
      <c r="J1554" s="136"/>
      <c r="K1554" s="137"/>
      <c r="L1554" s="73"/>
      <c r="M1554" s="73"/>
    </row>
    <row r="1555" spans="2:13" ht="20.25" customHeight="1">
      <c r="B1555" s="73"/>
      <c r="C1555" s="134"/>
      <c r="D1555" s="73"/>
      <c r="E1555" s="134"/>
      <c r="F1555" s="73"/>
      <c r="G1555" s="73"/>
      <c r="H1555" s="73"/>
      <c r="I1555" s="135"/>
      <c r="J1555" s="136"/>
      <c r="K1555" s="137"/>
      <c r="L1555" s="73"/>
      <c r="M1555" s="73"/>
    </row>
    <row r="1556" spans="2:13" ht="24" customHeight="1">
      <c r="B1556" s="73"/>
      <c r="C1556" s="84" t="s">
        <v>312</v>
      </c>
      <c r="D1556" s="81"/>
      <c r="E1556" s="84" t="s">
        <v>313</v>
      </c>
      <c r="F1556" s="73"/>
      <c r="G1556" s="85" t="s">
        <v>497</v>
      </c>
      <c r="H1556" s="73"/>
      <c r="J1556" s="73"/>
      <c r="K1556" s="73"/>
      <c r="L1556" s="73"/>
      <c r="M1556" s="73"/>
    </row>
    <row r="1557" spans="2:13" ht="21" customHeight="1" outlineLevel="1">
      <c r="B1557" s="73"/>
      <c r="C1557" s="83"/>
      <c r="D1557" s="73"/>
      <c r="E1557" s="83"/>
      <c r="F1557" s="73"/>
      <c r="G1557" s="73"/>
      <c r="H1557" s="73"/>
      <c r="I1557" s="73"/>
      <c r="J1557" s="73"/>
      <c r="K1557" s="73"/>
      <c r="L1557" s="73"/>
      <c r="M1557" s="73"/>
    </row>
    <row r="1558" spans="2:13" ht="21.75" customHeight="1" outlineLevel="1">
      <c r="B1558" s="73"/>
      <c r="C1558" s="86" t="s">
        <v>431</v>
      </c>
      <c r="D1558" s="73"/>
      <c r="E1558" s="87"/>
      <c r="F1558" s="73"/>
      <c r="G1558" s="73"/>
      <c r="H1558" s="73"/>
      <c r="I1558" s="73"/>
      <c r="J1558" s="73"/>
      <c r="K1558" s="73"/>
      <c r="L1558" s="73"/>
      <c r="M1558" s="73"/>
    </row>
    <row r="1559" spans="2:13" ht="21" customHeight="1" outlineLevel="1">
      <c r="B1559" s="73"/>
      <c r="C1559" s="88"/>
      <c r="D1559" s="73"/>
      <c r="E1559" s="87"/>
      <c r="F1559" s="73"/>
      <c r="G1559" s="73"/>
      <c r="H1559" s="73"/>
      <c r="I1559" s="73"/>
      <c r="J1559" s="73"/>
      <c r="K1559" s="73"/>
      <c r="L1559" s="73"/>
      <c r="M1559" s="73"/>
    </row>
    <row r="1560" spans="2:13" ht="21" customHeight="1" outlineLevel="1">
      <c r="B1560" s="73"/>
      <c r="C1560" s="89"/>
      <c r="D1560" s="73"/>
      <c r="E1560" s="89"/>
      <c r="F1560" s="73"/>
      <c r="G1560" s="73"/>
      <c r="H1560" s="73"/>
      <c r="I1560" s="73"/>
      <c r="J1560" s="73"/>
      <c r="K1560" s="73"/>
      <c r="L1560" s="73"/>
      <c r="M1560" s="73"/>
    </row>
    <row r="1561" spans="2:13" outlineLevel="1">
      <c r="B1561" s="73"/>
      <c r="C1561" s="90" t="s">
        <v>36</v>
      </c>
      <c r="D1561" s="89"/>
      <c r="E1561" s="90" t="s">
        <v>432</v>
      </c>
      <c r="F1561" s="89"/>
      <c r="G1561" s="91" t="s">
        <v>433</v>
      </c>
      <c r="H1561" s="73"/>
      <c r="I1561" s="90" t="s">
        <v>434</v>
      </c>
      <c r="J1561" s="73"/>
      <c r="K1561" s="73"/>
      <c r="L1561" s="89"/>
      <c r="M1561" s="73"/>
    </row>
    <row r="1562" spans="2:13" ht="36.75" customHeight="1" outlineLevel="1">
      <c r="B1562" s="73"/>
      <c r="C1562" s="92" t="s">
        <v>316</v>
      </c>
      <c r="D1562" s="73"/>
      <c r="E1562" s="93" t="s">
        <v>672</v>
      </c>
      <c r="F1562" s="73"/>
      <c r="G1562" s="94"/>
      <c r="H1562" s="73"/>
      <c r="I1562" s="92" t="s">
        <v>438</v>
      </c>
      <c r="J1562" s="73"/>
      <c r="K1562" s="73"/>
      <c r="L1562" s="73"/>
      <c r="M1562" s="73"/>
    </row>
    <row r="1563" spans="2:13" ht="21" customHeight="1" outlineLevel="1">
      <c r="B1563" s="73"/>
      <c r="C1563" s="89"/>
      <c r="D1563" s="73"/>
      <c r="E1563" s="73"/>
      <c r="F1563" s="73"/>
      <c r="G1563" s="73"/>
      <c r="H1563" s="73"/>
      <c r="I1563" s="73"/>
      <c r="J1563" s="73"/>
      <c r="K1563" s="73"/>
      <c r="L1563" s="73"/>
      <c r="M1563" s="73"/>
    </row>
    <row r="1564" spans="2:13" ht="36" outlineLevel="1">
      <c r="B1564" s="73"/>
      <c r="C1564" s="95" t="s">
        <v>439</v>
      </c>
      <c r="D1564" s="89"/>
      <c r="E1564" s="95" t="s">
        <v>440</v>
      </c>
      <c r="F1564" s="89"/>
      <c r="G1564" s="95" t="s">
        <v>441</v>
      </c>
      <c r="H1564" s="73"/>
      <c r="I1564" s="95" t="s">
        <v>442</v>
      </c>
      <c r="J1564" s="89"/>
      <c r="K1564" s="95" t="s">
        <v>642</v>
      </c>
      <c r="L1564" s="73"/>
      <c r="M1564" s="73"/>
    </row>
    <row r="1565" spans="2:13" ht="36.75" customHeight="1" outlineLevel="1">
      <c r="B1565" s="73"/>
      <c r="C1565" s="94"/>
      <c r="D1565" s="89"/>
      <c r="E1565" s="94"/>
      <c r="F1565" s="89"/>
      <c r="G1565" s="94"/>
      <c r="H1565" s="73"/>
      <c r="I1565" s="150"/>
      <c r="J1565" s="89"/>
      <c r="K1565" s="94"/>
      <c r="L1565" s="73"/>
      <c r="M1565" s="73"/>
    </row>
    <row r="1566" spans="2:13" ht="21" customHeight="1" outlineLevel="1">
      <c r="B1566" s="73"/>
      <c r="C1566" s="89"/>
      <c r="D1566" s="89"/>
      <c r="E1566" s="89"/>
      <c r="F1566" s="89"/>
      <c r="G1566" s="73"/>
      <c r="H1566" s="73"/>
      <c r="I1566" s="73"/>
      <c r="J1566" s="89"/>
      <c r="K1566" s="73"/>
      <c r="L1566" s="73"/>
      <c r="M1566" s="73"/>
    </row>
    <row r="1567" spans="2:13" ht="21.75" customHeight="1" outlineLevel="1">
      <c r="B1567" s="73"/>
      <c r="C1567" s="86" t="s">
        <v>445</v>
      </c>
      <c r="D1567" s="73"/>
      <c r="E1567" s="98"/>
      <c r="F1567" s="99"/>
      <c r="G1567" s="99"/>
      <c r="H1567" s="99"/>
      <c r="I1567" s="99"/>
      <c r="J1567" s="99"/>
      <c r="K1567" s="99"/>
      <c r="L1567" s="73"/>
      <c r="M1567" s="73"/>
    </row>
    <row r="1568" spans="2:13" ht="21" customHeight="1" outlineLevel="1">
      <c r="B1568" s="73"/>
      <c r="C1568" s="73"/>
      <c r="D1568" s="73"/>
      <c r="E1568" s="100"/>
      <c r="F1568" s="101"/>
      <c r="G1568" s="100"/>
      <c r="H1568" s="101"/>
      <c r="I1568" s="100"/>
      <c r="J1568" s="102"/>
      <c r="K1568" s="100"/>
      <c r="L1568" s="73"/>
      <c r="M1568" s="73"/>
    </row>
    <row r="1569" spans="2:13" ht="21" customHeight="1" outlineLevel="1">
      <c r="B1569" s="73"/>
      <c r="C1569" s="73"/>
      <c r="D1569" s="73"/>
      <c r="E1569" s="100">
        <v>2024</v>
      </c>
      <c r="F1569" s="101"/>
      <c r="G1569" s="100">
        <v>2025</v>
      </c>
      <c r="H1569" s="101"/>
      <c r="I1569" s="100">
        <v>2026</v>
      </c>
      <c r="J1569" s="102"/>
      <c r="K1569" s="100" t="s">
        <v>446</v>
      </c>
      <c r="L1569" s="73"/>
      <c r="M1569" s="73"/>
    </row>
    <row r="1570" spans="2:13" outlineLevel="1">
      <c r="B1570" s="73"/>
      <c r="C1570" s="95" t="s">
        <v>447</v>
      </c>
      <c r="D1570" s="103"/>
      <c r="E1570" s="104">
        <f>E1571+E1572</f>
        <v>0</v>
      </c>
      <c r="F1570" s="103"/>
      <c r="G1570" s="104">
        <f>G1571+G1572</f>
        <v>0</v>
      </c>
      <c r="H1570" s="73"/>
      <c r="I1570" s="104">
        <f>I1571+I1572</f>
        <v>0</v>
      </c>
      <c r="J1570" s="103"/>
      <c r="K1570" s="104">
        <f>K1571+K1572</f>
        <v>0</v>
      </c>
      <c r="L1570" s="103"/>
      <c r="M1570" s="73"/>
    </row>
    <row r="1571" spans="2:13" ht="21" customHeight="1" outlineLevel="1">
      <c r="B1571" s="73"/>
      <c r="C1571" s="90" t="s">
        <v>448</v>
      </c>
      <c r="D1571" s="103"/>
      <c r="E1571" s="105">
        <v>0</v>
      </c>
      <c r="F1571" s="106"/>
      <c r="G1571" s="105">
        <v>0</v>
      </c>
      <c r="H1571" s="73"/>
      <c r="I1571" s="105">
        <v>0</v>
      </c>
      <c r="J1571" s="103"/>
      <c r="K1571" s="107">
        <f>E1571+G1571+I1571</f>
        <v>0</v>
      </c>
      <c r="L1571" s="103"/>
      <c r="M1571" s="73"/>
    </row>
    <row r="1572" spans="2:13" ht="21.75" customHeight="1" outlineLevel="1">
      <c r="B1572" s="73"/>
      <c r="C1572" s="90" t="s">
        <v>449</v>
      </c>
      <c r="D1572" s="103"/>
      <c r="E1572" s="105">
        <v>0</v>
      </c>
      <c r="F1572" s="106"/>
      <c r="G1572" s="105">
        <v>0</v>
      </c>
      <c r="H1572" s="73"/>
      <c r="I1572" s="105">
        <v>0</v>
      </c>
      <c r="J1572" s="103"/>
      <c r="K1572" s="107">
        <f>E1572+G1572+I1572</f>
        <v>0</v>
      </c>
      <c r="L1572" s="103"/>
      <c r="M1572" s="73"/>
    </row>
    <row r="1573" spans="2:13" outlineLevel="1">
      <c r="B1573" s="73"/>
      <c r="C1573" s="95" t="s">
        <v>450</v>
      </c>
      <c r="D1573" s="103"/>
      <c r="E1573" s="104">
        <f>E1574+E1575</f>
        <v>0</v>
      </c>
      <c r="F1573" s="103"/>
      <c r="G1573" s="104">
        <f>G1574+G1575</f>
        <v>0</v>
      </c>
      <c r="H1573" s="73"/>
      <c r="I1573" s="104">
        <f>I1574+I1575</f>
        <v>0</v>
      </c>
      <c r="J1573" s="103"/>
      <c r="K1573" s="104">
        <f>K1574+K1575</f>
        <v>0</v>
      </c>
      <c r="L1573" s="103"/>
      <c r="M1573" s="73"/>
    </row>
    <row r="1574" spans="2:13" ht="21" customHeight="1" outlineLevel="1">
      <c r="B1574" s="73"/>
      <c r="C1574" s="90" t="s">
        <v>451</v>
      </c>
      <c r="D1574" s="103"/>
      <c r="E1574" s="105">
        <v>0</v>
      </c>
      <c r="F1574" s="106"/>
      <c r="G1574" s="105">
        <v>0</v>
      </c>
      <c r="H1574" s="73"/>
      <c r="I1574" s="105">
        <v>0</v>
      </c>
      <c r="J1574" s="103"/>
      <c r="K1574" s="107">
        <f>E1574+G1574+I1574</f>
        <v>0</v>
      </c>
      <c r="L1574" s="103"/>
      <c r="M1574" s="73"/>
    </row>
    <row r="1575" spans="2:13" ht="21" customHeight="1" outlineLevel="1">
      <c r="B1575" s="73"/>
      <c r="C1575" s="90" t="s">
        <v>452</v>
      </c>
      <c r="D1575" s="103"/>
      <c r="E1575" s="105">
        <v>0</v>
      </c>
      <c r="F1575" s="106"/>
      <c r="G1575" s="105">
        <v>0</v>
      </c>
      <c r="H1575" s="73"/>
      <c r="I1575" s="105">
        <v>0</v>
      </c>
      <c r="J1575" s="103"/>
      <c r="K1575" s="107">
        <f>E1575+G1575+I1575</f>
        <v>0</v>
      </c>
      <c r="L1575" s="103"/>
      <c r="M1575" s="73"/>
    </row>
    <row r="1576" spans="2:13" ht="21" customHeight="1" outlineLevel="1">
      <c r="B1576" s="73"/>
      <c r="C1576" s="95" t="s">
        <v>453</v>
      </c>
      <c r="D1576" s="103"/>
      <c r="E1576" s="104">
        <f>E1577+E1578</f>
        <v>0</v>
      </c>
      <c r="F1576" s="103"/>
      <c r="G1576" s="104">
        <f>G1577+G1578</f>
        <v>0</v>
      </c>
      <c r="H1576" s="73"/>
      <c r="I1576" s="104">
        <f>I1577+I1578</f>
        <v>0</v>
      </c>
      <c r="J1576" s="103"/>
      <c r="K1576" s="104">
        <f>K1577+K1578</f>
        <v>0</v>
      </c>
      <c r="L1576" s="103"/>
      <c r="M1576" s="73"/>
    </row>
    <row r="1577" spans="2:13" ht="21" customHeight="1" outlineLevel="1">
      <c r="B1577" s="73"/>
      <c r="C1577" s="90" t="s">
        <v>454</v>
      </c>
      <c r="D1577" s="103"/>
      <c r="E1577" s="105">
        <v>0</v>
      </c>
      <c r="F1577" s="106"/>
      <c r="G1577" s="105">
        <v>0</v>
      </c>
      <c r="H1577" s="73"/>
      <c r="I1577" s="105">
        <v>0</v>
      </c>
      <c r="J1577" s="103"/>
      <c r="K1577" s="107">
        <f>E1577+G1577+I1577</f>
        <v>0</v>
      </c>
      <c r="L1577" s="103"/>
      <c r="M1577" s="73"/>
    </row>
    <row r="1578" spans="2:13" ht="21" customHeight="1" outlineLevel="1">
      <c r="B1578" s="73"/>
      <c r="C1578" s="90" t="s">
        <v>455</v>
      </c>
      <c r="D1578" s="103"/>
      <c r="E1578" s="105">
        <v>0</v>
      </c>
      <c r="F1578" s="106"/>
      <c r="G1578" s="105">
        <v>0</v>
      </c>
      <c r="H1578" s="73"/>
      <c r="I1578" s="105">
        <v>0</v>
      </c>
      <c r="J1578" s="103"/>
      <c r="K1578" s="107">
        <f>E1578+G1578+I1578</f>
        <v>0</v>
      </c>
      <c r="L1578" s="103"/>
      <c r="M1578" s="73"/>
    </row>
    <row r="1579" spans="2:13" ht="21" customHeight="1" outlineLevel="1">
      <c r="B1579" s="73"/>
      <c r="C1579" s="95" t="s">
        <v>456</v>
      </c>
      <c r="D1579" s="103"/>
      <c r="E1579" s="104">
        <f>E1580+E1581</f>
        <v>0</v>
      </c>
      <c r="F1579" s="103"/>
      <c r="G1579" s="104">
        <f>G1580+G1581</f>
        <v>0</v>
      </c>
      <c r="H1579" s="73"/>
      <c r="I1579" s="104">
        <f>I1580+I1581</f>
        <v>0</v>
      </c>
      <c r="J1579" s="103"/>
      <c r="K1579" s="104">
        <f>K1580+K1581</f>
        <v>0</v>
      </c>
      <c r="L1579" s="103"/>
      <c r="M1579" s="73"/>
    </row>
    <row r="1580" spans="2:13" ht="21" customHeight="1" outlineLevel="1">
      <c r="B1580" s="73"/>
      <c r="C1580" s="90" t="s">
        <v>457</v>
      </c>
      <c r="D1580" s="103"/>
      <c r="E1580" s="105">
        <v>0</v>
      </c>
      <c r="F1580" s="106"/>
      <c r="G1580" s="105">
        <v>0</v>
      </c>
      <c r="H1580" s="73"/>
      <c r="I1580" s="105">
        <v>0</v>
      </c>
      <c r="J1580" s="103"/>
      <c r="K1580" s="107">
        <f>E1580+G1580+I1580</f>
        <v>0</v>
      </c>
      <c r="L1580" s="103"/>
      <c r="M1580" s="73"/>
    </row>
    <row r="1581" spans="2:13" ht="21" customHeight="1" outlineLevel="1">
      <c r="B1581" s="73"/>
      <c r="C1581" s="90" t="s">
        <v>458</v>
      </c>
      <c r="D1581" s="103"/>
      <c r="E1581" s="105">
        <v>0</v>
      </c>
      <c r="F1581" s="106"/>
      <c r="G1581" s="105">
        <v>0</v>
      </c>
      <c r="H1581" s="73"/>
      <c r="I1581" s="105">
        <v>0</v>
      </c>
      <c r="J1581" s="103"/>
      <c r="K1581" s="107">
        <f>E1581+G1581+I1581</f>
        <v>0</v>
      </c>
      <c r="L1581" s="103"/>
      <c r="M1581" s="73"/>
    </row>
    <row r="1582" spans="2:13" ht="21" customHeight="1" outlineLevel="1">
      <c r="B1582" s="73"/>
      <c r="C1582" s="90" t="s">
        <v>459</v>
      </c>
      <c r="D1582" s="103"/>
      <c r="E1582" s="108">
        <f>E1570+E1573+E1576+E1579</f>
        <v>0</v>
      </c>
      <c r="F1582" s="103"/>
      <c r="G1582" s="108">
        <f>G1570+G1573+G1576+G1579</f>
        <v>0</v>
      </c>
      <c r="H1582" s="73"/>
      <c r="I1582" s="108">
        <f>I1570+I1573+I1576+I1579</f>
        <v>0</v>
      </c>
      <c r="J1582" s="103"/>
      <c r="K1582" s="108">
        <f>E1582+G1582+I1582</f>
        <v>0</v>
      </c>
      <c r="L1582" s="103"/>
      <c r="M1582" s="73"/>
    </row>
    <row r="1583" spans="2:13" ht="21" customHeight="1" outlineLevel="1">
      <c r="B1583" s="73"/>
      <c r="C1583" s="109"/>
      <c r="D1583" s="103"/>
      <c r="E1583" s="109"/>
      <c r="F1583" s="109"/>
      <c r="G1583" s="109"/>
      <c r="H1583" s="109"/>
      <c r="I1583" s="109"/>
      <c r="J1583" s="109"/>
      <c r="K1583" s="109"/>
      <c r="L1583" s="103"/>
      <c r="M1583" s="73"/>
    </row>
    <row r="1584" spans="2:13" ht="21" customHeight="1" outlineLevel="1">
      <c r="B1584" s="73"/>
      <c r="C1584" s="103"/>
      <c r="D1584" s="89"/>
      <c r="E1584" s="103"/>
      <c r="F1584" s="89"/>
      <c r="G1584" s="73"/>
      <c r="H1584" s="73"/>
      <c r="I1584" s="73"/>
      <c r="J1584" s="89"/>
      <c r="K1584" s="73"/>
      <c r="L1584" s="89"/>
      <c r="M1584" s="73"/>
    </row>
    <row r="1585" spans="2:13" ht="21" customHeight="1" outlineLevel="1">
      <c r="B1585" s="73"/>
      <c r="C1585" s="86" t="s">
        <v>460</v>
      </c>
      <c r="D1585" s="73"/>
      <c r="E1585" s="99"/>
      <c r="F1585" s="99"/>
      <c r="G1585" s="99"/>
      <c r="H1585" s="99"/>
      <c r="I1585" s="99"/>
      <c r="J1585" s="99"/>
      <c r="K1585" s="99"/>
      <c r="L1585" s="89"/>
      <c r="M1585" s="73"/>
    </row>
    <row r="1586" spans="2:13" ht="21" customHeight="1" outlineLevel="1">
      <c r="B1586" s="73"/>
      <c r="C1586" s="73"/>
      <c r="D1586" s="73"/>
      <c r="E1586" s="100"/>
      <c r="F1586" s="101"/>
      <c r="G1586" s="100"/>
      <c r="H1586" s="101"/>
      <c r="I1586" s="100"/>
      <c r="J1586" s="102"/>
      <c r="K1586" s="100"/>
      <c r="L1586" s="89"/>
      <c r="M1586" s="73"/>
    </row>
    <row r="1587" spans="2:13" ht="21" customHeight="1" outlineLevel="1">
      <c r="B1587" s="73"/>
      <c r="C1587" s="73"/>
      <c r="D1587" s="73"/>
      <c r="E1587" s="100">
        <v>2024</v>
      </c>
      <c r="F1587" s="101"/>
      <c r="G1587" s="100">
        <v>2025</v>
      </c>
      <c r="H1587" s="101"/>
      <c r="I1587" s="100">
        <v>2026</v>
      </c>
      <c r="J1587" s="102"/>
      <c r="K1587" s="100" t="s">
        <v>407</v>
      </c>
      <c r="L1587" s="89"/>
      <c r="M1587" s="73"/>
    </row>
    <row r="1588" spans="2:13" ht="21" customHeight="1" outlineLevel="1">
      <c r="B1588" s="73"/>
      <c r="C1588" s="95" t="s">
        <v>461</v>
      </c>
      <c r="D1588" s="103"/>
      <c r="E1588" s="110">
        <v>0</v>
      </c>
      <c r="F1588" s="111"/>
      <c r="G1588" s="110">
        <v>0</v>
      </c>
      <c r="H1588" s="112"/>
      <c r="I1588" s="110">
        <v>0</v>
      </c>
      <c r="J1588" s="111"/>
      <c r="K1588" s="113">
        <f t="shared" ref="K1588:K1606" si="24">E1588+G1588+I1588</f>
        <v>0</v>
      </c>
      <c r="L1588" s="89"/>
      <c r="M1588" s="73"/>
    </row>
    <row r="1589" spans="2:13" ht="21" customHeight="1" outlineLevel="1">
      <c r="B1589" s="73"/>
      <c r="C1589" s="90" t="s">
        <v>462</v>
      </c>
      <c r="D1589" s="103"/>
      <c r="E1589" s="110">
        <v>0</v>
      </c>
      <c r="F1589" s="114"/>
      <c r="G1589" s="110">
        <v>0</v>
      </c>
      <c r="H1589" s="112"/>
      <c r="I1589" s="110">
        <v>0</v>
      </c>
      <c r="J1589" s="111"/>
      <c r="K1589" s="113">
        <f t="shared" si="24"/>
        <v>0</v>
      </c>
      <c r="L1589" s="89"/>
      <c r="M1589" s="73"/>
    </row>
    <row r="1590" spans="2:13" ht="21" customHeight="1" outlineLevel="1">
      <c r="B1590" s="73"/>
      <c r="C1590" s="90" t="s">
        <v>463</v>
      </c>
      <c r="D1590" s="103"/>
      <c r="E1590" s="110">
        <v>0</v>
      </c>
      <c r="F1590" s="111"/>
      <c r="G1590" s="110">
        <v>0</v>
      </c>
      <c r="H1590" s="112"/>
      <c r="I1590" s="110">
        <v>0</v>
      </c>
      <c r="J1590" s="111"/>
      <c r="K1590" s="113">
        <f t="shared" si="24"/>
        <v>0</v>
      </c>
      <c r="L1590" s="89"/>
      <c r="M1590" s="73"/>
    </row>
    <row r="1591" spans="2:13" ht="21.75" customHeight="1" outlineLevel="1">
      <c r="B1591" s="73"/>
      <c r="C1591" s="90" t="s">
        <v>464</v>
      </c>
      <c r="D1591" s="103"/>
      <c r="E1591" s="110">
        <v>0</v>
      </c>
      <c r="F1591" s="114"/>
      <c r="G1591" s="110">
        <v>0</v>
      </c>
      <c r="H1591" s="112"/>
      <c r="I1591" s="110">
        <v>0</v>
      </c>
      <c r="J1591" s="111"/>
      <c r="K1591" s="113">
        <f t="shared" si="24"/>
        <v>0</v>
      </c>
      <c r="L1591" s="73"/>
      <c r="M1591" s="73"/>
    </row>
    <row r="1592" spans="2:13" ht="21.75" customHeight="1" outlineLevel="1">
      <c r="B1592" s="73"/>
      <c r="C1592" s="90" t="s">
        <v>465</v>
      </c>
      <c r="D1592" s="103"/>
      <c r="E1592" s="110">
        <v>0</v>
      </c>
      <c r="F1592" s="114"/>
      <c r="G1592" s="110">
        <v>0</v>
      </c>
      <c r="H1592" s="112"/>
      <c r="I1592" s="110">
        <v>0</v>
      </c>
      <c r="J1592" s="111"/>
      <c r="K1592" s="113">
        <f t="shared" si="24"/>
        <v>0</v>
      </c>
      <c r="L1592" s="73"/>
      <c r="M1592" s="73"/>
    </row>
    <row r="1593" spans="2:13" ht="21" customHeight="1" outlineLevel="1">
      <c r="B1593" s="73"/>
      <c r="C1593" s="90" t="s">
        <v>466</v>
      </c>
      <c r="D1593" s="103"/>
      <c r="E1593" s="110">
        <v>0</v>
      </c>
      <c r="F1593" s="111"/>
      <c r="G1593" s="110">
        <v>0</v>
      </c>
      <c r="H1593" s="112"/>
      <c r="I1593" s="110">
        <v>0</v>
      </c>
      <c r="J1593" s="111"/>
      <c r="K1593" s="113">
        <f t="shared" si="24"/>
        <v>0</v>
      </c>
      <c r="L1593" s="73"/>
      <c r="M1593" s="73"/>
    </row>
    <row r="1594" spans="2:13" ht="21.75" customHeight="1" outlineLevel="1">
      <c r="B1594" s="73"/>
      <c r="C1594" s="90" t="s">
        <v>467</v>
      </c>
      <c r="D1594" s="103"/>
      <c r="E1594" s="110">
        <v>0</v>
      </c>
      <c r="F1594" s="114"/>
      <c r="G1594" s="110">
        <v>0</v>
      </c>
      <c r="H1594" s="112"/>
      <c r="I1594" s="110">
        <v>0</v>
      </c>
      <c r="J1594" s="111"/>
      <c r="K1594" s="113">
        <f t="shared" si="24"/>
        <v>0</v>
      </c>
      <c r="L1594" s="73"/>
      <c r="M1594" s="73"/>
    </row>
    <row r="1595" spans="2:13" ht="21.75" customHeight="1" outlineLevel="1">
      <c r="B1595" s="73"/>
      <c r="C1595" s="90" t="s">
        <v>468</v>
      </c>
      <c r="D1595" s="103"/>
      <c r="E1595" s="110">
        <v>0</v>
      </c>
      <c r="F1595" s="114"/>
      <c r="G1595" s="110">
        <v>0</v>
      </c>
      <c r="H1595" s="112"/>
      <c r="I1595" s="110">
        <v>0</v>
      </c>
      <c r="J1595" s="111"/>
      <c r="K1595" s="113">
        <f t="shared" si="24"/>
        <v>0</v>
      </c>
      <c r="L1595" s="73"/>
      <c r="M1595" s="73"/>
    </row>
    <row r="1596" spans="2:13" ht="21.75" customHeight="1" outlineLevel="1">
      <c r="B1596" s="73"/>
      <c r="C1596" s="90" t="s">
        <v>469</v>
      </c>
      <c r="D1596" s="103"/>
      <c r="E1596" s="110">
        <v>0</v>
      </c>
      <c r="F1596" s="114"/>
      <c r="G1596" s="110">
        <v>0</v>
      </c>
      <c r="H1596" s="112"/>
      <c r="I1596" s="110">
        <v>0</v>
      </c>
      <c r="J1596" s="111"/>
      <c r="K1596" s="113">
        <f t="shared" si="24"/>
        <v>0</v>
      </c>
      <c r="L1596" s="73"/>
      <c r="M1596" s="73"/>
    </row>
    <row r="1597" spans="2:13" ht="21" customHeight="1" outlineLevel="1">
      <c r="B1597" s="73"/>
      <c r="C1597" s="115" t="s">
        <v>470</v>
      </c>
      <c r="D1597" s="103"/>
      <c r="E1597" s="110">
        <v>0</v>
      </c>
      <c r="F1597" s="114"/>
      <c r="G1597" s="110">
        <v>0</v>
      </c>
      <c r="H1597" s="112"/>
      <c r="I1597" s="110">
        <v>0</v>
      </c>
      <c r="J1597" s="111"/>
      <c r="K1597" s="113">
        <f t="shared" si="24"/>
        <v>0</v>
      </c>
      <c r="L1597" s="116"/>
      <c r="M1597" s="73"/>
    </row>
    <row r="1598" spans="2:13" ht="21" customHeight="1" outlineLevel="1">
      <c r="B1598" s="73"/>
      <c r="C1598" s="115" t="s">
        <v>471</v>
      </c>
      <c r="D1598" s="103"/>
      <c r="E1598" s="110">
        <v>0</v>
      </c>
      <c r="F1598" s="114"/>
      <c r="G1598" s="110">
        <v>0</v>
      </c>
      <c r="H1598" s="112"/>
      <c r="I1598" s="110">
        <v>0</v>
      </c>
      <c r="J1598" s="111"/>
      <c r="K1598" s="113">
        <f t="shared" si="24"/>
        <v>0</v>
      </c>
      <c r="L1598" s="116"/>
      <c r="M1598" s="73"/>
    </row>
    <row r="1599" spans="2:13" ht="21" customHeight="1" outlineLevel="1">
      <c r="B1599" s="73"/>
      <c r="C1599" s="115" t="s">
        <v>472</v>
      </c>
      <c r="D1599" s="103"/>
      <c r="E1599" s="110">
        <v>0</v>
      </c>
      <c r="F1599" s="114"/>
      <c r="G1599" s="110">
        <v>0</v>
      </c>
      <c r="H1599" s="112"/>
      <c r="I1599" s="110">
        <v>0</v>
      </c>
      <c r="J1599" s="111"/>
      <c r="K1599" s="113">
        <f t="shared" si="24"/>
        <v>0</v>
      </c>
      <c r="L1599" s="116"/>
      <c r="M1599" s="73"/>
    </row>
    <row r="1600" spans="2:13" ht="21" customHeight="1" outlineLevel="1">
      <c r="B1600" s="73"/>
      <c r="C1600" s="115" t="s">
        <v>473</v>
      </c>
      <c r="D1600" s="103"/>
      <c r="E1600" s="110">
        <v>0</v>
      </c>
      <c r="F1600" s="114"/>
      <c r="G1600" s="110">
        <v>0</v>
      </c>
      <c r="H1600" s="112"/>
      <c r="I1600" s="110">
        <v>0</v>
      </c>
      <c r="J1600" s="111"/>
      <c r="K1600" s="113">
        <f t="shared" si="24"/>
        <v>0</v>
      </c>
      <c r="L1600" s="116"/>
      <c r="M1600" s="73"/>
    </row>
    <row r="1601" spans="2:13" ht="21" customHeight="1" outlineLevel="1">
      <c r="B1601" s="73"/>
      <c r="C1601" s="115" t="s">
        <v>474</v>
      </c>
      <c r="D1601" s="103"/>
      <c r="E1601" s="110">
        <v>0</v>
      </c>
      <c r="F1601" s="114"/>
      <c r="G1601" s="110">
        <v>0</v>
      </c>
      <c r="H1601" s="112"/>
      <c r="I1601" s="110">
        <v>0</v>
      </c>
      <c r="J1601" s="111"/>
      <c r="K1601" s="113">
        <f t="shared" si="24"/>
        <v>0</v>
      </c>
      <c r="L1601" s="116"/>
      <c r="M1601" s="73"/>
    </row>
    <row r="1602" spans="2:13" ht="21" customHeight="1" outlineLevel="1">
      <c r="B1602" s="73"/>
      <c r="C1602" s="115" t="s">
        <v>475</v>
      </c>
      <c r="D1602" s="103"/>
      <c r="E1602" s="110">
        <v>0</v>
      </c>
      <c r="F1602" s="114"/>
      <c r="G1602" s="110">
        <v>0</v>
      </c>
      <c r="H1602" s="112"/>
      <c r="I1602" s="110">
        <v>0</v>
      </c>
      <c r="J1602" s="111"/>
      <c r="K1602" s="113">
        <f t="shared" si="24"/>
        <v>0</v>
      </c>
      <c r="L1602" s="116"/>
      <c r="M1602" s="73"/>
    </row>
    <row r="1603" spans="2:13" ht="21" customHeight="1" outlineLevel="1">
      <c r="B1603" s="73"/>
      <c r="C1603" s="115" t="s">
        <v>476</v>
      </c>
      <c r="D1603" s="103"/>
      <c r="E1603" s="110">
        <v>0</v>
      </c>
      <c r="F1603" s="114"/>
      <c r="G1603" s="110">
        <v>0</v>
      </c>
      <c r="H1603" s="112"/>
      <c r="I1603" s="110">
        <v>0</v>
      </c>
      <c r="J1603" s="111"/>
      <c r="K1603" s="113">
        <f t="shared" si="24"/>
        <v>0</v>
      </c>
      <c r="L1603" s="116"/>
      <c r="M1603" s="73"/>
    </row>
    <row r="1604" spans="2:13" ht="21" customHeight="1" outlineLevel="1">
      <c r="B1604" s="73"/>
      <c r="C1604" s="115" t="s">
        <v>477</v>
      </c>
      <c r="D1604" s="103"/>
      <c r="E1604" s="110">
        <v>0</v>
      </c>
      <c r="F1604" s="114"/>
      <c r="G1604" s="110">
        <v>0</v>
      </c>
      <c r="H1604" s="112"/>
      <c r="I1604" s="110">
        <v>0</v>
      </c>
      <c r="J1604" s="111"/>
      <c r="K1604" s="113">
        <f t="shared" si="24"/>
        <v>0</v>
      </c>
      <c r="L1604" s="116"/>
      <c r="M1604" s="73"/>
    </row>
    <row r="1605" spans="2:13" ht="21" customHeight="1" outlineLevel="1">
      <c r="B1605" s="73"/>
      <c r="C1605" s="115" t="s">
        <v>478</v>
      </c>
      <c r="D1605" s="103"/>
      <c r="E1605" s="110">
        <v>0</v>
      </c>
      <c r="F1605" s="114"/>
      <c r="G1605" s="110">
        <v>0</v>
      </c>
      <c r="H1605" s="112"/>
      <c r="I1605" s="110">
        <v>0</v>
      </c>
      <c r="J1605" s="111"/>
      <c r="K1605" s="113">
        <f t="shared" si="24"/>
        <v>0</v>
      </c>
      <c r="L1605" s="116"/>
      <c r="M1605" s="73"/>
    </row>
    <row r="1606" spans="2:13" ht="21" customHeight="1" outlineLevel="1">
      <c r="B1606" s="73"/>
      <c r="C1606" s="115" t="s">
        <v>479</v>
      </c>
      <c r="D1606" s="103"/>
      <c r="E1606" s="110">
        <v>0</v>
      </c>
      <c r="F1606" s="114"/>
      <c r="G1606" s="110">
        <v>0</v>
      </c>
      <c r="H1606" s="112"/>
      <c r="I1606" s="110">
        <v>0</v>
      </c>
      <c r="J1606" s="111"/>
      <c r="K1606" s="113">
        <f t="shared" si="24"/>
        <v>0</v>
      </c>
      <c r="L1606" s="116"/>
      <c r="M1606" s="73"/>
    </row>
    <row r="1607" spans="2:13" ht="21" customHeight="1" outlineLevel="1">
      <c r="B1607" s="73"/>
      <c r="C1607" s="90" t="s">
        <v>480</v>
      </c>
      <c r="D1607" s="103"/>
      <c r="E1607" s="117">
        <f>SUM(E1588:E1606)</f>
        <v>0</v>
      </c>
      <c r="F1607" s="111"/>
      <c r="G1607" s="117">
        <f>SUM(G1588:G1606)</f>
        <v>0</v>
      </c>
      <c r="H1607" s="112"/>
      <c r="I1607" s="117">
        <f>SUM(I1588:I1606)</f>
        <v>0</v>
      </c>
      <c r="J1607" s="111"/>
      <c r="K1607" s="117">
        <f>SUM(K1588:K1606)</f>
        <v>0</v>
      </c>
      <c r="L1607" s="89"/>
      <c r="M1607" s="73"/>
    </row>
    <row r="1608" spans="2:13" ht="21" customHeight="1" outlineLevel="1">
      <c r="B1608" s="73"/>
      <c r="C1608" s="109"/>
      <c r="D1608" s="103"/>
      <c r="E1608" s="73"/>
      <c r="F1608" s="73"/>
      <c r="G1608" s="73"/>
      <c r="H1608" s="73"/>
      <c r="I1608" s="73"/>
      <c r="J1608" s="73"/>
      <c r="K1608" s="73"/>
      <c r="L1608" s="89"/>
      <c r="M1608" s="73"/>
    </row>
    <row r="1609" spans="2:13" ht="21" customHeight="1" outlineLevel="1">
      <c r="B1609" s="73"/>
      <c r="C1609" s="73"/>
      <c r="D1609" s="73"/>
      <c r="E1609" s="100">
        <v>2024</v>
      </c>
      <c r="F1609" s="101"/>
      <c r="G1609" s="100">
        <v>2025</v>
      </c>
      <c r="H1609" s="101"/>
      <c r="I1609" s="100">
        <v>2026</v>
      </c>
      <c r="J1609" s="102"/>
      <c r="K1609" s="100" t="s">
        <v>407</v>
      </c>
      <c r="L1609" s="89"/>
      <c r="M1609" s="73"/>
    </row>
    <row r="1610" spans="2:13" ht="21" customHeight="1" outlineLevel="1">
      <c r="B1610" s="73"/>
      <c r="C1610" s="95" t="s">
        <v>481</v>
      </c>
      <c r="D1610" s="103"/>
      <c r="E1610" s="110">
        <v>0</v>
      </c>
      <c r="F1610" s="111"/>
      <c r="G1610" s="110">
        <v>0</v>
      </c>
      <c r="H1610" s="112"/>
      <c r="I1610" s="110">
        <v>0</v>
      </c>
      <c r="J1610" s="111"/>
      <c r="K1610" s="113">
        <f t="shared" ref="K1610:K1618" si="25">E1610+G1610+I1610</f>
        <v>0</v>
      </c>
      <c r="L1610" s="89"/>
      <c r="M1610" s="73"/>
    </row>
    <row r="1611" spans="2:13" ht="21" customHeight="1" outlineLevel="1">
      <c r="B1611" s="73"/>
      <c r="C1611" s="90" t="s">
        <v>482</v>
      </c>
      <c r="D1611" s="103"/>
      <c r="E1611" s="110">
        <v>0</v>
      </c>
      <c r="F1611" s="114"/>
      <c r="G1611" s="110">
        <v>0</v>
      </c>
      <c r="H1611" s="112"/>
      <c r="I1611" s="110">
        <v>0</v>
      </c>
      <c r="J1611" s="111"/>
      <c r="K1611" s="113">
        <f t="shared" si="25"/>
        <v>0</v>
      </c>
      <c r="L1611" s="89"/>
      <c r="M1611" s="73"/>
    </row>
    <row r="1612" spans="2:13" ht="21" customHeight="1" outlineLevel="1">
      <c r="B1612" s="73"/>
      <c r="C1612" s="90" t="s">
        <v>483</v>
      </c>
      <c r="D1612" s="103"/>
      <c r="E1612" s="110">
        <v>0</v>
      </c>
      <c r="F1612" s="114"/>
      <c r="G1612" s="110">
        <v>0</v>
      </c>
      <c r="H1612" s="112"/>
      <c r="I1612" s="110">
        <v>0</v>
      </c>
      <c r="J1612" s="111"/>
      <c r="K1612" s="113">
        <f t="shared" si="25"/>
        <v>0</v>
      </c>
      <c r="L1612" s="73"/>
      <c r="M1612" s="73"/>
    </row>
    <row r="1613" spans="2:13" ht="21" customHeight="1" outlineLevel="1">
      <c r="B1613" s="73"/>
      <c r="C1613" s="90" t="s">
        <v>484</v>
      </c>
      <c r="D1613" s="103"/>
      <c r="E1613" s="110">
        <v>0</v>
      </c>
      <c r="F1613" s="111"/>
      <c r="G1613" s="110">
        <v>0</v>
      </c>
      <c r="H1613" s="112"/>
      <c r="I1613" s="110">
        <v>0</v>
      </c>
      <c r="J1613" s="111"/>
      <c r="K1613" s="113">
        <f t="shared" si="25"/>
        <v>0</v>
      </c>
      <c r="L1613" s="89"/>
      <c r="M1613" s="73"/>
    </row>
    <row r="1614" spans="2:13" ht="21" customHeight="1" outlineLevel="1">
      <c r="B1614" s="73"/>
      <c r="C1614" s="90" t="s">
        <v>485</v>
      </c>
      <c r="D1614" s="103"/>
      <c r="E1614" s="110">
        <v>0</v>
      </c>
      <c r="F1614" s="114"/>
      <c r="G1614" s="110">
        <v>0</v>
      </c>
      <c r="H1614" s="112"/>
      <c r="I1614" s="110">
        <v>0</v>
      </c>
      <c r="J1614" s="111"/>
      <c r="K1614" s="113">
        <f t="shared" si="25"/>
        <v>0</v>
      </c>
      <c r="L1614" s="116"/>
      <c r="M1614" s="73"/>
    </row>
    <row r="1615" spans="2:13" ht="21" customHeight="1" outlineLevel="1">
      <c r="B1615" s="73"/>
      <c r="C1615" s="90" t="s">
        <v>486</v>
      </c>
      <c r="D1615" s="103"/>
      <c r="E1615" s="110">
        <v>0</v>
      </c>
      <c r="F1615" s="114"/>
      <c r="G1615" s="110">
        <v>0</v>
      </c>
      <c r="H1615" s="112"/>
      <c r="I1615" s="110">
        <v>0</v>
      </c>
      <c r="J1615" s="111"/>
      <c r="K1615" s="113">
        <f t="shared" si="25"/>
        <v>0</v>
      </c>
      <c r="L1615" s="116"/>
      <c r="M1615" s="73"/>
    </row>
    <row r="1616" spans="2:13" ht="21" customHeight="1" outlineLevel="1">
      <c r="B1616" s="73"/>
      <c r="C1616" s="90" t="s">
        <v>487</v>
      </c>
      <c r="D1616" s="103"/>
      <c r="E1616" s="110">
        <v>0</v>
      </c>
      <c r="F1616" s="114"/>
      <c r="G1616" s="110">
        <v>0</v>
      </c>
      <c r="H1616" s="112"/>
      <c r="I1616" s="110">
        <v>0</v>
      </c>
      <c r="J1616" s="111"/>
      <c r="K1616" s="113">
        <f t="shared" si="25"/>
        <v>0</v>
      </c>
      <c r="L1616" s="116"/>
      <c r="M1616" s="73"/>
    </row>
    <row r="1617" spans="2:13" ht="21" customHeight="1" outlineLevel="1">
      <c r="B1617" s="73"/>
      <c r="C1617" s="90" t="s">
        <v>488</v>
      </c>
      <c r="D1617" s="103"/>
      <c r="E1617" s="110">
        <v>0</v>
      </c>
      <c r="F1617" s="114"/>
      <c r="G1617" s="110">
        <v>0</v>
      </c>
      <c r="H1617" s="112"/>
      <c r="I1617" s="110">
        <v>0</v>
      </c>
      <c r="J1617" s="111"/>
      <c r="K1617" s="113">
        <f t="shared" si="25"/>
        <v>0</v>
      </c>
      <c r="L1617" s="116"/>
      <c r="M1617" s="73"/>
    </row>
    <row r="1618" spans="2:13" ht="21.75" customHeight="1" outlineLevel="1">
      <c r="B1618" s="73"/>
      <c r="C1618" s="90" t="s">
        <v>480</v>
      </c>
      <c r="D1618" s="103"/>
      <c r="E1618" s="117">
        <f>SUM(E1610:E1617)</f>
        <v>0</v>
      </c>
      <c r="F1618" s="111"/>
      <c r="G1618" s="117">
        <f>SUM(G1610:G1617)</f>
        <v>0</v>
      </c>
      <c r="H1618" s="112"/>
      <c r="I1618" s="117">
        <f>SUM(I1610:I1617)</f>
        <v>0</v>
      </c>
      <c r="J1618" s="111"/>
      <c r="K1618" s="117">
        <f t="shared" si="25"/>
        <v>0</v>
      </c>
      <c r="L1618" s="89"/>
      <c r="M1618" s="73"/>
    </row>
    <row r="1619" spans="2:13" ht="21" customHeight="1" outlineLevel="1">
      <c r="B1619" s="73"/>
      <c r="C1619" s="89"/>
      <c r="D1619" s="103"/>
      <c r="E1619" s="89"/>
      <c r="F1619" s="89"/>
      <c r="G1619" s="89"/>
      <c r="H1619" s="89"/>
      <c r="I1619" s="89"/>
      <c r="J1619" s="89"/>
      <c r="K1619" s="89"/>
      <c r="L1619" s="89"/>
      <c r="M1619" s="73"/>
    </row>
    <row r="1620" spans="2:13" ht="21" customHeight="1" outlineLevel="1">
      <c r="B1620" s="73"/>
      <c r="C1620" s="93" t="s">
        <v>490</v>
      </c>
      <c r="D1620" s="89"/>
      <c r="E1620" s="93" t="str">
        <f>IF(K1591&gt;0,"Si","No")</f>
        <v>No</v>
      </c>
      <c r="F1620" s="89"/>
      <c r="G1620" s="89"/>
      <c r="H1620" s="89"/>
      <c r="I1620" s="89"/>
      <c r="J1620" s="89"/>
      <c r="K1620" s="89"/>
      <c r="L1620" s="89"/>
      <c r="M1620" s="73"/>
    </row>
    <row r="1621" spans="2:13" ht="21" customHeight="1" outlineLevel="1">
      <c r="B1621" s="73"/>
      <c r="C1621" s="93" t="s">
        <v>491</v>
      </c>
      <c r="D1621" s="89"/>
      <c r="E1621" s="93" t="str">
        <f>IF(K1592&gt;0,"Si","No")</f>
        <v>No</v>
      </c>
      <c r="F1621" s="89"/>
      <c r="G1621" s="89"/>
      <c r="H1621" s="89"/>
      <c r="I1621" s="89"/>
      <c r="J1621" s="89"/>
      <c r="K1621" s="89"/>
      <c r="L1621" s="89"/>
      <c r="M1621" s="73"/>
    </row>
    <row r="1622" spans="2:13" ht="21" customHeight="1" outlineLevel="1">
      <c r="B1622" s="73"/>
      <c r="C1622" s="89"/>
      <c r="D1622" s="89"/>
      <c r="E1622" s="89"/>
      <c r="F1622" s="89"/>
      <c r="G1622" s="73"/>
      <c r="H1622" s="73"/>
      <c r="I1622" s="73"/>
      <c r="J1622" s="89"/>
      <c r="K1622" s="73"/>
      <c r="L1622" s="89"/>
      <c r="M1622" s="73"/>
    </row>
    <row r="1623" spans="2:13" ht="20.25" outlineLevel="1">
      <c r="B1623" s="73"/>
      <c r="C1623" s="86" t="s">
        <v>492</v>
      </c>
      <c r="D1623" s="73"/>
      <c r="E1623" s="98"/>
      <c r="F1623" s="99"/>
      <c r="G1623" s="99"/>
      <c r="H1623" s="99"/>
      <c r="I1623" s="99"/>
      <c r="J1623" s="99"/>
      <c r="K1623" s="99"/>
      <c r="L1623" s="89"/>
      <c r="M1623" s="73"/>
    </row>
    <row r="1624" spans="2:13" ht="21" customHeight="1" outlineLevel="1">
      <c r="B1624" s="73"/>
      <c r="C1624" s="73"/>
      <c r="D1624" s="73"/>
      <c r="E1624" s="100"/>
      <c r="F1624" s="101"/>
      <c r="G1624" s="100"/>
      <c r="H1624" s="101"/>
      <c r="I1624" s="100"/>
      <c r="J1624" s="102"/>
      <c r="K1624" s="100"/>
      <c r="L1624" s="89"/>
      <c r="M1624" s="73"/>
    </row>
    <row r="1625" spans="2:13" ht="21" customHeight="1" outlineLevel="1">
      <c r="B1625" s="73"/>
      <c r="C1625" s="73"/>
      <c r="D1625" s="73"/>
      <c r="E1625" s="100">
        <v>2024</v>
      </c>
      <c r="F1625" s="101"/>
      <c r="G1625" s="100">
        <v>2025</v>
      </c>
      <c r="H1625" s="101"/>
      <c r="I1625" s="100">
        <v>2026</v>
      </c>
      <c r="J1625" s="102"/>
      <c r="K1625" s="100" t="s">
        <v>407</v>
      </c>
      <c r="L1625" s="89"/>
      <c r="M1625" s="73"/>
    </row>
    <row r="1626" spans="2:13" ht="21" customHeight="1" outlineLevel="1">
      <c r="B1626" s="73"/>
      <c r="C1626" s="95" t="s">
        <v>493</v>
      </c>
      <c r="D1626" s="103"/>
      <c r="E1626" s="110"/>
      <c r="F1626" s="111"/>
      <c r="G1626" s="110"/>
      <c r="H1626" s="119"/>
      <c r="I1626" s="110"/>
      <c r="J1626" s="111"/>
      <c r="K1626" s="113" t="s">
        <v>495</v>
      </c>
      <c r="L1626" s="89"/>
      <c r="M1626" s="73"/>
    </row>
    <row r="1627" spans="2:13" ht="21" customHeight="1" outlineLevel="1">
      <c r="B1627" s="73"/>
      <c r="C1627" s="95" t="s">
        <v>496</v>
      </c>
      <c r="D1627" s="103"/>
      <c r="E1627" s="110"/>
      <c r="F1627" s="111"/>
      <c r="G1627" s="110"/>
      <c r="H1627" s="119"/>
      <c r="I1627" s="110"/>
      <c r="J1627" s="111"/>
      <c r="K1627" s="113" t="s">
        <v>495</v>
      </c>
      <c r="L1627" s="89"/>
      <c r="M1627" s="73"/>
    </row>
    <row r="1628" spans="2:13" ht="21" customHeight="1" outlineLevel="1">
      <c r="B1628" s="73"/>
      <c r="C1628" s="90" t="s">
        <v>498</v>
      </c>
      <c r="D1628" s="103"/>
      <c r="E1628" s="120">
        <v>0</v>
      </c>
      <c r="F1628" s="121"/>
      <c r="G1628" s="120">
        <v>0</v>
      </c>
      <c r="H1628" s="122"/>
      <c r="I1628" s="120">
        <v>0</v>
      </c>
      <c r="J1628" s="123"/>
      <c r="K1628" s="124">
        <f>E1628+G1628+I1628</f>
        <v>0</v>
      </c>
      <c r="L1628" s="73"/>
      <c r="M1628" s="73"/>
    </row>
    <row r="1629" spans="2:13" ht="21" customHeight="1" outlineLevel="1">
      <c r="B1629" s="73"/>
      <c r="C1629" s="90" t="s">
        <v>499</v>
      </c>
      <c r="D1629" s="103"/>
      <c r="E1629" s="110"/>
      <c r="F1629" s="111"/>
      <c r="G1629" s="110"/>
      <c r="H1629" s="119"/>
      <c r="I1629" s="110"/>
      <c r="J1629" s="111"/>
      <c r="K1629" s="113" t="s">
        <v>495</v>
      </c>
      <c r="L1629" s="89"/>
      <c r="M1629" s="73"/>
    </row>
    <row r="1630" spans="2:13" ht="21" customHeight="1" outlineLevel="1">
      <c r="B1630" s="73"/>
      <c r="C1630" s="90" t="s">
        <v>500</v>
      </c>
      <c r="D1630" s="103"/>
      <c r="E1630" s="105"/>
      <c r="F1630" s="125"/>
      <c r="G1630" s="105"/>
      <c r="H1630" s="126"/>
      <c r="I1630" s="105"/>
      <c r="J1630" s="111"/>
      <c r="K1630" s="113" t="s">
        <v>495</v>
      </c>
      <c r="L1630" s="116"/>
      <c r="M1630" s="73"/>
    </row>
    <row r="1631" spans="2:13" outlineLevel="1">
      <c r="B1631" s="73"/>
      <c r="C1631" s="90" t="s">
        <v>501</v>
      </c>
      <c r="D1631" s="103"/>
      <c r="E1631" s="127"/>
      <c r="F1631" s="125"/>
      <c r="G1631" s="105"/>
      <c r="H1631" s="126"/>
      <c r="I1631" s="105"/>
      <c r="J1631" s="111"/>
      <c r="K1631" s="113" t="s">
        <v>495</v>
      </c>
      <c r="L1631" s="116"/>
      <c r="M1631" s="73"/>
    </row>
    <row r="1632" spans="2:13" ht="21" customHeight="1" outlineLevel="1">
      <c r="B1632" s="73"/>
      <c r="C1632" s="90" t="s">
        <v>503</v>
      </c>
      <c r="D1632" s="103"/>
      <c r="E1632" s="105"/>
      <c r="F1632" s="125"/>
      <c r="G1632" s="105"/>
      <c r="H1632" s="126"/>
      <c r="I1632" s="105"/>
      <c r="J1632" s="111"/>
      <c r="K1632" s="124" t="s">
        <v>495</v>
      </c>
      <c r="L1632" s="89"/>
      <c r="M1632" s="73"/>
    </row>
    <row r="1633" spans="2:13" ht="21" customHeight="1" outlineLevel="1">
      <c r="B1633" s="73"/>
      <c r="C1633" s="90" t="s">
        <v>504</v>
      </c>
      <c r="D1633" s="103"/>
      <c r="E1633" s="110"/>
      <c r="F1633" s="111"/>
      <c r="G1633" s="110"/>
      <c r="H1633" s="119"/>
      <c r="I1633" s="110"/>
      <c r="J1633" s="111"/>
      <c r="K1633" s="113" t="s">
        <v>495</v>
      </c>
      <c r="L1633" s="89"/>
      <c r="M1633" s="73"/>
    </row>
    <row r="1634" spans="2:13" ht="21.75" customHeight="1" outlineLevel="1">
      <c r="B1634" s="73"/>
      <c r="C1634" s="90" t="s">
        <v>506</v>
      </c>
      <c r="D1634" s="103"/>
      <c r="E1634" s="120">
        <v>0</v>
      </c>
      <c r="F1634" s="121"/>
      <c r="G1634" s="120">
        <v>0</v>
      </c>
      <c r="H1634" s="122"/>
      <c r="I1634" s="120">
        <v>0</v>
      </c>
      <c r="J1634" s="123"/>
      <c r="K1634" s="124">
        <f>E1634+G1634+I1634</f>
        <v>0</v>
      </c>
      <c r="L1634" s="73"/>
      <c r="M1634" s="73"/>
    </row>
    <row r="1635" spans="2:13" ht="21.75" customHeight="1" outlineLevel="1">
      <c r="B1635" s="73"/>
      <c r="C1635" s="90" t="s">
        <v>507</v>
      </c>
      <c r="D1635" s="103"/>
      <c r="E1635" s="128">
        <v>0</v>
      </c>
      <c r="F1635" s="129"/>
      <c r="G1635" s="128">
        <v>0</v>
      </c>
      <c r="H1635" s="142"/>
      <c r="I1635" s="128">
        <v>0</v>
      </c>
      <c r="J1635" s="130"/>
      <c r="K1635" s="131">
        <f>E1635+G1635+I1635</f>
        <v>0</v>
      </c>
      <c r="L1635" s="89"/>
      <c r="M1635" s="73"/>
    </row>
    <row r="1636" spans="2:13" ht="21" customHeight="1" outlineLevel="1">
      <c r="B1636" s="73"/>
      <c r="C1636" s="109"/>
      <c r="D1636" s="103"/>
      <c r="E1636" s="130"/>
      <c r="F1636" s="130"/>
      <c r="G1636" s="130"/>
      <c r="H1636" s="132"/>
      <c r="I1636" s="130"/>
      <c r="J1636" s="130"/>
      <c r="K1636" s="130"/>
      <c r="L1636" s="89"/>
      <c r="M1636" s="73"/>
    </row>
    <row r="1637" spans="2:13" ht="21" customHeight="1" outlineLevel="1">
      <c r="B1637" s="73"/>
      <c r="C1637" s="109"/>
      <c r="D1637" s="103"/>
      <c r="E1637" s="98"/>
      <c r="F1637" s="73"/>
      <c r="G1637" s="73"/>
      <c r="H1637" s="73"/>
      <c r="I1637" s="73"/>
      <c r="J1637" s="73"/>
      <c r="K1637" s="73"/>
      <c r="L1637" s="89"/>
      <c r="M1637" s="73"/>
    </row>
    <row r="1638" spans="2:13" ht="21" customHeight="1" outlineLevel="1">
      <c r="B1638" s="73"/>
      <c r="C1638" s="86" t="s">
        <v>508</v>
      </c>
      <c r="D1638" s="116"/>
      <c r="E1638" s="116"/>
      <c r="F1638" s="116"/>
      <c r="G1638" s="73"/>
      <c r="H1638" s="73"/>
      <c r="I1638" s="73"/>
      <c r="J1638" s="116"/>
      <c r="K1638" s="73"/>
      <c r="L1638" s="116"/>
      <c r="M1638" s="73"/>
    </row>
    <row r="1639" spans="2:13" ht="21" customHeight="1" outlineLevel="1">
      <c r="B1639" s="73"/>
      <c r="C1639" s="89"/>
      <c r="D1639" s="89"/>
      <c r="E1639" s="89"/>
      <c r="F1639" s="89"/>
      <c r="G1639" s="73"/>
      <c r="H1639" s="73"/>
      <c r="I1639" s="73"/>
      <c r="J1639" s="89"/>
      <c r="K1639" s="73"/>
      <c r="L1639" s="89"/>
      <c r="M1639" s="73"/>
    </row>
    <row r="1640" spans="2:13" ht="21" customHeight="1" outlineLevel="1">
      <c r="B1640" s="73"/>
      <c r="C1640" s="133" t="s">
        <v>509</v>
      </c>
      <c r="D1640" s="89"/>
      <c r="E1640" s="89"/>
      <c r="F1640" s="89"/>
      <c r="G1640" s="73"/>
      <c r="H1640" s="73"/>
      <c r="I1640" s="73"/>
      <c r="J1640" s="73"/>
      <c r="K1640" s="73"/>
      <c r="L1640" s="89"/>
      <c r="M1640" s="73"/>
    </row>
    <row r="1641" spans="2:13" ht="21" customHeight="1" outlineLevel="1">
      <c r="B1641" s="73"/>
      <c r="C1641" s="89"/>
      <c r="D1641" s="89"/>
      <c r="E1641" s="89"/>
      <c r="F1641" s="89"/>
      <c r="G1641" s="73"/>
      <c r="H1641" s="73"/>
      <c r="I1641" s="73"/>
      <c r="J1641" s="89"/>
      <c r="K1641" s="73"/>
      <c r="L1641" s="89"/>
      <c r="M1641" s="73"/>
    </row>
    <row r="1642" spans="2:13" ht="21" customHeight="1" outlineLevel="1">
      <c r="B1642" s="73"/>
      <c r="C1642" s="481"/>
      <c r="D1642" s="481"/>
      <c r="E1642" s="481"/>
      <c r="F1642" s="481"/>
      <c r="G1642" s="481"/>
      <c r="H1642" s="481"/>
      <c r="I1642" s="481"/>
      <c r="J1642" s="481"/>
      <c r="K1642" s="481"/>
      <c r="L1642" s="89"/>
      <c r="M1642" s="73"/>
    </row>
    <row r="1643" spans="2:13" ht="21" customHeight="1" outlineLevel="1">
      <c r="B1643" s="73"/>
      <c r="C1643" s="481"/>
      <c r="D1643" s="481"/>
      <c r="E1643" s="481"/>
      <c r="F1643" s="481"/>
      <c r="G1643" s="481"/>
      <c r="H1643" s="481"/>
      <c r="I1643" s="481"/>
      <c r="J1643" s="481"/>
      <c r="K1643" s="481"/>
      <c r="L1643" s="73"/>
      <c r="M1643" s="73"/>
    </row>
    <row r="1644" spans="2:13" ht="21" customHeight="1" outlineLevel="1">
      <c r="B1644" s="73"/>
      <c r="C1644" s="481"/>
      <c r="D1644" s="481"/>
      <c r="E1644" s="481"/>
      <c r="F1644" s="481"/>
      <c r="G1644" s="481"/>
      <c r="H1644" s="481"/>
      <c r="I1644" s="481"/>
      <c r="J1644" s="481"/>
      <c r="K1644" s="481"/>
      <c r="L1644" s="73"/>
      <c r="M1644" s="73"/>
    </row>
    <row r="1645" spans="2:13" ht="21" customHeight="1" outlineLevel="1">
      <c r="B1645" s="73"/>
      <c r="C1645" s="481"/>
      <c r="D1645" s="481"/>
      <c r="E1645" s="481"/>
      <c r="F1645" s="481"/>
      <c r="G1645" s="481"/>
      <c r="H1645" s="481"/>
      <c r="I1645" s="481"/>
      <c r="J1645" s="481"/>
      <c r="K1645" s="481"/>
      <c r="L1645" s="73"/>
      <c r="M1645" s="73"/>
    </row>
    <row r="1646" spans="2:13" ht="21" customHeight="1" outlineLevel="1">
      <c r="B1646" s="73"/>
      <c r="C1646" s="481"/>
      <c r="D1646" s="481"/>
      <c r="E1646" s="481"/>
      <c r="F1646" s="481"/>
      <c r="G1646" s="481"/>
      <c r="H1646" s="481"/>
      <c r="I1646" s="481"/>
      <c r="J1646" s="481"/>
      <c r="K1646" s="481"/>
      <c r="L1646" s="73"/>
      <c r="M1646" s="73"/>
    </row>
    <row r="1647" spans="2:13" ht="21" customHeight="1" outlineLevel="1">
      <c r="B1647" s="73"/>
      <c r="C1647" s="481"/>
      <c r="D1647" s="481"/>
      <c r="E1647" s="481"/>
      <c r="F1647" s="481"/>
      <c r="G1647" s="481"/>
      <c r="H1647" s="481"/>
      <c r="I1647" s="481"/>
      <c r="J1647" s="481"/>
      <c r="K1647" s="481"/>
      <c r="L1647" s="73"/>
      <c r="M1647" s="73"/>
    </row>
    <row r="1648" spans="2:13" ht="21" customHeight="1" outlineLevel="1">
      <c r="B1648" s="73"/>
      <c r="C1648" s="481"/>
      <c r="D1648" s="481"/>
      <c r="E1648" s="481"/>
      <c r="F1648" s="481"/>
      <c r="G1648" s="481"/>
      <c r="H1648" s="481"/>
      <c r="I1648" s="481"/>
      <c r="J1648" s="481"/>
      <c r="K1648" s="481"/>
      <c r="L1648" s="73"/>
      <c r="M1648" s="73"/>
    </row>
    <row r="1649" spans="2:13" ht="21" customHeight="1" outlineLevel="1">
      <c r="B1649" s="73"/>
      <c r="C1649" s="481"/>
      <c r="D1649" s="481"/>
      <c r="E1649" s="481"/>
      <c r="F1649" s="481"/>
      <c r="G1649" s="481"/>
      <c r="H1649" s="481"/>
      <c r="I1649" s="481"/>
      <c r="J1649" s="481"/>
      <c r="K1649" s="481"/>
      <c r="L1649" s="73"/>
      <c r="M1649" s="73"/>
    </row>
    <row r="1650" spans="2:13" ht="21" customHeight="1" outlineLevel="1">
      <c r="B1650" s="73"/>
      <c r="C1650" s="481"/>
      <c r="D1650" s="481"/>
      <c r="E1650" s="481"/>
      <c r="F1650" s="481"/>
      <c r="G1650" s="481"/>
      <c r="H1650" s="481"/>
      <c r="I1650" s="481"/>
      <c r="J1650" s="481"/>
      <c r="K1650" s="481"/>
      <c r="L1650" s="73"/>
      <c r="M1650" s="73"/>
    </row>
    <row r="1651" spans="2:13" ht="21" customHeight="1" outlineLevel="1">
      <c r="B1651" s="73"/>
      <c r="C1651" s="481"/>
      <c r="D1651" s="481"/>
      <c r="E1651" s="481"/>
      <c r="F1651" s="481"/>
      <c r="G1651" s="481"/>
      <c r="H1651" s="481"/>
      <c r="I1651" s="481"/>
      <c r="J1651" s="481"/>
      <c r="K1651" s="481"/>
      <c r="L1651" s="73"/>
      <c r="M1651" s="73"/>
    </row>
    <row r="1652" spans="2:13" ht="21" customHeight="1" outlineLevel="1">
      <c r="B1652" s="73"/>
      <c r="C1652" s="481"/>
      <c r="D1652" s="481"/>
      <c r="E1652" s="481"/>
      <c r="F1652" s="481"/>
      <c r="G1652" s="481"/>
      <c r="H1652" s="481"/>
      <c r="I1652" s="481"/>
      <c r="J1652" s="481"/>
      <c r="K1652" s="481"/>
      <c r="L1652" s="73"/>
      <c r="M1652" s="73"/>
    </row>
    <row r="1653" spans="2:13" ht="21" customHeight="1" outlineLevel="1">
      <c r="B1653" s="73"/>
      <c r="C1653" s="481"/>
      <c r="D1653" s="481"/>
      <c r="E1653" s="481"/>
      <c r="F1653" s="481"/>
      <c r="G1653" s="481"/>
      <c r="H1653" s="481"/>
      <c r="I1653" s="481"/>
      <c r="J1653" s="481"/>
      <c r="K1653" s="481"/>
      <c r="L1653" s="73"/>
      <c r="M1653" s="73"/>
    </row>
    <row r="1654" spans="2:13" ht="21" customHeight="1" outlineLevel="1">
      <c r="B1654" s="73"/>
      <c r="C1654" s="481"/>
      <c r="D1654" s="481"/>
      <c r="E1654" s="481"/>
      <c r="F1654" s="481"/>
      <c r="G1654" s="481"/>
      <c r="H1654" s="481"/>
      <c r="I1654" s="481"/>
      <c r="J1654" s="481"/>
      <c r="K1654" s="481"/>
      <c r="L1654" s="73"/>
      <c r="M1654" s="73"/>
    </row>
    <row r="1655" spans="2:13" ht="21" customHeight="1" outlineLevel="1">
      <c r="B1655" s="73"/>
      <c r="C1655" s="481"/>
      <c r="D1655" s="481"/>
      <c r="E1655" s="481"/>
      <c r="F1655" s="481"/>
      <c r="G1655" s="481"/>
      <c r="H1655" s="481"/>
      <c r="I1655" s="481"/>
      <c r="J1655" s="481"/>
      <c r="K1655" s="481"/>
      <c r="L1655" s="73"/>
      <c r="M1655" s="73"/>
    </row>
    <row r="1656" spans="2:13" ht="21" customHeight="1" outlineLevel="1">
      <c r="B1656" s="73"/>
      <c r="C1656" s="481"/>
      <c r="D1656" s="481"/>
      <c r="E1656" s="481"/>
      <c r="F1656" s="481"/>
      <c r="G1656" s="481"/>
      <c r="H1656" s="481"/>
      <c r="I1656" s="481"/>
      <c r="J1656" s="481"/>
      <c r="K1656" s="481"/>
      <c r="L1656" s="73"/>
      <c r="M1656" s="73"/>
    </row>
    <row r="1657" spans="2:13" ht="21" customHeight="1" outlineLevel="1">
      <c r="B1657" s="73"/>
      <c r="C1657" s="481"/>
      <c r="D1657" s="481"/>
      <c r="E1657" s="481"/>
      <c r="F1657" s="481"/>
      <c r="G1657" s="481"/>
      <c r="H1657" s="481"/>
      <c r="I1657" s="481"/>
      <c r="J1657" s="481"/>
      <c r="K1657" s="481"/>
      <c r="L1657" s="73"/>
      <c r="M1657" s="73"/>
    </row>
    <row r="1658" spans="2:13" ht="21" customHeight="1" outlineLevel="1">
      <c r="B1658" s="73"/>
      <c r="C1658" s="481"/>
      <c r="D1658" s="481"/>
      <c r="E1658" s="481"/>
      <c r="F1658" s="481"/>
      <c r="G1658" s="481"/>
      <c r="H1658" s="481"/>
      <c r="I1658" s="481"/>
      <c r="J1658" s="481"/>
      <c r="K1658" s="481"/>
      <c r="L1658" s="73"/>
      <c r="M1658" s="73"/>
    </row>
    <row r="1659" spans="2:13" ht="21" customHeight="1" outlineLevel="1">
      <c r="B1659" s="73"/>
      <c r="C1659" s="481"/>
      <c r="D1659" s="481"/>
      <c r="E1659" s="481"/>
      <c r="F1659" s="481"/>
      <c r="G1659" s="481"/>
      <c r="H1659" s="481"/>
      <c r="I1659" s="481"/>
      <c r="J1659" s="481"/>
      <c r="K1659" s="481"/>
      <c r="L1659" s="73"/>
      <c r="M1659" s="73"/>
    </row>
    <row r="1660" spans="2:13" ht="21" customHeight="1" outlineLevel="1">
      <c r="B1660" s="73"/>
      <c r="C1660" s="134"/>
      <c r="D1660" s="73"/>
      <c r="E1660" s="134"/>
      <c r="F1660" s="73"/>
      <c r="G1660" s="73"/>
      <c r="H1660" s="73"/>
      <c r="I1660" s="135"/>
      <c r="J1660" s="136"/>
      <c r="K1660" s="137"/>
      <c r="L1660" s="73"/>
      <c r="M1660" s="73"/>
    </row>
    <row r="1661" spans="2:13" ht="21" customHeight="1" outlineLevel="1">
      <c r="B1661" s="73"/>
      <c r="C1661" s="133" t="s">
        <v>511</v>
      </c>
      <c r="D1661" s="73"/>
      <c r="E1661" s="134"/>
      <c r="F1661" s="73"/>
      <c r="G1661" s="73"/>
      <c r="H1661" s="73"/>
      <c r="I1661" s="135"/>
      <c r="J1661" s="136"/>
      <c r="K1661" s="137"/>
      <c r="L1661" s="73"/>
      <c r="M1661" s="73"/>
    </row>
    <row r="1662" spans="2:13" ht="21" customHeight="1" outlineLevel="1">
      <c r="B1662" s="73"/>
      <c r="C1662" s="73"/>
      <c r="D1662" s="73"/>
      <c r="E1662" s="83"/>
      <c r="F1662" s="73"/>
      <c r="G1662" s="73"/>
      <c r="H1662" s="73"/>
      <c r="I1662" s="73"/>
      <c r="J1662" s="73"/>
      <c r="K1662" s="73"/>
      <c r="L1662" s="73"/>
      <c r="M1662" s="73"/>
    </row>
    <row r="1663" spans="2:13" ht="21" customHeight="1" outlineLevel="1">
      <c r="B1663" s="73"/>
      <c r="C1663" s="481"/>
      <c r="D1663" s="481"/>
      <c r="E1663" s="481"/>
      <c r="F1663" s="481"/>
      <c r="G1663" s="481"/>
      <c r="H1663" s="481"/>
      <c r="I1663" s="481"/>
      <c r="J1663" s="481"/>
      <c r="K1663" s="481"/>
      <c r="L1663" s="73"/>
      <c r="M1663" s="73"/>
    </row>
    <row r="1664" spans="2:13" ht="21" customHeight="1" outlineLevel="1">
      <c r="B1664" s="73"/>
      <c r="C1664" s="481"/>
      <c r="D1664" s="481"/>
      <c r="E1664" s="481"/>
      <c r="F1664" s="481"/>
      <c r="G1664" s="481"/>
      <c r="H1664" s="481"/>
      <c r="I1664" s="481"/>
      <c r="J1664" s="481"/>
      <c r="K1664" s="481"/>
      <c r="L1664" s="73"/>
      <c r="M1664" s="73"/>
    </row>
    <row r="1665" spans="2:13" ht="21" customHeight="1" outlineLevel="1">
      <c r="B1665" s="73"/>
      <c r="C1665" s="481"/>
      <c r="D1665" s="481"/>
      <c r="E1665" s="481"/>
      <c r="F1665" s="481"/>
      <c r="G1665" s="481"/>
      <c r="H1665" s="481"/>
      <c r="I1665" s="481"/>
      <c r="J1665" s="481"/>
      <c r="K1665" s="481"/>
      <c r="L1665" s="73"/>
      <c r="M1665" s="73"/>
    </row>
    <row r="1666" spans="2:13" ht="21" customHeight="1" outlineLevel="1">
      <c r="B1666" s="73"/>
      <c r="C1666" s="481"/>
      <c r="D1666" s="481"/>
      <c r="E1666" s="481"/>
      <c r="F1666" s="481"/>
      <c r="G1666" s="481"/>
      <c r="H1666" s="481"/>
      <c r="I1666" s="481"/>
      <c r="J1666" s="481"/>
      <c r="K1666" s="481"/>
      <c r="L1666" s="73"/>
      <c r="M1666" s="73"/>
    </row>
    <row r="1667" spans="2:13" ht="21" customHeight="1" outlineLevel="1">
      <c r="B1667" s="73"/>
      <c r="C1667" s="481"/>
      <c r="D1667" s="481"/>
      <c r="E1667" s="481"/>
      <c r="F1667" s="481"/>
      <c r="G1667" s="481"/>
      <c r="H1667" s="481"/>
      <c r="I1667" s="481"/>
      <c r="J1667" s="481"/>
      <c r="K1667" s="481"/>
      <c r="L1667" s="73"/>
      <c r="M1667" s="73"/>
    </row>
    <row r="1668" spans="2:13" ht="21" customHeight="1" outlineLevel="1">
      <c r="B1668" s="73"/>
      <c r="C1668" s="481"/>
      <c r="D1668" s="481"/>
      <c r="E1668" s="481"/>
      <c r="F1668" s="481"/>
      <c r="G1668" s="481"/>
      <c r="H1668" s="481"/>
      <c r="I1668" s="481"/>
      <c r="J1668" s="481"/>
      <c r="K1668" s="481"/>
      <c r="L1668" s="73"/>
      <c r="M1668" s="73"/>
    </row>
    <row r="1669" spans="2:13" ht="21" customHeight="1" outlineLevel="1">
      <c r="B1669" s="73"/>
      <c r="C1669" s="481"/>
      <c r="D1669" s="481"/>
      <c r="E1669" s="481"/>
      <c r="F1669" s="481"/>
      <c r="G1669" s="481"/>
      <c r="H1669" s="481"/>
      <c r="I1669" s="481"/>
      <c r="J1669" s="481"/>
      <c r="K1669" s="481"/>
      <c r="L1669" s="73"/>
      <c r="M1669" s="73"/>
    </row>
    <row r="1670" spans="2:13" ht="21" customHeight="1" outlineLevel="1">
      <c r="B1670" s="73"/>
      <c r="C1670" s="481"/>
      <c r="D1670" s="481"/>
      <c r="E1670" s="481"/>
      <c r="F1670" s="481"/>
      <c r="G1670" s="481"/>
      <c r="H1670" s="481"/>
      <c r="I1670" s="481"/>
      <c r="J1670" s="481"/>
      <c r="K1670" s="481"/>
      <c r="L1670" s="73"/>
      <c r="M1670" s="73"/>
    </row>
    <row r="1671" spans="2:13" ht="21" customHeight="1" outlineLevel="1">
      <c r="B1671" s="73"/>
      <c r="C1671" s="481"/>
      <c r="D1671" s="481"/>
      <c r="E1671" s="481"/>
      <c r="F1671" s="481"/>
      <c r="G1671" s="481"/>
      <c r="H1671" s="481"/>
      <c r="I1671" s="481"/>
      <c r="J1671" s="481"/>
      <c r="K1671" s="481"/>
      <c r="L1671" s="73"/>
      <c r="M1671" s="73"/>
    </row>
    <row r="1672" spans="2:13" ht="21" customHeight="1" outlineLevel="1">
      <c r="B1672" s="73"/>
      <c r="C1672" s="481"/>
      <c r="D1672" s="481"/>
      <c r="E1672" s="481"/>
      <c r="F1672" s="481"/>
      <c r="G1672" s="481"/>
      <c r="H1672" s="481"/>
      <c r="I1672" s="481"/>
      <c r="J1672" s="481"/>
      <c r="K1672" s="481"/>
      <c r="L1672" s="73"/>
      <c r="M1672" s="73"/>
    </row>
    <row r="1673" spans="2:13" ht="21" customHeight="1" outlineLevel="1">
      <c r="B1673" s="73"/>
      <c r="C1673" s="481"/>
      <c r="D1673" s="481"/>
      <c r="E1673" s="481"/>
      <c r="F1673" s="481"/>
      <c r="G1673" s="481"/>
      <c r="H1673" s="481"/>
      <c r="I1673" s="481"/>
      <c r="J1673" s="481"/>
      <c r="K1673" s="481"/>
      <c r="L1673" s="73"/>
      <c r="M1673" s="73"/>
    </row>
    <row r="1674" spans="2:13" ht="21" customHeight="1" outlineLevel="1">
      <c r="B1674" s="73"/>
      <c r="C1674" s="481"/>
      <c r="D1674" s="481"/>
      <c r="E1674" s="481"/>
      <c r="F1674" s="481"/>
      <c r="G1674" s="481"/>
      <c r="H1674" s="481"/>
      <c r="I1674" s="481"/>
      <c r="J1674" s="481"/>
      <c r="K1674" s="481"/>
      <c r="L1674" s="73"/>
      <c r="M1674" s="73"/>
    </row>
    <row r="1675" spans="2:13" ht="21" customHeight="1" outlineLevel="1">
      <c r="B1675" s="73"/>
      <c r="C1675" s="481"/>
      <c r="D1675" s="481"/>
      <c r="E1675" s="481"/>
      <c r="F1675" s="481"/>
      <c r="G1675" s="481"/>
      <c r="H1675" s="481"/>
      <c r="I1675" s="481"/>
      <c r="J1675" s="481"/>
      <c r="K1675" s="481"/>
      <c r="L1675" s="73"/>
      <c r="M1675" s="73"/>
    </row>
    <row r="1676" spans="2:13" ht="21" customHeight="1" outlineLevel="1">
      <c r="B1676" s="73"/>
      <c r="C1676" s="481"/>
      <c r="D1676" s="481"/>
      <c r="E1676" s="481"/>
      <c r="F1676" s="481"/>
      <c r="G1676" s="481"/>
      <c r="H1676" s="481"/>
      <c r="I1676" s="481"/>
      <c r="J1676" s="481"/>
      <c r="K1676" s="481"/>
      <c r="L1676" s="73"/>
      <c r="M1676" s="73"/>
    </row>
    <row r="1677" spans="2:13" ht="21" customHeight="1" outlineLevel="1">
      <c r="B1677" s="73"/>
      <c r="C1677" s="481"/>
      <c r="D1677" s="481"/>
      <c r="E1677" s="481"/>
      <c r="F1677" s="481"/>
      <c r="G1677" s="481"/>
      <c r="H1677" s="481"/>
      <c r="I1677" s="481"/>
      <c r="J1677" s="481"/>
      <c r="K1677" s="481"/>
      <c r="L1677" s="73"/>
      <c r="M1677" s="73"/>
    </row>
    <row r="1678" spans="2:13" ht="21" customHeight="1" outlineLevel="1">
      <c r="B1678" s="73"/>
      <c r="C1678" s="481"/>
      <c r="D1678" s="481"/>
      <c r="E1678" s="481"/>
      <c r="F1678" s="481"/>
      <c r="G1678" s="481"/>
      <c r="H1678" s="481"/>
      <c r="I1678" s="481"/>
      <c r="J1678" s="481"/>
      <c r="K1678" s="481"/>
      <c r="L1678" s="73"/>
      <c r="M1678" s="73"/>
    </row>
    <row r="1679" spans="2:13" ht="21" customHeight="1" outlineLevel="1">
      <c r="B1679" s="73"/>
      <c r="C1679" s="481"/>
      <c r="D1679" s="481"/>
      <c r="E1679" s="481"/>
      <c r="F1679" s="481"/>
      <c r="G1679" s="481"/>
      <c r="H1679" s="481"/>
      <c r="I1679" s="481"/>
      <c r="J1679" s="481"/>
      <c r="K1679" s="481"/>
      <c r="L1679" s="73"/>
      <c r="M1679" s="73"/>
    </row>
    <row r="1680" spans="2:13" ht="21" customHeight="1" outlineLevel="1">
      <c r="B1680" s="73"/>
      <c r="C1680" s="481"/>
      <c r="D1680" s="481"/>
      <c r="E1680" s="481"/>
      <c r="F1680" s="481"/>
      <c r="G1680" s="481"/>
      <c r="H1680" s="481"/>
      <c r="I1680" s="481"/>
      <c r="J1680" s="481"/>
      <c r="K1680" s="481"/>
      <c r="L1680" s="73"/>
      <c r="M1680" s="73"/>
    </row>
    <row r="1681" spans="2:13" ht="21" customHeight="1" outlineLevel="1">
      <c r="B1681" s="73"/>
      <c r="C1681" s="134"/>
      <c r="D1681" s="73"/>
      <c r="E1681" s="134"/>
      <c r="F1681" s="73"/>
      <c r="G1681" s="73"/>
      <c r="H1681" s="73"/>
      <c r="I1681" s="135"/>
      <c r="J1681" s="136"/>
      <c r="K1681" s="137"/>
      <c r="L1681" s="73"/>
      <c r="M1681" s="73"/>
    </row>
    <row r="1682" spans="2:13" ht="20.25" customHeight="1">
      <c r="B1682" s="73"/>
      <c r="C1682" s="134"/>
      <c r="D1682" s="73"/>
      <c r="E1682" s="134"/>
      <c r="F1682" s="73"/>
      <c r="G1682" s="73"/>
      <c r="H1682" s="73"/>
      <c r="I1682" s="135"/>
      <c r="J1682" s="136"/>
      <c r="K1682" s="137"/>
      <c r="L1682" s="73"/>
      <c r="M1682" s="73"/>
    </row>
    <row r="1683" spans="2:13" ht="39.75" customHeight="1">
      <c r="B1683" s="73"/>
      <c r="C1683" s="84" t="s">
        <v>317</v>
      </c>
      <c r="D1683" s="81"/>
      <c r="E1683" s="151" t="s">
        <v>674</v>
      </c>
      <c r="F1683" s="73"/>
      <c r="G1683" s="85" t="s">
        <v>497</v>
      </c>
      <c r="H1683" s="73"/>
      <c r="J1683" s="73"/>
      <c r="K1683" s="73"/>
      <c r="L1683" s="73"/>
      <c r="M1683" s="73"/>
    </row>
    <row r="1684" spans="2:13" ht="21" customHeight="1" outlineLevel="1">
      <c r="B1684" s="73"/>
      <c r="C1684" s="83"/>
      <c r="D1684" s="73"/>
      <c r="E1684" s="83"/>
      <c r="F1684" s="73"/>
      <c r="G1684" s="73"/>
      <c r="H1684" s="73"/>
      <c r="I1684" s="73"/>
      <c r="J1684" s="73"/>
      <c r="K1684" s="73"/>
      <c r="L1684" s="73"/>
      <c r="M1684" s="73"/>
    </row>
    <row r="1685" spans="2:13" ht="21.75" customHeight="1" outlineLevel="1">
      <c r="B1685" s="73"/>
      <c r="C1685" s="86" t="s">
        <v>431</v>
      </c>
      <c r="D1685" s="73"/>
      <c r="E1685" s="87"/>
      <c r="F1685" s="73"/>
      <c r="G1685" s="73"/>
      <c r="H1685" s="73"/>
      <c r="I1685" s="73"/>
      <c r="J1685" s="73"/>
      <c r="K1685" s="73"/>
      <c r="L1685" s="73"/>
      <c r="M1685" s="73"/>
    </row>
    <row r="1686" spans="2:13" ht="21" customHeight="1" outlineLevel="1">
      <c r="B1686" s="73"/>
      <c r="C1686" s="88"/>
      <c r="D1686" s="73"/>
      <c r="E1686" s="87"/>
      <c r="F1686" s="73"/>
      <c r="G1686" s="73"/>
      <c r="H1686" s="73"/>
      <c r="I1686" s="73"/>
      <c r="J1686" s="73"/>
      <c r="K1686" s="73"/>
      <c r="L1686" s="73"/>
      <c r="M1686" s="73"/>
    </row>
    <row r="1687" spans="2:13" ht="21" customHeight="1" outlineLevel="1">
      <c r="B1687" s="73"/>
      <c r="C1687" s="89"/>
      <c r="D1687" s="73"/>
      <c r="E1687" s="89"/>
      <c r="F1687" s="73"/>
      <c r="G1687" s="73"/>
      <c r="H1687" s="73"/>
      <c r="I1687" s="73"/>
      <c r="J1687" s="73"/>
      <c r="K1687" s="73"/>
      <c r="L1687" s="73"/>
      <c r="M1687" s="73"/>
    </row>
    <row r="1688" spans="2:13" outlineLevel="1">
      <c r="B1688" s="73"/>
      <c r="C1688" s="90" t="s">
        <v>36</v>
      </c>
      <c r="D1688" s="89"/>
      <c r="E1688" s="90" t="s">
        <v>432</v>
      </c>
      <c r="F1688" s="89"/>
      <c r="G1688" s="91" t="s">
        <v>433</v>
      </c>
      <c r="H1688" s="73"/>
      <c r="I1688" s="90" t="s">
        <v>434</v>
      </c>
      <c r="J1688" s="73"/>
      <c r="K1688" s="73"/>
      <c r="L1688" s="89"/>
      <c r="M1688" s="73"/>
    </row>
    <row r="1689" spans="2:13" ht="36.75" customHeight="1" outlineLevel="1">
      <c r="B1689" s="73"/>
      <c r="C1689" s="92" t="s">
        <v>316</v>
      </c>
      <c r="D1689" s="73"/>
      <c r="E1689" s="93" t="s">
        <v>675</v>
      </c>
      <c r="F1689" s="73"/>
      <c r="G1689" s="94"/>
      <c r="H1689" s="73"/>
      <c r="I1689" s="92" t="s">
        <v>542</v>
      </c>
      <c r="J1689" s="73"/>
      <c r="K1689" s="73"/>
      <c r="L1689" s="73"/>
      <c r="M1689" s="73"/>
    </row>
    <row r="1690" spans="2:13" ht="21" customHeight="1" outlineLevel="1">
      <c r="B1690" s="73"/>
      <c r="C1690" s="89"/>
      <c r="D1690" s="73"/>
      <c r="E1690" s="73"/>
      <c r="F1690" s="73"/>
      <c r="G1690" s="73"/>
      <c r="H1690" s="73"/>
      <c r="I1690" s="73"/>
      <c r="J1690" s="73"/>
      <c r="K1690" s="73"/>
      <c r="L1690" s="73"/>
      <c r="M1690" s="73"/>
    </row>
    <row r="1691" spans="2:13" ht="36" outlineLevel="1">
      <c r="B1691" s="73"/>
      <c r="C1691" s="95" t="s">
        <v>439</v>
      </c>
      <c r="D1691" s="89"/>
      <c r="E1691" s="95" t="s">
        <v>440</v>
      </c>
      <c r="F1691" s="89"/>
      <c r="G1691" s="95" t="s">
        <v>441</v>
      </c>
      <c r="H1691" s="73"/>
      <c r="I1691" s="95" t="s">
        <v>442</v>
      </c>
      <c r="J1691" s="89"/>
      <c r="K1691" s="95" t="s">
        <v>642</v>
      </c>
      <c r="L1691" s="73"/>
      <c r="M1691" s="73"/>
    </row>
    <row r="1692" spans="2:13" ht="36.75" customHeight="1" outlineLevel="1">
      <c r="B1692" s="73"/>
      <c r="C1692" s="94"/>
      <c r="D1692" s="89"/>
      <c r="E1692" s="94"/>
      <c r="F1692" s="89"/>
      <c r="G1692" s="94"/>
      <c r="H1692" s="73"/>
      <c r="I1692" s="150"/>
      <c r="J1692" s="89"/>
      <c r="K1692" s="94"/>
      <c r="L1692" s="73"/>
      <c r="M1692" s="73"/>
    </row>
    <row r="1693" spans="2:13" ht="21" customHeight="1" outlineLevel="1">
      <c r="B1693" s="73"/>
      <c r="C1693" s="89"/>
      <c r="D1693" s="89"/>
      <c r="E1693" s="89"/>
      <c r="F1693" s="89"/>
      <c r="G1693" s="73"/>
      <c r="H1693" s="73"/>
      <c r="I1693" s="73"/>
      <c r="J1693" s="89"/>
      <c r="K1693" s="73"/>
      <c r="L1693" s="73"/>
      <c r="M1693" s="73"/>
    </row>
    <row r="1694" spans="2:13" ht="21.75" customHeight="1" outlineLevel="1">
      <c r="B1694" s="73"/>
      <c r="C1694" s="86" t="s">
        <v>445</v>
      </c>
      <c r="D1694" s="73"/>
      <c r="E1694" s="98"/>
      <c r="F1694" s="99"/>
      <c r="G1694" s="99"/>
      <c r="H1694" s="99"/>
      <c r="I1694" s="99"/>
      <c r="J1694" s="99"/>
      <c r="K1694" s="99"/>
      <c r="L1694" s="73"/>
      <c r="M1694" s="73"/>
    </row>
    <row r="1695" spans="2:13" ht="21" customHeight="1" outlineLevel="1">
      <c r="B1695" s="73"/>
      <c r="C1695" s="73"/>
      <c r="D1695" s="73"/>
      <c r="E1695" s="100"/>
      <c r="F1695" s="101"/>
      <c r="G1695" s="100"/>
      <c r="H1695" s="101"/>
      <c r="I1695" s="100"/>
      <c r="J1695" s="102"/>
      <c r="K1695" s="100"/>
      <c r="L1695" s="73"/>
      <c r="M1695" s="73"/>
    </row>
    <row r="1696" spans="2:13" ht="21" customHeight="1" outlineLevel="1">
      <c r="B1696" s="73"/>
      <c r="C1696" s="73"/>
      <c r="D1696" s="73"/>
      <c r="E1696" s="100">
        <v>2024</v>
      </c>
      <c r="F1696" s="101"/>
      <c r="G1696" s="100">
        <v>2025</v>
      </c>
      <c r="H1696" s="101"/>
      <c r="I1696" s="100">
        <v>2026</v>
      </c>
      <c r="J1696" s="102"/>
      <c r="K1696" s="100" t="s">
        <v>446</v>
      </c>
      <c r="L1696" s="73"/>
      <c r="M1696" s="73"/>
    </row>
    <row r="1697" spans="2:13" outlineLevel="1">
      <c r="B1697" s="73"/>
      <c r="C1697" s="95" t="s">
        <v>447</v>
      </c>
      <c r="D1697" s="103"/>
      <c r="E1697" s="104">
        <f>E1698+E1699</f>
        <v>0</v>
      </c>
      <c r="F1697" s="103"/>
      <c r="G1697" s="104">
        <f>G1698+G1699</f>
        <v>0</v>
      </c>
      <c r="H1697" s="73"/>
      <c r="I1697" s="104">
        <f>I1698+I1699</f>
        <v>0</v>
      </c>
      <c r="J1697" s="103"/>
      <c r="K1697" s="104">
        <f>K1698+K1699</f>
        <v>0</v>
      </c>
      <c r="L1697" s="103"/>
      <c r="M1697" s="73"/>
    </row>
    <row r="1698" spans="2:13" ht="21" customHeight="1" outlineLevel="1">
      <c r="B1698" s="73"/>
      <c r="C1698" s="90" t="s">
        <v>448</v>
      </c>
      <c r="D1698" s="103"/>
      <c r="E1698" s="105">
        <v>0</v>
      </c>
      <c r="F1698" s="106"/>
      <c r="G1698" s="105">
        <v>0</v>
      </c>
      <c r="H1698" s="73"/>
      <c r="I1698" s="105">
        <v>0</v>
      </c>
      <c r="J1698" s="103"/>
      <c r="K1698" s="107">
        <f>E1698+G1698+I1698</f>
        <v>0</v>
      </c>
      <c r="L1698" s="103"/>
      <c r="M1698" s="73"/>
    </row>
    <row r="1699" spans="2:13" ht="21.75" customHeight="1" outlineLevel="1">
      <c r="B1699" s="73"/>
      <c r="C1699" s="90" t="s">
        <v>449</v>
      </c>
      <c r="D1699" s="103"/>
      <c r="E1699" s="105">
        <v>0</v>
      </c>
      <c r="F1699" s="106"/>
      <c r="G1699" s="105">
        <v>0</v>
      </c>
      <c r="H1699" s="73"/>
      <c r="I1699" s="105">
        <v>0</v>
      </c>
      <c r="J1699" s="103"/>
      <c r="K1699" s="107">
        <f>E1699+G1699+I1699</f>
        <v>0</v>
      </c>
      <c r="L1699" s="103"/>
      <c r="M1699" s="73"/>
    </row>
    <row r="1700" spans="2:13" outlineLevel="1">
      <c r="B1700" s="73"/>
      <c r="C1700" s="95" t="s">
        <v>450</v>
      </c>
      <c r="D1700" s="103"/>
      <c r="E1700" s="104">
        <f>E1701+E1702</f>
        <v>0</v>
      </c>
      <c r="F1700" s="103"/>
      <c r="G1700" s="104">
        <f>G1701+G1702</f>
        <v>0</v>
      </c>
      <c r="H1700" s="73"/>
      <c r="I1700" s="104">
        <f>I1701+I1702</f>
        <v>0</v>
      </c>
      <c r="J1700" s="103"/>
      <c r="K1700" s="104">
        <f>K1701+K1702</f>
        <v>0</v>
      </c>
      <c r="L1700" s="103"/>
      <c r="M1700" s="73"/>
    </row>
    <row r="1701" spans="2:13" ht="21" customHeight="1" outlineLevel="1">
      <c r="B1701" s="73"/>
      <c r="C1701" s="90" t="s">
        <v>451</v>
      </c>
      <c r="D1701" s="103"/>
      <c r="E1701" s="105">
        <v>0</v>
      </c>
      <c r="F1701" s="106"/>
      <c r="G1701" s="105">
        <v>0</v>
      </c>
      <c r="H1701" s="73"/>
      <c r="I1701" s="105">
        <v>0</v>
      </c>
      <c r="J1701" s="103"/>
      <c r="K1701" s="107">
        <f>E1701+G1701+I1701</f>
        <v>0</v>
      </c>
      <c r="L1701" s="103"/>
      <c r="M1701" s="73"/>
    </row>
    <row r="1702" spans="2:13" ht="21" customHeight="1" outlineLevel="1">
      <c r="B1702" s="73"/>
      <c r="C1702" s="90" t="s">
        <v>452</v>
      </c>
      <c r="D1702" s="103"/>
      <c r="E1702" s="105">
        <v>0</v>
      </c>
      <c r="F1702" s="106"/>
      <c r="G1702" s="105">
        <v>0</v>
      </c>
      <c r="H1702" s="73"/>
      <c r="I1702" s="105">
        <v>0</v>
      </c>
      <c r="J1702" s="103"/>
      <c r="K1702" s="107">
        <f>E1702+G1702+I1702</f>
        <v>0</v>
      </c>
      <c r="L1702" s="103"/>
      <c r="M1702" s="73"/>
    </row>
    <row r="1703" spans="2:13" ht="21" customHeight="1" outlineLevel="1">
      <c r="B1703" s="73"/>
      <c r="C1703" s="95" t="s">
        <v>453</v>
      </c>
      <c r="D1703" s="103"/>
      <c r="E1703" s="104">
        <f>E1704+E1705</f>
        <v>0</v>
      </c>
      <c r="F1703" s="103"/>
      <c r="G1703" s="104">
        <f>G1704+G1705</f>
        <v>0</v>
      </c>
      <c r="H1703" s="73"/>
      <c r="I1703" s="104">
        <f>I1704+I1705</f>
        <v>0</v>
      </c>
      <c r="J1703" s="103"/>
      <c r="K1703" s="104">
        <f>K1704+K1705</f>
        <v>0</v>
      </c>
      <c r="L1703" s="103"/>
      <c r="M1703" s="73"/>
    </row>
    <row r="1704" spans="2:13" ht="21" customHeight="1" outlineLevel="1">
      <c r="B1704" s="73"/>
      <c r="C1704" s="90" t="s">
        <v>454</v>
      </c>
      <c r="D1704" s="103"/>
      <c r="E1704" s="105">
        <v>0</v>
      </c>
      <c r="F1704" s="106"/>
      <c r="G1704" s="105">
        <v>0</v>
      </c>
      <c r="H1704" s="73"/>
      <c r="I1704" s="105">
        <v>0</v>
      </c>
      <c r="J1704" s="103"/>
      <c r="K1704" s="107">
        <f>E1704+G1704+I1704</f>
        <v>0</v>
      </c>
      <c r="L1704" s="103"/>
      <c r="M1704" s="73"/>
    </row>
    <row r="1705" spans="2:13" ht="21" customHeight="1" outlineLevel="1">
      <c r="B1705" s="73"/>
      <c r="C1705" s="90" t="s">
        <v>455</v>
      </c>
      <c r="D1705" s="103"/>
      <c r="E1705" s="105">
        <v>0</v>
      </c>
      <c r="F1705" s="106"/>
      <c r="G1705" s="105">
        <v>0</v>
      </c>
      <c r="H1705" s="73"/>
      <c r="I1705" s="105">
        <v>0</v>
      </c>
      <c r="J1705" s="103"/>
      <c r="K1705" s="107">
        <f>E1705+G1705+I1705</f>
        <v>0</v>
      </c>
      <c r="L1705" s="103"/>
      <c r="M1705" s="73"/>
    </row>
    <row r="1706" spans="2:13" ht="21" customHeight="1" outlineLevel="1">
      <c r="B1706" s="73"/>
      <c r="C1706" s="95" t="s">
        <v>456</v>
      </c>
      <c r="D1706" s="103"/>
      <c r="E1706" s="104">
        <f>E1707+E1708</f>
        <v>0</v>
      </c>
      <c r="F1706" s="103"/>
      <c r="G1706" s="104">
        <f>G1707+G1708</f>
        <v>0</v>
      </c>
      <c r="H1706" s="73"/>
      <c r="I1706" s="104">
        <f>I1707+I1708</f>
        <v>0</v>
      </c>
      <c r="J1706" s="103"/>
      <c r="K1706" s="104">
        <f>K1707+K1708</f>
        <v>0</v>
      </c>
      <c r="L1706" s="103"/>
      <c r="M1706" s="73"/>
    </row>
    <row r="1707" spans="2:13" ht="21" customHeight="1" outlineLevel="1">
      <c r="B1707" s="73"/>
      <c r="C1707" s="90" t="s">
        <v>457</v>
      </c>
      <c r="D1707" s="103"/>
      <c r="E1707" s="105">
        <v>0</v>
      </c>
      <c r="F1707" s="106"/>
      <c r="G1707" s="105">
        <v>0</v>
      </c>
      <c r="H1707" s="73"/>
      <c r="I1707" s="105">
        <v>0</v>
      </c>
      <c r="J1707" s="103"/>
      <c r="K1707" s="107">
        <f>E1707+G1707+I1707</f>
        <v>0</v>
      </c>
      <c r="L1707" s="103"/>
      <c r="M1707" s="73"/>
    </row>
    <row r="1708" spans="2:13" ht="21" customHeight="1" outlineLevel="1">
      <c r="B1708" s="73"/>
      <c r="C1708" s="90" t="s">
        <v>458</v>
      </c>
      <c r="D1708" s="103"/>
      <c r="E1708" s="105">
        <v>0</v>
      </c>
      <c r="F1708" s="106"/>
      <c r="G1708" s="105">
        <v>0</v>
      </c>
      <c r="H1708" s="73"/>
      <c r="I1708" s="105">
        <v>0</v>
      </c>
      <c r="J1708" s="103"/>
      <c r="K1708" s="107">
        <f>E1708+G1708+I1708</f>
        <v>0</v>
      </c>
      <c r="L1708" s="103"/>
      <c r="M1708" s="73"/>
    </row>
    <row r="1709" spans="2:13" ht="21" customHeight="1" outlineLevel="1">
      <c r="B1709" s="73"/>
      <c r="C1709" s="90" t="s">
        <v>459</v>
      </c>
      <c r="D1709" s="103"/>
      <c r="E1709" s="108">
        <f>E1697+E1700+E1703+E1706</f>
        <v>0</v>
      </c>
      <c r="F1709" s="103"/>
      <c r="G1709" s="108">
        <f>G1697+G1700+G1703+G1706</f>
        <v>0</v>
      </c>
      <c r="H1709" s="73"/>
      <c r="I1709" s="108">
        <f>I1697+I1700+I1703+I1706</f>
        <v>0</v>
      </c>
      <c r="J1709" s="103"/>
      <c r="K1709" s="108">
        <f>E1709+G1709+I1709</f>
        <v>0</v>
      </c>
      <c r="L1709" s="103"/>
      <c r="M1709" s="73"/>
    </row>
    <row r="1710" spans="2:13" ht="21" customHeight="1" outlineLevel="1">
      <c r="B1710" s="73"/>
      <c r="C1710" s="109"/>
      <c r="D1710" s="103"/>
      <c r="E1710" s="109"/>
      <c r="F1710" s="109"/>
      <c r="G1710" s="109"/>
      <c r="H1710" s="109"/>
      <c r="I1710" s="109"/>
      <c r="J1710" s="109"/>
      <c r="K1710" s="109"/>
      <c r="L1710" s="103"/>
      <c r="M1710" s="73"/>
    </row>
    <row r="1711" spans="2:13" ht="21" customHeight="1" outlineLevel="1">
      <c r="B1711" s="73"/>
      <c r="C1711" s="103"/>
      <c r="D1711" s="89"/>
      <c r="E1711" s="103"/>
      <c r="F1711" s="89"/>
      <c r="G1711" s="73"/>
      <c r="H1711" s="73"/>
      <c r="I1711" s="73"/>
      <c r="J1711" s="89"/>
      <c r="K1711" s="73"/>
      <c r="L1711" s="89"/>
      <c r="M1711" s="73"/>
    </row>
    <row r="1712" spans="2:13" ht="21" customHeight="1" outlineLevel="1">
      <c r="B1712" s="73"/>
      <c r="C1712" s="86" t="s">
        <v>460</v>
      </c>
      <c r="D1712" s="73"/>
      <c r="E1712" s="99"/>
      <c r="F1712" s="99"/>
      <c r="G1712" s="99"/>
      <c r="H1712" s="99"/>
      <c r="I1712" s="99"/>
      <c r="J1712" s="99"/>
      <c r="K1712" s="99"/>
      <c r="L1712" s="89"/>
      <c r="M1712" s="73"/>
    </row>
    <row r="1713" spans="2:13" ht="21" customHeight="1" outlineLevel="1">
      <c r="B1713" s="73"/>
      <c r="C1713" s="73"/>
      <c r="D1713" s="73"/>
      <c r="E1713" s="100"/>
      <c r="F1713" s="101"/>
      <c r="G1713" s="100"/>
      <c r="H1713" s="101"/>
      <c r="I1713" s="100"/>
      <c r="J1713" s="102"/>
      <c r="K1713" s="100"/>
      <c r="L1713" s="89"/>
      <c r="M1713" s="73"/>
    </row>
    <row r="1714" spans="2:13" ht="21" customHeight="1" outlineLevel="1">
      <c r="B1714" s="73"/>
      <c r="C1714" s="73"/>
      <c r="D1714" s="73"/>
      <c r="E1714" s="100">
        <v>2024</v>
      </c>
      <c r="F1714" s="101"/>
      <c r="G1714" s="100">
        <v>2025</v>
      </c>
      <c r="H1714" s="101"/>
      <c r="I1714" s="100">
        <v>2026</v>
      </c>
      <c r="J1714" s="102"/>
      <c r="K1714" s="100" t="s">
        <v>407</v>
      </c>
      <c r="L1714" s="89"/>
      <c r="M1714" s="73"/>
    </row>
    <row r="1715" spans="2:13" ht="21" customHeight="1" outlineLevel="1">
      <c r="B1715" s="73"/>
      <c r="C1715" s="95" t="s">
        <v>461</v>
      </c>
      <c r="D1715" s="103"/>
      <c r="E1715" s="110">
        <v>0</v>
      </c>
      <c r="F1715" s="111"/>
      <c r="G1715" s="110">
        <v>0</v>
      </c>
      <c r="H1715" s="112"/>
      <c r="I1715" s="110">
        <v>0</v>
      </c>
      <c r="J1715" s="111"/>
      <c r="K1715" s="113">
        <f t="shared" ref="K1715:K1733" si="26">E1715+G1715+I1715</f>
        <v>0</v>
      </c>
      <c r="L1715" s="89"/>
      <c r="M1715" s="73"/>
    </row>
    <row r="1716" spans="2:13" ht="21" customHeight="1" outlineLevel="1">
      <c r="B1716" s="73"/>
      <c r="C1716" s="90" t="s">
        <v>462</v>
      </c>
      <c r="D1716" s="103"/>
      <c r="E1716" s="110">
        <v>0</v>
      </c>
      <c r="F1716" s="114"/>
      <c r="G1716" s="110">
        <v>0</v>
      </c>
      <c r="H1716" s="112"/>
      <c r="I1716" s="110">
        <v>0</v>
      </c>
      <c r="J1716" s="111"/>
      <c r="K1716" s="113">
        <f t="shared" si="26"/>
        <v>0</v>
      </c>
      <c r="L1716" s="89"/>
      <c r="M1716" s="73"/>
    </row>
    <row r="1717" spans="2:13" ht="21" customHeight="1" outlineLevel="1">
      <c r="B1717" s="73"/>
      <c r="C1717" s="90" t="s">
        <v>463</v>
      </c>
      <c r="D1717" s="103"/>
      <c r="E1717" s="110">
        <v>0</v>
      </c>
      <c r="F1717" s="111"/>
      <c r="G1717" s="110">
        <v>0</v>
      </c>
      <c r="H1717" s="112"/>
      <c r="I1717" s="110">
        <v>0</v>
      </c>
      <c r="J1717" s="111"/>
      <c r="K1717" s="113">
        <f t="shared" si="26"/>
        <v>0</v>
      </c>
      <c r="L1717" s="89"/>
      <c r="M1717" s="73"/>
    </row>
    <row r="1718" spans="2:13" ht="21.75" customHeight="1" outlineLevel="1">
      <c r="B1718" s="73"/>
      <c r="C1718" s="90" t="s">
        <v>464</v>
      </c>
      <c r="D1718" s="103"/>
      <c r="E1718" s="110">
        <v>0</v>
      </c>
      <c r="F1718" s="114"/>
      <c r="G1718" s="110">
        <v>0</v>
      </c>
      <c r="H1718" s="112"/>
      <c r="I1718" s="110">
        <v>0</v>
      </c>
      <c r="J1718" s="111"/>
      <c r="K1718" s="113">
        <f t="shared" si="26"/>
        <v>0</v>
      </c>
      <c r="L1718" s="73"/>
      <c r="M1718" s="73"/>
    </row>
    <row r="1719" spans="2:13" ht="21.75" customHeight="1" outlineLevel="1">
      <c r="B1719" s="73"/>
      <c r="C1719" s="90" t="s">
        <v>465</v>
      </c>
      <c r="D1719" s="103"/>
      <c r="E1719" s="110">
        <v>0</v>
      </c>
      <c r="F1719" s="114"/>
      <c r="G1719" s="110">
        <v>0</v>
      </c>
      <c r="H1719" s="112"/>
      <c r="I1719" s="110">
        <v>0</v>
      </c>
      <c r="J1719" s="111"/>
      <c r="K1719" s="113">
        <f t="shared" si="26"/>
        <v>0</v>
      </c>
      <c r="L1719" s="73"/>
      <c r="M1719" s="73"/>
    </row>
    <row r="1720" spans="2:13" ht="21" customHeight="1" outlineLevel="1">
      <c r="B1720" s="73"/>
      <c r="C1720" s="90" t="s">
        <v>466</v>
      </c>
      <c r="D1720" s="103"/>
      <c r="E1720" s="110">
        <v>0</v>
      </c>
      <c r="F1720" s="111"/>
      <c r="G1720" s="110">
        <v>0</v>
      </c>
      <c r="H1720" s="112"/>
      <c r="I1720" s="110">
        <v>0</v>
      </c>
      <c r="J1720" s="111"/>
      <c r="K1720" s="113">
        <f t="shared" si="26"/>
        <v>0</v>
      </c>
      <c r="L1720" s="73"/>
      <c r="M1720" s="73"/>
    </row>
    <row r="1721" spans="2:13" ht="21.75" customHeight="1" outlineLevel="1">
      <c r="B1721" s="73"/>
      <c r="C1721" s="90" t="s">
        <v>467</v>
      </c>
      <c r="D1721" s="103"/>
      <c r="E1721" s="110">
        <v>0</v>
      </c>
      <c r="F1721" s="114"/>
      <c r="G1721" s="110">
        <v>0</v>
      </c>
      <c r="H1721" s="112"/>
      <c r="I1721" s="110">
        <v>0</v>
      </c>
      <c r="J1721" s="111"/>
      <c r="K1721" s="113">
        <f t="shared" si="26"/>
        <v>0</v>
      </c>
      <c r="L1721" s="73"/>
      <c r="M1721" s="73"/>
    </row>
    <row r="1722" spans="2:13" ht="21.75" customHeight="1" outlineLevel="1">
      <c r="B1722" s="73"/>
      <c r="C1722" s="90" t="s">
        <v>468</v>
      </c>
      <c r="D1722" s="103"/>
      <c r="E1722" s="110">
        <v>0</v>
      </c>
      <c r="F1722" s="114"/>
      <c r="G1722" s="110">
        <v>0</v>
      </c>
      <c r="H1722" s="112"/>
      <c r="I1722" s="110">
        <v>0</v>
      </c>
      <c r="J1722" s="111"/>
      <c r="K1722" s="113">
        <f t="shared" si="26"/>
        <v>0</v>
      </c>
      <c r="L1722" s="73"/>
      <c r="M1722" s="73"/>
    </row>
    <row r="1723" spans="2:13" ht="21.75" customHeight="1" outlineLevel="1">
      <c r="B1723" s="73"/>
      <c r="C1723" s="90" t="s">
        <v>469</v>
      </c>
      <c r="D1723" s="103"/>
      <c r="E1723" s="110">
        <v>0</v>
      </c>
      <c r="F1723" s="114"/>
      <c r="G1723" s="110">
        <v>0</v>
      </c>
      <c r="H1723" s="112"/>
      <c r="I1723" s="110">
        <v>0</v>
      </c>
      <c r="J1723" s="111"/>
      <c r="K1723" s="113">
        <f t="shared" si="26"/>
        <v>0</v>
      </c>
      <c r="L1723" s="73"/>
      <c r="M1723" s="73"/>
    </row>
    <row r="1724" spans="2:13" ht="21" customHeight="1" outlineLevel="1">
      <c r="B1724" s="73"/>
      <c r="C1724" s="115" t="s">
        <v>470</v>
      </c>
      <c r="D1724" s="103"/>
      <c r="E1724" s="110">
        <v>0</v>
      </c>
      <c r="F1724" s="114"/>
      <c r="G1724" s="110">
        <v>0</v>
      </c>
      <c r="H1724" s="112"/>
      <c r="I1724" s="110">
        <v>0</v>
      </c>
      <c r="J1724" s="111"/>
      <c r="K1724" s="113">
        <f t="shared" si="26"/>
        <v>0</v>
      </c>
      <c r="L1724" s="116"/>
      <c r="M1724" s="73"/>
    </row>
    <row r="1725" spans="2:13" ht="21" customHeight="1" outlineLevel="1">
      <c r="B1725" s="73"/>
      <c r="C1725" s="115" t="s">
        <v>471</v>
      </c>
      <c r="D1725" s="103"/>
      <c r="E1725" s="110">
        <v>0</v>
      </c>
      <c r="F1725" s="114"/>
      <c r="G1725" s="110">
        <v>0</v>
      </c>
      <c r="H1725" s="112"/>
      <c r="I1725" s="110">
        <v>0</v>
      </c>
      <c r="J1725" s="111"/>
      <c r="K1725" s="113">
        <f t="shared" si="26"/>
        <v>0</v>
      </c>
      <c r="L1725" s="116"/>
      <c r="M1725" s="73"/>
    </row>
    <row r="1726" spans="2:13" ht="21" customHeight="1" outlineLevel="1">
      <c r="B1726" s="73"/>
      <c r="C1726" s="115" t="s">
        <v>472</v>
      </c>
      <c r="D1726" s="103"/>
      <c r="E1726" s="110">
        <v>0</v>
      </c>
      <c r="F1726" s="114"/>
      <c r="G1726" s="110">
        <v>0</v>
      </c>
      <c r="H1726" s="112"/>
      <c r="I1726" s="110">
        <v>0</v>
      </c>
      <c r="J1726" s="111"/>
      <c r="K1726" s="113">
        <f t="shared" si="26"/>
        <v>0</v>
      </c>
      <c r="L1726" s="116"/>
      <c r="M1726" s="73"/>
    </row>
    <row r="1727" spans="2:13" ht="21" customHeight="1" outlineLevel="1">
      <c r="B1727" s="73"/>
      <c r="C1727" s="115" t="s">
        <v>473</v>
      </c>
      <c r="D1727" s="103"/>
      <c r="E1727" s="110">
        <v>0</v>
      </c>
      <c r="F1727" s="114"/>
      <c r="G1727" s="110">
        <v>0</v>
      </c>
      <c r="H1727" s="112"/>
      <c r="I1727" s="110">
        <v>0</v>
      </c>
      <c r="J1727" s="111"/>
      <c r="K1727" s="113">
        <f t="shared" si="26"/>
        <v>0</v>
      </c>
      <c r="L1727" s="116"/>
      <c r="M1727" s="73"/>
    </row>
    <row r="1728" spans="2:13" ht="21" customHeight="1" outlineLevel="1">
      <c r="B1728" s="73"/>
      <c r="C1728" s="115" t="s">
        <v>474</v>
      </c>
      <c r="D1728" s="103"/>
      <c r="E1728" s="110">
        <v>0</v>
      </c>
      <c r="F1728" s="114"/>
      <c r="G1728" s="110">
        <v>0</v>
      </c>
      <c r="H1728" s="112"/>
      <c r="I1728" s="110">
        <v>0</v>
      </c>
      <c r="J1728" s="111"/>
      <c r="K1728" s="113">
        <f t="shared" si="26"/>
        <v>0</v>
      </c>
      <c r="L1728" s="116"/>
      <c r="M1728" s="73"/>
    </row>
    <row r="1729" spans="2:13" ht="21" customHeight="1" outlineLevel="1">
      <c r="B1729" s="73"/>
      <c r="C1729" s="115" t="s">
        <v>475</v>
      </c>
      <c r="D1729" s="103"/>
      <c r="E1729" s="110">
        <v>0</v>
      </c>
      <c r="F1729" s="114"/>
      <c r="G1729" s="110">
        <v>0</v>
      </c>
      <c r="H1729" s="112"/>
      <c r="I1729" s="110">
        <v>0</v>
      </c>
      <c r="J1729" s="111"/>
      <c r="K1729" s="113">
        <f t="shared" si="26"/>
        <v>0</v>
      </c>
      <c r="L1729" s="116"/>
      <c r="M1729" s="73"/>
    </row>
    <row r="1730" spans="2:13" ht="21" customHeight="1" outlineLevel="1">
      <c r="B1730" s="73"/>
      <c r="C1730" s="115" t="s">
        <v>476</v>
      </c>
      <c r="D1730" s="103"/>
      <c r="E1730" s="110">
        <v>0</v>
      </c>
      <c r="F1730" s="114"/>
      <c r="G1730" s="110">
        <v>0</v>
      </c>
      <c r="H1730" s="112"/>
      <c r="I1730" s="110">
        <v>0</v>
      </c>
      <c r="J1730" s="111"/>
      <c r="K1730" s="113">
        <f t="shared" si="26"/>
        <v>0</v>
      </c>
      <c r="L1730" s="116"/>
      <c r="M1730" s="73"/>
    </row>
    <row r="1731" spans="2:13" ht="21" customHeight="1" outlineLevel="1">
      <c r="B1731" s="73"/>
      <c r="C1731" s="115" t="s">
        <v>477</v>
      </c>
      <c r="D1731" s="103"/>
      <c r="E1731" s="110">
        <v>0</v>
      </c>
      <c r="F1731" s="114"/>
      <c r="G1731" s="110">
        <v>0</v>
      </c>
      <c r="H1731" s="112"/>
      <c r="I1731" s="110">
        <v>0</v>
      </c>
      <c r="J1731" s="111"/>
      <c r="K1731" s="113">
        <f t="shared" si="26"/>
        <v>0</v>
      </c>
      <c r="L1731" s="116"/>
      <c r="M1731" s="73"/>
    </row>
    <row r="1732" spans="2:13" ht="21" customHeight="1" outlineLevel="1">
      <c r="B1732" s="73"/>
      <c r="C1732" s="115" t="s">
        <v>478</v>
      </c>
      <c r="D1732" s="103"/>
      <c r="E1732" s="110">
        <v>0</v>
      </c>
      <c r="F1732" s="114"/>
      <c r="G1732" s="110">
        <v>0</v>
      </c>
      <c r="H1732" s="112"/>
      <c r="I1732" s="110">
        <v>0</v>
      </c>
      <c r="J1732" s="111"/>
      <c r="K1732" s="113">
        <f t="shared" si="26"/>
        <v>0</v>
      </c>
      <c r="L1732" s="116"/>
      <c r="M1732" s="73"/>
    </row>
    <row r="1733" spans="2:13" ht="21" customHeight="1" outlineLevel="1">
      <c r="B1733" s="73"/>
      <c r="C1733" s="115" t="s">
        <v>479</v>
      </c>
      <c r="D1733" s="103"/>
      <c r="E1733" s="110">
        <v>0</v>
      </c>
      <c r="F1733" s="114"/>
      <c r="G1733" s="110">
        <v>0</v>
      </c>
      <c r="H1733" s="112"/>
      <c r="I1733" s="110">
        <v>0</v>
      </c>
      <c r="J1733" s="111"/>
      <c r="K1733" s="113">
        <f t="shared" si="26"/>
        <v>0</v>
      </c>
      <c r="L1733" s="116"/>
      <c r="M1733" s="73"/>
    </row>
    <row r="1734" spans="2:13" ht="21" customHeight="1" outlineLevel="1">
      <c r="B1734" s="73"/>
      <c r="C1734" s="90" t="s">
        <v>480</v>
      </c>
      <c r="D1734" s="103"/>
      <c r="E1734" s="117">
        <f>SUM(E1715:E1733)</f>
        <v>0</v>
      </c>
      <c r="F1734" s="111"/>
      <c r="G1734" s="117">
        <f>SUM(G1715:G1733)</f>
        <v>0</v>
      </c>
      <c r="H1734" s="112"/>
      <c r="I1734" s="117">
        <f>SUM(I1715:I1733)</f>
        <v>0</v>
      </c>
      <c r="J1734" s="111"/>
      <c r="K1734" s="117">
        <f>SUM(K1715:K1733)</f>
        <v>0</v>
      </c>
      <c r="L1734" s="89"/>
      <c r="M1734" s="73"/>
    </row>
    <row r="1735" spans="2:13" ht="21" customHeight="1" outlineLevel="1">
      <c r="B1735" s="73"/>
      <c r="C1735" s="109"/>
      <c r="D1735" s="103"/>
      <c r="E1735" s="73"/>
      <c r="F1735" s="73"/>
      <c r="G1735" s="73"/>
      <c r="H1735" s="73"/>
      <c r="I1735" s="73"/>
      <c r="J1735" s="73"/>
      <c r="K1735" s="73"/>
      <c r="L1735" s="89"/>
      <c r="M1735" s="73"/>
    </row>
    <row r="1736" spans="2:13" ht="21" customHeight="1" outlineLevel="1">
      <c r="B1736" s="73"/>
      <c r="C1736" s="73"/>
      <c r="D1736" s="73"/>
      <c r="E1736" s="100">
        <v>2024</v>
      </c>
      <c r="F1736" s="101"/>
      <c r="G1736" s="100">
        <v>2025</v>
      </c>
      <c r="H1736" s="101"/>
      <c r="I1736" s="100">
        <v>2026</v>
      </c>
      <c r="J1736" s="102"/>
      <c r="K1736" s="100" t="s">
        <v>407</v>
      </c>
      <c r="L1736" s="89"/>
      <c r="M1736" s="73"/>
    </row>
    <row r="1737" spans="2:13" ht="21" customHeight="1" outlineLevel="1">
      <c r="B1737" s="73"/>
      <c r="C1737" s="95" t="s">
        <v>481</v>
      </c>
      <c r="D1737" s="103"/>
      <c r="E1737" s="110">
        <v>0</v>
      </c>
      <c r="F1737" s="111"/>
      <c r="G1737" s="110">
        <v>0</v>
      </c>
      <c r="H1737" s="112"/>
      <c r="I1737" s="110">
        <v>0</v>
      </c>
      <c r="J1737" s="111"/>
      <c r="K1737" s="113">
        <f t="shared" ref="K1737:K1745" si="27">E1737+G1737+I1737</f>
        <v>0</v>
      </c>
      <c r="L1737" s="89"/>
      <c r="M1737" s="73"/>
    </row>
    <row r="1738" spans="2:13" ht="21" customHeight="1" outlineLevel="1">
      <c r="B1738" s="73"/>
      <c r="C1738" s="90" t="s">
        <v>482</v>
      </c>
      <c r="D1738" s="103"/>
      <c r="E1738" s="110">
        <v>0</v>
      </c>
      <c r="F1738" s="114"/>
      <c r="G1738" s="110">
        <v>0</v>
      </c>
      <c r="H1738" s="112"/>
      <c r="I1738" s="110">
        <v>0</v>
      </c>
      <c r="J1738" s="111"/>
      <c r="K1738" s="113">
        <f t="shared" si="27"/>
        <v>0</v>
      </c>
      <c r="L1738" s="89"/>
      <c r="M1738" s="73"/>
    </row>
    <row r="1739" spans="2:13" ht="21" customHeight="1" outlineLevel="1">
      <c r="B1739" s="73"/>
      <c r="C1739" s="90" t="s">
        <v>483</v>
      </c>
      <c r="D1739" s="103"/>
      <c r="E1739" s="110">
        <v>0</v>
      </c>
      <c r="F1739" s="114"/>
      <c r="G1739" s="110">
        <v>0</v>
      </c>
      <c r="H1739" s="112"/>
      <c r="I1739" s="110">
        <v>0</v>
      </c>
      <c r="J1739" s="111"/>
      <c r="K1739" s="113">
        <f t="shared" si="27"/>
        <v>0</v>
      </c>
      <c r="L1739" s="73"/>
      <c r="M1739" s="73"/>
    </row>
    <row r="1740" spans="2:13" ht="21" customHeight="1" outlineLevel="1">
      <c r="B1740" s="73"/>
      <c r="C1740" s="90" t="s">
        <v>484</v>
      </c>
      <c r="D1740" s="103"/>
      <c r="E1740" s="110">
        <v>0</v>
      </c>
      <c r="F1740" s="111"/>
      <c r="G1740" s="110">
        <v>0</v>
      </c>
      <c r="H1740" s="112"/>
      <c r="I1740" s="110">
        <v>0</v>
      </c>
      <c r="J1740" s="111"/>
      <c r="K1740" s="113">
        <f t="shared" si="27"/>
        <v>0</v>
      </c>
      <c r="L1740" s="89"/>
      <c r="M1740" s="73"/>
    </row>
    <row r="1741" spans="2:13" ht="21" customHeight="1" outlineLevel="1">
      <c r="B1741" s="73"/>
      <c r="C1741" s="90" t="s">
        <v>485</v>
      </c>
      <c r="D1741" s="103"/>
      <c r="E1741" s="110">
        <v>0</v>
      </c>
      <c r="F1741" s="114"/>
      <c r="G1741" s="110">
        <v>0</v>
      </c>
      <c r="H1741" s="112"/>
      <c r="I1741" s="110">
        <v>0</v>
      </c>
      <c r="J1741" s="111"/>
      <c r="K1741" s="113">
        <f t="shared" si="27"/>
        <v>0</v>
      </c>
      <c r="L1741" s="116"/>
      <c r="M1741" s="73"/>
    </row>
    <row r="1742" spans="2:13" ht="21" customHeight="1" outlineLevel="1">
      <c r="B1742" s="73"/>
      <c r="C1742" s="90" t="s">
        <v>486</v>
      </c>
      <c r="D1742" s="103"/>
      <c r="E1742" s="110">
        <v>0</v>
      </c>
      <c r="F1742" s="114"/>
      <c r="G1742" s="110">
        <v>0</v>
      </c>
      <c r="H1742" s="112"/>
      <c r="I1742" s="110">
        <v>0</v>
      </c>
      <c r="J1742" s="111"/>
      <c r="K1742" s="113">
        <f t="shared" si="27"/>
        <v>0</v>
      </c>
      <c r="L1742" s="116"/>
      <c r="M1742" s="73"/>
    </row>
    <row r="1743" spans="2:13" ht="21" customHeight="1" outlineLevel="1">
      <c r="B1743" s="73"/>
      <c r="C1743" s="90" t="s">
        <v>487</v>
      </c>
      <c r="D1743" s="103"/>
      <c r="E1743" s="110">
        <v>0</v>
      </c>
      <c r="F1743" s="114"/>
      <c r="G1743" s="110">
        <v>0</v>
      </c>
      <c r="H1743" s="112"/>
      <c r="I1743" s="110">
        <v>0</v>
      </c>
      <c r="J1743" s="111"/>
      <c r="K1743" s="113">
        <f t="shared" si="27"/>
        <v>0</v>
      </c>
      <c r="L1743" s="116"/>
      <c r="M1743" s="73"/>
    </row>
    <row r="1744" spans="2:13" ht="21" customHeight="1" outlineLevel="1">
      <c r="B1744" s="73"/>
      <c r="C1744" s="90" t="s">
        <v>488</v>
      </c>
      <c r="D1744" s="103"/>
      <c r="E1744" s="110">
        <v>0</v>
      </c>
      <c r="F1744" s="114"/>
      <c r="G1744" s="110">
        <v>0</v>
      </c>
      <c r="H1744" s="112"/>
      <c r="I1744" s="110">
        <v>0</v>
      </c>
      <c r="J1744" s="111"/>
      <c r="K1744" s="113">
        <f t="shared" si="27"/>
        <v>0</v>
      </c>
      <c r="L1744" s="116"/>
      <c r="M1744" s="73"/>
    </row>
    <row r="1745" spans="2:13" ht="21.75" customHeight="1" outlineLevel="1">
      <c r="B1745" s="73"/>
      <c r="C1745" s="90" t="s">
        <v>480</v>
      </c>
      <c r="D1745" s="103"/>
      <c r="E1745" s="117">
        <f>SUM(E1737:E1744)</f>
        <v>0</v>
      </c>
      <c r="F1745" s="111"/>
      <c r="G1745" s="117">
        <f>SUM(G1737:G1744)</f>
        <v>0</v>
      </c>
      <c r="H1745" s="112"/>
      <c r="I1745" s="117">
        <f>SUM(I1737:I1744)</f>
        <v>0</v>
      </c>
      <c r="J1745" s="111"/>
      <c r="K1745" s="117">
        <f t="shared" si="27"/>
        <v>0</v>
      </c>
      <c r="L1745" s="89"/>
      <c r="M1745" s="73"/>
    </row>
    <row r="1746" spans="2:13" ht="21" customHeight="1" outlineLevel="1">
      <c r="B1746" s="73"/>
      <c r="C1746" s="89"/>
      <c r="D1746" s="103"/>
      <c r="E1746" s="89"/>
      <c r="F1746" s="89"/>
      <c r="G1746" s="89"/>
      <c r="H1746" s="89"/>
      <c r="I1746" s="89"/>
      <c r="J1746" s="89"/>
      <c r="K1746" s="89"/>
      <c r="L1746" s="89"/>
      <c r="M1746" s="73"/>
    </row>
    <row r="1747" spans="2:13" ht="21" customHeight="1" outlineLevel="1">
      <c r="B1747" s="73"/>
      <c r="C1747" s="93" t="s">
        <v>490</v>
      </c>
      <c r="D1747" s="89"/>
      <c r="E1747" s="93" t="str">
        <f>IF(K1718&gt;0,"Si","No")</f>
        <v>No</v>
      </c>
      <c r="F1747" s="89"/>
      <c r="G1747" s="89"/>
      <c r="H1747" s="89"/>
      <c r="I1747" s="89"/>
      <c r="J1747" s="89"/>
      <c r="K1747" s="89"/>
      <c r="L1747" s="89"/>
      <c r="M1747" s="73"/>
    </row>
    <row r="1748" spans="2:13" ht="21" customHeight="1" outlineLevel="1">
      <c r="B1748" s="73"/>
      <c r="C1748" s="93" t="s">
        <v>491</v>
      </c>
      <c r="D1748" s="89"/>
      <c r="E1748" s="93" t="str">
        <f>IF(K1719&gt;0,"Si","No")</f>
        <v>No</v>
      </c>
      <c r="F1748" s="89"/>
      <c r="G1748" s="89"/>
      <c r="H1748" s="89"/>
      <c r="I1748" s="89"/>
      <c r="J1748" s="89"/>
      <c r="K1748" s="89"/>
      <c r="L1748" s="89"/>
      <c r="M1748" s="73"/>
    </row>
    <row r="1749" spans="2:13" ht="21" customHeight="1" outlineLevel="1">
      <c r="B1749" s="73"/>
      <c r="C1749" s="89"/>
      <c r="D1749" s="89"/>
      <c r="E1749" s="89"/>
      <c r="F1749" s="89"/>
      <c r="G1749" s="73"/>
      <c r="H1749" s="73"/>
      <c r="I1749" s="73"/>
      <c r="J1749" s="89"/>
      <c r="K1749" s="73"/>
      <c r="L1749" s="89"/>
      <c r="M1749" s="73"/>
    </row>
    <row r="1750" spans="2:13" ht="20.25" outlineLevel="1">
      <c r="B1750" s="73"/>
      <c r="C1750" s="86" t="s">
        <v>492</v>
      </c>
      <c r="D1750" s="73"/>
      <c r="E1750" s="98"/>
      <c r="F1750" s="99"/>
      <c r="G1750" s="99"/>
      <c r="H1750" s="99"/>
      <c r="I1750" s="99"/>
      <c r="J1750" s="99"/>
      <c r="K1750" s="99"/>
      <c r="L1750" s="89"/>
      <c r="M1750" s="73"/>
    </row>
    <row r="1751" spans="2:13" ht="21" customHeight="1" outlineLevel="1">
      <c r="B1751" s="73"/>
      <c r="C1751" s="73"/>
      <c r="D1751" s="73"/>
      <c r="E1751" s="100"/>
      <c r="F1751" s="101"/>
      <c r="G1751" s="100"/>
      <c r="H1751" s="101"/>
      <c r="I1751" s="100"/>
      <c r="J1751" s="102"/>
      <c r="K1751" s="100"/>
      <c r="L1751" s="89"/>
      <c r="M1751" s="73"/>
    </row>
    <row r="1752" spans="2:13" ht="21" customHeight="1" outlineLevel="1">
      <c r="B1752" s="73"/>
      <c r="C1752" s="73"/>
      <c r="D1752" s="73"/>
      <c r="E1752" s="100">
        <v>2024</v>
      </c>
      <c r="F1752" s="101"/>
      <c r="G1752" s="100">
        <v>2025</v>
      </c>
      <c r="H1752" s="101"/>
      <c r="I1752" s="100">
        <v>2026</v>
      </c>
      <c r="J1752" s="102"/>
      <c r="K1752" s="100" t="s">
        <v>407</v>
      </c>
      <c r="L1752" s="89"/>
      <c r="M1752" s="73"/>
    </row>
    <row r="1753" spans="2:13" ht="21" customHeight="1" outlineLevel="1">
      <c r="B1753" s="73"/>
      <c r="C1753" s="95" t="s">
        <v>493</v>
      </c>
      <c r="D1753" s="103"/>
      <c r="E1753" s="110"/>
      <c r="F1753" s="111"/>
      <c r="G1753" s="110"/>
      <c r="H1753" s="119"/>
      <c r="I1753" s="110"/>
      <c r="J1753" s="111"/>
      <c r="K1753" s="113" t="s">
        <v>495</v>
      </c>
      <c r="L1753" s="89"/>
      <c r="M1753" s="73"/>
    </row>
    <row r="1754" spans="2:13" ht="21" customHeight="1" outlineLevel="1">
      <c r="B1754" s="73"/>
      <c r="C1754" s="95" t="s">
        <v>496</v>
      </c>
      <c r="D1754" s="103"/>
      <c r="E1754" s="110"/>
      <c r="F1754" s="111"/>
      <c r="G1754" s="110"/>
      <c r="H1754" s="119"/>
      <c r="I1754" s="110"/>
      <c r="J1754" s="111"/>
      <c r="K1754" s="113" t="s">
        <v>495</v>
      </c>
      <c r="L1754" s="89"/>
      <c r="M1754" s="73"/>
    </row>
    <row r="1755" spans="2:13" ht="21" customHeight="1" outlineLevel="1">
      <c r="B1755" s="73"/>
      <c r="C1755" s="90" t="s">
        <v>498</v>
      </c>
      <c r="D1755" s="103"/>
      <c r="E1755" s="120">
        <v>0</v>
      </c>
      <c r="F1755" s="121"/>
      <c r="G1755" s="120">
        <v>0</v>
      </c>
      <c r="H1755" s="122"/>
      <c r="I1755" s="120">
        <v>0</v>
      </c>
      <c r="J1755" s="123"/>
      <c r="K1755" s="124">
        <f>E1755+G1755+I1755</f>
        <v>0</v>
      </c>
      <c r="L1755" s="73"/>
      <c r="M1755" s="73"/>
    </row>
    <row r="1756" spans="2:13" ht="21" customHeight="1" outlineLevel="1">
      <c r="B1756" s="73"/>
      <c r="C1756" s="90" t="s">
        <v>499</v>
      </c>
      <c r="D1756" s="103"/>
      <c r="E1756" s="110"/>
      <c r="F1756" s="111"/>
      <c r="G1756" s="110"/>
      <c r="H1756" s="119"/>
      <c r="I1756" s="110"/>
      <c r="J1756" s="111"/>
      <c r="K1756" s="113" t="s">
        <v>495</v>
      </c>
      <c r="L1756" s="89"/>
      <c r="M1756" s="73"/>
    </row>
    <row r="1757" spans="2:13" ht="21" customHeight="1" outlineLevel="1">
      <c r="B1757" s="73"/>
      <c r="C1757" s="90" t="s">
        <v>500</v>
      </c>
      <c r="D1757" s="103"/>
      <c r="E1757" s="105"/>
      <c r="F1757" s="125"/>
      <c r="G1757" s="105"/>
      <c r="H1757" s="126"/>
      <c r="I1757" s="105"/>
      <c r="J1757" s="111"/>
      <c r="K1757" s="113" t="s">
        <v>495</v>
      </c>
      <c r="L1757" s="116"/>
      <c r="M1757" s="73"/>
    </row>
    <row r="1758" spans="2:13" outlineLevel="1">
      <c r="B1758" s="73"/>
      <c r="C1758" s="90" t="s">
        <v>501</v>
      </c>
      <c r="D1758" s="103"/>
      <c r="E1758" s="127"/>
      <c r="F1758" s="125"/>
      <c r="G1758" s="105"/>
      <c r="H1758" s="126"/>
      <c r="I1758" s="105"/>
      <c r="J1758" s="111"/>
      <c r="K1758" s="113" t="s">
        <v>495</v>
      </c>
      <c r="L1758" s="116"/>
      <c r="M1758" s="73"/>
    </row>
    <row r="1759" spans="2:13" ht="21" customHeight="1" outlineLevel="1">
      <c r="B1759" s="73"/>
      <c r="C1759" s="90" t="s">
        <v>503</v>
      </c>
      <c r="D1759" s="103"/>
      <c r="E1759" s="105"/>
      <c r="F1759" s="125"/>
      <c r="G1759" s="105"/>
      <c r="H1759" s="126"/>
      <c r="I1759" s="105"/>
      <c r="J1759" s="111"/>
      <c r="K1759" s="124" t="s">
        <v>495</v>
      </c>
      <c r="L1759" s="89"/>
      <c r="M1759" s="73"/>
    </row>
    <row r="1760" spans="2:13" ht="21" customHeight="1" outlineLevel="1">
      <c r="B1760" s="73"/>
      <c r="C1760" s="90" t="s">
        <v>504</v>
      </c>
      <c r="D1760" s="103"/>
      <c r="E1760" s="110"/>
      <c r="F1760" s="111"/>
      <c r="G1760" s="110"/>
      <c r="H1760" s="119"/>
      <c r="I1760" s="110"/>
      <c r="J1760" s="111"/>
      <c r="K1760" s="113" t="s">
        <v>495</v>
      </c>
      <c r="L1760" s="89"/>
      <c r="M1760" s="73"/>
    </row>
    <row r="1761" spans="2:13" ht="21.75" customHeight="1" outlineLevel="1">
      <c r="B1761" s="73"/>
      <c r="C1761" s="90" t="s">
        <v>506</v>
      </c>
      <c r="D1761" s="103"/>
      <c r="E1761" s="120">
        <v>0</v>
      </c>
      <c r="F1761" s="121"/>
      <c r="G1761" s="120">
        <v>0</v>
      </c>
      <c r="H1761" s="122"/>
      <c r="I1761" s="120">
        <v>0</v>
      </c>
      <c r="J1761" s="123"/>
      <c r="K1761" s="124">
        <f>E1761+G1761+I1761</f>
        <v>0</v>
      </c>
      <c r="L1761" s="73"/>
      <c r="M1761" s="73"/>
    </row>
    <row r="1762" spans="2:13" ht="21.75" customHeight="1" outlineLevel="1">
      <c r="B1762" s="73"/>
      <c r="C1762" s="90" t="s">
        <v>507</v>
      </c>
      <c r="D1762" s="103"/>
      <c r="E1762" s="128">
        <v>0</v>
      </c>
      <c r="F1762" s="129"/>
      <c r="G1762" s="128">
        <v>0</v>
      </c>
      <c r="H1762" s="142"/>
      <c r="I1762" s="128">
        <v>0</v>
      </c>
      <c r="J1762" s="130"/>
      <c r="K1762" s="131">
        <f>E1762+G1762+I1762</f>
        <v>0</v>
      </c>
      <c r="L1762" s="89"/>
      <c r="M1762" s="73"/>
    </row>
    <row r="1763" spans="2:13" ht="21" customHeight="1" outlineLevel="1">
      <c r="B1763" s="73"/>
      <c r="C1763" s="109"/>
      <c r="D1763" s="103"/>
      <c r="E1763" s="130"/>
      <c r="F1763" s="130"/>
      <c r="G1763" s="130"/>
      <c r="H1763" s="132"/>
      <c r="I1763" s="130"/>
      <c r="J1763" s="130"/>
      <c r="K1763" s="130"/>
      <c r="L1763" s="89"/>
      <c r="M1763" s="73"/>
    </row>
    <row r="1764" spans="2:13" ht="21" customHeight="1" outlineLevel="1">
      <c r="B1764" s="73"/>
      <c r="C1764" s="109"/>
      <c r="D1764" s="103"/>
      <c r="E1764" s="98"/>
      <c r="F1764" s="73"/>
      <c r="G1764" s="73"/>
      <c r="H1764" s="73"/>
      <c r="I1764" s="73"/>
      <c r="J1764" s="73"/>
      <c r="K1764" s="73"/>
      <c r="L1764" s="89"/>
      <c r="M1764" s="73"/>
    </row>
    <row r="1765" spans="2:13" ht="21" customHeight="1" outlineLevel="1">
      <c r="B1765" s="73"/>
      <c r="C1765" s="86" t="s">
        <v>508</v>
      </c>
      <c r="D1765" s="116"/>
      <c r="E1765" s="116"/>
      <c r="F1765" s="116"/>
      <c r="G1765" s="73"/>
      <c r="H1765" s="73"/>
      <c r="I1765" s="73"/>
      <c r="J1765" s="116"/>
      <c r="K1765" s="73"/>
      <c r="L1765" s="116"/>
      <c r="M1765" s="73"/>
    </row>
    <row r="1766" spans="2:13" ht="21" customHeight="1" outlineLevel="1">
      <c r="B1766" s="73"/>
      <c r="C1766" s="89"/>
      <c r="D1766" s="89"/>
      <c r="E1766" s="89"/>
      <c r="F1766" s="89"/>
      <c r="G1766" s="73"/>
      <c r="H1766" s="73"/>
      <c r="I1766" s="73"/>
      <c r="J1766" s="89"/>
      <c r="K1766" s="73"/>
      <c r="L1766" s="89"/>
      <c r="M1766" s="73"/>
    </row>
    <row r="1767" spans="2:13" ht="21" customHeight="1" outlineLevel="1">
      <c r="B1767" s="73"/>
      <c r="C1767" s="133" t="s">
        <v>509</v>
      </c>
      <c r="D1767" s="89"/>
      <c r="E1767" s="89"/>
      <c r="F1767" s="89"/>
      <c r="G1767" s="73"/>
      <c r="H1767" s="73"/>
      <c r="I1767" s="73"/>
      <c r="J1767" s="73"/>
      <c r="K1767" s="73"/>
      <c r="L1767" s="89"/>
      <c r="M1767" s="73"/>
    </row>
    <row r="1768" spans="2:13" ht="21" customHeight="1" outlineLevel="1">
      <c r="B1768" s="73"/>
      <c r="C1768" s="89"/>
      <c r="D1768" s="89"/>
      <c r="E1768" s="89"/>
      <c r="F1768" s="89"/>
      <c r="G1768" s="73"/>
      <c r="H1768" s="73"/>
      <c r="I1768" s="73"/>
      <c r="J1768" s="89"/>
      <c r="K1768" s="73"/>
      <c r="L1768" s="89"/>
      <c r="M1768" s="73"/>
    </row>
    <row r="1769" spans="2:13" ht="21" customHeight="1" outlineLevel="1">
      <c r="B1769" s="73"/>
      <c r="C1769" s="480"/>
      <c r="D1769" s="480"/>
      <c r="E1769" s="480"/>
      <c r="F1769" s="480"/>
      <c r="G1769" s="480"/>
      <c r="H1769" s="480"/>
      <c r="I1769" s="480"/>
      <c r="J1769" s="480"/>
      <c r="K1769" s="480"/>
      <c r="L1769" s="89"/>
      <c r="M1769" s="73"/>
    </row>
    <row r="1770" spans="2:13" ht="21" customHeight="1" outlineLevel="1">
      <c r="B1770" s="73"/>
      <c r="C1770" s="480"/>
      <c r="D1770" s="480"/>
      <c r="E1770" s="480"/>
      <c r="F1770" s="480"/>
      <c r="G1770" s="480"/>
      <c r="H1770" s="480"/>
      <c r="I1770" s="480"/>
      <c r="J1770" s="480"/>
      <c r="K1770" s="480"/>
      <c r="L1770" s="73"/>
      <c r="M1770" s="73"/>
    </row>
    <row r="1771" spans="2:13" ht="21" customHeight="1" outlineLevel="1">
      <c r="B1771" s="73"/>
      <c r="C1771" s="480"/>
      <c r="D1771" s="480"/>
      <c r="E1771" s="480"/>
      <c r="F1771" s="480"/>
      <c r="G1771" s="480"/>
      <c r="H1771" s="480"/>
      <c r="I1771" s="480"/>
      <c r="J1771" s="480"/>
      <c r="K1771" s="480"/>
      <c r="L1771" s="73"/>
      <c r="M1771" s="73"/>
    </row>
    <row r="1772" spans="2:13" ht="21" customHeight="1" outlineLevel="1">
      <c r="B1772" s="73"/>
      <c r="C1772" s="480"/>
      <c r="D1772" s="480"/>
      <c r="E1772" s="480"/>
      <c r="F1772" s="480"/>
      <c r="G1772" s="480"/>
      <c r="H1772" s="480"/>
      <c r="I1772" s="480"/>
      <c r="J1772" s="480"/>
      <c r="K1772" s="480"/>
      <c r="L1772" s="73"/>
      <c r="M1772" s="73"/>
    </row>
    <row r="1773" spans="2:13" ht="21" customHeight="1" outlineLevel="1">
      <c r="B1773" s="73"/>
      <c r="C1773" s="480"/>
      <c r="D1773" s="480"/>
      <c r="E1773" s="480"/>
      <c r="F1773" s="480"/>
      <c r="G1773" s="480"/>
      <c r="H1773" s="480"/>
      <c r="I1773" s="480"/>
      <c r="J1773" s="480"/>
      <c r="K1773" s="480"/>
      <c r="L1773" s="73"/>
      <c r="M1773" s="73"/>
    </row>
    <row r="1774" spans="2:13" ht="21" customHeight="1" outlineLevel="1">
      <c r="B1774" s="73"/>
      <c r="C1774" s="480"/>
      <c r="D1774" s="480"/>
      <c r="E1774" s="480"/>
      <c r="F1774" s="480"/>
      <c r="G1774" s="480"/>
      <c r="H1774" s="480"/>
      <c r="I1774" s="480"/>
      <c r="J1774" s="480"/>
      <c r="K1774" s="480"/>
      <c r="L1774" s="73"/>
      <c r="M1774" s="73"/>
    </row>
    <row r="1775" spans="2:13" ht="21" customHeight="1" outlineLevel="1">
      <c r="B1775" s="73"/>
      <c r="C1775" s="480"/>
      <c r="D1775" s="480"/>
      <c r="E1775" s="480"/>
      <c r="F1775" s="480"/>
      <c r="G1775" s="480"/>
      <c r="H1775" s="480"/>
      <c r="I1775" s="480"/>
      <c r="J1775" s="480"/>
      <c r="K1775" s="480"/>
      <c r="L1775" s="73"/>
      <c r="M1775" s="73"/>
    </row>
    <row r="1776" spans="2:13" ht="21" customHeight="1" outlineLevel="1">
      <c r="B1776" s="73"/>
      <c r="C1776" s="480"/>
      <c r="D1776" s="480"/>
      <c r="E1776" s="480"/>
      <c r="F1776" s="480"/>
      <c r="G1776" s="480"/>
      <c r="H1776" s="480"/>
      <c r="I1776" s="480"/>
      <c r="J1776" s="480"/>
      <c r="K1776" s="480"/>
      <c r="L1776" s="73"/>
      <c r="M1776" s="73"/>
    </row>
    <row r="1777" spans="2:13" ht="21" customHeight="1" outlineLevel="1">
      <c r="B1777" s="73"/>
      <c r="C1777" s="480"/>
      <c r="D1777" s="480"/>
      <c r="E1777" s="480"/>
      <c r="F1777" s="480"/>
      <c r="G1777" s="480"/>
      <c r="H1777" s="480"/>
      <c r="I1777" s="480"/>
      <c r="J1777" s="480"/>
      <c r="K1777" s="480"/>
      <c r="L1777" s="73"/>
      <c r="M1777" s="73"/>
    </row>
    <row r="1778" spans="2:13" ht="21" customHeight="1" outlineLevel="1">
      <c r="B1778" s="73"/>
      <c r="C1778" s="480"/>
      <c r="D1778" s="480"/>
      <c r="E1778" s="480"/>
      <c r="F1778" s="480"/>
      <c r="G1778" s="480"/>
      <c r="H1778" s="480"/>
      <c r="I1778" s="480"/>
      <c r="J1778" s="480"/>
      <c r="K1778" s="480"/>
      <c r="L1778" s="73"/>
      <c r="M1778" s="73"/>
    </row>
    <row r="1779" spans="2:13" ht="21" customHeight="1" outlineLevel="1">
      <c r="B1779" s="73"/>
      <c r="C1779" s="480"/>
      <c r="D1779" s="480"/>
      <c r="E1779" s="480"/>
      <c r="F1779" s="480"/>
      <c r="G1779" s="480"/>
      <c r="H1779" s="480"/>
      <c r="I1779" s="480"/>
      <c r="J1779" s="480"/>
      <c r="K1779" s="480"/>
      <c r="L1779" s="73"/>
      <c r="M1779" s="73"/>
    </row>
    <row r="1780" spans="2:13" ht="21" customHeight="1" outlineLevel="1">
      <c r="B1780" s="73"/>
      <c r="C1780" s="480"/>
      <c r="D1780" s="480"/>
      <c r="E1780" s="480"/>
      <c r="F1780" s="480"/>
      <c r="G1780" s="480"/>
      <c r="H1780" s="480"/>
      <c r="I1780" s="480"/>
      <c r="J1780" s="480"/>
      <c r="K1780" s="480"/>
      <c r="L1780" s="73"/>
      <c r="M1780" s="73"/>
    </row>
    <row r="1781" spans="2:13" ht="21" customHeight="1" outlineLevel="1">
      <c r="B1781" s="73"/>
      <c r="C1781" s="480"/>
      <c r="D1781" s="480"/>
      <c r="E1781" s="480"/>
      <c r="F1781" s="480"/>
      <c r="G1781" s="480"/>
      <c r="H1781" s="480"/>
      <c r="I1781" s="480"/>
      <c r="J1781" s="480"/>
      <c r="K1781" s="480"/>
      <c r="L1781" s="73"/>
      <c r="M1781" s="73"/>
    </row>
    <row r="1782" spans="2:13" ht="21" customHeight="1" outlineLevel="1">
      <c r="B1782" s="73"/>
      <c r="C1782" s="480"/>
      <c r="D1782" s="480"/>
      <c r="E1782" s="480"/>
      <c r="F1782" s="480"/>
      <c r="G1782" s="480"/>
      <c r="H1782" s="480"/>
      <c r="I1782" s="480"/>
      <c r="J1782" s="480"/>
      <c r="K1782" s="480"/>
      <c r="L1782" s="73"/>
      <c r="M1782" s="73"/>
    </row>
    <row r="1783" spans="2:13" ht="21" customHeight="1" outlineLevel="1">
      <c r="B1783" s="73"/>
      <c r="C1783" s="480"/>
      <c r="D1783" s="480"/>
      <c r="E1783" s="480"/>
      <c r="F1783" s="480"/>
      <c r="G1783" s="480"/>
      <c r="H1783" s="480"/>
      <c r="I1783" s="480"/>
      <c r="J1783" s="480"/>
      <c r="K1783" s="480"/>
      <c r="L1783" s="73"/>
      <c r="M1783" s="73"/>
    </row>
    <row r="1784" spans="2:13" ht="21" customHeight="1" outlineLevel="1">
      <c r="B1784" s="73"/>
      <c r="C1784" s="480"/>
      <c r="D1784" s="480"/>
      <c r="E1784" s="480"/>
      <c r="F1784" s="480"/>
      <c r="G1784" s="480"/>
      <c r="H1784" s="480"/>
      <c r="I1784" s="480"/>
      <c r="J1784" s="480"/>
      <c r="K1784" s="480"/>
      <c r="L1784" s="73"/>
      <c r="M1784" s="73"/>
    </row>
    <row r="1785" spans="2:13" ht="21" customHeight="1" outlineLevel="1">
      <c r="B1785" s="73"/>
      <c r="C1785" s="480"/>
      <c r="D1785" s="480"/>
      <c r="E1785" s="480"/>
      <c r="F1785" s="480"/>
      <c r="G1785" s="480"/>
      <c r="H1785" s="480"/>
      <c r="I1785" s="480"/>
      <c r="J1785" s="480"/>
      <c r="K1785" s="480"/>
      <c r="L1785" s="73"/>
      <c r="M1785" s="73"/>
    </row>
    <row r="1786" spans="2:13" ht="21" customHeight="1" outlineLevel="1">
      <c r="B1786" s="73"/>
      <c r="C1786" s="480"/>
      <c r="D1786" s="480"/>
      <c r="E1786" s="480"/>
      <c r="F1786" s="480"/>
      <c r="G1786" s="480"/>
      <c r="H1786" s="480"/>
      <c r="I1786" s="480"/>
      <c r="J1786" s="480"/>
      <c r="K1786" s="480"/>
      <c r="L1786" s="73"/>
      <c r="M1786" s="73"/>
    </row>
    <row r="1787" spans="2:13" ht="21" customHeight="1" outlineLevel="1">
      <c r="B1787" s="73"/>
      <c r="C1787" s="134"/>
      <c r="D1787" s="73"/>
      <c r="E1787" s="134"/>
      <c r="F1787" s="73"/>
      <c r="G1787" s="73"/>
      <c r="H1787" s="73"/>
      <c r="I1787" s="135"/>
      <c r="J1787" s="136"/>
      <c r="K1787" s="137"/>
      <c r="L1787" s="73"/>
      <c r="M1787" s="73"/>
    </row>
    <row r="1788" spans="2:13" ht="21" customHeight="1" outlineLevel="1">
      <c r="B1788" s="73"/>
      <c r="C1788" s="133" t="s">
        <v>511</v>
      </c>
      <c r="D1788" s="73"/>
      <c r="E1788" s="134"/>
      <c r="F1788" s="73"/>
      <c r="G1788" s="73"/>
      <c r="H1788" s="73"/>
      <c r="I1788" s="135"/>
      <c r="J1788" s="136"/>
      <c r="K1788" s="137"/>
      <c r="L1788" s="73"/>
      <c r="M1788" s="73"/>
    </row>
    <row r="1789" spans="2:13" ht="21" customHeight="1" outlineLevel="1">
      <c r="B1789" s="73"/>
      <c r="C1789" s="73"/>
      <c r="D1789" s="73"/>
      <c r="E1789" s="83"/>
      <c r="F1789" s="73"/>
      <c r="G1789" s="73"/>
      <c r="H1789" s="73"/>
      <c r="I1789" s="73"/>
      <c r="J1789" s="73"/>
      <c r="K1789" s="73"/>
      <c r="L1789" s="73"/>
      <c r="M1789" s="73"/>
    </row>
    <row r="1790" spans="2:13" ht="21" customHeight="1" outlineLevel="1">
      <c r="B1790" s="73"/>
      <c r="C1790" s="481"/>
      <c r="D1790" s="481"/>
      <c r="E1790" s="481"/>
      <c r="F1790" s="481"/>
      <c r="G1790" s="481"/>
      <c r="H1790" s="481"/>
      <c r="I1790" s="481"/>
      <c r="J1790" s="481"/>
      <c r="K1790" s="481"/>
      <c r="L1790" s="73"/>
      <c r="M1790" s="73"/>
    </row>
    <row r="1791" spans="2:13" ht="21" customHeight="1" outlineLevel="1">
      <c r="B1791" s="73"/>
      <c r="C1791" s="481"/>
      <c r="D1791" s="481"/>
      <c r="E1791" s="481"/>
      <c r="F1791" s="481"/>
      <c r="G1791" s="481"/>
      <c r="H1791" s="481"/>
      <c r="I1791" s="481"/>
      <c r="J1791" s="481"/>
      <c r="K1791" s="481"/>
      <c r="L1791" s="73"/>
      <c r="M1791" s="73"/>
    </row>
    <row r="1792" spans="2:13" ht="21" customHeight="1" outlineLevel="1">
      <c r="B1792" s="73"/>
      <c r="C1792" s="481"/>
      <c r="D1792" s="481"/>
      <c r="E1792" s="481"/>
      <c r="F1792" s="481"/>
      <c r="G1792" s="481"/>
      <c r="H1792" s="481"/>
      <c r="I1792" s="481"/>
      <c r="J1792" s="481"/>
      <c r="K1792" s="481"/>
      <c r="L1792" s="73"/>
      <c r="M1792" s="73"/>
    </row>
    <row r="1793" spans="2:13" ht="21" customHeight="1" outlineLevel="1">
      <c r="B1793" s="73"/>
      <c r="C1793" s="481"/>
      <c r="D1793" s="481"/>
      <c r="E1793" s="481"/>
      <c r="F1793" s="481"/>
      <c r="G1793" s="481"/>
      <c r="H1793" s="481"/>
      <c r="I1793" s="481"/>
      <c r="J1793" s="481"/>
      <c r="K1793" s="481"/>
      <c r="L1793" s="73"/>
      <c r="M1793" s="73"/>
    </row>
    <row r="1794" spans="2:13" ht="21" customHeight="1" outlineLevel="1">
      <c r="B1794" s="73"/>
      <c r="C1794" s="481"/>
      <c r="D1794" s="481"/>
      <c r="E1794" s="481"/>
      <c r="F1794" s="481"/>
      <c r="G1794" s="481"/>
      <c r="H1794" s="481"/>
      <c r="I1794" s="481"/>
      <c r="J1794" s="481"/>
      <c r="K1794" s="481"/>
      <c r="L1794" s="73"/>
      <c r="M1794" s="73"/>
    </row>
    <row r="1795" spans="2:13" ht="21" customHeight="1" outlineLevel="1">
      <c r="B1795" s="73"/>
      <c r="C1795" s="481"/>
      <c r="D1795" s="481"/>
      <c r="E1795" s="481"/>
      <c r="F1795" s="481"/>
      <c r="G1795" s="481"/>
      <c r="H1795" s="481"/>
      <c r="I1795" s="481"/>
      <c r="J1795" s="481"/>
      <c r="K1795" s="481"/>
      <c r="L1795" s="73"/>
      <c r="M1795" s="73"/>
    </row>
    <row r="1796" spans="2:13" ht="21" customHeight="1" outlineLevel="1">
      <c r="B1796" s="73"/>
      <c r="C1796" s="481"/>
      <c r="D1796" s="481"/>
      <c r="E1796" s="481"/>
      <c r="F1796" s="481"/>
      <c r="G1796" s="481"/>
      <c r="H1796" s="481"/>
      <c r="I1796" s="481"/>
      <c r="J1796" s="481"/>
      <c r="K1796" s="481"/>
      <c r="L1796" s="73"/>
      <c r="M1796" s="73"/>
    </row>
    <row r="1797" spans="2:13" ht="21" customHeight="1" outlineLevel="1">
      <c r="B1797" s="73"/>
      <c r="C1797" s="481"/>
      <c r="D1797" s="481"/>
      <c r="E1797" s="481"/>
      <c r="F1797" s="481"/>
      <c r="G1797" s="481"/>
      <c r="H1797" s="481"/>
      <c r="I1797" s="481"/>
      <c r="J1797" s="481"/>
      <c r="K1797" s="481"/>
      <c r="L1797" s="73"/>
      <c r="M1797" s="73"/>
    </row>
    <row r="1798" spans="2:13" ht="21" customHeight="1" outlineLevel="1">
      <c r="B1798" s="73"/>
      <c r="C1798" s="481"/>
      <c r="D1798" s="481"/>
      <c r="E1798" s="481"/>
      <c r="F1798" s="481"/>
      <c r="G1798" s="481"/>
      <c r="H1798" s="481"/>
      <c r="I1798" s="481"/>
      <c r="J1798" s="481"/>
      <c r="K1798" s="481"/>
      <c r="L1798" s="73"/>
      <c r="M1798" s="73"/>
    </row>
    <row r="1799" spans="2:13" ht="21" customHeight="1" outlineLevel="1">
      <c r="B1799" s="73"/>
      <c r="C1799" s="481"/>
      <c r="D1799" s="481"/>
      <c r="E1799" s="481"/>
      <c r="F1799" s="481"/>
      <c r="G1799" s="481"/>
      <c r="H1799" s="481"/>
      <c r="I1799" s="481"/>
      <c r="J1799" s="481"/>
      <c r="K1799" s="481"/>
      <c r="L1799" s="73"/>
      <c r="M1799" s="73"/>
    </row>
    <row r="1800" spans="2:13" ht="21" customHeight="1" outlineLevel="1">
      <c r="B1800" s="73"/>
      <c r="C1800" s="481"/>
      <c r="D1800" s="481"/>
      <c r="E1800" s="481"/>
      <c r="F1800" s="481"/>
      <c r="G1800" s="481"/>
      <c r="H1800" s="481"/>
      <c r="I1800" s="481"/>
      <c r="J1800" s="481"/>
      <c r="K1800" s="481"/>
      <c r="L1800" s="73"/>
      <c r="M1800" s="73"/>
    </row>
    <row r="1801" spans="2:13" ht="21" customHeight="1" outlineLevel="1">
      <c r="B1801" s="73"/>
      <c r="C1801" s="481"/>
      <c r="D1801" s="481"/>
      <c r="E1801" s="481"/>
      <c r="F1801" s="481"/>
      <c r="G1801" s="481"/>
      <c r="H1801" s="481"/>
      <c r="I1801" s="481"/>
      <c r="J1801" s="481"/>
      <c r="K1801" s="481"/>
      <c r="L1801" s="73"/>
      <c r="M1801" s="73"/>
    </row>
    <row r="1802" spans="2:13" ht="21" customHeight="1" outlineLevel="1">
      <c r="B1802" s="73"/>
      <c r="C1802" s="481"/>
      <c r="D1802" s="481"/>
      <c r="E1802" s="481"/>
      <c r="F1802" s="481"/>
      <c r="G1802" s="481"/>
      <c r="H1802" s="481"/>
      <c r="I1802" s="481"/>
      <c r="J1802" s="481"/>
      <c r="K1802" s="481"/>
      <c r="L1802" s="73"/>
      <c r="M1802" s="73"/>
    </row>
    <row r="1803" spans="2:13" ht="21" customHeight="1" outlineLevel="1">
      <c r="B1803" s="73"/>
      <c r="C1803" s="481"/>
      <c r="D1803" s="481"/>
      <c r="E1803" s="481"/>
      <c r="F1803" s="481"/>
      <c r="G1803" s="481"/>
      <c r="H1803" s="481"/>
      <c r="I1803" s="481"/>
      <c r="J1803" s="481"/>
      <c r="K1803" s="481"/>
      <c r="L1803" s="73"/>
      <c r="M1803" s="73"/>
    </row>
    <row r="1804" spans="2:13" ht="21" customHeight="1" outlineLevel="1">
      <c r="B1804" s="73"/>
      <c r="C1804" s="481"/>
      <c r="D1804" s="481"/>
      <c r="E1804" s="481"/>
      <c r="F1804" s="481"/>
      <c r="G1804" s="481"/>
      <c r="H1804" s="481"/>
      <c r="I1804" s="481"/>
      <c r="J1804" s="481"/>
      <c r="K1804" s="481"/>
      <c r="L1804" s="73"/>
      <c r="M1804" s="73"/>
    </row>
    <row r="1805" spans="2:13" ht="21" customHeight="1" outlineLevel="1">
      <c r="B1805" s="73"/>
      <c r="C1805" s="481"/>
      <c r="D1805" s="481"/>
      <c r="E1805" s="481"/>
      <c r="F1805" s="481"/>
      <c r="G1805" s="481"/>
      <c r="H1805" s="481"/>
      <c r="I1805" s="481"/>
      <c r="J1805" s="481"/>
      <c r="K1805" s="481"/>
      <c r="L1805" s="73"/>
      <c r="M1805" s="73"/>
    </row>
    <row r="1806" spans="2:13" ht="21" customHeight="1" outlineLevel="1">
      <c r="B1806" s="73"/>
      <c r="C1806" s="481"/>
      <c r="D1806" s="481"/>
      <c r="E1806" s="481"/>
      <c r="F1806" s="481"/>
      <c r="G1806" s="481"/>
      <c r="H1806" s="481"/>
      <c r="I1806" s="481"/>
      <c r="J1806" s="481"/>
      <c r="K1806" s="481"/>
      <c r="L1806" s="73"/>
      <c r="M1806" s="73"/>
    </row>
    <row r="1807" spans="2:13" ht="21" customHeight="1" outlineLevel="1">
      <c r="B1807" s="73"/>
      <c r="C1807" s="481"/>
      <c r="D1807" s="481"/>
      <c r="E1807" s="481"/>
      <c r="F1807" s="481"/>
      <c r="G1807" s="481"/>
      <c r="H1807" s="481"/>
      <c r="I1807" s="481"/>
      <c r="J1807" s="481"/>
      <c r="K1807" s="481"/>
      <c r="L1807" s="73"/>
      <c r="M1807" s="73"/>
    </row>
    <row r="1808" spans="2:13" ht="21" customHeight="1" outlineLevel="1">
      <c r="B1808" s="73"/>
      <c r="C1808" s="134"/>
      <c r="D1808" s="73"/>
      <c r="E1808" s="134"/>
      <c r="F1808" s="73"/>
      <c r="G1808" s="73"/>
      <c r="H1808" s="73"/>
      <c r="I1808" s="135"/>
      <c r="J1808" s="136"/>
      <c r="K1808" s="137"/>
      <c r="L1808" s="73"/>
      <c r="M1808" s="73"/>
    </row>
    <row r="1809" spans="2:13" ht="20.25" customHeight="1">
      <c r="B1809" s="73"/>
      <c r="C1809" s="134"/>
      <c r="D1809" s="73"/>
      <c r="E1809" s="134"/>
      <c r="F1809" s="73"/>
      <c r="G1809" s="73"/>
      <c r="H1809" s="73"/>
      <c r="I1809" s="135"/>
      <c r="J1809" s="136"/>
      <c r="K1809" s="137"/>
      <c r="L1809" s="73"/>
      <c r="M1809" s="73"/>
    </row>
    <row r="1810" spans="2:13" ht="39.75" customHeight="1">
      <c r="B1810" s="73"/>
      <c r="C1810" s="84" t="s">
        <v>320</v>
      </c>
      <c r="D1810" s="81"/>
      <c r="E1810" s="151" t="s">
        <v>676</v>
      </c>
      <c r="F1810" s="73"/>
      <c r="G1810" s="85" t="s">
        <v>497</v>
      </c>
      <c r="H1810" s="73"/>
      <c r="J1810" s="73"/>
      <c r="K1810" s="73"/>
      <c r="L1810" s="73"/>
      <c r="M1810" s="73"/>
    </row>
    <row r="1811" spans="2:13" ht="21" customHeight="1" outlineLevel="1">
      <c r="B1811" s="73"/>
      <c r="C1811" s="83"/>
      <c r="D1811" s="73"/>
      <c r="E1811" s="83"/>
      <c r="F1811" s="73"/>
      <c r="G1811" s="73"/>
      <c r="H1811" s="73"/>
      <c r="I1811" s="73"/>
      <c r="J1811" s="73"/>
      <c r="K1811" s="73"/>
      <c r="L1811" s="73"/>
      <c r="M1811" s="73"/>
    </row>
    <row r="1812" spans="2:13" ht="21.75" customHeight="1" outlineLevel="1">
      <c r="B1812" s="73"/>
      <c r="C1812" s="86" t="s">
        <v>431</v>
      </c>
      <c r="D1812" s="73"/>
      <c r="E1812" s="87"/>
      <c r="F1812" s="73"/>
      <c r="G1812" s="73"/>
      <c r="H1812" s="73"/>
      <c r="I1812" s="73"/>
      <c r="J1812" s="73"/>
      <c r="K1812" s="73"/>
      <c r="L1812" s="73"/>
      <c r="M1812" s="73"/>
    </row>
    <row r="1813" spans="2:13" ht="21" customHeight="1" outlineLevel="1">
      <c r="B1813" s="73"/>
      <c r="C1813" s="88"/>
      <c r="D1813" s="73"/>
      <c r="E1813" s="87"/>
      <c r="F1813" s="73"/>
      <c r="G1813" s="73"/>
      <c r="H1813" s="73"/>
      <c r="I1813" s="73"/>
      <c r="J1813" s="73"/>
      <c r="K1813" s="73"/>
      <c r="L1813" s="73"/>
      <c r="M1813" s="73"/>
    </row>
    <row r="1814" spans="2:13" ht="21" customHeight="1" outlineLevel="1">
      <c r="B1814" s="73"/>
      <c r="C1814" s="89"/>
      <c r="D1814" s="73"/>
      <c r="E1814" s="89"/>
      <c r="F1814" s="73"/>
      <c r="G1814" s="73"/>
      <c r="H1814" s="73"/>
      <c r="I1814" s="73"/>
      <c r="J1814" s="73"/>
      <c r="K1814" s="73"/>
      <c r="L1814" s="73"/>
      <c r="M1814" s="73"/>
    </row>
    <row r="1815" spans="2:13" outlineLevel="1">
      <c r="B1815" s="73"/>
      <c r="C1815" s="90" t="s">
        <v>36</v>
      </c>
      <c r="D1815" s="89"/>
      <c r="E1815" s="90" t="s">
        <v>432</v>
      </c>
      <c r="F1815" s="89"/>
      <c r="G1815" s="91" t="s">
        <v>433</v>
      </c>
      <c r="H1815" s="73"/>
      <c r="I1815" s="90" t="s">
        <v>434</v>
      </c>
      <c r="J1815" s="73"/>
      <c r="K1815" s="73"/>
      <c r="L1815" s="89"/>
      <c r="M1815" s="73"/>
    </row>
    <row r="1816" spans="2:13" ht="36.75" customHeight="1" outlineLevel="1">
      <c r="B1816" s="73"/>
      <c r="C1816" s="92" t="s">
        <v>316</v>
      </c>
      <c r="D1816" s="73"/>
      <c r="E1816" s="93" t="s">
        <v>672</v>
      </c>
      <c r="F1816" s="73"/>
      <c r="G1816" s="94"/>
      <c r="H1816" s="73"/>
      <c r="I1816" s="92" t="s">
        <v>438</v>
      </c>
      <c r="J1816" s="73"/>
      <c r="K1816" s="73"/>
      <c r="L1816" s="73"/>
      <c r="M1816" s="73"/>
    </row>
    <row r="1817" spans="2:13" ht="21" customHeight="1" outlineLevel="1">
      <c r="B1817" s="73"/>
      <c r="C1817" s="89"/>
      <c r="D1817" s="73"/>
      <c r="E1817" s="73"/>
      <c r="F1817" s="73"/>
      <c r="G1817" s="73"/>
      <c r="H1817" s="73"/>
      <c r="I1817" s="73"/>
      <c r="J1817" s="73"/>
      <c r="K1817" s="73"/>
      <c r="L1817" s="73"/>
      <c r="M1817" s="73"/>
    </row>
    <row r="1818" spans="2:13" ht="36" outlineLevel="1">
      <c r="B1818" s="73"/>
      <c r="C1818" s="95" t="s">
        <v>439</v>
      </c>
      <c r="D1818" s="89"/>
      <c r="E1818" s="95" t="s">
        <v>440</v>
      </c>
      <c r="F1818" s="89"/>
      <c r="G1818" s="95" t="s">
        <v>441</v>
      </c>
      <c r="H1818" s="73"/>
      <c r="I1818" s="95" t="s">
        <v>442</v>
      </c>
      <c r="J1818" s="89"/>
      <c r="K1818" s="95" t="s">
        <v>642</v>
      </c>
      <c r="L1818" s="73"/>
      <c r="M1818" s="73"/>
    </row>
    <row r="1819" spans="2:13" ht="36.75" customHeight="1" outlineLevel="1">
      <c r="B1819" s="73"/>
      <c r="C1819" s="94"/>
      <c r="D1819" s="89"/>
      <c r="E1819" s="94"/>
      <c r="F1819" s="89"/>
      <c r="G1819" s="94"/>
      <c r="H1819" s="73"/>
      <c r="I1819" s="150"/>
      <c r="J1819" s="89"/>
      <c r="K1819" s="94"/>
      <c r="L1819" s="73"/>
      <c r="M1819" s="73"/>
    </row>
    <row r="1820" spans="2:13" ht="21" customHeight="1" outlineLevel="1">
      <c r="B1820" s="73"/>
      <c r="C1820" s="89"/>
      <c r="D1820" s="89"/>
      <c r="E1820" s="89"/>
      <c r="F1820" s="89"/>
      <c r="G1820" s="73"/>
      <c r="H1820" s="73"/>
      <c r="I1820" s="73"/>
      <c r="J1820" s="89"/>
      <c r="K1820" s="73"/>
      <c r="L1820" s="73"/>
      <c r="M1820" s="73"/>
    </row>
    <row r="1821" spans="2:13" ht="21.75" customHeight="1" outlineLevel="1">
      <c r="B1821" s="73"/>
      <c r="C1821" s="86" t="s">
        <v>445</v>
      </c>
      <c r="D1821" s="73"/>
      <c r="E1821" s="98"/>
      <c r="F1821" s="99"/>
      <c r="G1821" s="99"/>
      <c r="H1821" s="99"/>
      <c r="I1821" s="99"/>
      <c r="J1821" s="99"/>
      <c r="K1821" s="99"/>
      <c r="L1821" s="73"/>
      <c r="M1821" s="73"/>
    </row>
    <row r="1822" spans="2:13" ht="21" customHeight="1" outlineLevel="1">
      <c r="B1822" s="73"/>
      <c r="C1822" s="73"/>
      <c r="D1822" s="73"/>
      <c r="E1822" s="100"/>
      <c r="F1822" s="101"/>
      <c r="G1822" s="100"/>
      <c r="H1822" s="101"/>
      <c r="I1822" s="100"/>
      <c r="J1822" s="102"/>
      <c r="K1822" s="100"/>
      <c r="L1822" s="73"/>
      <c r="M1822" s="73"/>
    </row>
    <row r="1823" spans="2:13" ht="21" customHeight="1" outlineLevel="1">
      <c r="B1823" s="73"/>
      <c r="C1823" s="73"/>
      <c r="D1823" s="73"/>
      <c r="E1823" s="100">
        <v>2024</v>
      </c>
      <c r="F1823" s="101"/>
      <c r="G1823" s="100">
        <v>2025</v>
      </c>
      <c r="H1823" s="101"/>
      <c r="I1823" s="100">
        <v>2026</v>
      </c>
      <c r="J1823" s="102"/>
      <c r="K1823" s="100" t="s">
        <v>446</v>
      </c>
      <c r="L1823" s="73"/>
      <c r="M1823" s="73"/>
    </row>
    <row r="1824" spans="2:13" outlineLevel="1">
      <c r="B1824" s="73"/>
      <c r="C1824" s="95" t="s">
        <v>447</v>
      </c>
      <c r="D1824" s="103"/>
      <c r="E1824" s="104">
        <f>E1825+E1826</f>
        <v>0</v>
      </c>
      <c r="F1824" s="103"/>
      <c r="G1824" s="104">
        <f>G1825+G1826</f>
        <v>0</v>
      </c>
      <c r="H1824" s="73"/>
      <c r="I1824" s="104">
        <f>I1825+I1826</f>
        <v>0</v>
      </c>
      <c r="J1824" s="103"/>
      <c r="K1824" s="104">
        <f>K1825+K1826</f>
        <v>0</v>
      </c>
      <c r="L1824" s="103"/>
      <c r="M1824" s="73"/>
    </row>
    <row r="1825" spans="2:13" ht="21" customHeight="1" outlineLevel="1">
      <c r="B1825" s="73"/>
      <c r="C1825" s="90" t="s">
        <v>448</v>
      </c>
      <c r="D1825" s="103"/>
      <c r="E1825" s="105">
        <v>0</v>
      </c>
      <c r="F1825" s="106"/>
      <c r="G1825" s="105">
        <v>0</v>
      </c>
      <c r="H1825" s="73"/>
      <c r="I1825" s="105">
        <v>0</v>
      </c>
      <c r="J1825" s="103"/>
      <c r="K1825" s="107">
        <f>E1825+G1825+I1825</f>
        <v>0</v>
      </c>
      <c r="L1825" s="103"/>
      <c r="M1825" s="73"/>
    </row>
    <row r="1826" spans="2:13" ht="21.75" customHeight="1" outlineLevel="1">
      <c r="B1826" s="73"/>
      <c r="C1826" s="90" t="s">
        <v>449</v>
      </c>
      <c r="D1826" s="103"/>
      <c r="E1826" s="105">
        <v>0</v>
      </c>
      <c r="F1826" s="106"/>
      <c r="G1826" s="105">
        <v>0</v>
      </c>
      <c r="H1826" s="73"/>
      <c r="I1826" s="105">
        <v>0</v>
      </c>
      <c r="J1826" s="103"/>
      <c r="K1826" s="107">
        <f>E1826+G1826+I1826</f>
        <v>0</v>
      </c>
      <c r="L1826" s="103"/>
      <c r="M1826" s="73"/>
    </row>
    <row r="1827" spans="2:13" outlineLevel="1">
      <c r="B1827" s="73"/>
      <c r="C1827" s="95" t="s">
        <v>450</v>
      </c>
      <c r="D1827" s="103"/>
      <c r="E1827" s="104">
        <f>E1828+E1829</f>
        <v>0</v>
      </c>
      <c r="F1827" s="103"/>
      <c r="G1827" s="104">
        <f>G1828+G1829</f>
        <v>0</v>
      </c>
      <c r="H1827" s="73"/>
      <c r="I1827" s="104">
        <f>I1828+I1829</f>
        <v>0</v>
      </c>
      <c r="J1827" s="103"/>
      <c r="K1827" s="104">
        <f>K1828+K1829</f>
        <v>0</v>
      </c>
      <c r="L1827" s="103"/>
      <c r="M1827" s="73"/>
    </row>
    <row r="1828" spans="2:13" ht="21" customHeight="1" outlineLevel="1">
      <c r="B1828" s="73"/>
      <c r="C1828" s="90" t="s">
        <v>451</v>
      </c>
      <c r="D1828" s="103"/>
      <c r="E1828" s="105">
        <v>0</v>
      </c>
      <c r="F1828" s="106"/>
      <c r="G1828" s="105">
        <v>0</v>
      </c>
      <c r="H1828" s="73"/>
      <c r="I1828" s="105">
        <v>0</v>
      </c>
      <c r="J1828" s="103"/>
      <c r="K1828" s="107">
        <f>E1828+G1828+I1828</f>
        <v>0</v>
      </c>
      <c r="L1828" s="103"/>
      <c r="M1828" s="73"/>
    </row>
    <row r="1829" spans="2:13" ht="21" customHeight="1" outlineLevel="1">
      <c r="B1829" s="73"/>
      <c r="C1829" s="90" t="s">
        <v>452</v>
      </c>
      <c r="D1829" s="103"/>
      <c r="E1829" s="105">
        <v>0</v>
      </c>
      <c r="F1829" s="106"/>
      <c r="G1829" s="105">
        <v>0</v>
      </c>
      <c r="H1829" s="73"/>
      <c r="I1829" s="105">
        <v>0</v>
      </c>
      <c r="J1829" s="103"/>
      <c r="K1829" s="107">
        <f>E1829+G1829+I1829</f>
        <v>0</v>
      </c>
      <c r="L1829" s="103"/>
      <c r="M1829" s="73"/>
    </row>
    <row r="1830" spans="2:13" ht="21" customHeight="1" outlineLevel="1">
      <c r="B1830" s="73"/>
      <c r="C1830" s="95" t="s">
        <v>453</v>
      </c>
      <c r="D1830" s="103"/>
      <c r="E1830" s="104">
        <f>E1831+E1832</f>
        <v>0</v>
      </c>
      <c r="F1830" s="103"/>
      <c r="G1830" s="104">
        <f>G1831+G1832</f>
        <v>0</v>
      </c>
      <c r="H1830" s="73"/>
      <c r="I1830" s="104">
        <f>I1831+I1832</f>
        <v>0</v>
      </c>
      <c r="J1830" s="103"/>
      <c r="K1830" s="104">
        <f>K1831+K1832</f>
        <v>0</v>
      </c>
      <c r="L1830" s="103"/>
      <c r="M1830" s="73"/>
    </row>
    <row r="1831" spans="2:13" ht="21" customHeight="1" outlineLevel="1">
      <c r="B1831" s="73"/>
      <c r="C1831" s="90" t="s">
        <v>454</v>
      </c>
      <c r="D1831" s="103"/>
      <c r="E1831" s="105">
        <v>0</v>
      </c>
      <c r="F1831" s="106"/>
      <c r="G1831" s="105">
        <v>0</v>
      </c>
      <c r="H1831" s="73"/>
      <c r="I1831" s="105">
        <v>0</v>
      </c>
      <c r="J1831" s="103"/>
      <c r="K1831" s="107">
        <f>E1831+G1831+I1831</f>
        <v>0</v>
      </c>
      <c r="L1831" s="103"/>
      <c r="M1831" s="73"/>
    </row>
    <row r="1832" spans="2:13" ht="21" customHeight="1" outlineLevel="1">
      <c r="B1832" s="73"/>
      <c r="C1832" s="90" t="s">
        <v>455</v>
      </c>
      <c r="D1832" s="103"/>
      <c r="E1832" s="105">
        <v>0</v>
      </c>
      <c r="F1832" s="106"/>
      <c r="G1832" s="105">
        <v>0</v>
      </c>
      <c r="H1832" s="73"/>
      <c r="I1832" s="105">
        <v>0</v>
      </c>
      <c r="J1832" s="103"/>
      <c r="K1832" s="107">
        <f>E1832+G1832+I1832</f>
        <v>0</v>
      </c>
      <c r="L1832" s="103"/>
      <c r="M1832" s="73"/>
    </row>
    <row r="1833" spans="2:13" ht="21" customHeight="1" outlineLevel="1">
      <c r="B1833" s="73"/>
      <c r="C1833" s="95" t="s">
        <v>456</v>
      </c>
      <c r="D1833" s="103"/>
      <c r="E1833" s="104">
        <f>E1834+E1835</f>
        <v>0</v>
      </c>
      <c r="F1833" s="103"/>
      <c r="G1833" s="104">
        <f>G1834+G1835</f>
        <v>0</v>
      </c>
      <c r="H1833" s="73"/>
      <c r="I1833" s="104">
        <f>I1834+I1835</f>
        <v>0</v>
      </c>
      <c r="J1833" s="103"/>
      <c r="K1833" s="104">
        <f>K1834+K1835</f>
        <v>0</v>
      </c>
      <c r="L1833" s="103"/>
      <c r="M1833" s="73"/>
    </row>
    <row r="1834" spans="2:13" ht="21" customHeight="1" outlineLevel="1">
      <c r="B1834" s="73"/>
      <c r="C1834" s="90" t="s">
        <v>457</v>
      </c>
      <c r="D1834" s="103"/>
      <c r="E1834" s="105">
        <v>0</v>
      </c>
      <c r="F1834" s="106"/>
      <c r="G1834" s="105">
        <v>0</v>
      </c>
      <c r="H1834" s="73"/>
      <c r="I1834" s="105">
        <v>0</v>
      </c>
      <c r="J1834" s="103"/>
      <c r="K1834" s="107">
        <f>E1834+G1834+I1834</f>
        <v>0</v>
      </c>
      <c r="L1834" s="103"/>
      <c r="M1834" s="73"/>
    </row>
    <row r="1835" spans="2:13" ht="21" customHeight="1" outlineLevel="1">
      <c r="B1835" s="73"/>
      <c r="C1835" s="90" t="s">
        <v>458</v>
      </c>
      <c r="D1835" s="103"/>
      <c r="E1835" s="105">
        <v>0</v>
      </c>
      <c r="F1835" s="106"/>
      <c r="G1835" s="105">
        <v>0</v>
      </c>
      <c r="H1835" s="73"/>
      <c r="I1835" s="105">
        <v>0</v>
      </c>
      <c r="J1835" s="103"/>
      <c r="K1835" s="107">
        <f>E1835+G1835+I1835</f>
        <v>0</v>
      </c>
      <c r="L1835" s="103"/>
      <c r="M1835" s="73"/>
    </row>
    <row r="1836" spans="2:13" ht="21" customHeight="1" outlineLevel="1">
      <c r="B1836" s="73"/>
      <c r="C1836" s="90" t="s">
        <v>459</v>
      </c>
      <c r="D1836" s="103"/>
      <c r="E1836" s="108">
        <f>E1824+E1827+E1830+E1833</f>
        <v>0</v>
      </c>
      <c r="F1836" s="103"/>
      <c r="G1836" s="108">
        <f>G1824+G1827+G1830+G1833</f>
        <v>0</v>
      </c>
      <c r="H1836" s="73"/>
      <c r="I1836" s="108">
        <f>I1824+I1827+I1830+I1833</f>
        <v>0</v>
      </c>
      <c r="J1836" s="103"/>
      <c r="K1836" s="108">
        <f>E1836+G1836+I1836</f>
        <v>0</v>
      </c>
      <c r="L1836" s="103"/>
      <c r="M1836" s="73"/>
    </row>
    <row r="1837" spans="2:13" ht="21" customHeight="1" outlineLevel="1">
      <c r="B1837" s="73"/>
      <c r="C1837" s="109"/>
      <c r="D1837" s="103"/>
      <c r="E1837" s="109"/>
      <c r="F1837" s="109"/>
      <c r="G1837" s="109"/>
      <c r="H1837" s="109"/>
      <c r="I1837" s="109"/>
      <c r="J1837" s="109"/>
      <c r="K1837" s="109"/>
      <c r="L1837" s="103"/>
      <c r="M1837" s="73"/>
    </row>
    <row r="1838" spans="2:13" ht="21" customHeight="1" outlineLevel="1">
      <c r="B1838" s="73"/>
      <c r="C1838" s="103"/>
      <c r="D1838" s="89"/>
      <c r="E1838" s="103"/>
      <c r="F1838" s="89"/>
      <c r="G1838" s="73"/>
      <c r="H1838" s="73"/>
      <c r="I1838" s="73"/>
      <c r="J1838" s="89"/>
      <c r="K1838" s="73"/>
      <c r="L1838" s="89"/>
      <c r="M1838" s="73"/>
    </row>
    <row r="1839" spans="2:13" ht="21" customHeight="1" outlineLevel="1">
      <c r="B1839" s="73"/>
      <c r="C1839" s="86" t="s">
        <v>460</v>
      </c>
      <c r="D1839" s="73"/>
      <c r="E1839" s="99"/>
      <c r="F1839" s="99"/>
      <c r="G1839" s="99"/>
      <c r="H1839" s="99"/>
      <c r="I1839" s="99"/>
      <c r="J1839" s="99"/>
      <c r="K1839" s="99"/>
      <c r="L1839" s="89"/>
      <c r="M1839" s="73"/>
    </row>
    <row r="1840" spans="2:13" ht="21" customHeight="1" outlineLevel="1">
      <c r="B1840" s="73"/>
      <c r="C1840" s="73"/>
      <c r="D1840" s="73"/>
      <c r="E1840" s="100"/>
      <c r="F1840" s="101"/>
      <c r="G1840" s="100"/>
      <c r="H1840" s="101"/>
      <c r="I1840" s="100"/>
      <c r="J1840" s="102"/>
      <c r="K1840" s="100"/>
      <c r="L1840" s="89"/>
      <c r="M1840" s="73"/>
    </row>
    <row r="1841" spans="2:13" ht="21" customHeight="1" outlineLevel="1">
      <c r="B1841" s="73"/>
      <c r="C1841" s="73"/>
      <c r="D1841" s="73"/>
      <c r="E1841" s="100">
        <v>2024</v>
      </c>
      <c r="F1841" s="101"/>
      <c r="G1841" s="100">
        <v>2025</v>
      </c>
      <c r="H1841" s="101"/>
      <c r="I1841" s="100">
        <v>2026</v>
      </c>
      <c r="J1841" s="102"/>
      <c r="K1841" s="100" t="s">
        <v>407</v>
      </c>
      <c r="L1841" s="89"/>
      <c r="M1841" s="73"/>
    </row>
    <row r="1842" spans="2:13" ht="21" customHeight="1" outlineLevel="1">
      <c r="B1842" s="73"/>
      <c r="C1842" s="95" t="s">
        <v>461</v>
      </c>
      <c r="D1842" s="103"/>
      <c r="E1842" s="110">
        <v>0</v>
      </c>
      <c r="F1842" s="111"/>
      <c r="G1842" s="110">
        <v>0</v>
      </c>
      <c r="H1842" s="112"/>
      <c r="I1842" s="110">
        <v>0</v>
      </c>
      <c r="J1842" s="111"/>
      <c r="K1842" s="113">
        <f t="shared" ref="K1842:K1860" si="28">E1842+G1842+I1842</f>
        <v>0</v>
      </c>
      <c r="L1842" s="89"/>
      <c r="M1842" s="73"/>
    </row>
    <row r="1843" spans="2:13" ht="21" customHeight="1" outlineLevel="1">
      <c r="B1843" s="73"/>
      <c r="C1843" s="90" t="s">
        <v>462</v>
      </c>
      <c r="D1843" s="103"/>
      <c r="E1843" s="110">
        <v>0</v>
      </c>
      <c r="F1843" s="114"/>
      <c r="G1843" s="110">
        <v>0</v>
      </c>
      <c r="H1843" s="112"/>
      <c r="I1843" s="110">
        <v>0</v>
      </c>
      <c r="J1843" s="111"/>
      <c r="K1843" s="113">
        <f t="shared" si="28"/>
        <v>0</v>
      </c>
      <c r="L1843" s="89"/>
      <c r="M1843" s="73"/>
    </row>
    <row r="1844" spans="2:13" ht="21" customHeight="1" outlineLevel="1">
      <c r="B1844" s="73"/>
      <c r="C1844" s="90" t="s">
        <v>463</v>
      </c>
      <c r="D1844" s="103"/>
      <c r="E1844" s="110">
        <v>0</v>
      </c>
      <c r="F1844" s="111"/>
      <c r="G1844" s="110">
        <v>0</v>
      </c>
      <c r="H1844" s="112"/>
      <c r="I1844" s="110">
        <v>0</v>
      </c>
      <c r="J1844" s="111"/>
      <c r="K1844" s="113">
        <f t="shared" si="28"/>
        <v>0</v>
      </c>
      <c r="L1844" s="89"/>
      <c r="M1844" s="73"/>
    </row>
    <row r="1845" spans="2:13" ht="21.75" customHeight="1" outlineLevel="1">
      <c r="B1845" s="73"/>
      <c r="C1845" s="90" t="s">
        <v>464</v>
      </c>
      <c r="D1845" s="103"/>
      <c r="E1845" s="110">
        <v>0</v>
      </c>
      <c r="F1845" s="114"/>
      <c r="G1845" s="110">
        <v>0</v>
      </c>
      <c r="H1845" s="112"/>
      <c r="I1845" s="110">
        <v>0</v>
      </c>
      <c r="J1845" s="111"/>
      <c r="K1845" s="113">
        <f t="shared" si="28"/>
        <v>0</v>
      </c>
      <c r="L1845" s="73"/>
      <c r="M1845" s="73"/>
    </row>
    <row r="1846" spans="2:13" ht="21.75" customHeight="1" outlineLevel="1">
      <c r="B1846" s="73"/>
      <c r="C1846" s="90" t="s">
        <v>465</v>
      </c>
      <c r="D1846" s="103"/>
      <c r="E1846" s="110">
        <v>0</v>
      </c>
      <c r="F1846" s="114"/>
      <c r="G1846" s="110">
        <v>0</v>
      </c>
      <c r="H1846" s="112"/>
      <c r="I1846" s="110">
        <v>0</v>
      </c>
      <c r="J1846" s="111"/>
      <c r="K1846" s="113">
        <f t="shared" si="28"/>
        <v>0</v>
      </c>
      <c r="L1846" s="73"/>
      <c r="M1846" s="73"/>
    </row>
    <row r="1847" spans="2:13" ht="21" customHeight="1" outlineLevel="1">
      <c r="B1847" s="73"/>
      <c r="C1847" s="90" t="s">
        <v>466</v>
      </c>
      <c r="D1847" s="103"/>
      <c r="E1847" s="110">
        <v>0</v>
      </c>
      <c r="F1847" s="111"/>
      <c r="G1847" s="110">
        <v>0</v>
      </c>
      <c r="H1847" s="112"/>
      <c r="I1847" s="110">
        <v>0</v>
      </c>
      <c r="J1847" s="111"/>
      <c r="K1847" s="113">
        <f t="shared" si="28"/>
        <v>0</v>
      </c>
      <c r="L1847" s="73"/>
      <c r="M1847" s="73"/>
    </row>
    <row r="1848" spans="2:13" ht="21.75" customHeight="1" outlineLevel="1">
      <c r="B1848" s="73"/>
      <c r="C1848" s="90" t="s">
        <v>467</v>
      </c>
      <c r="D1848" s="103"/>
      <c r="E1848" s="110">
        <v>0</v>
      </c>
      <c r="F1848" s="114"/>
      <c r="G1848" s="110">
        <v>0</v>
      </c>
      <c r="H1848" s="112"/>
      <c r="I1848" s="110">
        <v>0</v>
      </c>
      <c r="J1848" s="111"/>
      <c r="K1848" s="113">
        <f t="shared" si="28"/>
        <v>0</v>
      </c>
      <c r="L1848" s="73"/>
      <c r="M1848" s="73"/>
    </row>
    <row r="1849" spans="2:13" ht="21.75" customHeight="1" outlineLevel="1">
      <c r="B1849" s="73"/>
      <c r="C1849" s="90" t="s">
        <v>468</v>
      </c>
      <c r="D1849" s="103"/>
      <c r="E1849" s="110">
        <v>0</v>
      </c>
      <c r="F1849" s="114"/>
      <c r="G1849" s="110">
        <v>0</v>
      </c>
      <c r="H1849" s="112"/>
      <c r="I1849" s="110">
        <v>0</v>
      </c>
      <c r="J1849" s="111"/>
      <c r="K1849" s="113">
        <f t="shared" si="28"/>
        <v>0</v>
      </c>
      <c r="L1849" s="73"/>
      <c r="M1849" s="73"/>
    </row>
    <row r="1850" spans="2:13" ht="21.75" customHeight="1" outlineLevel="1">
      <c r="B1850" s="73"/>
      <c r="C1850" s="90" t="s">
        <v>469</v>
      </c>
      <c r="D1850" s="103"/>
      <c r="E1850" s="110">
        <v>0</v>
      </c>
      <c r="F1850" s="114"/>
      <c r="G1850" s="110">
        <v>0</v>
      </c>
      <c r="H1850" s="112"/>
      <c r="I1850" s="110">
        <v>0</v>
      </c>
      <c r="J1850" s="111"/>
      <c r="K1850" s="113">
        <f t="shared" si="28"/>
        <v>0</v>
      </c>
      <c r="L1850" s="73"/>
      <c r="M1850" s="73"/>
    </row>
    <row r="1851" spans="2:13" ht="21" customHeight="1" outlineLevel="1">
      <c r="B1851" s="73"/>
      <c r="C1851" s="115" t="s">
        <v>470</v>
      </c>
      <c r="D1851" s="103"/>
      <c r="E1851" s="110">
        <v>0</v>
      </c>
      <c r="F1851" s="114"/>
      <c r="G1851" s="110">
        <v>0</v>
      </c>
      <c r="H1851" s="112"/>
      <c r="I1851" s="110">
        <v>0</v>
      </c>
      <c r="J1851" s="111"/>
      <c r="K1851" s="113">
        <f t="shared" si="28"/>
        <v>0</v>
      </c>
      <c r="L1851" s="116"/>
      <c r="M1851" s="73"/>
    </row>
    <row r="1852" spans="2:13" ht="21" customHeight="1" outlineLevel="1">
      <c r="B1852" s="73"/>
      <c r="C1852" s="115" t="s">
        <v>471</v>
      </c>
      <c r="D1852" s="103"/>
      <c r="E1852" s="110">
        <v>0</v>
      </c>
      <c r="F1852" s="114"/>
      <c r="G1852" s="110">
        <v>0</v>
      </c>
      <c r="H1852" s="112"/>
      <c r="I1852" s="110">
        <v>0</v>
      </c>
      <c r="J1852" s="111"/>
      <c r="K1852" s="113">
        <f t="shared" si="28"/>
        <v>0</v>
      </c>
      <c r="L1852" s="116"/>
      <c r="M1852" s="73"/>
    </row>
    <row r="1853" spans="2:13" ht="21" customHeight="1" outlineLevel="1">
      <c r="B1853" s="73"/>
      <c r="C1853" s="115" t="s">
        <v>472</v>
      </c>
      <c r="D1853" s="103"/>
      <c r="E1853" s="110">
        <v>0</v>
      </c>
      <c r="F1853" s="114"/>
      <c r="G1853" s="110">
        <v>0</v>
      </c>
      <c r="H1853" s="112"/>
      <c r="I1853" s="110">
        <v>0</v>
      </c>
      <c r="J1853" s="111"/>
      <c r="K1853" s="113">
        <f t="shared" si="28"/>
        <v>0</v>
      </c>
      <c r="L1853" s="116"/>
      <c r="M1853" s="73"/>
    </row>
    <row r="1854" spans="2:13" ht="21" customHeight="1" outlineLevel="1">
      <c r="B1854" s="73"/>
      <c r="C1854" s="115" t="s">
        <v>473</v>
      </c>
      <c r="D1854" s="103"/>
      <c r="E1854" s="110">
        <v>0</v>
      </c>
      <c r="F1854" s="114"/>
      <c r="G1854" s="110">
        <v>0</v>
      </c>
      <c r="H1854" s="112"/>
      <c r="I1854" s="110">
        <v>0</v>
      </c>
      <c r="J1854" s="111"/>
      <c r="K1854" s="113">
        <f t="shared" si="28"/>
        <v>0</v>
      </c>
      <c r="L1854" s="116"/>
      <c r="M1854" s="73"/>
    </row>
    <row r="1855" spans="2:13" ht="21" customHeight="1" outlineLevel="1">
      <c r="B1855" s="73"/>
      <c r="C1855" s="115" t="s">
        <v>474</v>
      </c>
      <c r="D1855" s="103"/>
      <c r="E1855" s="110">
        <v>0</v>
      </c>
      <c r="F1855" s="114"/>
      <c r="G1855" s="110">
        <v>0</v>
      </c>
      <c r="H1855" s="112"/>
      <c r="I1855" s="110">
        <v>0</v>
      </c>
      <c r="J1855" s="111"/>
      <c r="K1855" s="113">
        <f t="shared" si="28"/>
        <v>0</v>
      </c>
      <c r="L1855" s="116"/>
      <c r="M1855" s="73"/>
    </row>
    <row r="1856" spans="2:13" ht="21" customHeight="1" outlineLevel="1">
      <c r="B1856" s="73"/>
      <c r="C1856" s="115" t="s">
        <v>475</v>
      </c>
      <c r="D1856" s="103"/>
      <c r="E1856" s="110">
        <v>0</v>
      </c>
      <c r="F1856" s="114"/>
      <c r="G1856" s="110">
        <v>0</v>
      </c>
      <c r="H1856" s="112"/>
      <c r="I1856" s="110">
        <v>0</v>
      </c>
      <c r="J1856" s="111"/>
      <c r="K1856" s="113">
        <f t="shared" si="28"/>
        <v>0</v>
      </c>
      <c r="L1856" s="116"/>
      <c r="M1856" s="73"/>
    </row>
    <row r="1857" spans="2:13" ht="21" customHeight="1" outlineLevel="1">
      <c r="B1857" s="73"/>
      <c r="C1857" s="115" t="s">
        <v>476</v>
      </c>
      <c r="D1857" s="103"/>
      <c r="E1857" s="110">
        <v>0</v>
      </c>
      <c r="F1857" s="114"/>
      <c r="G1857" s="110">
        <v>0</v>
      </c>
      <c r="H1857" s="112"/>
      <c r="I1857" s="110">
        <v>0</v>
      </c>
      <c r="J1857" s="111"/>
      <c r="K1857" s="113">
        <f t="shared" si="28"/>
        <v>0</v>
      </c>
      <c r="L1857" s="116"/>
      <c r="M1857" s="73"/>
    </row>
    <row r="1858" spans="2:13" ht="21" customHeight="1" outlineLevel="1">
      <c r="B1858" s="73"/>
      <c r="C1858" s="115" t="s">
        <v>477</v>
      </c>
      <c r="D1858" s="103"/>
      <c r="E1858" s="110">
        <v>0</v>
      </c>
      <c r="F1858" s="114"/>
      <c r="G1858" s="110">
        <v>0</v>
      </c>
      <c r="H1858" s="112"/>
      <c r="I1858" s="110">
        <v>0</v>
      </c>
      <c r="J1858" s="111"/>
      <c r="K1858" s="113">
        <f t="shared" si="28"/>
        <v>0</v>
      </c>
      <c r="L1858" s="116"/>
      <c r="M1858" s="73"/>
    </row>
    <row r="1859" spans="2:13" ht="21" customHeight="1" outlineLevel="1">
      <c r="B1859" s="73"/>
      <c r="C1859" s="115" t="s">
        <v>478</v>
      </c>
      <c r="D1859" s="103"/>
      <c r="E1859" s="110">
        <v>0</v>
      </c>
      <c r="F1859" s="114"/>
      <c r="G1859" s="110">
        <v>0</v>
      </c>
      <c r="H1859" s="112"/>
      <c r="I1859" s="110">
        <v>0</v>
      </c>
      <c r="J1859" s="111"/>
      <c r="K1859" s="113">
        <f t="shared" si="28"/>
        <v>0</v>
      </c>
      <c r="L1859" s="116"/>
      <c r="M1859" s="73"/>
    </row>
    <row r="1860" spans="2:13" ht="21" customHeight="1" outlineLevel="1">
      <c r="B1860" s="73"/>
      <c r="C1860" s="115" t="s">
        <v>479</v>
      </c>
      <c r="D1860" s="103"/>
      <c r="E1860" s="110">
        <v>0</v>
      </c>
      <c r="F1860" s="114"/>
      <c r="G1860" s="110">
        <v>0</v>
      </c>
      <c r="H1860" s="112"/>
      <c r="I1860" s="110">
        <v>0</v>
      </c>
      <c r="J1860" s="111"/>
      <c r="K1860" s="113">
        <f t="shared" si="28"/>
        <v>0</v>
      </c>
      <c r="L1860" s="116"/>
      <c r="M1860" s="73"/>
    </row>
    <row r="1861" spans="2:13" ht="21" customHeight="1" outlineLevel="1">
      <c r="B1861" s="73"/>
      <c r="C1861" s="90" t="s">
        <v>480</v>
      </c>
      <c r="D1861" s="103"/>
      <c r="E1861" s="117">
        <f>SUM(E1842:E1860)</f>
        <v>0</v>
      </c>
      <c r="F1861" s="111"/>
      <c r="G1861" s="117">
        <f>SUM(G1842:G1860)</f>
        <v>0</v>
      </c>
      <c r="H1861" s="112"/>
      <c r="I1861" s="117">
        <f>SUM(I1842:I1860)</f>
        <v>0</v>
      </c>
      <c r="J1861" s="111"/>
      <c r="K1861" s="117">
        <f>SUM(K1842:K1860)</f>
        <v>0</v>
      </c>
      <c r="L1861" s="89"/>
      <c r="M1861" s="73"/>
    </row>
    <row r="1862" spans="2:13" ht="21" customHeight="1" outlineLevel="1">
      <c r="B1862" s="73"/>
      <c r="C1862" s="109"/>
      <c r="D1862" s="103"/>
      <c r="E1862" s="73"/>
      <c r="F1862" s="73"/>
      <c r="G1862" s="73"/>
      <c r="H1862" s="73"/>
      <c r="I1862" s="73"/>
      <c r="J1862" s="73"/>
      <c r="K1862" s="73"/>
      <c r="L1862" s="89"/>
      <c r="M1862" s="73"/>
    </row>
    <row r="1863" spans="2:13" ht="21" customHeight="1" outlineLevel="1">
      <c r="B1863" s="73"/>
      <c r="C1863" s="73"/>
      <c r="D1863" s="73"/>
      <c r="E1863" s="100">
        <v>2024</v>
      </c>
      <c r="F1863" s="101"/>
      <c r="G1863" s="100">
        <v>2025</v>
      </c>
      <c r="H1863" s="101"/>
      <c r="I1863" s="100">
        <v>2026</v>
      </c>
      <c r="J1863" s="102"/>
      <c r="K1863" s="100" t="s">
        <v>407</v>
      </c>
      <c r="L1863" s="89"/>
      <c r="M1863" s="73"/>
    </row>
    <row r="1864" spans="2:13" ht="21" customHeight="1" outlineLevel="1">
      <c r="B1864" s="73"/>
      <c r="C1864" s="95" t="s">
        <v>481</v>
      </c>
      <c r="D1864" s="103"/>
      <c r="E1864" s="110">
        <v>0</v>
      </c>
      <c r="F1864" s="111"/>
      <c r="G1864" s="110">
        <v>0</v>
      </c>
      <c r="H1864" s="112"/>
      <c r="I1864" s="110">
        <v>0</v>
      </c>
      <c r="J1864" s="111"/>
      <c r="K1864" s="113">
        <f t="shared" ref="K1864:K1872" si="29">E1864+G1864+I1864</f>
        <v>0</v>
      </c>
      <c r="L1864" s="89"/>
      <c r="M1864" s="73"/>
    </row>
    <row r="1865" spans="2:13" ht="21" customHeight="1" outlineLevel="1">
      <c r="B1865" s="73"/>
      <c r="C1865" s="90" t="s">
        <v>482</v>
      </c>
      <c r="D1865" s="103"/>
      <c r="E1865" s="110">
        <v>0</v>
      </c>
      <c r="F1865" s="114"/>
      <c r="G1865" s="110">
        <v>0</v>
      </c>
      <c r="H1865" s="112"/>
      <c r="I1865" s="110">
        <v>0</v>
      </c>
      <c r="J1865" s="111"/>
      <c r="K1865" s="113">
        <f t="shared" si="29"/>
        <v>0</v>
      </c>
      <c r="L1865" s="89"/>
      <c r="M1865" s="73"/>
    </row>
    <row r="1866" spans="2:13" ht="21" customHeight="1" outlineLevel="1">
      <c r="B1866" s="73"/>
      <c r="C1866" s="90" t="s">
        <v>483</v>
      </c>
      <c r="D1866" s="103"/>
      <c r="E1866" s="110">
        <v>0</v>
      </c>
      <c r="F1866" s="114"/>
      <c r="G1866" s="110">
        <v>0</v>
      </c>
      <c r="H1866" s="112"/>
      <c r="I1866" s="110">
        <v>0</v>
      </c>
      <c r="J1866" s="111"/>
      <c r="K1866" s="113">
        <f t="shared" si="29"/>
        <v>0</v>
      </c>
      <c r="L1866" s="73"/>
      <c r="M1866" s="73"/>
    </row>
    <row r="1867" spans="2:13" ht="21" customHeight="1" outlineLevel="1">
      <c r="B1867" s="73"/>
      <c r="C1867" s="90" t="s">
        <v>484</v>
      </c>
      <c r="D1867" s="103"/>
      <c r="E1867" s="110">
        <v>0</v>
      </c>
      <c r="F1867" s="111"/>
      <c r="G1867" s="110">
        <v>0</v>
      </c>
      <c r="H1867" s="112"/>
      <c r="I1867" s="110">
        <v>0</v>
      </c>
      <c r="J1867" s="111"/>
      <c r="K1867" s="113">
        <f t="shared" si="29"/>
        <v>0</v>
      </c>
      <c r="L1867" s="89"/>
      <c r="M1867" s="73"/>
    </row>
    <row r="1868" spans="2:13" ht="21" customHeight="1" outlineLevel="1">
      <c r="B1868" s="73"/>
      <c r="C1868" s="90" t="s">
        <v>485</v>
      </c>
      <c r="D1868" s="103"/>
      <c r="E1868" s="110">
        <v>0</v>
      </c>
      <c r="F1868" s="114"/>
      <c r="G1868" s="110">
        <v>0</v>
      </c>
      <c r="H1868" s="112"/>
      <c r="I1868" s="110">
        <v>0</v>
      </c>
      <c r="J1868" s="111"/>
      <c r="K1868" s="113">
        <f t="shared" si="29"/>
        <v>0</v>
      </c>
      <c r="L1868" s="116"/>
      <c r="M1868" s="73"/>
    </row>
    <row r="1869" spans="2:13" ht="21" customHeight="1" outlineLevel="1">
      <c r="B1869" s="73"/>
      <c r="C1869" s="90" t="s">
        <v>486</v>
      </c>
      <c r="D1869" s="103"/>
      <c r="E1869" s="110">
        <v>0</v>
      </c>
      <c r="F1869" s="114"/>
      <c r="G1869" s="110">
        <v>0</v>
      </c>
      <c r="H1869" s="112"/>
      <c r="I1869" s="110">
        <v>0</v>
      </c>
      <c r="J1869" s="111"/>
      <c r="K1869" s="113">
        <f t="shared" si="29"/>
        <v>0</v>
      </c>
      <c r="L1869" s="116"/>
      <c r="M1869" s="73"/>
    </row>
    <row r="1870" spans="2:13" ht="21" customHeight="1" outlineLevel="1">
      <c r="B1870" s="73"/>
      <c r="C1870" s="90" t="s">
        <v>487</v>
      </c>
      <c r="D1870" s="103"/>
      <c r="E1870" s="110">
        <v>0</v>
      </c>
      <c r="F1870" s="114"/>
      <c r="G1870" s="110">
        <v>0</v>
      </c>
      <c r="H1870" s="112"/>
      <c r="I1870" s="110">
        <v>0</v>
      </c>
      <c r="J1870" s="111"/>
      <c r="K1870" s="113">
        <f t="shared" si="29"/>
        <v>0</v>
      </c>
      <c r="L1870" s="116"/>
      <c r="M1870" s="73"/>
    </row>
    <row r="1871" spans="2:13" ht="21" customHeight="1" outlineLevel="1">
      <c r="B1871" s="73"/>
      <c r="C1871" s="90" t="s">
        <v>488</v>
      </c>
      <c r="D1871" s="103"/>
      <c r="E1871" s="110">
        <v>0</v>
      </c>
      <c r="F1871" s="114"/>
      <c r="G1871" s="110">
        <v>0</v>
      </c>
      <c r="H1871" s="112"/>
      <c r="I1871" s="110">
        <v>0</v>
      </c>
      <c r="J1871" s="111"/>
      <c r="K1871" s="113">
        <f t="shared" si="29"/>
        <v>0</v>
      </c>
      <c r="L1871" s="116"/>
      <c r="M1871" s="73"/>
    </row>
    <row r="1872" spans="2:13" ht="21.75" customHeight="1" outlineLevel="1">
      <c r="B1872" s="73"/>
      <c r="C1872" s="90" t="s">
        <v>480</v>
      </c>
      <c r="D1872" s="103"/>
      <c r="E1872" s="117">
        <f>SUM(E1864:E1871)</f>
        <v>0</v>
      </c>
      <c r="F1872" s="111"/>
      <c r="G1872" s="117">
        <f>SUM(G1864:G1871)</f>
        <v>0</v>
      </c>
      <c r="H1872" s="112"/>
      <c r="I1872" s="117">
        <f>SUM(I1864:I1871)</f>
        <v>0</v>
      </c>
      <c r="J1872" s="111"/>
      <c r="K1872" s="117">
        <f t="shared" si="29"/>
        <v>0</v>
      </c>
      <c r="L1872" s="89"/>
      <c r="M1872" s="73"/>
    </row>
    <row r="1873" spans="2:13" ht="21" customHeight="1" outlineLevel="1">
      <c r="B1873" s="73"/>
      <c r="C1873" s="89"/>
      <c r="D1873" s="103"/>
      <c r="E1873" s="89"/>
      <c r="F1873" s="89"/>
      <c r="G1873" s="89"/>
      <c r="H1873" s="89"/>
      <c r="I1873" s="89"/>
      <c r="J1873" s="89"/>
      <c r="K1873" s="89"/>
      <c r="L1873" s="89"/>
      <c r="M1873" s="73"/>
    </row>
    <row r="1874" spans="2:13" ht="21" customHeight="1" outlineLevel="1">
      <c r="B1874" s="73"/>
      <c r="C1874" s="93" t="s">
        <v>490</v>
      </c>
      <c r="D1874" s="89"/>
      <c r="E1874" s="93" t="str">
        <f>IF(K1845&gt;0,"Si","No")</f>
        <v>No</v>
      </c>
      <c r="F1874" s="89"/>
      <c r="G1874" s="89"/>
      <c r="H1874" s="89"/>
      <c r="I1874" s="89"/>
      <c r="J1874" s="89"/>
      <c r="K1874" s="89"/>
      <c r="L1874" s="89"/>
      <c r="M1874" s="73"/>
    </row>
    <row r="1875" spans="2:13" ht="21" customHeight="1" outlineLevel="1">
      <c r="B1875" s="73"/>
      <c r="C1875" s="93" t="s">
        <v>491</v>
      </c>
      <c r="D1875" s="89"/>
      <c r="E1875" s="93" t="str">
        <f>IF(K1846&gt;0,"Si","No")</f>
        <v>No</v>
      </c>
      <c r="F1875" s="89"/>
      <c r="G1875" s="89"/>
      <c r="H1875" s="89"/>
      <c r="I1875" s="89"/>
      <c r="J1875" s="89"/>
      <c r="K1875" s="89"/>
      <c r="L1875" s="89"/>
      <c r="M1875" s="73"/>
    </row>
    <row r="1876" spans="2:13" ht="21" customHeight="1" outlineLevel="1">
      <c r="B1876" s="73"/>
      <c r="C1876" s="89"/>
      <c r="D1876" s="89"/>
      <c r="E1876" s="89"/>
      <c r="F1876" s="89"/>
      <c r="G1876" s="73"/>
      <c r="H1876" s="73"/>
      <c r="I1876" s="73"/>
      <c r="J1876" s="89"/>
      <c r="K1876" s="73"/>
      <c r="L1876" s="89"/>
      <c r="M1876" s="73"/>
    </row>
    <row r="1877" spans="2:13" ht="20.25" outlineLevel="1">
      <c r="B1877" s="73"/>
      <c r="C1877" s="86" t="s">
        <v>492</v>
      </c>
      <c r="D1877" s="73"/>
      <c r="E1877" s="98"/>
      <c r="F1877" s="99"/>
      <c r="G1877" s="99"/>
      <c r="H1877" s="99"/>
      <c r="I1877" s="99"/>
      <c r="J1877" s="99"/>
      <c r="K1877" s="99"/>
      <c r="L1877" s="89"/>
      <c r="M1877" s="73"/>
    </row>
    <row r="1878" spans="2:13" ht="21" customHeight="1" outlineLevel="1">
      <c r="B1878" s="73"/>
      <c r="C1878" s="73"/>
      <c r="D1878" s="73"/>
      <c r="E1878" s="100"/>
      <c r="F1878" s="101"/>
      <c r="G1878" s="100"/>
      <c r="H1878" s="101"/>
      <c r="I1878" s="100"/>
      <c r="J1878" s="102"/>
      <c r="K1878" s="100"/>
      <c r="L1878" s="89"/>
      <c r="M1878" s="73"/>
    </row>
    <row r="1879" spans="2:13" ht="21" customHeight="1" outlineLevel="1">
      <c r="B1879" s="73"/>
      <c r="C1879" s="73"/>
      <c r="D1879" s="73"/>
      <c r="E1879" s="100">
        <v>2024</v>
      </c>
      <c r="F1879" s="101"/>
      <c r="G1879" s="100">
        <v>2025</v>
      </c>
      <c r="H1879" s="101"/>
      <c r="I1879" s="100">
        <v>2026</v>
      </c>
      <c r="J1879" s="102"/>
      <c r="K1879" s="100" t="s">
        <v>407</v>
      </c>
      <c r="L1879" s="89"/>
      <c r="M1879" s="73"/>
    </row>
    <row r="1880" spans="2:13" ht="21" customHeight="1" outlineLevel="1">
      <c r="B1880" s="73"/>
      <c r="C1880" s="95" t="s">
        <v>493</v>
      </c>
      <c r="D1880" s="103"/>
      <c r="E1880" s="110"/>
      <c r="F1880" s="111"/>
      <c r="G1880" s="110"/>
      <c r="H1880" s="119"/>
      <c r="I1880" s="110"/>
      <c r="J1880" s="111"/>
      <c r="K1880" s="113" t="s">
        <v>495</v>
      </c>
      <c r="L1880" s="89"/>
      <c r="M1880" s="73"/>
    </row>
    <row r="1881" spans="2:13" ht="21" customHeight="1" outlineLevel="1">
      <c r="B1881" s="73"/>
      <c r="C1881" s="95" t="s">
        <v>496</v>
      </c>
      <c r="D1881" s="103"/>
      <c r="E1881" s="110"/>
      <c r="F1881" s="111"/>
      <c r="G1881" s="110"/>
      <c r="H1881" s="119"/>
      <c r="I1881" s="110"/>
      <c r="J1881" s="111"/>
      <c r="K1881" s="113" t="s">
        <v>495</v>
      </c>
      <c r="L1881" s="89"/>
      <c r="M1881" s="73"/>
    </row>
    <row r="1882" spans="2:13" ht="21" customHeight="1" outlineLevel="1">
      <c r="B1882" s="73"/>
      <c r="C1882" s="90" t="s">
        <v>498</v>
      </c>
      <c r="D1882" s="103"/>
      <c r="E1882" s="120">
        <v>0</v>
      </c>
      <c r="F1882" s="121"/>
      <c r="G1882" s="120">
        <v>0</v>
      </c>
      <c r="H1882" s="122"/>
      <c r="I1882" s="120">
        <v>0</v>
      </c>
      <c r="J1882" s="123"/>
      <c r="K1882" s="124">
        <f>E1882+G1882+I1882</f>
        <v>0</v>
      </c>
      <c r="L1882" s="73"/>
      <c r="M1882" s="73"/>
    </row>
    <row r="1883" spans="2:13" ht="21" customHeight="1" outlineLevel="1">
      <c r="B1883" s="73"/>
      <c r="C1883" s="90" t="s">
        <v>499</v>
      </c>
      <c r="D1883" s="103"/>
      <c r="E1883" s="110"/>
      <c r="F1883" s="111"/>
      <c r="G1883" s="110"/>
      <c r="H1883" s="119"/>
      <c r="I1883" s="110"/>
      <c r="J1883" s="111"/>
      <c r="K1883" s="113" t="s">
        <v>495</v>
      </c>
      <c r="L1883" s="89"/>
      <c r="M1883" s="73"/>
    </row>
    <row r="1884" spans="2:13" ht="21" customHeight="1" outlineLevel="1">
      <c r="B1884" s="73"/>
      <c r="C1884" s="90" t="s">
        <v>500</v>
      </c>
      <c r="D1884" s="103"/>
      <c r="E1884" s="105"/>
      <c r="F1884" s="125"/>
      <c r="G1884" s="105"/>
      <c r="H1884" s="126"/>
      <c r="I1884" s="105"/>
      <c r="J1884" s="111"/>
      <c r="K1884" s="113" t="s">
        <v>495</v>
      </c>
      <c r="L1884" s="116"/>
      <c r="M1884" s="73"/>
    </row>
    <row r="1885" spans="2:13" outlineLevel="1">
      <c r="B1885" s="73"/>
      <c r="C1885" s="90" t="s">
        <v>501</v>
      </c>
      <c r="D1885" s="103"/>
      <c r="E1885" s="127"/>
      <c r="F1885" s="125"/>
      <c r="G1885" s="105"/>
      <c r="H1885" s="126"/>
      <c r="I1885" s="105"/>
      <c r="J1885" s="111"/>
      <c r="K1885" s="113" t="s">
        <v>495</v>
      </c>
      <c r="L1885" s="116"/>
      <c r="M1885" s="73"/>
    </row>
    <row r="1886" spans="2:13" ht="21" customHeight="1" outlineLevel="1">
      <c r="B1886" s="73"/>
      <c r="C1886" s="90" t="s">
        <v>503</v>
      </c>
      <c r="D1886" s="103"/>
      <c r="E1886" s="105"/>
      <c r="F1886" s="125"/>
      <c r="G1886" s="105"/>
      <c r="H1886" s="126"/>
      <c r="I1886" s="105"/>
      <c r="J1886" s="111"/>
      <c r="K1886" s="124" t="s">
        <v>495</v>
      </c>
      <c r="L1886" s="89"/>
      <c r="M1886" s="73"/>
    </row>
    <row r="1887" spans="2:13" ht="21" customHeight="1" outlineLevel="1">
      <c r="B1887" s="73"/>
      <c r="C1887" s="90" t="s">
        <v>504</v>
      </c>
      <c r="D1887" s="103"/>
      <c r="E1887" s="110"/>
      <c r="F1887" s="111"/>
      <c r="G1887" s="110"/>
      <c r="H1887" s="119"/>
      <c r="I1887" s="110"/>
      <c r="J1887" s="111"/>
      <c r="K1887" s="113" t="s">
        <v>495</v>
      </c>
      <c r="L1887" s="89"/>
      <c r="M1887" s="73"/>
    </row>
    <row r="1888" spans="2:13" ht="21.75" customHeight="1" outlineLevel="1">
      <c r="B1888" s="73"/>
      <c r="C1888" s="90" t="s">
        <v>506</v>
      </c>
      <c r="D1888" s="103"/>
      <c r="E1888" s="120">
        <v>0</v>
      </c>
      <c r="F1888" s="121"/>
      <c r="G1888" s="120">
        <v>0</v>
      </c>
      <c r="H1888" s="122"/>
      <c r="I1888" s="120">
        <v>0</v>
      </c>
      <c r="J1888" s="123"/>
      <c r="K1888" s="124">
        <f>E1888+G1888+I1888</f>
        <v>0</v>
      </c>
      <c r="L1888" s="73"/>
      <c r="M1888" s="73"/>
    </row>
    <row r="1889" spans="2:13" ht="21.75" customHeight="1" outlineLevel="1">
      <c r="B1889" s="73"/>
      <c r="C1889" s="90" t="s">
        <v>507</v>
      </c>
      <c r="D1889" s="103"/>
      <c r="E1889" s="128">
        <v>0</v>
      </c>
      <c r="F1889" s="129"/>
      <c r="G1889" s="128">
        <v>0</v>
      </c>
      <c r="H1889" s="142"/>
      <c r="I1889" s="128">
        <v>0</v>
      </c>
      <c r="J1889" s="130"/>
      <c r="K1889" s="131">
        <f>E1889+G1889+I1889</f>
        <v>0</v>
      </c>
      <c r="L1889" s="89"/>
      <c r="M1889" s="73"/>
    </row>
    <row r="1890" spans="2:13" ht="21" customHeight="1" outlineLevel="1">
      <c r="B1890" s="73"/>
      <c r="C1890" s="109"/>
      <c r="D1890" s="103"/>
      <c r="E1890" s="130"/>
      <c r="F1890" s="130"/>
      <c r="G1890" s="130"/>
      <c r="H1890" s="132"/>
      <c r="I1890" s="130"/>
      <c r="J1890" s="130"/>
      <c r="K1890" s="130"/>
      <c r="L1890" s="89"/>
      <c r="M1890" s="73"/>
    </row>
    <row r="1891" spans="2:13" ht="21" customHeight="1" outlineLevel="1">
      <c r="B1891" s="73"/>
      <c r="C1891" s="109"/>
      <c r="D1891" s="103"/>
      <c r="E1891" s="98"/>
      <c r="F1891" s="73"/>
      <c r="G1891" s="73"/>
      <c r="H1891" s="73"/>
      <c r="I1891" s="73"/>
      <c r="J1891" s="73"/>
      <c r="K1891" s="73"/>
      <c r="L1891" s="89"/>
      <c r="M1891" s="73"/>
    </row>
    <row r="1892" spans="2:13" ht="21" customHeight="1" outlineLevel="1">
      <c r="B1892" s="73"/>
      <c r="C1892" s="86" t="s">
        <v>508</v>
      </c>
      <c r="D1892" s="116"/>
      <c r="E1892" s="116"/>
      <c r="F1892" s="116"/>
      <c r="G1892" s="73"/>
      <c r="H1892" s="73"/>
      <c r="I1892" s="73"/>
      <c r="J1892" s="116"/>
      <c r="K1892" s="73"/>
      <c r="L1892" s="116"/>
      <c r="M1892" s="73"/>
    </row>
    <row r="1893" spans="2:13" ht="21" customHeight="1" outlineLevel="1">
      <c r="B1893" s="73"/>
      <c r="C1893" s="89"/>
      <c r="D1893" s="89"/>
      <c r="E1893" s="89"/>
      <c r="F1893" s="89"/>
      <c r="G1893" s="73"/>
      <c r="H1893" s="73"/>
      <c r="I1893" s="73"/>
      <c r="J1893" s="89"/>
      <c r="K1893" s="73"/>
      <c r="L1893" s="89"/>
      <c r="M1893" s="73"/>
    </row>
    <row r="1894" spans="2:13" ht="21" customHeight="1" outlineLevel="1">
      <c r="B1894" s="73"/>
      <c r="C1894" s="133" t="s">
        <v>509</v>
      </c>
      <c r="D1894" s="89"/>
      <c r="E1894" s="89"/>
      <c r="F1894" s="89"/>
      <c r="G1894" s="73"/>
      <c r="H1894" s="73"/>
      <c r="I1894" s="73"/>
      <c r="J1894" s="73"/>
      <c r="K1894" s="73"/>
      <c r="L1894" s="89"/>
      <c r="M1894" s="73"/>
    </row>
    <row r="1895" spans="2:13" ht="21" customHeight="1" outlineLevel="1">
      <c r="B1895" s="73"/>
      <c r="C1895" s="89"/>
      <c r="D1895" s="89"/>
      <c r="E1895" s="89"/>
      <c r="F1895" s="89"/>
      <c r="G1895" s="73"/>
      <c r="H1895" s="73"/>
      <c r="I1895" s="73"/>
      <c r="J1895" s="89"/>
      <c r="K1895" s="73"/>
      <c r="L1895" s="89"/>
      <c r="M1895" s="73"/>
    </row>
    <row r="1896" spans="2:13" ht="21" customHeight="1" outlineLevel="1">
      <c r="B1896" s="73"/>
      <c r="C1896" s="481"/>
      <c r="D1896" s="481"/>
      <c r="E1896" s="481"/>
      <c r="F1896" s="481"/>
      <c r="G1896" s="481"/>
      <c r="H1896" s="481"/>
      <c r="I1896" s="481"/>
      <c r="J1896" s="481"/>
      <c r="K1896" s="481"/>
      <c r="L1896" s="89"/>
      <c r="M1896" s="73"/>
    </row>
    <row r="1897" spans="2:13" ht="21" customHeight="1" outlineLevel="1">
      <c r="B1897" s="73"/>
      <c r="C1897" s="481"/>
      <c r="D1897" s="481"/>
      <c r="E1897" s="481"/>
      <c r="F1897" s="481"/>
      <c r="G1897" s="481"/>
      <c r="H1897" s="481"/>
      <c r="I1897" s="481"/>
      <c r="J1897" s="481"/>
      <c r="K1897" s="481"/>
      <c r="L1897" s="73"/>
      <c r="M1897" s="73"/>
    </row>
    <row r="1898" spans="2:13" ht="21" customHeight="1" outlineLevel="1">
      <c r="B1898" s="73"/>
      <c r="C1898" s="481"/>
      <c r="D1898" s="481"/>
      <c r="E1898" s="481"/>
      <c r="F1898" s="481"/>
      <c r="G1898" s="481"/>
      <c r="H1898" s="481"/>
      <c r="I1898" s="481"/>
      <c r="J1898" s="481"/>
      <c r="K1898" s="481"/>
      <c r="L1898" s="73"/>
      <c r="M1898" s="73"/>
    </row>
    <row r="1899" spans="2:13" ht="21" customHeight="1" outlineLevel="1">
      <c r="B1899" s="73"/>
      <c r="C1899" s="481"/>
      <c r="D1899" s="481"/>
      <c r="E1899" s="481"/>
      <c r="F1899" s="481"/>
      <c r="G1899" s="481"/>
      <c r="H1899" s="481"/>
      <c r="I1899" s="481"/>
      <c r="J1899" s="481"/>
      <c r="K1899" s="481"/>
      <c r="L1899" s="73"/>
      <c r="M1899" s="73"/>
    </row>
    <row r="1900" spans="2:13" ht="21" customHeight="1" outlineLevel="1">
      <c r="B1900" s="73"/>
      <c r="C1900" s="481"/>
      <c r="D1900" s="481"/>
      <c r="E1900" s="481"/>
      <c r="F1900" s="481"/>
      <c r="G1900" s="481"/>
      <c r="H1900" s="481"/>
      <c r="I1900" s="481"/>
      <c r="J1900" s="481"/>
      <c r="K1900" s="481"/>
      <c r="L1900" s="73"/>
      <c r="M1900" s="73"/>
    </row>
    <row r="1901" spans="2:13" ht="21" customHeight="1" outlineLevel="1">
      <c r="B1901" s="73"/>
      <c r="C1901" s="481"/>
      <c r="D1901" s="481"/>
      <c r="E1901" s="481"/>
      <c r="F1901" s="481"/>
      <c r="G1901" s="481"/>
      <c r="H1901" s="481"/>
      <c r="I1901" s="481"/>
      <c r="J1901" s="481"/>
      <c r="K1901" s="481"/>
      <c r="L1901" s="73"/>
      <c r="M1901" s="73"/>
    </row>
    <row r="1902" spans="2:13" ht="21" customHeight="1" outlineLevel="1">
      <c r="B1902" s="73"/>
      <c r="C1902" s="481"/>
      <c r="D1902" s="481"/>
      <c r="E1902" s="481"/>
      <c r="F1902" s="481"/>
      <c r="G1902" s="481"/>
      <c r="H1902" s="481"/>
      <c r="I1902" s="481"/>
      <c r="J1902" s="481"/>
      <c r="K1902" s="481"/>
      <c r="L1902" s="73"/>
      <c r="M1902" s="73"/>
    </row>
    <row r="1903" spans="2:13" ht="21" customHeight="1" outlineLevel="1">
      <c r="B1903" s="73"/>
      <c r="C1903" s="481"/>
      <c r="D1903" s="481"/>
      <c r="E1903" s="481"/>
      <c r="F1903" s="481"/>
      <c r="G1903" s="481"/>
      <c r="H1903" s="481"/>
      <c r="I1903" s="481"/>
      <c r="J1903" s="481"/>
      <c r="K1903" s="481"/>
      <c r="L1903" s="73"/>
      <c r="M1903" s="73"/>
    </row>
    <row r="1904" spans="2:13" ht="21" customHeight="1" outlineLevel="1">
      <c r="B1904" s="73"/>
      <c r="C1904" s="481"/>
      <c r="D1904" s="481"/>
      <c r="E1904" s="481"/>
      <c r="F1904" s="481"/>
      <c r="G1904" s="481"/>
      <c r="H1904" s="481"/>
      <c r="I1904" s="481"/>
      <c r="J1904" s="481"/>
      <c r="K1904" s="481"/>
      <c r="L1904" s="73"/>
      <c r="M1904" s="73"/>
    </row>
    <row r="1905" spans="2:13" ht="21" customHeight="1" outlineLevel="1">
      <c r="B1905" s="73"/>
      <c r="C1905" s="481"/>
      <c r="D1905" s="481"/>
      <c r="E1905" s="481"/>
      <c r="F1905" s="481"/>
      <c r="G1905" s="481"/>
      <c r="H1905" s="481"/>
      <c r="I1905" s="481"/>
      <c r="J1905" s="481"/>
      <c r="K1905" s="481"/>
      <c r="L1905" s="73"/>
      <c r="M1905" s="73"/>
    </row>
    <row r="1906" spans="2:13" ht="21" customHeight="1" outlineLevel="1">
      <c r="B1906" s="73"/>
      <c r="C1906" s="481"/>
      <c r="D1906" s="481"/>
      <c r="E1906" s="481"/>
      <c r="F1906" s="481"/>
      <c r="G1906" s="481"/>
      <c r="H1906" s="481"/>
      <c r="I1906" s="481"/>
      <c r="J1906" s="481"/>
      <c r="K1906" s="481"/>
      <c r="L1906" s="73"/>
      <c r="M1906" s="73"/>
    </row>
    <row r="1907" spans="2:13" ht="21" customHeight="1" outlineLevel="1">
      <c r="B1907" s="73"/>
      <c r="C1907" s="481"/>
      <c r="D1907" s="481"/>
      <c r="E1907" s="481"/>
      <c r="F1907" s="481"/>
      <c r="G1907" s="481"/>
      <c r="H1907" s="481"/>
      <c r="I1907" s="481"/>
      <c r="J1907" s="481"/>
      <c r="K1907" s="481"/>
      <c r="L1907" s="73"/>
      <c r="M1907" s="73"/>
    </row>
    <row r="1908" spans="2:13" ht="21" customHeight="1" outlineLevel="1">
      <c r="B1908" s="73"/>
      <c r="C1908" s="481"/>
      <c r="D1908" s="481"/>
      <c r="E1908" s="481"/>
      <c r="F1908" s="481"/>
      <c r="G1908" s="481"/>
      <c r="H1908" s="481"/>
      <c r="I1908" s="481"/>
      <c r="J1908" s="481"/>
      <c r="K1908" s="481"/>
      <c r="L1908" s="73"/>
      <c r="M1908" s="73"/>
    </row>
    <row r="1909" spans="2:13" ht="21" customHeight="1" outlineLevel="1">
      <c r="B1909" s="73"/>
      <c r="C1909" s="481"/>
      <c r="D1909" s="481"/>
      <c r="E1909" s="481"/>
      <c r="F1909" s="481"/>
      <c r="G1909" s="481"/>
      <c r="H1909" s="481"/>
      <c r="I1909" s="481"/>
      <c r="J1909" s="481"/>
      <c r="K1909" s="481"/>
      <c r="L1909" s="73"/>
      <c r="M1909" s="73"/>
    </row>
    <row r="1910" spans="2:13" ht="21" customHeight="1" outlineLevel="1">
      <c r="B1910" s="73"/>
      <c r="C1910" s="481"/>
      <c r="D1910" s="481"/>
      <c r="E1910" s="481"/>
      <c r="F1910" s="481"/>
      <c r="G1910" s="481"/>
      <c r="H1910" s="481"/>
      <c r="I1910" s="481"/>
      <c r="J1910" s="481"/>
      <c r="K1910" s="481"/>
      <c r="L1910" s="73"/>
      <c r="M1910" s="73"/>
    </row>
    <row r="1911" spans="2:13" ht="21" customHeight="1" outlineLevel="1">
      <c r="B1911" s="73"/>
      <c r="C1911" s="481"/>
      <c r="D1911" s="481"/>
      <c r="E1911" s="481"/>
      <c r="F1911" s="481"/>
      <c r="G1911" s="481"/>
      <c r="H1911" s="481"/>
      <c r="I1911" s="481"/>
      <c r="J1911" s="481"/>
      <c r="K1911" s="481"/>
      <c r="L1911" s="73"/>
      <c r="M1911" s="73"/>
    </row>
    <row r="1912" spans="2:13" ht="21" customHeight="1" outlineLevel="1">
      <c r="B1912" s="73"/>
      <c r="C1912" s="481"/>
      <c r="D1912" s="481"/>
      <c r="E1912" s="481"/>
      <c r="F1912" s="481"/>
      <c r="G1912" s="481"/>
      <c r="H1912" s="481"/>
      <c r="I1912" s="481"/>
      <c r="J1912" s="481"/>
      <c r="K1912" s="481"/>
      <c r="L1912" s="73"/>
      <c r="M1912" s="73"/>
    </row>
    <row r="1913" spans="2:13" ht="21" customHeight="1" outlineLevel="1">
      <c r="B1913" s="73"/>
      <c r="C1913" s="481"/>
      <c r="D1913" s="481"/>
      <c r="E1913" s="481"/>
      <c r="F1913" s="481"/>
      <c r="G1913" s="481"/>
      <c r="H1913" s="481"/>
      <c r="I1913" s="481"/>
      <c r="J1913" s="481"/>
      <c r="K1913" s="481"/>
      <c r="L1913" s="73"/>
      <c r="M1913" s="73"/>
    </row>
    <row r="1914" spans="2:13" ht="21" customHeight="1" outlineLevel="1">
      <c r="B1914" s="73"/>
      <c r="C1914" s="134"/>
      <c r="D1914" s="73"/>
      <c r="E1914" s="134"/>
      <c r="F1914" s="73"/>
      <c r="G1914" s="73"/>
      <c r="H1914" s="73"/>
      <c r="I1914" s="135"/>
      <c r="J1914" s="136"/>
      <c r="K1914" s="137"/>
      <c r="L1914" s="73"/>
      <c r="M1914" s="73"/>
    </row>
    <row r="1915" spans="2:13" ht="21" customHeight="1" outlineLevel="1">
      <c r="B1915" s="73"/>
      <c r="C1915" s="133" t="s">
        <v>511</v>
      </c>
      <c r="D1915" s="73"/>
      <c r="E1915" s="134"/>
      <c r="F1915" s="73"/>
      <c r="G1915" s="73"/>
      <c r="H1915" s="73"/>
      <c r="I1915" s="135"/>
      <c r="J1915" s="136"/>
      <c r="K1915" s="137"/>
      <c r="L1915" s="73"/>
      <c r="M1915" s="73"/>
    </row>
    <row r="1916" spans="2:13" ht="21" customHeight="1" outlineLevel="1">
      <c r="B1916" s="73"/>
      <c r="C1916" s="73"/>
      <c r="D1916" s="73"/>
      <c r="E1916" s="83"/>
      <c r="F1916" s="73"/>
      <c r="G1916" s="73"/>
      <c r="H1916" s="73"/>
      <c r="I1916" s="73"/>
      <c r="J1916" s="73"/>
      <c r="K1916" s="73"/>
      <c r="L1916" s="73"/>
      <c r="M1916" s="73"/>
    </row>
    <row r="1917" spans="2:13" ht="21" customHeight="1" outlineLevel="1">
      <c r="B1917" s="73"/>
      <c r="C1917" s="481"/>
      <c r="D1917" s="481"/>
      <c r="E1917" s="481"/>
      <c r="F1917" s="481"/>
      <c r="G1917" s="481"/>
      <c r="H1917" s="481"/>
      <c r="I1917" s="481"/>
      <c r="J1917" s="481"/>
      <c r="K1917" s="481"/>
      <c r="L1917" s="73"/>
      <c r="M1917" s="73"/>
    </row>
    <row r="1918" spans="2:13" ht="21" customHeight="1" outlineLevel="1">
      <c r="B1918" s="73"/>
      <c r="C1918" s="481"/>
      <c r="D1918" s="481"/>
      <c r="E1918" s="481"/>
      <c r="F1918" s="481"/>
      <c r="G1918" s="481"/>
      <c r="H1918" s="481"/>
      <c r="I1918" s="481"/>
      <c r="J1918" s="481"/>
      <c r="K1918" s="481"/>
      <c r="L1918" s="73"/>
      <c r="M1918" s="73"/>
    </row>
    <row r="1919" spans="2:13" ht="21" customHeight="1" outlineLevel="1">
      <c r="B1919" s="73"/>
      <c r="C1919" s="481"/>
      <c r="D1919" s="481"/>
      <c r="E1919" s="481"/>
      <c r="F1919" s="481"/>
      <c r="G1919" s="481"/>
      <c r="H1919" s="481"/>
      <c r="I1919" s="481"/>
      <c r="J1919" s="481"/>
      <c r="K1919" s="481"/>
      <c r="L1919" s="73"/>
      <c r="M1919" s="73"/>
    </row>
    <row r="1920" spans="2:13" ht="21" customHeight="1" outlineLevel="1">
      <c r="B1920" s="73"/>
      <c r="C1920" s="481"/>
      <c r="D1920" s="481"/>
      <c r="E1920" s="481"/>
      <c r="F1920" s="481"/>
      <c r="G1920" s="481"/>
      <c r="H1920" s="481"/>
      <c r="I1920" s="481"/>
      <c r="J1920" s="481"/>
      <c r="K1920" s="481"/>
      <c r="L1920" s="73"/>
      <c r="M1920" s="73"/>
    </row>
    <row r="1921" spans="2:13" ht="21" customHeight="1" outlineLevel="1">
      <c r="B1921" s="73"/>
      <c r="C1921" s="481"/>
      <c r="D1921" s="481"/>
      <c r="E1921" s="481"/>
      <c r="F1921" s="481"/>
      <c r="G1921" s="481"/>
      <c r="H1921" s="481"/>
      <c r="I1921" s="481"/>
      <c r="J1921" s="481"/>
      <c r="K1921" s="481"/>
      <c r="L1921" s="73"/>
      <c r="M1921" s="73"/>
    </row>
    <row r="1922" spans="2:13" ht="21" customHeight="1" outlineLevel="1">
      <c r="B1922" s="73"/>
      <c r="C1922" s="481"/>
      <c r="D1922" s="481"/>
      <c r="E1922" s="481"/>
      <c r="F1922" s="481"/>
      <c r="G1922" s="481"/>
      <c r="H1922" s="481"/>
      <c r="I1922" s="481"/>
      <c r="J1922" s="481"/>
      <c r="K1922" s="481"/>
      <c r="L1922" s="73"/>
      <c r="M1922" s="73"/>
    </row>
    <row r="1923" spans="2:13" ht="21" customHeight="1" outlineLevel="1">
      <c r="B1923" s="73"/>
      <c r="C1923" s="481"/>
      <c r="D1923" s="481"/>
      <c r="E1923" s="481"/>
      <c r="F1923" s="481"/>
      <c r="G1923" s="481"/>
      <c r="H1923" s="481"/>
      <c r="I1923" s="481"/>
      <c r="J1923" s="481"/>
      <c r="K1923" s="481"/>
      <c r="L1923" s="73"/>
      <c r="M1923" s="73"/>
    </row>
    <row r="1924" spans="2:13" ht="21" customHeight="1" outlineLevel="1">
      <c r="B1924" s="73"/>
      <c r="C1924" s="481"/>
      <c r="D1924" s="481"/>
      <c r="E1924" s="481"/>
      <c r="F1924" s="481"/>
      <c r="G1924" s="481"/>
      <c r="H1924" s="481"/>
      <c r="I1924" s="481"/>
      <c r="J1924" s="481"/>
      <c r="K1924" s="481"/>
      <c r="L1924" s="73"/>
      <c r="M1924" s="73"/>
    </row>
    <row r="1925" spans="2:13" ht="21" customHeight="1" outlineLevel="1">
      <c r="B1925" s="73"/>
      <c r="C1925" s="481"/>
      <c r="D1925" s="481"/>
      <c r="E1925" s="481"/>
      <c r="F1925" s="481"/>
      <c r="G1925" s="481"/>
      <c r="H1925" s="481"/>
      <c r="I1925" s="481"/>
      <c r="J1925" s="481"/>
      <c r="K1925" s="481"/>
      <c r="L1925" s="73"/>
      <c r="M1925" s="73"/>
    </row>
    <row r="1926" spans="2:13" ht="21" customHeight="1" outlineLevel="1">
      <c r="B1926" s="73"/>
      <c r="C1926" s="481"/>
      <c r="D1926" s="481"/>
      <c r="E1926" s="481"/>
      <c r="F1926" s="481"/>
      <c r="G1926" s="481"/>
      <c r="H1926" s="481"/>
      <c r="I1926" s="481"/>
      <c r="J1926" s="481"/>
      <c r="K1926" s="481"/>
      <c r="L1926" s="73"/>
      <c r="M1926" s="73"/>
    </row>
    <row r="1927" spans="2:13" ht="21" customHeight="1" outlineLevel="1">
      <c r="B1927" s="73"/>
      <c r="C1927" s="481"/>
      <c r="D1927" s="481"/>
      <c r="E1927" s="481"/>
      <c r="F1927" s="481"/>
      <c r="G1927" s="481"/>
      <c r="H1927" s="481"/>
      <c r="I1927" s="481"/>
      <c r="J1927" s="481"/>
      <c r="K1927" s="481"/>
      <c r="L1927" s="73"/>
      <c r="M1927" s="73"/>
    </row>
    <row r="1928" spans="2:13" ht="21" customHeight="1" outlineLevel="1">
      <c r="B1928" s="73"/>
      <c r="C1928" s="481"/>
      <c r="D1928" s="481"/>
      <c r="E1928" s="481"/>
      <c r="F1928" s="481"/>
      <c r="G1928" s="481"/>
      <c r="H1928" s="481"/>
      <c r="I1928" s="481"/>
      <c r="J1928" s="481"/>
      <c r="K1928" s="481"/>
      <c r="L1928" s="73"/>
      <c r="M1928" s="73"/>
    </row>
    <row r="1929" spans="2:13" ht="21" customHeight="1" outlineLevel="1">
      <c r="B1929" s="73"/>
      <c r="C1929" s="481"/>
      <c r="D1929" s="481"/>
      <c r="E1929" s="481"/>
      <c r="F1929" s="481"/>
      <c r="G1929" s="481"/>
      <c r="H1929" s="481"/>
      <c r="I1929" s="481"/>
      <c r="J1929" s="481"/>
      <c r="K1929" s="481"/>
      <c r="L1929" s="73"/>
      <c r="M1929" s="73"/>
    </row>
    <row r="1930" spans="2:13" ht="21" customHeight="1" outlineLevel="1">
      <c r="B1930" s="73"/>
      <c r="C1930" s="481"/>
      <c r="D1930" s="481"/>
      <c r="E1930" s="481"/>
      <c r="F1930" s="481"/>
      <c r="G1930" s="481"/>
      <c r="H1930" s="481"/>
      <c r="I1930" s="481"/>
      <c r="J1930" s="481"/>
      <c r="K1930" s="481"/>
      <c r="L1930" s="73"/>
      <c r="M1930" s="73"/>
    </row>
    <row r="1931" spans="2:13" ht="21" customHeight="1" outlineLevel="1">
      <c r="B1931" s="73"/>
      <c r="C1931" s="481"/>
      <c r="D1931" s="481"/>
      <c r="E1931" s="481"/>
      <c r="F1931" s="481"/>
      <c r="G1931" s="481"/>
      <c r="H1931" s="481"/>
      <c r="I1931" s="481"/>
      <c r="J1931" s="481"/>
      <c r="K1931" s="481"/>
      <c r="L1931" s="73"/>
      <c r="M1931" s="73"/>
    </row>
    <row r="1932" spans="2:13" ht="21" customHeight="1" outlineLevel="1">
      <c r="B1932" s="73"/>
      <c r="C1932" s="481"/>
      <c r="D1932" s="481"/>
      <c r="E1932" s="481"/>
      <c r="F1932" s="481"/>
      <c r="G1932" s="481"/>
      <c r="H1932" s="481"/>
      <c r="I1932" s="481"/>
      <c r="J1932" s="481"/>
      <c r="K1932" s="481"/>
      <c r="L1932" s="73"/>
      <c r="M1932" s="73"/>
    </row>
    <row r="1933" spans="2:13" ht="21" customHeight="1" outlineLevel="1">
      <c r="B1933" s="73"/>
      <c r="C1933" s="481"/>
      <c r="D1933" s="481"/>
      <c r="E1933" s="481"/>
      <c r="F1933" s="481"/>
      <c r="G1933" s="481"/>
      <c r="H1933" s="481"/>
      <c r="I1933" s="481"/>
      <c r="J1933" s="481"/>
      <c r="K1933" s="481"/>
      <c r="L1933" s="73"/>
      <c r="M1933" s="73"/>
    </row>
    <row r="1934" spans="2:13" ht="21" customHeight="1" outlineLevel="1">
      <c r="B1934" s="73"/>
      <c r="C1934" s="481"/>
      <c r="D1934" s="481"/>
      <c r="E1934" s="481"/>
      <c r="F1934" s="481"/>
      <c r="G1934" s="481"/>
      <c r="H1934" s="481"/>
      <c r="I1934" s="481"/>
      <c r="J1934" s="481"/>
      <c r="K1934" s="481"/>
      <c r="L1934" s="73"/>
      <c r="M1934" s="73"/>
    </row>
    <row r="1935" spans="2:13" ht="21" customHeight="1" outlineLevel="1">
      <c r="B1935" s="73"/>
      <c r="C1935" s="134"/>
      <c r="D1935" s="73"/>
      <c r="E1935" s="134"/>
      <c r="F1935" s="73"/>
      <c r="G1935" s="73"/>
      <c r="H1935" s="73"/>
      <c r="I1935" s="135"/>
      <c r="J1935" s="136"/>
      <c r="K1935" s="137"/>
      <c r="L1935" s="73"/>
      <c r="M1935" s="73"/>
    </row>
    <row r="1936" spans="2:13" ht="20.25" customHeight="1">
      <c r="B1936" s="73"/>
      <c r="C1936" s="134"/>
      <c r="D1936" s="73"/>
      <c r="E1936" s="134"/>
      <c r="F1936" s="73"/>
      <c r="G1936" s="73"/>
      <c r="H1936" s="73"/>
      <c r="I1936" s="135"/>
      <c r="J1936" s="136"/>
      <c r="K1936" s="137"/>
      <c r="L1936" s="73"/>
      <c r="M1936" s="73"/>
    </row>
    <row r="1937" spans="2:13" ht="24" customHeight="1">
      <c r="B1937" s="73"/>
      <c r="C1937" s="84" t="s">
        <v>324</v>
      </c>
      <c r="D1937" s="81"/>
      <c r="E1937" s="84" t="s">
        <v>325</v>
      </c>
      <c r="F1937" s="73"/>
      <c r="G1937" s="85" t="s">
        <v>430</v>
      </c>
      <c r="H1937" s="73"/>
      <c r="J1937" s="73"/>
      <c r="K1937" s="73"/>
      <c r="L1937" s="73"/>
      <c r="M1937" s="73"/>
    </row>
    <row r="1938" spans="2:13" ht="21" customHeight="1" outlineLevel="1">
      <c r="B1938" s="73"/>
      <c r="C1938" s="83"/>
      <c r="D1938" s="73"/>
      <c r="E1938" s="83"/>
      <c r="F1938" s="73"/>
      <c r="G1938" s="73"/>
      <c r="H1938" s="73"/>
      <c r="I1938" s="73"/>
      <c r="J1938" s="73"/>
      <c r="K1938" s="73"/>
      <c r="L1938" s="73"/>
      <c r="M1938" s="73"/>
    </row>
    <row r="1939" spans="2:13" ht="21.75" customHeight="1" outlineLevel="1">
      <c r="B1939" s="73"/>
      <c r="C1939" s="86" t="s">
        <v>431</v>
      </c>
      <c r="D1939" s="73"/>
      <c r="E1939" s="87"/>
      <c r="F1939" s="73"/>
      <c r="G1939" s="73"/>
      <c r="H1939" s="73"/>
      <c r="I1939" s="73"/>
      <c r="J1939" s="73"/>
      <c r="K1939" s="73"/>
      <c r="L1939" s="73"/>
      <c r="M1939" s="73"/>
    </row>
    <row r="1940" spans="2:13" ht="21" customHeight="1" outlineLevel="1">
      <c r="B1940" s="73"/>
      <c r="C1940" s="88"/>
      <c r="D1940" s="73"/>
      <c r="E1940" s="87"/>
      <c r="F1940" s="73"/>
      <c r="G1940" s="73"/>
      <c r="H1940" s="73"/>
      <c r="I1940" s="73"/>
      <c r="J1940" s="73"/>
      <c r="K1940" s="73"/>
      <c r="L1940" s="73"/>
      <c r="M1940" s="73"/>
    </row>
    <row r="1941" spans="2:13" ht="21" customHeight="1" outlineLevel="1">
      <c r="B1941" s="73"/>
      <c r="C1941" s="89"/>
      <c r="D1941" s="73"/>
      <c r="E1941" s="89"/>
      <c r="F1941" s="73"/>
      <c r="G1941" s="73"/>
      <c r="H1941" s="73"/>
      <c r="I1941" s="73"/>
      <c r="J1941" s="73"/>
      <c r="K1941" s="73"/>
      <c r="L1941" s="73"/>
      <c r="M1941" s="73"/>
    </row>
    <row r="1942" spans="2:13" outlineLevel="1">
      <c r="B1942" s="73"/>
      <c r="C1942" s="90" t="s">
        <v>36</v>
      </c>
      <c r="D1942" s="89"/>
      <c r="E1942" s="90" t="s">
        <v>432</v>
      </c>
      <c r="F1942" s="89"/>
      <c r="G1942" s="91" t="s">
        <v>433</v>
      </c>
      <c r="H1942" s="73"/>
      <c r="I1942" s="90" t="s">
        <v>434</v>
      </c>
      <c r="J1942" s="73"/>
      <c r="K1942" s="73"/>
      <c r="L1942" s="89"/>
      <c r="M1942" s="73"/>
    </row>
    <row r="1943" spans="2:13" ht="36.75" customHeight="1" outlineLevel="1">
      <c r="B1943" s="73"/>
      <c r="C1943" s="92" t="s">
        <v>316</v>
      </c>
      <c r="D1943" s="73"/>
      <c r="E1943" s="93" t="s">
        <v>672</v>
      </c>
      <c r="F1943" s="73"/>
      <c r="G1943" s="94" t="s">
        <v>1136</v>
      </c>
      <c r="H1943" s="73"/>
      <c r="I1943" s="92" t="s">
        <v>438</v>
      </c>
      <c r="J1943" s="73"/>
      <c r="K1943" s="73"/>
      <c r="L1943" s="73"/>
      <c r="M1943" s="73"/>
    </row>
    <row r="1944" spans="2:13" ht="21" customHeight="1" outlineLevel="1">
      <c r="B1944" s="73"/>
      <c r="C1944" s="89"/>
      <c r="D1944" s="73"/>
      <c r="E1944" s="73"/>
      <c r="F1944" s="73"/>
      <c r="G1944" s="73"/>
      <c r="H1944" s="73"/>
      <c r="I1944" s="73"/>
      <c r="J1944" s="73"/>
      <c r="K1944" s="73"/>
      <c r="L1944" s="73"/>
      <c r="M1944" s="73"/>
    </row>
    <row r="1945" spans="2:13" ht="36" outlineLevel="1">
      <c r="B1945" s="73"/>
      <c r="C1945" s="95" t="s">
        <v>439</v>
      </c>
      <c r="D1945" s="89"/>
      <c r="E1945" s="95" t="s">
        <v>440</v>
      </c>
      <c r="F1945" s="89"/>
      <c r="G1945" s="95" t="s">
        <v>441</v>
      </c>
      <c r="H1945" s="73"/>
      <c r="I1945" s="95" t="s">
        <v>442</v>
      </c>
      <c r="J1945" s="89"/>
      <c r="K1945" s="95" t="s">
        <v>642</v>
      </c>
      <c r="L1945" s="73"/>
      <c r="M1945" s="73"/>
    </row>
    <row r="1946" spans="2:13" ht="36.75" customHeight="1" outlineLevel="1">
      <c r="B1946" s="73"/>
      <c r="C1946" s="94" t="s">
        <v>1137</v>
      </c>
      <c r="D1946" s="89"/>
      <c r="E1946" s="94" t="s">
        <v>1138</v>
      </c>
      <c r="F1946" s="89"/>
      <c r="G1946" s="94">
        <v>365</v>
      </c>
      <c r="H1946" s="73"/>
      <c r="I1946" s="150" t="s">
        <v>1141</v>
      </c>
      <c r="J1946" s="89"/>
      <c r="K1946" s="94" t="s">
        <v>430</v>
      </c>
      <c r="L1946" s="73"/>
      <c r="M1946" s="73"/>
    </row>
    <row r="1947" spans="2:13" ht="21" customHeight="1" outlineLevel="1">
      <c r="B1947" s="73"/>
      <c r="C1947" s="89"/>
      <c r="D1947" s="89"/>
      <c r="E1947" s="89"/>
      <c r="F1947" s="89"/>
      <c r="G1947" s="73"/>
      <c r="H1947" s="73"/>
      <c r="I1947" s="73"/>
      <c r="J1947" s="89"/>
      <c r="K1947" s="73"/>
      <c r="L1947" s="73"/>
      <c r="M1947" s="73"/>
    </row>
    <row r="1948" spans="2:13" ht="21.75" customHeight="1" outlineLevel="1">
      <c r="B1948" s="73"/>
      <c r="C1948" s="86" t="s">
        <v>445</v>
      </c>
      <c r="D1948" s="73"/>
      <c r="E1948" s="98"/>
      <c r="F1948" s="99"/>
      <c r="G1948" s="99"/>
      <c r="H1948" s="99"/>
      <c r="I1948" s="99"/>
      <c r="J1948" s="99"/>
      <c r="K1948" s="99"/>
      <c r="L1948" s="73"/>
      <c r="M1948" s="73"/>
    </row>
    <row r="1949" spans="2:13" ht="21" customHeight="1" outlineLevel="1">
      <c r="B1949" s="73"/>
      <c r="C1949" s="73"/>
      <c r="D1949" s="73"/>
      <c r="E1949" s="100"/>
      <c r="F1949" s="101"/>
      <c r="G1949" s="100"/>
      <c r="H1949" s="101"/>
      <c r="I1949" s="100"/>
      <c r="J1949" s="102"/>
      <c r="K1949" s="100"/>
      <c r="L1949" s="73"/>
      <c r="M1949" s="73"/>
    </row>
    <row r="1950" spans="2:13" ht="21" customHeight="1" outlineLevel="1">
      <c r="B1950" s="73"/>
      <c r="C1950" s="73"/>
      <c r="D1950" s="73"/>
      <c r="E1950" s="100">
        <v>2024</v>
      </c>
      <c r="F1950" s="101"/>
      <c r="G1950" s="100">
        <v>2025</v>
      </c>
      <c r="H1950" s="101"/>
      <c r="I1950" s="100">
        <v>2026</v>
      </c>
      <c r="J1950" s="102"/>
      <c r="K1950" s="100" t="s">
        <v>446</v>
      </c>
      <c r="L1950" s="73"/>
      <c r="M1950" s="73"/>
    </row>
    <row r="1951" spans="2:13" outlineLevel="1">
      <c r="B1951" s="73"/>
      <c r="C1951" s="95" t="s">
        <v>447</v>
      </c>
      <c r="D1951" s="103"/>
      <c r="E1951" s="104">
        <f>E1952+E1953</f>
        <v>3</v>
      </c>
      <c r="F1951" s="103"/>
      <c r="G1951" s="104">
        <f>G1952+G1953</f>
        <v>3</v>
      </c>
      <c r="H1951" s="73"/>
      <c r="I1951" s="104">
        <f>I1952+I1953</f>
        <v>3</v>
      </c>
      <c r="J1951" s="103"/>
      <c r="K1951" s="104">
        <f>K1952+K1953</f>
        <v>9</v>
      </c>
      <c r="L1951" s="103"/>
      <c r="M1951" s="73"/>
    </row>
    <row r="1952" spans="2:13" ht="21" customHeight="1" outlineLevel="1">
      <c r="B1952" s="73"/>
      <c r="C1952" s="90" t="s">
        <v>448</v>
      </c>
      <c r="D1952" s="103"/>
      <c r="E1952" s="105">
        <v>0</v>
      </c>
      <c r="F1952" s="106"/>
      <c r="G1952" s="105">
        <v>0</v>
      </c>
      <c r="H1952" s="73"/>
      <c r="I1952" s="105">
        <v>0</v>
      </c>
      <c r="J1952" s="103"/>
      <c r="K1952" s="107">
        <f>E1952+G1952+I1952</f>
        <v>0</v>
      </c>
      <c r="L1952" s="103"/>
      <c r="M1952" s="73"/>
    </row>
    <row r="1953" spans="2:13" ht="21.75" customHeight="1" outlineLevel="1">
      <c r="B1953" s="73"/>
      <c r="C1953" s="90" t="s">
        <v>449</v>
      </c>
      <c r="D1953" s="103"/>
      <c r="E1953" s="105">
        <v>3</v>
      </c>
      <c r="F1953" s="106"/>
      <c r="G1953" s="105">
        <v>3</v>
      </c>
      <c r="H1953" s="73"/>
      <c r="I1953" s="105">
        <v>3</v>
      </c>
      <c r="J1953" s="103"/>
      <c r="K1953" s="107">
        <f>E1953+G1953+I1953</f>
        <v>9</v>
      </c>
      <c r="L1953" s="103"/>
      <c r="M1953" s="73"/>
    </row>
    <row r="1954" spans="2:13" outlineLevel="1">
      <c r="B1954" s="73"/>
      <c r="C1954" s="95" t="s">
        <v>450</v>
      </c>
      <c r="D1954" s="103"/>
      <c r="E1954" s="104">
        <f>E1955+E1956</f>
        <v>0</v>
      </c>
      <c r="F1954" s="103"/>
      <c r="G1954" s="104">
        <f>G1955+G1956</f>
        <v>0</v>
      </c>
      <c r="H1954" s="73"/>
      <c r="I1954" s="104">
        <f>I1955+I1956</f>
        <v>0</v>
      </c>
      <c r="J1954" s="103"/>
      <c r="K1954" s="104">
        <f>K1955+K1956</f>
        <v>0</v>
      </c>
      <c r="L1954" s="103"/>
      <c r="M1954" s="73"/>
    </row>
    <row r="1955" spans="2:13" ht="21" customHeight="1" outlineLevel="1">
      <c r="B1955" s="73"/>
      <c r="C1955" s="90" t="s">
        <v>451</v>
      </c>
      <c r="D1955" s="103"/>
      <c r="E1955" s="105">
        <v>0</v>
      </c>
      <c r="F1955" s="106"/>
      <c r="G1955" s="105">
        <v>0</v>
      </c>
      <c r="H1955" s="73"/>
      <c r="I1955" s="105">
        <v>0</v>
      </c>
      <c r="J1955" s="103"/>
      <c r="K1955" s="107">
        <f>E1955+G1955+I1955</f>
        <v>0</v>
      </c>
      <c r="L1955" s="103"/>
      <c r="M1955" s="73"/>
    </row>
    <row r="1956" spans="2:13" ht="21" customHeight="1" outlineLevel="1">
      <c r="B1956" s="73"/>
      <c r="C1956" s="90" t="s">
        <v>452</v>
      </c>
      <c r="D1956" s="103"/>
      <c r="E1956" s="105">
        <v>0</v>
      </c>
      <c r="F1956" s="106"/>
      <c r="G1956" s="105">
        <v>0</v>
      </c>
      <c r="H1956" s="73"/>
      <c r="I1956" s="105">
        <v>0</v>
      </c>
      <c r="J1956" s="103"/>
      <c r="K1956" s="107">
        <f>E1956+G1956+I1956</f>
        <v>0</v>
      </c>
      <c r="L1956" s="103"/>
      <c r="M1956" s="73"/>
    </row>
    <row r="1957" spans="2:13" ht="21" customHeight="1" outlineLevel="1">
      <c r="B1957" s="73"/>
      <c r="C1957" s="95" t="s">
        <v>453</v>
      </c>
      <c r="D1957" s="103"/>
      <c r="E1957" s="104">
        <f>E1958+E1959</f>
        <v>0</v>
      </c>
      <c r="F1957" s="103"/>
      <c r="G1957" s="104">
        <f>G1958+G1959</f>
        <v>0</v>
      </c>
      <c r="H1957" s="73"/>
      <c r="I1957" s="104">
        <f>I1958+I1959</f>
        <v>0</v>
      </c>
      <c r="J1957" s="103"/>
      <c r="K1957" s="104">
        <f>K1958+K1959</f>
        <v>0</v>
      </c>
      <c r="L1957" s="103"/>
      <c r="M1957" s="73"/>
    </row>
    <row r="1958" spans="2:13" ht="21" customHeight="1" outlineLevel="1">
      <c r="B1958" s="73"/>
      <c r="C1958" s="90" t="s">
        <v>454</v>
      </c>
      <c r="D1958" s="103"/>
      <c r="E1958" s="105">
        <v>0</v>
      </c>
      <c r="F1958" s="106"/>
      <c r="G1958" s="105">
        <v>0</v>
      </c>
      <c r="H1958" s="73"/>
      <c r="I1958" s="105">
        <v>0</v>
      </c>
      <c r="J1958" s="103"/>
      <c r="K1958" s="107">
        <f>E1958+G1958+I1958</f>
        <v>0</v>
      </c>
      <c r="L1958" s="103"/>
      <c r="M1958" s="73"/>
    </row>
    <row r="1959" spans="2:13" ht="21" customHeight="1" outlineLevel="1">
      <c r="B1959" s="73"/>
      <c r="C1959" s="90" t="s">
        <v>455</v>
      </c>
      <c r="D1959" s="103"/>
      <c r="E1959" s="105">
        <v>0</v>
      </c>
      <c r="F1959" s="106"/>
      <c r="G1959" s="105">
        <v>0</v>
      </c>
      <c r="H1959" s="73"/>
      <c r="I1959" s="105">
        <v>0</v>
      </c>
      <c r="J1959" s="103"/>
      <c r="K1959" s="107">
        <f>E1959+G1959+I1959</f>
        <v>0</v>
      </c>
      <c r="L1959" s="103"/>
      <c r="M1959" s="73"/>
    </row>
    <row r="1960" spans="2:13" ht="21" customHeight="1" outlineLevel="1">
      <c r="B1960" s="73"/>
      <c r="C1960" s="95" t="s">
        <v>456</v>
      </c>
      <c r="D1960" s="103"/>
      <c r="E1960" s="104">
        <f>E1961+E1962</f>
        <v>0</v>
      </c>
      <c r="F1960" s="103"/>
      <c r="G1960" s="104">
        <f>G1961+G1962</f>
        <v>0</v>
      </c>
      <c r="H1960" s="73"/>
      <c r="I1960" s="104">
        <f>I1961+I1962</f>
        <v>0</v>
      </c>
      <c r="J1960" s="103"/>
      <c r="K1960" s="104">
        <f>K1961+K1962</f>
        <v>0</v>
      </c>
      <c r="L1960" s="103"/>
      <c r="M1960" s="73"/>
    </row>
    <row r="1961" spans="2:13" ht="21" customHeight="1" outlineLevel="1">
      <c r="B1961" s="73"/>
      <c r="C1961" s="90" t="s">
        <v>457</v>
      </c>
      <c r="D1961" s="103"/>
      <c r="E1961" s="105">
        <v>0</v>
      </c>
      <c r="F1961" s="106"/>
      <c r="G1961" s="105">
        <v>0</v>
      </c>
      <c r="H1961" s="73"/>
      <c r="I1961" s="105">
        <v>0</v>
      </c>
      <c r="J1961" s="103"/>
      <c r="K1961" s="107">
        <f>E1961+G1961+I1961</f>
        <v>0</v>
      </c>
      <c r="L1961" s="103"/>
      <c r="M1961" s="73"/>
    </row>
    <row r="1962" spans="2:13" ht="21" customHeight="1" outlineLevel="1">
      <c r="B1962" s="73"/>
      <c r="C1962" s="90" t="s">
        <v>458</v>
      </c>
      <c r="D1962" s="103"/>
      <c r="E1962" s="105">
        <v>0</v>
      </c>
      <c r="F1962" s="106"/>
      <c r="G1962" s="105">
        <v>0</v>
      </c>
      <c r="H1962" s="73"/>
      <c r="I1962" s="105">
        <v>0</v>
      </c>
      <c r="J1962" s="103"/>
      <c r="K1962" s="107">
        <f>E1962+G1962+I1962</f>
        <v>0</v>
      </c>
      <c r="L1962" s="103"/>
      <c r="M1962" s="73"/>
    </row>
    <row r="1963" spans="2:13" ht="21" customHeight="1" outlineLevel="1">
      <c r="B1963" s="73"/>
      <c r="C1963" s="90" t="s">
        <v>459</v>
      </c>
      <c r="D1963" s="103"/>
      <c r="E1963" s="108">
        <f>E1951+E1954+E1957+E1960</f>
        <v>3</v>
      </c>
      <c r="F1963" s="103"/>
      <c r="G1963" s="108">
        <f>G1951+G1954+G1957+G1960</f>
        <v>3</v>
      </c>
      <c r="H1963" s="73"/>
      <c r="I1963" s="108">
        <f>I1951+I1954+I1957+I1960</f>
        <v>3</v>
      </c>
      <c r="J1963" s="103"/>
      <c r="K1963" s="108">
        <f>E1963+G1963+I1963</f>
        <v>9</v>
      </c>
      <c r="L1963" s="103"/>
      <c r="M1963" s="73"/>
    </row>
    <row r="1964" spans="2:13" ht="21" customHeight="1" outlineLevel="1">
      <c r="B1964" s="73"/>
      <c r="C1964" s="109"/>
      <c r="D1964" s="103"/>
      <c r="E1964" s="109"/>
      <c r="F1964" s="109"/>
      <c r="G1964" s="109"/>
      <c r="H1964" s="109"/>
      <c r="I1964" s="109"/>
      <c r="J1964" s="109"/>
      <c r="K1964" s="109"/>
      <c r="L1964" s="103"/>
      <c r="M1964" s="73"/>
    </row>
    <row r="1965" spans="2:13" ht="21" customHeight="1" outlineLevel="1">
      <c r="B1965" s="73"/>
      <c r="C1965" s="103"/>
      <c r="D1965" s="89"/>
      <c r="E1965" s="103"/>
      <c r="F1965" s="89"/>
      <c r="G1965" s="73"/>
      <c r="H1965" s="73"/>
      <c r="I1965" s="73"/>
      <c r="J1965" s="89"/>
      <c r="K1965" s="73"/>
      <c r="L1965" s="89"/>
      <c r="M1965" s="73"/>
    </row>
    <row r="1966" spans="2:13" ht="21" customHeight="1" outlineLevel="1">
      <c r="B1966" s="73"/>
      <c r="C1966" s="86" t="s">
        <v>460</v>
      </c>
      <c r="D1966" s="73"/>
      <c r="E1966" s="99"/>
      <c r="F1966" s="99"/>
      <c r="G1966" s="99"/>
      <c r="H1966" s="99"/>
      <c r="I1966" s="99"/>
      <c r="J1966" s="99"/>
      <c r="K1966" s="99"/>
      <c r="L1966" s="89"/>
      <c r="M1966" s="73"/>
    </row>
    <row r="1967" spans="2:13" ht="21" customHeight="1" outlineLevel="1">
      <c r="B1967" s="73"/>
      <c r="C1967" s="73"/>
      <c r="D1967" s="73"/>
      <c r="E1967" s="100"/>
      <c r="F1967" s="101"/>
      <c r="G1967" s="100"/>
      <c r="H1967" s="101"/>
      <c r="I1967" s="100"/>
      <c r="J1967" s="102"/>
      <c r="K1967" s="100"/>
      <c r="L1967" s="89"/>
      <c r="M1967" s="73"/>
    </row>
    <row r="1968" spans="2:13" ht="21" customHeight="1" outlineLevel="1">
      <c r="B1968" s="73"/>
      <c r="C1968" s="73"/>
      <c r="D1968" s="73"/>
      <c r="E1968" s="100">
        <v>2024</v>
      </c>
      <c r="F1968" s="101"/>
      <c r="G1968" s="100">
        <v>2025</v>
      </c>
      <c r="H1968" s="101"/>
      <c r="I1968" s="100">
        <v>2026</v>
      </c>
      <c r="J1968" s="102"/>
      <c r="K1968" s="100" t="s">
        <v>407</v>
      </c>
      <c r="L1968" s="89"/>
      <c r="M1968" s="73"/>
    </row>
    <row r="1969" spans="2:13" ht="21" customHeight="1" outlineLevel="1">
      <c r="B1969" s="73"/>
      <c r="C1969" s="95" t="s">
        <v>461</v>
      </c>
      <c r="D1969" s="103"/>
      <c r="E1969" s="110">
        <v>26400</v>
      </c>
      <c r="F1969" s="111"/>
      <c r="G1969" s="110">
        <v>26400</v>
      </c>
      <c r="H1969" s="112"/>
      <c r="I1969" s="110">
        <v>26400</v>
      </c>
      <c r="J1969" s="111"/>
      <c r="K1969" s="113">
        <f t="shared" ref="K1969:K1987" si="30">E1969+G1969+I1969</f>
        <v>79200</v>
      </c>
      <c r="L1969" s="89"/>
      <c r="M1969" s="73"/>
    </row>
    <row r="1970" spans="2:13" ht="21" customHeight="1" outlineLevel="1">
      <c r="B1970" s="73"/>
      <c r="C1970" s="90" t="s">
        <v>462</v>
      </c>
      <c r="D1970" s="103"/>
      <c r="E1970" s="110">
        <v>0</v>
      </c>
      <c r="F1970" s="114"/>
      <c r="G1970" s="110">
        <v>0</v>
      </c>
      <c r="H1970" s="112"/>
      <c r="I1970" s="110">
        <v>0</v>
      </c>
      <c r="J1970" s="111"/>
      <c r="K1970" s="113">
        <f t="shared" si="30"/>
        <v>0</v>
      </c>
      <c r="L1970" s="89"/>
      <c r="M1970" s="73"/>
    </row>
    <row r="1971" spans="2:13" ht="21" customHeight="1" outlineLevel="1">
      <c r="B1971" s="73"/>
      <c r="C1971" s="90" t="s">
        <v>463</v>
      </c>
      <c r="D1971" s="103"/>
      <c r="E1971" s="110">
        <v>0</v>
      </c>
      <c r="F1971" s="111"/>
      <c r="G1971" s="110">
        <v>0</v>
      </c>
      <c r="H1971" s="112"/>
      <c r="I1971" s="110">
        <v>0</v>
      </c>
      <c r="J1971" s="111"/>
      <c r="K1971" s="113">
        <f t="shared" si="30"/>
        <v>0</v>
      </c>
      <c r="L1971" s="89"/>
      <c r="M1971" s="73"/>
    </row>
    <row r="1972" spans="2:13" ht="21.75" customHeight="1" outlineLevel="1">
      <c r="B1972" s="73"/>
      <c r="C1972" s="90" t="s">
        <v>464</v>
      </c>
      <c r="D1972" s="103"/>
      <c r="E1972" s="110">
        <v>0</v>
      </c>
      <c r="F1972" s="114"/>
      <c r="G1972" s="110">
        <v>0</v>
      </c>
      <c r="H1972" s="112"/>
      <c r="I1972" s="110">
        <v>0</v>
      </c>
      <c r="J1972" s="111"/>
      <c r="K1972" s="113">
        <f t="shared" si="30"/>
        <v>0</v>
      </c>
      <c r="L1972" s="73"/>
      <c r="M1972" s="73"/>
    </row>
    <row r="1973" spans="2:13" ht="21.75" customHeight="1" outlineLevel="1">
      <c r="B1973" s="73"/>
      <c r="C1973" s="90" t="s">
        <v>465</v>
      </c>
      <c r="D1973" s="103"/>
      <c r="E1973" s="110">
        <v>0</v>
      </c>
      <c r="F1973" s="114"/>
      <c r="G1973" s="110">
        <v>0</v>
      </c>
      <c r="H1973" s="112"/>
      <c r="I1973" s="110">
        <v>0</v>
      </c>
      <c r="J1973" s="111"/>
      <c r="K1973" s="113">
        <f t="shared" si="30"/>
        <v>0</v>
      </c>
      <c r="L1973" s="73"/>
      <c r="M1973" s="73"/>
    </row>
    <row r="1974" spans="2:13" ht="21" customHeight="1" outlineLevel="1">
      <c r="B1974" s="73"/>
      <c r="C1974" s="90" t="s">
        <v>466</v>
      </c>
      <c r="D1974" s="103"/>
      <c r="E1974" s="110">
        <v>0</v>
      </c>
      <c r="F1974" s="111"/>
      <c r="G1974" s="110">
        <v>0</v>
      </c>
      <c r="H1974" s="112"/>
      <c r="I1974" s="110">
        <v>0</v>
      </c>
      <c r="J1974" s="111"/>
      <c r="K1974" s="113">
        <f t="shared" si="30"/>
        <v>0</v>
      </c>
      <c r="L1974" s="73"/>
      <c r="M1974" s="73"/>
    </row>
    <row r="1975" spans="2:13" ht="21.75" customHeight="1" outlineLevel="1">
      <c r="B1975" s="73"/>
      <c r="C1975" s="90" t="s">
        <v>467</v>
      </c>
      <c r="D1975" s="103"/>
      <c r="E1975" s="110">
        <v>0</v>
      </c>
      <c r="F1975" s="114"/>
      <c r="G1975" s="110">
        <v>0</v>
      </c>
      <c r="H1975" s="112"/>
      <c r="I1975" s="110">
        <v>0</v>
      </c>
      <c r="J1975" s="111"/>
      <c r="K1975" s="113">
        <f t="shared" si="30"/>
        <v>0</v>
      </c>
      <c r="L1975" s="73"/>
      <c r="M1975" s="73"/>
    </row>
    <row r="1976" spans="2:13" ht="21.75" customHeight="1" outlineLevel="1">
      <c r="B1976" s="73"/>
      <c r="C1976" s="90" t="s">
        <v>468</v>
      </c>
      <c r="D1976" s="103"/>
      <c r="E1976" s="110">
        <v>0</v>
      </c>
      <c r="F1976" s="114"/>
      <c r="G1976" s="110">
        <v>0</v>
      </c>
      <c r="H1976" s="112"/>
      <c r="I1976" s="110">
        <v>0</v>
      </c>
      <c r="J1976" s="111"/>
      <c r="K1976" s="113">
        <f t="shared" si="30"/>
        <v>0</v>
      </c>
      <c r="L1976" s="73"/>
      <c r="M1976" s="73"/>
    </row>
    <row r="1977" spans="2:13" ht="21.75" customHeight="1" outlineLevel="1">
      <c r="B1977" s="73"/>
      <c r="C1977" s="90" t="s">
        <v>469</v>
      </c>
      <c r="D1977" s="103"/>
      <c r="E1977" s="110">
        <v>0</v>
      </c>
      <c r="F1977" s="114"/>
      <c r="G1977" s="110">
        <v>0</v>
      </c>
      <c r="H1977" s="112"/>
      <c r="I1977" s="110">
        <v>0</v>
      </c>
      <c r="J1977" s="111"/>
      <c r="K1977" s="113">
        <f t="shared" si="30"/>
        <v>0</v>
      </c>
      <c r="L1977" s="73"/>
      <c r="M1977" s="73"/>
    </row>
    <row r="1978" spans="2:13" ht="21" customHeight="1" outlineLevel="1">
      <c r="B1978" s="73"/>
      <c r="C1978" s="115" t="s">
        <v>470</v>
      </c>
      <c r="D1978" s="103"/>
      <c r="E1978" s="110">
        <v>0</v>
      </c>
      <c r="F1978" s="114"/>
      <c r="G1978" s="110">
        <v>0</v>
      </c>
      <c r="H1978" s="112"/>
      <c r="I1978" s="110">
        <v>0</v>
      </c>
      <c r="J1978" s="111"/>
      <c r="K1978" s="113">
        <f t="shared" si="30"/>
        <v>0</v>
      </c>
      <c r="L1978" s="116"/>
      <c r="M1978" s="73"/>
    </row>
    <row r="1979" spans="2:13" ht="21" customHeight="1" outlineLevel="1">
      <c r="B1979" s="73"/>
      <c r="C1979" s="115" t="s">
        <v>471</v>
      </c>
      <c r="D1979" s="103"/>
      <c r="E1979" s="110">
        <v>0</v>
      </c>
      <c r="F1979" s="114"/>
      <c r="G1979" s="110">
        <v>0</v>
      </c>
      <c r="H1979" s="112"/>
      <c r="I1979" s="110">
        <v>0</v>
      </c>
      <c r="J1979" s="111"/>
      <c r="K1979" s="113">
        <f t="shared" si="30"/>
        <v>0</v>
      </c>
      <c r="L1979" s="116"/>
      <c r="M1979" s="73"/>
    </row>
    <row r="1980" spans="2:13" ht="21" customHeight="1" outlineLevel="1">
      <c r="B1980" s="73"/>
      <c r="C1980" s="115" t="s">
        <v>472</v>
      </c>
      <c r="D1980" s="103"/>
      <c r="E1980" s="110">
        <v>0</v>
      </c>
      <c r="F1980" s="114"/>
      <c r="G1980" s="110">
        <v>0</v>
      </c>
      <c r="H1980" s="112"/>
      <c r="I1980" s="110">
        <v>0</v>
      </c>
      <c r="J1980" s="111"/>
      <c r="K1980" s="113">
        <f t="shared" si="30"/>
        <v>0</v>
      </c>
      <c r="L1980" s="116"/>
      <c r="M1980" s="73"/>
    </row>
    <row r="1981" spans="2:13" ht="21" customHeight="1" outlineLevel="1">
      <c r="B1981" s="73"/>
      <c r="C1981" s="115" t="s">
        <v>473</v>
      </c>
      <c r="D1981" s="103"/>
      <c r="E1981" s="110">
        <v>0</v>
      </c>
      <c r="F1981" s="114"/>
      <c r="G1981" s="110">
        <v>0</v>
      </c>
      <c r="H1981" s="112"/>
      <c r="I1981" s="110">
        <v>0</v>
      </c>
      <c r="J1981" s="111"/>
      <c r="K1981" s="113">
        <f t="shared" si="30"/>
        <v>0</v>
      </c>
      <c r="L1981" s="116"/>
      <c r="M1981" s="73"/>
    </row>
    <row r="1982" spans="2:13" ht="21" customHeight="1" outlineLevel="1">
      <c r="B1982" s="73"/>
      <c r="C1982" s="115" t="s">
        <v>474</v>
      </c>
      <c r="D1982" s="103"/>
      <c r="E1982" s="110">
        <v>0</v>
      </c>
      <c r="F1982" s="114"/>
      <c r="G1982" s="110">
        <v>0</v>
      </c>
      <c r="H1982" s="112"/>
      <c r="I1982" s="110">
        <v>0</v>
      </c>
      <c r="J1982" s="111"/>
      <c r="K1982" s="113">
        <f t="shared" si="30"/>
        <v>0</v>
      </c>
      <c r="L1982" s="116"/>
      <c r="M1982" s="73"/>
    </row>
    <row r="1983" spans="2:13" ht="21" customHeight="1" outlineLevel="1">
      <c r="B1983" s="73"/>
      <c r="C1983" s="115" t="s">
        <v>475</v>
      </c>
      <c r="D1983" s="103"/>
      <c r="E1983" s="110">
        <v>0</v>
      </c>
      <c r="F1983" s="114"/>
      <c r="G1983" s="110">
        <v>0</v>
      </c>
      <c r="H1983" s="112"/>
      <c r="I1983" s="110">
        <v>0</v>
      </c>
      <c r="J1983" s="111"/>
      <c r="K1983" s="113">
        <f t="shared" si="30"/>
        <v>0</v>
      </c>
      <c r="L1983" s="116"/>
      <c r="M1983" s="73"/>
    </row>
    <row r="1984" spans="2:13" ht="21" customHeight="1" outlineLevel="1">
      <c r="B1984" s="73"/>
      <c r="C1984" s="115" t="s">
        <v>476</v>
      </c>
      <c r="D1984" s="103"/>
      <c r="E1984" s="110">
        <v>0</v>
      </c>
      <c r="F1984" s="114"/>
      <c r="G1984" s="110">
        <v>0</v>
      </c>
      <c r="H1984" s="112"/>
      <c r="I1984" s="110">
        <v>0</v>
      </c>
      <c r="J1984" s="111"/>
      <c r="K1984" s="113">
        <f t="shared" si="30"/>
        <v>0</v>
      </c>
      <c r="L1984" s="116"/>
      <c r="M1984" s="73"/>
    </row>
    <row r="1985" spans="2:13" ht="21" customHeight="1" outlineLevel="1">
      <c r="B1985" s="73"/>
      <c r="C1985" s="115" t="s">
        <v>477</v>
      </c>
      <c r="D1985" s="103"/>
      <c r="E1985" s="110">
        <v>0</v>
      </c>
      <c r="F1985" s="114"/>
      <c r="G1985" s="110">
        <v>0</v>
      </c>
      <c r="H1985" s="112"/>
      <c r="I1985" s="110">
        <v>0</v>
      </c>
      <c r="J1985" s="111"/>
      <c r="K1985" s="113">
        <f t="shared" si="30"/>
        <v>0</v>
      </c>
      <c r="L1985" s="116"/>
      <c r="M1985" s="73"/>
    </row>
    <row r="1986" spans="2:13" ht="21" customHeight="1" outlineLevel="1">
      <c r="B1986" s="73"/>
      <c r="C1986" s="115" t="s">
        <v>478</v>
      </c>
      <c r="D1986" s="103"/>
      <c r="E1986" s="110">
        <v>0</v>
      </c>
      <c r="F1986" s="114"/>
      <c r="G1986" s="110">
        <v>0</v>
      </c>
      <c r="H1986" s="112"/>
      <c r="I1986" s="110">
        <v>0</v>
      </c>
      <c r="J1986" s="111"/>
      <c r="K1986" s="113">
        <f t="shared" si="30"/>
        <v>0</v>
      </c>
      <c r="L1986" s="116"/>
      <c r="M1986" s="73"/>
    </row>
    <row r="1987" spans="2:13" ht="21" customHeight="1" outlineLevel="1">
      <c r="B1987" s="73"/>
      <c r="C1987" s="115" t="s">
        <v>479</v>
      </c>
      <c r="D1987" s="103"/>
      <c r="E1987" s="110">
        <v>0</v>
      </c>
      <c r="F1987" s="114"/>
      <c r="G1987" s="110">
        <v>0</v>
      </c>
      <c r="H1987" s="112"/>
      <c r="I1987" s="110">
        <v>0</v>
      </c>
      <c r="J1987" s="111"/>
      <c r="K1987" s="113">
        <f t="shared" si="30"/>
        <v>0</v>
      </c>
      <c r="L1987" s="116"/>
      <c r="M1987" s="73"/>
    </row>
    <row r="1988" spans="2:13" ht="21" customHeight="1" outlineLevel="1">
      <c r="B1988" s="73"/>
      <c r="C1988" s="90" t="s">
        <v>480</v>
      </c>
      <c r="D1988" s="103"/>
      <c r="E1988" s="117">
        <f>SUM(E1969:E1987)</f>
        <v>26400</v>
      </c>
      <c r="F1988" s="111"/>
      <c r="G1988" s="117">
        <f>SUM(G1969:G1987)</f>
        <v>26400</v>
      </c>
      <c r="H1988" s="112"/>
      <c r="I1988" s="117">
        <f>SUM(I1969:I1987)</f>
        <v>26400</v>
      </c>
      <c r="J1988" s="111"/>
      <c r="K1988" s="117">
        <f>SUM(K1969:K1987)</f>
        <v>79200</v>
      </c>
      <c r="L1988" s="89"/>
      <c r="M1988" s="73"/>
    </row>
    <row r="1989" spans="2:13" ht="21" customHeight="1" outlineLevel="1">
      <c r="B1989" s="73"/>
      <c r="C1989" s="109"/>
      <c r="D1989" s="103"/>
      <c r="E1989" s="73"/>
      <c r="F1989" s="73"/>
      <c r="G1989" s="73"/>
      <c r="H1989" s="73"/>
      <c r="I1989" s="73"/>
      <c r="J1989" s="73"/>
      <c r="K1989" s="73"/>
      <c r="L1989" s="89"/>
      <c r="M1989" s="73"/>
    </row>
    <row r="1990" spans="2:13" ht="21" customHeight="1" outlineLevel="1">
      <c r="B1990" s="73"/>
      <c r="C1990" s="73"/>
      <c r="D1990" s="73"/>
      <c r="E1990" s="100">
        <v>2024</v>
      </c>
      <c r="F1990" s="101"/>
      <c r="G1990" s="100">
        <v>2025</v>
      </c>
      <c r="H1990" s="101"/>
      <c r="I1990" s="100">
        <v>2026</v>
      </c>
      <c r="J1990" s="102"/>
      <c r="K1990" s="100" t="s">
        <v>407</v>
      </c>
      <c r="L1990" s="89"/>
      <c r="M1990" s="73"/>
    </row>
    <row r="1991" spans="2:13" ht="21" customHeight="1" outlineLevel="1">
      <c r="B1991" s="73"/>
      <c r="C1991" s="95" t="s">
        <v>481</v>
      </c>
      <c r="D1991" s="103"/>
      <c r="E1991" s="110">
        <v>0</v>
      </c>
      <c r="F1991" s="111"/>
      <c r="G1991" s="110">
        <v>0</v>
      </c>
      <c r="H1991" s="112"/>
      <c r="I1991" s="110">
        <v>0</v>
      </c>
      <c r="J1991" s="111"/>
      <c r="K1991" s="113">
        <f t="shared" ref="K1991:K1999" si="31">E1991+G1991+I1991</f>
        <v>0</v>
      </c>
      <c r="L1991" s="89"/>
      <c r="M1991" s="73"/>
    </row>
    <row r="1992" spans="2:13" ht="21" customHeight="1" outlineLevel="1">
      <c r="B1992" s="73"/>
      <c r="C1992" s="90" t="s">
        <v>482</v>
      </c>
      <c r="D1992" s="103"/>
      <c r="E1992" s="110">
        <v>26400</v>
      </c>
      <c r="F1992" s="114"/>
      <c r="G1992" s="110">
        <v>26400</v>
      </c>
      <c r="H1992" s="112"/>
      <c r="I1992" s="110">
        <v>26400</v>
      </c>
      <c r="J1992" s="111"/>
      <c r="K1992" s="113">
        <f t="shared" si="31"/>
        <v>79200</v>
      </c>
      <c r="L1992" s="89"/>
      <c r="M1992" s="73"/>
    </row>
    <row r="1993" spans="2:13" ht="21" customHeight="1" outlineLevel="1">
      <c r="B1993" s="73"/>
      <c r="C1993" s="90" t="s">
        <v>483</v>
      </c>
      <c r="D1993" s="103"/>
      <c r="E1993" s="110">
        <v>0</v>
      </c>
      <c r="F1993" s="114"/>
      <c r="G1993" s="110">
        <v>0</v>
      </c>
      <c r="H1993" s="112"/>
      <c r="I1993" s="110">
        <v>0</v>
      </c>
      <c r="J1993" s="111"/>
      <c r="K1993" s="113">
        <f t="shared" si="31"/>
        <v>0</v>
      </c>
      <c r="L1993" s="73"/>
      <c r="M1993" s="73"/>
    </row>
    <row r="1994" spans="2:13" ht="21" customHeight="1" outlineLevel="1">
      <c r="B1994" s="73"/>
      <c r="C1994" s="90" t="s">
        <v>484</v>
      </c>
      <c r="D1994" s="103"/>
      <c r="E1994" s="110">
        <v>0</v>
      </c>
      <c r="F1994" s="111"/>
      <c r="G1994" s="110">
        <v>0</v>
      </c>
      <c r="H1994" s="112"/>
      <c r="I1994" s="110">
        <v>0</v>
      </c>
      <c r="J1994" s="111"/>
      <c r="K1994" s="113">
        <f t="shared" si="31"/>
        <v>0</v>
      </c>
      <c r="L1994" s="89"/>
      <c r="M1994" s="73"/>
    </row>
    <row r="1995" spans="2:13" ht="21" customHeight="1" outlineLevel="1">
      <c r="B1995" s="73"/>
      <c r="C1995" s="90" t="s">
        <v>485</v>
      </c>
      <c r="D1995" s="103"/>
      <c r="E1995" s="110">
        <v>0</v>
      </c>
      <c r="F1995" s="114"/>
      <c r="G1995" s="110">
        <v>0</v>
      </c>
      <c r="H1995" s="112"/>
      <c r="I1995" s="110">
        <v>0</v>
      </c>
      <c r="J1995" s="111"/>
      <c r="K1995" s="113">
        <f t="shared" si="31"/>
        <v>0</v>
      </c>
      <c r="L1995" s="116"/>
      <c r="M1995" s="73"/>
    </row>
    <row r="1996" spans="2:13" ht="21" customHeight="1" outlineLevel="1">
      <c r="B1996" s="73"/>
      <c r="C1996" s="90" t="s">
        <v>486</v>
      </c>
      <c r="D1996" s="103"/>
      <c r="E1996" s="110">
        <v>0</v>
      </c>
      <c r="F1996" s="114"/>
      <c r="G1996" s="110">
        <v>0</v>
      </c>
      <c r="H1996" s="112"/>
      <c r="I1996" s="110">
        <v>0</v>
      </c>
      <c r="J1996" s="111"/>
      <c r="K1996" s="113">
        <f t="shared" si="31"/>
        <v>0</v>
      </c>
      <c r="L1996" s="116"/>
      <c r="M1996" s="73"/>
    </row>
    <row r="1997" spans="2:13" ht="21" customHeight="1" outlineLevel="1">
      <c r="B1997" s="73"/>
      <c r="C1997" s="90" t="s">
        <v>487</v>
      </c>
      <c r="D1997" s="103"/>
      <c r="E1997" s="110">
        <v>0</v>
      </c>
      <c r="F1997" s="114"/>
      <c r="G1997" s="110">
        <v>0</v>
      </c>
      <c r="H1997" s="112"/>
      <c r="I1997" s="110">
        <v>0</v>
      </c>
      <c r="J1997" s="111"/>
      <c r="K1997" s="113">
        <f t="shared" si="31"/>
        <v>0</v>
      </c>
      <c r="L1997" s="116"/>
      <c r="M1997" s="73"/>
    </row>
    <row r="1998" spans="2:13" ht="21" customHeight="1" outlineLevel="1">
      <c r="B1998" s="73"/>
      <c r="C1998" s="90" t="s">
        <v>488</v>
      </c>
      <c r="D1998" s="103"/>
      <c r="E1998" s="110">
        <v>0</v>
      </c>
      <c r="F1998" s="114"/>
      <c r="G1998" s="110">
        <v>0</v>
      </c>
      <c r="H1998" s="112"/>
      <c r="I1998" s="110">
        <v>0</v>
      </c>
      <c r="J1998" s="111"/>
      <c r="K1998" s="113">
        <f t="shared" si="31"/>
        <v>0</v>
      </c>
      <c r="L1998" s="116"/>
      <c r="M1998" s="73"/>
    </row>
    <row r="1999" spans="2:13" ht="21.75" customHeight="1" outlineLevel="1">
      <c r="B1999" s="73"/>
      <c r="C1999" s="90" t="s">
        <v>480</v>
      </c>
      <c r="D1999" s="103"/>
      <c r="E1999" s="117">
        <f>SUM(E1991:E1998)</f>
        <v>26400</v>
      </c>
      <c r="F1999" s="111"/>
      <c r="G1999" s="117">
        <f>SUM(G1991:G1998)</f>
        <v>26400</v>
      </c>
      <c r="H1999" s="112"/>
      <c r="I1999" s="117">
        <f>SUM(I1991:I1998)</f>
        <v>26400</v>
      </c>
      <c r="J1999" s="111"/>
      <c r="K1999" s="117">
        <f t="shared" si="31"/>
        <v>79200</v>
      </c>
      <c r="L1999" s="89"/>
      <c r="M1999" s="73"/>
    </row>
    <row r="2000" spans="2:13" ht="21" customHeight="1" outlineLevel="1">
      <c r="B2000" s="73"/>
      <c r="C2000" s="89"/>
      <c r="D2000" s="103"/>
      <c r="E2000" s="89"/>
      <c r="F2000" s="89"/>
      <c r="G2000" s="89"/>
      <c r="H2000" s="89"/>
      <c r="I2000" s="89"/>
      <c r="J2000" s="89"/>
      <c r="K2000" s="89"/>
      <c r="L2000" s="89"/>
      <c r="M2000" s="73"/>
    </row>
    <row r="2001" spans="2:13" ht="21" customHeight="1" outlineLevel="1">
      <c r="B2001" s="73"/>
      <c r="C2001" s="93" t="s">
        <v>490</v>
      </c>
      <c r="D2001" s="89"/>
      <c r="E2001" s="93" t="str">
        <f>IF(K1972&gt;0,"Si","No")</f>
        <v>No</v>
      </c>
      <c r="F2001" s="89"/>
      <c r="G2001" s="89"/>
      <c r="H2001" s="89"/>
      <c r="I2001" s="89"/>
      <c r="J2001" s="89"/>
      <c r="K2001" s="89"/>
      <c r="L2001" s="89"/>
      <c r="M2001" s="73"/>
    </row>
    <row r="2002" spans="2:13" ht="21" customHeight="1" outlineLevel="1">
      <c r="B2002" s="73"/>
      <c r="C2002" s="93" t="s">
        <v>491</v>
      </c>
      <c r="D2002" s="89"/>
      <c r="E2002" s="93" t="str">
        <f>IF(K1973&gt;0,"Si","No")</f>
        <v>No</v>
      </c>
      <c r="F2002" s="89"/>
      <c r="G2002" s="89"/>
      <c r="H2002" s="89"/>
      <c r="I2002" s="89"/>
      <c r="J2002" s="89"/>
      <c r="K2002" s="89"/>
      <c r="L2002" s="89"/>
      <c r="M2002" s="73"/>
    </row>
    <row r="2003" spans="2:13" ht="21" customHeight="1" outlineLevel="1">
      <c r="B2003" s="73"/>
      <c r="C2003" s="89"/>
      <c r="D2003" s="89"/>
      <c r="E2003" s="89"/>
      <c r="F2003" s="89"/>
      <c r="G2003" s="73"/>
      <c r="H2003" s="73"/>
      <c r="I2003" s="73"/>
      <c r="J2003" s="89"/>
      <c r="K2003" s="73"/>
      <c r="L2003" s="89"/>
      <c r="M2003" s="73"/>
    </row>
    <row r="2004" spans="2:13" ht="20.25" outlineLevel="1">
      <c r="B2004" s="73"/>
      <c r="C2004" s="86" t="s">
        <v>492</v>
      </c>
      <c r="D2004" s="73"/>
      <c r="E2004" s="98"/>
      <c r="F2004" s="99"/>
      <c r="G2004" s="99"/>
      <c r="H2004" s="99"/>
      <c r="I2004" s="99"/>
      <c r="J2004" s="99"/>
      <c r="K2004" s="99"/>
      <c r="L2004" s="89"/>
      <c r="M2004" s="73"/>
    </row>
    <row r="2005" spans="2:13" ht="21" customHeight="1" outlineLevel="1">
      <c r="B2005" s="73"/>
      <c r="C2005" s="73"/>
      <c r="D2005" s="73"/>
      <c r="E2005" s="100"/>
      <c r="F2005" s="101"/>
      <c r="G2005" s="100"/>
      <c r="H2005" s="101"/>
      <c r="I2005" s="100"/>
      <c r="J2005" s="102"/>
      <c r="K2005" s="100"/>
      <c r="L2005" s="89"/>
      <c r="M2005" s="73"/>
    </row>
    <row r="2006" spans="2:13" ht="21" customHeight="1" outlineLevel="1">
      <c r="B2006" s="73"/>
      <c r="C2006" s="73"/>
      <c r="D2006" s="73"/>
      <c r="E2006" s="100">
        <v>2024</v>
      </c>
      <c r="F2006" s="101"/>
      <c r="G2006" s="100">
        <v>2025</v>
      </c>
      <c r="H2006" s="101"/>
      <c r="I2006" s="100">
        <v>2026</v>
      </c>
      <c r="J2006" s="102"/>
      <c r="K2006" s="100" t="s">
        <v>407</v>
      </c>
      <c r="L2006" s="89"/>
      <c r="M2006" s="73"/>
    </row>
    <row r="2007" spans="2:13" ht="21" customHeight="1" outlineLevel="1">
      <c r="B2007" s="73"/>
      <c r="C2007" s="95" t="s">
        <v>493</v>
      </c>
      <c r="D2007" s="103"/>
      <c r="E2007" s="110" t="s">
        <v>573</v>
      </c>
      <c r="F2007" s="111"/>
      <c r="G2007" s="110" t="s">
        <v>573</v>
      </c>
      <c r="H2007" s="119"/>
      <c r="I2007" s="110" t="s">
        <v>573</v>
      </c>
      <c r="J2007" s="111"/>
      <c r="K2007" s="113" t="s">
        <v>495</v>
      </c>
      <c r="L2007" s="89"/>
      <c r="M2007" s="73"/>
    </row>
    <row r="2008" spans="2:13" ht="21" customHeight="1" outlineLevel="1">
      <c r="B2008" s="73"/>
      <c r="C2008" s="95" t="s">
        <v>496</v>
      </c>
      <c r="D2008" s="103"/>
      <c r="E2008" s="110"/>
      <c r="F2008" s="111"/>
      <c r="G2008" s="110"/>
      <c r="H2008" s="119"/>
      <c r="I2008" s="110"/>
      <c r="J2008" s="111"/>
      <c r="K2008" s="113" t="s">
        <v>495</v>
      </c>
      <c r="L2008" s="89"/>
      <c r="M2008" s="73"/>
    </row>
    <row r="2009" spans="2:13" ht="21" customHeight="1" outlineLevel="1">
      <c r="B2009" s="73"/>
      <c r="C2009" s="90" t="s">
        <v>498</v>
      </c>
      <c r="D2009" s="103"/>
      <c r="E2009" s="120">
        <v>0</v>
      </c>
      <c r="F2009" s="121"/>
      <c r="G2009" s="120">
        <v>0</v>
      </c>
      <c r="H2009" s="122"/>
      <c r="I2009" s="120">
        <v>0</v>
      </c>
      <c r="J2009" s="123"/>
      <c r="K2009" s="124">
        <f>E2009+G2009+I2009</f>
        <v>0</v>
      </c>
      <c r="L2009" s="73"/>
      <c r="M2009" s="73"/>
    </row>
    <row r="2010" spans="2:13" ht="21" customHeight="1" outlineLevel="1">
      <c r="B2010" s="73"/>
      <c r="C2010" s="90" t="s">
        <v>499</v>
      </c>
      <c r="D2010" s="103"/>
      <c r="E2010" s="110"/>
      <c r="F2010" s="111"/>
      <c r="G2010" s="110"/>
      <c r="H2010" s="119"/>
      <c r="I2010" s="110"/>
      <c r="J2010" s="111"/>
      <c r="K2010" s="113" t="s">
        <v>495</v>
      </c>
      <c r="L2010" s="89"/>
      <c r="M2010" s="73"/>
    </row>
    <row r="2011" spans="2:13" ht="21" customHeight="1" outlineLevel="1">
      <c r="B2011" s="73"/>
      <c r="C2011" s="90" t="s">
        <v>500</v>
      </c>
      <c r="D2011" s="103"/>
      <c r="E2011" s="105"/>
      <c r="F2011" s="125"/>
      <c r="G2011" s="105"/>
      <c r="H2011" s="126"/>
      <c r="I2011" s="105"/>
      <c r="J2011" s="111"/>
      <c r="K2011" s="113" t="s">
        <v>495</v>
      </c>
      <c r="L2011" s="116"/>
      <c r="M2011" s="73"/>
    </row>
    <row r="2012" spans="2:13" outlineLevel="1">
      <c r="B2012" s="73"/>
      <c r="C2012" s="90" t="s">
        <v>501</v>
      </c>
      <c r="D2012" s="103"/>
      <c r="E2012" s="127"/>
      <c r="F2012" s="125"/>
      <c r="G2012" s="105"/>
      <c r="H2012" s="126"/>
      <c r="I2012" s="105"/>
      <c r="J2012" s="111"/>
      <c r="K2012" s="113" t="s">
        <v>495</v>
      </c>
      <c r="L2012" s="116"/>
      <c r="M2012" s="73"/>
    </row>
    <row r="2013" spans="2:13" ht="21" customHeight="1" outlineLevel="1">
      <c r="B2013" s="73"/>
      <c r="C2013" s="90" t="s">
        <v>503</v>
      </c>
      <c r="D2013" s="103"/>
      <c r="E2013" s="105"/>
      <c r="F2013" s="125"/>
      <c r="G2013" s="105"/>
      <c r="H2013" s="126"/>
      <c r="I2013" s="105"/>
      <c r="J2013" s="111"/>
      <c r="K2013" s="124" t="s">
        <v>495</v>
      </c>
      <c r="L2013" s="89"/>
      <c r="M2013" s="73"/>
    </row>
    <row r="2014" spans="2:13" ht="21" customHeight="1" outlineLevel="1">
      <c r="B2014" s="73"/>
      <c r="C2014" s="90" t="s">
        <v>504</v>
      </c>
      <c r="D2014" s="103"/>
      <c r="E2014" s="110"/>
      <c r="F2014" s="111"/>
      <c r="G2014" s="110"/>
      <c r="H2014" s="119"/>
      <c r="I2014" s="110"/>
      <c r="J2014" s="111"/>
      <c r="K2014" s="113" t="s">
        <v>495</v>
      </c>
      <c r="L2014" s="89"/>
      <c r="M2014" s="73"/>
    </row>
    <row r="2015" spans="2:13" ht="21.75" customHeight="1" outlineLevel="1">
      <c r="B2015" s="73"/>
      <c r="C2015" s="90" t="s">
        <v>506</v>
      </c>
      <c r="D2015" s="103"/>
      <c r="E2015" s="120">
        <v>0</v>
      </c>
      <c r="F2015" s="121"/>
      <c r="G2015" s="120">
        <v>0</v>
      </c>
      <c r="H2015" s="122"/>
      <c r="I2015" s="120">
        <v>0</v>
      </c>
      <c r="J2015" s="123"/>
      <c r="K2015" s="124">
        <f>E2015+G2015+I2015</f>
        <v>0</v>
      </c>
      <c r="L2015" s="73"/>
      <c r="M2015" s="73"/>
    </row>
    <row r="2016" spans="2:13" ht="21.75" customHeight="1" outlineLevel="1">
      <c r="B2016" s="73"/>
      <c r="C2016" s="90" t="s">
        <v>507</v>
      </c>
      <c r="D2016" s="103"/>
      <c r="E2016" s="128">
        <v>0</v>
      </c>
      <c r="F2016" s="129"/>
      <c r="G2016" s="128">
        <v>0</v>
      </c>
      <c r="H2016" s="142"/>
      <c r="I2016" s="128">
        <v>0</v>
      </c>
      <c r="J2016" s="130"/>
      <c r="K2016" s="131">
        <f>E2016+G2016+I2016</f>
        <v>0</v>
      </c>
      <c r="L2016" s="89"/>
      <c r="M2016" s="73"/>
    </row>
    <row r="2017" spans="2:13" ht="21" customHeight="1" outlineLevel="1">
      <c r="B2017" s="73"/>
      <c r="C2017" s="109"/>
      <c r="D2017" s="103"/>
      <c r="E2017" s="130"/>
      <c r="F2017" s="130"/>
      <c r="G2017" s="130"/>
      <c r="H2017" s="132"/>
      <c r="I2017" s="130"/>
      <c r="J2017" s="130"/>
      <c r="K2017" s="130"/>
      <c r="L2017" s="89"/>
      <c r="M2017" s="73"/>
    </row>
    <row r="2018" spans="2:13" ht="21" customHeight="1" outlineLevel="1">
      <c r="B2018" s="73"/>
      <c r="C2018" s="109"/>
      <c r="D2018" s="103"/>
      <c r="E2018" s="98"/>
      <c r="F2018" s="73"/>
      <c r="G2018" s="73"/>
      <c r="H2018" s="73"/>
      <c r="I2018" s="73"/>
      <c r="J2018" s="73"/>
      <c r="K2018" s="73"/>
      <c r="L2018" s="89"/>
      <c r="M2018" s="73"/>
    </row>
    <row r="2019" spans="2:13" ht="21" customHeight="1" outlineLevel="1">
      <c r="B2019" s="73"/>
      <c r="C2019" s="86" t="s">
        <v>508</v>
      </c>
      <c r="D2019" s="116"/>
      <c r="E2019" s="116"/>
      <c r="F2019" s="116"/>
      <c r="G2019" s="73"/>
      <c r="H2019" s="73"/>
      <c r="I2019" s="73"/>
      <c r="J2019" s="116"/>
      <c r="K2019" s="73"/>
      <c r="L2019" s="116"/>
      <c r="M2019" s="73"/>
    </row>
    <row r="2020" spans="2:13" ht="21" customHeight="1" outlineLevel="1">
      <c r="B2020" s="73"/>
      <c r="C2020" s="89"/>
      <c r="D2020" s="89"/>
      <c r="E2020" s="89"/>
      <c r="F2020" s="89"/>
      <c r="G2020" s="73"/>
      <c r="H2020" s="73"/>
      <c r="I2020" s="73"/>
      <c r="J2020" s="89"/>
      <c r="K2020" s="73"/>
      <c r="L2020" s="89"/>
      <c r="M2020" s="73"/>
    </row>
    <row r="2021" spans="2:13" ht="21" customHeight="1" outlineLevel="1">
      <c r="B2021" s="73"/>
      <c r="C2021" s="133" t="s">
        <v>509</v>
      </c>
      <c r="D2021" s="89"/>
      <c r="E2021" s="89"/>
      <c r="F2021" s="89"/>
      <c r="G2021" s="73"/>
      <c r="H2021" s="73"/>
      <c r="I2021" s="73"/>
      <c r="J2021" s="73"/>
      <c r="K2021" s="73"/>
      <c r="L2021" s="89"/>
      <c r="M2021" s="73"/>
    </row>
    <row r="2022" spans="2:13" ht="21" customHeight="1" outlineLevel="1">
      <c r="B2022" s="73"/>
      <c r="C2022" s="89"/>
      <c r="D2022" s="89"/>
      <c r="E2022" s="89"/>
      <c r="F2022" s="89"/>
      <c r="G2022" s="73"/>
      <c r="H2022" s="73"/>
      <c r="I2022" s="73"/>
      <c r="J2022" s="89"/>
      <c r="K2022" s="73"/>
      <c r="L2022" s="89"/>
      <c r="M2022" s="73"/>
    </row>
    <row r="2023" spans="2:13" ht="21" customHeight="1" outlineLevel="1">
      <c r="B2023" s="73"/>
      <c r="C2023" s="480" t="s">
        <v>1139</v>
      </c>
      <c r="D2023" s="480"/>
      <c r="E2023" s="480"/>
      <c r="F2023" s="480"/>
      <c r="G2023" s="480"/>
      <c r="H2023" s="480"/>
      <c r="I2023" s="480"/>
      <c r="J2023" s="480"/>
      <c r="K2023" s="480"/>
      <c r="L2023" s="89"/>
      <c r="M2023" s="73"/>
    </row>
    <row r="2024" spans="2:13" ht="21" customHeight="1" outlineLevel="1">
      <c r="B2024" s="73"/>
      <c r="C2024" s="480"/>
      <c r="D2024" s="480"/>
      <c r="E2024" s="480"/>
      <c r="F2024" s="480"/>
      <c r="G2024" s="480"/>
      <c r="H2024" s="480"/>
      <c r="I2024" s="480"/>
      <c r="J2024" s="480"/>
      <c r="K2024" s="480"/>
      <c r="L2024" s="73"/>
      <c r="M2024" s="73"/>
    </row>
    <row r="2025" spans="2:13" ht="21" customHeight="1" outlineLevel="1">
      <c r="B2025" s="73"/>
      <c r="C2025" s="480"/>
      <c r="D2025" s="480"/>
      <c r="E2025" s="480"/>
      <c r="F2025" s="480"/>
      <c r="G2025" s="480"/>
      <c r="H2025" s="480"/>
      <c r="I2025" s="480"/>
      <c r="J2025" s="480"/>
      <c r="K2025" s="480"/>
      <c r="L2025" s="73"/>
      <c r="M2025" s="73"/>
    </row>
    <row r="2026" spans="2:13" ht="21" customHeight="1" outlineLevel="1">
      <c r="B2026" s="73"/>
      <c r="C2026" s="480"/>
      <c r="D2026" s="480"/>
      <c r="E2026" s="480"/>
      <c r="F2026" s="480"/>
      <c r="G2026" s="480"/>
      <c r="H2026" s="480"/>
      <c r="I2026" s="480"/>
      <c r="J2026" s="480"/>
      <c r="K2026" s="480"/>
      <c r="L2026" s="73"/>
      <c r="M2026" s="73"/>
    </row>
    <row r="2027" spans="2:13" ht="21" customHeight="1" outlineLevel="1">
      <c r="B2027" s="73"/>
      <c r="C2027" s="480"/>
      <c r="D2027" s="480"/>
      <c r="E2027" s="480"/>
      <c r="F2027" s="480"/>
      <c r="G2027" s="480"/>
      <c r="H2027" s="480"/>
      <c r="I2027" s="480"/>
      <c r="J2027" s="480"/>
      <c r="K2027" s="480"/>
      <c r="L2027" s="73"/>
      <c r="M2027" s="73"/>
    </row>
    <row r="2028" spans="2:13" ht="21" customHeight="1" outlineLevel="1">
      <c r="B2028" s="73"/>
      <c r="C2028" s="480"/>
      <c r="D2028" s="480"/>
      <c r="E2028" s="480"/>
      <c r="F2028" s="480"/>
      <c r="G2028" s="480"/>
      <c r="H2028" s="480"/>
      <c r="I2028" s="480"/>
      <c r="J2028" s="480"/>
      <c r="K2028" s="480"/>
      <c r="L2028" s="73"/>
      <c r="M2028" s="73"/>
    </row>
    <row r="2029" spans="2:13" ht="21" customHeight="1" outlineLevel="1">
      <c r="B2029" s="73"/>
      <c r="C2029" s="480"/>
      <c r="D2029" s="480"/>
      <c r="E2029" s="480"/>
      <c r="F2029" s="480"/>
      <c r="G2029" s="480"/>
      <c r="H2029" s="480"/>
      <c r="I2029" s="480"/>
      <c r="J2029" s="480"/>
      <c r="K2029" s="480"/>
      <c r="L2029" s="73"/>
      <c r="M2029" s="73"/>
    </row>
    <row r="2030" spans="2:13" ht="21" customHeight="1" outlineLevel="1">
      <c r="B2030" s="73"/>
      <c r="C2030" s="480"/>
      <c r="D2030" s="480"/>
      <c r="E2030" s="480"/>
      <c r="F2030" s="480"/>
      <c r="G2030" s="480"/>
      <c r="H2030" s="480"/>
      <c r="I2030" s="480"/>
      <c r="J2030" s="480"/>
      <c r="K2030" s="480"/>
      <c r="L2030" s="73"/>
      <c r="M2030" s="73"/>
    </row>
    <row r="2031" spans="2:13" ht="21" customHeight="1" outlineLevel="1">
      <c r="B2031" s="73"/>
      <c r="C2031" s="480"/>
      <c r="D2031" s="480"/>
      <c r="E2031" s="480"/>
      <c r="F2031" s="480"/>
      <c r="G2031" s="480"/>
      <c r="H2031" s="480"/>
      <c r="I2031" s="480"/>
      <c r="J2031" s="480"/>
      <c r="K2031" s="480"/>
      <c r="L2031" s="73"/>
      <c r="M2031" s="73"/>
    </row>
    <row r="2032" spans="2:13" ht="21" customHeight="1" outlineLevel="1">
      <c r="B2032" s="73"/>
      <c r="C2032" s="480"/>
      <c r="D2032" s="480"/>
      <c r="E2032" s="480"/>
      <c r="F2032" s="480"/>
      <c r="G2032" s="480"/>
      <c r="H2032" s="480"/>
      <c r="I2032" s="480"/>
      <c r="J2032" s="480"/>
      <c r="K2032" s="480"/>
      <c r="L2032" s="73"/>
      <c r="M2032" s="73"/>
    </row>
    <row r="2033" spans="2:13" ht="21" customHeight="1" outlineLevel="1">
      <c r="B2033" s="73"/>
      <c r="C2033" s="480"/>
      <c r="D2033" s="480"/>
      <c r="E2033" s="480"/>
      <c r="F2033" s="480"/>
      <c r="G2033" s="480"/>
      <c r="H2033" s="480"/>
      <c r="I2033" s="480"/>
      <c r="J2033" s="480"/>
      <c r="K2033" s="480"/>
      <c r="L2033" s="73"/>
      <c r="M2033" s="73"/>
    </row>
    <row r="2034" spans="2:13" ht="21" customHeight="1" outlineLevel="1">
      <c r="B2034" s="73"/>
      <c r="C2034" s="480"/>
      <c r="D2034" s="480"/>
      <c r="E2034" s="480"/>
      <c r="F2034" s="480"/>
      <c r="G2034" s="480"/>
      <c r="H2034" s="480"/>
      <c r="I2034" s="480"/>
      <c r="J2034" s="480"/>
      <c r="K2034" s="480"/>
      <c r="L2034" s="73"/>
      <c r="M2034" s="73"/>
    </row>
    <row r="2035" spans="2:13" ht="21" customHeight="1" outlineLevel="1">
      <c r="B2035" s="73"/>
      <c r="C2035" s="480"/>
      <c r="D2035" s="480"/>
      <c r="E2035" s="480"/>
      <c r="F2035" s="480"/>
      <c r="G2035" s="480"/>
      <c r="H2035" s="480"/>
      <c r="I2035" s="480"/>
      <c r="J2035" s="480"/>
      <c r="K2035" s="480"/>
      <c r="L2035" s="73"/>
      <c r="M2035" s="73"/>
    </row>
    <row r="2036" spans="2:13" ht="21" customHeight="1" outlineLevel="1">
      <c r="B2036" s="73"/>
      <c r="C2036" s="480"/>
      <c r="D2036" s="480"/>
      <c r="E2036" s="480"/>
      <c r="F2036" s="480"/>
      <c r="G2036" s="480"/>
      <c r="H2036" s="480"/>
      <c r="I2036" s="480"/>
      <c r="J2036" s="480"/>
      <c r="K2036" s="480"/>
      <c r="L2036" s="73"/>
      <c r="M2036" s="73"/>
    </row>
    <row r="2037" spans="2:13" ht="21" customHeight="1" outlineLevel="1">
      <c r="B2037" s="73"/>
      <c r="C2037" s="480"/>
      <c r="D2037" s="480"/>
      <c r="E2037" s="480"/>
      <c r="F2037" s="480"/>
      <c r="G2037" s="480"/>
      <c r="H2037" s="480"/>
      <c r="I2037" s="480"/>
      <c r="J2037" s="480"/>
      <c r="K2037" s="480"/>
      <c r="L2037" s="73"/>
      <c r="M2037" s="73"/>
    </row>
    <row r="2038" spans="2:13" ht="21" customHeight="1" outlineLevel="1">
      <c r="B2038" s="73"/>
      <c r="C2038" s="480"/>
      <c r="D2038" s="480"/>
      <c r="E2038" s="480"/>
      <c r="F2038" s="480"/>
      <c r="G2038" s="480"/>
      <c r="H2038" s="480"/>
      <c r="I2038" s="480"/>
      <c r="J2038" s="480"/>
      <c r="K2038" s="480"/>
      <c r="L2038" s="73"/>
      <c r="M2038" s="73"/>
    </row>
    <row r="2039" spans="2:13" ht="21" customHeight="1" outlineLevel="1">
      <c r="B2039" s="73"/>
      <c r="C2039" s="480"/>
      <c r="D2039" s="480"/>
      <c r="E2039" s="480"/>
      <c r="F2039" s="480"/>
      <c r="G2039" s="480"/>
      <c r="H2039" s="480"/>
      <c r="I2039" s="480"/>
      <c r="J2039" s="480"/>
      <c r="K2039" s="480"/>
      <c r="L2039" s="73"/>
      <c r="M2039" s="73"/>
    </row>
    <row r="2040" spans="2:13" ht="21" customHeight="1" outlineLevel="1">
      <c r="B2040" s="73"/>
      <c r="C2040" s="480"/>
      <c r="D2040" s="480"/>
      <c r="E2040" s="480"/>
      <c r="F2040" s="480"/>
      <c r="G2040" s="480"/>
      <c r="H2040" s="480"/>
      <c r="I2040" s="480"/>
      <c r="J2040" s="480"/>
      <c r="K2040" s="480"/>
      <c r="L2040" s="73"/>
      <c r="M2040" s="73"/>
    </row>
    <row r="2041" spans="2:13" ht="21" customHeight="1" outlineLevel="1">
      <c r="B2041" s="73"/>
      <c r="C2041" s="134"/>
      <c r="D2041" s="73"/>
      <c r="E2041" s="134"/>
      <c r="F2041" s="73"/>
      <c r="G2041" s="73"/>
      <c r="H2041" s="73"/>
      <c r="I2041" s="135"/>
      <c r="J2041" s="136"/>
      <c r="K2041" s="137"/>
      <c r="L2041" s="73"/>
      <c r="M2041" s="73"/>
    </row>
    <row r="2042" spans="2:13" ht="21" customHeight="1" outlineLevel="1">
      <c r="B2042" s="73"/>
      <c r="C2042" s="133" t="s">
        <v>511</v>
      </c>
      <c r="D2042" s="73"/>
      <c r="E2042" s="134"/>
      <c r="F2042" s="73"/>
      <c r="G2042" s="73"/>
      <c r="H2042" s="73"/>
      <c r="I2042" s="135"/>
      <c r="J2042" s="136"/>
      <c r="K2042" s="137"/>
      <c r="L2042" s="73"/>
      <c r="M2042" s="73"/>
    </row>
    <row r="2043" spans="2:13" ht="21" customHeight="1" outlineLevel="1">
      <c r="B2043" s="73"/>
      <c r="C2043" s="73"/>
      <c r="D2043" s="73"/>
      <c r="E2043" s="83"/>
      <c r="F2043" s="73"/>
      <c r="G2043" s="73"/>
      <c r="H2043" s="73"/>
      <c r="I2043" s="73"/>
      <c r="J2043" s="73"/>
      <c r="K2043" s="73"/>
      <c r="L2043" s="73"/>
      <c r="M2043" s="73"/>
    </row>
    <row r="2044" spans="2:13" ht="21" customHeight="1" outlineLevel="1">
      <c r="B2044" s="73"/>
      <c r="C2044" s="481" t="s">
        <v>1140</v>
      </c>
      <c r="D2044" s="481"/>
      <c r="E2044" s="481"/>
      <c r="F2044" s="481"/>
      <c r="G2044" s="481"/>
      <c r="H2044" s="481"/>
      <c r="I2044" s="481"/>
      <c r="J2044" s="481"/>
      <c r="K2044" s="481"/>
      <c r="L2044" s="73"/>
      <c r="M2044" s="73"/>
    </row>
    <row r="2045" spans="2:13" ht="21" customHeight="1" outlineLevel="1">
      <c r="B2045" s="73"/>
      <c r="C2045" s="481"/>
      <c r="D2045" s="481"/>
      <c r="E2045" s="481"/>
      <c r="F2045" s="481"/>
      <c r="G2045" s="481"/>
      <c r="H2045" s="481"/>
      <c r="I2045" s="481"/>
      <c r="J2045" s="481"/>
      <c r="K2045" s="481"/>
      <c r="L2045" s="73"/>
      <c r="M2045" s="73"/>
    </row>
    <row r="2046" spans="2:13" ht="21" customHeight="1" outlineLevel="1">
      <c r="B2046" s="73"/>
      <c r="C2046" s="481"/>
      <c r="D2046" s="481"/>
      <c r="E2046" s="481"/>
      <c r="F2046" s="481"/>
      <c r="G2046" s="481"/>
      <c r="H2046" s="481"/>
      <c r="I2046" s="481"/>
      <c r="J2046" s="481"/>
      <c r="K2046" s="481"/>
      <c r="L2046" s="73"/>
      <c r="M2046" s="73"/>
    </row>
    <row r="2047" spans="2:13" ht="21" customHeight="1" outlineLevel="1">
      <c r="B2047" s="73"/>
      <c r="C2047" s="481"/>
      <c r="D2047" s="481"/>
      <c r="E2047" s="481"/>
      <c r="F2047" s="481"/>
      <c r="G2047" s="481"/>
      <c r="H2047" s="481"/>
      <c r="I2047" s="481"/>
      <c r="J2047" s="481"/>
      <c r="K2047" s="481"/>
      <c r="L2047" s="73"/>
      <c r="M2047" s="73"/>
    </row>
    <row r="2048" spans="2:13" ht="21" customHeight="1" outlineLevel="1">
      <c r="B2048" s="73"/>
      <c r="C2048" s="481"/>
      <c r="D2048" s="481"/>
      <c r="E2048" s="481"/>
      <c r="F2048" s="481"/>
      <c r="G2048" s="481"/>
      <c r="H2048" s="481"/>
      <c r="I2048" s="481"/>
      <c r="J2048" s="481"/>
      <c r="K2048" s="481"/>
      <c r="L2048" s="73"/>
      <c r="M2048" s="73"/>
    </row>
    <row r="2049" spans="2:13" ht="21" customHeight="1" outlineLevel="1">
      <c r="B2049" s="73"/>
      <c r="C2049" s="481"/>
      <c r="D2049" s="481"/>
      <c r="E2049" s="481"/>
      <c r="F2049" s="481"/>
      <c r="G2049" s="481"/>
      <c r="H2049" s="481"/>
      <c r="I2049" s="481"/>
      <c r="J2049" s="481"/>
      <c r="K2049" s="481"/>
      <c r="L2049" s="73"/>
      <c r="M2049" s="73"/>
    </row>
    <row r="2050" spans="2:13" ht="21" customHeight="1" outlineLevel="1">
      <c r="B2050" s="73"/>
      <c r="C2050" s="481"/>
      <c r="D2050" s="481"/>
      <c r="E2050" s="481"/>
      <c r="F2050" s="481"/>
      <c r="G2050" s="481"/>
      <c r="H2050" s="481"/>
      <c r="I2050" s="481"/>
      <c r="J2050" s="481"/>
      <c r="K2050" s="481"/>
      <c r="L2050" s="73"/>
      <c r="M2050" s="73"/>
    </row>
    <row r="2051" spans="2:13" ht="21" customHeight="1" outlineLevel="1">
      <c r="B2051" s="73"/>
      <c r="C2051" s="481"/>
      <c r="D2051" s="481"/>
      <c r="E2051" s="481"/>
      <c r="F2051" s="481"/>
      <c r="G2051" s="481"/>
      <c r="H2051" s="481"/>
      <c r="I2051" s="481"/>
      <c r="J2051" s="481"/>
      <c r="K2051" s="481"/>
      <c r="L2051" s="73"/>
      <c r="M2051" s="73"/>
    </row>
    <row r="2052" spans="2:13" ht="21" customHeight="1" outlineLevel="1">
      <c r="B2052" s="73"/>
      <c r="C2052" s="481"/>
      <c r="D2052" s="481"/>
      <c r="E2052" s="481"/>
      <c r="F2052" s="481"/>
      <c r="G2052" s="481"/>
      <c r="H2052" s="481"/>
      <c r="I2052" s="481"/>
      <c r="J2052" s="481"/>
      <c r="K2052" s="481"/>
      <c r="L2052" s="73"/>
      <c r="M2052" s="73"/>
    </row>
    <row r="2053" spans="2:13" ht="21" customHeight="1" outlineLevel="1">
      <c r="B2053" s="73"/>
      <c r="C2053" s="481"/>
      <c r="D2053" s="481"/>
      <c r="E2053" s="481"/>
      <c r="F2053" s="481"/>
      <c r="G2053" s="481"/>
      <c r="H2053" s="481"/>
      <c r="I2053" s="481"/>
      <c r="J2053" s="481"/>
      <c r="K2053" s="481"/>
      <c r="L2053" s="73"/>
      <c r="M2053" s="73"/>
    </row>
    <row r="2054" spans="2:13" ht="21" customHeight="1" outlineLevel="1">
      <c r="B2054" s="73"/>
      <c r="C2054" s="481"/>
      <c r="D2054" s="481"/>
      <c r="E2054" s="481"/>
      <c r="F2054" s="481"/>
      <c r="G2054" s="481"/>
      <c r="H2054" s="481"/>
      <c r="I2054" s="481"/>
      <c r="J2054" s="481"/>
      <c r="K2054" s="481"/>
      <c r="L2054" s="73"/>
      <c r="M2054" s="73"/>
    </row>
    <row r="2055" spans="2:13" ht="21" customHeight="1" outlineLevel="1">
      <c r="B2055" s="73"/>
      <c r="C2055" s="481"/>
      <c r="D2055" s="481"/>
      <c r="E2055" s="481"/>
      <c r="F2055" s="481"/>
      <c r="G2055" s="481"/>
      <c r="H2055" s="481"/>
      <c r="I2055" s="481"/>
      <c r="J2055" s="481"/>
      <c r="K2055" s="481"/>
      <c r="L2055" s="73"/>
      <c r="M2055" s="73"/>
    </row>
    <row r="2056" spans="2:13" ht="21" customHeight="1" outlineLevel="1">
      <c r="B2056" s="73"/>
      <c r="C2056" s="481"/>
      <c r="D2056" s="481"/>
      <c r="E2056" s="481"/>
      <c r="F2056" s="481"/>
      <c r="G2056" s="481"/>
      <c r="H2056" s="481"/>
      <c r="I2056" s="481"/>
      <c r="J2056" s="481"/>
      <c r="K2056" s="481"/>
      <c r="L2056" s="73"/>
      <c r="M2056" s="73"/>
    </row>
    <row r="2057" spans="2:13" ht="21" customHeight="1" outlineLevel="1">
      <c r="B2057" s="73"/>
      <c r="C2057" s="481"/>
      <c r="D2057" s="481"/>
      <c r="E2057" s="481"/>
      <c r="F2057" s="481"/>
      <c r="G2057" s="481"/>
      <c r="H2057" s="481"/>
      <c r="I2057" s="481"/>
      <c r="J2057" s="481"/>
      <c r="K2057" s="481"/>
      <c r="L2057" s="73"/>
      <c r="M2057" s="73"/>
    </row>
    <row r="2058" spans="2:13" ht="21" customHeight="1" outlineLevel="1">
      <c r="B2058" s="73"/>
      <c r="C2058" s="481"/>
      <c r="D2058" s="481"/>
      <c r="E2058" s="481"/>
      <c r="F2058" s="481"/>
      <c r="G2058" s="481"/>
      <c r="H2058" s="481"/>
      <c r="I2058" s="481"/>
      <c r="J2058" s="481"/>
      <c r="K2058" s="481"/>
      <c r="L2058" s="73"/>
      <c r="M2058" s="73"/>
    </row>
    <row r="2059" spans="2:13" ht="21" customHeight="1" outlineLevel="1">
      <c r="B2059" s="73"/>
      <c r="C2059" s="481"/>
      <c r="D2059" s="481"/>
      <c r="E2059" s="481"/>
      <c r="F2059" s="481"/>
      <c r="G2059" s="481"/>
      <c r="H2059" s="481"/>
      <c r="I2059" s="481"/>
      <c r="J2059" s="481"/>
      <c r="K2059" s="481"/>
      <c r="L2059" s="73"/>
      <c r="M2059" s="73"/>
    </row>
    <row r="2060" spans="2:13" ht="21" customHeight="1" outlineLevel="1">
      <c r="B2060" s="73"/>
      <c r="C2060" s="481"/>
      <c r="D2060" s="481"/>
      <c r="E2060" s="481"/>
      <c r="F2060" s="481"/>
      <c r="G2060" s="481"/>
      <c r="H2060" s="481"/>
      <c r="I2060" s="481"/>
      <c r="J2060" s="481"/>
      <c r="K2060" s="481"/>
      <c r="L2060" s="73"/>
      <c r="M2060" s="73"/>
    </row>
    <row r="2061" spans="2:13" ht="21" customHeight="1" outlineLevel="1">
      <c r="B2061" s="73"/>
      <c r="C2061" s="481"/>
      <c r="D2061" s="481"/>
      <c r="E2061" s="481"/>
      <c r="F2061" s="481"/>
      <c r="G2061" s="481"/>
      <c r="H2061" s="481"/>
      <c r="I2061" s="481"/>
      <c r="J2061" s="481"/>
      <c r="K2061" s="481"/>
      <c r="L2061" s="73"/>
      <c r="M2061" s="73"/>
    </row>
    <row r="2062" spans="2:13" ht="21" customHeight="1" outlineLevel="1">
      <c r="B2062" s="73"/>
      <c r="C2062" s="134"/>
      <c r="D2062" s="73"/>
      <c r="E2062" s="134"/>
      <c r="F2062" s="73"/>
      <c r="G2062" s="73"/>
      <c r="H2062" s="73"/>
      <c r="I2062" s="135"/>
      <c r="J2062" s="136"/>
      <c r="K2062" s="137"/>
      <c r="L2062" s="73"/>
      <c r="M2062" s="73"/>
    </row>
    <row r="2063" spans="2:13" ht="20.25" customHeight="1">
      <c r="B2063" s="73"/>
      <c r="C2063" s="134"/>
      <c r="D2063" s="73"/>
      <c r="E2063" s="134"/>
      <c r="F2063" s="73"/>
      <c r="G2063" s="73"/>
      <c r="H2063" s="73"/>
      <c r="I2063" s="135"/>
      <c r="J2063" s="136"/>
      <c r="K2063" s="137"/>
      <c r="L2063" s="73"/>
      <c r="M2063" s="73"/>
    </row>
    <row r="2064" spans="2:13" ht="33.75" customHeight="1">
      <c r="B2064" s="73"/>
      <c r="C2064" s="84" t="s">
        <v>328</v>
      </c>
      <c r="D2064" s="81"/>
      <c r="E2064" s="151" t="s">
        <v>329</v>
      </c>
      <c r="F2064" s="73"/>
      <c r="G2064" s="85" t="s">
        <v>497</v>
      </c>
      <c r="H2064" s="73"/>
      <c r="J2064" s="73"/>
      <c r="K2064" s="73"/>
      <c r="L2064" s="73"/>
      <c r="M2064" s="73"/>
    </row>
    <row r="2065" spans="2:13" ht="21" customHeight="1" outlineLevel="1">
      <c r="B2065" s="73"/>
      <c r="C2065" s="83"/>
      <c r="D2065" s="73"/>
      <c r="E2065" s="83"/>
      <c r="F2065" s="73"/>
      <c r="G2065" s="73"/>
      <c r="H2065" s="73"/>
      <c r="I2065" s="73"/>
      <c r="J2065" s="73"/>
      <c r="K2065" s="73"/>
      <c r="L2065" s="73"/>
      <c r="M2065" s="73"/>
    </row>
    <row r="2066" spans="2:13" ht="21.75" customHeight="1" outlineLevel="1">
      <c r="B2066" s="73"/>
      <c r="C2066" s="86" t="s">
        <v>431</v>
      </c>
      <c r="D2066" s="73"/>
      <c r="E2066" s="87"/>
      <c r="F2066" s="73"/>
      <c r="G2066" s="73"/>
      <c r="H2066" s="73"/>
      <c r="I2066" s="73"/>
      <c r="J2066" s="73"/>
      <c r="K2066" s="73"/>
      <c r="L2066" s="73"/>
      <c r="M2066" s="73"/>
    </row>
    <row r="2067" spans="2:13" ht="21" customHeight="1" outlineLevel="1">
      <c r="B2067" s="73"/>
      <c r="C2067" s="88"/>
      <c r="D2067" s="73"/>
      <c r="E2067" s="87"/>
      <c r="F2067" s="73"/>
      <c r="G2067" s="73"/>
      <c r="H2067" s="73"/>
      <c r="I2067" s="73"/>
      <c r="J2067" s="73"/>
      <c r="K2067" s="73"/>
      <c r="L2067" s="73"/>
      <c r="M2067" s="73"/>
    </row>
    <row r="2068" spans="2:13" ht="21" customHeight="1" outlineLevel="1">
      <c r="B2068" s="73"/>
      <c r="C2068" s="89"/>
      <c r="D2068" s="73"/>
      <c r="E2068" s="89"/>
      <c r="F2068" s="73"/>
      <c r="G2068" s="73"/>
      <c r="H2068" s="73"/>
      <c r="I2068" s="73"/>
      <c r="J2068" s="73"/>
      <c r="K2068" s="73"/>
      <c r="L2068" s="73"/>
      <c r="M2068" s="73"/>
    </row>
    <row r="2069" spans="2:13" outlineLevel="1">
      <c r="B2069" s="73"/>
      <c r="C2069" s="90" t="s">
        <v>36</v>
      </c>
      <c r="D2069" s="89"/>
      <c r="E2069" s="90" t="s">
        <v>432</v>
      </c>
      <c r="F2069" s="89"/>
      <c r="G2069" s="91" t="s">
        <v>433</v>
      </c>
      <c r="H2069" s="73"/>
      <c r="I2069" s="90" t="s">
        <v>434</v>
      </c>
      <c r="J2069" s="73"/>
      <c r="K2069" s="73"/>
      <c r="L2069" s="89"/>
      <c r="M2069" s="73"/>
    </row>
    <row r="2070" spans="2:13" ht="36.75" customHeight="1" outlineLevel="1">
      <c r="B2070" s="73"/>
      <c r="C2070" s="92" t="s">
        <v>316</v>
      </c>
      <c r="D2070" s="73"/>
      <c r="E2070" s="93" t="s">
        <v>677</v>
      </c>
      <c r="F2070" s="73"/>
      <c r="G2070" s="94"/>
      <c r="H2070" s="73"/>
      <c r="I2070" s="92" t="s">
        <v>542</v>
      </c>
      <c r="J2070" s="73"/>
      <c r="K2070" s="73"/>
      <c r="L2070" s="73"/>
      <c r="M2070" s="73"/>
    </row>
    <row r="2071" spans="2:13" ht="21" customHeight="1" outlineLevel="1">
      <c r="B2071" s="73"/>
      <c r="C2071" s="89"/>
      <c r="D2071" s="73"/>
      <c r="E2071" s="73"/>
      <c r="F2071" s="73"/>
      <c r="G2071" s="73"/>
      <c r="H2071" s="73"/>
      <c r="I2071" s="73"/>
      <c r="J2071" s="73"/>
      <c r="K2071" s="73"/>
      <c r="L2071" s="73"/>
      <c r="M2071" s="73"/>
    </row>
    <row r="2072" spans="2:13" ht="36" outlineLevel="1">
      <c r="B2072" s="73"/>
      <c r="C2072" s="95" t="s">
        <v>439</v>
      </c>
      <c r="D2072" s="89"/>
      <c r="E2072" s="95" t="s">
        <v>440</v>
      </c>
      <c r="F2072" s="89"/>
      <c r="G2072" s="95" t="s">
        <v>441</v>
      </c>
      <c r="H2072" s="73"/>
      <c r="I2072" s="95" t="s">
        <v>442</v>
      </c>
      <c r="J2072" s="89"/>
      <c r="K2072" s="95" t="s">
        <v>642</v>
      </c>
      <c r="L2072" s="73"/>
      <c r="M2072" s="73"/>
    </row>
    <row r="2073" spans="2:13" ht="36.75" customHeight="1" outlineLevel="1">
      <c r="B2073" s="73"/>
      <c r="C2073" s="94"/>
      <c r="D2073" s="89"/>
      <c r="E2073" s="94"/>
      <c r="F2073" s="89"/>
      <c r="G2073" s="94"/>
      <c r="H2073" s="73"/>
      <c r="I2073" s="150"/>
      <c r="J2073" s="89"/>
      <c r="K2073" s="94"/>
      <c r="L2073" s="73"/>
      <c r="M2073" s="73"/>
    </row>
    <row r="2074" spans="2:13" ht="21" customHeight="1" outlineLevel="1">
      <c r="B2074" s="73"/>
      <c r="C2074" s="89"/>
      <c r="D2074" s="89"/>
      <c r="E2074" s="89"/>
      <c r="F2074" s="89"/>
      <c r="G2074" s="73"/>
      <c r="H2074" s="73"/>
      <c r="I2074" s="73"/>
      <c r="J2074" s="89"/>
      <c r="K2074" s="73"/>
      <c r="L2074" s="73"/>
      <c r="M2074" s="73"/>
    </row>
    <row r="2075" spans="2:13" ht="21.75" customHeight="1" outlineLevel="1">
      <c r="B2075" s="73"/>
      <c r="C2075" s="86" t="s">
        <v>445</v>
      </c>
      <c r="D2075" s="73"/>
      <c r="E2075" s="98"/>
      <c r="F2075" s="99"/>
      <c r="G2075" s="99"/>
      <c r="H2075" s="99"/>
      <c r="I2075" s="99"/>
      <c r="J2075" s="99"/>
      <c r="K2075" s="99"/>
      <c r="L2075" s="73"/>
      <c r="M2075" s="73"/>
    </row>
    <row r="2076" spans="2:13" ht="21" customHeight="1" outlineLevel="1">
      <c r="B2076" s="73"/>
      <c r="C2076" s="73"/>
      <c r="D2076" s="73"/>
      <c r="E2076" s="100"/>
      <c r="F2076" s="101"/>
      <c r="G2076" s="100"/>
      <c r="H2076" s="101"/>
      <c r="I2076" s="100"/>
      <c r="J2076" s="102"/>
      <c r="K2076" s="100"/>
      <c r="L2076" s="73"/>
      <c r="M2076" s="73"/>
    </row>
    <row r="2077" spans="2:13" ht="21" customHeight="1" outlineLevel="1">
      <c r="B2077" s="73"/>
      <c r="C2077" s="73"/>
      <c r="D2077" s="73"/>
      <c r="E2077" s="100">
        <v>2024</v>
      </c>
      <c r="F2077" s="101"/>
      <c r="G2077" s="100">
        <v>2025</v>
      </c>
      <c r="H2077" s="101"/>
      <c r="I2077" s="100">
        <v>2026</v>
      </c>
      <c r="J2077" s="102"/>
      <c r="K2077" s="100" t="s">
        <v>446</v>
      </c>
      <c r="L2077" s="73"/>
      <c r="M2077" s="73"/>
    </row>
    <row r="2078" spans="2:13" outlineLevel="1">
      <c r="B2078" s="73"/>
      <c r="C2078" s="95" t="s">
        <v>447</v>
      </c>
      <c r="D2078" s="103"/>
      <c r="E2078" s="104">
        <f>E2079+E2080</f>
        <v>0</v>
      </c>
      <c r="F2078" s="103"/>
      <c r="G2078" s="104">
        <f>G2079+G2080</f>
        <v>0</v>
      </c>
      <c r="H2078" s="73"/>
      <c r="I2078" s="104">
        <f>I2079+I2080</f>
        <v>0</v>
      </c>
      <c r="J2078" s="103"/>
      <c r="K2078" s="104">
        <f>K2079+K2080</f>
        <v>0</v>
      </c>
      <c r="L2078" s="103"/>
      <c r="M2078" s="73"/>
    </row>
    <row r="2079" spans="2:13" ht="21" customHeight="1" outlineLevel="1">
      <c r="B2079" s="73"/>
      <c r="C2079" s="90" t="s">
        <v>448</v>
      </c>
      <c r="D2079" s="103"/>
      <c r="E2079" s="105">
        <v>0</v>
      </c>
      <c r="F2079" s="106"/>
      <c r="G2079" s="105">
        <v>0</v>
      </c>
      <c r="H2079" s="73"/>
      <c r="I2079" s="105">
        <v>0</v>
      </c>
      <c r="J2079" s="103"/>
      <c r="K2079" s="107">
        <f>E2079+G2079+I2079</f>
        <v>0</v>
      </c>
      <c r="L2079" s="103"/>
      <c r="M2079" s="73"/>
    </row>
    <row r="2080" spans="2:13" ht="21.75" customHeight="1" outlineLevel="1">
      <c r="B2080" s="73"/>
      <c r="C2080" s="90" t="s">
        <v>449</v>
      </c>
      <c r="D2080" s="103"/>
      <c r="E2080" s="105">
        <v>0</v>
      </c>
      <c r="F2080" s="106"/>
      <c r="G2080" s="105">
        <v>0</v>
      </c>
      <c r="H2080" s="73"/>
      <c r="I2080" s="105">
        <v>0</v>
      </c>
      <c r="J2080" s="103"/>
      <c r="K2080" s="107">
        <f>E2080+G2080+I2080</f>
        <v>0</v>
      </c>
      <c r="L2080" s="103"/>
      <c r="M2080" s="73"/>
    </row>
    <row r="2081" spans="2:13" outlineLevel="1">
      <c r="B2081" s="73"/>
      <c r="C2081" s="95" t="s">
        <v>450</v>
      </c>
      <c r="D2081" s="103"/>
      <c r="E2081" s="104">
        <f>E2082+E2083</f>
        <v>0</v>
      </c>
      <c r="F2081" s="103"/>
      <c r="G2081" s="104">
        <f>G2082+G2083</f>
        <v>0</v>
      </c>
      <c r="H2081" s="73"/>
      <c r="I2081" s="104">
        <f>I2082+I2083</f>
        <v>0</v>
      </c>
      <c r="J2081" s="103"/>
      <c r="K2081" s="104">
        <f>K2082+K2083</f>
        <v>0</v>
      </c>
      <c r="L2081" s="103"/>
      <c r="M2081" s="73"/>
    </row>
    <row r="2082" spans="2:13" ht="21" customHeight="1" outlineLevel="1">
      <c r="B2082" s="73"/>
      <c r="C2082" s="90" t="s">
        <v>451</v>
      </c>
      <c r="D2082" s="103"/>
      <c r="E2082" s="105">
        <v>0</v>
      </c>
      <c r="F2082" s="106"/>
      <c r="G2082" s="105">
        <v>0</v>
      </c>
      <c r="H2082" s="73"/>
      <c r="I2082" s="105">
        <v>0</v>
      </c>
      <c r="J2082" s="103"/>
      <c r="K2082" s="107">
        <f>E2082+G2082+I2082</f>
        <v>0</v>
      </c>
      <c r="L2082" s="103"/>
      <c r="M2082" s="73"/>
    </row>
    <row r="2083" spans="2:13" ht="21" customHeight="1" outlineLevel="1">
      <c r="B2083" s="73"/>
      <c r="C2083" s="90" t="s">
        <v>452</v>
      </c>
      <c r="D2083" s="103"/>
      <c r="E2083" s="105">
        <v>0</v>
      </c>
      <c r="F2083" s="106"/>
      <c r="G2083" s="105">
        <v>0</v>
      </c>
      <c r="H2083" s="73"/>
      <c r="I2083" s="105">
        <v>0</v>
      </c>
      <c r="J2083" s="103"/>
      <c r="K2083" s="107">
        <f>E2083+G2083+I2083</f>
        <v>0</v>
      </c>
      <c r="L2083" s="103"/>
      <c r="M2083" s="73"/>
    </row>
    <row r="2084" spans="2:13" ht="21" customHeight="1" outlineLevel="1">
      <c r="B2084" s="73"/>
      <c r="C2084" s="95" t="s">
        <v>453</v>
      </c>
      <c r="D2084" s="103"/>
      <c r="E2084" s="104">
        <f>E2085+E2086</f>
        <v>0</v>
      </c>
      <c r="F2084" s="103"/>
      <c r="G2084" s="104">
        <f>G2085+G2086</f>
        <v>0</v>
      </c>
      <c r="H2084" s="73"/>
      <c r="I2084" s="104">
        <f>I2085+I2086</f>
        <v>0</v>
      </c>
      <c r="J2084" s="103"/>
      <c r="K2084" s="104">
        <f>K2085+K2086</f>
        <v>0</v>
      </c>
      <c r="L2084" s="103"/>
      <c r="M2084" s="73"/>
    </row>
    <row r="2085" spans="2:13" ht="21" customHeight="1" outlineLevel="1">
      <c r="B2085" s="73"/>
      <c r="C2085" s="90" t="s">
        <v>454</v>
      </c>
      <c r="D2085" s="103"/>
      <c r="E2085" s="105">
        <v>0</v>
      </c>
      <c r="F2085" s="106"/>
      <c r="G2085" s="105">
        <v>0</v>
      </c>
      <c r="H2085" s="73"/>
      <c r="I2085" s="105">
        <v>0</v>
      </c>
      <c r="J2085" s="103"/>
      <c r="K2085" s="107">
        <f>E2085+G2085+I2085</f>
        <v>0</v>
      </c>
      <c r="L2085" s="103"/>
      <c r="M2085" s="73"/>
    </row>
    <row r="2086" spans="2:13" ht="21" customHeight="1" outlineLevel="1">
      <c r="B2086" s="73"/>
      <c r="C2086" s="90" t="s">
        <v>455</v>
      </c>
      <c r="D2086" s="103"/>
      <c r="E2086" s="105">
        <v>0</v>
      </c>
      <c r="F2086" s="106"/>
      <c r="G2086" s="105">
        <v>0</v>
      </c>
      <c r="H2086" s="73"/>
      <c r="I2086" s="105">
        <v>0</v>
      </c>
      <c r="J2086" s="103"/>
      <c r="K2086" s="107">
        <f>E2086+G2086+I2086</f>
        <v>0</v>
      </c>
      <c r="L2086" s="103"/>
      <c r="M2086" s="73"/>
    </row>
    <row r="2087" spans="2:13" ht="21" customHeight="1" outlineLevel="1">
      <c r="B2087" s="73"/>
      <c r="C2087" s="95" t="s">
        <v>456</v>
      </c>
      <c r="D2087" s="103"/>
      <c r="E2087" s="104">
        <f>E2088+E2089</f>
        <v>0</v>
      </c>
      <c r="F2087" s="103"/>
      <c r="G2087" s="104">
        <f>G2088+G2089</f>
        <v>0</v>
      </c>
      <c r="H2087" s="73"/>
      <c r="I2087" s="104">
        <f>I2088+I2089</f>
        <v>0</v>
      </c>
      <c r="J2087" s="103"/>
      <c r="K2087" s="104">
        <f>K2088+K2089</f>
        <v>0</v>
      </c>
      <c r="L2087" s="103"/>
      <c r="M2087" s="73"/>
    </row>
    <row r="2088" spans="2:13" ht="21" customHeight="1" outlineLevel="1">
      <c r="B2088" s="73"/>
      <c r="C2088" s="90" t="s">
        <v>457</v>
      </c>
      <c r="D2088" s="103"/>
      <c r="E2088" s="105">
        <v>0</v>
      </c>
      <c r="F2088" s="106"/>
      <c r="G2088" s="105">
        <v>0</v>
      </c>
      <c r="H2088" s="73"/>
      <c r="I2088" s="105">
        <v>0</v>
      </c>
      <c r="J2088" s="103"/>
      <c r="K2088" s="107">
        <f>E2088+G2088+I2088</f>
        <v>0</v>
      </c>
      <c r="L2088" s="103"/>
      <c r="M2088" s="73"/>
    </row>
    <row r="2089" spans="2:13" ht="21" customHeight="1" outlineLevel="1">
      <c r="B2089" s="73"/>
      <c r="C2089" s="90" t="s">
        <v>458</v>
      </c>
      <c r="D2089" s="103"/>
      <c r="E2089" s="105">
        <v>0</v>
      </c>
      <c r="F2089" s="106"/>
      <c r="G2089" s="105">
        <v>0</v>
      </c>
      <c r="H2089" s="73"/>
      <c r="I2089" s="105">
        <v>0</v>
      </c>
      <c r="J2089" s="103"/>
      <c r="K2089" s="107">
        <f>E2089+G2089+I2089</f>
        <v>0</v>
      </c>
      <c r="L2089" s="103"/>
      <c r="M2089" s="73"/>
    </row>
    <row r="2090" spans="2:13" ht="21" customHeight="1" outlineLevel="1">
      <c r="B2090" s="73"/>
      <c r="C2090" s="90" t="s">
        <v>459</v>
      </c>
      <c r="D2090" s="103"/>
      <c r="E2090" s="108">
        <f>E2078+E2081+E2084+E2087</f>
        <v>0</v>
      </c>
      <c r="F2090" s="103"/>
      <c r="G2090" s="108">
        <f>G2078+G2081+G2084+G2087</f>
        <v>0</v>
      </c>
      <c r="H2090" s="73"/>
      <c r="I2090" s="108">
        <f>I2078+I2081+I2084+I2087</f>
        <v>0</v>
      </c>
      <c r="J2090" s="103"/>
      <c r="K2090" s="108">
        <f>E2090+G2090+I2090</f>
        <v>0</v>
      </c>
      <c r="L2090" s="103"/>
      <c r="M2090" s="73"/>
    </row>
    <row r="2091" spans="2:13" ht="21" customHeight="1" outlineLevel="1">
      <c r="B2091" s="73"/>
      <c r="C2091" s="109"/>
      <c r="D2091" s="103"/>
      <c r="E2091" s="109"/>
      <c r="F2091" s="109"/>
      <c r="G2091" s="109"/>
      <c r="H2091" s="109"/>
      <c r="I2091" s="109"/>
      <c r="J2091" s="109"/>
      <c r="K2091" s="109"/>
      <c r="L2091" s="103"/>
      <c r="M2091" s="73"/>
    </row>
    <row r="2092" spans="2:13" ht="21" customHeight="1" outlineLevel="1">
      <c r="B2092" s="73"/>
      <c r="C2092" s="103"/>
      <c r="D2092" s="89"/>
      <c r="E2092" s="103"/>
      <c r="F2092" s="89"/>
      <c r="G2092" s="73"/>
      <c r="H2092" s="73"/>
      <c r="I2092" s="73"/>
      <c r="J2092" s="89"/>
      <c r="K2092" s="73"/>
      <c r="L2092" s="89"/>
      <c r="M2092" s="73"/>
    </row>
    <row r="2093" spans="2:13" ht="21" customHeight="1" outlineLevel="1">
      <c r="B2093" s="73"/>
      <c r="C2093" s="86" t="s">
        <v>460</v>
      </c>
      <c r="D2093" s="73"/>
      <c r="E2093" s="99"/>
      <c r="F2093" s="99"/>
      <c r="G2093" s="99"/>
      <c r="H2093" s="99"/>
      <c r="I2093" s="99"/>
      <c r="J2093" s="99"/>
      <c r="K2093" s="99"/>
      <c r="L2093" s="89"/>
      <c r="M2093" s="73"/>
    </row>
    <row r="2094" spans="2:13" ht="21" customHeight="1" outlineLevel="1">
      <c r="B2094" s="73"/>
      <c r="C2094" s="73"/>
      <c r="D2094" s="73"/>
      <c r="E2094" s="100"/>
      <c r="F2094" s="101"/>
      <c r="G2094" s="100"/>
      <c r="H2094" s="101"/>
      <c r="I2094" s="100"/>
      <c r="J2094" s="102"/>
      <c r="K2094" s="100"/>
      <c r="L2094" s="89"/>
      <c r="M2094" s="73"/>
    </row>
    <row r="2095" spans="2:13" ht="21" customHeight="1" outlineLevel="1">
      <c r="B2095" s="73"/>
      <c r="C2095" s="73"/>
      <c r="D2095" s="73"/>
      <c r="E2095" s="100">
        <v>2024</v>
      </c>
      <c r="F2095" s="101"/>
      <c r="G2095" s="100">
        <v>2025</v>
      </c>
      <c r="H2095" s="101"/>
      <c r="I2095" s="100">
        <v>2026</v>
      </c>
      <c r="J2095" s="102"/>
      <c r="K2095" s="100" t="s">
        <v>407</v>
      </c>
      <c r="L2095" s="89"/>
      <c r="M2095" s="73"/>
    </row>
    <row r="2096" spans="2:13" ht="21" customHeight="1" outlineLevel="1">
      <c r="B2096" s="73"/>
      <c r="C2096" s="95" t="s">
        <v>461</v>
      </c>
      <c r="D2096" s="103"/>
      <c r="E2096" s="110">
        <v>0</v>
      </c>
      <c r="F2096" s="111"/>
      <c r="G2096" s="110">
        <v>0</v>
      </c>
      <c r="H2096" s="112"/>
      <c r="I2096" s="110">
        <v>0</v>
      </c>
      <c r="J2096" s="111"/>
      <c r="K2096" s="113">
        <f t="shared" ref="K2096:K2114" si="32">E2096+G2096+I2096</f>
        <v>0</v>
      </c>
      <c r="L2096" s="89"/>
      <c r="M2096" s="73"/>
    </row>
    <row r="2097" spans="2:13" ht="21" customHeight="1" outlineLevel="1">
      <c r="B2097" s="73"/>
      <c r="C2097" s="90" t="s">
        <v>462</v>
      </c>
      <c r="D2097" s="103"/>
      <c r="E2097" s="110">
        <v>0</v>
      </c>
      <c r="F2097" s="114"/>
      <c r="G2097" s="110">
        <v>0</v>
      </c>
      <c r="H2097" s="112"/>
      <c r="I2097" s="110">
        <v>0</v>
      </c>
      <c r="J2097" s="111"/>
      <c r="K2097" s="113">
        <f t="shared" si="32"/>
        <v>0</v>
      </c>
      <c r="L2097" s="89"/>
      <c r="M2097" s="73"/>
    </row>
    <row r="2098" spans="2:13" ht="21" customHeight="1" outlineLevel="1">
      <c r="B2098" s="73"/>
      <c r="C2098" s="90" t="s">
        <v>463</v>
      </c>
      <c r="D2098" s="103"/>
      <c r="E2098" s="110">
        <v>0</v>
      </c>
      <c r="F2098" s="111"/>
      <c r="G2098" s="110">
        <v>0</v>
      </c>
      <c r="H2098" s="112"/>
      <c r="I2098" s="110">
        <v>0</v>
      </c>
      <c r="J2098" s="111"/>
      <c r="K2098" s="113">
        <f t="shared" si="32"/>
        <v>0</v>
      </c>
      <c r="L2098" s="89"/>
      <c r="M2098" s="73"/>
    </row>
    <row r="2099" spans="2:13" ht="21.75" customHeight="1" outlineLevel="1">
      <c r="B2099" s="73"/>
      <c r="C2099" s="90" t="s">
        <v>464</v>
      </c>
      <c r="D2099" s="103"/>
      <c r="E2099" s="110">
        <v>0</v>
      </c>
      <c r="F2099" s="114"/>
      <c r="G2099" s="110">
        <v>0</v>
      </c>
      <c r="H2099" s="112"/>
      <c r="I2099" s="110">
        <v>0</v>
      </c>
      <c r="J2099" s="111"/>
      <c r="K2099" s="113">
        <f t="shared" si="32"/>
        <v>0</v>
      </c>
      <c r="L2099" s="73"/>
      <c r="M2099" s="73"/>
    </row>
    <row r="2100" spans="2:13" ht="21.75" customHeight="1" outlineLevel="1">
      <c r="B2100" s="73"/>
      <c r="C2100" s="90" t="s">
        <v>465</v>
      </c>
      <c r="D2100" s="103"/>
      <c r="E2100" s="110">
        <v>0</v>
      </c>
      <c r="F2100" s="114"/>
      <c r="G2100" s="110">
        <v>0</v>
      </c>
      <c r="H2100" s="112"/>
      <c r="I2100" s="110">
        <v>0</v>
      </c>
      <c r="J2100" s="111"/>
      <c r="K2100" s="113">
        <f t="shared" si="32"/>
        <v>0</v>
      </c>
      <c r="L2100" s="73"/>
      <c r="M2100" s="73"/>
    </row>
    <row r="2101" spans="2:13" ht="21" customHeight="1" outlineLevel="1">
      <c r="B2101" s="73"/>
      <c r="C2101" s="90" t="s">
        <v>466</v>
      </c>
      <c r="D2101" s="103"/>
      <c r="E2101" s="110">
        <v>0</v>
      </c>
      <c r="F2101" s="111"/>
      <c r="G2101" s="110">
        <v>0</v>
      </c>
      <c r="H2101" s="112"/>
      <c r="I2101" s="110">
        <v>0</v>
      </c>
      <c r="J2101" s="111"/>
      <c r="K2101" s="113">
        <f t="shared" si="32"/>
        <v>0</v>
      </c>
      <c r="L2101" s="73"/>
      <c r="M2101" s="73"/>
    </row>
    <row r="2102" spans="2:13" ht="21.75" customHeight="1" outlineLevel="1">
      <c r="B2102" s="73"/>
      <c r="C2102" s="90" t="s">
        <v>467</v>
      </c>
      <c r="D2102" s="103"/>
      <c r="E2102" s="110">
        <v>0</v>
      </c>
      <c r="F2102" s="114"/>
      <c r="G2102" s="110">
        <v>0</v>
      </c>
      <c r="H2102" s="112"/>
      <c r="I2102" s="110">
        <v>0</v>
      </c>
      <c r="J2102" s="111"/>
      <c r="K2102" s="113">
        <f t="shared" si="32"/>
        <v>0</v>
      </c>
      <c r="L2102" s="73"/>
      <c r="M2102" s="73"/>
    </row>
    <row r="2103" spans="2:13" ht="21.75" customHeight="1" outlineLevel="1">
      <c r="B2103" s="73"/>
      <c r="C2103" s="90" t="s">
        <v>468</v>
      </c>
      <c r="D2103" s="103"/>
      <c r="E2103" s="110">
        <v>0</v>
      </c>
      <c r="F2103" s="114"/>
      <c r="G2103" s="110">
        <v>0</v>
      </c>
      <c r="H2103" s="112"/>
      <c r="I2103" s="110">
        <v>0</v>
      </c>
      <c r="J2103" s="111"/>
      <c r="K2103" s="113">
        <f t="shared" si="32"/>
        <v>0</v>
      </c>
      <c r="L2103" s="73"/>
      <c r="M2103" s="73"/>
    </row>
    <row r="2104" spans="2:13" ht="21.75" customHeight="1" outlineLevel="1">
      <c r="B2104" s="73"/>
      <c r="C2104" s="90" t="s">
        <v>469</v>
      </c>
      <c r="D2104" s="103"/>
      <c r="E2104" s="110">
        <v>0</v>
      </c>
      <c r="F2104" s="114"/>
      <c r="G2104" s="110">
        <v>0</v>
      </c>
      <c r="H2104" s="112"/>
      <c r="I2104" s="110">
        <v>0</v>
      </c>
      <c r="J2104" s="111"/>
      <c r="K2104" s="113">
        <f t="shared" si="32"/>
        <v>0</v>
      </c>
      <c r="L2104" s="73"/>
      <c r="M2104" s="73"/>
    </row>
    <row r="2105" spans="2:13" ht="21" customHeight="1" outlineLevel="1">
      <c r="B2105" s="73"/>
      <c r="C2105" s="115" t="s">
        <v>470</v>
      </c>
      <c r="D2105" s="103"/>
      <c r="E2105" s="110">
        <v>0</v>
      </c>
      <c r="F2105" s="114"/>
      <c r="G2105" s="110">
        <v>0</v>
      </c>
      <c r="H2105" s="112"/>
      <c r="I2105" s="110">
        <v>0</v>
      </c>
      <c r="J2105" s="111"/>
      <c r="K2105" s="113">
        <f t="shared" si="32"/>
        <v>0</v>
      </c>
      <c r="L2105" s="116"/>
      <c r="M2105" s="73"/>
    </row>
    <row r="2106" spans="2:13" ht="21" customHeight="1" outlineLevel="1">
      <c r="B2106" s="73"/>
      <c r="C2106" s="115" t="s">
        <v>471</v>
      </c>
      <c r="D2106" s="103"/>
      <c r="E2106" s="110">
        <v>0</v>
      </c>
      <c r="F2106" s="114"/>
      <c r="G2106" s="110">
        <v>0</v>
      </c>
      <c r="H2106" s="112"/>
      <c r="I2106" s="110">
        <v>0</v>
      </c>
      <c r="J2106" s="111"/>
      <c r="K2106" s="113">
        <f t="shared" si="32"/>
        <v>0</v>
      </c>
      <c r="L2106" s="116"/>
      <c r="M2106" s="73"/>
    </row>
    <row r="2107" spans="2:13" ht="21" customHeight="1" outlineLevel="1">
      <c r="B2107" s="73"/>
      <c r="C2107" s="115" t="s">
        <v>472</v>
      </c>
      <c r="D2107" s="103"/>
      <c r="E2107" s="110">
        <v>0</v>
      </c>
      <c r="F2107" s="114"/>
      <c r="G2107" s="110">
        <v>0</v>
      </c>
      <c r="H2107" s="112"/>
      <c r="I2107" s="110">
        <v>0</v>
      </c>
      <c r="J2107" s="111"/>
      <c r="K2107" s="113">
        <f t="shared" si="32"/>
        <v>0</v>
      </c>
      <c r="L2107" s="116"/>
      <c r="M2107" s="73"/>
    </row>
    <row r="2108" spans="2:13" ht="21" customHeight="1" outlineLevel="1">
      <c r="B2108" s="73"/>
      <c r="C2108" s="115" t="s">
        <v>473</v>
      </c>
      <c r="D2108" s="103"/>
      <c r="E2108" s="110">
        <v>0</v>
      </c>
      <c r="F2108" s="114"/>
      <c r="G2108" s="110">
        <v>0</v>
      </c>
      <c r="H2108" s="112"/>
      <c r="I2108" s="110">
        <v>0</v>
      </c>
      <c r="J2108" s="111"/>
      <c r="K2108" s="113">
        <f t="shared" si="32"/>
        <v>0</v>
      </c>
      <c r="L2108" s="116"/>
      <c r="M2108" s="73"/>
    </row>
    <row r="2109" spans="2:13" ht="21" customHeight="1" outlineLevel="1">
      <c r="B2109" s="73"/>
      <c r="C2109" s="115" t="s">
        <v>474</v>
      </c>
      <c r="D2109" s="103"/>
      <c r="E2109" s="110">
        <v>0</v>
      </c>
      <c r="F2109" s="114"/>
      <c r="G2109" s="110">
        <v>0</v>
      </c>
      <c r="H2109" s="112"/>
      <c r="I2109" s="110">
        <v>0</v>
      </c>
      <c r="J2109" s="111"/>
      <c r="K2109" s="113">
        <f t="shared" si="32"/>
        <v>0</v>
      </c>
      <c r="L2109" s="116"/>
      <c r="M2109" s="73"/>
    </row>
    <row r="2110" spans="2:13" ht="21" customHeight="1" outlineLevel="1">
      <c r="B2110" s="73"/>
      <c r="C2110" s="115" t="s">
        <v>475</v>
      </c>
      <c r="D2110" s="103"/>
      <c r="E2110" s="110">
        <v>0</v>
      </c>
      <c r="F2110" s="114"/>
      <c r="G2110" s="110">
        <v>0</v>
      </c>
      <c r="H2110" s="112"/>
      <c r="I2110" s="110">
        <v>0</v>
      </c>
      <c r="J2110" s="111"/>
      <c r="K2110" s="113">
        <f t="shared" si="32"/>
        <v>0</v>
      </c>
      <c r="L2110" s="116"/>
      <c r="M2110" s="73"/>
    </row>
    <row r="2111" spans="2:13" ht="21" customHeight="1" outlineLevel="1">
      <c r="B2111" s="73"/>
      <c r="C2111" s="115" t="s">
        <v>476</v>
      </c>
      <c r="D2111" s="103"/>
      <c r="E2111" s="110">
        <v>0</v>
      </c>
      <c r="F2111" s="114"/>
      <c r="G2111" s="110">
        <v>0</v>
      </c>
      <c r="H2111" s="112"/>
      <c r="I2111" s="110">
        <v>0</v>
      </c>
      <c r="J2111" s="111"/>
      <c r="K2111" s="113">
        <f t="shared" si="32"/>
        <v>0</v>
      </c>
      <c r="L2111" s="116"/>
      <c r="M2111" s="73"/>
    </row>
    <row r="2112" spans="2:13" ht="21" customHeight="1" outlineLevel="1">
      <c r="B2112" s="73"/>
      <c r="C2112" s="115" t="s">
        <v>477</v>
      </c>
      <c r="D2112" s="103"/>
      <c r="E2112" s="110">
        <v>0</v>
      </c>
      <c r="F2112" s="114"/>
      <c r="G2112" s="110">
        <v>0</v>
      </c>
      <c r="H2112" s="112"/>
      <c r="I2112" s="110">
        <v>0</v>
      </c>
      <c r="J2112" s="111"/>
      <c r="K2112" s="113">
        <f t="shared" si="32"/>
        <v>0</v>
      </c>
      <c r="L2112" s="116"/>
      <c r="M2112" s="73"/>
    </row>
    <row r="2113" spans="2:13" ht="21" customHeight="1" outlineLevel="1">
      <c r="B2113" s="73"/>
      <c r="C2113" s="115" t="s">
        <v>478</v>
      </c>
      <c r="D2113" s="103"/>
      <c r="E2113" s="110">
        <v>0</v>
      </c>
      <c r="F2113" s="114"/>
      <c r="G2113" s="110">
        <v>0</v>
      </c>
      <c r="H2113" s="112"/>
      <c r="I2113" s="110">
        <v>0</v>
      </c>
      <c r="J2113" s="111"/>
      <c r="K2113" s="113">
        <f t="shared" si="32"/>
        <v>0</v>
      </c>
      <c r="L2113" s="116"/>
      <c r="M2113" s="73"/>
    </row>
    <row r="2114" spans="2:13" ht="21" customHeight="1" outlineLevel="1">
      <c r="B2114" s="73"/>
      <c r="C2114" s="115" t="s">
        <v>479</v>
      </c>
      <c r="D2114" s="103"/>
      <c r="E2114" s="110">
        <v>0</v>
      </c>
      <c r="F2114" s="114"/>
      <c r="G2114" s="110">
        <v>0</v>
      </c>
      <c r="H2114" s="112"/>
      <c r="I2114" s="110">
        <v>0</v>
      </c>
      <c r="J2114" s="111"/>
      <c r="K2114" s="113">
        <f t="shared" si="32"/>
        <v>0</v>
      </c>
      <c r="L2114" s="116"/>
      <c r="M2114" s="73"/>
    </row>
    <row r="2115" spans="2:13" ht="21" customHeight="1" outlineLevel="1">
      <c r="B2115" s="73"/>
      <c r="C2115" s="90" t="s">
        <v>480</v>
      </c>
      <c r="D2115" s="103"/>
      <c r="E2115" s="117">
        <f>SUM(E2096:E2114)</f>
        <v>0</v>
      </c>
      <c r="F2115" s="111"/>
      <c r="G2115" s="117">
        <f>SUM(G2096:G2114)</f>
        <v>0</v>
      </c>
      <c r="H2115" s="112"/>
      <c r="I2115" s="117">
        <f>SUM(I2096:I2114)</f>
        <v>0</v>
      </c>
      <c r="J2115" s="111"/>
      <c r="K2115" s="117">
        <f>SUM(K2096:K2114)</f>
        <v>0</v>
      </c>
      <c r="L2115" s="89"/>
      <c r="M2115" s="73"/>
    </row>
    <row r="2116" spans="2:13" ht="21" customHeight="1" outlineLevel="1">
      <c r="B2116" s="73"/>
      <c r="C2116" s="109"/>
      <c r="D2116" s="103"/>
      <c r="E2116" s="73"/>
      <c r="F2116" s="73"/>
      <c r="G2116" s="73"/>
      <c r="H2116" s="73"/>
      <c r="I2116" s="73"/>
      <c r="J2116" s="73"/>
      <c r="K2116" s="73"/>
      <c r="L2116" s="89"/>
      <c r="M2116" s="73"/>
    </row>
    <row r="2117" spans="2:13" ht="21" customHeight="1" outlineLevel="1">
      <c r="B2117" s="73"/>
      <c r="C2117" s="73"/>
      <c r="D2117" s="73"/>
      <c r="E2117" s="100">
        <v>2024</v>
      </c>
      <c r="F2117" s="101"/>
      <c r="G2117" s="100">
        <v>2025</v>
      </c>
      <c r="H2117" s="101"/>
      <c r="I2117" s="100">
        <v>2026</v>
      </c>
      <c r="J2117" s="102"/>
      <c r="K2117" s="100" t="s">
        <v>407</v>
      </c>
      <c r="L2117" s="89"/>
      <c r="M2117" s="73"/>
    </row>
    <row r="2118" spans="2:13" ht="21" customHeight="1" outlineLevel="1">
      <c r="B2118" s="73"/>
      <c r="C2118" s="95" t="s">
        <v>481</v>
      </c>
      <c r="D2118" s="103"/>
      <c r="E2118" s="110">
        <v>0</v>
      </c>
      <c r="F2118" s="111"/>
      <c r="G2118" s="110">
        <v>0</v>
      </c>
      <c r="H2118" s="112"/>
      <c r="I2118" s="110">
        <v>0</v>
      </c>
      <c r="J2118" s="111"/>
      <c r="K2118" s="113">
        <f t="shared" ref="K2118:K2126" si="33">E2118+G2118+I2118</f>
        <v>0</v>
      </c>
      <c r="L2118" s="89"/>
      <c r="M2118" s="73"/>
    </row>
    <row r="2119" spans="2:13" ht="21" customHeight="1" outlineLevel="1">
      <c r="B2119" s="73"/>
      <c r="C2119" s="90" t="s">
        <v>482</v>
      </c>
      <c r="D2119" s="103"/>
      <c r="E2119" s="110">
        <v>0</v>
      </c>
      <c r="F2119" s="114"/>
      <c r="G2119" s="110">
        <v>0</v>
      </c>
      <c r="H2119" s="112"/>
      <c r="I2119" s="110">
        <v>0</v>
      </c>
      <c r="J2119" s="111"/>
      <c r="K2119" s="113">
        <f t="shared" si="33"/>
        <v>0</v>
      </c>
      <c r="L2119" s="89"/>
      <c r="M2119" s="73"/>
    </row>
    <row r="2120" spans="2:13" ht="21" customHeight="1" outlineLevel="1">
      <c r="B2120" s="73"/>
      <c r="C2120" s="90" t="s">
        <v>483</v>
      </c>
      <c r="D2120" s="103"/>
      <c r="E2120" s="110">
        <v>0</v>
      </c>
      <c r="F2120" s="114"/>
      <c r="G2120" s="110">
        <v>0</v>
      </c>
      <c r="H2120" s="112"/>
      <c r="I2120" s="110">
        <v>0</v>
      </c>
      <c r="J2120" s="111"/>
      <c r="K2120" s="113">
        <f t="shared" si="33"/>
        <v>0</v>
      </c>
      <c r="L2120" s="73"/>
      <c r="M2120" s="73"/>
    </row>
    <row r="2121" spans="2:13" ht="21" customHeight="1" outlineLevel="1">
      <c r="B2121" s="73"/>
      <c r="C2121" s="90" t="s">
        <v>484</v>
      </c>
      <c r="D2121" s="103"/>
      <c r="E2121" s="110">
        <v>0</v>
      </c>
      <c r="F2121" s="111"/>
      <c r="G2121" s="110">
        <v>0</v>
      </c>
      <c r="H2121" s="112"/>
      <c r="I2121" s="110">
        <v>0</v>
      </c>
      <c r="J2121" s="111"/>
      <c r="K2121" s="113">
        <f t="shared" si="33"/>
        <v>0</v>
      </c>
      <c r="L2121" s="89"/>
      <c r="M2121" s="73"/>
    </row>
    <row r="2122" spans="2:13" ht="21" customHeight="1" outlineLevel="1">
      <c r="B2122" s="73"/>
      <c r="C2122" s="90" t="s">
        <v>485</v>
      </c>
      <c r="D2122" s="103"/>
      <c r="E2122" s="110">
        <v>0</v>
      </c>
      <c r="F2122" s="114"/>
      <c r="G2122" s="110">
        <v>0</v>
      </c>
      <c r="H2122" s="112"/>
      <c r="I2122" s="110">
        <v>0</v>
      </c>
      <c r="J2122" s="111"/>
      <c r="K2122" s="113">
        <f t="shared" si="33"/>
        <v>0</v>
      </c>
      <c r="L2122" s="116"/>
      <c r="M2122" s="73"/>
    </row>
    <row r="2123" spans="2:13" ht="21" customHeight="1" outlineLevel="1">
      <c r="B2123" s="73"/>
      <c r="C2123" s="90" t="s">
        <v>486</v>
      </c>
      <c r="D2123" s="103"/>
      <c r="E2123" s="110">
        <v>0</v>
      </c>
      <c r="F2123" s="114"/>
      <c r="G2123" s="110">
        <v>0</v>
      </c>
      <c r="H2123" s="112"/>
      <c r="I2123" s="110">
        <v>0</v>
      </c>
      <c r="J2123" s="111"/>
      <c r="K2123" s="113">
        <f t="shared" si="33"/>
        <v>0</v>
      </c>
      <c r="L2123" s="116"/>
      <c r="M2123" s="73"/>
    </row>
    <row r="2124" spans="2:13" ht="21" customHeight="1" outlineLevel="1">
      <c r="B2124" s="73"/>
      <c r="C2124" s="90" t="s">
        <v>487</v>
      </c>
      <c r="D2124" s="103"/>
      <c r="E2124" s="110">
        <v>0</v>
      </c>
      <c r="F2124" s="114"/>
      <c r="G2124" s="110">
        <v>0</v>
      </c>
      <c r="H2124" s="112"/>
      <c r="I2124" s="110">
        <v>0</v>
      </c>
      <c r="J2124" s="111"/>
      <c r="K2124" s="113">
        <f t="shared" si="33"/>
        <v>0</v>
      </c>
      <c r="L2124" s="116"/>
      <c r="M2124" s="73"/>
    </row>
    <row r="2125" spans="2:13" ht="21" customHeight="1" outlineLevel="1">
      <c r="B2125" s="73"/>
      <c r="C2125" s="90" t="s">
        <v>488</v>
      </c>
      <c r="D2125" s="103"/>
      <c r="E2125" s="110">
        <v>0</v>
      </c>
      <c r="F2125" s="114"/>
      <c r="G2125" s="110">
        <v>0</v>
      </c>
      <c r="H2125" s="112"/>
      <c r="I2125" s="110">
        <v>0</v>
      </c>
      <c r="J2125" s="111"/>
      <c r="K2125" s="113">
        <f t="shared" si="33"/>
        <v>0</v>
      </c>
      <c r="L2125" s="116"/>
      <c r="M2125" s="73"/>
    </row>
    <row r="2126" spans="2:13" ht="21.75" customHeight="1" outlineLevel="1">
      <c r="B2126" s="73"/>
      <c r="C2126" s="90" t="s">
        <v>480</v>
      </c>
      <c r="D2126" s="103"/>
      <c r="E2126" s="117">
        <f>SUM(E2118:E2125)</f>
        <v>0</v>
      </c>
      <c r="F2126" s="111"/>
      <c r="G2126" s="117">
        <f>SUM(G2118:G2125)</f>
        <v>0</v>
      </c>
      <c r="H2126" s="112"/>
      <c r="I2126" s="117">
        <f>SUM(I2118:I2125)</f>
        <v>0</v>
      </c>
      <c r="J2126" s="111"/>
      <c r="K2126" s="117">
        <f t="shared" si="33"/>
        <v>0</v>
      </c>
      <c r="L2126" s="89"/>
      <c r="M2126" s="73"/>
    </row>
    <row r="2127" spans="2:13" ht="21" customHeight="1" outlineLevel="1">
      <c r="B2127" s="73"/>
      <c r="C2127" s="89"/>
      <c r="D2127" s="103"/>
      <c r="E2127" s="89"/>
      <c r="F2127" s="89"/>
      <c r="G2127" s="89"/>
      <c r="H2127" s="89"/>
      <c r="I2127" s="89"/>
      <c r="J2127" s="89"/>
      <c r="K2127" s="89"/>
      <c r="L2127" s="89"/>
      <c r="M2127" s="73"/>
    </row>
    <row r="2128" spans="2:13" ht="21" customHeight="1" outlineLevel="1">
      <c r="B2128" s="73"/>
      <c r="C2128" s="93" t="s">
        <v>490</v>
      </c>
      <c r="D2128" s="89"/>
      <c r="E2128" s="93" t="str">
        <f>IF(K2099&gt;0,"Si","No")</f>
        <v>No</v>
      </c>
      <c r="F2128" s="89"/>
      <c r="G2128" s="89"/>
      <c r="H2128" s="89"/>
      <c r="I2128" s="89"/>
      <c r="J2128" s="89"/>
      <c r="K2128" s="89"/>
      <c r="L2128" s="89"/>
      <c r="M2128" s="73"/>
    </row>
    <row r="2129" spans="2:13" ht="21" customHeight="1" outlineLevel="1">
      <c r="B2129" s="73"/>
      <c r="C2129" s="93" t="s">
        <v>491</v>
      </c>
      <c r="D2129" s="89"/>
      <c r="E2129" s="93" t="str">
        <f>IF(K2100&gt;0,"Si","No")</f>
        <v>No</v>
      </c>
      <c r="F2129" s="89"/>
      <c r="G2129" s="89"/>
      <c r="H2129" s="89"/>
      <c r="I2129" s="89"/>
      <c r="J2129" s="89"/>
      <c r="K2129" s="89"/>
      <c r="L2129" s="89"/>
      <c r="M2129" s="73"/>
    </row>
    <row r="2130" spans="2:13" ht="21" customHeight="1" outlineLevel="1">
      <c r="B2130" s="73"/>
      <c r="C2130" s="89"/>
      <c r="D2130" s="89"/>
      <c r="E2130" s="89"/>
      <c r="F2130" s="89"/>
      <c r="G2130" s="73"/>
      <c r="H2130" s="73"/>
      <c r="I2130" s="73"/>
      <c r="J2130" s="89"/>
      <c r="K2130" s="73"/>
      <c r="L2130" s="89"/>
      <c r="M2130" s="73"/>
    </row>
    <row r="2131" spans="2:13" ht="20.25" outlineLevel="1">
      <c r="B2131" s="73"/>
      <c r="C2131" s="86" t="s">
        <v>492</v>
      </c>
      <c r="D2131" s="73"/>
      <c r="E2131" s="98"/>
      <c r="F2131" s="99"/>
      <c r="G2131" s="99"/>
      <c r="H2131" s="99"/>
      <c r="I2131" s="99"/>
      <c r="J2131" s="99"/>
      <c r="K2131" s="99"/>
      <c r="L2131" s="89"/>
      <c r="M2131" s="73"/>
    </row>
    <row r="2132" spans="2:13" ht="21" customHeight="1" outlineLevel="1">
      <c r="B2132" s="73"/>
      <c r="C2132" s="73"/>
      <c r="D2132" s="73"/>
      <c r="E2132" s="100"/>
      <c r="F2132" s="101"/>
      <c r="G2132" s="100"/>
      <c r="H2132" s="101"/>
      <c r="I2132" s="100"/>
      <c r="J2132" s="102"/>
      <c r="K2132" s="100"/>
      <c r="L2132" s="89"/>
      <c r="M2132" s="73"/>
    </row>
    <row r="2133" spans="2:13" ht="21" customHeight="1" outlineLevel="1">
      <c r="B2133" s="73"/>
      <c r="C2133" s="73"/>
      <c r="D2133" s="73"/>
      <c r="E2133" s="100">
        <v>2024</v>
      </c>
      <c r="F2133" s="101"/>
      <c r="G2133" s="100">
        <v>2025</v>
      </c>
      <c r="H2133" s="101"/>
      <c r="I2133" s="100">
        <v>2026</v>
      </c>
      <c r="J2133" s="102"/>
      <c r="K2133" s="100" t="s">
        <v>407</v>
      </c>
      <c r="L2133" s="89"/>
      <c r="M2133" s="73"/>
    </row>
    <row r="2134" spans="2:13" ht="21" customHeight="1" outlineLevel="1">
      <c r="B2134" s="73"/>
      <c r="C2134" s="95" t="s">
        <v>493</v>
      </c>
      <c r="D2134" s="103"/>
      <c r="E2134" s="110"/>
      <c r="F2134" s="111"/>
      <c r="G2134" s="110"/>
      <c r="H2134" s="119"/>
      <c r="I2134" s="110"/>
      <c r="J2134" s="111"/>
      <c r="K2134" s="113" t="s">
        <v>495</v>
      </c>
      <c r="L2134" s="89"/>
      <c r="M2134" s="73"/>
    </row>
    <row r="2135" spans="2:13" ht="21" customHeight="1" outlineLevel="1">
      <c r="B2135" s="73"/>
      <c r="C2135" s="95" t="s">
        <v>496</v>
      </c>
      <c r="D2135" s="103"/>
      <c r="E2135" s="110"/>
      <c r="F2135" s="111"/>
      <c r="G2135" s="110"/>
      <c r="H2135" s="119"/>
      <c r="I2135" s="110"/>
      <c r="J2135" s="111"/>
      <c r="K2135" s="113" t="s">
        <v>495</v>
      </c>
      <c r="L2135" s="89"/>
      <c r="M2135" s="73"/>
    </row>
    <row r="2136" spans="2:13" ht="21" customHeight="1" outlineLevel="1">
      <c r="B2136" s="73"/>
      <c r="C2136" s="90" t="s">
        <v>498</v>
      </c>
      <c r="D2136" s="103"/>
      <c r="E2136" s="120">
        <v>0</v>
      </c>
      <c r="F2136" s="121"/>
      <c r="G2136" s="120">
        <v>0</v>
      </c>
      <c r="H2136" s="122"/>
      <c r="I2136" s="120">
        <v>0</v>
      </c>
      <c r="J2136" s="123"/>
      <c r="K2136" s="124">
        <f>E2136+G2136+I2136</f>
        <v>0</v>
      </c>
      <c r="L2136" s="73"/>
      <c r="M2136" s="73"/>
    </row>
    <row r="2137" spans="2:13" ht="21" customHeight="1" outlineLevel="1">
      <c r="B2137" s="73"/>
      <c r="C2137" s="90" t="s">
        <v>499</v>
      </c>
      <c r="D2137" s="103"/>
      <c r="E2137" s="110"/>
      <c r="F2137" s="111"/>
      <c r="G2137" s="110"/>
      <c r="H2137" s="119"/>
      <c r="I2137" s="110"/>
      <c r="J2137" s="111"/>
      <c r="K2137" s="113" t="s">
        <v>495</v>
      </c>
      <c r="L2137" s="89"/>
      <c r="M2137" s="73"/>
    </row>
    <row r="2138" spans="2:13" ht="21" customHeight="1" outlineLevel="1">
      <c r="B2138" s="73"/>
      <c r="C2138" s="90" t="s">
        <v>500</v>
      </c>
      <c r="D2138" s="103"/>
      <c r="E2138" s="105"/>
      <c r="F2138" s="125"/>
      <c r="G2138" s="105"/>
      <c r="H2138" s="126"/>
      <c r="I2138" s="105"/>
      <c r="J2138" s="111"/>
      <c r="K2138" s="113" t="s">
        <v>495</v>
      </c>
      <c r="L2138" s="116"/>
      <c r="M2138" s="73"/>
    </row>
    <row r="2139" spans="2:13" outlineLevel="1">
      <c r="B2139" s="73"/>
      <c r="C2139" s="90" t="s">
        <v>501</v>
      </c>
      <c r="D2139" s="103"/>
      <c r="E2139" s="127"/>
      <c r="F2139" s="125"/>
      <c r="G2139" s="105"/>
      <c r="H2139" s="126"/>
      <c r="I2139" s="105"/>
      <c r="J2139" s="111"/>
      <c r="K2139" s="113" t="s">
        <v>495</v>
      </c>
      <c r="L2139" s="116"/>
      <c r="M2139" s="73"/>
    </row>
    <row r="2140" spans="2:13" ht="21" customHeight="1" outlineLevel="1">
      <c r="B2140" s="73"/>
      <c r="C2140" s="90" t="s">
        <v>503</v>
      </c>
      <c r="D2140" s="103"/>
      <c r="E2140" s="105"/>
      <c r="F2140" s="125"/>
      <c r="G2140" s="105"/>
      <c r="H2140" s="126"/>
      <c r="I2140" s="105"/>
      <c r="J2140" s="111"/>
      <c r="K2140" s="124" t="s">
        <v>495</v>
      </c>
      <c r="L2140" s="89"/>
      <c r="M2140" s="73"/>
    </row>
    <row r="2141" spans="2:13" ht="21" customHeight="1" outlineLevel="1">
      <c r="B2141" s="73"/>
      <c r="C2141" s="90" t="s">
        <v>504</v>
      </c>
      <c r="D2141" s="103"/>
      <c r="E2141" s="110"/>
      <c r="F2141" s="111"/>
      <c r="G2141" s="110"/>
      <c r="H2141" s="119"/>
      <c r="I2141" s="110"/>
      <c r="J2141" s="111"/>
      <c r="K2141" s="113" t="s">
        <v>495</v>
      </c>
      <c r="L2141" s="89"/>
      <c r="M2141" s="73"/>
    </row>
    <row r="2142" spans="2:13" ht="21.75" customHeight="1" outlineLevel="1">
      <c r="B2142" s="73"/>
      <c r="C2142" s="90" t="s">
        <v>506</v>
      </c>
      <c r="D2142" s="103"/>
      <c r="E2142" s="120">
        <v>0</v>
      </c>
      <c r="F2142" s="121"/>
      <c r="G2142" s="120">
        <v>0</v>
      </c>
      <c r="H2142" s="122"/>
      <c r="I2142" s="120">
        <v>0</v>
      </c>
      <c r="J2142" s="123"/>
      <c r="K2142" s="124">
        <f>E2142+G2142+I2142</f>
        <v>0</v>
      </c>
      <c r="L2142" s="73"/>
      <c r="M2142" s="73"/>
    </row>
    <row r="2143" spans="2:13" ht="21.75" customHeight="1" outlineLevel="1">
      <c r="B2143" s="73"/>
      <c r="C2143" s="90" t="s">
        <v>507</v>
      </c>
      <c r="D2143" s="103"/>
      <c r="E2143" s="128">
        <v>0</v>
      </c>
      <c r="F2143" s="129"/>
      <c r="G2143" s="128">
        <v>0</v>
      </c>
      <c r="H2143" s="142"/>
      <c r="I2143" s="128">
        <v>0</v>
      </c>
      <c r="J2143" s="130"/>
      <c r="K2143" s="131">
        <f>E2143+G2143+I2143</f>
        <v>0</v>
      </c>
      <c r="L2143" s="89"/>
      <c r="M2143" s="73"/>
    </row>
    <row r="2144" spans="2:13" ht="21" customHeight="1" outlineLevel="1">
      <c r="B2144" s="73"/>
      <c r="C2144" s="109"/>
      <c r="D2144" s="103"/>
      <c r="E2144" s="130"/>
      <c r="F2144" s="130"/>
      <c r="G2144" s="130"/>
      <c r="H2144" s="132"/>
      <c r="I2144" s="130"/>
      <c r="J2144" s="130"/>
      <c r="K2144" s="130"/>
      <c r="L2144" s="89"/>
      <c r="M2144" s="73"/>
    </row>
    <row r="2145" spans="2:13" ht="21" customHeight="1" outlineLevel="1">
      <c r="B2145" s="73"/>
      <c r="C2145" s="109"/>
      <c r="D2145" s="103"/>
      <c r="E2145" s="98"/>
      <c r="F2145" s="73"/>
      <c r="G2145" s="73"/>
      <c r="H2145" s="73"/>
      <c r="I2145" s="73"/>
      <c r="J2145" s="73"/>
      <c r="K2145" s="73"/>
      <c r="L2145" s="89"/>
      <c r="M2145" s="73"/>
    </row>
    <row r="2146" spans="2:13" ht="21" customHeight="1" outlineLevel="1">
      <c r="B2146" s="73"/>
      <c r="C2146" s="86" t="s">
        <v>508</v>
      </c>
      <c r="D2146" s="116"/>
      <c r="E2146" s="116"/>
      <c r="F2146" s="116"/>
      <c r="G2146" s="73"/>
      <c r="H2146" s="73"/>
      <c r="I2146" s="73"/>
      <c r="J2146" s="116"/>
      <c r="K2146" s="73"/>
      <c r="L2146" s="116"/>
      <c r="M2146" s="73"/>
    </row>
    <row r="2147" spans="2:13" ht="21" customHeight="1" outlineLevel="1">
      <c r="B2147" s="73"/>
      <c r="C2147" s="89"/>
      <c r="D2147" s="89"/>
      <c r="E2147" s="89"/>
      <c r="F2147" s="89"/>
      <c r="G2147" s="73"/>
      <c r="H2147" s="73"/>
      <c r="I2147" s="73"/>
      <c r="J2147" s="89"/>
      <c r="K2147" s="73"/>
      <c r="L2147" s="89"/>
      <c r="M2147" s="73"/>
    </row>
    <row r="2148" spans="2:13" ht="21" customHeight="1" outlineLevel="1">
      <c r="B2148" s="73"/>
      <c r="C2148" s="133" t="s">
        <v>509</v>
      </c>
      <c r="D2148" s="89"/>
      <c r="E2148" s="89"/>
      <c r="F2148" s="89"/>
      <c r="G2148" s="73"/>
      <c r="H2148" s="73"/>
      <c r="I2148" s="73"/>
      <c r="J2148" s="73"/>
      <c r="K2148" s="73"/>
      <c r="L2148" s="89"/>
      <c r="M2148" s="73"/>
    </row>
    <row r="2149" spans="2:13" ht="21" customHeight="1" outlineLevel="1">
      <c r="B2149" s="73"/>
      <c r="C2149" s="89"/>
      <c r="D2149" s="89"/>
      <c r="E2149" s="89"/>
      <c r="F2149" s="89"/>
      <c r="G2149" s="73"/>
      <c r="H2149" s="73"/>
      <c r="I2149" s="73"/>
      <c r="J2149" s="89"/>
      <c r="K2149" s="73"/>
      <c r="L2149" s="89"/>
      <c r="M2149" s="73"/>
    </row>
    <row r="2150" spans="2:13" ht="21" customHeight="1" outlineLevel="1">
      <c r="B2150" s="73"/>
      <c r="C2150" s="481"/>
      <c r="D2150" s="481"/>
      <c r="E2150" s="481"/>
      <c r="F2150" s="481"/>
      <c r="G2150" s="481"/>
      <c r="H2150" s="481"/>
      <c r="I2150" s="481"/>
      <c r="J2150" s="481"/>
      <c r="K2150" s="481"/>
      <c r="L2150" s="89"/>
      <c r="M2150" s="73"/>
    </row>
    <row r="2151" spans="2:13" ht="21" customHeight="1" outlineLevel="1">
      <c r="B2151" s="73"/>
      <c r="C2151" s="481"/>
      <c r="D2151" s="481"/>
      <c r="E2151" s="481"/>
      <c r="F2151" s="481"/>
      <c r="G2151" s="481"/>
      <c r="H2151" s="481"/>
      <c r="I2151" s="481"/>
      <c r="J2151" s="481"/>
      <c r="K2151" s="481"/>
      <c r="L2151" s="73"/>
      <c r="M2151" s="73"/>
    </row>
    <row r="2152" spans="2:13" ht="21" customHeight="1" outlineLevel="1">
      <c r="B2152" s="73"/>
      <c r="C2152" s="481"/>
      <c r="D2152" s="481"/>
      <c r="E2152" s="481"/>
      <c r="F2152" s="481"/>
      <c r="G2152" s="481"/>
      <c r="H2152" s="481"/>
      <c r="I2152" s="481"/>
      <c r="J2152" s="481"/>
      <c r="K2152" s="481"/>
      <c r="L2152" s="73"/>
      <c r="M2152" s="73"/>
    </row>
    <row r="2153" spans="2:13" ht="21" customHeight="1" outlineLevel="1">
      <c r="B2153" s="73"/>
      <c r="C2153" s="481"/>
      <c r="D2153" s="481"/>
      <c r="E2153" s="481"/>
      <c r="F2153" s="481"/>
      <c r="G2153" s="481"/>
      <c r="H2153" s="481"/>
      <c r="I2153" s="481"/>
      <c r="J2153" s="481"/>
      <c r="K2153" s="481"/>
      <c r="L2153" s="73"/>
      <c r="M2153" s="73"/>
    </row>
    <row r="2154" spans="2:13" ht="21" customHeight="1" outlineLevel="1">
      <c r="B2154" s="73"/>
      <c r="C2154" s="481"/>
      <c r="D2154" s="481"/>
      <c r="E2154" s="481"/>
      <c r="F2154" s="481"/>
      <c r="G2154" s="481"/>
      <c r="H2154" s="481"/>
      <c r="I2154" s="481"/>
      <c r="J2154" s="481"/>
      <c r="K2154" s="481"/>
      <c r="L2154" s="73"/>
      <c r="M2154" s="73"/>
    </row>
    <row r="2155" spans="2:13" ht="21" customHeight="1" outlineLevel="1">
      <c r="B2155" s="73"/>
      <c r="C2155" s="481"/>
      <c r="D2155" s="481"/>
      <c r="E2155" s="481"/>
      <c r="F2155" s="481"/>
      <c r="G2155" s="481"/>
      <c r="H2155" s="481"/>
      <c r="I2155" s="481"/>
      <c r="J2155" s="481"/>
      <c r="K2155" s="481"/>
      <c r="L2155" s="73"/>
      <c r="M2155" s="73"/>
    </row>
    <row r="2156" spans="2:13" ht="21" customHeight="1" outlineLevel="1">
      <c r="B2156" s="73"/>
      <c r="C2156" s="481"/>
      <c r="D2156" s="481"/>
      <c r="E2156" s="481"/>
      <c r="F2156" s="481"/>
      <c r="G2156" s="481"/>
      <c r="H2156" s="481"/>
      <c r="I2156" s="481"/>
      <c r="J2156" s="481"/>
      <c r="K2156" s="481"/>
      <c r="L2156" s="73"/>
      <c r="M2156" s="73"/>
    </row>
    <row r="2157" spans="2:13" ht="21" customHeight="1" outlineLevel="1">
      <c r="B2157" s="73"/>
      <c r="C2157" s="481"/>
      <c r="D2157" s="481"/>
      <c r="E2157" s="481"/>
      <c r="F2157" s="481"/>
      <c r="G2157" s="481"/>
      <c r="H2157" s="481"/>
      <c r="I2157" s="481"/>
      <c r="J2157" s="481"/>
      <c r="K2157" s="481"/>
      <c r="L2157" s="73"/>
      <c r="M2157" s="73"/>
    </row>
    <row r="2158" spans="2:13" ht="21" customHeight="1" outlineLevel="1">
      <c r="B2158" s="73"/>
      <c r="C2158" s="481"/>
      <c r="D2158" s="481"/>
      <c r="E2158" s="481"/>
      <c r="F2158" s="481"/>
      <c r="G2158" s="481"/>
      <c r="H2158" s="481"/>
      <c r="I2158" s="481"/>
      <c r="J2158" s="481"/>
      <c r="K2158" s="481"/>
      <c r="L2158" s="73"/>
      <c r="M2158" s="73"/>
    </row>
    <row r="2159" spans="2:13" ht="21" customHeight="1" outlineLevel="1">
      <c r="B2159" s="73"/>
      <c r="C2159" s="481"/>
      <c r="D2159" s="481"/>
      <c r="E2159" s="481"/>
      <c r="F2159" s="481"/>
      <c r="G2159" s="481"/>
      <c r="H2159" s="481"/>
      <c r="I2159" s="481"/>
      <c r="J2159" s="481"/>
      <c r="K2159" s="481"/>
      <c r="L2159" s="73"/>
      <c r="M2159" s="73"/>
    </row>
    <row r="2160" spans="2:13" ht="21" customHeight="1" outlineLevel="1">
      <c r="B2160" s="73"/>
      <c r="C2160" s="481"/>
      <c r="D2160" s="481"/>
      <c r="E2160" s="481"/>
      <c r="F2160" s="481"/>
      <c r="G2160" s="481"/>
      <c r="H2160" s="481"/>
      <c r="I2160" s="481"/>
      <c r="J2160" s="481"/>
      <c r="K2160" s="481"/>
      <c r="L2160" s="73"/>
      <c r="M2160" s="73"/>
    </row>
    <row r="2161" spans="2:13" ht="21" customHeight="1" outlineLevel="1">
      <c r="B2161" s="73"/>
      <c r="C2161" s="481"/>
      <c r="D2161" s="481"/>
      <c r="E2161" s="481"/>
      <c r="F2161" s="481"/>
      <c r="G2161" s="481"/>
      <c r="H2161" s="481"/>
      <c r="I2161" s="481"/>
      <c r="J2161" s="481"/>
      <c r="K2161" s="481"/>
      <c r="L2161" s="73"/>
      <c r="M2161" s="73"/>
    </row>
    <row r="2162" spans="2:13" ht="21" customHeight="1" outlineLevel="1">
      <c r="B2162" s="73"/>
      <c r="C2162" s="481"/>
      <c r="D2162" s="481"/>
      <c r="E2162" s="481"/>
      <c r="F2162" s="481"/>
      <c r="G2162" s="481"/>
      <c r="H2162" s="481"/>
      <c r="I2162" s="481"/>
      <c r="J2162" s="481"/>
      <c r="K2162" s="481"/>
      <c r="L2162" s="73"/>
      <c r="M2162" s="73"/>
    </row>
    <row r="2163" spans="2:13" ht="21" customHeight="1" outlineLevel="1">
      <c r="B2163" s="73"/>
      <c r="C2163" s="481"/>
      <c r="D2163" s="481"/>
      <c r="E2163" s="481"/>
      <c r="F2163" s="481"/>
      <c r="G2163" s="481"/>
      <c r="H2163" s="481"/>
      <c r="I2163" s="481"/>
      <c r="J2163" s="481"/>
      <c r="K2163" s="481"/>
      <c r="L2163" s="73"/>
      <c r="M2163" s="73"/>
    </row>
    <row r="2164" spans="2:13" ht="21" customHeight="1" outlineLevel="1">
      <c r="B2164" s="73"/>
      <c r="C2164" s="481"/>
      <c r="D2164" s="481"/>
      <c r="E2164" s="481"/>
      <c r="F2164" s="481"/>
      <c r="G2164" s="481"/>
      <c r="H2164" s="481"/>
      <c r="I2164" s="481"/>
      <c r="J2164" s="481"/>
      <c r="K2164" s="481"/>
      <c r="L2164" s="73"/>
      <c r="M2164" s="73"/>
    </row>
    <row r="2165" spans="2:13" ht="21" customHeight="1" outlineLevel="1">
      <c r="B2165" s="73"/>
      <c r="C2165" s="481"/>
      <c r="D2165" s="481"/>
      <c r="E2165" s="481"/>
      <c r="F2165" s="481"/>
      <c r="G2165" s="481"/>
      <c r="H2165" s="481"/>
      <c r="I2165" s="481"/>
      <c r="J2165" s="481"/>
      <c r="K2165" s="481"/>
      <c r="L2165" s="73"/>
      <c r="M2165" s="73"/>
    </row>
    <row r="2166" spans="2:13" ht="21" customHeight="1" outlineLevel="1">
      <c r="B2166" s="73"/>
      <c r="C2166" s="481"/>
      <c r="D2166" s="481"/>
      <c r="E2166" s="481"/>
      <c r="F2166" s="481"/>
      <c r="G2166" s="481"/>
      <c r="H2166" s="481"/>
      <c r="I2166" s="481"/>
      <c r="J2166" s="481"/>
      <c r="K2166" s="481"/>
      <c r="L2166" s="73"/>
      <c r="M2166" s="73"/>
    </row>
    <row r="2167" spans="2:13" ht="21" customHeight="1" outlineLevel="1">
      <c r="B2167" s="73"/>
      <c r="C2167" s="481"/>
      <c r="D2167" s="481"/>
      <c r="E2167" s="481"/>
      <c r="F2167" s="481"/>
      <c r="G2167" s="481"/>
      <c r="H2167" s="481"/>
      <c r="I2167" s="481"/>
      <c r="J2167" s="481"/>
      <c r="K2167" s="481"/>
      <c r="L2167" s="73"/>
      <c r="M2167" s="73"/>
    </row>
    <row r="2168" spans="2:13" ht="21" customHeight="1" outlineLevel="1">
      <c r="B2168" s="73"/>
      <c r="C2168" s="134"/>
      <c r="D2168" s="73"/>
      <c r="E2168" s="134"/>
      <c r="F2168" s="73"/>
      <c r="G2168" s="73"/>
      <c r="H2168" s="73"/>
      <c r="I2168" s="135"/>
      <c r="J2168" s="136"/>
      <c r="K2168" s="137"/>
      <c r="L2168" s="73"/>
      <c r="M2168" s="73"/>
    </row>
    <row r="2169" spans="2:13" ht="21" customHeight="1" outlineLevel="1">
      <c r="B2169" s="73"/>
      <c r="C2169" s="133" t="s">
        <v>511</v>
      </c>
      <c r="D2169" s="73"/>
      <c r="E2169" s="134"/>
      <c r="F2169" s="73"/>
      <c r="G2169" s="73"/>
      <c r="H2169" s="73"/>
      <c r="I2169" s="135"/>
      <c r="J2169" s="136"/>
      <c r="K2169" s="137"/>
      <c r="L2169" s="73"/>
      <c r="M2169" s="73"/>
    </row>
    <row r="2170" spans="2:13" ht="21" customHeight="1" outlineLevel="1">
      <c r="B2170" s="73"/>
      <c r="C2170" s="73"/>
      <c r="D2170" s="73"/>
      <c r="E2170" s="83"/>
      <c r="F2170" s="73"/>
      <c r="G2170" s="73"/>
      <c r="H2170" s="73"/>
      <c r="I2170" s="73"/>
      <c r="J2170" s="73"/>
      <c r="K2170" s="73"/>
      <c r="L2170" s="73"/>
      <c r="M2170" s="73"/>
    </row>
    <row r="2171" spans="2:13" ht="21" customHeight="1" outlineLevel="1">
      <c r="B2171" s="73"/>
      <c r="C2171" s="481"/>
      <c r="D2171" s="481"/>
      <c r="E2171" s="481"/>
      <c r="F2171" s="481"/>
      <c r="G2171" s="481"/>
      <c r="H2171" s="481"/>
      <c r="I2171" s="481"/>
      <c r="J2171" s="481"/>
      <c r="K2171" s="481"/>
      <c r="L2171" s="73"/>
      <c r="M2171" s="73"/>
    </row>
    <row r="2172" spans="2:13" ht="21" customHeight="1" outlineLevel="1">
      <c r="B2172" s="73"/>
      <c r="C2172" s="481"/>
      <c r="D2172" s="481"/>
      <c r="E2172" s="481"/>
      <c r="F2172" s="481"/>
      <c r="G2172" s="481"/>
      <c r="H2172" s="481"/>
      <c r="I2172" s="481"/>
      <c r="J2172" s="481"/>
      <c r="K2172" s="481"/>
      <c r="L2172" s="73"/>
      <c r="M2172" s="73"/>
    </row>
    <row r="2173" spans="2:13" ht="21" customHeight="1" outlineLevel="1">
      <c r="B2173" s="73"/>
      <c r="C2173" s="481"/>
      <c r="D2173" s="481"/>
      <c r="E2173" s="481"/>
      <c r="F2173" s="481"/>
      <c r="G2173" s="481"/>
      <c r="H2173" s="481"/>
      <c r="I2173" s="481"/>
      <c r="J2173" s="481"/>
      <c r="K2173" s="481"/>
      <c r="L2173" s="73"/>
      <c r="M2173" s="73"/>
    </row>
    <row r="2174" spans="2:13" ht="21" customHeight="1" outlineLevel="1">
      <c r="B2174" s="73"/>
      <c r="C2174" s="481"/>
      <c r="D2174" s="481"/>
      <c r="E2174" s="481"/>
      <c r="F2174" s="481"/>
      <c r="G2174" s="481"/>
      <c r="H2174" s="481"/>
      <c r="I2174" s="481"/>
      <c r="J2174" s="481"/>
      <c r="K2174" s="481"/>
      <c r="L2174" s="73"/>
      <c r="M2174" s="73"/>
    </row>
    <row r="2175" spans="2:13" ht="21" customHeight="1" outlineLevel="1">
      <c r="B2175" s="73"/>
      <c r="C2175" s="481"/>
      <c r="D2175" s="481"/>
      <c r="E2175" s="481"/>
      <c r="F2175" s="481"/>
      <c r="G2175" s="481"/>
      <c r="H2175" s="481"/>
      <c r="I2175" s="481"/>
      <c r="J2175" s="481"/>
      <c r="K2175" s="481"/>
      <c r="L2175" s="73"/>
      <c r="M2175" s="73"/>
    </row>
    <row r="2176" spans="2:13" ht="21" customHeight="1" outlineLevel="1">
      <c r="B2176" s="73"/>
      <c r="C2176" s="481"/>
      <c r="D2176" s="481"/>
      <c r="E2176" s="481"/>
      <c r="F2176" s="481"/>
      <c r="G2176" s="481"/>
      <c r="H2176" s="481"/>
      <c r="I2176" s="481"/>
      <c r="J2176" s="481"/>
      <c r="K2176" s="481"/>
      <c r="L2176" s="73"/>
      <c r="M2176" s="73"/>
    </row>
    <row r="2177" spans="2:13" ht="21" customHeight="1" outlineLevel="1">
      <c r="B2177" s="73"/>
      <c r="C2177" s="481"/>
      <c r="D2177" s="481"/>
      <c r="E2177" s="481"/>
      <c r="F2177" s="481"/>
      <c r="G2177" s="481"/>
      <c r="H2177" s="481"/>
      <c r="I2177" s="481"/>
      <c r="J2177" s="481"/>
      <c r="K2177" s="481"/>
      <c r="L2177" s="73"/>
      <c r="M2177" s="73"/>
    </row>
    <row r="2178" spans="2:13" ht="21" customHeight="1" outlineLevel="1">
      <c r="B2178" s="73"/>
      <c r="C2178" s="481"/>
      <c r="D2178" s="481"/>
      <c r="E2178" s="481"/>
      <c r="F2178" s="481"/>
      <c r="G2178" s="481"/>
      <c r="H2178" s="481"/>
      <c r="I2178" s="481"/>
      <c r="J2178" s="481"/>
      <c r="K2178" s="481"/>
      <c r="L2178" s="73"/>
      <c r="M2178" s="73"/>
    </row>
    <row r="2179" spans="2:13" ht="21" customHeight="1" outlineLevel="1">
      <c r="B2179" s="73"/>
      <c r="C2179" s="481"/>
      <c r="D2179" s="481"/>
      <c r="E2179" s="481"/>
      <c r="F2179" s="481"/>
      <c r="G2179" s="481"/>
      <c r="H2179" s="481"/>
      <c r="I2179" s="481"/>
      <c r="J2179" s="481"/>
      <c r="K2179" s="481"/>
      <c r="L2179" s="73"/>
      <c r="M2179" s="73"/>
    </row>
    <row r="2180" spans="2:13" ht="21" customHeight="1" outlineLevel="1">
      <c r="B2180" s="73"/>
      <c r="C2180" s="481"/>
      <c r="D2180" s="481"/>
      <c r="E2180" s="481"/>
      <c r="F2180" s="481"/>
      <c r="G2180" s="481"/>
      <c r="H2180" s="481"/>
      <c r="I2180" s="481"/>
      <c r="J2180" s="481"/>
      <c r="K2180" s="481"/>
      <c r="L2180" s="73"/>
      <c r="M2180" s="73"/>
    </row>
    <row r="2181" spans="2:13" ht="21" customHeight="1" outlineLevel="1">
      <c r="B2181" s="73"/>
      <c r="C2181" s="481"/>
      <c r="D2181" s="481"/>
      <c r="E2181" s="481"/>
      <c r="F2181" s="481"/>
      <c r="G2181" s="481"/>
      <c r="H2181" s="481"/>
      <c r="I2181" s="481"/>
      <c r="J2181" s="481"/>
      <c r="K2181" s="481"/>
      <c r="L2181" s="73"/>
      <c r="M2181" s="73"/>
    </row>
    <row r="2182" spans="2:13" ht="21" customHeight="1" outlineLevel="1">
      <c r="B2182" s="73"/>
      <c r="C2182" s="481"/>
      <c r="D2182" s="481"/>
      <c r="E2182" s="481"/>
      <c r="F2182" s="481"/>
      <c r="G2182" s="481"/>
      <c r="H2182" s="481"/>
      <c r="I2182" s="481"/>
      <c r="J2182" s="481"/>
      <c r="K2182" s="481"/>
      <c r="L2182" s="73"/>
      <c r="M2182" s="73"/>
    </row>
    <row r="2183" spans="2:13" ht="21" customHeight="1" outlineLevel="1">
      <c r="B2183" s="73"/>
      <c r="C2183" s="481"/>
      <c r="D2183" s="481"/>
      <c r="E2183" s="481"/>
      <c r="F2183" s="481"/>
      <c r="G2183" s="481"/>
      <c r="H2183" s="481"/>
      <c r="I2183" s="481"/>
      <c r="J2183" s="481"/>
      <c r="K2183" s="481"/>
      <c r="L2183" s="73"/>
      <c r="M2183" s="73"/>
    </row>
    <row r="2184" spans="2:13" ht="21" customHeight="1" outlineLevel="1">
      <c r="B2184" s="73"/>
      <c r="C2184" s="481"/>
      <c r="D2184" s="481"/>
      <c r="E2184" s="481"/>
      <c r="F2184" s="481"/>
      <c r="G2184" s="481"/>
      <c r="H2184" s="481"/>
      <c r="I2184" s="481"/>
      <c r="J2184" s="481"/>
      <c r="K2184" s="481"/>
      <c r="L2184" s="73"/>
      <c r="M2184" s="73"/>
    </row>
    <row r="2185" spans="2:13" ht="21" customHeight="1" outlineLevel="1">
      <c r="B2185" s="73"/>
      <c r="C2185" s="481"/>
      <c r="D2185" s="481"/>
      <c r="E2185" s="481"/>
      <c r="F2185" s="481"/>
      <c r="G2185" s="481"/>
      <c r="H2185" s="481"/>
      <c r="I2185" s="481"/>
      <c r="J2185" s="481"/>
      <c r="K2185" s="481"/>
      <c r="L2185" s="73"/>
      <c r="M2185" s="73"/>
    </row>
    <row r="2186" spans="2:13" ht="21" customHeight="1" outlineLevel="1">
      <c r="B2186" s="73"/>
      <c r="C2186" s="481"/>
      <c r="D2186" s="481"/>
      <c r="E2186" s="481"/>
      <c r="F2186" s="481"/>
      <c r="G2186" s="481"/>
      <c r="H2186" s="481"/>
      <c r="I2186" s="481"/>
      <c r="J2186" s="481"/>
      <c r="K2186" s="481"/>
      <c r="L2186" s="73"/>
      <c r="M2186" s="73"/>
    </row>
    <row r="2187" spans="2:13" ht="21" customHeight="1" outlineLevel="1">
      <c r="B2187" s="73"/>
      <c r="C2187" s="481"/>
      <c r="D2187" s="481"/>
      <c r="E2187" s="481"/>
      <c r="F2187" s="481"/>
      <c r="G2187" s="481"/>
      <c r="H2187" s="481"/>
      <c r="I2187" s="481"/>
      <c r="J2187" s="481"/>
      <c r="K2187" s="481"/>
      <c r="L2187" s="73"/>
      <c r="M2187" s="73"/>
    </row>
    <row r="2188" spans="2:13" ht="21" customHeight="1" outlineLevel="1">
      <c r="B2188" s="73"/>
      <c r="C2188" s="481"/>
      <c r="D2188" s="481"/>
      <c r="E2188" s="481"/>
      <c r="F2188" s="481"/>
      <c r="G2188" s="481"/>
      <c r="H2188" s="481"/>
      <c r="I2188" s="481"/>
      <c r="J2188" s="481"/>
      <c r="K2188" s="481"/>
      <c r="L2188" s="73"/>
      <c r="M2188" s="73"/>
    </row>
    <row r="2189" spans="2:13" ht="21" customHeight="1" outlineLevel="1">
      <c r="B2189" s="73"/>
      <c r="C2189" s="134"/>
      <c r="D2189" s="73"/>
      <c r="E2189" s="134"/>
      <c r="F2189" s="73"/>
      <c r="G2189" s="73"/>
      <c r="H2189" s="73"/>
      <c r="I2189" s="135"/>
      <c r="J2189" s="136"/>
      <c r="K2189" s="137"/>
      <c r="L2189" s="73"/>
      <c r="M2189" s="73"/>
    </row>
    <row r="2190" spans="2:13" ht="20.25" customHeight="1">
      <c r="B2190" s="73"/>
      <c r="C2190" s="134"/>
      <c r="D2190" s="73"/>
      <c r="E2190" s="134"/>
      <c r="F2190" s="73"/>
      <c r="G2190" s="73"/>
      <c r="H2190" s="73"/>
      <c r="I2190" s="135"/>
      <c r="J2190" s="136"/>
      <c r="K2190" s="137"/>
      <c r="L2190" s="73"/>
      <c r="M2190" s="73"/>
    </row>
    <row r="2191" spans="2:13" ht="36">
      <c r="B2191" s="73"/>
      <c r="C2191" s="84" t="s">
        <v>332</v>
      </c>
      <c r="D2191" s="81"/>
      <c r="E2191" s="151" t="s">
        <v>678</v>
      </c>
      <c r="F2191" s="73"/>
      <c r="G2191" s="85" t="s">
        <v>497</v>
      </c>
      <c r="H2191" s="73"/>
      <c r="J2191" s="73"/>
      <c r="K2191" s="73"/>
      <c r="L2191" s="73"/>
      <c r="M2191" s="73"/>
    </row>
    <row r="2192" spans="2:13" ht="21" customHeight="1" outlineLevel="1">
      <c r="B2192" s="73"/>
      <c r="C2192" s="83"/>
      <c r="D2192" s="73"/>
      <c r="E2192" s="83"/>
      <c r="F2192" s="73"/>
      <c r="G2192" s="73"/>
      <c r="H2192" s="73"/>
      <c r="I2192" s="73"/>
      <c r="J2192" s="73"/>
      <c r="K2192" s="73"/>
      <c r="L2192" s="73"/>
      <c r="M2192" s="73"/>
    </row>
    <row r="2193" spans="2:13" ht="21.75" customHeight="1" outlineLevel="1">
      <c r="B2193" s="73"/>
      <c r="C2193" s="86" t="s">
        <v>431</v>
      </c>
      <c r="D2193" s="73"/>
      <c r="E2193" s="87"/>
      <c r="F2193" s="73"/>
      <c r="G2193" s="73"/>
      <c r="H2193" s="73"/>
      <c r="I2193" s="73"/>
      <c r="J2193" s="73"/>
      <c r="K2193" s="73"/>
      <c r="L2193" s="73"/>
      <c r="M2193" s="73"/>
    </row>
    <row r="2194" spans="2:13" ht="21" customHeight="1" outlineLevel="1">
      <c r="B2194" s="73"/>
      <c r="C2194" s="88"/>
      <c r="D2194" s="73"/>
      <c r="E2194" s="87"/>
      <c r="F2194" s="73"/>
      <c r="G2194" s="73"/>
      <c r="H2194" s="73"/>
      <c r="I2194" s="73"/>
      <c r="J2194" s="73"/>
      <c r="K2194" s="73"/>
      <c r="L2194" s="73"/>
      <c r="M2194" s="73"/>
    </row>
    <row r="2195" spans="2:13" ht="21" customHeight="1" outlineLevel="1">
      <c r="B2195" s="73"/>
      <c r="C2195" s="89"/>
      <c r="D2195" s="73"/>
      <c r="E2195" s="89"/>
      <c r="F2195" s="73"/>
      <c r="G2195" s="73"/>
      <c r="H2195" s="73"/>
      <c r="I2195" s="73"/>
      <c r="J2195" s="73"/>
      <c r="K2195" s="73"/>
      <c r="L2195" s="73"/>
      <c r="M2195" s="73"/>
    </row>
    <row r="2196" spans="2:13" outlineLevel="1">
      <c r="B2196" s="73"/>
      <c r="C2196" s="90" t="s">
        <v>36</v>
      </c>
      <c r="D2196" s="89"/>
      <c r="E2196" s="90" t="s">
        <v>432</v>
      </c>
      <c r="F2196" s="89"/>
      <c r="G2196" s="91" t="s">
        <v>433</v>
      </c>
      <c r="H2196" s="73"/>
      <c r="I2196" s="90" t="s">
        <v>434</v>
      </c>
      <c r="J2196" s="73"/>
      <c r="K2196" s="73"/>
      <c r="L2196" s="89"/>
      <c r="M2196" s="73"/>
    </row>
    <row r="2197" spans="2:13" ht="36.75" customHeight="1" outlineLevel="1">
      <c r="B2197" s="73"/>
      <c r="C2197" s="92" t="s">
        <v>316</v>
      </c>
      <c r="D2197" s="73"/>
      <c r="E2197" s="93" t="s">
        <v>677</v>
      </c>
      <c r="F2197" s="73"/>
      <c r="G2197" s="94"/>
      <c r="H2197" s="73"/>
      <c r="I2197" s="92" t="s">
        <v>542</v>
      </c>
      <c r="J2197" s="73"/>
      <c r="K2197" s="73"/>
      <c r="L2197" s="73"/>
      <c r="M2197" s="73"/>
    </row>
    <row r="2198" spans="2:13" ht="21" customHeight="1" outlineLevel="1">
      <c r="B2198" s="73"/>
      <c r="C2198" s="89"/>
      <c r="D2198" s="73"/>
      <c r="E2198" s="73"/>
      <c r="F2198" s="73"/>
      <c r="G2198" s="73"/>
      <c r="H2198" s="73"/>
      <c r="I2198" s="73"/>
      <c r="J2198" s="73"/>
      <c r="K2198" s="73"/>
      <c r="L2198" s="73"/>
      <c r="M2198" s="73"/>
    </row>
    <row r="2199" spans="2:13" ht="36" outlineLevel="1">
      <c r="B2199" s="73"/>
      <c r="C2199" s="95" t="s">
        <v>439</v>
      </c>
      <c r="D2199" s="89"/>
      <c r="E2199" s="95" t="s">
        <v>440</v>
      </c>
      <c r="F2199" s="89"/>
      <c r="G2199" s="95" t="s">
        <v>441</v>
      </c>
      <c r="H2199" s="73"/>
      <c r="I2199" s="95" t="s">
        <v>442</v>
      </c>
      <c r="J2199" s="89"/>
      <c r="K2199" s="95" t="s">
        <v>642</v>
      </c>
      <c r="L2199" s="73"/>
      <c r="M2199" s="73"/>
    </row>
    <row r="2200" spans="2:13" ht="36.75" customHeight="1" outlineLevel="1">
      <c r="B2200" s="73"/>
      <c r="C2200" s="94"/>
      <c r="D2200" s="89"/>
      <c r="E2200" s="94"/>
      <c r="F2200" s="89"/>
      <c r="G2200" s="94"/>
      <c r="H2200" s="73"/>
      <c r="I2200" s="150"/>
      <c r="J2200" s="89"/>
      <c r="K2200" s="94"/>
      <c r="L2200" s="73"/>
      <c r="M2200" s="73"/>
    </row>
    <row r="2201" spans="2:13" ht="21" customHeight="1" outlineLevel="1">
      <c r="B2201" s="73"/>
      <c r="C2201" s="89"/>
      <c r="D2201" s="89"/>
      <c r="E2201" s="89"/>
      <c r="F2201" s="89"/>
      <c r="G2201" s="73"/>
      <c r="H2201" s="73"/>
      <c r="I2201" s="73"/>
      <c r="J2201" s="89"/>
      <c r="K2201" s="73"/>
      <c r="L2201" s="73"/>
      <c r="M2201" s="73"/>
    </row>
    <row r="2202" spans="2:13" ht="21.75" customHeight="1" outlineLevel="1">
      <c r="B2202" s="73"/>
      <c r="C2202" s="86" t="s">
        <v>445</v>
      </c>
      <c r="D2202" s="73"/>
      <c r="E2202" s="98"/>
      <c r="F2202" s="99"/>
      <c r="G2202" s="99"/>
      <c r="H2202" s="99"/>
      <c r="I2202" s="99"/>
      <c r="J2202" s="99"/>
      <c r="K2202" s="99"/>
      <c r="L2202" s="73"/>
      <c r="M2202" s="73"/>
    </row>
    <row r="2203" spans="2:13" ht="21" customHeight="1" outlineLevel="1">
      <c r="B2203" s="73"/>
      <c r="C2203" s="73"/>
      <c r="D2203" s="73"/>
      <c r="E2203" s="100"/>
      <c r="F2203" s="101"/>
      <c r="G2203" s="100"/>
      <c r="H2203" s="101"/>
      <c r="I2203" s="100"/>
      <c r="J2203" s="102"/>
      <c r="K2203" s="100"/>
      <c r="L2203" s="73"/>
      <c r="M2203" s="73"/>
    </row>
    <row r="2204" spans="2:13" ht="21" customHeight="1" outlineLevel="1">
      <c r="B2204" s="73"/>
      <c r="C2204" s="73"/>
      <c r="D2204" s="73"/>
      <c r="E2204" s="100">
        <v>2024</v>
      </c>
      <c r="F2204" s="101"/>
      <c r="G2204" s="100">
        <v>2025</v>
      </c>
      <c r="H2204" s="101"/>
      <c r="I2204" s="100">
        <v>2026</v>
      </c>
      <c r="J2204" s="102"/>
      <c r="K2204" s="100" t="s">
        <v>446</v>
      </c>
      <c r="L2204" s="73"/>
      <c r="M2204" s="73"/>
    </row>
    <row r="2205" spans="2:13" outlineLevel="1">
      <c r="B2205" s="73"/>
      <c r="C2205" s="95" t="s">
        <v>447</v>
      </c>
      <c r="D2205" s="103"/>
      <c r="E2205" s="104">
        <f>E2206+E2207</f>
        <v>0</v>
      </c>
      <c r="F2205" s="103"/>
      <c r="G2205" s="104">
        <f>G2206+G2207</f>
        <v>0</v>
      </c>
      <c r="H2205" s="73"/>
      <c r="I2205" s="104">
        <f>I2206+I2207</f>
        <v>0</v>
      </c>
      <c r="J2205" s="103"/>
      <c r="K2205" s="104">
        <f>K2206+K2207</f>
        <v>0</v>
      </c>
      <c r="L2205" s="103"/>
      <c r="M2205" s="73"/>
    </row>
    <row r="2206" spans="2:13" ht="21" customHeight="1" outlineLevel="1">
      <c r="B2206" s="73"/>
      <c r="C2206" s="90" t="s">
        <v>448</v>
      </c>
      <c r="D2206" s="103"/>
      <c r="E2206" s="105">
        <v>0</v>
      </c>
      <c r="F2206" s="106"/>
      <c r="G2206" s="105">
        <v>0</v>
      </c>
      <c r="H2206" s="73"/>
      <c r="I2206" s="105">
        <v>0</v>
      </c>
      <c r="J2206" s="103"/>
      <c r="K2206" s="107">
        <f>E2206+G2206+I2206</f>
        <v>0</v>
      </c>
      <c r="L2206" s="103"/>
      <c r="M2206" s="73"/>
    </row>
    <row r="2207" spans="2:13" ht="21.75" customHeight="1" outlineLevel="1">
      <c r="B2207" s="73"/>
      <c r="C2207" s="90" t="s">
        <v>449</v>
      </c>
      <c r="D2207" s="103"/>
      <c r="E2207" s="105">
        <v>0</v>
      </c>
      <c r="F2207" s="106"/>
      <c r="G2207" s="105">
        <v>0</v>
      </c>
      <c r="H2207" s="73"/>
      <c r="I2207" s="105">
        <v>0</v>
      </c>
      <c r="J2207" s="103"/>
      <c r="K2207" s="107">
        <f>E2207+G2207+I2207</f>
        <v>0</v>
      </c>
      <c r="L2207" s="103"/>
      <c r="M2207" s="73"/>
    </row>
    <row r="2208" spans="2:13" outlineLevel="1">
      <c r="B2208" s="73"/>
      <c r="C2208" s="95" t="s">
        <v>450</v>
      </c>
      <c r="D2208" s="103"/>
      <c r="E2208" s="104">
        <f>E2209+E2210</f>
        <v>0</v>
      </c>
      <c r="F2208" s="103"/>
      <c r="G2208" s="104">
        <f>G2209+G2210</f>
        <v>0</v>
      </c>
      <c r="H2208" s="73"/>
      <c r="I2208" s="104">
        <f>I2209+I2210</f>
        <v>0</v>
      </c>
      <c r="J2208" s="103"/>
      <c r="K2208" s="104">
        <f>K2209+K2210</f>
        <v>0</v>
      </c>
      <c r="L2208" s="103"/>
      <c r="M2208" s="73"/>
    </row>
    <row r="2209" spans="2:13" ht="21" customHeight="1" outlineLevel="1">
      <c r="B2209" s="73"/>
      <c r="C2209" s="90" t="s">
        <v>451</v>
      </c>
      <c r="D2209" s="103"/>
      <c r="E2209" s="105">
        <v>0</v>
      </c>
      <c r="F2209" s="106"/>
      <c r="G2209" s="105">
        <v>0</v>
      </c>
      <c r="H2209" s="73"/>
      <c r="I2209" s="105">
        <v>0</v>
      </c>
      <c r="J2209" s="103"/>
      <c r="K2209" s="107">
        <f>E2209+G2209+I2209</f>
        <v>0</v>
      </c>
      <c r="L2209" s="103"/>
      <c r="M2209" s="73"/>
    </row>
    <row r="2210" spans="2:13" ht="21" customHeight="1" outlineLevel="1">
      <c r="B2210" s="73"/>
      <c r="C2210" s="90" t="s">
        <v>452</v>
      </c>
      <c r="D2210" s="103"/>
      <c r="E2210" s="105">
        <v>0</v>
      </c>
      <c r="F2210" s="106"/>
      <c r="G2210" s="105">
        <v>0</v>
      </c>
      <c r="H2210" s="73"/>
      <c r="I2210" s="105">
        <v>0</v>
      </c>
      <c r="J2210" s="103"/>
      <c r="K2210" s="107">
        <f>E2210+G2210+I2210</f>
        <v>0</v>
      </c>
      <c r="L2210" s="103"/>
      <c r="M2210" s="73"/>
    </row>
    <row r="2211" spans="2:13" ht="21" customHeight="1" outlineLevel="1">
      <c r="B2211" s="73"/>
      <c r="C2211" s="95" t="s">
        <v>453</v>
      </c>
      <c r="D2211" s="103"/>
      <c r="E2211" s="104">
        <f>E2212+E2213</f>
        <v>0</v>
      </c>
      <c r="F2211" s="103"/>
      <c r="G2211" s="104">
        <f>G2212+G2213</f>
        <v>0</v>
      </c>
      <c r="H2211" s="73"/>
      <c r="I2211" s="104">
        <f>I2212+I2213</f>
        <v>0</v>
      </c>
      <c r="J2211" s="103"/>
      <c r="K2211" s="104">
        <f>K2212+K2213</f>
        <v>0</v>
      </c>
      <c r="L2211" s="103"/>
      <c r="M2211" s="73"/>
    </row>
    <row r="2212" spans="2:13" ht="21" customHeight="1" outlineLevel="1">
      <c r="B2212" s="73"/>
      <c r="C2212" s="90" t="s">
        <v>454</v>
      </c>
      <c r="D2212" s="103"/>
      <c r="E2212" s="105">
        <v>0</v>
      </c>
      <c r="F2212" s="106"/>
      <c r="G2212" s="105">
        <v>0</v>
      </c>
      <c r="H2212" s="73"/>
      <c r="I2212" s="105">
        <v>0</v>
      </c>
      <c r="J2212" s="103"/>
      <c r="K2212" s="107">
        <f>E2212+G2212+I2212</f>
        <v>0</v>
      </c>
      <c r="L2212" s="103"/>
      <c r="M2212" s="73"/>
    </row>
    <row r="2213" spans="2:13" ht="21" customHeight="1" outlineLevel="1">
      <c r="B2213" s="73"/>
      <c r="C2213" s="90" t="s">
        <v>455</v>
      </c>
      <c r="D2213" s="103"/>
      <c r="E2213" s="105">
        <v>0</v>
      </c>
      <c r="F2213" s="106"/>
      <c r="G2213" s="105">
        <v>0</v>
      </c>
      <c r="H2213" s="73"/>
      <c r="I2213" s="105">
        <v>0</v>
      </c>
      <c r="J2213" s="103"/>
      <c r="K2213" s="107">
        <f>E2213+G2213+I2213</f>
        <v>0</v>
      </c>
      <c r="L2213" s="103"/>
      <c r="M2213" s="73"/>
    </row>
    <row r="2214" spans="2:13" ht="21" customHeight="1" outlineLevel="1">
      <c r="B2214" s="73"/>
      <c r="C2214" s="95" t="s">
        <v>456</v>
      </c>
      <c r="D2214" s="103"/>
      <c r="E2214" s="104">
        <f>E2215+E2216</f>
        <v>0</v>
      </c>
      <c r="F2214" s="103"/>
      <c r="G2214" s="104">
        <f>G2215+G2216</f>
        <v>0</v>
      </c>
      <c r="H2214" s="73"/>
      <c r="I2214" s="104">
        <f>I2215+I2216</f>
        <v>0</v>
      </c>
      <c r="J2214" s="103"/>
      <c r="K2214" s="104">
        <f>K2215+K2216</f>
        <v>0</v>
      </c>
      <c r="L2214" s="103"/>
      <c r="M2214" s="73"/>
    </row>
    <row r="2215" spans="2:13" ht="21" customHeight="1" outlineLevel="1">
      <c r="B2215" s="73"/>
      <c r="C2215" s="90" t="s">
        <v>457</v>
      </c>
      <c r="D2215" s="103"/>
      <c r="E2215" s="105">
        <v>0</v>
      </c>
      <c r="F2215" s="106"/>
      <c r="G2215" s="105">
        <v>0</v>
      </c>
      <c r="H2215" s="73"/>
      <c r="I2215" s="105">
        <v>0</v>
      </c>
      <c r="J2215" s="103"/>
      <c r="K2215" s="107">
        <f>E2215+G2215+I2215</f>
        <v>0</v>
      </c>
      <c r="L2215" s="103"/>
      <c r="M2215" s="73"/>
    </row>
    <row r="2216" spans="2:13" ht="21" customHeight="1" outlineLevel="1">
      <c r="B2216" s="73"/>
      <c r="C2216" s="90" t="s">
        <v>458</v>
      </c>
      <c r="D2216" s="103"/>
      <c r="E2216" s="105">
        <v>0</v>
      </c>
      <c r="F2216" s="106"/>
      <c r="G2216" s="105">
        <v>0</v>
      </c>
      <c r="H2216" s="73"/>
      <c r="I2216" s="105">
        <v>0</v>
      </c>
      <c r="J2216" s="103"/>
      <c r="K2216" s="107">
        <f>E2216+G2216+I2216</f>
        <v>0</v>
      </c>
      <c r="L2216" s="103"/>
      <c r="M2216" s="73"/>
    </row>
    <row r="2217" spans="2:13" ht="21" customHeight="1" outlineLevel="1">
      <c r="B2217" s="73"/>
      <c r="C2217" s="90" t="s">
        <v>459</v>
      </c>
      <c r="D2217" s="103"/>
      <c r="E2217" s="108">
        <f>E2205+E2208+E2211+E2214</f>
        <v>0</v>
      </c>
      <c r="F2217" s="103"/>
      <c r="G2217" s="108">
        <f>G2205+G2208+G2211+G2214</f>
        <v>0</v>
      </c>
      <c r="H2217" s="73"/>
      <c r="I2217" s="108">
        <f>I2205+I2208+I2211+I2214</f>
        <v>0</v>
      </c>
      <c r="J2217" s="103"/>
      <c r="K2217" s="108">
        <f>E2217+G2217+I2217</f>
        <v>0</v>
      </c>
      <c r="L2217" s="103"/>
      <c r="M2217" s="73"/>
    </row>
    <row r="2218" spans="2:13" ht="21" customHeight="1" outlineLevel="1">
      <c r="B2218" s="73"/>
      <c r="C2218" s="109"/>
      <c r="D2218" s="103"/>
      <c r="E2218" s="109"/>
      <c r="F2218" s="109"/>
      <c r="G2218" s="109"/>
      <c r="H2218" s="109"/>
      <c r="I2218" s="109"/>
      <c r="J2218" s="109"/>
      <c r="K2218" s="109"/>
      <c r="L2218" s="103"/>
      <c r="M2218" s="73"/>
    </row>
    <row r="2219" spans="2:13" ht="21" customHeight="1" outlineLevel="1">
      <c r="B2219" s="73"/>
      <c r="C2219" s="103"/>
      <c r="D2219" s="89"/>
      <c r="E2219" s="103"/>
      <c r="F2219" s="89"/>
      <c r="G2219" s="73"/>
      <c r="H2219" s="73"/>
      <c r="I2219" s="73"/>
      <c r="J2219" s="89"/>
      <c r="K2219" s="73"/>
      <c r="L2219" s="89"/>
      <c r="M2219" s="73"/>
    </row>
    <row r="2220" spans="2:13" ht="21" customHeight="1" outlineLevel="1">
      <c r="B2220" s="73"/>
      <c r="C2220" s="86" t="s">
        <v>460</v>
      </c>
      <c r="D2220" s="73"/>
      <c r="E2220" s="99"/>
      <c r="F2220" s="99"/>
      <c r="G2220" s="99"/>
      <c r="H2220" s="99"/>
      <c r="I2220" s="99"/>
      <c r="J2220" s="99"/>
      <c r="K2220" s="99"/>
      <c r="L2220" s="89"/>
      <c r="M2220" s="73"/>
    </row>
    <row r="2221" spans="2:13" ht="21" customHeight="1" outlineLevel="1">
      <c r="B2221" s="73"/>
      <c r="C2221" s="73"/>
      <c r="D2221" s="73"/>
      <c r="E2221" s="100"/>
      <c r="F2221" s="101"/>
      <c r="G2221" s="100"/>
      <c r="H2221" s="101"/>
      <c r="I2221" s="100"/>
      <c r="J2221" s="102"/>
      <c r="K2221" s="100"/>
      <c r="L2221" s="89"/>
      <c r="M2221" s="73"/>
    </row>
    <row r="2222" spans="2:13" ht="21" customHeight="1" outlineLevel="1">
      <c r="B2222" s="73"/>
      <c r="C2222" s="73"/>
      <c r="D2222" s="73"/>
      <c r="E2222" s="100">
        <v>2024</v>
      </c>
      <c r="F2222" s="101"/>
      <c r="G2222" s="100">
        <v>2025</v>
      </c>
      <c r="H2222" s="101"/>
      <c r="I2222" s="100">
        <v>2026</v>
      </c>
      <c r="J2222" s="102"/>
      <c r="K2222" s="100" t="s">
        <v>407</v>
      </c>
      <c r="L2222" s="89"/>
      <c r="M2222" s="73"/>
    </row>
    <row r="2223" spans="2:13" ht="21" customHeight="1" outlineLevel="1">
      <c r="B2223" s="73"/>
      <c r="C2223" s="95" t="s">
        <v>461</v>
      </c>
      <c r="D2223" s="103"/>
      <c r="E2223" s="110">
        <v>0</v>
      </c>
      <c r="F2223" s="111"/>
      <c r="G2223" s="110">
        <v>0</v>
      </c>
      <c r="H2223" s="112"/>
      <c r="I2223" s="110">
        <v>0</v>
      </c>
      <c r="J2223" s="111"/>
      <c r="K2223" s="113">
        <f t="shared" ref="K2223:K2241" si="34">E2223+G2223+I2223</f>
        <v>0</v>
      </c>
      <c r="L2223" s="89"/>
      <c r="M2223" s="73"/>
    </row>
    <row r="2224" spans="2:13" ht="21" customHeight="1" outlineLevel="1">
      <c r="B2224" s="73"/>
      <c r="C2224" s="90" t="s">
        <v>462</v>
      </c>
      <c r="D2224" s="103"/>
      <c r="E2224" s="110">
        <v>0</v>
      </c>
      <c r="F2224" s="114"/>
      <c r="G2224" s="110">
        <v>0</v>
      </c>
      <c r="H2224" s="112"/>
      <c r="I2224" s="110">
        <v>0</v>
      </c>
      <c r="J2224" s="111"/>
      <c r="K2224" s="113">
        <f t="shared" si="34"/>
        <v>0</v>
      </c>
      <c r="L2224" s="89"/>
      <c r="M2224" s="73"/>
    </row>
    <row r="2225" spans="2:13" ht="21" customHeight="1" outlineLevel="1">
      <c r="B2225" s="73"/>
      <c r="C2225" s="90" t="s">
        <v>463</v>
      </c>
      <c r="D2225" s="103"/>
      <c r="E2225" s="110">
        <v>0</v>
      </c>
      <c r="F2225" s="111"/>
      <c r="G2225" s="110">
        <v>0</v>
      </c>
      <c r="H2225" s="112"/>
      <c r="I2225" s="110">
        <v>0</v>
      </c>
      <c r="J2225" s="111"/>
      <c r="K2225" s="113">
        <f t="shared" si="34"/>
        <v>0</v>
      </c>
      <c r="L2225" s="89"/>
      <c r="M2225" s="73"/>
    </row>
    <row r="2226" spans="2:13" ht="21.75" customHeight="1" outlineLevel="1">
      <c r="B2226" s="73"/>
      <c r="C2226" s="90" t="s">
        <v>464</v>
      </c>
      <c r="D2226" s="103"/>
      <c r="E2226" s="110">
        <v>0</v>
      </c>
      <c r="F2226" s="114"/>
      <c r="G2226" s="110">
        <v>0</v>
      </c>
      <c r="H2226" s="112"/>
      <c r="I2226" s="110">
        <v>0</v>
      </c>
      <c r="J2226" s="111"/>
      <c r="K2226" s="113">
        <f t="shared" si="34"/>
        <v>0</v>
      </c>
      <c r="L2226" s="73"/>
      <c r="M2226" s="73"/>
    </row>
    <row r="2227" spans="2:13" ht="21.75" customHeight="1" outlineLevel="1">
      <c r="B2227" s="73"/>
      <c r="C2227" s="90" t="s">
        <v>465</v>
      </c>
      <c r="D2227" s="103"/>
      <c r="E2227" s="110">
        <v>0</v>
      </c>
      <c r="F2227" s="114"/>
      <c r="G2227" s="110">
        <v>0</v>
      </c>
      <c r="H2227" s="112"/>
      <c r="I2227" s="110">
        <v>0</v>
      </c>
      <c r="J2227" s="111"/>
      <c r="K2227" s="113">
        <f t="shared" si="34"/>
        <v>0</v>
      </c>
      <c r="L2227" s="73"/>
      <c r="M2227" s="73"/>
    </row>
    <row r="2228" spans="2:13" ht="21" customHeight="1" outlineLevel="1">
      <c r="B2228" s="73"/>
      <c r="C2228" s="90" t="s">
        <v>466</v>
      </c>
      <c r="D2228" s="103"/>
      <c r="E2228" s="110">
        <v>0</v>
      </c>
      <c r="F2228" s="111"/>
      <c r="G2228" s="110">
        <v>0</v>
      </c>
      <c r="H2228" s="112"/>
      <c r="I2228" s="110">
        <v>0</v>
      </c>
      <c r="J2228" s="111"/>
      <c r="K2228" s="113">
        <f t="shared" si="34"/>
        <v>0</v>
      </c>
      <c r="L2228" s="73"/>
      <c r="M2228" s="73"/>
    </row>
    <row r="2229" spans="2:13" ht="21.75" customHeight="1" outlineLevel="1">
      <c r="B2229" s="73"/>
      <c r="C2229" s="90" t="s">
        <v>467</v>
      </c>
      <c r="D2229" s="103"/>
      <c r="E2229" s="110">
        <v>0</v>
      </c>
      <c r="F2229" s="114"/>
      <c r="G2229" s="110">
        <v>0</v>
      </c>
      <c r="H2229" s="112"/>
      <c r="I2229" s="110">
        <v>0</v>
      </c>
      <c r="J2229" s="111"/>
      <c r="K2229" s="113">
        <f t="shared" si="34"/>
        <v>0</v>
      </c>
      <c r="L2229" s="73"/>
      <c r="M2229" s="73"/>
    </row>
    <row r="2230" spans="2:13" ht="21.75" customHeight="1" outlineLevel="1">
      <c r="B2230" s="73"/>
      <c r="C2230" s="90" t="s">
        <v>468</v>
      </c>
      <c r="D2230" s="103"/>
      <c r="E2230" s="110">
        <v>0</v>
      </c>
      <c r="F2230" s="114"/>
      <c r="G2230" s="110">
        <v>0</v>
      </c>
      <c r="H2230" s="112"/>
      <c r="I2230" s="110">
        <v>0</v>
      </c>
      <c r="J2230" s="111"/>
      <c r="K2230" s="113">
        <f t="shared" si="34"/>
        <v>0</v>
      </c>
      <c r="L2230" s="73"/>
      <c r="M2230" s="73"/>
    </row>
    <row r="2231" spans="2:13" ht="21.75" customHeight="1" outlineLevel="1">
      <c r="B2231" s="73"/>
      <c r="C2231" s="90" t="s">
        <v>469</v>
      </c>
      <c r="D2231" s="103"/>
      <c r="E2231" s="110">
        <v>0</v>
      </c>
      <c r="F2231" s="114"/>
      <c r="G2231" s="110">
        <v>0</v>
      </c>
      <c r="H2231" s="112"/>
      <c r="I2231" s="110">
        <v>0</v>
      </c>
      <c r="J2231" s="111"/>
      <c r="K2231" s="113">
        <f t="shared" si="34"/>
        <v>0</v>
      </c>
      <c r="L2231" s="73"/>
      <c r="M2231" s="73"/>
    </row>
    <row r="2232" spans="2:13" ht="21" customHeight="1" outlineLevel="1">
      <c r="B2232" s="73"/>
      <c r="C2232" s="115" t="s">
        <v>470</v>
      </c>
      <c r="D2232" s="103"/>
      <c r="E2232" s="110">
        <v>0</v>
      </c>
      <c r="F2232" s="114"/>
      <c r="G2232" s="110">
        <v>0</v>
      </c>
      <c r="H2232" s="112"/>
      <c r="I2232" s="110">
        <v>0</v>
      </c>
      <c r="J2232" s="111"/>
      <c r="K2232" s="113">
        <f t="shared" si="34"/>
        <v>0</v>
      </c>
      <c r="L2232" s="116"/>
      <c r="M2232" s="73"/>
    </row>
    <row r="2233" spans="2:13" ht="21" customHeight="1" outlineLevel="1">
      <c r="B2233" s="73"/>
      <c r="C2233" s="115" t="s">
        <v>471</v>
      </c>
      <c r="D2233" s="103"/>
      <c r="E2233" s="110">
        <v>0</v>
      </c>
      <c r="F2233" s="114"/>
      <c r="G2233" s="110">
        <v>0</v>
      </c>
      <c r="H2233" s="112"/>
      <c r="I2233" s="110">
        <v>0</v>
      </c>
      <c r="J2233" s="111"/>
      <c r="K2233" s="113">
        <f t="shared" si="34"/>
        <v>0</v>
      </c>
      <c r="L2233" s="116"/>
      <c r="M2233" s="73"/>
    </row>
    <row r="2234" spans="2:13" ht="21" customHeight="1" outlineLevel="1">
      <c r="B2234" s="73"/>
      <c r="C2234" s="115" t="s">
        <v>472</v>
      </c>
      <c r="D2234" s="103"/>
      <c r="E2234" s="110">
        <v>0</v>
      </c>
      <c r="F2234" s="114"/>
      <c r="G2234" s="110">
        <v>0</v>
      </c>
      <c r="H2234" s="112"/>
      <c r="I2234" s="110">
        <v>0</v>
      </c>
      <c r="J2234" s="111"/>
      <c r="K2234" s="113">
        <f t="shared" si="34"/>
        <v>0</v>
      </c>
      <c r="L2234" s="116"/>
      <c r="M2234" s="73"/>
    </row>
    <row r="2235" spans="2:13" ht="21" customHeight="1" outlineLevel="1">
      <c r="B2235" s="73"/>
      <c r="C2235" s="115" t="s">
        <v>473</v>
      </c>
      <c r="D2235" s="103"/>
      <c r="E2235" s="110">
        <v>0</v>
      </c>
      <c r="F2235" s="114"/>
      <c r="G2235" s="110">
        <v>0</v>
      </c>
      <c r="H2235" s="112"/>
      <c r="I2235" s="110">
        <v>0</v>
      </c>
      <c r="J2235" s="111"/>
      <c r="K2235" s="113">
        <f t="shared" si="34"/>
        <v>0</v>
      </c>
      <c r="L2235" s="116"/>
      <c r="M2235" s="73"/>
    </row>
    <row r="2236" spans="2:13" ht="21" customHeight="1" outlineLevel="1">
      <c r="B2236" s="73"/>
      <c r="C2236" s="115" t="s">
        <v>474</v>
      </c>
      <c r="D2236" s="103"/>
      <c r="E2236" s="110">
        <v>0</v>
      </c>
      <c r="F2236" s="114"/>
      <c r="G2236" s="110">
        <v>0</v>
      </c>
      <c r="H2236" s="112"/>
      <c r="I2236" s="110">
        <v>0</v>
      </c>
      <c r="J2236" s="111"/>
      <c r="K2236" s="113">
        <f t="shared" si="34"/>
        <v>0</v>
      </c>
      <c r="L2236" s="116"/>
      <c r="M2236" s="73"/>
    </row>
    <row r="2237" spans="2:13" ht="21" customHeight="1" outlineLevel="1">
      <c r="B2237" s="73"/>
      <c r="C2237" s="115" t="s">
        <v>475</v>
      </c>
      <c r="D2237" s="103"/>
      <c r="E2237" s="110">
        <v>0</v>
      </c>
      <c r="F2237" s="114"/>
      <c r="G2237" s="110">
        <v>0</v>
      </c>
      <c r="H2237" s="112"/>
      <c r="I2237" s="110">
        <v>0</v>
      </c>
      <c r="J2237" s="111"/>
      <c r="K2237" s="113">
        <f t="shared" si="34"/>
        <v>0</v>
      </c>
      <c r="L2237" s="116"/>
      <c r="M2237" s="73"/>
    </row>
    <row r="2238" spans="2:13" ht="21" customHeight="1" outlineLevel="1">
      <c r="B2238" s="73"/>
      <c r="C2238" s="115" t="s">
        <v>476</v>
      </c>
      <c r="D2238" s="103"/>
      <c r="E2238" s="110">
        <v>0</v>
      </c>
      <c r="F2238" s="114"/>
      <c r="G2238" s="110">
        <v>0</v>
      </c>
      <c r="H2238" s="112"/>
      <c r="I2238" s="110">
        <v>0</v>
      </c>
      <c r="J2238" s="111"/>
      <c r="K2238" s="113">
        <f t="shared" si="34"/>
        <v>0</v>
      </c>
      <c r="L2238" s="116"/>
      <c r="M2238" s="73"/>
    </row>
    <row r="2239" spans="2:13" ht="21" customHeight="1" outlineLevel="1">
      <c r="B2239" s="73"/>
      <c r="C2239" s="115" t="s">
        <v>477</v>
      </c>
      <c r="D2239" s="103"/>
      <c r="E2239" s="110">
        <v>0</v>
      </c>
      <c r="F2239" s="114"/>
      <c r="G2239" s="110">
        <v>0</v>
      </c>
      <c r="H2239" s="112"/>
      <c r="I2239" s="110">
        <v>0</v>
      </c>
      <c r="J2239" s="111"/>
      <c r="K2239" s="113">
        <f t="shared" si="34"/>
        <v>0</v>
      </c>
      <c r="L2239" s="116"/>
      <c r="M2239" s="73"/>
    </row>
    <row r="2240" spans="2:13" ht="21" customHeight="1" outlineLevel="1">
      <c r="B2240" s="73"/>
      <c r="C2240" s="115" t="s">
        <v>478</v>
      </c>
      <c r="D2240" s="103"/>
      <c r="E2240" s="110">
        <v>0</v>
      </c>
      <c r="F2240" s="114"/>
      <c r="G2240" s="110">
        <v>0</v>
      </c>
      <c r="H2240" s="112"/>
      <c r="I2240" s="110">
        <v>0</v>
      </c>
      <c r="J2240" s="111"/>
      <c r="K2240" s="113">
        <f t="shared" si="34"/>
        <v>0</v>
      </c>
      <c r="L2240" s="116"/>
      <c r="M2240" s="73"/>
    </row>
    <row r="2241" spans="2:13" ht="21" customHeight="1" outlineLevel="1">
      <c r="B2241" s="73"/>
      <c r="C2241" s="115" t="s">
        <v>479</v>
      </c>
      <c r="D2241" s="103"/>
      <c r="E2241" s="110">
        <v>0</v>
      </c>
      <c r="F2241" s="114"/>
      <c r="G2241" s="110">
        <v>0</v>
      </c>
      <c r="H2241" s="112"/>
      <c r="I2241" s="110">
        <v>0</v>
      </c>
      <c r="J2241" s="111"/>
      <c r="K2241" s="113">
        <f t="shared" si="34"/>
        <v>0</v>
      </c>
      <c r="L2241" s="116"/>
      <c r="M2241" s="73"/>
    </row>
    <row r="2242" spans="2:13" ht="21" customHeight="1" outlineLevel="1">
      <c r="B2242" s="73"/>
      <c r="C2242" s="90" t="s">
        <v>480</v>
      </c>
      <c r="D2242" s="103"/>
      <c r="E2242" s="117">
        <f>SUM(E2223:E2241)</f>
        <v>0</v>
      </c>
      <c r="F2242" s="111"/>
      <c r="G2242" s="117">
        <f>SUM(G2223:G2241)</f>
        <v>0</v>
      </c>
      <c r="H2242" s="112"/>
      <c r="I2242" s="117">
        <f>SUM(I2223:I2241)</f>
        <v>0</v>
      </c>
      <c r="J2242" s="111"/>
      <c r="K2242" s="117">
        <f>SUM(K2223:K2241)</f>
        <v>0</v>
      </c>
      <c r="L2242" s="89"/>
      <c r="M2242" s="73"/>
    </row>
    <row r="2243" spans="2:13" ht="21" customHeight="1" outlineLevel="1">
      <c r="B2243" s="73"/>
      <c r="C2243" s="109"/>
      <c r="D2243" s="103"/>
      <c r="E2243" s="73"/>
      <c r="F2243" s="73"/>
      <c r="G2243" s="73"/>
      <c r="H2243" s="73"/>
      <c r="I2243" s="73"/>
      <c r="J2243" s="73"/>
      <c r="K2243" s="73"/>
      <c r="L2243" s="89"/>
      <c r="M2243" s="73"/>
    </row>
    <row r="2244" spans="2:13" ht="21" customHeight="1" outlineLevel="1">
      <c r="B2244" s="73"/>
      <c r="C2244" s="73"/>
      <c r="D2244" s="73"/>
      <c r="E2244" s="100">
        <v>2024</v>
      </c>
      <c r="F2244" s="101"/>
      <c r="G2244" s="100">
        <v>2025</v>
      </c>
      <c r="H2244" s="101"/>
      <c r="I2244" s="100">
        <v>2026</v>
      </c>
      <c r="J2244" s="102"/>
      <c r="K2244" s="100" t="s">
        <v>407</v>
      </c>
      <c r="L2244" s="89"/>
      <c r="M2244" s="73"/>
    </row>
    <row r="2245" spans="2:13" ht="21" customHeight="1" outlineLevel="1">
      <c r="B2245" s="73"/>
      <c r="C2245" s="95" t="s">
        <v>481</v>
      </c>
      <c r="D2245" s="103"/>
      <c r="E2245" s="110">
        <v>0</v>
      </c>
      <c r="F2245" s="111"/>
      <c r="G2245" s="110">
        <v>0</v>
      </c>
      <c r="H2245" s="112"/>
      <c r="I2245" s="110">
        <v>0</v>
      </c>
      <c r="J2245" s="111"/>
      <c r="K2245" s="113">
        <f t="shared" ref="K2245:K2253" si="35">E2245+G2245+I2245</f>
        <v>0</v>
      </c>
      <c r="L2245" s="89"/>
      <c r="M2245" s="73"/>
    </row>
    <row r="2246" spans="2:13" ht="21" customHeight="1" outlineLevel="1">
      <c r="B2246" s="73"/>
      <c r="C2246" s="90" t="s">
        <v>482</v>
      </c>
      <c r="D2246" s="103"/>
      <c r="E2246" s="110">
        <v>0</v>
      </c>
      <c r="F2246" s="114"/>
      <c r="G2246" s="110">
        <v>0</v>
      </c>
      <c r="H2246" s="112"/>
      <c r="I2246" s="110">
        <v>0</v>
      </c>
      <c r="J2246" s="111"/>
      <c r="K2246" s="113">
        <f t="shared" si="35"/>
        <v>0</v>
      </c>
      <c r="L2246" s="89"/>
      <c r="M2246" s="73"/>
    </row>
    <row r="2247" spans="2:13" ht="21" customHeight="1" outlineLevel="1">
      <c r="B2247" s="73"/>
      <c r="C2247" s="90" t="s">
        <v>483</v>
      </c>
      <c r="D2247" s="103"/>
      <c r="E2247" s="110">
        <v>0</v>
      </c>
      <c r="F2247" s="114"/>
      <c r="G2247" s="110">
        <v>0</v>
      </c>
      <c r="H2247" s="112"/>
      <c r="I2247" s="110">
        <v>0</v>
      </c>
      <c r="J2247" s="111"/>
      <c r="K2247" s="113">
        <f t="shared" si="35"/>
        <v>0</v>
      </c>
      <c r="L2247" s="73"/>
      <c r="M2247" s="73"/>
    </row>
    <row r="2248" spans="2:13" ht="21" customHeight="1" outlineLevel="1">
      <c r="B2248" s="73"/>
      <c r="C2248" s="90" t="s">
        <v>484</v>
      </c>
      <c r="D2248" s="103"/>
      <c r="E2248" s="110">
        <v>0</v>
      </c>
      <c r="F2248" s="111"/>
      <c r="G2248" s="110">
        <v>0</v>
      </c>
      <c r="H2248" s="112"/>
      <c r="I2248" s="110">
        <v>0</v>
      </c>
      <c r="J2248" s="111"/>
      <c r="K2248" s="113">
        <f t="shared" si="35"/>
        <v>0</v>
      </c>
      <c r="L2248" s="89"/>
      <c r="M2248" s="73"/>
    </row>
    <row r="2249" spans="2:13" ht="21" customHeight="1" outlineLevel="1">
      <c r="B2249" s="73"/>
      <c r="C2249" s="90" t="s">
        <v>485</v>
      </c>
      <c r="D2249" s="103"/>
      <c r="E2249" s="110">
        <v>0</v>
      </c>
      <c r="F2249" s="114"/>
      <c r="G2249" s="110">
        <v>0</v>
      </c>
      <c r="H2249" s="112"/>
      <c r="I2249" s="110">
        <v>0</v>
      </c>
      <c r="J2249" s="111"/>
      <c r="K2249" s="113">
        <f t="shared" si="35"/>
        <v>0</v>
      </c>
      <c r="L2249" s="116"/>
      <c r="M2249" s="73"/>
    </row>
    <row r="2250" spans="2:13" ht="21" customHeight="1" outlineLevel="1">
      <c r="B2250" s="73"/>
      <c r="C2250" s="90" t="s">
        <v>486</v>
      </c>
      <c r="D2250" s="103"/>
      <c r="E2250" s="110">
        <v>0</v>
      </c>
      <c r="F2250" s="114"/>
      <c r="G2250" s="110">
        <v>0</v>
      </c>
      <c r="H2250" s="112"/>
      <c r="I2250" s="110">
        <v>0</v>
      </c>
      <c r="J2250" s="111"/>
      <c r="K2250" s="113">
        <f t="shared" si="35"/>
        <v>0</v>
      </c>
      <c r="L2250" s="116"/>
      <c r="M2250" s="73"/>
    </row>
    <row r="2251" spans="2:13" ht="21" customHeight="1" outlineLevel="1">
      <c r="B2251" s="73"/>
      <c r="C2251" s="90" t="s">
        <v>487</v>
      </c>
      <c r="D2251" s="103"/>
      <c r="E2251" s="110">
        <v>0</v>
      </c>
      <c r="F2251" s="114"/>
      <c r="G2251" s="110">
        <v>0</v>
      </c>
      <c r="H2251" s="112"/>
      <c r="I2251" s="110">
        <v>0</v>
      </c>
      <c r="J2251" s="111"/>
      <c r="K2251" s="113">
        <f t="shared" si="35"/>
        <v>0</v>
      </c>
      <c r="L2251" s="116"/>
      <c r="M2251" s="73"/>
    </row>
    <row r="2252" spans="2:13" ht="21" customHeight="1" outlineLevel="1">
      <c r="B2252" s="73"/>
      <c r="C2252" s="90" t="s">
        <v>488</v>
      </c>
      <c r="D2252" s="103"/>
      <c r="E2252" s="110">
        <v>0</v>
      </c>
      <c r="F2252" s="114"/>
      <c r="G2252" s="110">
        <v>0</v>
      </c>
      <c r="H2252" s="112"/>
      <c r="I2252" s="110">
        <v>0</v>
      </c>
      <c r="J2252" s="111"/>
      <c r="K2252" s="113">
        <f t="shared" si="35"/>
        <v>0</v>
      </c>
      <c r="L2252" s="116"/>
      <c r="M2252" s="73"/>
    </row>
    <row r="2253" spans="2:13" ht="21.75" customHeight="1" outlineLevel="1">
      <c r="B2253" s="73"/>
      <c r="C2253" s="90" t="s">
        <v>480</v>
      </c>
      <c r="D2253" s="103"/>
      <c r="E2253" s="117">
        <f>SUM(E2245:E2252)</f>
        <v>0</v>
      </c>
      <c r="F2253" s="111"/>
      <c r="G2253" s="117">
        <f>SUM(G2245:G2252)</f>
        <v>0</v>
      </c>
      <c r="H2253" s="112"/>
      <c r="I2253" s="117">
        <f>SUM(I2245:I2252)</f>
        <v>0</v>
      </c>
      <c r="J2253" s="111"/>
      <c r="K2253" s="117">
        <f t="shared" si="35"/>
        <v>0</v>
      </c>
      <c r="L2253" s="89"/>
      <c r="M2253" s="73"/>
    </row>
    <row r="2254" spans="2:13" ht="21" customHeight="1" outlineLevel="1">
      <c r="B2254" s="73"/>
      <c r="C2254" s="89"/>
      <c r="D2254" s="103"/>
      <c r="E2254" s="89"/>
      <c r="F2254" s="89"/>
      <c r="G2254" s="89"/>
      <c r="H2254" s="89"/>
      <c r="I2254" s="89"/>
      <c r="J2254" s="89"/>
      <c r="K2254" s="89"/>
      <c r="L2254" s="89"/>
      <c r="M2254" s="73"/>
    </row>
    <row r="2255" spans="2:13" ht="21" customHeight="1" outlineLevel="1">
      <c r="B2255" s="73"/>
      <c r="C2255" s="93" t="s">
        <v>490</v>
      </c>
      <c r="D2255" s="89"/>
      <c r="E2255" s="93" t="str">
        <f>IF(K2226&gt;0,"Si","No")</f>
        <v>No</v>
      </c>
      <c r="F2255" s="89"/>
      <c r="G2255" s="89"/>
      <c r="H2255" s="89"/>
      <c r="I2255" s="89"/>
      <c r="J2255" s="89"/>
      <c r="K2255" s="89"/>
      <c r="L2255" s="89"/>
      <c r="M2255" s="73"/>
    </row>
    <row r="2256" spans="2:13" ht="21" customHeight="1" outlineLevel="1">
      <c r="B2256" s="73"/>
      <c r="C2256" s="93" t="s">
        <v>491</v>
      </c>
      <c r="D2256" s="89"/>
      <c r="E2256" s="93" t="str">
        <f>IF(K2227&gt;0,"Si","No")</f>
        <v>No</v>
      </c>
      <c r="F2256" s="89"/>
      <c r="G2256" s="89"/>
      <c r="H2256" s="89"/>
      <c r="I2256" s="89"/>
      <c r="J2256" s="89"/>
      <c r="K2256" s="89"/>
      <c r="L2256" s="89"/>
      <c r="M2256" s="73"/>
    </row>
    <row r="2257" spans="2:13" ht="21" customHeight="1" outlineLevel="1">
      <c r="B2257" s="73"/>
      <c r="C2257" s="89"/>
      <c r="D2257" s="89"/>
      <c r="E2257" s="89"/>
      <c r="F2257" s="89"/>
      <c r="G2257" s="73"/>
      <c r="H2257" s="73"/>
      <c r="I2257" s="73"/>
      <c r="J2257" s="89"/>
      <c r="K2257" s="73"/>
      <c r="L2257" s="89"/>
      <c r="M2257" s="73"/>
    </row>
    <row r="2258" spans="2:13" ht="20.25" outlineLevel="1">
      <c r="B2258" s="73"/>
      <c r="C2258" s="86" t="s">
        <v>492</v>
      </c>
      <c r="D2258" s="73"/>
      <c r="E2258" s="98"/>
      <c r="F2258" s="99"/>
      <c r="G2258" s="99"/>
      <c r="H2258" s="99"/>
      <c r="I2258" s="99"/>
      <c r="J2258" s="99"/>
      <c r="K2258" s="99"/>
      <c r="L2258" s="89"/>
      <c r="M2258" s="73"/>
    </row>
    <row r="2259" spans="2:13" ht="21" customHeight="1" outlineLevel="1">
      <c r="B2259" s="73"/>
      <c r="C2259" s="73"/>
      <c r="D2259" s="73"/>
      <c r="E2259" s="100"/>
      <c r="F2259" s="101"/>
      <c r="G2259" s="100"/>
      <c r="H2259" s="101"/>
      <c r="I2259" s="100"/>
      <c r="J2259" s="102"/>
      <c r="K2259" s="100"/>
      <c r="L2259" s="89"/>
      <c r="M2259" s="73"/>
    </row>
    <row r="2260" spans="2:13" ht="21" customHeight="1" outlineLevel="1">
      <c r="B2260" s="73"/>
      <c r="C2260" s="73"/>
      <c r="D2260" s="73"/>
      <c r="E2260" s="100">
        <v>2024</v>
      </c>
      <c r="F2260" s="101"/>
      <c r="G2260" s="100">
        <v>2025</v>
      </c>
      <c r="H2260" s="101"/>
      <c r="I2260" s="100">
        <v>2026</v>
      </c>
      <c r="J2260" s="102"/>
      <c r="K2260" s="100" t="s">
        <v>407</v>
      </c>
      <c r="L2260" s="89"/>
      <c r="M2260" s="73"/>
    </row>
    <row r="2261" spans="2:13" ht="21" customHeight="1" outlineLevel="1">
      <c r="B2261" s="73"/>
      <c r="C2261" s="95" t="s">
        <v>493</v>
      </c>
      <c r="D2261" s="103"/>
      <c r="E2261" s="110"/>
      <c r="F2261" s="111"/>
      <c r="G2261" s="110"/>
      <c r="H2261" s="119"/>
      <c r="I2261" s="110"/>
      <c r="J2261" s="111"/>
      <c r="K2261" s="113" t="s">
        <v>495</v>
      </c>
      <c r="L2261" s="89"/>
      <c r="M2261" s="73"/>
    </row>
    <row r="2262" spans="2:13" ht="21" customHeight="1" outlineLevel="1">
      <c r="B2262" s="73"/>
      <c r="C2262" s="95" t="s">
        <v>496</v>
      </c>
      <c r="D2262" s="103"/>
      <c r="E2262" s="110"/>
      <c r="F2262" s="111"/>
      <c r="G2262" s="110"/>
      <c r="H2262" s="119"/>
      <c r="I2262" s="110"/>
      <c r="J2262" s="111"/>
      <c r="K2262" s="113" t="s">
        <v>495</v>
      </c>
      <c r="L2262" s="89"/>
      <c r="M2262" s="73"/>
    </row>
    <row r="2263" spans="2:13" ht="21" customHeight="1" outlineLevel="1">
      <c r="B2263" s="73"/>
      <c r="C2263" s="90" t="s">
        <v>498</v>
      </c>
      <c r="D2263" s="103"/>
      <c r="E2263" s="120">
        <v>0</v>
      </c>
      <c r="F2263" s="121"/>
      <c r="G2263" s="120">
        <v>0</v>
      </c>
      <c r="H2263" s="122"/>
      <c r="I2263" s="120">
        <v>0</v>
      </c>
      <c r="J2263" s="123"/>
      <c r="K2263" s="124">
        <f>E2263+G2263+I2263</f>
        <v>0</v>
      </c>
      <c r="L2263" s="73"/>
      <c r="M2263" s="73"/>
    </row>
    <row r="2264" spans="2:13" ht="21" customHeight="1" outlineLevel="1">
      <c r="B2264" s="73"/>
      <c r="C2264" s="90" t="s">
        <v>499</v>
      </c>
      <c r="D2264" s="103"/>
      <c r="E2264" s="110"/>
      <c r="F2264" s="111"/>
      <c r="G2264" s="110"/>
      <c r="H2264" s="119"/>
      <c r="I2264" s="110"/>
      <c r="J2264" s="111"/>
      <c r="K2264" s="113" t="s">
        <v>495</v>
      </c>
      <c r="L2264" s="89"/>
      <c r="M2264" s="73"/>
    </row>
    <row r="2265" spans="2:13" ht="21" customHeight="1" outlineLevel="1">
      <c r="B2265" s="73"/>
      <c r="C2265" s="90" t="s">
        <v>500</v>
      </c>
      <c r="D2265" s="103"/>
      <c r="E2265" s="105"/>
      <c r="F2265" s="125"/>
      <c r="G2265" s="105"/>
      <c r="H2265" s="126"/>
      <c r="I2265" s="105"/>
      <c r="J2265" s="111"/>
      <c r="K2265" s="113" t="s">
        <v>495</v>
      </c>
      <c r="L2265" s="116"/>
      <c r="M2265" s="73"/>
    </row>
    <row r="2266" spans="2:13" outlineLevel="1">
      <c r="B2266" s="73"/>
      <c r="C2266" s="90" t="s">
        <v>501</v>
      </c>
      <c r="D2266" s="103"/>
      <c r="E2266" s="127"/>
      <c r="F2266" s="125"/>
      <c r="G2266" s="105"/>
      <c r="H2266" s="126"/>
      <c r="I2266" s="105"/>
      <c r="J2266" s="111"/>
      <c r="K2266" s="113" t="s">
        <v>495</v>
      </c>
      <c r="L2266" s="116"/>
      <c r="M2266" s="73"/>
    </row>
    <row r="2267" spans="2:13" ht="21" customHeight="1" outlineLevel="1">
      <c r="B2267" s="73"/>
      <c r="C2267" s="90" t="s">
        <v>503</v>
      </c>
      <c r="D2267" s="103"/>
      <c r="E2267" s="105"/>
      <c r="F2267" s="125"/>
      <c r="G2267" s="105"/>
      <c r="H2267" s="126"/>
      <c r="I2267" s="105"/>
      <c r="J2267" s="111"/>
      <c r="K2267" s="124" t="s">
        <v>495</v>
      </c>
      <c r="L2267" s="89"/>
      <c r="M2267" s="73"/>
    </row>
    <row r="2268" spans="2:13" ht="21" customHeight="1" outlineLevel="1">
      <c r="B2268" s="73"/>
      <c r="C2268" s="90" t="s">
        <v>504</v>
      </c>
      <c r="D2268" s="103"/>
      <c r="E2268" s="110"/>
      <c r="F2268" s="111"/>
      <c r="G2268" s="110"/>
      <c r="H2268" s="119"/>
      <c r="I2268" s="110"/>
      <c r="J2268" s="111"/>
      <c r="K2268" s="113" t="s">
        <v>495</v>
      </c>
      <c r="L2268" s="89"/>
      <c r="M2268" s="73"/>
    </row>
    <row r="2269" spans="2:13" ht="21.75" customHeight="1" outlineLevel="1">
      <c r="B2269" s="73"/>
      <c r="C2269" s="90" t="s">
        <v>506</v>
      </c>
      <c r="D2269" s="103"/>
      <c r="E2269" s="120">
        <v>0</v>
      </c>
      <c r="F2269" s="121"/>
      <c r="G2269" s="120">
        <v>0</v>
      </c>
      <c r="H2269" s="122"/>
      <c r="I2269" s="120">
        <v>0</v>
      </c>
      <c r="J2269" s="123"/>
      <c r="K2269" s="124">
        <f>E2269+G2269+I2269</f>
        <v>0</v>
      </c>
      <c r="L2269" s="73"/>
      <c r="M2269" s="73"/>
    </row>
    <row r="2270" spans="2:13" ht="21.75" customHeight="1" outlineLevel="1">
      <c r="B2270" s="73"/>
      <c r="C2270" s="90" t="s">
        <v>507</v>
      </c>
      <c r="D2270" s="103"/>
      <c r="E2270" s="128">
        <v>0</v>
      </c>
      <c r="F2270" s="129"/>
      <c r="G2270" s="128">
        <v>0</v>
      </c>
      <c r="H2270" s="142"/>
      <c r="I2270" s="128">
        <v>0</v>
      </c>
      <c r="J2270" s="130"/>
      <c r="K2270" s="131">
        <f>E2270+G2270+I2270</f>
        <v>0</v>
      </c>
      <c r="L2270" s="89"/>
      <c r="M2270" s="73"/>
    </row>
    <row r="2271" spans="2:13" ht="21" customHeight="1" outlineLevel="1">
      <c r="B2271" s="73"/>
      <c r="C2271" s="109"/>
      <c r="D2271" s="103"/>
      <c r="E2271" s="130"/>
      <c r="F2271" s="130"/>
      <c r="G2271" s="130"/>
      <c r="H2271" s="132"/>
      <c r="I2271" s="130"/>
      <c r="J2271" s="130"/>
      <c r="K2271" s="130"/>
      <c r="L2271" s="89"/>
      <c r="M2271" s="73"/>
    </row>
    <row r="2272" spans="2:13" ht="21" customHeight="1" outlineLevel="1">
      <c r="B2272" s="73"/>
      <c r="C2272" s="109"/>
      <c r="D2272" s="103"/>
      <c r="E2272" s="98"/>
      <c r="F2272" s="73"/>
      <c r="G2272" s="73"/>
      <c r="H2272" s="73"/>
      <c r="I2272" s="73"/>
      <c r="J2272" s="73"/>
      <c r="K2272" s="73"/>
      <c r="L2272" s="89"/>
      <c r="M2272" s="73"/>
    </row>
    <row r="2273" spans="2:13" ht="21" customHeight="1" outlineLevel="1">
      <c r="B2273" s="73"/>
      <c r="C2273" s="86" t="s">
        <v>508</v>
      </c>
      <c r="D2273" s="116"/>
      <c r="E2273" s="116"/>
      <c r="F2273" s="116"/>
      <c r="G2273" s="73"/>
      <c r="H2273" s="73"/>
      <c r="I2273" s="73"/>
      <c r="J2273" s="116"/>
      <c r="K2273" s="73"/>
      <c r="L2273" s="116"/>
      <c r="M2273" s="73"/>
    </row>
    <row r="2274" spans="2:13" ht="21" customHeight="1" outlineLevel="1">
      <c r="B2274" s="73"/>
      <c r="C2274" s="89"/>
      <c r="D2274" s="89"/>
      <c r="E2274" s="89"/>
      <c r="F2274" s="89"/>
      <c r="G2274" s="73"/>
      <c r="H2274" s="73"/>
      <c r="I2274" s="73"/>
      <c r="J2274" s="89"/>
      <c r="K2274" s="73"/>
      <c r="L2274" s="89"/>
      <c r="M2274" s="73"/>
    </row>
    <row r="2275" spans="2:13" ht="21" customHeight="1" outlineLevel="1">
      <c r="B2275" s="73"/>
      <c r="C2275" s="133" t="s">
        <v>509</v>
      </c>
      <c r="D2275" s="89"/>
      <c r="E2275" s="89"/>
      <c r="F2275" s="89"/>
      <c r="G2275" s="73"/>
      <c r="H2275" s="73"/>
      <c r="I2275" s="73"/>
      <c r="J2275" s="73"/>
      <c r="K2275" s="73"/>
      <c r="L2275" s="89"/>
      <c r="M2275" s="73"/>
    </row>
    <row r="2276" spans="2:13" ht="21" customHeight="1" outlineLevel="1">
      <c r="B2276" s="73"/>
      <c r="C2276" s="89"/>
      <c r="D2276" s="89"/>
      <c r="E2276" s="89"/>
      <c r="F2276" s="89"/>
      <c r="G2276" s="73"/>
      <c r="H2276" s="73"/>
      <c r="I2276" s="73"/>
      <c r="J2276" s="89"/>
      <c r="K2276" s="73"/>
      <c r="L2276" s="89"/>
      <c r="M2276" s="73"/>
    </row>
    <row r="2277" spans="2:13" ht="21" customHeight="1" outlineLevel="1">
      <c r="B2277" s="73"/>
      <c r="C2277" s="481"/>
      <c r="D2277" s="481"/>
      <c r="E2277" s="481"/>
      <c r="F2277" s="481"/>
      <c r="G2277" s="481"/>
      <c r="H2277" s="481"/>
      <c r="I2277" s="481"/>
      <c r="J2277" s="481"/>
      <c r="K2277" s="481"/>
      <c r="L2277" s="89"/>
      <c r="M2277" s="73"/>
    </row>
    <row r="2278" spans="2:13" ht="21" customHeight="1" outlineLevel="1">
      <c r="B2278" s="73"/>
      <c r="C2278" s="481"/>
      <c r="D2278" s="481"/>
      <c r="E2278" s="481"/>
      <c r="F2278" s="481"/>
      <c r="G2278" s="481"/>
      <c r="H2278" s="481"/>
      <c r="I2278" s="481"/>
      <c r="J2278" s="481"/>
      <c r="K2278" s="481"/>
      <c r="L2278" s="73"/>
      <c r="M2278" s="73"/>
    </row>
    <row r="2279" spans="2:13" ht="21" customHeight="1" outlineLevel="1">
      <c r="B2279" s="73"/>
      <c r="C2279" s="481"/>
      <c r="D2279" s="481"/>
      <c r="E2279" s="481"/>
      <c r="F2279" s="481"/>
      <c r="G2279" s="481"/>
      <c r="H2279" s="481"/>
      <c r="I2279" s="481"/>
      <c r="J2279" s="481"/>
      <c r="K2279" s="481"/>
      <c r="L2279" s="73"/>
      <c r="M2279" s="73"/>
    </row>
    <row r="2280" spans="2:13" ht="21" customHeight="1" outlineLevel="1">
      <c r="B2280" s="73"/>
      <c r="C2280" s="481"/>
      <c r="D2280" s="481"/>
      <c r="E2280" s="481"/>
      <c r="F2280" s="481"/>
      <c r="G2280" s="481"/>
      <c r="H2280" s="481"/>
      <c r="I2280" s="481"/>
      <c r="J2280" s="481"/>
      <c r="K2280" s="481"/>
      <c r="L2280" s="73"/>
      <c r="M2280" s="73"/>
    </row>
    <row r="2281" spans="2:13" ht="21" customHeight="1" outlineLevel="1">
      <c r="B2281" s="73"/>
      <c r="C2281" s="481"/>
      <c r="D2281" s="481"/>
      <c r="E2281" s="481"/>
      <c r="F2281" s="481"/>
      <c r="G2281" s="481"/>
      <c r="H2281" s="481"/>
      <c r="I2281" s="481"/>
      <c r="J2281" s="481"/>
      <c r="K2281" s="481"/>
      <c r="L2281" s="73"/>
      <c r="M2281" s="73"/>
    </row>
    <row r="2282" spans="2:13" ht="21" customHeight="1" outlineLevel="1">
      <c r="B2282" s="73"/>
      <c r="C2282" s="481"/>
      <c r="D2282" s="481"/>
      <c r="E2282" s="481"/>
      <c r="F2282" s="481"/>
      <c r="G2282" s="481"/>
      <c r="H2282" s="481"/>
      <c r="I2282" s="481"/>
      <c r="J2282" s="481"/>
      <c r="K2282" s="481"/>
      <c r="L2282" s="73"/>
      <c r="M2282" s="73"/>
    </row>
    <row r="2283" spans="2:13" ht="21" customHeight="1" outlineLevel="1">
      <c r="B2283" s="73"/>
      <c r="C2283" s="481"/>
      <c r="D2283" s="481"/>
      <c r="E2283" s="481"/>
      <c r="F2283" s="481"/>
      <c r="G2283" s="481"/>
      <c r="H2283" s="481"/>
      <c r="I2283" s="481"/>
      <c r="J2283" s="481"/>
      <c r="K2283" s="481"/>
      <c r="L2283" s="73"/>
      <c r="M2283" s="73"/>
    </row>
    <row r="2284" spans="2:13" ht="21" customHeight="1" outlineLevel="1">
      <c r="B2284" s="73"/>
      <c r="C2284" s="481"/>
      <c r="D2284" s="481"/>
      <c r="E2284" s="481"/>
      <c r="F2284" s="481"/>
      <c r="G2284" s="481"/>
      <c r="H2284" s="481"/>
      <c r="I2284" s="481"/>
      <c r="J2284" s="481"/>
      <c r="K2284" s="481"/>
      <c r="L2284" s="73"/>
      <c r="M2284" s="73"/>
    </row>
    <row r="2285" spans="2:13" ht="21" customHeight="1" outlineLevel="1">
      <c r="B2285" s="73"/>
      <c r="C2285" s="481"/>
      <c r="D2285" s="481"/>
      <c r="E2285" s="481"/>
      <c r="F2285" s="481"/>
      <c r="G2285" s="481"/>
      <c r="H2285" s="481"/>
      <c r="I2285" s="481"/>
      <c r="J2285" s="481"/>
      <c r="K2285" s="481"/>
      <c r="L2285" s="73"/>
      <c r="M2285" s="73"/>
    </row>
    <row r="2286" spans="2:13" ht="21" customHeight="1" outlineLevel="1">
      <c r="B2286" s="73"/>
      <c r="C2286" s="481"/>
      <c r="D2286" s="481"/>
      <c r="E2286" s="481"/>
      <c r="F2286" s="481"/>
      <c r="G2286" s="481"/>
      <c r="H2286" s="481"/>
      <c r="I2286" s="481"/>
      <c r="J2286" s="481"/>
      <c r="K2286" s="481"/>
      <c r="L2286" s="73"/>
      <c r="M2286" s="73"/>
    </row>
    <row r="2287" spans="2:13" ht="21" customHeight="1" outlineLevel="1">
      <c r="B2287" s="73"/>
      <c r="C2287" s="481"/>
      <c r="D2287" s="481"/>
      <c r="E2287" s="481"/>
      <c r="F2287" s="481"/>
      <c r="G2287" s="481"/>
      <c r="H2287" s="481"/>
      <c r="I2287" s="481"/>
      <c r="J2287" s="481"/>
      <c r="K2287" s="481"/>
      <c r="L2287" s="73"/>
      <c r="M2287" s="73"/>
    </row>
    <row r="2288" spans="2:13" ht="21" customHeight="1" outlineLevel="1">
      <c r="B2288" s="73"/>
      <c r="C2288" s="481"/>
      <c r="D2288" s="481"/>
      <c r="E2288" s="481"/>
      <c r="F2288" s="481"/>
      <c r="G2288" s="481"/>
      <c r="H2288" s="481"/>
      <c r="I2288" s="481"/>
      <c r="J2288" s="481"/>
      <c r="K2288" s="481"/>
      <c r="L2288" s="73"/>
      <c r="M2288" s="73"/>
    </row>
    <row r="2289" spans="2:13" ht="21" customHeight="1" outlineLevel="1">
      <c r="B2289" s="73"/>
      <c r="C2289" s="481"/>
      <c r="D2289" s="481"/>
      <c r="E2289" s="481"/>
      <c r="F2289" s="481"/>
      <c r="G2289" s="481"/>
      <c r="H2289" s="481"/>
      <c r="I2289" s="481"/>
      <c r="J2289" s="481"/>
      <c r="K2289" s="481"/>
      <c r="L2289" s="73"/>
      <c r="M2289" s="73"/>
    </row>
    <row r="2290" spans="2:13" ht="21" customHeight="1" outlineLevel="1">
      <c r="B2290" s="73"/>
      <c r="C2290" s="481"/>
      <c r="D2290" s="481"/>
      <c r="E2290" s="481"/>
      <c r="F2290" s="481"/>
      <c r="G2290" s="481"/>
      <c r="H2290" s="481"/>
      <c r="I2290" s="481"/>
      <c r="J2290" s="481"/>
      <c r="K2290" s="481"/>
      <c r="L2290" s="73"/>
      <c r="M2290" s="73"/>
    </row>
    <row r="2291" spans="2:13" ht="21" customHeight="1" outlineLevel="1">
      <c r="B2291" s="73"/>
      <c r="C2291" s="481"/>
      <c r="D2291" s="481"/>
      <c r="E2291" s="481"/>
      <c r="F2291" s="481"/>
      <c r="G2291" s="481"/>
      <c r="H2291" s="481"/>
      <c r="I2291" s="481"/>
      <c r="J2291" s="481"/>
      <c r="K2291" s="481"/>
      <c r="L2291" s="73"/>
      <c r="M2291" s="73"/>
    </row>
    <row r="2292" spans="2:13" ht="21" customHeight="1" outlineLevel="1">
      <c r="B2292" s="73"/>
      <c r="C2292" s="481"/>
      <c r="D2292" s="481"/>
      <c r="E2292" s="481"/>
      <c r="F2292" s="481"/>
      <c r="G2292" s="481"/>
      <c r="H2292" s="481"/>
      <c r="I2292" s="481"/>
      <c r="J2292" s="481"/>
      <c r="K2292" s="481"/>
      <c r="L2292" s="73"/>
      <c r="M2292" s="73"/>
    </row>
    <row r="2293" spans="2:13" ht="21" customHeight="1" outlineLevel="1">
      <c r="B2293" s="73"/>
      <c r="C2293" s="481"/>
      <c r="D2293" s="481"/>
      <c r="E2293" s="481"/>
      <c r="F2293" s="481"/>
      <c r="G2293" s="481"/>
      <c r="H2293" s="481"/>
      <c r="I2293" s="481"/>
      <c r="J2293" s="481"/>
      <c r="K2293" s="481"/>
      <c r="L2293" s="73"/>
      <c r="M2293" s="73"/>
    </row>
    <row r="2294" spans="2:13" ht="21" customHeight="1" outlineLevel="1">
      <c r="B2294" s="73"/>
      <c r="C2294" s="481"/>
      <c r="D2294" s="481"/>
      <c r="E2294" s="481"/>
      <c r="F2294" s="481"/>
      <c r="G2294" s="481"/>
      <c r="H2294" s="481"/>
      <c r="I2294" s="481"/>
      <c r="J2294" s="481"/>
      <c r="K2294" s="481"/>
      <c r="L2294" s="73"/>
      <c r="M2294" s="73"/>
    </row>
    <row r="2295" spans="2:13" ht="21" customHeight="1" outlineLevel="1">
      <c r="B2295" s="73"/>
      <c r="C2295" s="134"/>
      <c r="D2295" s="73"/>
      <c r="E2295" s="134"/>
      <c r="F2295" s="73"/>
      <c r="G2295" s="73"/>
      <c r="H2295" s="73"/>
      <c r="I2295" s="135"/>
      <c r="J2295" s="136"/>
      <c r="K2295" s="137"/>
      <c r="L2295" s="73"/>
      <c r="M2295" s="73"/>
    </row>
    <row r="2296" spans="2:13" ht="21" customHeight="1" outlineLevel="1">
      <c r="B2296" s="73"/>
      <c r="C2296" s="133" t="s">
        <v>511</v>
      </c>
      <c r="D2296" s="73"/>
      <c r="E2296" s="134"/>
      <c r="F2296" s="73"/>
      <c r="G2296" s="73"/>
      <c r="H2296" s="73"/>
      <c r="I2296" s="135"/>
      <c r="J2296" s="136"/>
      <c r="K2296" s="137"/>
      <c r="L2296" s="73"/>
      <c r="M2296" s="73"/>
    </row>
    <row r="2297" spans="2:13" ht="21" customHeight="1" outlineLevel="1">
      <c r="B2297" s="73"/>
      <c r="C2297" s="73"/>
      <c r="D2297" s="73"/>
      <c r="E2297" s="83"/>
      <c r="F2297" s="73"/>
      <c r="G2297" s="73"/>
      <c r="H2297" s="73"/>
      <c r="I2297" s="73"/>
      <c r="J2297" s="73"/>
      <c r="K2297" s="73"/>
      <c r="L2297" s="73"/>
      <c r="M2297" s="73"/>
    </row>
    <row r="2298" spans="2:13" ht="21" customHeight="1" outlineLevel="1">
      <c r="B2298" s="73"/>
      <c r="C2298" s="481"/>
      <c r="D2298" s="481"/>
      <c r="E2298" s="481"/>
      <c r="F2298" s="481"/>
      <c r="G2298" s="481"/>
      <c r="H2298" s="481"/>
      <c r="I2298" s="481"/>
      <c r="J2298" s="481"/>
      <c r="K2298" s="481"/>
      <c r="L2298" s="73"/>
      <c r="M2298" s="73"/>
    </row>
    <row r="2299" spans="2:13" ht="21" customHeight="1" outlineLevel="1">
      <c r="B2299" s="73"/>
      <c r="C2299" s="481"/>
      <c r="D2299" s="481"/>
      <c r="E2299" s="481"/>
      <c r="F2299" s="481"/>
      <c r="G2299" s="481"/>
      <c r="H2299" s="481"/>
      <c r="I2299" s="481"/>
      <c r="J2299" s="481"/>
      <c r="K2299" s="481"/>
      <c r="L2299" s="73"/>
      <c r="M2299" s="73"/>
    </row>
    <row r="2300" spans="2:13" ht="21" customHeight="1" outlineLevel="1">
      <c r="B2300" s="73"/>
      <c r="C2300" s="481"/>
      <c r="D2300" s="481"/>
      <c r="E2300" s="481"/>
      <c r="F2300" s="481"/>
      <c r="G2300" s="481"/>
      <c r="H2300" s="481"/>
      <c r="I2300" s="481"/>
      <c r="J2300" s="481"/>
      <c r="K2300" s="481"/>
      <c r="L2300" s="73"/>
      <c r="M2300" s="73"/>
    </row>
    <row r="2301" spans="2:13" ht="21" customHeight="1" outlineLevel="1">
      <c r="B2301" s="73"/>
      <c r="C2301" s="481"/>
      <c r="D2301" s="481"/>
      <c r="E2301" s="481"/>
      <c r="F2301" s="481"/>
      <c r="G2301" s="481"/>
      <c r="H2301" s="481"/>
      <c r="I2301" s="481"/>
      <c r="J2301" s="481"/>
      <c r="K2301" s="481"/>
      <c r="L2301" s="73"/>
      <c r="M2301" s="73"/>
    </row>
    <row r="2302" spans="2:13" ht="21" customHeight="1" outlineLevel="1">
      <c r="B2302" s="73"/>
      <c r="C2302" s="481"/>
      <c r="D2302" s="481"/>
      <c r="E2302" s="481"/>
      <c r="F2302" s="481"/>
      <c r="G2302" s="481"/>
      <c r="H2302" s="481"/>
      <c r="I2302" s="481"/>
      <c r="J2302" s="481"/>
      <c r="K2302" s="481"/>
      <c r="L2302" s="73"/>
      <c r="M2302" s="73"/>
    </row>
    <row r="2303" spans="2:13" ht="21" customHeight="1" outlineLevel="1">
      <c r="B2303" s="73"/>
      <c r="C2303" s="481"/>
      <c r="D2303" s="481"/>
      <c r="E2303" s="481"/>
      <c r="F2303" s="481"/>
      <c r="G2303" s="481"/>
      <c r="H2303" s="481"/>
      <c r="I2303" s="481"/>
      <c r="J2303" s="481"/>
      <c r="K2303" s="481"/>
      <c r="L2303" s="73"/>
      <c r="M2303" s="73"/>
    </row>
    <row r="2304" spans="2:13" ht="21" customHeight="1" outlineLevel="1">
      <c r="B2304" s="73"/>
      <c r="C2304" s="481"/>
      <c r="D2304" s="481"/>
      <c r="E2304" s="481"/>
      <c r="F2304" s="481"/>
      <c r="G2304" s="481"/>
      <c r="H2304" s="481"/>
      <c r="I2304" s="481"/>
      <c r="J2304" s="481"/>
      <c r="K2304" s="481"/>
      <c r="L2304" s="73"/>
      <c r="M2304" s="73"/>
    </row>
    <row r="2305" spans="2:13" ht="21" customHeight="1" outlineLevel="1">
      <c r="B2305" s="73"/>
      <c r="C2305" s="481"/>
      <c r="D2305" s="481"/>
      <c r="E2305" s="481"/>
      <c r="F2305" s="481"/>
      <c r="G2305" s="481"/>
      <c r="H2305" s="481"/>
      <c r="I2305" s="481"/>
      <c r="J2305" s="481"/>
      <c r="K2305" s="481"/>
      <c r="L2305" s="73"/>
      <c r="M2305" s="73"/>
    </row>
    <row r="2306" spans="2:13" ht="21" customHeight="1" outlineLevel="1">
      <c r="B2306" s="73"/>
      <c r="C2306" s="481"/>
      <c r="D2306" s="481"/>
      <c r="E2306" s="481"/>
      <c r="F2306" s="481"/>
      <c r="G2306" s="481"/>
      <c r="H2306" s="481"/>
      <c r="I2306" s="481"/>
      <c r="J2306" s="481"/>
      <c r="K2306" s="481"/>
      <c r="L2306" s="73"/>
      <c r="M2306" s="73"/>
    </row>
    <row r="2307" spans="2:13" ht="21" customHeight="1" outlineLevel="1">
      <c r="B2307" s="73"/>
      <c r="C2307" s="481"/>
      <c r="D2307" s="481"/>
      <c r="E2307" s="481"/>
      <c r="F2307" s="481"/>
      <c r="G2307" s="481"/>
      <c r="H2307" s="481"/>
      <c r="I2307" s="481"/>
      <c r="J2307" s="481"/>
      <c r="K2307" s="481"/>
      <c r="L2307" s="73"/>
      <c r="M2307" s="73"/>
    </row>
    <row r="2308" spans="2:13" ht="21" customHeight="1" outlineLevel="1">
      <c r="B2308" s="73"/>
      <c r="C2308" s="481"/>
      <c r="D2308" s="481"/>
      <c r="E2308" s="481"/>
      <c r="F2308" s="481"/>
      <c r="G2308" s="481"/>
      <c r="H2308" s="481"/>
      <c r="I2308" s="481"/>
      <c r="J2308" s="481"/>
      <c r="K2308" s="481"/>
      <c r="L2308" s="73"/>
      <c r="M2308" s="73"/>
    </row>
    <row r="2309" spans="2:13" ht="21" customHeight="1" outlineLevel="1">
      <c r="B2309" s="73"/>
      <c r="C2309" s="481"/>
      <c r="D2309" s="481"/>
      <c r="E2309" s="481"/>
      <c r="F2309" s="481"/>
      <c r="G2309" s="481"/>
      <c r="H2309" s="481"/>
      <c r="I2309" s="481"/>
      <c r="J2309" s="481"/>
      <c r="K2309" s="481"/>
      <c r="L2309" s="73"/>
      <c r="M2309" s="73"/>
    </row>
    <row r="2310" spans="2:13" ht="21" customHeight="1" outlineLevel="1">
      <c r="B2310" s="73"/>
      <c r="C2310" s="481"/>
      <c r="D2310" s="481"/>
      <c r="E2310" s="481"/>
      <c r="F2310" s="481"/>
      <c r="G2310" s="481"/>
      <c r="H2310" s="481"/>
      <c r="I2310" s="481"/>
      <c r="J2310" s="481"/>
      <c r="K2310" s="481"/>
      <c r="L2310" s="73"/>
      <c r="M2310" s="73"/>
    </row>
    <row r="2311" spans="2:13" ht="21" customHeight="1" outlineLevel="1">
      <c r="B2311" s="73"/>
      <c r="C2311" s="481"/>
      <c r="D2311" s="481"/>
      <c r="E2311" s="481"/>
      <c r="F2311" s="481"/>
      <c r="G2311" s="481"/>
      <c r="H2311" s="481"/>
      <c r="I2311" s="481"/>
      <c r="J2311" s="481"/>
      <c r="K2311" s="481"/>
      <c r="L2311" s="73"/>
      <c r="M2311" s="73"/>
    </row>
    <row r="2312" spans="2:13" ht="21" customHeight="1" outlineLevel="1">
      <c r="B2312" s="73"/>
      <c r="C2312" s="481"/>
      <c r="D2312" s="481"/>
      <c r="E2312" s="481"/>
      <c r="F2312" s="481"/>
      <c r="G2312" s="481"/>
      <c r="H2312" s="481"/>
      <c r="I2312" s="481"/>
      <c r="J2312" s="481"/>
      <c r="K2312" s="481"/>
      <c r="L2312" s="73"/>
      <c r="M2312" s="73"/>
    </row>
    <row r="2313" spans="2:13" ht="21" customHeight="1" outlineLevel="1">
      <c r="B2313" s="73"/>
      <c r="C2313" s="481"/>
      <c r="D2313" s="481"/>
      <c r="E2313" s="481"/>
      <c r="F2313" s="481"/>
      <c r="G2313" s="481"/>
      <c r="H2313" s="481"/>
      <c r="I2313" s="481"/>
      <c r="J2313" s="481"/>
      <c r="K2313" s="481"/>
      <c r="L2313" s="73"/>
      <c r="M2313" s="73"/>
    </row>
    <row r="2314" spans="2:13" ht="21" customHeight="1" outlineLevel="1">
      <c r="B2314" s="73"/>
      <c r="C2314" s="481"/>
      <c r="D2314" s="481"/>
      <c r="E2314" s="481"/>
      <c r="F2314" s="481"/>
      <c r="G2314" s="481"/>
      <c r="H2314" s="481"/>
      <c r="I2314" s="481"/>
      <c r="J2314" s="481"/>
      <c r="K2314" s="481"/>
      <c r="L2314" s="73"/>
      <c r="M2314" s="73"/>
    </row>
    <row r="2315" spans="2:13" ht="21" customHeight="1" outlineLevel="1">
      <c r="B2315" s="73"/>
      <c r="C2315" s="481"/>
      <c r="D2315" s="481"/>
      <c r="E2315" s="481"/>
      <c r="F2315" s="481"/>
      <c r="G2315" s="481"/>
      <c r="H2315" s="481"/>
      <c r="I2315" s="481"/>
      <c r="J2315" s="481"/>
      <c r="K2315" s="481"/>
      <c r="L2315" s="73"/>
      <c r="M2315" s="73"/>
    </row>
    <row r="2316" spans="2:13" ht="21" customHeight="1" outlineLevel="1">
      <c r="B2316" s="73"/>
      <c r="C2316" s="134"/>
      <c r="D2316" s="73"/>
      <c r="E2316" s="134"/>
      <c r="F2316" s="73"/>
      <c r="G2316" s="73"/>
      <c r="H2316" s="73"/>
      <c r="I2316" s="135"/>
      <c r="J2316" s="136"/>
      <c r="K2316" s="137"/>
      <c r="L2316" s="73"/>
      <c r="M2316" s="73"/>
    </row>
    <row r="2317" spans="2:13" ht="20.25" customHeight="1">
      <c r="B2317" s="73"/>
      <c r="C2317" s="134"/>
      <c r="D2317" s="73"/>
      <c r="E2317" s="134"/>
      <c r="F2317" s="73"/>
      <c r="G2317" s="73"/>
      <c r="H2317" s="73"/>
      <c r="I2317" s="135"/>
      <c r="J2317" s="136"/>
      <c r="K2317" s="137"/>
      <c r="L2317" s="73"/>
      <c r="M2317" s="73"/>
    </row>
    <row r="2318" spans="2:13" ht="24" customHeight="1">
      <c r="B2318" s="73"/>
      <c r="C2318" s="84" t="s">
        <v>336</v>
      </c>
      <c r="D2318" s="81"/>
      <c r="E2318" s="84" t="s">
        <v>337</v>
      </c>
      <c r="F2318" s="73"/>
      <c r="G2318" s="85" t="s">
        <v>497</v>
      </c>
      <c r="H2318" s="73"/>
      <c r="J2318" s="73"/>
      <c r="K2318" s="73"/>
      <c r="L2318" s="73"/>
      <c r="M2318" s="73"/>
    </row>
    <row r="2319" spans="2:13" ht="21" customHeight="1" outlineLevel="1">
      <c r="B2319" s="73"/>
      <c r="C2319" s="83"/>
      <c r="D2319" s="73"/>
      <c r="E2319" s="83"/>
      <c r="F2319" s="73"/>
      <c r="G2319" s="73"/>
      <c r="H2319" s="73"/>
      <c r="I2319" s="73"/>
      <c r="J2319" s="73"/>
      <c r="K2319" s="73"/>
      <c r="L2319" s="73"/>
      <c r="M2319" s="73"/>
    </row>
    <row r="2320" spans="2:13" ht="21.75" customHeight="1" outlineLevel="1">
      <c r="B2320" s="73"/>
      <c r="C2320" s="86" t="s">
        <v>431</v>
      </c>
      <c r="D2320" s="73"/>
      <c r="E2320" s="87"/>
      <c r="F2320" s="73"/>
      <c r="G2320" s="73"/>
      <c r="H2320" s="73"/>
      <c r="I2320" s="73"/>
      <c r="J2320" s="73"/>
      <c r="K2320" s="73"/>
      <c r="L2320" s="73"/>
      <c r="M2320" s="73"/>
    </row>
    <row r="2321" spans="2:13" ht="21" customHeight="1" outlineLevel="1">
      <c r="B2321" s="73"/>
      <c r="C2321" s="88"/>
      <c r="D2321" s="73"/>
      <c r="E2321" s="87"/>
      <c r="F2321" s="73"/>
      <c r="G2321" s="73"/>
      <c r="H2321" s="73"/>
      <c r="I2321" s="73"/>
      <c r="J2321" s="73"/>
      <c r="K2321" s="73"/>
      <c r="L2321" s="73"/>
      <c r="M2321" s="73"/>
    </row>
    <row r="2322" spans="2:13" ht="21" customHeight="1" outlineLevel="1">
      <c r="B2322" s="73"/>
      <c r="C2322" s="89"/>
      <c r="D2322" s="73"/>
      <c r="E2322" s="89"/>
      <c r="F2322" s="73"/>
      <c r="G2322" s="73"/>
      <c r="H2322" s="73"/>
      <c r="I2322" s="73"/>
      <c r="J2322" s="73"/>
      <c r="K2322" s="73"/>
      <c r="L2322" s="73"/>
      <c r="M2322" s="73"/>
    </row>
    <row r="2323" spans="2:13" outlineLevel="1">
      <c r="B2323" s="73"/>
      <c r="C2323" s="90" t="s">
        <v>36</v>
      </c>
      <c r="D2323" s="89"/>
      <c r="E2323" s="90" t="s">
        <v>432</v>
      </c>
      <c r="F2323" s="89"/>
      <c r="G2323" s="91" t="s">
        <v>433</v>
      </c>
      <c r="H2323" s="73"/>
      <c r="I2323" s="90" t="s">
        <v>434</v>
      </c>
      <c r="J2323" s="73"/>
      <c r="K2323" s="73"/>
      <c r="L2323" s="89"/>
      <c r="M2323" s="73"/>
    </row>
    <row r="2324" spans="2:13" ht="36.75" customHeight="1" outlineLevel="1">
      <c r="B2324" s="73"/>
      <c r="C2324" s="92" t="s">
        <v>316</v>
      </c>
      <c r="D2324" s="73"/>
      <c r="E2324" s="93" t="s">
        <v>672</v>
      </c>
      <c r="F2324" s="73"/>
      <c r="G2324" s="94"/>
      <c r="H2324" s="73"/>
      <c r="I2324" s="92" t="s">
        <v>438</v>
      </c>
      <c r="J2324" s="73"/>
      <c r="K2324" s="73"/>
      <c r="L2324" s="73"/>
      <c r="M2324" s="73"/>
    </row>
    <row r="2325" spans="2:13" ht="21" customHeight="1" outlineLevel="1">
      <c r="B2325" s="73"/>
      <c r="C2325" s="89"/>
      <c r="D2325" s="73"/>
      <c r="E2325" s="73"/>
      <c r="F2325" s="73"/>
      <c r="G2325" s="73"/>
      <c r="H2325" s="73"/>
      <c r="I2325" s="73"/>
      <c r="J2325" s="73"/>
      <c r="K2325" s="73"/>
      <c r="L2325" s="73"/>
      <c r="M2325" s="73"/>
    </row>
    <row r="2326" spans="2:13" ht="36" outlineLevel="1">
      <c r="B2326" s="73"/>
      <c r="C2326" s="95" t="s">
        <v>439</v>
      </c>
      <c r="D2326" s="89"/>
      <c r="E2326" s="95" t="s">
        <v>440</v>
      </c>
      <c r="F2326" s="89"/>
      <c r="G2326" s="95" t="s">
        <v>441</v>
      </c>
      <c r="H2326" s="73"/>
      <c r="I2326" s="95" t="s">
        <v>442</v>
      </c>
      <c r="J2326" s="89"/>
      <c r="K2326" s="95" t="s">
        <v>642</v>
      </c>
      <c r="L2326" s="73"/>
      <c r="M2326" s="73"/>
    </row>
    <row r="2327" spans="2:13" ht="36.75" customHeight="1" outlineLevel="1">
      <c r="B2327" s="73"/>
      <c r="C2327" s="94"/>
      <c r="D2327" s="89"/>
      <c r="E2327" s="94"/>
      <c r="F2327" s="89"/>
      <c r="G2327" s="94"/>
      <c r="H2327" s="73"/>
      <c r="I2327" s="150"/>
      <c r="J2327" s="89"/>
      <c r="K2327" s="94"/>
      <c r="L2327" s="73"/>
      <c r="M2327" s="73"/>
    </row>
    <row r="2328" spans="2:13" ht="21" customHeight="1" outlineLevel="1">
      <c r="B2328" s="73"/>
      <c r="C2328" s="89"/>
      <c r="D2328" s="89"/>
      <c r="E2328" s="89"/>
      <c r="F2328" s="89"/>
      <c r="G2328" s="73"/>
      <c r="H2328" s="73"/>
      <c r="I2328" s="73"/>
      <c r="J2328" s="89"/>
      <c r="K2328" s="73"/>
      <c r="L2328" s="73"/>
      <c r="M2328" s="73"/>
    </row>
    <row r="2329" spans="2:13" ht="21.75" customHeight="1" outlineLevel="1">
      <c r="B2329" s="73"/>
      <c r="C2329" s="86" t="s">
        <v>445</v>
      </c>
      <c r="D2329" s="73"/>
      <c r="E2329" s="98"/>
      <c r="F2329" s="99"/>
      <c r="G2329" s="99"/>
      <c r="H2329" s="99"/>
      <c r="I2329" s="99"/>
      <c r="J2329" s="99"/>
      <c r="K2329" s="99"/>
      <c r="L2329" s="73"/>
      <c r="M2329" s="73"/>
    </row>
    <row r="2330" spans="2:13" ht="21" customHeight="1" outlineLevel="1">
      <c r="B2330" s="73"/>
      <c r="C2330" s="73"/>
      <c r="D2330" s="73"/>
      <c r="E2330" s="100"/>
      <c r="F2330" s="101"/>
      <c r="G2330" s="100"/>
      <c r="H2330" s="101"/>
      <c r="I2330" s="100"/>
      <c r="J2330" s="102"/>
      <c r="K2330" s="100"/>
      <c r="L2330" s="73"/>
      <c r="M2330" s="73"/>
    </row>
    <row r="2331" spans="2:13" ht="21" customHeight="1" outlineLevel="1">
      <c r="B2331" s="73"/>
      <c r="C2331" s="73"/>
      <c r="D2331" s="73"/>
      <c r="E2331" s="100">
        <v>2024</v>
      </c>
      <c r="F2331" s="101"/>
      <c r="G2331" s="100">
        <v>2025</v>
      </c>
      <c r="H2331" s="101"/>
      <c r="I2331" s="100">
        <v>2026</v>
      </c>
      <c r="J2331" s="102"/>
      <c r="K2331" s="100" t="s">
        <v>446</v>
      </c>
      <c r="L2331" s="73"/>
      <c r="M2331" s="73"/>
    </row>
    <row r="2332" spans="2:13" outlineLevel="1">
      <c r="B2332" s="73"/>
      <c r="C2332" s="95" t="s">
        <v>447</v>
      </c>
      <c r="D2332" s="103"/>
      <c r="E2332" s="104">
        <f>E2333+E2334</f>
        <v>0</v>
      </c>
      <c r="F2332" s="103"/>
      <c r="G2332" s="104">
        <f>G2333+G2334</f>
        <v>0</v>
      </c>
      <c r="H2332" s="73"/>
      <c r="I2332" s="104">
        <f>I2333+I2334</f>
        <v>0</v>
      </c>
      <c r="J2332" s="103"/>
      <c r="K2332" s="104">
        <f>K2333+K2334</f>
        <v>0</v>
      </c>
      <c r="L2332" s="103"/>
      <c r="M2332" s="73"/>
    </row>
    <row r="2333" spans="2:13" ht="21" customHeight="1" outlineLevel="1">
      <c r="B2333" s="73"/>
      <c r="C2333" s="90" t="s">
        <v>448</v>
      </c>
      <c r="D2333" s="103"/>
      <c r="E2333" s="105">
        <v>0</v>
      </c>
      <c r="F2333" s="106"/>
      <c r="G2333" s="105">
        <v>0</v>
      </c>
      <c r="H2333" s="73"/>
      <c r="I2333" s="105">
        <v>0</v>
      </c>
      <c r="J2333" s="103"/>
      <c r="K2333" s="107">
        <f>E2333+G2333+I2333</f>
        <v>0</v>
      </c>
      <c r="L2333" s="103"/>
      <c r="M2333" s="73"/>
    </row>
    <row r="2334" spans="2:13" ht="21.75" customHeight="1" outlineLevel="1">
      <c r="B2334" s="73"/>
      <c r="C2334" s="90" t="s">
        <v>449</v>
      </c>
      <c r="D2334" s="103"/>
      <c r="E2334" s="105">
        <v>0</v>
      </c>
      <c r="F2334" s="106"/>
      <c r="G2334" s="105">
        <v>0</v>
      </c>
      <c r="H2334" s="73"/>
      <c r="I2334" s="105">
        <v>0</v>
      </c>
      <c r="J2334" s="103"/>
      <c r="K2334" s="107">
        <f>E2334+G2334+I2334</f>
        <v>0</v>
      </c>
      <c r="L2334" s="103"/>
      <c r="M2334" s="73"/>
    </row>
    <row r="2335" spans="2:13" outlineLevel="1">
      <c r="B2335" s="73"/>
      <c r="C2335" s="95" t="s">
        <v>450</v>
      </c>
      <c r="D2335" s="103"/>
      <c r="E2335" s="104">
        <f>E2336+E2337</f>
        <v>0</v>
      </c>
      <c r="F2335" s="103"/>
      <c r="G2335" s="104">
        <f>G2336+G2337</f>
        <v>0</v>
      </c>
      <c r="H2335" s="73"/>
      <c r="I2335" s="104">
        <f>I2336+I2337</f>
        <v>0</v>
      </c>
      <c r="J2335" s="103"/>
      <c r="K2335" s="104">
        <f>K2336+K2337</f>
        <v>0</v>
      </c>
      <c r="L2335" s="103"/>
      <c r="M2335" s="73"/>
    </row>
    <row r="2336" spans="2:13" ht="21" customHeight="1" outlineLevel="1">
      <c r="B2336" s="73"/>
      <c r="C2336" s="90" t="s">
        <v>451</v>
      </c>
      <c r="D2336" s="103"/>
      <c r="E2336" s="105">
        <v>0</v>
      </c>
      <c r="F2336" s="106"/>
      <c r="G2336" s="105">
        <v>0</v>
      </c>
      <c r="H2336" s="73"/>
      <c r="I2336" s="105">
        <v>0</v>
      </c>
      <c r="J2336" s="103"/>
      <c r="K2336" s="107">
        <f>E2336+G2336+I2336</f>
        <v>0</v>
      </c>
      <c r="L2336" s="103"/>
      <c r="M2336" s="73"/>
    </row>
    <row r="2337" spans="2:13" ht="21" customHeight="1" outlineLevel="1">
      <c r="B2337" s="73"/>
      <c r="C2337" s="90" t="s">
        <v>452</v>
      </c>
      <c r="D2337" s="103"/>
      <c r="E2337" s="105">
        <v>0</v>
      </c>
      <c r="F2337" s="106"/>
      <c r="G2337" s="105">
        <v>0</v>
      </c>
      <c r="H2337" s="73"/>
      <c r="I2337" s="105">
        <v>0</v>
      </c>
      <c r="J2337" s="103"/>
      <c r="K2337" s="107">
        <f>E2337+G2337+I2337</f>
        <v>0</v>
      </c>
      <c r="L2337" s="103"/>
      <c r="M2337" s="73"/>
    </row>
    <row r="2338" spans="2:13" ht="21" customHeight="1" outlineLevel="1">
      <c r="B2338" s="73"/>
      <c r="C2338" s="95" t="s">
        <v>453</v>
      </c>
      <c r="D2338" s="103"/>
      <c r="E2338" s="104">
        <f>E2339+E2340</f>
        <v>0</v>
      </c>
      <c r="F2338" s="103"/>
      <c r="G2338" s="104">
        <f>G2339+G2340</f>
        <v>0</v>
      </c>
      <c r="H2338" s="73"/>
      <c r="I2338" s="104">
        <f>I2339+I2340</f>
        <v>0</v>
      </c>
      <c r="J2338" s="103"/>
      <c r="K2338" s="104">
        <f>K2339+K2340</f>
        <v>0</v>
      </c>
      <c r="L2338" s="103"/>
      <c r="M2338" s="73"/>
    </row>
    <row r="2339" spans="2:13" ht="21" customHeight="1" outlineLevel="1">
      <c r="B2339" s="73"/>
      <c r="C2339" s="90" t="s">
        <v>454</v>
      </c>
      <c r="D2339" s="103"/>
      <c r="E2339" s="105">
        <v>0</v>
      </c>
      <c r="F2339" s="106"/>
      <c r="G2339" s="105">
        <v>0</v>
      </c>
      <c r="H2339" s="73"/>
      <c r="I2339" s="105">
        <v>0</v>
      </c>
      <c r="J2339" s="103"/>
      <c r="K2339" s="107">
        <f>E2339+G2339+I2339</f>
        <v>0</v>
      </c>
      <c r="L2339" s="103"/>
      <c r="M2339" s="73"/>
    </row>
    <row r="2340" spans="2:13" ht="21" customHeight="1" outlineLevel="1">
      <c r="B2340" s="73"/>
      <c r="C2340" s="90" t="s">
        <v>455</v>
      </c>
      <c r="D2340" s="103"/>
      <c r="E2340" s="105">
        <v>0</v>
      </c>
      <c r="F2340" s="106"/>
      <c r="G2340" s="105">
        <v>0</v>
      </c>
      <c r="H2340" s="73"/>
      <c r="I2340" s="105">
        <v>0</v>
      </c>
      <c r="J2340" s="103"/>
      <c r="K2340" s="107">
        <f>E2340+G2340+I2340</f>
        <v>0</v>
      </c>
      <c r="L2340" s="103"/>
      <c r="M2340" s="73"/>
    </row>
    <row r="2341" spans="2:13" ht="21" customHeight="1" outlineLevel="1">
      <c r="B2341" s="73"/>
      <c r="C2341" s="95" t="s">
        <v>456</v>
      </c>
      <c r="D2341" s="103"/>
      <c r="E2341" s="104">
        <f>E2342+E2343</f>
        <v>0</v>
      </c>
      <c r="F2341" s="103"/>
      <c r="G2341" s="104">
        <f>G2342+G2343</f>
        <v>0</v>
      </c>
      <c r="H2341" s="73"/>
      <c r="I2341" s="104">
        <f>I2342+I2343</f>
        <v>0</v>
      </c>
      <c r="J2341" s="103"/>
      <c r="K2341" s="104">
        <f>K2342+K2343</f>
        <v>0</v>
      </c>
      <c r="L2341" s="103"/>
      <c r="M2341" s="73"/>
    </row>
    <row r="2342" spans="2:13" ht="21" customHeight="1" outlineLevel="1">
      <c r="B2342" s="73"/>
      <c r="C2342" s="90" t="s">
        <v>457</v>
      </c>
      <c r="D2342" s="103"/>
      <c r="E2342" s="105">
        <v>0</v>
      </c>
      <c r="F2342" s="106"/>
      <c r="G2342" s="105">
        <v>0</v>
      </c>
      <c r="H2342" s="73"/>
      <c r="I2342" s="105">
        <v>0</v>
      </c>
      <c r="J2342" s="103"/>
      <c r="K2342" s="107">
        <f>E2342+G2342+I2342</f>
        <v>0</v>
      </c>
      <c r="L2342" s="103"/>
      <c r="M2342" s="73"/>
    </row>
    <row r="2343" spans="2:13" ht="21" customHeight="1" outlineLevel="1">
      <c r="B2343" s="73"/>
      <c r="C2343" s="90" t="s">
        <v>458</v>
      </c>
      <c r="D2343" s="103"/>
      <c r="E2343" s="105">
        <v>0</v>
      </c>
      <c r="F2343" s="106"/>
      <c r="G2343" s="105">
        <v>0</v>
      </c>
      <c r="H2343" s="73"/>
      <c r="I2343" s="105">
        <v>0</v>
      </c>
      <c r="J2343" s="103"/>
      <c r="K2343" s="107">
        <f>E2343+G2343+I2343</f>
        <v>0</v>
      </c>
      <c r="L2343" s="103"/>
      <c r="M2343" s="73"/>
    </row>
    <row r="2344" spans="2:13" ht="21" customHeight="1" outlineLevel="1">
      <c r="B2344" s="73"/>
      <c r="C2344" s="90" t="s">
        <v>459</v>
      </c>
      <c r="D2344" s="103"/>
      <c r="E2344" s="108">
        <f>E2332+E2335+E2338+E2341</f>
        <v>0</v>
      </c>
      <c r="F2344" s="103"/>
      <c r="G2344" s="108">
        <f>G2332+G2335+G2338+G2341</f>
        <v>0</v>
      </c>
      <c r="H2344" s="73"/>
      <c r="I2344" s="108">
        <f>I2332+I2335+I2338+I2341</f>
        <v>0</v>
      </c>
      <c r="J2344" s="103"/>
      <c r="K2344" s="108">
        <f>E2344+G2344+I2344</f>
        <v>0</v>
      </c>
      <c r="L2344" s="103"/>
      <c r="M2344" s="73"/>
    </row>
    <row r="2345" spans="2:13" ht="21" customHeight="1" outlineLevel="1">
      <c r="B2345" s="73"/>
      <c r="C2345" s="109"/>
      <c r="D2345" s="103"/>
      <c r="E2345" s="109"/>
      <c r="F2345" s="109"/>
      <c r="G2345" s="109"/>
      <c r="H2345" s="109"/>
      <c r="I2345" s="109"/>
      <c r="J2345" s="109"/>
      <c r="K2345" s="109"/>
      <c r="L2345" s="103"/>
      <c r="M2345" s="73"/>
    </row>
    <row r="2346" spans="2:13" ht="21" customHeight="1" outlineLevel="1">
      <c r="B2346" s="73"/>
      <c r="C2346" s="103"/>
      <c r="D2346" s="89"/>
      <c r="E2346" s="103"/>
      <c r="F2346" s="89"/>
      <c r="G2346" s="73"/>
      <c r="H2346" s="73"/>
      <c r="I2346" s="73"/>
      <c r="J2346" s="89"/>
      <c r="K2346" s="73"/>
      <c r="L2346" s="89"/>
      <c r="M2346" s="73"/>
    </row>
    <row r="2347" spans="2:13" ht="21" customHeight="1" outlineLevel="1">
      <c r="B2347" s="73"/>
      <c r="C2347" s="86" t="s">
        <v>460</v>
      </c>
      <c r="D2347" s="73"/>
      <c r="E2347" s="99"/>
      <c r="F2347" s="99"/>
      <c r="G2347" s="99"/>
      <c r="H2347" s="99"/>
      <c r="I2347" s="99"/>
      <c r="J2347" s="99"/>
      <c r="K2347" s="99"/>
      <c r="L2347" s="89"/>
      <c r="M2347" s="73"/>
    </row>
    <row r="2348" spans="2:13" ht="21" customHeight="1" outlineLevel="1">
      <c r="B2348" s="73"/>
      <c r="C2348" s="73"/>
      <c r="D2348" s="73"/>
      <c r="E2348" s="100"/>
      <c r="F2348" s="101"/>
      <c r="G2348" s="100"/>
      <c r="H2348" s="101"/>
      <c r="I2348" s="100"/>
      <c r="J2348" s="102"/>
      <c r="K2348" s="100"/>
      <c r="L2348" s="89"/>
      <c r="M2348" s="73"/>
    </row>
    <row r="2349" spans="2:13" ht="21" customHeight="1" outlineLevel="1">
      <c r="B2349" s="73"/>
      <c r="C2349" s="73"/>
      <c r="D2349" s="73"/>
      <c r="E2349" s="100">
        <v>2024</v>
      </c>
      <c r="F2349" s="101"/>
      <c r="G2349" s="100">
        <v>2025</v>
      </c>
      <c r="H2349" s="101"/>
      <c r="I2349" s="100">
        <v>2026</v>
      </c>
      <c r="J2349" s="102"/>
      <c r="K2349" s="100" t="s">
        <v>407</v>
      </c>
      <c r="L2349" s="89"/>
      <c r="M2349" s="73"/>
    </row>
    <row r="2350" spans="2:13" ht="21" customHeight="1" outlineLevel="1">
      <c r="B2350" s="73"/>
      <c r="C2350" s="95" t="s">
        <v>461</v>
      </c>
      <c r="D2350" s="103"/>
      <c r="E2350" s="110">
        <v>0</v>
      </c>
      <c r="F2350" s="111"/>
      <c r="G2350" s="110">
        <v>0</v>
      </c>
      <c r="H2350" s="112"/>
      <c r="I2350" s="110">
        <v>0</v>
      </c>
      <c r="J2350" s="111"/>
      <c r="K2350" s="113">
        <f t="shared" ref="K2350:K2368" si="36">E2350+G2350+I2350</f>
        <v>0</v>
      </c>
      <c r="L2350" s="89"/>
      <c r="M2350" s="73"/>
    </row>
    <row r="2351" spans="2:13" ht="21" customHeight="1" outlineLevel="1">
      <c r="B2351" s="73"/>
      <c r="C2351" s="90" t="s">
        <v>462</v>
      </c>
      <c r="D2351" s="103"/>
      <c r="E2351" s="110">
        <v>0</v>
      </c>
      <c r="F2351" s="114"/>
      <c r="G2351" s="110">
        <v>0</v>
      </c>
      <c r="H2351" s="112"/>
      <c r="I2351" s="110">
        <v>0</v>
      </c>
      <c r="J2351" s="111"/>
      <c r="K2351" s="113">
        <f t="shared" si="36"/>
        <v>0</v>
      </c>
      <c r="L2351" s="89"/>
      <c r="M2351" s="73"/>
    </row>
    <row r="2352" spans="2:13" ht="21" customHeight="1" outlineLevel="1">
      <c r="B2352" s="73"/>
      <c r="C2352" s="90" t="s">
        <v>463</v>
      </c>
      <c r="D2352" s="103"/>
      <c r="E2352" s="110">
        <v>0</v>
      </c>
      <c r="F2352" s="111"/>
      <c r="G2352" s="110">
        <v>0</v>
      </c>
      <c r="H2352" s="112"/>
      <c r="I2352" s="110">
        <v>0</v>
      </c>
      <c r="J2352" s="111"/>
      <c r="K2352" s="113">
        <f t="shared" si="36"/>
        <v>0</v>
      </c>
      <c r="L2352" s="89"/>
      <c r="M2352" s="73"/>
    </row>
    <row r="2353" spans="2:13" ht="21.75" customHeight="1" outlineLevel="1">
      <c r="B2353" s="73"/>
      <c r="C2353" s="90" t="s">
        <v>464</v>
      </c>
      <c r="D2353" s="103"/>
      <c r="E2353" s="110">
        <v>0</v>
      </c>
      <c r="F2353" s="114"/>
      <c r="G2353" s="110">
        <v>0</v>
      </c>
      <c r="H2353" s="112"/>
      <c r="I2353" s="110">
        <v>0</v>
      </c>
      <c r="J2353" s="111"/>
      <c r="K2353" s="113">
        <f t="shared" si="36"/>
        <v>0</v>
      </c>
      <c r="L2353" s="73"/>
      <c r="M2353" s="73"/>
    </row>
    <row r="2354" spans="2:13" ht="21.75" customHeight="1" outlineLevel="1">
      <c r="B2354" s="73"/>
      <c r="C2354" s="90" t="s">
        <v>465</v>
      </c>
      <c r="D2354" s="103"/>
      <c r="E2354" s="110">
        <v>0</v>
      </c>
      <c r="F2354" s="114"/>
      <c r="G2354" s="110">
        <v>0</v>
      </c>
      <c r="H2354" s="112"/>
      <c r="I2354" s="110">
        <v>0</v>
      </c>
      <c r="J2354" s="111"/>
      <c r="K2354" s="113">
        <f t="shared" si="36"/>
        <v>0</v>
      </c>
      <c r="L2354" s="73"/>
      <c r="M2354" s="73"/>
    </row>
    <row r="2355" spans="2:13" ht="21" customHeight="1" outlineLevel="1">
      <c r="B2355" s="73"/>
      <c r="C2355" s="90" t="s">
        <v>466</v>
      </c>
      <c r="D2355" s="103"/>
      <c r="E2355" s="110">
        <v>0</v>
      </c>
      <c r="F2355" s="111"/>
      <c r="G2355" s="110">
        <v>0</v>
      </c>
      <c r="H2355" s="112"/>
      <c r="I2355" s="110">
        <v>0</v>
      </c>
      <c r="J2355" s="111"/>
      <c r="K2355" s="113">
        <f t="shared" si="36"/>
        <v>0</v>
      </c>
      <c r="L2355" s="73"/>
      <c r="M2355" s="73"/>
    </row>
    <row r="2356" spans="2:13" ht="21.75" customHeight="1" outlineLevel="1">
      <c r="B2356" s="73"/>
      <c r="C2356" s="90" t="s">
        <v>467</v>
      </c>
      <c r="D2356" s="103"/>
      <c r="E2356" s="110">
        <v>0</v>
      </c>
      <c r="F2356" s="114"/>
      <c r="G2356" s="110">
        <v>0</v>
      </c>
      <c r="H2356" s="112"/>
      <c r="I2356" s="110">
        <v>0</v>
      </c>
      <c r="J2356" s="111"/>
      <c r="K2356" s="113">
        <f t="shared" si="36"/>
        <v>0</v>
      </c>
      <c r="L2356" s="73"/>
      <c r="M2356" s="73"/>
    </row>
    <row r="2357" spans="2:13" ht="21.75" customHeight="1" outlineLevel="1">
      <c r="B2357" s="73"/>
      <c r="C2357" s="90" t="s">
        <v>468</v>
      </c>
      <c r="D2357" s="103"/>
      <c r="E2357" s="110">
        <v>0</v>
      </c>
      <c r="F2357" s="114"/>
      <c r="G2357" s="110">
        <v>0</v>
      </c>
      <c r="H2357" s="112"/>
      <c r="I2357" s="110">
        <v>0</v>
      </c>
      <c r="J2357" s="111"/>
      <c r="K2357" s="113">
        <f t="shared" si="36"/>
        <v>0</v>
      </c>
      <c r="L2357" s="73"/>
      <c r="M2357" s="73"/>
    </row>
    <row r="2358" spans="2:13" ht="21.75" customHeight="1" outlineLevel="1">
      <c r="B2358" s="73"/>
      <c r="C2358" s="90" t="s">
        <v>469</v>
      </c>
      <c r="D2358" s="103"/>
      <c r="E2358" s="110">
        <v>0</v>
      </c>
      <c r="F2358" s="114"/>
      <c r="G2358" s="110">
        <v>0</v>
      </c>
      <c r="H2358" s="112"/>
      <c r="I2358" s="110">
        <v>0</v>
      </c>
      <c r="J2358" s="111"/>
      <c r="K2358" s="113">
        <f t="shared" si="36"/>
        <v>0</v>
      </c>
      <c r="L2358" s="73"/>
      <c r="M2358" s="73"/>
    </row>
    <row r="2359" spans="2:13" ht="21" customHeight="1" outlineLevel="1">
      <c r="B2359" s="73"/>
      <c r="C2359" s="115" t="s">
        <v>470</v>
      </c>
      <c r="D2359" s="103"/>
      <c r="E2359" s="110">
        <v>0</v>
      </c>
      <c r="F2359" s="114"/>
      <c r="G2359" s="110">
        <v>0</v>
      </c>
      <c r="H2359" s="112"/>
      <c r="I2359" s="110">
        <v>0</v>
      </c>
      <c r="J2359" s="111"/>
      <c r="K2359" s="113">
        <f t="shared" si="36"/>
        <v>0</v>
      </c>
      <c r="L2359" s="116"/>
      <c r="M2359" s="73"/>
    </row>
    <row r="2360" spans="2:13" ht="21" customHeight="1" outlineLevel="1">
      <c r="B2360" s="73"/>
      <c r="C2360" s="115" t="s">
        <v>471</v>
      </c>
      <c r="D2360" s="103"/>
      <c r="E2360" s="110">
        <v>0</v>
      </c>
      <c r="F2360" s="114"/>
      <c r="G2360" s="110">
        <v>0</v>
      </c>
      <c r="H2360" s="112"/>
      <c r="I2360" s="110">
        <v>0</v>
      </c>
      <c r="J2360" s="111"/>
      <c r="K2360" s="113">
        <f t="shared" si="36"/>
        <v>0</v>
      </c>
      <c r="L2360" s="116"/>
      <c r="M2360" s="73"/>
    </row>
    <row r="2361" spans="2:13" ht="21" customHeight="1" outlineLevel="1">
      <c r="B2361" s="73"/>
      <c r="C2361" s="115" t="s">
        <v>472</v>
      </c>
      <c r="D2361" s="103"/>
      <c r="E2361" s="110">
        <v>0</v>
      </c>
      <c r="F2361" s="114"/>
      <c r="G2361" s="110">
        <v>0</v>
      </c>
      <c r="H2361" s="112"/>
      <c r="I2361" s="110">
        <v>0</v>
      </c>
      <c r="J2361" s="111"/>
      <c r="K2361" s="113">
        <f t="shared" si="36"/>
        <v>0</v>
      </c>
      <c r="L2361" s="116"/>
      <c r="M2361" s="73"/>
    </row>
    <row r="2362" spans="2:13" ht="21" customHeight="1" outlineLevel="1">
      <c r="B2362" s="73"/>
      <c r="C2362" s="115" t="s">
        <v>473</v>
      </c>
      <c r="D2362" s="103"/>
      <c r="E2362" s="110">
        <v>0</v>
      </c>
      <c r="F2362" s="114"/>
      <c r="G2362" s="110">
        <v>0</v>
      </c>
      <c r="H2362" s="112"/>
      <c r="I2362" s="110">
        <v>0</v>
      </c>
      <c r="J2362" s="111"/>
      <c r="K2362" s="113">
        <f t="shared" si="36"/>
        <v>0</v>
      </c>
      <c r="L2362" s="116"/>
      <c r="M2362" s="73"/>
    </row>
    <row r="2363" spans="2:13" ht="21" customHeight="1" outlineLevel="1">
      <c r="B2363" s="73"/>
      <c r="C2363" s="115" t="s">
        <v>474</v>
      </c>
      <c r="D2363" s="103"/>
      <c r="E2363" s="110">
        <v>0</v>
      </c>
      <c r="F2363" s="114"/>
      <c r="G2363" s="110">
        <v>0</v>
      </c>
      <c r="H2363" s="112"/>
      <c r="I2363" s="110">
        <v>0</v>
      </c>
      <c r="J2363" s="111"/>
      <c r="K2363" s="113">
        <f t="shared" si="36"/>
        <v>0</v>
      </c>
      <c r="L2363" s="116"/>
      <c r="M2363" s="73"/>
    </row>
    <row r="2364" spans="2:13" ht="21" customHeight="1" outlineLevel="1">
      <c r="B2364" s="73"/>
      <c r="C2364" s="115" t="s">
        <v>475</v>
      </c>
      <c r="D2364" s="103"/>
      <c r="E2364" s="110">
        <v>0</v>
      </c>
      <c r="F2364" s="114"/>
      <c r="G2364" s="110">
        <v>0</v>
      </c>
      <c r="H2364" s="112"/>
      <c r="I2364" s="110">
        <v>0</v>
      </c>
      <c r="J2364" s="111"/>
      <c r="K2364" s="113">
        <f t="shared" si="36"/>
        <v>0</v>
      </c>
      <c r="L2364" s="116"/>
      <c r="M2364" s="73"/>
    </row>
    <row r="2365" spans="2:13" ht="21" customHeight="1" outlineLevel="1">
      <c r="B2365" s="73"/>
      <c r="C2365" s="115" t="s">
        <v>476</v>
      </c>
      <c r="D2365" s="103"/>
      <c r="E2365" s="110">
        <v>0</v>
      </c>
      <c r="F2365" s="114"/>
      <c r="G2365" s="110">
        <v>0</v>
      </c>
      <c r="H2365" s="112"/>
      <c r="I2365" s="110">
        <v>0</v>
      </c>
      <c r="J2365" s="111"/>
      <c r="K2365" s="113">
        <f t="shared" si="36"/>
        <v>0</v>
      </c>
      <c r="L2365" s="116"/>
      <c r="M2365" s="73"/>
    </row>
    <row r="2366" spans="2:13" ht="21" customHeight="1" outlineLevel="1">
      <c r="B2366" s="73"/>
      <c r="C2366" s="115" t="s">
        <v>477</v>
      </c>
      <c r="D2366" s="103"/>
      <c r="E2366" s="110">
        <v>0</v>
      </c>
      <c r="F2366" s="114"/>
      <c r="G2366" s="110">
        <v>0</v>
      </c>
      <c r="H2366" s="112"/>
      <c r="I2366" s="110">
        <v>0</v>
      </c>
      <c r="J2366" s="111"/>
      <c r="K2366" s="113">
        <f t="shared" si="36"/>
        <v>0</v>
      </c>
      <c r="L2366" s="116"/>
      <c r="M2366" s="73"/>
    </row>
    <row r="2367" spans="2:13" ht="21" customHeight="1" outlineLevel="1">
      <c r="B2367" s="73"/>
      <c r="C2367" s="115" t="s">
        <v>478</v>
      </c>
      <c r="D2367" s="103"/>
      <c r="E2367" s="110">
        <v>0</v>
      </c>
      <c r="F2367" s="114"/>
      <c r="G2367" s="110">
        <v>0</v>
      </c>
      <c r="H2367" s="112"/>
      <c r="I2367" s="110">
        <v>0</v>
      </c>
      <c r="J2367" s="111"/>
      <c r="K2367" s="113">
        <f t="shared" si="36"/>
        <v>0</v>
      </c>
      <c r="L2367" s="116"/>
      <c r="M2367" s="73"/>
    </row>
    <row r="2368" spans="2:13" ht="21" customHeight="1" outlineLevel="1">
      <c r="B2368" s="73"/>
      <c r="C2368" s="115" t="s">
        <v>479</v>
      </c>
      <c r="D2368" s="103"/>
      <c r="E2368" s="110">
        <v>0</v>
      </c>
      <c r="F2368" s="114"/>
      <c r="G2368" s="110">
        <v>0</v>
      </c>
      <c r="H2368" s="112"/>
      <c r="I2368" s="110">
        <v>0</v>
      </c>
      <c r="J2368" s="111"/>
      <c r="K2368" s="113">
        <f t="shared" si="36"/>
        <v>0</v>
      </c>
      <c r="L2368" s="116"/>
      <c r="M2368" s="73"/>
    </row>
    <row r="2369" spans="2:13" ht="21" customHeight="1" outlineLevel="1">
      <c r="B2369" s="73"/>
      <c r="C2369" s="90" t="s">
        <v>480</v>
      </c>
      <c r="D2369" s="103"/>
      <c r="E2369" s="117">
        <f>SUM(E2350:E2368)</f>
        <v>0</v>
      </c>
      <c r="F2369" s="111"/>
      <c r="G2369" s="117">
        <f>SUM(G2350:G2368)</f>
        <v>0</v>
      </c>
      <c r="H2369" s="112"/>
      <c r="I2369" s="117">
        <f>SUM(I2350:I2368)</f>
        <v>0</v>
      </c>
      <c r="J2369" s="111"/>
      <c r="K2369" s="117">
        <f>SUM(K2350:K2368)</f>
        <v>0</v>
      </c>
      <c r="L2369" s="89"/>
      <c r="M2369" s="73"/>
    </row>
    <row r="2370" spans="2:13" ht="21" customHeight="1" outlineLevel="1">
      <c r="B2370" s="73"/>
      <c r="C2370" s="109"/>
      <c r="D2370" s="103"/>
      <c r="E2370" s="73"/>
      <c r="F2370" s="73"/>
      <c r="G2370" s="73"/>
      <c r="H2370" s="73"/>
      <c r="I2370" s="73"/>
      <c r="J2370" s="73"/>
      <c r="K2370" s="73"/>
      <c r="L2370" s="89"/>
      <c r="M2370" s="73"/>
    </row>
    <row r="2371" spans="2:13" ht="21" customHeight="1" outlineLevel="1">
      <c r="B2371" s="73"/>
      <c r="C2371" s="73"/>
      <c r="D2371" s="73"/>
      <c r="E2371" s="100">
        <v>2024</v>
      </c>
      <c r="F2371" s="101"/>
      <c r="G2371" s="100">
        <v>2025</v>
      </c>
      <c r="H2371" s="101"/>
      <c r="I2371" s="100">
        <v>2026</v>
      </c>
      <c r="J2371" s="102"/>
      <c r="K2371" s="100" t="s">
        <v>407</v>
      </c>
      <c r="L2371" s="89"/>
      <c r="M2371" s="73"/>
    </row>
    <row r="2372" spans="2:13" ht="21" customHeight="1" outlineLevel="1">
      <c r="B2372" s="73"/>
      <c r="C2372" s="95" t="s">
        <v>481</v>
      </c>
      <c r="D2372" s="103"/>
      <c r="E2372" s="110">
        <v>0</v>
      </c>
      <c r="F2372" s="111"/>
      <c r="G2372" s="110">
        <v>0</v>
      </c>
      <c r="H2372" s="112"/>
      <c r="I2372" s="110">
        <v>0</v>
      </c>
      <c r="J2372" s="111"/>
      <c r="K2372" s="113">
        <f t="shared" ref="K2372:K2380" si="37">E2372+G2372+I2372</f>
        <v>0</v>
      </c>
      <c r="L2372" s="89"/>
      <c r="M2372" s="73"/>
    </row>
    <row r="2373" spans="2:13" ht="21" customHeight="1" outlineLevel="1">
      <c r="B2373" s="73"/>
      <c r="C2373" s="90" t="s">
        <v>482</v>
      </c>
      <c r="D2373" s="103"/>
      <c r="E2373" s="110">
        <v>0</v>
      </c>
      <c r="F2373" s="114"/>
      <c r="G2373" s="110">
        <v>0</v>
      </c>
      <c r="H2373" s="112"/>
      <c r="I2373" s="110">
        <v>0</v>
      </c>
      <c r="J2373" s="111"/>
      <c r="K2373" s="113">
        <f t="shared" si="37"/>
        <v>0</v>
      </c>
      <c r="L2373" s="89"/>
      <c r="M2373" s="73"/>
    </row>
    <row r="2374" spans="2:13" ht="21" customHeight="1" outlineLevel="1">
      <c r="B2374" s="73"/>
      <c r="C2374" s="90" t="s">
        <v>483</v>
      </c>
      <c r="D2374" s="103"/>
      <c r="E2374" s="110">
        <v>0</v>
      </c>
      <c r="F2374" s="114"/>
      <c r="G2374" s="110">
        <v>0</v>
      </c>
      <c r="H2374" s="112"/>
      <c r="I2374" s="110">
        <v>0</v>
      </c>
      <c r="J2374" s="111"/>
      <c r="K2374" s="113">
        <f t="shared" si="37"/>
        <v>0</v>
      </c>
      <c r="L2374" s="73"/>
      <c r="M2374" s="73"/>
    </row>
    <row r="2375" spans="2:13" ht="21" customHeight="1" outlineLevel="1">
      <c r="B2375" s="73"/>
      <c r="C2375" s="90" t="s">
        <v>484</v>
      </c>
      <c r="D2375" s="103"/>
      <c r="E2375" s="110">
        <v>0</v>
      </c>
      <c r="F2375" s="111"/>
      <c r="G2375" s="110">
        <v>0</v>
      </c>
      <c r="H2375" s="112"/>
      <c r="I2375" s="110">
        <v>0</v>
      </c>
      <c r="J2375" s="111"/>
      <c r="K2375" s="113">
        <f t="shared" si="37"/>
        <v>0</v>
      </c>
      <c r="L2375" s="89"/>
      <c r="M2375" s="73"/>
    </row>
    <row r="2376" spans="2:13" ht="21" customHeight="1" outlineLevel="1">
      <c r="B2376" s="73"/>
      <c r="C2376" s="90" t="s">
        <v>485</v>
      </c>
      <c r="D2376" s="103"/>
      <c r="E2376" s="110">
        <v>0</v>
      </c>
      <c r="F2376" s="114"/>
      <c r="G2376" s="110">
        <v>0</v>
      </c>
      <c r="H2376" s="112"/>
      <c r="I2376" s="110">
        <v>0</v>
      </c>
      <c r="J2376" s="111"/>
      <c r="K2376" s="113">
        <f t="shared" si="37"/>
        <v>0</v>
      </c>
      <c r="L2376" s="116"/>
      <c r="M2376" s="73"/>
    </row>
    <row r="2377" spans="2:13" ht="21" customHeight="1" outlineLevel="1">
      <c r="B2377" s="73"/>
      <c r="C2377" s="90" t="s">
        <v>486</v>
      </c>
      <c r="D2377" s="103"/>
      <c r="E2377" s="110">
        <v>0</v>
      </c>
      <c r="F2377" s="114"/>
      <c r="G2377" s="110">
        <v>0</v>
      </c>
      <c r="H2377" s="112"/>
      <c r="I2377" s="110">
        <v>0</v>
      </c>
      <c r="J2377" s="111"/>
      <c r="K2377" s="113">
        <f t="shared" si="37"/>
        <v>0</v>
      </c>
      <c r="L2377" s="116"/>
      <c r="M2377" s="73"/>
    </row>
    <row r="2378" spans="2:13" ht="21" customHeight="1" outlineLevel="1">
      <c r="B2378" s="73"/>
      <c r="C2378" s="90" t="s">
        <v>487</v>
      </c>
      <c r="D2378" s="103"/>
      <c r="E2378" s="110">
        <v>0</v>
      </c>
      <c r="F2378" s="114"/>
      <c r="G2378" s="110">
        <v>0</v>
      </c>
      <c r="H2378" s="112"/>
      <c r="I2378" s="110">
        <v>0</v>
      </c>
      <c r="J2378" s="111"/>
      <c r="K2378" s="113">
        <f t="shared" si="37"/>
        <v>0</v>
      </c>
      <c r="L2378" s="116"/>
      <c r="M2378" s="73"/>
    </row>
    <row r="2379" spans="2:13" ht="21" customHeight="1" outlineLevel="1">
      <c r="B2379" s="73"/>
      <c r="C2379" s="90" t="s">
        <v>488</v>
      </c>
      <c r="D2379" s="103"/>
      <c r="E2379" s="110">
        <v>0</v>
      </c>
      <c r="F2379" s="114"/>
      <c r="G2379" s="110">
        <v>0</v>
      </c>
      <c r="H2379" s="112"/>
      <c r="I2379" s="110">
        <v>0</v>
      </c>
      <c r="J2379" s="111"/>
      <c r="K2379" s="113">
        <f t="shared" si="37"/>
        <v>0</v>
      </c>
      <c r="L2379" s="116"/>
      <c r="M2379" s="73"/>
    </row>
    <row r="2380" spans="2:13" ht="21.75" customHeight="1" outlineLevel="1">
      <c r="B2380" s="73"/>
      <c r="C2380" s="90" t="s">
        <v>480</v>
      </c>
      <c r="D2380" s="103"/>
      <c r="E2380" s="117">
        <f>SUM(E2372:E2379)</f>
        <v>0</v>
      </c>
      <c r="F2380" s="111"/>
      <c r="G2380" s="117">
        <f>SUM(G2372:G2379)</f>
        <v>0</v>
      </c>
      <c r="H2380" s="112"/>
      <c r="I2380" s="117">
        <f>SUM(I2372:I2379)</f>
        <v>0</v>
      </c>
      <c r="J2380" s="111"/>
      <c r="K2380" s="117">
        <f t="shared" si="37"/>
        <v>0</v>
      </c>
      <c r="L2380" s="89"/>
      <c r="M2380" s="73"/>
    </row>
    <row r="2381" spans="2:13" ht="21" customHeight="1" outlineLevel="1">
      <c r="B2381" s="73"/>
      <c r="C2381" s="89"/>
      <c r="D2381" s="103"/>
      <c r="E2381" s="89"/>
      <c r="F2381" s="89"/>
      <c r="G2381" s="89"/>
      <c r="H2381" s="89"/>
      <c r="I2381" s="89"/>
      <c r="J2381" s="89"/>
      <c r="K2381" s="89"/>
      <c r="L2381" s="89"/>
      <c r="M2381" s="73"/>
    </row>
    <row r="2382" spans="2:13" ht="21" customHeight="1" outlineLevel="1">
      <c r="B2382" s="73"/>
      <c r="C2382" s="93" t="s">
        <v>490</v>
      </c>
      <c r="D2382" s="89"/>
      <c r="E2382" s="93" t="str">
        <f>IF(K2353&gt;0,"Si","No")</f>
        <v>No</v>
      </c>
      <c r="F2382" s="89"/>
      <c r="G2382" s="89"/>
      <c r="H2382" s="89"/>
      <c r="I2382" s="89"/>
      <c r="J2382" s="89"/>
      <c r="K2382" s="89"/>
      <c r="L2382" s="89"/>
      <c r="M2382" s="73"/>
    </row>
    <row r="2383" spans="2:13" ht="21" customHeight="1" outlineLevel="1">
      <c r="B2383" s="73"/>
      <c r="C2383" s="93" t="s">
        <v>491</v>
      </c>
      <c r="D2383" s="89"/>
      <c r="E2383" s="93" t="str">
        <f>IF(K2354&gt;0,"Si","No")</f>
        <v>No</v>
      </c>
      <c r="F2383" s="89"/>
      <c r="G2383" s="89"/>
      <c r="H2383" s="89"/>
      <c r="I2383" s="89"/>
      <c r="J2383" s="89"/>
      <c r="K2383" s="89"/>
      <c r="L2383" s="89"/>
      <c r="M2383" s="73"/>
    </row>
    <row r="2384" spans="2:13" ht="21" customHeight="1" outlineLevel="1">
      <c r="B2384" s="73"/>
      <c r="C2384" s="89"/>
      <c r="D2384" s="89"/>
      <c r="E2384" s="89"/>
      <c r="F2384" s="89"/>
      <c r="G2384" s="73"/>
      <c r="H2384" s="73"/>
      <c r="I2384" s="73"/>
      <c r="J2384" s="89"/>
      <c r="K2384" s="73"/>
      <c r="L2384" s="89"/>
      <c r="M2384" s="73"/>
    </row>
    <row r="2385" spans="2:13" ht="20.25" outlineLevel="1">
      <c r="B2385" s="73"/>
      <c r="C2385" s="86" t="s">
        <v>492</v>
      </c>
      <c r="D2385" s="73"/>
      <c r="E2385" s="98"/>
      <c r="F2385" s="99"/>
      <c r="G2385" s="99"/>
      <c r="H2385" s="99"/>
      <c r="I2385" s="99"/>
      <c r="J2385" s="99"/>
      <c r="K2385" s="99"/>
      <c r="L2385" s="89"/>
      <c r="M2385" s="73"/>
    </row>
    <row r="2386" spans="2:13" ht="21" customHeight="1" outlineLevel="1">
      <c r="B2386" s="73"/>
      <c r="C2386" s="73"/>
      <c r="D2386" s="73"/>
      <c r="E2386" s="100"/>
      <c r="F2386" s="101"/>
      <c r="G2386" s="100"/>
      <c r="H2386" s="101"/>
      <c r="I2386" s="100"/>
      <c r="J2386" s="102"/>
      <c r="K2386" s="100"/>
      <c r="L2386" s="89"/>
      <c r="M2386" s="73"/>
    </row>
    <row r="2387" spans="2:13" ht="21" customHeight="1" outlineLevel="1">
      <c r="B2387" s="73"/>
      <c r="C2387" s="73"/>
      <c r="D2387" s="73"/>
      <c r="E2387" s="100">
        <v>2024</v>
      </c>
      <c r="F2387" s="101"/>
      <c r="G2387" s="100">
        <v>2025</v>
      </c>
      <c r="H2387" s="101"/>
      <c r="I2387" s="100">
        <v>2026</v>
      </c>
      <c r="J2387" s="102"/>
      <c r="K2387" s="100" t="s">
        <v>407</v>
      </c>
      <c r="L2387" s="89"/>
      <c r="M2387" s="73"/>
    </row>
    <row r="2388" spans="2:13" ht="21" customHeight="1" outlineLevel="1">
      <c r="B2388" s="73"/>
      <c r="C2388" s="95" t="s">
        <v>493</v>
      </c>
      <c r="D2388" s="103"/>
      <c r="E2388" s="110"/>
      <c r="F2388" s="111"/>
      <c r="G2388" s="110"/>
      <c r="H2388" s="119"/>
      <c r="I2388" s="110"/>
      <c r="J2388" s="111"/>
      <c r="K2388" s="113" t="s">
        <v>495</v>
      </c>
      <c r="L2388" s="89"/>
      <c r="M2388" s="73"/>
    </row>
    <row r="2389" spans="2:13" ht="21" customHeight="1" outlineLevel="1">
      <c r="B2389" s="73"/>
      <c r="C2389" s="95" t="s">
        <v>496</v>
      </c>
      <c r="D2389" s="103"/>
      <c r="E2389" s="110"/>
      <c r="F2389" s="111"/>
      <c r="G2389" s="110"/>
      <c r="H2389" s="119"/>
      <c r="I2389" s="110"/>
      <c r="J2389" s="111"/>
      <c r="K2389" s="113" t="s">
        <v>495</v>
      </c>
      <c r="L2389" s="89"/>
      <c r="M2389" s="73"/>
    </row>
    <row r="2390" spans="2:13" ht="21" customHeight="1" outlineLevel="1">
      <c r="B2390" s="73"/>
      <c r="C2390" s="90" t="s">
        <v>498</v>
      </c>
      <c r="D2390" s="103"/>
      <c r="E2390" s="120">
        <v>0</v>
      </c>
      <c r="F2390" s="121"/>
      <c r="G2390" s="120">
        <v>0</v>
      </c>
      <c r="H2390" s="122"/>
      <c r="I2390" s="120">
        <v>0</v>
      </c>
      <c r="J2390" s="123"/>
      <c r="K2390" s="124">
        <f>E2390+G2390+I2390</f>
        <v>0</v>
      </c>
      <c r="L2390" s="73"/>
      <c r="M2390" s="73"/>
    </row>
    <row r="2391" spans="2:13" ht="21" customHeight="1" outlineLevel="1">
      <c r="B2391" s="73"/>
      <c r="C2391" s="90" t="s">
        <v>499</v>
      </c>
      <c r="D2391" s="103"/>
      <c r="E2391" s="110"/>
      <c r="F2391" s="111"/>
      <c r="G2391" s="110"/>
      <c r="H2391" s="119"/>
      <c r="I2391" s="110"/>
      <c r="J2391" s="111"/>
      <c r="K2391" s="113" t="s">
        <v>495</v>
      </c>
      <c r="L2391" s="89"/>
      <c r="M2391" s="73"/>
    </row>
    <row r="2392" spans="2:13" ht="21" customHeight="1" outlineLevel="1">
      <c r="B2392" s="73"/>
      <c r="C2392" s="90" t="s">
        <v>500</v>
      </c>
      <c r="D2392" s="103"/>
      <c r="E2392" s="105"/>
      <c r="F2392" s="125"/>
      <c r="G2392" s="105"/>
      <c r="H2392" s="126"/>
      <c r="I2392" s="105"/>
      <c r="J2392" s="111"/>
      <c r="K2392" s="113" t="s">
        <v>495</v>
      </c>
      <c r="L2392" s="116"/>
      <c r="M2392" s="73"/>
    </row>
    <row r="2393" spans="2:13" outlineLevel="1">
      <c r="B2393" s="73"/>
      <c r="C2393" s="90" t="s">
        <v>501</v>
      </c>
      <c r="D2393" s="103"/>
      <c r="E2393" s="127"/>
      <c r="F2393" s="125"/>
      <c r="G2393" s="105"/>
      <c r="H2393" s="126"/>
      <c r="I2393" s="105"/>
      <c r="J2393" s="111"/>
      <c r="K2393" s="113" t="s">
        <v>495</v>
      </c>
      <c r="L2393" s="116"/>
      <c r="M2393" s="73"/>
    </row>
    <row r="2394" spans="2:13" ht="21" customHeight="1" outlineLevel="1">
      <c r="B2394" s="73"/>
      <c r="C2394" s="90" t="s">
        <v>503</v>
      </c>
      <c r="D2394" s="103"/>
      <c r="E2394" s="105"/>
      <c r="F2394" s="125"/>
      <c r="G2394" s="105"/>
      <c r="H2394" s="126"/>
      <c r="I2394" s="105"/>
      <c r="J2394" s="111"/>
      <c r="K2394" s="124" t="s">
        <v>495</v>
      </c>
      <c r="L2394" s="89"/>
      <c r="M2394" s="73"/>
    </row>
    <row r="2395" spans="2:13" ht="21" customHeight="1" outlineLevel="1">
      <c r="B2395" s="73"/>
      <c r="C2395" s="90" t="s">
        <v>504</v>
      </c>
      <c r="D2395" s="103"/>
      <c r="E2395" s="110"/>
      <c r="F2395" s="111"/>
      <c r="G2395" s="110"/>
      <c r="H2395" s="119"/>
      <c r="I2395" s="110"/>
      <c r="J2395" s="111"/>
      <c r="K2395" s="113" t="s">
        <v>495</v>
      </c>
      <c r="L2395" s="89"/>
      <c r="M2395" s="73"/>
    </row>
    <row r="2396" spans="2:13" ht="21.75" customHeight="1" outlineLevel="1">
      <c r="B2396" s="73"/>
      <c r="C2396" s="90" t="s">
        <v>506</v>
      </c>
      <c r="D2396" s="103"/>
      <c r="E2396" s="120">
        <v>0</v>
      </c>
      <c r="F2396" s="121"/>
      <c r="G2396" s="120">
        <v>0</v>
      </c>
      <c r="H2396" s="122"/>
      <c r="I2396" s="120">
        <v>0</v>
      </c>
      <c r="J2396" s="123"/>
      <c r="K2396" s="124">
        <f>E2396+G2396+I2396</f>
        <v>0</v>
      </c>
      <c r="L2396" s="73"/>
      <c r="M2396" s="73"/>
    </row>
    <row r="2397" spans="2:13" ht="21.75" customHeight="1" outlineLevel="1">
      <c r="B2397" s="73"/>
      <c r="C2397" s="90" t="s">
        <v>507</v>
      </c>
      <c r="D2397" s="103"/>
      <c r="E2397" s="128">
        <v>0</v>
      </c>
      <c r="F2397" s="129"/>
      <c r="G2397" s="128">
        <v>0</v>
      </c>
      <c r="H2397" s="142"/>
      <c r="I2397" s="128">
        <v>0</v>
      </c>
      <c r="J2397" s="130"/>
      <c r="K2397" s="131">
        <f>E2397+G2397+I2397</f>
        <v>0</v>
      </c>
      <c r="L2397" s="89"/>
      <c r="M2397" s="73"/>
    </row>
    <row r="2398" spans="2:13" ht="21" customHeight="1" outlineLevel="1">
      <c r="B2398" s="73"/>
      <c r="C2398" s="109"/>
      <c r="D2398" s="103"/>
      <c r="E2398" s="130"/>
      <c r="F2398" s="130"/>
      <c r="G2398" s="130"/>
      <c r="H2398" s="132"/>
      <c r="I2398" s="130"/>
      <c r="J2398" s="130"/>
      <c r="K2398" s="130"/>
      <c r="L2398" s="89"/>
      <c r="M2398" s="73"/>
    </row>
    <row r="2399" spans="2:13" ht="21" customHeight="1" outlineLevel="1">
      <c r="B2399" s="73"/>
      <c r="C2399" s="109"/>
      <c r="D2399" s="103"/>
      <c r="E2399" s="98"/>
      <c r="F2399" s="73"/>
      <c r="G2399" s="73"/>
      <c r="H2399" s="73"/>
      <c r="I2399" s="73"/>
      <c r="J2399" s="73"/>
      <c r="K2399" s="73"/>
      <c r="L2399" s="89"/>
      <c r="M2399" s="73"/>
    </row>
    <row r="2400" spans="2:13" ht="21" customHeight="1" outlineLevel="1">
      <c r="B2400" s="73"/>
      <c r="C2400" s="86" t="s">
        <v>508</v>
      </c>
      <c r="D2400" s="116"/>
      <c r="E2400" s="116"/>
      <c r="F2400" s="116"/>
      <c r="G2400" s="73"/>
      <c r="H2400" s="73"/>
      <c r="I2400" s="73"/>
      <c r="J2400" s="116"/>
      <c r="K2400" s="73"/>
      <c r="L2400" s="116"/>
      <c r="M2400" s="73"/>
    </row>
    <row r="2401" spans="2:13" ht="21" customHeight="1" outlineLevel="1">
      <c r="B2401" s="73"/>
      <c r="C2401" s="89"/>
      <c r="D2401" s="89"/>
      <c r="E2401" s="89"/>
      <c r="F2401" s="89"/>
      <c r="G2401" s="73"/>
      <c r="H2401" s="73"/>
      <c r="I2401" s="73"/>
      <c r="J2401" s="89"/>
      <c r="K2401" s="73"/>
      <c r="L2401" s="89"/>
      <c r="M2401" s="73"/>
    </row>
    <row r="2402" spans="2:13" ht="21" customHeight="1" outlineLevel="1">
      <c r="B2402" s="73"/>
      <c r="C2402" s="133" t="s">
        <v>509</v>
      </c>
      <c r="D2402" s="89"/>
      <c r="E2402" s="89"/>
      <c r="F2402" s="89"/>
      <c r="G2402" s="73"/>
      <c r="H2402" s="73"/>
      <c r="I2402" s="73"/>
      <c r="J2402" s="73"/>
      <c r="K2402" s="73"/>
      <c r="L2402" s="89"/>
      <c r="M2402" s="73"/>
    </row>
    <row r="2403" spans="2:13" ht="21" customHeight="1" outlineLevel="1">
      <c r="B2403" s="73"/>
      <c r="C2403" s="89"/>
      <c r="D2403" s="89"/>
      <c r="E2403" s="89"/>
      <c r="F2403" s="89"/>
      <c r="G2403" s="73"/>
      <c r="H2403" s="73"/>
      <c r="I2403" s="73"/>
      <c r="J2403" s="89"/>
      <c r="K2403" s="73"/>
      <c r="L2403" s="89"/>
      <c r="M2403" s="73"/>
    </row>
    <row r="2404" spans="2:13" ht="21" customHeight="1" outlineLevel="1">
      <c r="B2404" s="73"/>
      <c r="C2404" s="481"/>
      <c r="D2404" s="481"/>
      <c r="E2404" s="481"/>
      <c r="F2404" s="481"/>
      <c r="G2404" s="481"/>
      <c r="H2404" s="481"/>
      <c r="I2404" s="481"/>
      <c r="J2404" s="481"/>
      <c r="K2404" s="481"/>
      <c r="L2404" s="89"/>
      <c r="M2404" s="73"/>
    </row>
    <row r="2405" spans="2:13" ht="21" customHeight="1" outlineLevel="1">
      <c r="B2405" s="73"/>
      <c r="C2405" s="481"/>
      <c r="D2405" s="481"/>
      <c r="E2405" s="481"/>
      <c r="F2405" s="481"/>
      <c r="G2405" s="481"/>
      <c r="H2405" s="481"/>
      <c r="I2405" s="481"/>
      <c r="J2405" s="481"/>
      <c r="K2405" s="481"/>
      <c r="L2405" s="73"/>
      <c r="M2405" s="73"/>
    </row>
    <row r="2406" spans="2:13" ht="21" customHeight="1" outlineLevel="1">
      <c r="B2406" s="73"/>
      <c r="C2406" s="481"/>
      <c r="D2406" s="481"/>
      <c r="E2406" s="481"/>
      <c r="F2406" s="481"/>
      <c r="G2406" s="481"/>
      <c r="H2406" s="481"/>
      <c r="I2406" s="481"/>
      <c r="J2406" s="481"/>
      <c r="K2406" s="481"/>
      <c r="L2406" s="73"/>
      <c r="M2406" s="73"/>
    </row>
    <row r="2407" spans="2:13" ht="21" customHeight="1" outlineLevel="1">
      <c r="B2407" s="73"/>
      <c r="C2407" s="481"/>
      <c r="D2407" s="481"/>
      <c r="E2407" s="481"/>
      <c r="F2407" s="481"/>
      <c r="G2407" s="481"/>
      <c r="H2407" s="481"/>
      <c r="I2407" s="481"/>
      <c r="J2407" s="481"/>
      <c r="K2407" s="481"/>
      <c r="L2407" s="73"/>
      <c r="M2407" s="73"/>
    </row>
    <row r="2408" spans="2:13" ht="21" customHeight="1" outlineLevel="1">
      <c r="B2408" s="73"/>
      <c r="C2408" s="481"/>
      <c r="D2408" s="481"/>
      <c r="E2408" s="481"/>
      <c r="F2408" s="481"/>
      <c r="G2408" s="481"/>
      <c r="H2408" s="481"/>
      <c r="I2408" s="481"/>
      <c r="J2408" s="481"/>
      <c r="K2408" s="481"/>
      <c r="L2408" s="73"/>
      <c r="M2408" s="73"/>
    </row>
    <row r="2409" spans="2:13" ht="21" customHeight="1" outlineLevel="1">
      <c r="B2409" s="73"/>
      <c r="C2409" s="481"/>
      <c r="D2409" s="481"/>
      <c r="E2409" s="481"/>
      <c r="F2409" s="481"/>
      <c r="G2409" s="481"/>
      <c r="H2409" s="481"/>
      <c r="I2409" s="481"/>
      <c r="J2409" s="481"/>
      <c r="K2409" s="481"/>
      <c r="L2409" s="73"/>
      <c r="M2409" s="73"/>
    </row>
    <row r="2410" spans="2:13" ht="21" customHeight="1" outlineLevel="1">
      <c r="B2410" s="73"/>
      <c r="C2410" s="481"/>
      <c r="D2410" s="481"/>
      <c r="E2410" s="481"/>
      <c r="F2410" s="481"/>
      <c r="G2410" s="481"/>
      <c r="H2410" s="481"/>
      <c r="I2410" s="481"/>
      <c r="J2410" s="481"/>
      <c r="K2410" s="481"/>
      <c r="L2410" s="73"/>
      <c r="M2410" s="73"/>
    </row>
    <row r="2411" spans="2:13" ht="21" customHeight="1" outlineLevel="1">
      <c r="B2411" s="73"/>
      <c r="C2411" s="481"/>
      <c r="D2411" s="481"/>
      <c r="E2411" s="481"/>
      <c r="F2411" s="481"/>
      <c r="G2411" s="481"/>
      <c r="H2411" s="481"/>
      <c r="I2411" s="481"/>
      <c r="J2411" s="481"/>
      <c r="K2411" s="481"/>
      <c r="L2411" s="73"/>
      <c r="M2411" s="73"/>
    </row>
    <row r="2412" spans="2:13" ht="21" customHeight="1" outlineLevel="1">
      <c r="B2412" s="73"/>
      <c r="C2412" s="481"/>
      <c r="D2412" s="481"/>
      <c r="E2412" s="481"/>
      <c r="F2412" s="481"/>
      <c r="G2412" s="481"/>
      <c r="H2412" s="481"/>
      <c r="I2412" s="481"/>
      <c r="J2412" s="481"/>
      <c r="K2412" s="481"/>
      <c r="L2412" s="73"/>
      <c r="M2412" s="73"/>
    </row>
    <row r="2413" spans="2:13" ht="21" customHeight="1" outlineLevel="1">
      <c r="B2413" s="73"/>
      <c r="C2413" s="481"/>
      <c r="D2413" s="481"/>
      <c r="E2413" s="481"/>
      <c r="F2413" s="481"/>
      <c r="G2413" s="481"/>
      <c r="H2413" s="481"/>
      <c r="I2413" s="481"/>
      <c r="J2413" s="481"/>
      <c r="K2413" s="481"/>
      <c r="L2413" s="73"/>
      <c r="M2413" s="73"/>
    </row>
    <row r="2414" spans="2:13" ht="21" customHeight="1" outlineLevel="1">
      <c r="B2414" s="73"/>
      <c r="C2414" s="481"/>
      <c r="D2414" s="481"/>
      <c r="E2414" s="481"/>
      <c r="F2414" s="481"/>
      <c r="G2414" s="481"/>
      <c r="H2414" s="481"/>
      <c r="I2414" s="481"/>
      <c r="J2414" s="481"/>
      <c r="K2414" s="481"/>
      <c r="L2414" s="73"/>
      <c r="M2414" s="73"/>
    </row>
    <row r="2415" spans="2:13" ht="21" customHeight="1" outlineLevel="1">
      <c r="B2415" s="73"/>
      <c r="C2415" s="481"/>
      <c r="D2415" s="481"/>
      <c r="E2415" s="481"/>
      <c r="F2415" s="481"/>
      <c r="G2415" s="481"/>
      <c r="H2415" s="481"/>
      <c r="I2415" s="481"/>
      <c r="J2415" s="481"/>
      <c r="K2415" s="481"/>
      <c r="L2415" s="73"/>
      <c r="M2415" s="73"/>
    </row>
    <row r="2416" spans="2:13" ht="21" customHeight="1" outlineLevel="1">
      <c r="B2416" s="73"/>
      <c r="C2416" s="481"/>
      <c r="D2416" s="481"/>
      <c r="E2416" s="481"/>
      <c r="F2416" s="481"/>
      <c r="G2416" s="481"/>
      <c r="H2416" s="481"/>
      <c r="I2416" s="481"/>
      <c r="J2416" s="481"/>
      <c r="K2416" s="481"/>
      <c r="L2416" s="73"/>
      <c r="M2416" s="73"/>
    </row>
    <row r="2417" spans="2:13" ht="21" customHeight="1" outlineLevel="1">
      <c r="B2417" s="73"/>
      <c r="C2417" s="481"/>
      <c r="D2417" s="481"/>
      <c r="E2417" s="481"/>
      <c r="F2417" s="481"/>
      <c r="G2417" s="481"/>
      <c r="H2417" s="481"/>
      <c r="I2417" s="481"/>
      <c r="J2417" s="481"/>
      <c r="K2417" s="481"/>
      <c r="L2417" s="73"/>
      <c r="M2417" s="73"/>
    </row>
    <row r="2418" spans="2:13" ht="21" customHeight="1" outlineLevel="1">
      <c r="B2418" s="73"/>
      <c r="C2418" s="481"/>
      <c r="D2418" s="481"/>
      <c r="E2418" s="481"/>
      <c r="F2418" s="481"/>
      <c r="G2418" s="481"/>
      <c r="H2418" s="481"/>
      <c r="I2418" s="481"/>
      <c r="J2418" s="481"/>
      <c r="K2418" s="481"/>
      <c r="L2418" s="73"/>
      <c r="M2418" s="73"/>
    </row>
    <row r="2419" spans="2:13" ht="21" customHeight="1" outlineLevel="1">
      <c r="B2419" s="73"/>
      <c r="C2419" s="481"/>
      <c r="D2419" s="481"/>
      <c r="E2419" s="481"/>
      <c r="F2419" s="481"/>
      <c r="G2419" s="481"/>
      <c r="H2419" s="481"/>
      <c r="I2419" s="481"/>
      <c r="J2419" s="481"/>
      <c r="K2419" s="481"/>
      <c r="L2419" s="73"/>
      <c r="M2419" s="73"/>
    </row>
    <row r="2420" spans="2:13" ht="21" customHeight="1" outlineLevel="1">
      <c r="B2420" s="73"/>
      <c r="C2420" s="481"/>
      <c r="D2420" s="481"/>
      <c r="E2420" s="481"/>
      <c r="F2420" s="481"/>
      <c r="G2420" s="481"/>
      <c r="H2420" s="481"/>
      <c r="I2420" s="481"/>
      <c r="J2420" s="481"/>
      <c r="K2420" s="481"/>
      <c r="L2420" s="73"/>
      <c r="M2420" s="73"/>
    </row>
    <row r="2421" spans="2:13" ht="21" customHeight="1" outlineLevel="1">
      <c r="B2421" s="73"/>
      <c r="C2421" s="481"/>
      <c r="D2421" s="481"/>
      <c r="E2421" s="481"/>
      <c r="F2421" s="481"/>
      <c r="G2421" s="481"/>
      <c r="H2421" s="481"/>
      <c r="I2421" s="481"/>
      <c r="J2421" s="481"/>
      <c r="K2421" s="481"/>
      <c r="L2421" s="73"/>
      <c r="M2421" s="73"/>
    </row>
    <row r="2422" spans="2:13" ht="21" customHeight="1" outlineLevel="1">
      <c r="B2422" s="73"/>
      <c r="C2422" s="134"/>
      <c r="D2422" s="73"/>
      <c r="E2422" s="134"/>
      <c r="F2422" s="73"/>
      <c r="G2422" s="73"/>
      <c r="H2422" s="73"/>
      <c r="I2422" s="135"/>
      <c r="J2422" s="136"/>
      <c r="K2422" s="137"/>
      <c r="L2422" s="73"/>
      <c r="M2422" s="73"/>
    </row>
    <row r="2423" spans="2:13" ht="21" customHeight="1" outlineLevel="1">
      <c r="B2423" s="73"/>
      <c r="C2423" s="133" t="s">
        <v>511</v>
      </c>
      <c r="D2423" s="73"/>
      <c r="E2423" s="134"/>
      <c r="F2423" s="73"/>
      <c r="G2423" s="73"/>
      <c r="H2423" s="73"/>
      <c r="I2423" s="135"/>
      <c r="J2423" s="136"/>
      <c r="K2423" s="137"/>
      <c r="L2423" s="73"/>
      <c r="M2423" s="73"/>
    </row>
    <row r="2424" spans="2:13" ht="21" customHeight="1" outlineLevel="1">
      <c r="B2424" s="73"/>
      <c r="C2424" s="73"/>
      <c r="D2424" s="73"/>
      <c r="E2424" s="83"/>
      <c r="F2424" s="73"/>
      <c r="G2424" s="73"/>
      <c r="H2424" s="73"/>
      <c r="I2424" s="73"/>
      <c r="J2424" s="73"/>
      <c r="K2424" s="73"/>
      <c r="L2424" s="73"/>
      <c r="M2424" s="73"/>
    </row>
    <row r="2425" spans="2:13" ht="21" customHeight="1" outlineLevel="1">
      <c r="B2425" s="73"/>
      <c r="C2425" s="481"/>
      <c r="D2425" s="481"/>
      <c r="E2425" s="481"/>
      <c r="F2425" s="481"/>
      <c r="G2425" s="481"/>
      <c r="H2425" s="481"/>
      <c r="I2425" s="481"/>
      <c r="J2425" s="481"/>
      <c r="K2425" s="481"/>
      <c r="L2425" s="73"/>
      <c r="M2425" s="73"/>
    </row>
    <row r="2426" spans="2:13" ht="21" customHeight="1" outlineLevel="1">
      <c r="B2426" s="73"/>
      <c r="C2426" s="481"/>
      <c r="D2426" s="481"/>
      <c r="E2426" s="481"/>
      <c r="F2426" s="481"/>
      <c r="G2426" s="481"/>
      <c r="H2426" s="481"/>
      <c r="I2426" s="481"/>
      <c r="J2426" s="481"/>
      <c r="K2426" s="481"/>
      <c r="L2426" s="73"/>
      <c r="M2426" s="73"/>
    </row>
    <row r="2427" spans="2:13" ht="21" customHeight="1" outlineLevel="1">
      <c r="B2427" s="73"/>
      <c r="C2427" s="481"/>
      <c r="D2427" s="481"/>
      <c r="E2427" s="481"/>
      <c r="F2427" s="481"/>
      <c r="G2427" s="481"/>
      <c r="H2427" s="481"/>
      <c r="I2427" s="481"/>
      <c r="J2427" s="481"/>
      <c r="K2427" s="481"/>
      <c r="L2427" s="73"/>
      <c r="M2427" s="73"/>
    </row>
    <row r="2428" spans="2:13" ht="21" customHeight="1" outlineLevel="1">
      <c r="B2428" s="73"/>
      <c r="C2428" s="481"/>
      <c r="D2428" s="481"/>
      <c r="E2428" s="481"/>
      <c r="F2428" s="481"/>
      <c r="G2428" s="481"/>
      <c r="H2428" s="481"/>
      <c r="I2428" s="481"/>
      <c r="J2428" s="481"/>
      <c r="K2428" s="481"/>
      <c r="L2428" s="73"/>
      <c r="M2428" s="73"/>
    </row>
    <row r="2429" spans="2:13" ht="21" customHeight="1" outlineLevel="1">
      <c r="B2429" s="73"/>
      <c r="C2429" s="481"/>
      <c r="D2429" s="481"/>
      <c r="E2429" s="481"/>
      <c r="F2429" s="481"/>
      <c r="G2429" s="481"/>
      <c r="H2429" s="481"/>
      <c r="I2429" s="481"/>
      <c r="J2429" s="481"/>
      <c r="K2429" s="481"/>
      <c r="L2429" s="73"/>
      <c r="M2429" s="73"/>
    </row>
    <row r="2430" spans="2:13" ht="21" customHeight="1" outlineLevel="1">
      <c r="B2430" s="73"/>
      <c r="C2430" s="481"/>
      <c r="D2430" s="481"/>
      <c r="E2430" s="481"/>
      <c r="F2430" s="481"/>
      <c r="G2430" s="481"/>
      <c r="H2430" s="481"/>
      <c r="I2430" s="481"/>
      <c r="J2430" s="481"/>
      <c r="K2430" s="481"/>
      <c r="L2430" s="73"/>
      <c r="M2430" s="73"/>
    </row>
    <row r="2431" spans="2:13" ht="21" customHeight="1" outlineLevel="1">
      <c r="B2431" s="73"/>
      <c r="C2431" s="481"/>
      <c r="D2431" s="481"/>
      <c r="E2431" s="481"/>
      <c r="F2431" s="481"/>
      <c r="G2431" s="481"/>
      <c r="H2431" s="481"/>
      <c r="I2431" s="481"/>
      <c r="J2431" s="481"/>
      <c r="K2431" s="481"/>
      <c r="L2431" s="73"/>
      <c r="M2431" s="73"/>
    </row>
    <row r="2432" spans="2:13" ht="21" customHeight="1" outlineLevel="1">
      <c r="B2432" s="73"/>
      <c r="C2432" s="481"/>
      <c r="D2432" s="481"/>
      <c r="E2432" s="481"/>
      <c r="F2432" s="481"/>
      <c r="G2432" s="481"/>
      <c r="H2432" s="481"/>
      <c r="I2432" s="481"/>
      <c r="J2432" s="481"/>
      <c r="K2432" s="481"/>
      <c r="L2432" s="73"/>
      <c r="M2432" s="73"/>
    </row>
    <row r="2433" spans="2:13" ht="21" customHeight="1" outlineLevel="1">
      <c r="B2433" s="73"/>
      <c r="C2433" s="481"/>
      <c r="D2433" s="481"/>
      <c r="E2433" s="481"/>
      <c r="F2433" s="481"/>
      <c r="G2433" s="481"/>
      <c r="H2433" s="481"/>
      <c r="I2433" s="481"/>
      <c r="J2433" s="481"/>
      <c r="K2433" s="481"/>
      <c r="L2433" s="73"/>
      <c r="M2433" s="73"/>
    </row>
    <row r="2434" spans="2:13" ht="21" customHeight="1" outlineLevel="1">
      <c r="B2434" s="73"/>
      <c r="C2434" s="481"/>
      <c r="D2434" s="481"/>
      <c r="E2434" s="481"/>
      <c r="F2434" s="481"/>
      <c r="G2434" s="481"/>
      <c r="H2434" s="481"/>
      <c r="I2434" s="481"/>
      <c r="J2434" s="481"/>
      <c r="K2434" s="481"/>
      <c r="L2434" s="73"/>
      <c r="M2434" s="73"/>
    </row>
    <row r="2435" spans="2:13" ht="21" customHeight="1" outlineLevel="1">
      <c r="B2435" s="73"/>
      <c r="C2435" s="481"/>
      <c r="D2435" s="481"/>
      <c r="E2435" s="481"/>
      <c r="F2435" s="481"/>
      <c r="G2435" s="481"/>
      <c r="H2435" s="481"/>
      <c r="I2435" s="481"/>
      <c r="J2435" s="481"/>
      <c r="K2435" s="481"/>
      <c r="L2435" s="73"/>
      <c r="M2435" s="73"/>
    </row>
    <row r="2436" spans="2:13" ht="21" customHeight="1" outlineLevel="1">
      <c r="B2436" s="73"/>
      <c r="C2436" s="481"/>
      <c r="D2436" s="481"/>
      <c r="E2436" s="481"/>
      <c r="F2436" s="481"/>
      <c r="G2436" s="481"/>
      <c r="H2436" s="481"/>
      <c r="I2436" s="481"/>
      <c r="J2436" s="481"/>
      <c r="K2436" s="481"/>
      <c r="L2436" s="73"/>
      <c r="M2436" s="73"/>
    </row>
    <row r="2437" spans="2:13" ht="21" customHeight="1" outlineLevel="1">
      <c r="B2437" s="73"/>
      <c r="C2437" s="481"/>
      <c r="D2437" s="481"/>
      <c r="E2437" s="481"/>
      <c r="F2437" s="481"/>
      <c r="G2437" s="481"/>
      <c r="H2437" s="481"/>
      <c r="I2437" s="481"/>
      <c r="J2437" s="481"/>
      <c r="K2437" s="481"/>
      <c r="L2437" s="73"/>
      <c r="M2437" s="73"/>
    </row>
    <row r="2438" spans="2:13" ht="21" customHeight="1" outlineLevel="1">
      <c r="B2438" s="73"/>
      <c r="C2438" s="481"/>
      <c r="D2438" s="481"/>
      <c r="E2438" s="481"/>
      <c r="F2438" s="481"/>
      <c r="G2438" s="481"/>
      <c r="H2438" s="481"/>
      <c r="I2438" s="481"/>
      <c r="J2438" s="481"/>
      <c r="K2438" s="481"/>
      <c r="L2438" s="73"/>
      <c r="M2438" s="73"/>
    </row>
    <row r="2439" spans="2:13" ht="21" customHeight="1" outlineLevel="1">
      <c r="B2439" s="73"/>
      <c r="C2439" s="481"/>
      <c r="D2439" s="481"/>
      <c r="E2439" s="481"/>
      <c r="F2439" s="481"/>
      <c r="G2439" s="481"/>
      <c r="H2439" s="481"/>
      <c r="I2439" s="481"/>
      <c r="J2439" s="481"/>
      <c r="K2439" s="481"/>
      <c r="L2439" s="73"/>
      <c r="M2439" s="73"/>
    </row>
    <row r="2440" spans="2:13" ht="21" customHeight="1" outlineLevel="1">
      <c r="B2440" s="73"/>
      <c r="C2440" s="481"/>
      <c r="D2440" s="481"/>
      <c r="E2440" s="481"/>
      <c r="F2440" s="481"/>
      <c r="G2440" s="481"/>
      <c r="H2440" s="481"/>
      <c r="I2440" s="481"/>
      <c r="J2440" s="481"/>
      <c r="K2440" s="481"/>
      <c r="L2440" s="73"/>
      <c r="M2440" s="73"/>
    </row>
    <row r="2441" spans="2:13" ht="21" customHeight="1" outlineLevel="1">
      <c r="B2441" s="73"/>
      <c r="C2441" s="481"/>
      <c r="D2441" s="481"/>
      <c r="E2441" s="481"/>
      <c r="F2441" s="481"/>
      <c r="G2441" s="481"/>
      <c r="H2441" s="481"/>
      <c r="I2441" s="481"/>
      <c r="J2441" s="481"/>
      <c r="K2441" s="481"/>
      <c r="L2441" s="73"/>
      <c r="M2441" s="73"/>
    </row>
    <row r="2442" spans="2:13" ht="21" customHeight="1" outlineLevel="1">
      <c r="B2442" s="73"/>
      <c r="C2442" s="481"/>
      <c r="D2442" s="481"/>
      <c r="E2442" s="481"/>
      <c r="F2442" s="481"/>
      <c r="G2442" s="481"/>
      <c r="H2442" s="481"/>
      <c r="I2442" s="481"/>
      <c r="J2442" s="481"/>
      <c r="K2442" s="481"/>
      <c r="L2442" s="73"/>
      <c r="M2442" s="73"/>
    </row>
    <row r="2443" spans="2:13" ht="21" customHeight="1" outlineLevel="1">
      <c r="B2443" s="73"/>
      <c r="C2443" s="134"/>
      <c r="D2443" s="73"/>
      <c r="E2443" s="134"/>
      <c r="F2443" s="73"/>
      <c r="G2443" s="73"/>
      <c r="H2443" s="73"/>
      <c r="I2443" s="135"/>
      <c r="J2443" s="136"/>
      <c r="K2443" s="137"/>
      <c r="L2443" s="73"/>
      <c r="M2443" s="73"/>
    </row>
    <row r="2444" spans="2:13" ht="20.25" customHeight="1">
      <c r="B2444" s="73"/>
      <c r="C2444" s="134"/>
      <c r="D2444" s="73"/>
      <c r="E2444" s="134"/>
      <c r="F2444" s="73"/>
      <c r="G2444" s="73"/>
      <c r="H2444" s="73"/>
      <c r="I2444" s="135"/>
      <c r="J2444" s="136"/>
      <c r="K2444" s="137"/>
      <c r="L2444" s="73"/>
      <c r="M2444" s="73"/>
    </row>
    <row r="2445" spans="2:13" ht="24" customHeight="1">
      <c r="B2445" s="73"/>
      <c r="C2445" s="84" t="s">
        <v>340</v>
      </c>
      <c r="D2445" s="81"/>
      <c r="E2445" s="84" t="s">
        <v>341</v>
      </c>
      <c r="F2445" s="73"/>
      <c r="G2445" s="85" t="s">
        <v>497</v>
      </c>
      <c r="H2445" s="73"/>
      <c r="J2445" s="73"/>
      <c r="K2445" s="73"/>
      <c r="L2445" s="73"/>
      <c r="M2445" s="73"/>
    </row>
    <row r="2446" spans="2:13" ht="21" customHeight="1" outlineLevel="1">
      <c r="B2446" s="73"/>
      <c r="C2446" s="83"/>
      <c r="D2446" s="73"/>
      <c r="E2446" s="83"/>
      <c r="F2446" s="73"/>
      <c r="G2446" s="73"/>
      <c r="H2446" s="73"/>
      <c r="I2446" s="73"/>
      <c r="J2446" s="73"/>
      <c r="K2446" s="73"/>
      <c r="L2446" s="73"/>
      <c r="M2446" s="73"/>
    </row>
    <row r="2447" spans="2:13" ht="21.75" customHeight="1" outlineLevel="1">
      <c r="B2447" s="73"/>
      <c r="C2447" s="86" t="s">
        <v>431</v>
      </c>
      <c r="D2447" s="73"/>
      <c r="E2447" s="87"/>
      <c r="F2447" s="73"/>
      <c r="G2447" s="73"/>
      <c r="H2447" s="73"/>
      <c r="I2447" s="73"/>
      <c r="J2447" s="73"/>
      <c r="K2447" s="73"/>
      <c r="L2447" s="73"/>
      <c r="M2447" s="73"/>
    </row>
    <row r="2448" spans="2:13" ht="21" customHeight="1" outlineLevel="1">
      <c r="B2448" s="73"/>
      <c r="C2448" s="88"/>
      <c r="D2448" s="73"/>
      <c r="E2448" s="87"/>
      <c r="F2448" s="73"/>
      <c r="G2448" s="73"/>
      <c r="H2448" s="73"/>
      <c r="I2448" s="73"/>
      <c r="J2448" s="73"/>
      <c r="K2448" s="73"/>
      <c r="L2448" s="73"/>
      <c r="M2448" s="73"/>
    </row>
    <row r="2449" spans="2:13" ht="21" customHeight="1" outlineLevel="1">
      <c r="B2449" s="73"/>
      <c r="C2449" s="89"/>
      <c r="D2449" s="73"/>
      <c r="E2449" s="89"/>
      <c r="F2449" s="73"/>
      <c r="G2449" s="73"/>
      <c r="H2449" s="73"/>
      <c r="I2449" s="73"/>
      <c r="J2449" s="73"/>
      <c r="K2449" s="73"/>
      <c r="L2449" s="73"/>
      <c r="M2449" s="73"/>
    </row>
    <row r="2450" spans="2:13" outlineLevel="1">
      <c r="B2450" s="73"/>
      <c r="C2450" s="90" t="s">
        <v>36</v>
      </c>
      <c r="D2450" s="89"/>
      <c r="E2450" s="90" t="s">
        <v>432</v>
      </c>
      <c r="F2450" s="89"/>
      <c r="G2450" s="91" t="s">
        <v>433</v>
      </c>
      <c r="H2450" s="73"/>
      <c r="I2450" s="90" t="s">
        <v>434</v>
      </c>
      <c r="J2450" s="73"/>
      <c r="K2450" s="73"/>
      <c r="L2450" s="89"/>
      <c r="M2450" s="73"/>
    </row>
    <row r="2451" spans="2:13" ht="36.75" customHeight="1" outlineLevel="1">
      <c r="B2451" s="73"/>
      <c r="C2451" s="92" t="s">
        <v>316</v>
      </c>
      <c r="D2451" s="73"/>
      <c r="E2451" s="93" t="s">
        <v>679</v>
      </c>
      <c r="F2451" s="73"/>
      <c r="G2451" s="94"/>
      <c r="H2451" s="73"/>
      <c r="I2451" s="92" t="s">
        <v>438</v>
      </c>
      <c r="J2451" s="73"/>
      <c r="K2451" s="73"/>
      <c r="L2451" s="73"/>
      <c r="M2451" s="73"/>
    </row>
    <row r="2452" spans="2:13" ht="21" customHeight="1" outlineLevel="1">
      <c r="B2452" s="73"/>
      <c r="C2452" s="89"/>
      <c r="D2452" s="73"/>
      <c r="E2452" s="73"/>
      <c r="F2452" s="73"/>
      <c r="G2452" s="73"/>
      <c r="H2452" s="73"/>
      <c r="I2452" s="73"/>
      <c r="J2452" s="73"/>
      <c r="K2452" s="73"/>
      <c r="L2452" s="73"/>
      <c r="M2452" s="73"/>
    </row>
    <row r="2453" spans="2:13" ht="36" outlineLevel="1">
      <c r="B2453" s="73"/>
      <c r="C2453" s="95" t="s">
        <v>439</v>
      </c>
      <c r="D2453" s="89"/>
      <c r="E2453" s="95" t="s">
        <v>440</v>
      </c>
      <c r="F2453" s="89"/>
      <c r="G2453" s="95" t="s">
        <v>441</v>
      </c>
      <c r="H2453" s="73"/>
      <c r="I2453" s="95" t="s">
        <v>442</v>
      </c>
      <c r="J2453" s="89"/>
      <c r="K2453" s="95" t="s">
        <v>642</v>
      </c>
      <c r="L2453" s="73"/>
      <c r="M2453" s="73"/>
    </row>
    <row r="2454" spans="2:13" ht="36.75" customHeight="1" outlineLevel="1">
      <c r="B2454" s="73"/>
      <c r="C2454" s="94"/>
      <c r="D2454" s="89"/>
      <c r="E2454" s="94"/>
      <c r="F2454" s="89"/>
      <c r="G2454" s="94"/>
      <c r="H2454" s="73"/>
      <c r="I2454" s="150"/>
      <c r="J2454" s="89"/>
      <c r="K2454" s="94"/>
      <c r="L2454" s="73"/>
      <c r="M2454" s="73"/>
    </row>
    <row r="2455" spans="2:13" ht="21" customHeight="1" outlineLevel="1">
      <c r="B2455" s="73"/>
      <c r="C2455" s="89"/>
      <c r="D2455" s="89"/>
      <c r="E2455" s="89"/>
      <c r="F2455" s="89"/>
      <c r="G2455" s="73"/>
      <c r="H2455" s="73"/>
      <c r="I2455" s="73"/>
      <c r="J2455" s="89"/>
      <c r="K2455" s="73"/>
      <c r="L2455" s="73"/>
      <c r="M2455" s="73"/>
    </row>
    <row r="2456" spans="2:13" ht="21.75" customHeight="1" outlineLevel="1">
      <c r="B2456" s="73"/>
      <c r="C2456" s="86" t="s">
        <v>445</v>
      </c>
      <c r="D2456" s="73"/>
      <c r="E2456" s="98"/>
      <c r="F2456" s="99"/>
      <c r="G2456" s="99"/>
      <c r="H2456" s="99"/>
      <c r="I2456" s="99"/>
      <c r="J2456" s="99"/>
      <c r="K2456" s="99"/>
      <c r="L2456" s="73"/>
      <c r="M2456" s="73"/>
    </row>
    <row r="2457" spans="2:13" ht="21" customHeight="1" outlineLevel="1">
      <c r="B2457" s="73"/>
      <c r="C2457" s="73"/>
      <c r="D2457" s="73"/>
      <c r="E2457" s="100"/>
      <c r="F2457" s="101"/>
      <c r="G2457" s="100"/>
      <c r="H2457" s="101"/>
      <c r="I2457" s="100"/>
      <c r="J2457" s="102"/>
      <c r="K2457" s="100"/>
      <c r="L2457" s="73"/>
      <c r="M2457" s="73"/>
    </row>
    <row r="2458" spans="2:13" ht="21" customHeight="1" outlineLevel="1">
      <c r="B2458" s="73"/>
      <c r="C2458" s="73"/>
      <c r="D2458" s="73"/>
      <c r="E2458" s="100">
        <v>2024</v>
      </c>
      <c r="F2458" s="101"/>
      <c r="G2458" s="100">
        <v>2025</v>
      </c>
      <c r="H2458" s="101"/>
      <c r="I2458" s="100">
        <v>2026</v>
      </c>
      <c r="J2458" s="102"/>
      <c r="K2458" s="100" t="s">
        <v>446</v>
      </c>
      <c r="L2458" s="73"/>
      <c r="M2458" s="73"/>
    </row>
    <row r="2459" spans="2:13" outlineLevel="1">
      <c r="B2459" s="73"/>
      <c r="C2459" s="95" t="s">
        <v>447</v>
      </c>
      <c r="D2459" s="103"/>
      <c r="E2459" s="104">
        <f>E2460+E2461</f>
        <v>0</v>
      </c>
      <c r="F2459" s="103"/>
      <c r="G2459" s="104">
        <f>G2460+G2461</f>
        <v>0</v>
      </c>
      <c r="H2459" s="73"/>
      <c r="I2459" s="104">
        <f>I2460+I2461</f>
        <v>0</v>
      </c>
      <c r="J2459" s="103"/>
      <c r="K2459" s="104">
        <f>K2460+K2461</f>
        <v>0</v>
      </c>
      <c r="L2459" s="103"/>
      <c r="M2459" s="73"/>
    </row>
    <row r="2460" spans="2:13" ht="21" customHeight="1" outlineLevel="1">
      <c r="B2460" s="73"/>
      <c r="C2460" s="90" t="s">
        <v>448</v>
      </c>
      <c r="D2460" s="103"/>
      <c r="E2460" s="105">
        <v>0</v>
      </c>
      <c r="F2460" s="106"/>
      <c r="G2460" s="105">
        <v>0</v>
      </c>
      <c r="H2460" s="73"/>
      <c r="I2460" s="105">
        <v>0</v>
      </c>
      <c r="J2460" s="103"/>
      <c r="K2460" s="107">
        <f>E2460+G2460+I2460</f>
        <v>0</v>
      </c>
      <c r="L2460" s="103"/>
      <c r="M2460" s="73"/>
    </row>
    <row r="2461" spans="2:13" ht="21.75" customHeight="1" outlineLevel="1">
      <c r="B2461" s="73"/>
      <c r="C2461" s="90" t="s">
        <v>449</v>
      </c>
      <c r="D2461" s="103"/>
      <c r="E2461" s="105">
        <v>0</v>
      </c>
      <c r="F2461" s="106"/>
      <c r="G2461" s="105">
        <v>0</v>
      </c>
      <c r="H2461" s="73"/>
      <c r="I2461" s="105">
        <v>0</v>
      </c>
      <c r="J2461" s="103"/>
      <c r="K2461" s="107">
        <f>E2461+G2461+I2461</f>
        <v>0</v>
      </c>
      <c r="L2461" s="103"/>
      <c r="M2461" s="73"/>
    </row>
    <row r="2462" spans="2:13" outlineLevel="1">
      <c r="B2462" s="73"/>
      <c r="C2462" s="95" t="s">
        <v>450</v>
      </c>
      <c r="D2462" s="103"/>
      <c r="E2462" s="104">
        <f>E2463+E2464</f>
        <v>0</v>
      </c>
      <c r="F2462" s="103"/>
      <c r="G2462" s="104">
        <f>G2463+G2464</f>
        <v>0</v>
      </c>
      <c r="H2462" s="73"/>
      <c r="I2462" s="104">
        <f>I2463+I2464</f>
        <v>0</v>
      </c>
      <c r="J2462" s="103"/>
      <c r="K2462" s="104">
        <f>K2463+K2464</f>
        <v>0</v>
      </c>
      <c r="L2462" s="103"/>
      <c r="M2462" s="73"/>
    </row>
    <row r="2463" spans="2:13" ht="21" customHeight="1" outlineLevel="1">
      <c r="B2463" s="73"/>
      <c r="C2463" s="90" t="s">
        <v>451</v>
      </c>
      <c r="D2463" s="103"/>
      <c r="E2463" s="105">
        <v>0</v>
      </c>
      <c r="F2463" s="106"/>
      <c r="G2463" s="105">
        <v>0</v>
      </c>
      <c r="H2463" s="73"/>
      <c r="I2463" s="105">
        <v>0</v>
      </c>
      <c r="J2463" s="103"/>
      <c r="K2463" s="107">
        <f>E2463+G2463+I2463</f>
        <v>0</v>
      </c>
      <c r="L2463" s="103"/>
      <c r="M2463" s="73"/>
    </row>
    <row r="2464" spans="2:13" ht="21" customHeight="1" outlineLevel="1">
      <c r="B2464" s="73"/>
      <c r="C2464" s="90" t="s">
        <v>452</v>
      </c>
      <c r="D2464" s="103"/>
      <c r="E2464" s="105">
        <v>0</v>
      </c>
      <c r="F2464" s="106"/>
      <c r="G2464" s="105">
        <v>0</v>
      </c>
      <c r="H2464" s="73"/>
      <c r="I2464" s="105">
        <v>0</v>
      </c>
      <c r="J2464" s="103"/>
      <c r="K2464" s="107">
        <f>E2464+G2464+I2464</f>
        <v>0</v>
      </c>
      <c r="L2464" s="103"/>
      <c r="M2464" s="73"/>
    </row>
    <row r="2465" spans="2:13" ht="21" customHeight="1" outlineLevel="1">
      <c r="B2465" s="73"/>
      <c r="C2465" s="95" t="s">
        <v>453</v>
      </c>
      <c r="D2465" s="103"/>
      <c r="E2465" s="104">
        <f>E2466+E2467</f>
        <v>0</v>
      </c>
      <c r="F2465" s="103"/>
      <c r="G2465" s="104">
        <f>G2466+G2467</f>
        <v>0</v>
      </c>
      <c r="H2465" s="73"/>
      <c r="I2465" s="104">
        <f>I2466+I2467</f>
        <v>0</v>
      </c>
      <c r="J2465" s="103"/>
      <c r="K2465" s="104">
        <f>K2466+K2467</f>
        <v>0</v>
      </c>
      <c r="L2465" s="103"/>
      <c r="M2465" s="73"/>
    </row>
    <row r="2466" spans="2:13" ht="21" customHeight="1" outlineLevel="1">
      <c r="B2466" s="73"/>
      <c r="C2466" s="90" t="s">
        <v>454</v>
      </c>
      <c r="D2466" s="103"/>
      <c r="E2466" s="105">
        <v>0</v>
      </c>
      <c r="F2466" s="106"/>
      <c r="G2466" s="105">
        <v>0</v>
      </c>
      <c r="H2466" s="73"/>
      <c r="I2466" s="105">
        <v>0</v>
      </c>
      <c r="J2466" s="103"/>
      <c r="K2466" s="107">
        <f>E2466+G2466+I2466</f>
        <v>0</v>
      </c>
      <c r="L2466" s="103"/>
      <c r="M2466" s="73"/>
    </row>
    <row r="2467" spans="2:13" ht="21" customHeight="1" outlineLevel="1">
      <c r="B2467" s="73"/>
      <c r="C2467" s="90" t="s">
        <v>455</v>
      </c>
      <c r="D2467" s="103"/>
      <c r="E2467" s="105">
        <v>0</v>
      </c>
      <c r="F2467" s="106"/>
      <c r="G2467" s="105">
        <v>0</v>
      </c>
      <c r="H2467" s="73"/>
      <c r="I2467" s="105">
        <v>0</v>
      </c>
      <c r="J2467" s="103"/>
      <c r="K2467" s="107">
        <f>E2467+G2467+I2467</f>
        <v>0</v>
      </c>
      <c r="L2467" s="103"/>
      <c r="M2467" s="73"/>
    </row>
    <row r="2468" spans="2:13" ht="21" customHeight="1" outlineLevel="1">
      <c r="B2468" s="73"/>
      <c r="C2468" s="95" t="s">
        <v>456</v>
      </c>
      <c r="D2468" s="103"/>
      <c r="E2468" s="104">
        <f>E2469+E2470</f>
        <v>0</v>
      </c>
      <c r="F2468" s="103"/>
      <c r="G2468" s="104">
        <f>G2469+G2470</f>
        <v>0</v>
      </c>
      <c r="H2468" s="73"/>
      <c r="I2468" s="104">
        <f>I2469+I2470</f>
        <v>0</v>
      </c>
      <c r="J2468" s="103"/>
      <c r="K2468" s="104">
        <f>K2469+K2470</f>
        <v>0</v>
      </c>
      <c r="L2468" s="103"/>
      <c r="M2468" s="73"/>
    </row>
    <row r="2469" spans="2:13" ht="21" customHeight="1" outlineLevel="1">
      <c r="B2469" s="73"/>
      <c r="C2469" s="90" t="s">
        <v>457</v>
      </c>
      <c r="D2469" s="103"/>
      <c r="E2469" s="105">
        <v>0</v>
      </c>
      <c r="F2469" s="106"/>
      <c r="G2469" s="105">
        <v>0</v>
      </c>
      <c r="H2469" s="73"/>
      <c r="I2469" s="105">
        <v>0</v>
      </c>
      <c r="J2469" s="103"/>
      <c r="K2469" s="107">
        <f>E2469+G2469+I2469</f>
        <v>0</v>
      </c>
      <c r="L2469" s="103"/>
      <c r="M2469" s="73"/>
    </row>
    <row r="2470" spans="2:13" ht="21" customHeight="1" outlineLevel="1">
      <c r="B2470" s="73"/>
      <c r="C2470" s="90" t="s">
        <v>458</v>
      </c>
      <c r="D2470" s="103"/>
      <c r="E2470" s="105">
        <v>0</v>
      </c>
      <c r="F2470" s="106"/>
      <c r="G2470" s="105">
        <v>0</v>
      </c>
      <c r="H2470" s="73"/>
      <c r="I2470" s="105">
        <v>0</v>
      </c>
      <c r="J2470" s="103"/>
      <c r="K2470" s="107">
        <f>E2470+G2470+I2470</f>
        <v>0</v>
      </c>
      <c r="L2470" s="103"/>
      <c r="M2470" s="73"/>
    </row>
    <row r="2471" spans="2:13" ht="21" customHeight="1" outlineLevel="1">
      <c r="B2471" s="73"/>
      <c r="C2471" s="90" t="s">
        <v>459</v>
      </c>
      <c r="D2471" s="103"/>
      <c r="E2471" s="108">
        <f>E2459+E2462+E2465+E2468</f>
        <v>0</v>
      </c>
      <c r="F2471" s="103"/>
      <c r="G2471" s="108">
        <f>G2459+G2462+G2465+G2468</f>
        <v>0</v>
      </c>
      <c r="H2471" s="73"/>
      <c r="I2471" s="108">
        <f>I2459+I2462+I2465+I2468</f>
        <v>0</v>
      </c>
      <c r="J2471" s="103"/>
      <c r="K2471" s="108">
        <f>E2471+G2471+I2471</f>
        <v>0</v>
      </c>
      <c r="L2471" s="103"/>
      <c r="M2471" s="73"/>
    </row>
    <row r="2472" spans="2:13" ht="21" customHeight="1" outlineLevel="1">
      <c r="B2472" s="73"/>
      <c r="C2472" s="109"/>
      <c r="D2472" s="103"/>
      <c r="E2472" s="109"/>
      <c r="F2472" s="109"/>
      <c r="G2472" s="109"/>
      <c r="H2472" s="109"/>
      <c r="I2472" s="109"/>
      <c r="J2472" s="109"/>
      <c r="K2472" s="109"/>
      <c r="L2472" s="103"/>
      <c r="M2472" s="73"/>
    </row>
    <row r="2473" spans="2:13" ht="21" customHeight="1" outlineLevel="1">
      <c r="B2473" s="73"/>
      <c r="C2473" s="103"/>
      <c r="D2473" s="89"/>
      <c r="E2473" s="103"/>
      <c r="F2473" s="89"/>
      <c r="G2473" s="73"/>
      <c r="H2473" s="73"/>
      <c r="I2473" s="73"/>
      <c r="J2473" s="89"/>
      <c r="K2473" s="73"/>
      <c r="L2473" s="89"/>
      <c r="M2473" s="73"/>
    </row>
    <row r="2474" spans="2:13" ht="21" customHeight="1" outlineLevel="1">
      <c r="B2474" s="73"/>
      <c r="C2474" s="86" t="s">
        <v>460</v>
      </c>
      <c r="D2474" s="73"/>
      <c r="E2474" s="99"/>
      <c r="F2474" s="99"/>
      <c r="G2474" s="99"/>
      <c r="H2474" s="99"/>
      <c r="I2474" s="99"/>
      <c r="J2474" s="99"/>
      <c r="K2474" s="99"/>
      <c r="L2474" s="89"/>
      <c r="M2474" s="73"/>
    </row>
    <row r="2475" spans="2:13" ht="21" customHeight="1" outlineLevel="1">
      <c r="B2475" s="73"/>
      <c r="C2475" s="73"/>
      <c r="D2475" s="73"/>
      <c r="E2475" s="100"/>
      <c r="F2475" s="101"/>
      <c r="G2475" s="100"/>
      <c r="H2475" s="101"/>
      <c r="I2475" s="100"/>
      <c r="J2475" s="102"/>
      <c r="K2475" s="100"/>
      <c r="L2475" s="89"/>
      <c r="M2475" s="73"/>
    </row>
    <row r="2476" spans="2:13" ht="21" customHeight="1" outlineLevel="1">
      <c r="B2476" s="73"/>
      <c r="C2476" s="73"/>
      <c r="D2476" s="73"/>
      <c r="E2476" s="100">
        <v>2024</v>
      </c>
      <c r="F2476" s="101"/>
      <c r="G2476" s="100">
        <v>2025</v>
      </c>
      <c r="H2476" s="101"/>
      <c r="I2476" s="100">
        <v>2026</v>
      </c>
      <c r="J2476" s="102"/>
      <c r="K2476" s="100" t="s">
        <v>407</v>
      </c>
      <c r="L2476" s="89"/>
      <c r="M2476" s="73"/>
    </row>
    <row r="2477" spans="2:13" ht="21" customHeight="1" outlineLevel="1">
      <c r="B2477" s="73"/>
      <c r="C2477" s="95" t="s">
        <v>461</v>
      </c>
      <c r="D2477" s="103"/>
      <c r="E2477" s="110">
        <v>0</v>
      </c>
      <c r="F2477" s="111"/>
      <c r="G2477" s="110">
        <v>0</v>
      </c>
      <c r="H2477" s="112"/>
      <c r="I2477" s="110">
        <v>0</v>
      </c>
      <c r="J2477" s="111"/>
      <c r="K2477" s="113">
        <f t="shared" ref="K2477:K2495" si="38">E2477+G2477+I2477</f>
        <v>0</v>
      </c>
      <c r="L2477" s="89"/>
      <c r="M2477" s="73"/>
    </row>
    <row r="2478" spans="2:13" ht="21" customHeight="1" outlineLevel="1">
      <c r="B2478" s="73"/>
      <c r="C2478" s="90" t="s">
        <v>462</v>
      </c>
      <c r="D2478" s="103"/>
      <c r="E2478" s="110">
        <v>0</v>
      </c>
      <c r="F2478" s="114"/>
      <c r="G2478" s="110">
        <v>0</v>
      </c>
      <c r="H2478" s="112"/>
      <c r="I2478" s="110">
        <v>0</v>
      </c>
      <c r="J2478" s="111"/>
      <c r="K2478" s="113">
        <f t="shared" si="38"/>
        <v>0</v>
      </c>
      <c r="L2478" s="89"/>
      <c r="M2478" s="73"/>
    </row>
    <row r="2479" spans="2:13" ht="21" customHeight="1" outlineLevel="1">
      <c r="B2479" s="73"/>
      <c r="C2479" s="90" t="s">
        <v>463</v>
      </c>
      <c r="D2479" s="103"/>
      <c r="E2479" s="110">
        <v>0</v>
      </c>
      <c r="F2479" s="111"/>
      <c r="G2479" s="110">
        <v>0</v>
      </c>
      <c r="H2479" s="112"/>
      <c r="I2479" s="110">
        <v>0</v>
      </c>
      <c r="J2479" s="111"/>
      <c r="K2479" s="113">
        <f t="shared" si="38"/>
        <v>0</v>
      </c>
      <c r="L2479" s="89"/>
      <c r="M2479" s="73"/>
    </row>
    <row r="2480" spans="2:13" ht="21.75" customHeight="1" outlineLevel="1">
      <c r="B2480" s="73"/>
      <c r="C2480" s="90" t="s">
        <v>464</v>
      </c>
      <c r="D2480" s="103"/>
      <c r="E2480" s="110">
        <v>0</v>
      </c>
      <c r="F2480" s="114"/>
      <c r="G2480" s="110">
        <v>0</v>
      </c>
      <c r="H2480" s="112"/>
      <c r="I2480" s="110">
        <v>0</v>
      </c>
      <c r="J2480" s="111"/>
      <c r="K2480" s="113">
        <f t="shared" si="38"/>
        <v>0</v>
      </c>
      <c r="L2480" s="73"/>
      <c r="M2480" s="73"/>
    </row>
    <row r="2481" spans="2:13" ht="21.75" customHeight="1" outlineLevel="1">
      <c r="B2481" s="73"/>
      <c r="C2481" s="90" t="s">
        <v>465</v>
      </c>
      <c r="D2481" s="103"/>
      <c r="E2481" s="110">
        <v>0</v>
      </c>
      <c r="F2481" s="114"/>
      <c r="G2481" s="110">
        <v>0</v>
      </c>
      <c r="H2481" s="112"/>
      <c r="I2481" s="110">
        <v>0</v>
      </c>
      <c r="J2481" s="111"/>
      <c r="K2481" s="113">
        <f t="shared" si="38"/>
        <v>0</v>
      </c>
      <c r="L2481" s="73"/>
      <c r="M2481" s="73"/>
    </row>
    <row r="2482" spans="2:13" ht="21" customHeight="1" outlineLevel="1">
      <c r="B2482" s="73"/>
      <c r="C2482" s="90" t="s">
        <v>466</v>
      </c>
      <c r="D2482" s="103"/>
      <c r="E2482" s="110">
        <v>0</v>
      </c>
      <c r="F2482" s="111"/>
      <c r="G2482" s="110">
        <v>0</v>
      </c>
      <c r="H2482" s="112"/>
      <c r="I2482" s="110">
        <v>0</v>
      </c>
      <c r="J2482" s="111"/>
      <c r="K2482" s="113">
        <f t="shared" si="38"/>
        <v>0</v>
      </c>
      <c r="L2482" s="73"/>
      <c r="M2482" s="73"/>
    </row>
    <row r="2483" spans="2:13" ht="21.75" customHeight="1" outlineLevel="1">
      <c r="B2483" s="73"/>
      <c r="C2483" s="90" t="s">
        <v>467</v>
      </c>
      <c r="D2483" s="103"/>
      <c r="E2483" s="110">
        <v>0</v>
      </c>
      <c r="F2483" s="114"/>
      <c r="G2483" s="110">
        <v>0</v>
      </c>
      <c r="H2483" s="112"/>
      <c r="I2483" s="110">
        <v>0</v>
      </c>
      <c r="J2483" s="111"/>
      <c r="K2483" s="113">
        <f t="shared" si="38"/>
        <v>0</v>
      </c>
      <c r="L2483" s="73"/>
      <c r="M2483" s="73"/>
    </row>
    <row r="2484" spans="2:13" ht="21.75" customHeight="1" outlineLevel="1">
      <c r="B2484" s="73"/>
      <c r="C2484" s="90" t="s">
        <v>468</v>
      </c>
      <c r="D2484" s="103"/>
      <c r="E2484" s="110">
        <v>0</v>
      </c>
      <c r="F2484" s="114"/>
      <c r="G2484" s="110">
        <v>0</v>
      </c>
      <c r="H2484" s="112"/>
      <c r="I2484" s="110">
        <v>0</v>
      </c>
      <c r="J2484" s="111"/>
      <c r="K2484" s="113">
        <f t="shared" si="38"/>
        <v>0</v>
      </c>
      <c r="L2484" s="73"/>
      <c r="M2484" s="73"/>
    </row>
    <row r="2485" spans="2:13" ht="21.75" customHeight="1" outlineLevel="1">
      <c r="B2485" s="73"/>
      <c r="C2485" s="90" t="s">
        <v>469</v>
      </c>
      <c r="D2485" s="103"/>
      <c r="E2485" s="110">
        <v>0</v>
      </c>
      <c r="F2485" s="114"/>
      <c r="G2485" s="110">
        <v>0</v>
      </c>
      <c r="H2485" s="112"/>
      <c r="I2485" s="110">
        <v>0</v>
      </c>
      <c r="J2485" s="111"/>
      <c r="K2485" s="113">
        <f t="shared" si="38"/>
        <v>0</v>
      </c>
      <c r="L2485" s="73"/>
      <c r="M2485" s="73"/>
    </row>
    <row r="2486" spans="2:13" ht="21" customHeight="1" outlineLevel="1">
      <c r="B2486" s="73"/>
      <c r="C2486" s="115" t="s">
        <v>470</v>
      </c>
      <c r="D2486" s="103"/>
      <c r="E2486" s="110">
        <v>0</v>
      </c>
      <c r="F2486" s="114"/>
      <c r="G2486" s="110">
        <v>0</v>
      </c>
      <c r="H2486" s="112"/>
      <c r="I2486" s="110">
        <v>0</v>
      </c>
      <c r="J2486" s="111"/>
      <c r="K2486" s="113">
        <f t="shared" si="38"/>
        <v>0</v>
      </c>
      <c r="L2486" s="116"/>
      <c r="M2486" s="73"/>
    </row>
    <row r="2487" spans="2:13" ht="21" customHeight="1" outlineLevel="1">
      <c r="B2487" s="73"/>
      <c r="C2487" s="115" t="s">
        <v>471</v>
      </c>
      <c r="D2487" s="103"/>
      <c r="E2487" s="110">
        <v>0</v>
      </c>
      <c r="F2487" s="114"/>
      <c r="G2487" s="110">
        <v>0</v>
      </c>
      <c r="H2487" s="112"/>
      <c r="I2487" s="110">
        <v>0</v>
      </c>
      <c r="J2487" s="111"/>
      <c r="K2487" s="113">
        <f t="shared" si="38"/>
        <v>0</v>
      </c>
      <c r="L2487" s="116"/>
      <c r="M2487" s="73"/>
    </row>
    <row r="2488" spans="2:13" ht="21" customHeight="1" outlineLevel="1">
      <c r="B2488" s="73"/>
      <c r="C2488" s="115" t="s">
        <v>472</v>
      </c>
      <c r="D2488" s="103"/>
      <c r="E2488" s="110">
        <v>0</v>
      </c>
      <c r="F2488" s="114"/>
      <c r="G2488" s="110">
        <v>0</v>
      </c>
      <c r="H2488" s="112"/>
      <c r="I2488" s="110">
        <v>0</v>
      </c>
      <c r="J2488" s="111"/>
      <c r="K2488" s="113">
        <f t="shared" si="38"/>
        <v>0</v>
      </c>
      <c r="L2488" s="116"/>
      <c r="M2488" s="73"/>
    </row>
    <row r="2489" spans="2:13" ht="21" customHeight="1" outlineLevel="1">
      <c r="B2489" s="73"/>
      <c r="C2489" s="115" t="s">
        <v>473</v>
      </c>
      <c r="D2489" s="103"/>
      <c r="E2489" s="110">
        <v>0</v>
      </c>
      <c r="F2489" s="114"/>
      <c r="G2489" s="110">
        <v>0</v>
      </c>
      <c r="H2489" s="112"/>
      <c r="I2489" s="110">
        <v>0</v>
      </c>
      <c r="J2489" s="111"/>
      <c r="K2489" s="113">
        <f t="shared" si="38"/>
        <v>0</v>
      </c>
      <c r="L2489" s="116"/>
      <c r="M2489" s="73"/>
    </row>
    <row r="2490" spans="2:13" ht="21" customHeight="1" outlineLevel="1">
      <c r="B2490" s="73"/>
      <c r="C2490" s="115" t="s">
        <v>474</v>
      </c>
      <c r="D2490" s="103"/>
      <c r="E2490" s="110">
        <v>0</v>
      </c>
      <c r="F2490" s="114"/>
      <c r="G2490" s="110">
        <v>0</v>
      </c>
      <c r="H2490" s="112"/>
      <c r="I2490" s="110">
        <v>0</v>
      </c>
      <c r="J2490" s="111"/>
      <c r="K2490" s="113">
        <f t="shared" si="38"/>
        <v>0</v>
      </c>
      <c r="L2490" s="116"/>
      <c r="M2490" s="73"/>
    </row>
    <row r="2491" spans="2:13" ht="21" customHeight="1" outlineLevel="1">
      <c r="B2491" s="73"/>
      <c r="C2491" s="115" t="s">
        <v>475</v>
      </c>
      <c r="D2491" s="103"/>
      <c r="E2491" s="110">
        <v>0</v>
      </c>
      <c r="F2491" s="114"/>
      <c r="G2491" s="110">
        <v>0</v>
      </c>
      <c r="H2491" s="112"/>
      <c r="I2491" s="110">
        <v>0</v>
      </c>
      <c r="J2491" s="111"/>
      <c r="K2491" s="113">
        <f t="shared" si="38"/>
        <v>0</v>
      </c>
      <c r="L2491" s="116"/>
      <c r="M2491" s="73"/>
    </row>
    <row r="2492" spans="2:13" ht="21" customHeight="1" outlineLevel="1">
      <c r="B2492" s="73"/>
      <c r="C2492" s="115" t="s">
        <v>476</v>
      </c>
      <c r="D2492" s="103"/>
      <c r="E2492" s="110">
        <v>0</v>
      </c>
      <c r="F2492" s="114"/>
      <c r="G2492" s="110">
        <v>0</v>
      </c>
      <c r="H2492" s="112"/>
      <c r="I2492" s="110">
        <v>0</v>
      </c>
      <c r="J2492" s="111"/>
      <c r="K2492" s="113">
        <f t="shared" si="38"/>
        <v>0</v>
      </c>
      <c r="L2492" s="116"/>
      <c r="M2492" s="73"/>
    </row>
    <row r="2493" spans="2:13" ht="21" customHeight="1" outlineLevel="1">
      <c r="B2493" s="73"/>
      <c r="C2493" s="115" t="s">
        <v>477</v>
      </c>
      <c r="D2493" s="103"/>
      <c r="E2493" s="110">
        <v>0</v>
      </c>
      <c r="F2493" s="114"/>
      <c r="G2493" s="110">
        <v>0</v>
      </c>
      <c r="H2493" s="112"/>
      <c r="I2493" s="110">
        <v>0</v>
      </c>
      <c r="J2493" s="111"/>
      <c r="K2493" s="113">
        <f t="shared" si="38"/>
        <v>0</v>
      </c>
      <c r="L2493" s="116"/>
      <c r="M2493" s="73"/>
    </row>
    <row r="2494" spans="2:13" ht="21" customHeight="1" outlineLevel="1">
      <c r="B2494" s="73"/>
      <c r="C2494" s="115" t="s">
        <v>478</v>
      </c>
      <c r="D2494" s="103"/>
      <c r="E2494" s="110">
        <v>0</v>
      </c>
      <c r="F2494" s="114"/>
      <c r="G2494" s="110">
        <v>0</v>
      </c>
      <c r="H2494" s="112"/>
      <c r="I2494" s="110">
        <v>0</v>
      </c>
      <c r="J2494" s="111"/>
      <c r="K2494" s="113">
        <f t="shared" si="38"/>
        <v>0</v>
      </c>
      <c r="L2494" s="116"/>
      <c r="M2494" s="73"/>
    </row>
    <row r="2495" spans="2:13" ht="21" customHeight="1" outlineLevel="1">
      <c r="B2495" s="73"/>
      <c r="C2495" s="115" t="s">
        <v>479</v>
      </c>
      <c r="D2495" s="103"/>
      <c r="E2495" s="110">
        <v>0</v>
      </c>
      <c r="F2495" s="114"/>
      <c r="G2495" s="110">
        <v>0</v>
      </c>
      <c r="H2495" s="112"/>
      <c r="I2495" s="110">
        <v>0</v>
      </c>
      <c r="J2495" s="111"/>
      <c r="K2495" s="113">
        <f t="shared" si="38"/>
        <v>0</v>
      </c>
      <c r="L2495" s="116"/>
      <c r="M2495" s="73"/>
    </row>
    <row r="2496" spans="2:13" ht="21" customHeight="1" outlineLevel="1">
      <c r="B2496" s="73"/>
      <c r="C2496" s="90" t="s">
        <v>480</v>
      </c>
      <c r="D2496" s="103"/>
      <c r="E2496" s="117">
        <f>SUM(E2477:E2495)</f>
        <v>0</v>
      </c>
      <c r="F2496" s="111"/>
      <c r="G2496" s="117">
        <f>SUM(G2477:G2495)</f>
        <v>0</v>
      </c>
      <c r="H2496" s="112"/>
      <c r="I2496" s="117">
        <f>SUM(I2477:I2495)</f>
        <v>0</v>
      </c>
      <c r="J2496" s="111"/>
      <c r="K2496" s="117">
        <f>SUM(K2477:K2495)</f>
        <v>0</v>
      </c>
      <c r="L2496" s="89"/>
      <c r="M2496" s="73"/>
    </row>
    <row r="2497" spans="2:13" ht="21" customHeight="1" outlineLevel="1">
      <c r="B2497" s="73"/>
      <c r="C2497" s="109"/>
      <c r="D2497" s="103"/>
      <c r="E2497" s="73"/>
      <c r="F2497" s="73"/>
      <c r="G2497" s="73"/>
      <c r="H2497" s="73"/>
      <c r="I2497" s="73"/>
      <c r="J2497" s="73"/>
      <c r="K2497" s="73"/>
      <c r="L2497" s="89"/>
      <c r="M2497" s="73"/>
    </row>
    <row r="2498" spans="2:13" ht="21" customHeight="1" outlineLevel="1">
      <c r="B2498" s="73"/>
      <c r="C2498" s="73"/>
      <c r="D2498" s="73"/>
      <c r="E2498" s="100">
        <v>2024</v>
      </c>
      <c r="F2498" s="101"/>
      <c r="G2498" s="100">
        <v>2025</v>
      </c>
      <c r="H2498" s="101"/>
      <c r="I2498" s="100">
        <v>2026</v>
      </c>
      <c r="J2498" s="102"/>
      <c r="K2498" s="100" t="s">
        <v>407</v>
      </c>
      <c r="L2498" s="89"/>
      <c r="M2498" s="73"/>
    </row>
    <row r="2499" spans="2:13" ht="21" customHeight="1" outlineLevel="1">
      <c r="B2499" s="73"/>
      <c r="C2499" s="95" t="s">
        <v>481</v>
      </c>
      <c r="D2499" s="103"/>
      <c r="E2499" s="110">
        <v>0</v>
      </c>
      <c r="F2499" s="111"/>
      <c r="G2499" s="110">
        <v>0</v>
      </c>
      <c r="H2499" s="112"/>
      <c r="I2499" s="110">
        <v>0</v>
      </c>
      <c r="J2499" s="111"/>
      <c r="K2499" s="113">
        <f t="shared" ref="K2499:K2507" si="39">E2499+G2499+I2499</f>
        <v>0</v>
      </c>
      <c r="L2499" s="89"/>
      <c r="M2499" s="73"/>
    </row>
    <row r="2500" spans="2:13" ht="21" customHeight="1" outlineLevel="1">
      <c r="B2500" s="73"/>
      <c r="C2500" s="90" t="s">
        <v>482</v>
      </c>
      <c r="D2500" s="103"/>
      <c r="E2500" s="110">
        <v>0</v>
      </c>
      <c r="F2500" s="114"/>
      <c r="G2500" s="110">
        <v>0</v>
      </c>
      <c r="H2500" s="112"/>
      <c r="I2500" s="110">
        <v>0</v>
      </c>
      <c r="J2500" s="111"/>
      <c r="K2500" s="113">
        <f t="shared" si="39"/>
        <v>0</v>
      </c>
      <c r="L2500" s="89"/>
      <c r="M2500" s="73"/>
    </row>
    <row r="2501" spans="2:13" ht="21" customHeight="1" outlineLevel="1">
      <c r="B2501" s="73"/>
      <c r="C2501" s="90" t="s">
        <v>483</v>
      </c>
      <c r="D2501" s="103"/>
      <c r="E2501" s="110">
        <v>0</v>
      </c>
      <c r="F2501" s="114"/>
      <c r="G2501" s="110">
        <v>0</v>
      </c>
      <c r="H2501" s="112"/>
      <c r="I2501" s="110">
        <v>0</v>
      </c>
      <c r="J2501" s="111"/>
      <c r="K2501" s="113">
        <f t="shared" si="39"/>
        <v>0</v>
      </c>
      <c r="L2501" s="73"/>
      <c r="M2501" s="73"/>
    </row>
    <row r="2502" spans="2:13" ht="21" customHeight="1" outlineLevel="1">
      <c r="B2502" s="73"/>
      <c r="C2502" s="90" t="s">
        <v>484</v>
      </c>
      <c r="D2502" s="103"/>
      <c r="E2502" s="110">
        <v>0</v>
      </c>
      <c r="F2502" s="111"/>
      <c r="G2502" s="110">
        <v>0</v>
      </c>
      <c r="H2502" s="112"/>
      <c r="I2502" s="110">
        <v>0</v>
      </c>
      <c r="J2502" s="111"/>
      <c r="K2502" s="113">
        <f t="shared" si="39"/>
        <v>0</v>
      </c>
      <c r="L2502" s="89"/>
      <c r="M2502" s="73"/>
    </row>
    <row r="2503" spans="2:13" ht="21" customHeight="1" outlineLevel="1">
      <c r="B2503" s="73"/>
      <c r="C2503" s="90" t="s">
        <v>485</v>
      </c>
      <c r="D2503" s="103"/>
      <c r="E2503" s="110">
        <v>0</v>
      </c>
      <c r="F2503" s="114"/>
      <c r="G2503" s="110">
        <v>0</v>
      </c>
      <c r="H2503" s="112"/>
      <c r="I2503" s="110">
        <v>0</v>
      </c>
      <c r="J2503" s="111"/>
      <c r="K2503" s="113">
        <f t="shared" si="39"/>
        <v>0</v>
      </c>
      <c r="L2503" s="116"/>
      <c r="M2503" s="73"/>
    </row>
    <row r="2504" spans="2:13" ht="21" customHeight="1" outlineLevel="1">
      <c r="B2504" s="73"/>
      <c r="C2504" s="90" t="s">
        <v>486</v>
      </c>
      <c r="D2504" s="103"/>
      <c r="E2504" s="110">
        <v>0</v>
      </c>
      <c r="F2504" s="114"/>
      <c r="G2504" s="110">
        <v>0</v>
      </c>
      <c r="H2504" s="112"/>
      <c r="I2504" s="110">
        <v>0</v>
      </c>
      <c r="J2504" s="111"/>
      <c r="K2504" s="113">
        <f t="shared" si="39"/>
        <v>0</v>
      </c>
      <c r="L2504" s="116"/>
      <c r="M2504" s="73"/>
    </row>
    <row r="2505" spans="2:13" ht="21" customHeight="1" outlineLevel="1">
      <c r="B2505" s="73"/>
      <c r="C2505" s="90" t="s">
        <v>487</v>
      </c>
      <c r="D2505" s="103"/>
      <c r="E2505" s="110">
        <v>0</v>
      </c>
      <c r="F2505" s="114"/>
      <c r="G2505" s="110">
        <v>0</v>
      </c>
      <c r="H2505" s="112"/>
      <c r="I2505" s="110">
        <v>0</v>
      </c>
      <c r="J2505" s="111"/>
      <c r="K2505" s="113">
        <f t="shared" si="39"/>
        <v>0</v>
      </c>
      <c r="L2505" s="116"/>
      <c r="M2505" s="73"/>
    </row>
    <row r="2506" spans="2:13" ht="21" customHeight="1" outlineLevel="1">
      <c r="B2506" s="73"/>
      <c r="C2506" s="90" t="s">
        <v>488</v>
      </c>
      <c r="D2506" s="103"/>
      <c r="E2506" s="110">
        <v>0</v>
      </c>
      <c r="F2506" s="114"/>
      <c r="G2506" s="110">
        <v>0</v>
      </c>
      <c r="H2506" s="112"/>
      <c r="I2506" s="110">
        <v>0</v>
      </c>
      <c r="J2506" s="111"/>
      <c r="K2506" s="113">
        <f t="shared" si="39"/>
        <v>0</v>
      </c>
      <c r="L2506" s="116"/>
      <c r="M2506" s="73"/>
    </row>
    <row r="2507" spans="2:13" ht="21.75" customHeight="1" outlineLevel="1">
      <c r="B2507" s="73"/>
      <c r="C2507" s="90" t="s">
        <v>480</v>
      </c>
      <c r="D2507" s="103"/>
      <c r="E2507" s="117">
        <f>SUM(E2499:E2506)</f>
        <v>0</v>
      </c>
      <c r="F2507" s="111"/>
      <c r="G2507" s="117">
        <f>SUM(G2499:G2506)</f>
        <v>0</v>
      </c>
      <c r="H2507" s="112"/>
      <c r="I2507" s="117">
        <f>SUM(I2499:I2506)</f>
        <v>0</v>
      </c>
      <c r="J2507" s="111"/>
      <c r="K2507" s="117">
        <f t="shared" si="39"/>
        <v>0</v>
      </c>
      <c r="L2507" s="89"/>
      <c r="M2507" s="73"/>
    </row>
    <row r="2508" spans="2:13" ht="21" customHeight="1" outlineLevel="1">
      <c r="B2508" s="73"/>
      <c r="C2508" s="89"/>
      <c r="D2508" s="103"/>
      <c r="E2508" s="89"/>
      <c r="F2508" s="89"/>
      <c r="G2508" s="89"/>
      <c r="H2508" s="89"/>
      <c r="I2508" s="89"/>
      <c r="J2508" s="89"/>
      <c r="K2508" s="89"/>
      <c r="L2508" s="89"/>
      <c r="M2508" s="73"/>
    </row>
    <row r="2509" spans="2:13" ht="21" customHeight="1" outlineLevel="1">
      <c r="B2509" s="73"/>
      <c r="C2509" s="93" t="s">
        <v>490</v>
      </c>
      <c r="D2509" s="89"/>
      <c r="E2509" s="93" t="str">
        <f>IF(K2480&gt;0,"Si","No")</f>
        <v>No</v>
      </c>
      <c r="F2509" s="89"/>
      <c r="G2509" s="89"/>
      <c r="H2509" s="89"/>
      <c r="I2509" s="89"/>
      <c r="J2509" s="89"/>
      <c r="K2509" s="89"/>
      <c r="L2509" s="89"/>
      <c r="M2509" s="73"/>
    </row>
    <row r="2510" spans="2:13" ht="21" customHeight="1" outlineLevel="1">
      <c r="B2510" s="73"/>
      <c r="C2510" s="93" t="s">
        <v>491</v>
      </c>
      <c r="D2510" s="89"/>
      <c r="E2510" s="93" t="str">
        <f>IF(K2481&gt;0,"Si","No")</f>
        <v>No</v>
      </c>
      <c r="F2510" s="89"/>
      <c r="G2510" s="89"/>
      <c r="H2510" s="89"/>
      <c r="I2510" s="89"/>
      <c r="J2510" s="89"/>
      <c r="K2510" s="89"/>
      <c r="L2510" s="89"/>
      <c r="M2510" s="73"/>
    </row>
    <row r="2511" spans="2:13" ht="21" customHeight="1" outlineLevel="1">
      <c r="B2511" s="73"/>
      <c r="C2511" s="89"/>
      <c r="D2511" s="89"/>
      <c r="E2511" s="89"/>
      <c r="F2511" s="89"/>
      <c r="G2511" s="73"/>
      <c r="H2511" s="73"/>
      <c r="I2511" s="73"/>
      <c r="J2511" s="89"/>
      <c r="K2511" s="73"/>
      <c r="L2511" s="89"/>
      <c r="M2511" s="73"/>
    </row>
    <row r="2512" spans="2:13" ht="20.25" outlineLevel="1">
      <c r="B2512" s="73"/>
      <c r="C2512" s="86" t="s">
        <v>492</v>
      </c>
      <c r="D2512" s="73"/>
      <c r="E2512" s="98"/>
      <c r="F2512" s="99"/>
      <c r="G2512" s="99"/>
      <c r="H2512" s="99"/>
      <c r="I2512" s="99"/>
      <c r="J2512" s="99"/>
      <c r="K2512" s="99"/>
      <c r="L2512" s="89"/>
      <c r="M2512" s="73"/>
    </row>
    <row r="2513" spans="2:13" ht="21" customHeight="1" outlineLevel="1">
      <c r="B2513" s="73"/>
      <c r="C2513" s="73"/>
      <c r="D2513" s="73"/>
      <c r="E2513" s="100"/>
      <c r="F2513" s="101"/>
      <c r="G2513" s="100"/>
      <c r="H2513" s="101"/>
      <c r="I2513" s="100"/>
      <c r="J2513" s="102"/>
      <c r="K2513" s="100"/>
      <c r="L2513" s="89"/>
      <c r="M2513" s="73"/>
    </row>
    <row r="2514" spans="2:13" ht="21" customHeight="1" outlineLevel="1">
      <c r="B2514" s="73"/>
      <c r="C2514" s="73"/>
      <c r="D2514" s="73"/>
      <c r="E2514" s="100">
        <v>2024</v>
      </c>
      <c r="F2514" s="101"/>
      <c r="G2514" s="100">
        <v>2025</v>
      </c>
      <c r="H2514" s="101"/>
      <c r="I2514" s="100">
        <v>2026</v>
      </c>
      <c r="J2514" s="102"/>
      <c r="K2514" s="100" t="s">
        <v>407</v>
      </c>
      <c r="L2514" s="89"/>
      <c r="M2514" s="73"/>
    </row>
    <row r="2515" spans="2:13" ht="21" customHeight="1" outlineLevel="1">
      <c r="B2515" s="73"/>
      <c r="C2515" s="95" t="s">
        <v>493</v>
      </c>
      <c r="D2515" s="103"/>
      <c r="E2515" s="110"/>
      <c r="F2515" s="111"/>
      <c r="G2515" s="110"/>
      <c r="H2515" s="119"/>
      <c r="I2515" s="110"/>
      <c r="J2515" s="111"/>
      <c r="K2515" s="113" t="s">
        <v>495</v>
      </c>
      <c r="L2515" s="89"/>
      <c r="M2515" s="73"/>
    </row>
    <row r="2516" spans="2:13" ht="21" customHeight="1" outlineLevel="1">
      <c r="B2516" s="73"/>
      <c r="C2516" s="95" t="s">
        <v>496</v>
      </c>
      <c r="D2516" s="103"/>
      <c r="E2516" s="110"/>
      <c r="F2516" s="111"/>
      <c r="G2516" s="110"/>
      <c r="H2516" s="119"/>
      <c r="I2516" s="110"/>
      <c r="J2516" s="111"/>
      <c r="K2516" s="113" t="s">
        <v>495</v>
      </c>
      <c r="L2516" s="89"/>
      <c r="M2516" s="73"/>
    </row>
    <row r="2517" spans="2:13" ht="21" customHeight="1" outlineLevel="1">
      <c r="B2517" s="73"/>
      <c r="C2517" s="90" t="s">
        <v>498</v>
      </c>
      <c r="D2517" s="103"/>
      <c r="E2517" s="120">
        <v>0</v>
      </c>
      <c r="F2517" s="121"/>
      <c r="G2517" s="120">
        <v>0</v>
      </c>
      <c r="H2517" s="122"/>
      <c r="I2517" s="120">
        <v>0</v>
      </c>
      <c r="J2517" s="123"/>
      <c r="K2517" s="124">
        <f>E2517+G2517+I2517</f>
        <v>0</v>
      </c>
      <c r="L2517" s="73"/>
      <c r="M2517" s="73"/>
    </row>
    <row r="2518" spans="2:13" ht="21" customHeight="1" outlineLevel="1">
      <c r="B2518" s="73"/>
      <c r="C2518" s="90" t="s">
        <v>499</v>
      </c>
      <c r="D2518" s="103"/>
      <c r="E2518" s="110"/>
      <c r="F2518" s="111"/>
      <c r="G2518" s="110"/>
      <c r="H2518" s="119"/>
      <c r="I2518" s="110"/>
      <c r="J2518" s="111"/>
      <c r="K2518" s="113" t="s">
        <v>495</v>
      </c>
      <c r="L2518" s="89"/>
      <c r="M2518" s="73"/>
    </row>
    <row r="2519" spans="2:13" ht="21" customHeight="1" outlineLevel="1">
      <c r="B2519" s="73"/>
      <c r="C2519" s="90" t="s">
        <v>500</v>
      </c>
      <c r="D2519" s="103"/>
      <c r="E2519" s="105"/>
      <c r="F2519" s="125"/>
      <c r="G2519" s="105"/>
      <c r="H2519" s="126"/>
      <c r="I2519" s="105"/>
      <c r="J2519" s="111"/>
      <c r="K2519" s="113" t="s">
        <v>495</v>
      </c>
      <c r="L2519" s="116"/>
      <c r="M2519" s="73"/>
    </row>
    <row r="2520" spans="2:13" outlineLevel="1">
      <c r="B2520" s="73"/>
      <c r="C2520" s="90" t="s">
        <v>501</v>
      </c>
      <c r="D2520" s="103"/>
      <c r="E2520" s="127"/>
      <c r="F2520" s="125"/>
      <c r="G2520" s="105"/>
      <c r="H2520" s="126"/>
      <c r="I2520" s="105"/>
      <c r="J2520" s="111"/>
      <c r="K2520" s="113" t="s">
        <v>495</v>
      </c>
      <c r="L2520" s="116"/>
      <c r="M2520" s="73"/>
    </row>
    <row r="2521" spans="2:13" ht="21" customHeight="1" outlineLevel="1">
      <c r="B2521" s="73"/>
      <c r="C2521" s="90" t="s">
        <v>503</v>
      </c>
      <c r="D2521" s="103"/>
      <c r="E2521" s="105"/>
      <c r="F2521" s="125"/>
      <c r="G2521" s="105"/>
      <c r="H2521" s="126"/>
      <c r="I2521" s="105"/>
      <c r="J2521" s="111"/>
      <c r="K2521" s="124" t="s">
        <v>495</v>
      </c>
      <c r="L2521" s="89"/>
      <c r="M2521" s="73"/>
    </row>
    <row r="2522" spans="2:13" ht="21" customHeight="1" outlineLevel="1">
      <c r="B2522" s="73"/>
      <c r="C2522" s="90" t="s">
        <v>504</v>
      </c>
      <c r="D2522" s="103"/>
      <c r="E2522" s="110"/>
      <c r="F2522" s="111"/>
      <c r="G2522" s="110"/>
      <c r="H2522" s="119"/>
      <c r="I2522" s="110"/>
      <c r="J2522" s="111"/>
      <c r="K2522" s="113" t="s">
        <v>495</v>
      </c>
      <c r="L2522" s="89"/>
      <c r="M2522" s="73"/>
    </row>
    <row r="2523" spans="2:13" ht="21.75" customHeight="1" outlineLevel="1">
      <c r="B2523" s="73"/>
      <c r="C2523" s="90" t="s">
        <v>506</v>
      </c>
      <c r="D2523" s="103"/>
      <c r="E2523" s="120">
        <v>0</v>
      </c>
      <c r="F2523" s="121"/>
      <c r="G2523" s="120">
        <v>0</v>
      </c>
      <c r="H2523" s="122"/>
      <c r="I2523" s="120">
        <v>0</v>
      </c>
      <c r="J2523" s="123"/>
      <c r="K2523" s="124">
        <f>E2523+G2523+I2523</f>
        <v>0</v>
      </c>
      <c r="L2523" s="73"/>
      <c r="M2523" s="73"/>
    </row>
    <row r="2524" spans="2:13" ht="21.75" customHeight="1" outlineLevel="1">
      <c r="B2524" s="73"/>
      <c r="C2524" s="90" t="s">
        <v>507</v>
      </c>
      <c r="D2524" s="103"/>
      <c r="E2524" s="128">
        <v>0</v>
      </c>
      <c r="F2524" s="129"/>
      <c r="G2524" s="128">
        <v>0</v>
      </c>
      <c r="H2524" s="142"/>
      <c r="I2524" s="128">
        <v>0</v>
      </c>
      <c r="J2524" s="130"/>
      <c r="K2524" s="131">
        <f>E2524+G2524+I2524</f>
        <v>0</v>
      </c>
      <c r="L2524" s="89"/>
      <c r="M2524" s="73"/>
    </row>
    <row r="2525" spans="2:13" ht="21" customHeight="1" outlineLevel="1">
      <c r="B2525" s="73"/>
      <c r="C2525" s="109"/>
      <c r="D2525" s="103"/>
      <c r="E2525" s="130"/>
      <c r="F2525" s="130"/>
      <c r="G2525" s="130"/>
      <c r="H2525" s="132"/>
      <c r="I2525" s="130"/>
      <c r="J2525" s="130"/>
      <c r="K2525" s="130"/>
      <c r="L2525" s="89"/>
      <c r="M2525" s="73"/>
    </row>
    <row r="2526" spans="2:13" ht="21" customHeight="1" outlineLevel="1">
      <c r="B2526" s="73"/>
      <c r="C2526" s="109"/>
      <c r="D2526" s="103"/>
      <c r="E2526" s="98"/>
      <c r="F2526" s="73"/>
      <c r="G2526" s="73"/>
      <c r="H2526" s="73"/>
      <c r="I2526" s="73"/>
      <c r="J2526" s="73"/>
      <c r="K2526" s="73"/>
      <c r="L2526" s="89"/>
      <c r="M2526" s="73"/>
    </row>
    <row r="2527" spans="2:13" ht="21" customHeight="1" outlineLevel="1">
      <c r="B2527" s="73"/>
      <c r="C2527" s="86" t="s">
        <v>508</v>
      </c>
      <c r="D2527" s="116"/>
      <c r="E2527" s="116"/>
      <c r="F2527" s="116"/>
      <c r="G2527" s="73"/>
      <c r="H2527" s="73"/>
      <c r="I2527" s="73"/>
      <c r="J2527" s="116"/>
      <c r="K2527" s="73"/>
      <c r="L2527" s="116"/>
      <c r="M2527" s="73"/>
    </row>
    <row r="2528" spans="2:13" ht="21" customHeight="1" outlineLevel="1">
      <c r="B2528" s="73"/>
      <c r="C2528" s="89"/>
      <c r="D2528" s="89"/>
      <c r="E2528" s="89"/>
      <c r="F2528" s="89"/>
      <c r="G2528" s="73"/>
      <c r="H2528" s="73"/>
      <c r="I2528" s="73"/>
      <c r="J2528" s="89"/>
      <c r="K2528" s="73"/>
      <c r="L2528" s="89"/>
      <c r="M2528" s="73"/>
    </row>
    <row r="2529" spans="2:13" ht="21" customHeight="1" outlineLevel="1">
      <c r="B2529" s="73"/>
      <c r="C2529" s="133" t="s">
        <v>509</v>
      </c>
      <c r="D2529" s="89"/>
      <c r="E2529" s="89"/>
      <c r="F2529" s="89"/>
      <c r="G2529" s="73"/>
      <c r="H2529" s="73"/>
      <c r="I2529" s="73"/>
      <c r="J2529" s="73"/>
      <c r="K2529" s="73"/>
      <c r="L2529" s="89"/>
      <c r="M2529" s="73"/>
    </row>
    <row r="2530" spans="2:13" ht="21" customHeight="1" outlineLevel="1">
      <c r="B2530" s="73"/>
      <c r="C2530" s="89"/>
      <c r="D2530" s="89"/>
      <c r="E2530" s="89"/>
      <c r="F2530" s="89"/>
      <c r="G2530" s="73"/>
      <c r="H2530" s="73"/>
      <c r="I2530" s="73"/>
      <c r="J2530" s="89"/>
      <c r="K2530" s="73"/>
      <c r="L2530" s="89"/>
      <c r="M2530" s="73"/>
    </row>
    <row r="2531" spans="2:13" ht="21" customHeight="1" outlineLevel="1">
      <c r="B2531" s="73"/>
      <c r="C2531" s="481"/>
      <c r="D2531" s="481"/>
      <c r="E2531" s="481"/>
      <c r="F2531" s="481"/>
      <c r="G2531" s="481"/>
      <c r="H2531" s="481"/>
      <c r="I2531" s="481"/>
      <c r="J2531" s="481"/>
      <c r="K2531" s="481"/>
      <c r="L2531" s="89"/>
      <c r="M2531" s="73"/>
    </row>
    <row r="2532" spans="2:13" ht="21" customHeight="1" outlineLevel="1">
      <c r="B2532" s="73"/>
      <c r="C2532" s="481"/>
      <c r="D2532" s="481"/>
      <c r="E2532" s="481"/>
      <c r="F2532" s="481"/>
      <c r="G2532" s="481"/>
      <c r="H2532" s="481"/>
      <c r="I2532" s="481"/>
      <c r="J2532" s="481"/>
      <c r="K2532" s="481"/>
      <c r="L2532" s="73"/>
      <c r="M2532" s="73"/>
    </row>
    <row r="2533" spans="2:13" ht="21" customHeight="1" outlineLevel="1">
      <c r="B2533" s="73"/>
      <c r="C2533" s="481"/>
      <c r="D2533" s="481"/>
      <c r="E2533" s="481"/>
      <c r="F2533" s="481"/>
      <c r="G2533" s="481"/>
      <c r="H2533" s="481"/>
      <c r="I2533" s="481"/>
      <c r="J2533" s="481"/>
      <c r="K2533" s="481"/>
      <c r="L2533" s="73"/>
      <c r="M2533" s="73"/>
    </row>
    <row r="2534" spans="2:13" ht="21" customHeight="1" outlineLevel="1">
      <c r="B2534" s="73"/>
      <c r="C2534" s="481"/>
      <c r="D2534" s="481"/>
      <c r="E2534" s="481"/>
      <c r="F2534" s="481"/>
      <c r="G2534" s="481"/>
      <c r="H2534" s="481"/>
      <c r="I2534" s="481"/>
      <c r="J2534" s="481"/>
      <c r="K2534" s="481"/>
      <c r="L2534" s="73"/>
      <c r="M2534" s="73"/>
    </row>
    <row r="2535" spans="2:13" ht="21" customHeight="1" outlineLevel="1">
      <c r="B2535" s="73"/>
      <c r="C2535" s="481"/>
      <c r="D2535" s="481"/>
      <c r="E2535" s="481"/>
      <c r="F2535" s="481"/>
      <c r="G2535" s="481"/>
      <c r="H2535" s="481"/>
      <c r="I2535" s="481"/>
      <c r="J2535" s="481"/>
      <c r="K2535" s="481"/>
      <c r="L2535" s="73"/>
      <c r="M2535" s="73"/>
    </row>
    <row r="2536" spans="2:13" ht="21" customHeight="1" outlineLevel="1">
      <c r="B2536" s="73"/>
      <c r="C2536" s="481"/>
      <c r="D2536" s="481"/>
      <c r="E2536" s="481"/>
      <c r="F2536" s="481"/>
      <c r="G2536" s="481"/>
      <c r="H2536" s="481"/>
      <c r="I2536" s="481"/>
      <c r="J2536" s="481"/>
      <c r="K2536" s="481"/>
      <c r="L2536" s="73"/>
      <c r="M2536" s="73"/>
    </row>
    <row r="2537" spans="2:13" ht="21" customHeight="1" outlineLevel="1">
      <c r="B2537" s="73"/>
      <c r="C2537" s="481"/>
      <c r="D2537" s="481"/>
      <c r="E2537" s="481"/>
      <c r="F2537" s="481"/>
      <c r="G2537" s="481"/>
      <c r="H2537" s="481"/>
      <c r="I2537" s="481"/>
      <c r="J2537" s="481"/>
      <c r="K2537" s="481"/>
      <c r="L2537" s="73"/>
      <c r="M2537" s="73"/>
    </row>
    <row r="2538" spans="2:13" ht="21" customHeight="1" outlineLevel="1">
      <c r="B2538" s="73"/>
      <c r="C2538" s="481"/>
      <c r="D2538" s="481"/>
      <c r="E2538" s="481"/>
      <c r="F2538" s="481"/>
      <c r="G2538" s="481"/>
      <c r="H2538" s="481"/>
      <c r="I2538" s="481"/>
      <c r="J2538" s="481"/>
      <c r="K2538" s="481"/>
      <c r="L2538" s="73"/>
      <c r="M2538" s="73"/>
    </row>
    <row r="2539" spans="2:13" ht="21" customHeight="1" outlineLevel="1">
      <c r="B2539" s="73"/>
      <c r="C2539" s="481"/>
      <c r="D2539" s="481"/>
      <c r="E2539" s="481"/>
      <c r="F2539" s="481"/>
      <c r="G2539" s="481"/>
      <c r="H2539" s="481"/>
      <c r="I2539" s="481"/>
      <c r="J2539" s="481"/>
      <c r="K2539" s="481"/>
      <c r="L2539" s="73"/>
      <c r="M2539" s="73"/>
    </row>
    <row r="2540" spans="2:13" ht="21" customHeight="1" outlineLevel="1">
      <c r="B2540" s="73"/>
      <c r="C2540" s="481"/>
      <c r="D2540" s="481"/>
      <c r="E2540" s="481"/>
      <c r="F2540" s="481"/>
      <c r="G2540" s="481"/>
      <c r="H2540" s="481"/>
      <c r="I2540" s="481"/>
      <c r="J2540" s="481"/>
      <c r="K2540" s="481"/>
      <c r="L2540" s="73"/>
      <c r="M2540" s="73"/>
    </row>
    <row r="2541" spans="2:13" ht="21" customHeight="1" outlineLevel="1">
      <c r="B2541" s="73"/>
      <c r="C2541" s="481"/>
      <c r="D2541" s="481"/>
      <c r="E2541" s="481"/>
      <c r="F2541" s="481"/>
      <c r="G2541" s="481"/>
      <c r="H2541" s="481"/>
      <c r="I2541" s="481"/>
      <c r="J2541" s="481"/>
      <c r="K2541" s="481"/>
      <c r="L2541" s="73"/>
      <c r="M2541" s="73"/>
    </row>
    <row r="2542" spans="2:13" ht="21" customHeight="1" outlineLevel="1">
      <c r="B2542" s="73"/>
      <c r="C2542" s="481"/>
      <c r="D2542" s="481"/>
      <c r="E2542" s="481"/>
      <c r="F2542" s="481"/>
      <c r="G2542" s="481"/>
      <c r="H2542" s="481"/>
      <c r="I2542" s="481"/>
      <c r="J2542" s="481"/>
      <c r="K2542" s="481"/>
      <c r="L2542" s="73"/>
      <c r="M2542" s="73"/>
    </row>
    <row r="2543" spans="2:13" ht="21" customHeight="1" outlineLevel="1">
      <c r="B2543" s="73"/>
      <c r="C2543" s="481"/>
      <c r="D2543" s="481"/>
      <c r="E2543" s="481"/>
      <c r="F2543" s="481"/>
      <c r="G2543" s="481"/>
      <c r="H2543" s="481"/>
      <c r="I2543" s="481"/>
      <c r="J2543" s="481"/>
      <c r="K2543" s="481"/>
      <c r="L2543" s="73"/>
      <c r="M2543" s="73"/>
    </row>
    <row r="2544" spans="2:13" ht="21" customHeight="1" outlineLevel="1">
      <c r="B2544" s="73"/>
      <c r="C2544" s="481"/>
      <c r="D2544" s="481"/>
      <c r="E2544" s="481"/>
      <c r="F2544" s="481"/>
      <c r="G2544" s="481"/>
      <c r="H2544" s="481"/>
      <c r="I2544" s="481"/>
      <c r="J2544" s="481"/>
      <c r="K2544" s="481"/>
      <c r="L2544" s="73"/>
      <c r="M2544" s="73"/>
    </row>
    <row r="2545" spans="2:13" ht="21" customHeight="1" outlineLevel="1">
      <c r="B2545" s="73"/>
      <c r="C2545" s="481"/>
      <c r="D2545" s="481"/>
      <c r="E2545" s="481"/>
      <c r="F2545" s="481"/>
      <c r="G2545" s="481"/>
      <c r="H2545" s="481"/>
      <c r="I2545" s="481"/>
      <c r="J2545" s="481"/>
      <c r="K2545" s="481"/>
      <c r="L2545" s="73"/>
      <c r="M2545" s="73"/>
    </row>
    <row r="2546" spans="2:13" ht="21" customHeight="1" outlineLevel="1">
      <c r="B2546" s="73"/>
      <c r="C2546" s="481"/>
      <c r="D2546" s="481"/>
      <c r="E2546" s="481"/>
      <c r="F2546" s="481"/>
      <c r="G2546" s="481"/>
      <c r="H2546" s="481"/>
      <c r="I2546" s="481"/>
      <c r="J2546" s="481"/>
      <c r="K2546" s="481"/>
      <c r="L2546" s="73"/>
      <c r="M2546" s="73"/>
    </row>
    <row r="2547" spans="2:13" ht="21" customHeight="1" outlineLevel="1">
      <c r="B2547" s="73"/>
      <c r="C2547" s="481"/>
      <c r="D2547" s="481"/>
      <c r="E2547" s="481"/>
      <c r="F2547" s="481"/>
      <c r="G2547" s="481"/>
      <c r="H2547" s="481"/>
      <c r="I2547" s="481"/>
      <c r="J2547" s="481"/>
      <c r="K2547" s="481"/>
      <c r="L2547" s="73"/>
      <c r="M2547" s="73"/>
    </row>
    <row r="2548" spans="2:13" ht="21" customHeight="1" outlineLevel="1">
      <c r="B2548" s="73"/>
      <c r="C2548" s="481"/>
      <c r="D2548" s="481"/>
      <c r="E2548" s="481"/>
      <c r="F2548" s="481"/>
      <c r="G2548" s="481"/>
      <c r="H2548" s="481"/>
      <c r="I2548" s="481"/>
      <c r="J2548" s="481"/>
      <c r="K2548" s="481"/>
      <c r="L2548" s="73"/>
      <c r="M2548" s="73"/>
    </row>
    <row r="2549" spans="2:13" ht="21" customHeight="1" outlineLevel="1">
      <c r="B2549" s="73"/>
      <c r="C2549" s="134"/>
      <c r="D2549" s="73"/>
      <c r="E2549" s="134"/>
      <c r="F2549" s="73"/>
      <c r="G2549" s="73"/>
      <c r="H2549" s="73"/>
      <c r="I2549" s="135"/>
      <c r="J2549" s="136"/>
      <c r="K2549" s="137"/>
      <c r="L2549" s="73"/>
      <c r="M2549" s="73"/>
    </row>
    <row r="2550" spans="2:13" ht="21" customHeight="1" outlineLevel="1">
      <c r="B2550" s="73"/>
      <c r="C2550" s="133" t="s">
        <v>511</v>
      </c>
      <c r="D2550" s="73"/>
      <c r="E2550" s="134"/>
      <c r="F2550" s="73"/>
      <c r="G2550" s="73"/>
      <c r="H2550" s="73"/>
      <c r="I2550" s="135"/>
      <c r="J2550" s="136"/>
      <c r="K2550" s="137"/>
      <c r="L2550" s="73"/>
      <c r="M2550" s="73"/>
    </row>
    <row r="2551" spans="2:13" ht="21" customHeight="1" outlineLevel="1">
      <c r="B2551" s="73"/>
      <c r="C2551" s="73"/>
      <c r="D2551" s="73"/>
      <c r="E2551" s="83"/>
      <c r="F2551" s="73"/>
      <c r="G2551" s="73"/>
      <c r="H2551" s="73"/>
      <c r="I2551" s="73"/>
      <c r="J2551" s="73"/>
      <c r="K2551" s="73"/>
      <c r="L2551" s="73"/>
      <c r="M2551" s="73"/>
    </row>
    <row r="2552" spans="2:13" ht="21" customHeight="1" outlineLevel="1">
      <c r="B2552" s="73"/>
      <c r="C2552" s="481"/>
      <c r="D2552" s="481"/>
      <c r="E2552" s="481"/>
      <c r="F2552" s="481"/>
      <c r="G2552" s="481"/>
      <c r="H2552" s="481"/>
      <c r="I2552" s="481"/>
      <c r="J2552" s="481"/>
      <c r="K2552" s="481"/>
      <c r="L2552" s="73"/>
      <c r="M2552" s="73"/>
    </row>
    <row r="2553" spans="2:13" ht="21" customHeight="1" outlineLevel="1">
      <c r="B2553" s="73"/>
      <c r="C2553" s="481"/>
      <c r="D2553" s="481"/>
      <c r="E2553" s="481"/>
      <c r="F2553" s="481"/>
      <c r="G2553" s="481"/>
      <c r="H2553" s="481"/>
      <c r="I2553" s="481"/>
      <c r="J2553" s="481"/>
      <c r="K2553" s="481"/>
      <c r="L2553" s="73"/>
      <c r="M2553" s="73"/>
    </row>
    <row r="2554" spans="2:13" ht="21" customHeight="1" outlineLevel="1">
      <c r="B2554" s="73"/>
      <c r="C2554" s="481"/>
      <c r="D2554" s="481"/>
      <c r="E2554" s="481"/>
      <c r="F2554" s="481"/>
      <c r="G2554" s="481"/>
      <c r="H2554" s="481"/>
      <c r="I2554" s="481"/>
      <c r="J2554" s="481"/>
      <c r="K2554" s="481"/>
      <c r="L2554" s="73"/>
      <c r="M2554" s="73"/>
    </row>
    <row r="2555" spans="2:13" ht="21" customHeight="1" outlineLevel="1">
      <c r="B2555" s="73"/>
      <c r="C2555" s="481"/>
      <c r="D2555" s="481"/>
      <c r="E2555" s="481"/>
      <c r="F2555" s="481"/>
      <c r="G2555" s="481"/>
      <c r="H2555" s="481"/>
      <c r="I2555" s="481"/>
      <c r="J2555" s="481"/>
      <c r="K2555" s="481"/>
      <c r="L2555" s="73"/>
      <c r="M2555" s="73"/>
    </row>
    <row r="2556" spans="2:13" ht="21" customHeight="1" outlineLevel="1">
      <c r="B2556" s="73"/>
      <c r="C2556" s="481"/>
      <c r="D2556" s="481"/>
      <c r="E2556" s="481"/>
      <c r="F2556" s="481"/>
      <c r="G2556" s="481"/>
      <c r="H2556" s="481"/>
      <c r="I2556" s="481"/>
      <c r="J2556" s="481"/>
      <c r="K2556" s="481"/>
      <c r="L2556" s="73"/>
      <c r="M2556" s="73"/>
    </row>
    <row r="2557" spans="2:13" ht="21" customHeight="1" outlineLevel="1">
      <c r="B2557" s="73"/>
      <c r="C2557" s="481"/>
      <c r="D2557" s="481"/>
      <c r="E2557" s="481"/>
      <c r="F2557" s="481"/>
      <c r="G2557" s="481"/>
      <c r="H2557" s="481"/>
      <c r="I2557" s="481"/>
      <c r="J2557" s="481"/>
      <c r="K2557" s="481"/>
      <c r="L2557" s="73"/>
      <c r="M2557" s="73"/>
    </row>
    <row r="2558" spans="2:13" ht="21" customHeight="1" outlineLevel="1">
      <c r="B2558" s="73"/>
      <c r="C2558" s="481"/>
      <c r="D2558" s="481"/>
      <c r="E2558" s="481"/>
      <c r="F2558" s="481"/>
      <c r="G2558" s="481"/>
      <c r="H2558" s="481"/>
      <c r="I2558" s="481"/>
      <c r="J2558" s="481"/>
      <c r="K2558" s="481"/>
      <c r="L2558" s="73"/>
      <c r="M2558" s="73"/>
    </row>
    <row r="2559" spans="2:13" ht="21" customHeight="1" outlineLevel="1">
      <c r="B2559" s="73"/>
      <c r="C2559" s="481"/>
      <c r="D2559" s="481"/>
      <c r="E2559" s="481"/>
      <c r="F2559" s="481"/>
      <c r="G2559" s="481"/>
      <c r="H2559" s="481"/>
      <c r="I2559" s="481"/>
      <c r="J2559" s="481"/>
      <c r="K2559" s="481"/>
      <c r="L2559" s="73"/>
      <c r="M2559" s="73"/>
    </row>
    <row r="2560" spans="2:13" ht="21" customHeight="1" outlineLevel="1">
      <c r="B2560" s="73"/>
      <c r="C2560" s="481"/>
      <c r="D2560" s="481"/>
      <c r="E2560" s="481"/>
      <c r="F2560" s="481"/>
      <c r="G2560" s="481"/>
      <c r="H2560" s="481"/>
      <c r="I2560" s="481"/>
      <c r="J2560" s="481"/>
      <c r="K2560" s="481"/>
      <c r="L2560" s="73"/>
      <c r="M2560" s="73"/>
    </row>
    <row r="2561" spans="2:13" ht="21" customHeight="1" outlineLevel="1">
      <c r="B2561" s="73"/>
      <c r="C2561" s="481"/>
      <c r="D2561" s="481"/>
      <c r="E2561" s="481"/>
      <c r="F2561" s="481"/>
      <c r="G2561" s="481"/>
      <c r="H2561" s="481"/>
      <c r="I2561" s="481"/>
      <c r="J2561" s="481"/>
      <c r="K2561" s="481"/>
      <c r="L2561" s="73"/>
      <c r="M2561" s="73"/>
    </row>
    <row r="2562" spans="2:13" ht="21" customHeight="1" outlineLevel="1">
      <c r="B2562" s="73"/>
      <c r="C2562" s="481"/>
      <c r="D2562" s="481"/>
      <c r="E2562" s="481"/>
      <c r="F2562" s="481"/>
      <c r="G2562" s="481"/>
      <c r="H2562" s="481"/>
      <c r="I2562" s="481"/>
      <c r="J2562" s="481"/>
      <c r="K2562" s="481"/>
      <c r="L2562" s="73"/>
      <c r="M2562" s="73"/>
    </row>
    <row r="2563" spans="2:13" ht="21" customHeight="1" outlineLevel="1">
      <c r="B2563" s="73"/>
      <c r="C2563" s="481"/>
      <c r="D2563" s="481"/>
      <c r="E2563" s="481"/>
      <c r="F2563" s="481"/>
      <c r="G2563" s="481"/>
      <c r="H2563" s="481"/>
      <c r="I2563" s="481"/>
      <c r="J2563" s="481"/>
      <c r="K2563" s="481"/>
      <c r="L2563" s="73"/>
      <c r="M2563" s="73"/>
    </row>
    <row r="2564" spans="2:13" ht="21" customHeight="1" outlineLevel="1">
      <c r="B2564" s="73"/>
      <c r="C2564" s="481"/>
      <c r="D2564" s="481"/>
      <c r="E2564" s="481"/>
      <c r="F2564" s="481"/>
      <c r="G2564" s="481"/>
      <c r="H2564" s="481"/>
      <c r="I2564" s="481"/>
      <c r="J2564" s="481"/>
      <c r="K2564" s="481"/>
      <c r="L2564" s="73"/>
      <c r="M2564" s="73"/>
    </row>
    <row r="2565" spans="2:13" ht="21" customHeight="1" outlineLevel="1">
      <c r="B2565" s="73"/>
      <c r="C2565" s="481"/>
      <c r="D2565" s="481"/>
      <c r="E2565" s="481"/>
      <c r="F2565" s="481"/>
      <c r="G2565" s="481"/>
      <c r="H2565" s="481"/>
      <c r="I2565" s="481"/>
      <c r="J2565" s="481"/>
      <c r="K2565" s="481"/>
      <c r="L2565" s="73"/>
      <c r="M2565" s="73"/>
    </row>
    <row r="2566" spans="2:13" ht="21" customHeight="1" outlineLevel="1">
      <c r="B2566" s="73"/>
      <c r="C2566" s="481"/>
      <c r="D2566" s="481"/>
      <c r="E2566" s="481"/>
      <c r="F2566" s="481"/>
      <c r="G2566" s="481"/>
      <c r="H2566" s="481"/>
      <c r="I2566" s="481"/>
      <c r="J2566" s="481"/>
      <c r="K2566" s="481"/>
      <c r="L2566" s="73"/>
      <c r="M2566" s="73"/>
    </row>
    <row r="2567" spans="2:13" ht="21" customHeight="1" outlineLevel="1">
      <c r="B2567" s="73"/>
      <c r="C2567" s="481"/>
      <c r="D2567" s="481"/>
      <c r="E2567" s="481"/>
      <c r="F2567" s="481"/>
      <c r="G2567" s="481"/>
      <c r="H2567" s="481"/>
      <c r="I2567" s="481"/>
      <c r="J2567" s="481"/>
      <c r="K2567" s="481"/>
      <c r="L2567" s="73"/>
      <c r="M2567" s="73"/>
    </row>
    <row r="2568" spans="2:13" ht="21" customHeight="1" outlineLevel="1">
      <c r="B2568" s="73"/>
      <c r="C2568" s="481"/>
      <c r="D2568" s="481"/>
      <c r="E2568" s="481"/>
      <c r="F2568" s="481"/>
      <c r="G2568" s="481"/>
      <c r="H2568" s="481"/>
      <c r="I2568" s="481"/>
      <c r="J2568" s="481"/>
      <c r="K2568" s="481"/>
      <c r="L2568" s="73"/>
      <c r="M2568" s="73"/>
    </row>
    <row r="2569" spans="2:13" ht="21" customHeight="1" outlineLevel="1">
      <c r="B2569" s="73"/>
      <c r="C2569" s="481"/>
      <c r="D2569" s="481"/>
      <c r="E2569" s="481"/>
      <c r="F2569" s="481"/>
      <c r="G2569" s="481"/>
      <c r="H2569" s="481"/>
      <c r="I2569" s="481"/>
      <c r="J2569" s="481"/>
      <c r="K2569" s="481"/>
      <c r="L2569" s="73"/>
      <c r="M2569" s="73"/>
    </row>
    <row r="2570" spans="2:13" ht="21" customHeight="1" outlineLevel="1">
      <c r="B2570" s="73"/>
      <c r="C2570" s="134"/>
      <c r="D2570" s="73"/>
      <c r="E2570" s="134"/>
      <c r="F2570" s="73"/>
      <c r="G2570" s="73"/>
      <c r="H2570" s="73"/>
      <c r="I2570" s="135"/>
      <c r="J2570" s="136"/>
      <c r="K2570" s="137"/>
      <c r="L2570" s="73"/>
      <c r="M2570" s="73"/>
    </row>
    <row r="2571" spans="2:13" ht="20.25" customHeight="1">
      <c r="B2571" s="73"/>
      <c r="C2571" s="134"/>
      <c r="D2571" s="73"/>
      <c r="E2571" s="134"/>
      <c r="F2571" s="73"/>
      <c r="G2571" s="73"/>
      <c r="H2571" s="73"/>
      <c r="I2571" s="135"/>
      <c r="J2571" s="136"/>
      <c r="K2571" s="137"/>
      <c r="L2571" s="73"/>
      <c r="M2571" s="73"/>
    </row>
    <row r="2572" spans="2:13" ht="24" customHeight="1">
      <c r="B2572" s="73"/>
      <c r="C2572" s="84" t="s">
        <v>344</v>
      </c>
      <c r="D2572" s="81"/>
      <c r="E2572" s="84" t="s">
        <v>345</v>
      </c>
      <c r="F2572" s="73"/>
      <c r="G2572" s="85" t="s">
        <v>497</v>
      </c>
      <c r="H2572" s="73"/>
      <c r="J2572" s="73"/>
      <c r="K2572" s="73"/>
      <c r="L2572" s="73"/>
      <c r="M2572" s="73"/>
    </row>
    <row r="2573" spans="2:13" ht="21" customHeight="1" outlineLevel="1">
      <c r="B2573" s="73"/>
      <c r="C2573" s="83"/>
      <c r="D2573" s="73"/>
      <c r="E2573" s="83"/>
      <c r="F2573" s="73"/>
      <c r="G2573" s="73"/>
      <c r="H2573" s="73"/>
      <c r="I2573" s="73"/>
      <c r="J2573" s="73"/>
      <c r="K2573" s="73"/>
      <c r="L2573" s="73"/>
      <c r="M2573" s="73"/>
    </row>
    <row r="2574" spans="2:13" ht="21.75" customHeight="1" outlineLevel="1">
      <c r="B2574" s="73"/>
      <c r="C2574" s="86" t="s">
        <v>431</v>
      </c>
      <c r="D2574" s="73"/>
      <c r="E2574" s="87"/>
      <c r="F2574" s="73"/>
      <c r="G2574" s="73"/>
      <c r="H2574" s="73"/>
      <c r="I2574" s="73"/>
      <c r="J2574" s="73"/>
      <c r="K2574" s="73"/>
      <c r="L2574" s="73"/>
      <c r="M2574" s="73"/>
    </row>
    <row r="2575" spans="2:13" ht="21" customHeight="1" outlineLevel="1">
      <c r="B2575" s="73"/>
      <c r="C2575" s="88"/>
      <c r="D2575" s="73"/>
      <c r="E2575" s="87"/>
      <c r="F2575" s="73"/>
      <c r="G2575" s="73"/>
      <c r="H2575" s="73"/>
      <c r="I2575" s="73"/>
      <c r="J2575" s="73"/>
      <c r="K2575" s="73"/>
      <c r="L2575" s="73"/>
      <c r="M2575" s="73"/>
    </row>
    <row r="2576" spans="2:13" ht="21" customHeight="1" outlineLevel="1">
      <c r="B2576" s="73"/>
      <c r="C2576" s="89"/>
      <c r="D2576" s="73"/>
      <c r="E2576" s="89"/>
      <c r="F2576" s="73"/>
      <c r="G2576" s="73"/>
      <c r="H2576" s="73"/>
      <c r="I2576" s="73"/>
      <c r="J2576" s="73"/>
      <c r="K2576" s="73"/>
      <c r="L2576" s="73"/>
      <c r="M2576" s="73"/>
    </row>
    <row r="2577" spans="2:13" outlineLevel="1">
      <c r="B2577" s="73"/>
      <c r="C2577" s="90" t="s">
        <v>36</v>
      </c>
      <c r="D2577" s="89"/>
      <c r="E2577" s="90" t="s">
        <v>432</v>
      </c>
      <c r="F2577" s="89"/>
      <c r="G2577" s="91" t="s">
        <v>433</v>
      </c>
      <c r="H2577" s="73"/>
      <c r="I2577" s="90" t="s">
        <v>434</v>
      </c>
      <c r="J2577" s="73"/>
      <c r="K2577" s="73"/>
      <c r="L2577" s="89"/>
      <c r="M2577" s="73"/>
    </row>
    <row r="2578" spans="2:13" ht="36.75" customHeight="1" outlineLevel="1">
      <c r="B2578" s="73"/>
      <c r="C2578" s="92" t="s">
        <v>316</v>
      </c>
      <c r="D2578" s="73"/>
      <c r="E2578" s="93" t="s">
        <v>680</v>
      </c>
      <c r="F2578" s="73"/>
      <c r="G2578" s="94"/>
      <c r="H2578" s="73"/>
      <c r="I2578" s="92" t="s">
        <v>542</v>
      </c>
      <c r="J2578" s="73"/>
      <c r="K2578" s="73"/>
      <c r="L2578" s="73"/>
      <c r="M2578" s="73"/>
    </row>
    <row r="2579" spans="2:13" ht="21" customHeight="1" outlineLevel="1">
      <c r="B2579" s="73"/>
      <c r="C2579" s="89"/>
      <c r="D2579" s="73"/>
      <c r="E2579" s="73"/>
      <c r="F2579" s="73"/>
      <c r="G2579" s="73"/>
      <c r="H2579" s="73"/>
      <c r="I2579" s="73"/>
      <c r="J2579" s="73"/>
      <c r="K2579" s="73"/>
      <c r="L2579" s="73"/>
      <c r="M2579" s="73"/>
    </row>
    <row r="2580" spans="2:13" ht="36" outlineLevel="1">
      <c r="B2580" s="73"/>
      <c r="C2580" s="95" t="s">
        <v>439</v>
      </c>
      <c r="D2580" s="89"/>
      <c r="E2580" s="95" t="s">
        <v>440</v>
      </c>
      <c r="F2580" s="89"/>
      <c r="G2580" s="95" t="s">
        <v>441</v>
      </c>
      <c r="H2580" s="73"/>
      <c r="I2580" s="95" t="s">
        <v>442</v>
      </c>
      <c r="J2580" s="89"/>
      <c r="K2580" s="95" t="s">
        <v>642</v>
      </c>
      <c r="L2580" s="73"/>
      <c r="M2580" s="73"/>
    </row>
    <row r="2581" spans="2:13" ht="36.75" customHeight="1" outlineLevel="1">
      <c r="B2581" s="73"/>
      <c r="C2581" s="94"/>
      <c r="D2581" s="89"/>
      <c r="E2581" s="94"/>
      <c r="F2581" s="89"/>
      <c r="G2581" s="94"/>
      <c r="H2581" s="73"/>
      <c r="I2581" s="150"/>
      <c r="J2581" s="89"/>
      <c r="K2581" s="94"/>
      <c r="L2581" s="73"/>
      <c r="M2581" s="73"/>
    </row>
    <row r="2582" spans="2:13" ht="21" customHeight="1" outlineLevel="1">
      <c r="B2582" s="73"/>
      <c r="C2582" s="89"/>
      <c r="D2582" s="89"/>
      <c r="E2582" s="89"/>
      <c r="F2582" s="89"/>
      <c r="G2582" s="73"/>
      <c r="H2582" s="73"/>
      <c r="I2582" s="73"/>
      <c r="J2582" s="89"/>
      <c r="K2582" s="73"/>
      <c r="L2582" s="73"/>
      <c r="M2582" s="73"/>
    </row>
    <row r="2583" spans="2:13" ht="21.75" customHeight="1" outlineLevel="1">
      <c r="B2583" s="73"/>
      <c r="C2583" s="86" t="s">
        <v>445</v>
      </c>
      <c r="D2583" s="73"/>
      <c r="E2583" s="98"/>
      <c r="F2583" s="99"/>
      <c r="G2583" s="99"/>
      <c r="H2583" s="99"/>
      <c r="I2583" s="99"/>
      <c r="J2583" s="99"/>
      <c r="K2583" s="99"/>
      <c r="L2583" s="73"/>
      <c r="M2583" s="73"/>
    </row>
    <row r="2584" spans="2:13" ht="21" customHeight="1" outlineLevel="1">
      <c r="B2584" s="73"/>
      <c r="C2584" s="73"/>
      <c r="D2584" s="73"/>
      <c r="E2584" s="100"/>
      <c r="F2584" s="101"/>
      <c r="G2584" s="100"/>
      <c r="H2584" s="101"/>
      <c r="I2584" s="100"/>
      <c r="J2584" s="102"/>
      <c r="K2584" s="100"/>
      <c r="L2584" s="73"/>
      <c r="M2584" s="73"/>
    </row>
    <row r="2585" spans="2:13" ht="21" customHeight="1" outlineLevel="1">
      <c r="B2585" s="73"/>
      <c r="C2585" s="73"/>
      <c r="D2585" s="73"/>
      <c r="E2585" s="100">
        <v>2024</v>
      </c>
      <c r="F2585" s="101"/>
      <c r="G2585" s="100">
        <v>2025</v>
      </c>
      <c r="H2585" s="101"/>
      <c r="I2585" s="100">
        <v>2026</v>
      </c>
      <c r="J2585" s="102"/>
      <c r="K2585" s="100" t="s">
        <v>446</v>
      </c>
      <c r="L2585" s="73"/>
      <c r="M2585" s="73"/>
    </row>
    <row r="2586" spans="2:13" outlineLevel="1">
      <c r="B2586" s="73"/>
      <c r="C2586" s="95" t="s">
        <v>447</v>
      </c>
      <c r="D2586" s="103"/>
      <c r="E2586" s="104">
        <f>E2587+E2588</f>
        <v>0</v>
      </c>
      <c r="F2586" s="103"/>
      <c r="G2586" s="104">
        <f>G2587+G2588</f>
        <v>0</v>
      </c>
      <c r="H2586" s="73"/>
      <c r="I2586" s="104">
        <f>I2587+I2588</f>
        <v>0</v>
      </c>
      <c r="J2586" s="103"/>
      <c r="K2586" s="104">
        <f>K2587+K2588</f>
        <v>0</v>
      </c>
      <c r="L2586" s="103"/>
      <c r="M2586" s="73"/>
    </row>
    <row r="2587" spans="2:13" ht="21" customHeight="1" outlineLevel="1">
      <c r="B2587" s="73"/>
      <c r="C2587" s="90" t="s">
        <v>448</v>
      </c>
      <c r="D2587" s="103"/>
      <c r="E2587" s="105">
        <v>0</v>
      </c>
      <c r="F2587" s="106"/>
      <c r="G2587" s="105">
        <v>0</v>
      </c>
      <c r="H2587" s="73"/>
      <c r="I2587" s="105">
        <v>0</v>
      </c>
      <c r="J2587" s="103"/>
      <c r="K2587" s="107">
        <f>E2587+G2587+I2587</f>
        <v>0</v>
      </c>
      <c r="L2587" s="103"/>
      <c r="M2587" s="73"/>
    </row>
    <row r="2588" spans="2:13" ht="21.75" customHeight="1" outlineLevel="1">
      <c r="B2588" s="73"/>
      <c r="C2588" s="90" t="s">
        <v>449</v>
      </c>
      <c r="D2588" s="103"/>
      <c r="E2588" s="105">
        <v>0</v>
      </c>
      <c r="F2588" s="106"/>
      <c r="G2588" s="105">
        <v>0</v>
      </c>
      <c r="H2588" s="73"/>
      <c r="I2588" s="105">
        <v>0</v>
      </c>
      <c r="J2588" s="103"/>
      <c r="K2588" s="107">
        <f>E2588+G2588+I2588</f>
        <v>0</v>
      </c>
      <c r="L2588" s="103"/>
      <c r="M2588" s="73"/>
    </row>
    <row r="2589" spans="2:13" outlineLevel="1">
      <c r="B2589" s="73"/>
      <c r="C2589" s="95" t="s">
        <v>450</v>
      </c>
      <c r="D2589" s="103"/>
      <c r="E2589" s="104">
        <f>E2590+E2591</f>
        <v>0</v>
      </c>
      <c r="F2589" s="103"/>
      <c r="G2589" s="104">
        <f>G2590+G2591</f>
        <v>0</v>
      </c>
      <c r="H2589" s="73"/>
      <c r="I2589" s="104">
        <f>I2590+I2591</f>
        <v>0</v>
      </c>
      <c r="J2589" s="103"/>
      <c r="K2589" s="104">
        <f>K2590+K2591</f>
        <v>0</v>
      </c>
      <c r="L2589" s="103"/>
      <c r="M2589" s="73"/>
    </row>
    <row r="2590" spans="2:13" ht="21" customHeight="1" outlineLevel="1">
      <c r="B2590" s="73"/>
      <c r="C2590" s="90" t="s">
        <v>451</v>
      </c>
      <c r="D2590" s="103"/>
      <c r="E2590" s="105">
        <v>0</v>
      </c>
      <c r="F2590" s="106"/>
      <c r="G2590" s="105">
        <v>0</v>
      </c>
      <c r="H2590" s="73"/>
      <c r="I2590" s="105">
        <v>0</v>
      </c>
      <c r="J2590" s="103"/>
      <c r="K2590" s="107">
        <f>E2590+G2590+I2590</f>
        <v>0</v>
      </c>
      <c r="L2590" s="103"/>
      <c r="M2590" s="73"/>
    </row>
    <row r="2591" spans="2:13" ht="21" customHeight="1" outlineLevel="1">
      <c r="B2591" s="73"/>
      <c r="C2591" s="90" t="s">
        <v>452</v>
      </c>
      <c r="D2591" s="103"/>
      <c r="E2591" s="105">
        <v>0</v>
      </c>
      <c r="F2591" s="106"/>
      <c r="G2591" s="105">
        <v>0</v>
      </c>
      <c r="H2591" s="73"/>
      <c r="I2591" s="105">
        <v>0</v>
      </c>
      <c r="J2591" s="103"/>
      <c r="K2591" s="107">
        <f>E2591+G2591+I2591</f>
        <v>0</v>
      </c>
      <c r="L2591" s="103"/>
      <c r="M2591" s="73"/>
    </row>
    <row r="2592" spans="2:13" ht="21" customHeight="1" outlineLevel="1">
      <c r="B2592" s="73"/>
      <c r="C2592" s="95" t="s">
        <v>453</v>
      </c>
      <c r="D2592" s="103"/>
      <c r="E2592" s="104">
        <f>E2593+E2594</f>
        <v>0</v>
      </c>
      <c r="F2592" s="103"/>
      <c r="G2592" s="104">
        <f>G2593+G2594</f>
        <v>0</v>
      </c>
      <c r="H2592" s="73"/>
      <c r="I2592" s="104">
        <f>I2593+I2594</f>
        <v>0</v>
      </c>
      <c r="J2592" s="103"/>
      <c r="K2592" s="104">
        <f>K2593+K2594</f>
        <v>0</v>
      </c>
      <c r="L2592" s="103"/>
      <c r="M2592" s="73"/>
    </row>
    <row r="2593" spans="2:13" ht="21" customHeight="1" outlineLevel="1">
      <c r="B2593" s="73"/>
      <c r="C2593" s="90" t="s">
        <v>454</v>
      </c>
      <c r="D2593" s="103"/>
      <c r="E2593" s="105">
        <v>0</v>
      </c>
      <c r="F2593" s="106"/>
      <c r="G2593" s="105">
        <v>0</v>
      </c>
      <c r="H2593" s="73"/>
      <c r="I2593" s="105">
        <v>0</v>
      </c>
      <c r="J2593" s="103"/>
      <c r="K2593" s="107">
        <f>E2593+G2593+I2593</f>
        <v>0</v>
      </c>
      <c r="L2593" s="103"/>
      <c r="M2593" s="73"/>
    </row>
    <row r="2594" spans="2:13" ht="21" customHeight="1" outlineLevel="1">
      <c r="B2594" s="73"/>
      <c r="C2594" s="90" t="s">
        <v>455</v>
      </c>
      <c r="D2594" s="103"/>
      <c r="E2594" s="105">
        <v>0</v>
      </c>
      <c r="F2594" s="106"/>
      <c r="G2594" s="105">
        <v>0</v>
      </c>
      <c r="H2594" s="73"/>
      <c r="I2594" s="105">
        <v>0</v>
      </c>
      <c r="J2594" s="103"/>
      <c r="K2594" s="107">
        <f>E2594+G2594+I2594</f>
        <v>0</v>
      </c>
      <c r="L2594" s="103"/>
      <c r="M2594" s="73"/>
    </row>
    <row r="2595" spans="2:13" ht="21" customHeight="1" outlineLevel="1">
      <c r="B2595" s="73"/>
      <c r="C2595" s="95" t="s">
        <v>456</v>
      </c>
      <c r="D2595" s="103"/>
      <c r="E2595" s="104">
        <f>E2596+E2597</f>
        <v>0</v>
      </c>
      <c r="F2595" s="103"/>
      <c r="G2595" s="104">
        <f>G2596+G2597</f>
        <v>0</v>
      </c>
      <c r="H2595" s="73"/>
      <c r="I2595" s="104">
        <f>I2596+I2597</f>
        <v>0</v>
      </c>
      <c r="J2595" s="103"/>
      <c r="K2595" s="104">
        <f>K2596+K2597</f>
        <v>0</v>
      </c>
      <c r="L2595" s="103"/>
      <c r="M2595" s="73"/>
    </row>
    <row r="2596" spans="2:13" ht="21" customHeight="1" outlineLevel="1">
      <c r="B2596" s="73"/>
      <c r="C2596" s="90" t="s">
        <v>457</v>
      </c>
      <c r="D2596" s="103"/>
      <c r="E2596" s="105">
        <v>0</v>
      </c>
      <c r="F2596" s="106"/>
      <c r="G2596" s="105">
        <v>0</v>
      </c>
      <c r="H2596" s="73"/>
      <c r="I2596" s="105">
        <v>0</v>
      </c>
      <c r="J2596" s="103"/>
      <c r="K2596" s="107">
        <f>E2596+G2596+I2596</f>
        <v>0</v>
      </c>
      <c r="L2596" s="103"/>
      <c r="M2596" s="73"/>
    </row>
    <row r="2597" spans="2:13" ht="21" customHeight="1" outlineLevel="1">
      <c r="B2597" s="73"/>
      <c r="C2597" s="90" t="s">
        <v>458</v>
      </c>
      <c r="D2597" s="103"/>
      <c r="E2597" s="105">
        <v>0</v>
      </c>
      <c r="F2597" s="106"/>
      <c r="G2597" s="105">
        <v>0</v>
      </c>
      <c r="H2597" s="73"/>
      <c r="I2597" s="105">
        <v>0</v>
      </c>
      <c r="J2597" s="103"/>
      <c r="K2597" s="107">
        <f>E2597+G2597+I2597</f>
        <v>0</v>
      </c>
      <c r="L2597" s="103"/>
      <c r="M2597" s="73"/>
    </row>
    <row r="2598" spans="2:13" ht="21" customHeight="1" outlineLevel="1">
      <c r="B2598" s="73"/>
      <c r="C2598" s="90" t="s">
        <v>459</v>
      </c>
      <c r="D2598" s="103"/>
      <c r="E2598" s="108">
        <f>E2586+E2589+E2592+E2595</f>
        <v>0</v>
      </c>
      <c r="F2598" s="103"/>
      <c r="G2598" s="108">
        <f>G2586+G2589+G2592+G2595</f>
        <v>0</v>
      </c>
      <c r="H2598" s="73"/>
      <c r="I2598" s="108">
        <f>I2586+I2589+I2592+I2595</f>
        <v>0</v>
      </c>
      <c r="J2598" s="103"/>
      <c r="K2598" s="108">
        <f>E2598+G2598+I2598</f>
        <v>0</v>
      </c>
      <c r="L2598" s="103"/>
      <c r="M2598" s="73"/>
    </row>
    <row r="2599" spans="2:13" ht="21" customHeight="1" outlineLevel="1">
      <c r="B2599" s="73"/>
      <c r="C2599" s="109"/>
      <c r="D2599" s="103"/>
      <c r="E2599" s="109"/>
      <c r="F2599" s="109"/>
      <c r="G2599" s="109"/>
      <c r="H2599" s="109"/>
      <c r="I2599" s="109"/>
      <c r="J2599" s="109"/>
      <c r="K2599" s="109"/>
      <c r="L2599" s="103"/>
      <c r="M2599" s="73"/>
    </row>
    <row r="2600" spans="2:13" ht="21" customHeight="1" outlineLevel="1">
      <c r="B2600" s="73"/>
      <c r="C2600" s="103"/>
      <c r="D2600" s="89"/>
      <c r="E2600" s="103"/>
      <c r="F2600" s="89"/>
      <c r="G2600" s="73"/>
      <c r="H2600" s="73"/>
      <c r="I2600" s="73"/>
      <c r="J2600" s="89"/>
      <c r="K2600" s="73"/>
      <c r="L2600" s="89"/>
      <c r="M2600" s="73"/>
    </row>
    <row r="2601" spans="2:13" ht="21" customHeight="1" outlineLevel="1">
      <c r="B2601" s="73"/>
      <c r="C2601" s="86" t="s">
        <v>460</v>
      </c>
      <c r="D2601" s="73"/>
      <c r="E2601" s="99"/>
      <c r="F2601" s="99"/>
      <c r="G2601" s="99"/>
      <c r="H2601" s="99"/>
      <c r="I2601" s="99"/>
      <c r="J2601" s="99"/>
      <c r="K2601" s="99"/>
      <c r="L2601" s="89"/>
      <c r="M2601" s="73"/>
    </row>
    <row r="2602" spans="2:13" ht="21" customHeight="1" outlineLevel="1">
      <c r="B2602" s="73"/>
      <c r="C2602" s="73"/>
      <c r="D2602" s="73"/>
      <c r="E2602" s="100"/>
      <c r="F2602" s="101"/>
      <c r="G2602" s="100"/>
      <c r="H2602" s="101"/>
      <c r="I2602" s="100"/>
      <c r="J2602" s="102"/>
      <c r="K2602" s="100"/>
      <c r="L2602" s="89"/>
      <c r="M2602" s="73"/>
    </row>
    <row r="2603" spans="2:13" ht="21" customHeight="1" outlineLevel="1">
      <c r="B2603" s="73"/>
      <c r="C2603" s="73"/>
      <c r="D2603" s="73"/>
      <c r="E2603" s="100">
        <v>2024</v>
      </c>
      <c r="F2603" s="101"/>
      <c r="G2603" s="100">
        <v>2025</v>
      </c>
      <c r="H2603" s="101"/>
      <c r="I2603" s="100">
        <v>2026</v>
      </c>
      <c r="J2603" s="102"/>
      <c r="K2603" s="100" t="s">
        <v>407</v>
      </c>
      <c r="L2603" s="89"/>
      <c r="M2603" s="73"/>
    </row>
    <row r="2604" spans="2:13" ht="21" customHeight="1" outlineLevel="1">
      <c r="B2604" s="73"/>
      <c r="C2604" s="95" t="s">
        <v>461</v>
      </c>
      <c r="D2604" s="103"/>
      <c r="E2604" s="110">
        <v>0</v>
      </c>
      <c r="F2604" s="111"/>
      <c r="G2604" s="110">
        <v>0</v>
      </c>
      <c r="H2604" s="112"/>
      <c r="I2604" s="110">
        <v>0</v>
      </c>
      <c r="J2604" s="111"/>
      <c r="K2604" s="113">
        <f t="shared" ref="K2604:K2622" si="40">E2604+G2604+I2604</f>
        <v>0</v>
      </c>
      <c r="L2604" s="89"/>
      <c r="M2604" s="73"/>
    </row>
    <row r="2605" spans="2:13" ht="21" customHeight="1" outlineLevel="1">
      <c r="B2605" s="73"/>
      <c r="C2605" s="90" t="s">
        <v>462</v>
      </c>
      <c r="D2605" s="103"/>
      <c r="E2605" s="110">
        <v>0</v>
      </c>
      <c r="F2605" s="114"/>
      <c r="G2605" s="110">
        <v>0</v>
      </c>
      <c r="H2605" s="112"/>
      <c r="I2605" s="110">
        <v>0</v>
      </c>
      <c r="J2605" s="111"/>
      <c r="K2605" s="113">
        <f t="shared" si="40"/>
        <v>0</v>
      </c>
      <c r="L2605" s="89"/>
      <c r="M2605" s="73"/>
    </row>
    <row r="2606" spans="2:13" ht="21" customHeight="1" outlineLevel="1">
      <c r="B2606" s="73"/>
      <c r="C2606" s="90" t="s">
        <v>463</v>
      </c>
      <c r="D2606" s="103"/>
      <c r="E2606" s="110">
        <v>0</v>
      </c>
      <c r="F2606" s="111"/>
      <c r="G2606" s="110">
        <v>0</v>
      </c>
      <c r="H2606" s="112"/>
      <c r="I2606" s="110">
        <v>0</v>
      </c>
      <c r="J2606" s="111"/>
      <c r="K2606" s="113">
        <f t="shared" si="40"/>
        <v>0</v>
      </c>
      <c r="L2606" s="89"/>
      <c r="M2606" s="73"/>
    </row>
    <row r="2607" spans="2:13" ht="21.75" customHeight="1" outlineLevel="1">
      <c r="B2607" s="73"/>
      <c r="C2607" s="90" t="s">
        <v>464</v>
      </c>
      <c r="D2607" s="103"/>
      <c r="E2607" s="110">
        <v>0</v>
      </c>
      <c r="F2607" s="114"/>
      <c r="G2607" s="110">
        <v>0</v>
      </c>
      <c r="H2607" s="112"/>
      <c r="I2607" s="110">
        <v>0</v>
      </c>
      <c r="J2607" s="111"/>
      <c r="K2607" s="113">
        <f t="shared" si="40"/>
        <v>0</v>
      </c>
      <c r="L2607" s="73"/>
      <c r="M2607" s="73"/>
    </row>
    <row r="2608" spans="2:13" ht="21.75" customHeight="1" outlineLevel="1">
      <c r="B2608" s="73"/>
      <c r="C2608" s="90" t="s">
        <v>465</v>
      </c>
      <c r="D2608" s="103"/>
      <c r="E2608" s="110">
        <v>0</v>
      </c>
      <c r="F2608" s="114"/>
      <c r="G2608" s="110">
        <v>0</v>
      </c>
      <c r="H2608" s="112"/>
      <c r="I2608" s="110">
        <v>0</v>
      </c>
      <c r="J2608" s="111"/>
      <c r="K2608" s="113">
        <f t="shared" si="40"/>
        <v>0</v>
      </c>
      <c r="L2608" s="73"/>
      <c r="M2608" s="73"/>
    </row>
    <row r="2609" spans="2:13" ht="21" customHeight="1" outlineLevel="1">
      <c r="B2609" s="73"/>
      <c r="C2609" s="90" t="s">
        <v>466</v>
      </c>
      <c r="D2609" s="103"/>
      <c r="E2609" s="110">
        <v>0</v>
      </c>
      <c r="F2609" s="111"/>
      <c r="G2609" s="110">
        <v>0</v>
      </c>
      <c r="H2609" s="112"/>
      <c r="I2609" s="110">
        <v>0</v>
      </c>
      <c r="J2609" s="111"/>
      <c r="K2609" s="113">
        <f t="shared" si="40"/>
        <v>0</v>
      </c>
      <c r="L2609" s="73"/>
      <c r="M2609" s="73"/>
    </row>
    <row r="2610" spans="2:13" ht="21.75" customHeight="1" outlineLevel="1">
      <c r="B2610" s="73"/>
      <c r="C2610" s="90" t="s">
        <v>467</v>
      </c>
      <c r="D2610" s="103"/>
      <c r="E2610" s="110">
        <v>0</v>
      </c>
      <c r="F2610" s="114"/>
      <c r="G2610" s="110">
        <v>0</v>
      </c>
      <c r="H2610" s="112"/>
      <c r="I2610" s="110">
        <v>0</v>
      </c>
      <c r="J2610" s="111"/>
      <c r="K2610" s="113">
        <f t="shared" si="40"/>
        <v>0</v>
      </c>
      <c r="L2610" s="73"/>
      <c r="M2610" s="73"/>
    </row>
    <row r="2611" spans="2:13" ht="21.75" customHeight="1" outlineLevel="1">
      <c r="B2611" s="73"/>
      <c r="C2611" s="90" t="s">
        <v>468</v>
      </c>
      <c r="D2611" s="103"/>
      <c r="E2611" s="110">
        <v>0</v>
      </c>
      <c r="F2611" s="114"/>
      <c r="G2611" s="110">
        <v>0</v>
      </c>
      <c r="H2611" s="112"/>
      <c r="I2611" s="110">
        <v>0</v>
      </c>
      <c r="J2611" s="111"/>
      <c r="K2611" s="113">
        <f t="shared" si="40"/>
        <v>0</v>
      </c>
      <c r="L2611" s="73"/>
      <c r="M2611" s="73"/>
    </row>
    <row r="2612" spans="2:13" ht="21.75" customHeight="1" outlineLevel="1">
      <c r="B2612" s="73"/>
      <c r="C2612" s="90" t="s">
        <v>469</v>
      </c>
      <c r="D2612" s="103"/>
      <c r="E2612" s="110">
        <v>0</v>
      </c>
      <c r="F2612" s="114"/>
      <c r="G2612" s="110">
        <v>0</v>
      </c>
      <c r="H2612" s="112"/>
      <c r="I2612" s="110">
        <v>0</v>
      </c>
      <c r="J2612" s="111"/>
      <c r="K2612" s="113">
        <f t="shared" si="40"/>
        <v>0</v>
      </c>
      <c r="L2612" s="73"/>
      <c r="M2612" s="73"/>
    </row>
    <row r="2613" spans="2:13" ht="21" customHeight="1" outlineLevel="1">
      <c r="B2613" s="73"/>
      <c r="C2613" s="115" t="s">
        <v>470</v>
      </c>
      <c r="D2613" s="103"/>
      <c r="E2613" s="110">
        <v>0</v>
      </c>
      <c r="F2613" s="114"/>
      <c r="G2613" s="110">
        <v>0</v>
      </c>
      <c r="H2613" s="112"/>
      <c r="I2613" s="110">
        <v>0</v>
      </c>
      <c r="J2613" s="111"/>
      <c r="K2613" s="113">
        <f t="shared" si="40"/>
        <v>0</v>
      </c>
      <c r="L2613" s="116"/>
      <c r="M2613" s="73"/>
    </row>
    <row r="2614" spans="2:13" ht="21" customHeight="1" outlineLevel="1">
      <c r="B2614" s="73"/>
      <c r="C2614" s="115" t="s">
        <v>471</v>
      </c>
      <c r="D2614" s="103"/>
      <c r="E2614" s="110">
        <v>0</v>
      </c>
      <c r="F2614" s="114"/>
      <c r="G2614" s="110">
        <v>0</v>
      </c>
      <c r="H2614" s="112"/>
      <c r="I2614" s="110">
        <v>0</v>
      </c>
      <c r="J2614" s="111"/>
      <c r="K2614" s="113">
        <f t="shared" si="40"/>
        <v>0</v>
      </c>
      <c r="L2614" s="116"/>
      <c r="M2614" s="73"/>
    </row>
    <row r="2615" spans="2:13" ht="21" customHeight="1" outlineLevel="1">
      <c r="B2615" s="73"/>
      <c r="C2615" s="115" t="s">
        <v>472</v>
      </c>
      <c r="D2615" s="103"/>
      <c r="E2615" s="110">
        <v>0</v>
      </c>
      <c r="F2615" s="114"/>
      <c r="G2615" s="110">
        <v>0</v>
      </c>
      <c r="H2615" s="112"/>
      <c r="I2615" s="110">
        <v>0</v>
      </c>
      <c r="J2615" s="111"/>
      <c r="K2615" s="113">
        <f t="shared" si="40"/>
        <v>0</v>
      </c>
      <c r="L2615" s="116"/>
      <c r="M2615" s="73"/>
    </row>
    <row r="2616" spans="2:13" ht="21" customHeight="1" outlineLevel="1">
      <c r="B2616" s="73"/>
      <c r="C2616" s="115" t="s">
        <v>473</v>
      </c>
      <c r="D2616" s="103"/>
      <c r="E2616" s="110">
        <v>0</v>
      </c>
      <c r="F2616" s="114"/>
      <c r="G2616" s="110">
        <v>0</v>
      </c>
      <c r="H2616" s="112"/>
      <c r="I2616" s="110">
        <v>0</v>
      </c>
      <c r="J2616" s="111"/>
      <c r="K2616" s="113">
        <f t="shared" si="40"/>
        <v>0</v>
      </c>
      <c r="L2616" s="116"/>
      <c r="M2616" s="73"/>
    </row>
    <row r="2617" spans="2:13" ht="21" customHeight="1" outlineLevel="1">
      <c r="B2617" s="73"/>
      <c r="C2617" s="115" t="s">
        <v>474</v>
      </c>
      <c r="D2617" s="103"/>
      <c r="E2617" s="110">
        <v>0</v>
      </c>
      <c r="F2617" s="114"/>
      <c r="G2617" s="110">
        <v>0</v>
      </c>
      <c r="H2617" s="112"/>
      <c r="I2617" s="110">
        <v>0</v>
      </c>
      <c r="J2617" s="111"/>
      <c r="K2617" s="113">
        <f t="shared" si="40"/>
        <v>0</v>
      </c>
      <c r="L2617" s="116"/>
      <c r="M2617" s="73"/>
    </row>
    <row r="2618" spans="2:13" ht="21" customHeight="1" outlineLevel="1">
      <c r="B2618" s="73"/>
      <c r="C2618" s="115" t="s">
        <v>475</v>
      </c>
      <c r="D2618" s="103"/>
      <c r="E2618" s="110">
        <v>0</v>
      </c>
      <c r="F2618" s="114"/>
      <c r="G2618" s="110">
        <v>0</v>
      </c>
      <c r="H2618" s="112"/>
      <c r="I2618" s="110">
        <v>0</v>
      </c>
      <c r="J2618" s="111"/>
      <c r="K2618" s="113">
        <f t="shared" si="40"/>
        <v>0</v>
      </c>
      <c r="L2618" s="116"/>
      <c r="M2618" s="73"/>
    </row>
    <row r="2619" spans="2:13" ht="21" customHeight="1" outlineLevel="1">
      <c r="B2619" s="73"/>
      <c r="C2619" s="115" t="s">
        <v>476</v>
      </c>
      <c r="D2619" s="103"/>
      <c r="E2619" s="110">
        <v>0</v>
      </c>
      <c r="F2619" s="114"/>
      <c r="G2619" s="110">
        <v>0</v>
      </c>
      <c r="H2619" s="112"/>
      <c r="I2619" s="110">
        <v>0</v>
      </c>
      <c r="J2619" s="111"/>
      <c r="K2619" s="113">
        <f t="shared" si="40"/>
        <v>0</v>
      </c>
      <c r="L2619" s="116"/>
      <c r="M2619" s="73"/>
    </row>
    <row r="2620" spans="2:13" ht="21" customHeight="1" outlineLevel="1">
      <c r="B2620" s="73"/>
      <c r="C2620" s="115" t="s">
        <v>477</v>
      </c>
      <c r="D2620" s="103"/>
      <c r="E2620" s="110">
        <v>0</v>
      </c>
      <c r="F2620" s="114"/>
      <c r="G2620" s="110">
        <v>0</v>
      </c>
      <c r="H2620" s="112"/>
      <c r="I2620" s="110">
        <v>0</v>
      </c>
      <c r="J2620" s="111"/>
      <c r="K2620" s="113">
        <f t="shared" si="40"/>
        <v>0</v>
      </c>
      <c r="L2620" s="116"/>
      <c r="M2620" s="73"/>
    </row>
    <row r="2621" spans="2:13" ht="21" customHeight="1" outlineLevel="1">
      <c r="B2621" s="73"/>
      <c r="C2621" s="115" t="s">
        <v>478</v>
      </c>
      <c r="D2621" s="103"/>
      <c r="E2621" s="110">
        <v>0</v>
      </c>
      <c r="F2621" s="114"/>
      <c r="G2621" s="110">
        <v>0</v>
      </c>
      <c r="H2621" s="112"/>
      <c r="I2621" s="110">
        <v>0</v>
      </c>
      <c r="J2621" s="111"/>
      <c r="K2621" s="113">
        <f t="shared" si="40"/>
        <v>0</v>
      </c>
      <c r="L2621" s="116"/>
      <c r="M2621" s="73"/>
    </row>
    <row r="2622" spans="2:13" ht="21" customHeight="1" outlineLevel="1">
      <c r="B2622" s="73"/>
      <c r="C2622" s="115" t="s">
        <v>479</v>
      </c>
      <c r="D2622" s="103"/>
      <c r="E2622" s="110">
        <v>0</v>
      </c>
      <c r="F2622" s="114"/>
      <c r="G2622" s="110">
        <v>0</v>
      </c>
      <c r="H2622" s="112"/>
      <c r="I2622" s="110">
        <v>0</v>
      </c>
      <c r="J2622" s="111"/>
      <c r="K2622" s="113">
        <f t="shared" si="40"/>
        <v>0</v>
      </c>
      <c r="L2622" s="116"/>
      <c r="M2622" s="73"/>
    </row>
    <row r="2623" spans="2:13" ht="21" customHeight="1" outlineLevel="1">
      <c r="B2623" s="73"/>
      <c r="C2623" s="90" t="s">
        <v>480</v>
      </c>
      <c r="D2623" s="103"/>
      <c r="E2623" s="117">
        <f>SUM(E2604:E2622)</f>
        <v>0</v>
      </c>
      <c r="F2623" s="111"/>
      <c r="G2623" s="117">
        <f>SUM(G2604:G2622)</f>
        <v>0</v>
      </c>
      <c r="H2623" s="112"/>
      <c r="I2623" s="117">
        <f>SUM(I2604:I2622)</f>
        <v>0</v>
      </c>
      <c r="J2623" s="111"/>
      <c r="K2623" s="117">
        <f>SUM(K2604:K2622)</f>
        <v>0</v>
      </c>
      <c r="L2623" s="89"/>
      <c r="M2623" s="73"/>
    </row>
    <row r="2624" spans="2:13" ht="21" customHeight="1" outlineLevel="1">
      <c r="B2624" s="73"/>
      <c r="C2624" s="109"/>
      <c r="D2624" s="103"/>
      <c r="E2624" s="73"/>
      <c r="F2624" s="73"/>
      <c r="G2624" s="73"/>
      <c r="H2624" s="73"/>
      <c r="I2624" s="73"/>
      <c r="J2624" s="73"/>
      <c r="K2624" s="83"/>
      <c r="L2624" s="89"/>
      <c r="M2624" s="73"/>
    </row>
    <row r="2625" spans="2:13" ht="21" customHeight="1" outlineLevel="1">
      <c r="B2625" s="73"/>
      <c r="C2625" s="73"/>
      <c r="D2625" s="73"/>
      <c r="E2625" s="100">
        <v>2024</v>
      </c>
      <c r="F2625" s="101"/>
      <c r="G2625" s="100">
        <v>2025</v>
      </c>
      <c r="H2625" s="101"/>
      <c r="I2625" s="100">
        <v>2026</v>
      </c>
      <c r="J2625" s="102"/>
      <c r="K2625" s="100" t="s">
        <v>407</v>
      </c>
      <c r="L2625" s="89"/>
      <c r="M2625" s="73"/>
    </row>
    <row r="2626" spans="2:13" ht="21" customHeight="1" outlineLevel="1">
      <c r="B2626" s="73"/>
      <c r="C2626" s="95" t="s">
        <v>481</v>
      </c>
      <c r="D2626" s="103"/>
      <c r="E2626" s="110">
        <v>0</v>
      </c>
      <c r="F2626" s="111"/>
      <c r="G2626" s="110">
        <v>0</v>
      </c>
      <c r="H2626" s="112"/>
      <c r="I2626" s="110">
        <v>0</v>
      </c>
      <c r="J2626" s="111"/>
      <c r="K2626" s="113">
        <f t="shared" ref="K2626:K2634" si="41">E2626+G2626+I2626</f>
        <v>0</v>
      </c>
      <c r="L2626" s="89"/>
      <c r="M2626" s="73"/>
    </row>
    <row r="2627" spans="2:13" ht="21" customHeight="1" outlineLevel="1">
      <c r="B2627" s="73"/>
      <c r="C2627" s="90" t="s">
        <v>482</v>
      </c>
      <c r="D2627" s="103"/>
      <c r="E2627" s="110">
        <v>0</v>
      </c>
      <c r="F2627" s="114"/>
      <c r="G2627" s="110">
        <v>0</v>
      </c>
      <c r="H2627" s="112"/>
      <c r="I2627" s="110">
        <v>0</v>
      </c>
      <c r="J2627" s="111"/>
      <c r="K2627" s="113">
        <f t="shared" si="41"/>
        <v>0</v>
      </c>
      <c r="L2627" s="89"/>
      <c r="M2627" s="73"/>
    </row>
    <row r="2628" spans="2:13" ht="21" customHeight="1" outlineLevel="1">
      <c r="B2628" s="73"/>
      <c r="C2628" s="90" t="s">
        <v>483</v>
      </c>
      <c r="D2628" s="103"/>
      <c r="E2628" s="110">
        <v>0</v>
      </c>
      <c r="F2628" s="114"/>
      <c r="G2628" s="110">
        <v>0</v>
      </c>
      <c r="H2628" s="112"/>
      <c r="I2628" s="110">
        <v>0</v>
      </c>
      <c r="J2628" s="111"/>
      <c r="K2628" s="113">
        <f t="shared" si="41"/>
        <v>0</v>
      </c>
      <c r="L2628" s="73"/>
      <c r="M2628" s="73"/>
    </row>
    <row r="2629" spans="2:13" ht="21" customHeight="1" outlineLevel="1">
      <c r="B2629" s="73"/>
      <c r="C2629" s="90" t="s">
        <v>484</v>
      </c>
      <c r="D2629" s="103"/>
      <c r="E2629" s="110">
        <v>0</v>
      </c>
      <c r="F2629" s="111"/>
      <c r="G2629" s="110">
        <v>0</v>
      </c>
      <c r="H2629" s="112"/>
      <c r="I2629" s="110">
        <v>0</v>
      </c>
      <c r="J2629" s="111"/>
      <c r="K2629" s="113">
        <f t="shared" si="41"/>
        <v>0</v>
      </c>
      <c r="L2629" s="89"/>
      <c r="M2629" s="73"/>
    </row>
    <row r="2630" spans="2:13" ht="21" customHeight="1" outlineLevel="1">
      <c r="B2630" s="73"/>
      <c r="C2630" s="90" t="s">
        <v>485</v>
      </c>
      <c r="D2630" s="103"/>
      <c r="E2630" s="110">
        <v>0</v>
      </c>
      <c r="F2630" s="114"/>
      <c r="G2630" s="110">
        <v>0</v>
      </c>
      <c r="H2630" s="112"/>
      <c r="I2630" s="110">
        <v>0</v>
      </c>
      <c r="J2630" s="111"/>
      <c r="K2630" s="113">
        <f t="shared" si="41"/>
        <v>0</v>
      </c>
      <c r="L2630" s="116"/>
      <c r="M2630" s="73"/>
    </row>
    <row r="2631" spans="2:13" ht="21" customHeight="1" outlineLevel="1">
      <c r="B2631" s="73"/>
      <c r="C2631" s="90" t="s">
        <v>486</v>
      </c>
      <c r="D2631" s="103"/>
      <c r="E2631" s="110">
        <v>0</v>
      </c>
      <c r="F2631" s="114"/>
      <c r="G2631" s="110">
        <v>0</v>
      </c>
      <c r="H2631" s="112"/>
      <c r="I2631" s="110">
        <v>0</v>
      </c>
      <c r="J2631" s="111"/>
      <c r="K2631" s="113">
        <f t="shared" si="41"/>
        <v>0</v>
      </c>
      <c r="L2631" s="116"/>
      <c r="M2631" s="73"/>
    </row>
    <row r="2632" spans="2:13" ht="21" customHeight="1" outlineLevel="1">
      <c r="B2632" s="73"/>
      <c r="C2632" s="90" t="s">
        <v>487</v>
      </c>
      <c r="D2632" s="103"/>
      <c r="E2632" s="110">
        <v>0</v>
      </c>
      <c r="F2632" s="114"/>
      <c r="G2632" s="110">
        <v>0</v>
      </c>
      <c r="H2632" s="112"/>
      <c r="I2632" s="110">
        <v>0</v>
      </c>
      <c r="J2632" s="111"/>
      <c r="K2632" s="113">
        <f t="shared" si="41"/>
        <v>0</v>
      </c>
      <c r="L2632" s="116"/>
      <c r="M2632" s="73"/>
    </row>
    <row r="2633" spans="2:13" ht="21" customHeight="1" outlineLevel="1">
      <c r="B2633" s="73"/>
      <c r="C2633" s="90" t="s">
        <v>488</v>
      </c>
      <c r="D2633" s="103"/>
      <c r="E2633" s="110">
        <v>0</v>
      </c>
      <c r="F2633" s="114"/>
      <c r="G2633" s="110">
        <v>0</v>
      </c>
      <c r="H2633" s="112"/>
      <c r="I2633" s="110">
        <v>0</v>
      </c>
      <c r="J2633" s="111"/>
      <c r="K2633" s="113">
        <f t="shared" si="41"/>
        <v>0</v>
      </c>
      <c r="L2633" s="116"/>
      <c r="M2633" s="73"/>
    </row>
    <row r="2634" spans="2:13" ht="21.75" customHeight="1" outlineLevel="1">
      <c r="B2634" s="73"/>
      <c r="C2634" s="90" t="s">
        <v>480</v>
      </c>
      <c r="D2634" s="103"/>
      <c r="E2634" s="117">
        <f>SUM(E2626:E2633)</f>
        <v>0</v>
      </c>
      <c r="F2634" s="111"/>
      <c r="G2634" s="117">
        <f>SUM(G2626:G2633)</f>
        <v>0</v>
      </c>
      <c r="H2634" s="112"/>
      <c r="I2634" s="117">
        <f>SUM(I2626:I2633)</f>
        <v>0</v>
      </c>
      <c r="J2634" s="111"/>
      <c r="K2634" s="117">
        <f t="shared" si="41"/>
        <v>0</v>
      </c>
      <c r="L2634" s="89"/>
      <c r="M2634" s="73"/>
    </row>
    <row r="2635" spans="2:13" ht="21" customHeight="1" outlineLevel="1">
      <c r="B2635" s="73"/>
      <c r="C2635" s="89"/>
      <c r="D2635" s="103"/>
      <c r="E2635" s="89"/>
      <c r="F2635" s="89"/>
      <c r="G2635" s="89"/>
      <c r="H2635" s="89"/>
      <c r="I2635" s="89"/>
      <c r="J2635" s="89"/>
      <c r="K2635" s="89"/>
      <c r="L2635" s="89"/>
      <c r="M2635" s="73"/>
    </row>
    <row r="2636" spans="2:13" ht="21" customHeight="1" outlineLevel="1">
      <c r="B2636" s="73"/>
      <c r="C2636" s="93" t="s">
        <v>490</v>
      </c>
      <c r="D2636" s="89"/>
      <c r="E2636" s="93" t="str">
        <f>IF(K2607&gt;0,"Si","No")</f>
        <v>No</v>
      </c>
      <c r="F2636" s="89"/>
      <c r="G2636" s="89"/>
      <c r="H2636" s="89"/>
      <c r="I2636" s="89"/>
      <c r="J2636" s="89"/>
      <c r="K2636" s="89"/>
      <c r="L2636" s="89"/>
      <c r="M2636" s="73"/>
    </row>
    <row r="2637" spans="2:13" ht="21" customHeight="1" outlineLevel="1">
      <c r="B2637" s="73"/>
      <c r="C2637" s="93" t="s">
        <v>491</v>
      </c>
      <c r="D2637" s="89"/>
      <c r="E2637" s="93" t="str">
        <f>IF(K2608&gt;0,"Si","No")</f>
        <v>No</v>
      </c>
      <c r="F2637" s="89"/>
      <c r="G2637" s="89"/>
      <c r="H2637" s="89"/>
      <c r="I2637" s="89"/>
      <c r="J2637" s="89"/>
      <c r="K2637" s="89"/>
      <c r="L2637" s="89"/>
      <c r="M2637" s="73"/>
    </row>
    <row r="2638" spans="2:13" ht="21" customHeight="1" outlineLevel="1">
      <c r="B2638" s="73"/>
      <c r="C2638" s="89"/>
      <c r="D2638" s="89"/>
      <c r="E2638" s="89"/>
      <c r="F2638" s="89"/>
      <c r="G2638" s="73"/>
      <c r="H2638" s="73"/>
      <c r="I2638" s="73"/>
      <c r="J2638" s="89"/>
      <c r="K2638" s="73"/>
      <c r="L2638" s="89"/>
      <c r="M2638" s="73"/>
    </row>
    <row r="2639" spans="2:13" ht="20.25" outlineLevel="1">
      <c r="B2639" s="73"/>
      <c r="C2639" s="86" t="s">
        <v>492</v>
      </c>
      <c r="D2639" s="73"/>
      <c r="E2639" s="98"/>
      <c r="F2639" s="99"/>
      <c r="G2639" s="99"/>
      <c r="H2639" s="99"/>
      <c r="I2639" s="99"/>
      <c r="J2639" s="99"/>
      <c r="K2639" s="99"/>
      <c r="L2639" s="89"/>
      <c r="M2639" s="73"/>
    </row>
    <row r="2640" spans="2:13" ht="21" customHeight="1" outlineLevel="1">
      <c r="B2640" s="73"/>
      <c r="C2640" s="73"/>
      <c r="D2640" s="73"/>
      <c r="E2640" s="100"/>
      <c r="F2640" s="101"/>
      <c r="G2640" s="100"/>
      <c r="H2640" s="101"/>
      <c r="I2640" s="100"/>
      <c r="J2640" s="102"/>
      <c r="K2640" s="100"/>
      <c r="L2640" s="89"/>
      <c r="M2640" s="73"/>
    </row>
    <row r="2641" spans="2:13" ht="21" customHeight="1" outlineLevel="1">
      <c r="B2641" s="73"/>
      <c r="C2641" s="73"/>
      <c r="D2641" s="73"/>
      <c r="E2641" s="100">
        <v>2024</v>
      </c>
      <c r="F2641" s="101"/>
      <c r="G2641" s="100">
        <v>2025</v>
      </c>
      <c r="H2641" s="101"/>
      <c r="I2641" s="100">
        <v>2026</v>
      </c>
      <c r="J2641" s="102"/>
      <c r="K2641" s="100" t="s">
        <v>407</v>
      </c>
      <c r="L2641" s="89"/>
      <c r="M2641" s="73"/>
    </row>
    <row r="2642" spans="2:13" ht="21" customHeight="1" outlineLevel="1">
      <c r="B2642" s="73"/>
      <c r="C2642" s="95" t="s">
        <v>493</v>
      </c>
      <c r="D2642" s="103"/>
      <c r="E2642" s="110"/>
      <c r="F2642" s="111"/>
      <c r="G2642" s="110"/>
      <c r="H2642" s="119"/>
      <c r="I2642" s="110"/>
      <c r="J2642" s="111"/>
      <c r="K2642" s="113" t="s">
        <v>495</v>
      </c>
      <c r="L2642" s="89"/>
      <c r="M2642" s="73"/>
    </row>
    <row r="2643" spans="2:13" ht="21" customHeight="1" outlineLevel="1">
      <c r="B2643" s="73"/>
      <c r="C2643" s="95" t="s">
        <v>496</v>
      </c>
      <c r="D2643" s="103"/>
      <c r="E2643" s="110"/>
      <c r="F2643" s="111"/>
      <c r="G2643" s="110"/>
      <c r="H2643" s="119"/>
      <c r="I2643" s="110"/>
      <c r="J2643" s="111"/>
      <c r="K2643" s="113" t="s">
        <v>495</v>
      </c>
      <c r="L2643" s="89"/>
      <c r="M2643" s="73"/>
    </row>
    <row r="2644" spans="2:13" ht="21" customHeight="1" outlineLevel="1">
      <c r="B2644" s="73"/>
      <c r="C2644" s="90" t="s">
        <v>498</v>
      </c>
      <c r="D2644" s="103"/>
      <c r="E2644" s="120">
        <v>0</v>
      </c>
      <c r="F2644" s="121"/>
      <c r="G2644" s="120">
        <v>0</v>
      </c>
      <c r="H2644" s="122"/>
      <c r="I2644" s="120">
        <v>0</v>
      </c>
      <c r="J2644" s="123"/>
      <c r="K2644" s="124">
        <f>E2644+G2644+I2644</f>
        <v>0</v>
      </c>
      <c r="L2644" s="73"/>
      <c r="M2644" s="73"/>
    </row>
    <row r="2645" spans="2:13" ht="21" customHeight="1" outlineLevel="1">
      <c r="B2645" s="73"/>
      <c r="C2645" s="90" t="s">
        <v>499</v>
      </c>
      <c r="D2645" s="103"/>
      <c r="E2645" s="110"/>
      <c r="F2645" s="111"/>
      <c r="G2645" s="110"/>
      <c r="H2645" s="119"/>
      <c r="I2645" s="110"/>
      <c r="J2645" s="111"/>
      <c r="K2645" s="113" t="s">
        <v>495</v>
      </c>
      <c r="L2645" s="89"/>
      <c r="M2645" s="73"/>
    </row>
    <row r="2646" spans="2:13" ht="21" customHeight="1" outlineLevel="1">
      <c r="B2646" s="73"/>
      <c r="C2646" s="90" t="s">
        <v>500</v>
      </c>
      <c r="D2646" s="103"/>
      <c r="E2646" s="105"/>
      <c r="F2646" s="125"/>
      <c r="G2646" s="105"/>
      <c r="H2646" s="126"/>
      <c r="I2646" s="105"/>
      <c r="J2646" s="111"/>
      <c r="K2646" s="113" t="s">
        <v>495</v>
      </c>
      <c r="L2646" s="116"/>
      <c r="M2646" s="73"/>
    </row>
    <row r="2647" spans="2:13" outlineLevel="1">
      <c r="B2647" s="73"/>
      <c r="C2647" s="90" t="s">
        <v>501</v>
      </c>
      <c r="D2647" s="103"/>
      <c r="E2647" s="127"/>
      <c r="F2647" s="125"/>
      <c r="G2647" s="105"/>
      <c r="H2647" s="126"/>
      <c r="I2647" s="105"/>
      <c r="J2647" s="111"/>
      <c r="K2647" s="113" t="s">
        <v>495</v>
      </c>
      <c r="L2647" s="116"/>
      <c r="M2647" s="73"/>
    </row>
    <row r="2648" spans="2:13" ht="21" customHeight="1" outlineLevel="1">
      <c r="B2648" s="73"/>
      <c r="C2648" s="90" t="s">
        <v>503</v>
      </c>
      <c r="D2648" s="103"/>
      <c r="E2648" s="105"/>
      <c r="F2648" s="125"/>
      <c r="G2648" s="105"/>
      <c r="H2648" s="126"/>
      <c r="I2648" s="105"/>
      <c r="J2648" s="111"/>
      <c r="K2648" s="124" t="s">
        <v>495</v>
      </c>
      <c r="L2648" s="89"/>
      <c r="M2648" s="73"/>
    </row>
    <row r="2649" spans="2:13" ht="21" customHeight="1" outlineLevel="1">
      <c r="B2649" s="73"/>
      <c r="C2649" s="90" t="s">
        <v>504</v>
      </c>
      <c r="D2649" s="103"/>
      <c r="E2649" s="110"/>
      <c r="F2649" s="111"/>
      <c r="G2649" s="110"/>
      <c r="H2649" s="119"/>
      <c r="I2649" s="110"/>
      <c r="J2649" s="111"/>
      <c r="K2649" s="113" t="s">
        <v>495</v>
      </c>
      <c r="L2649" s="89"/>
      <c r="M2649" s="73"/>
    </row>
    <row r="2650" spans="2:13" ht="21.75" customHeight="1" outlineLevel="1">
      <c r="B2650" s="73"/>
      <c r="C2650" s="90" t="s">
        <v>506</v>
      </c>
      <c r="D2650" s="103"/>
      <c r="E2650" s="120">
        <v>0</v>
      </c>
      <c r="F2650" s="121"/>
      <c r="G2650" s="120">
        <v>0</v>
      </c>
      <c r="H2650" s="122"/>
      <c r="I2650" s="120">
        <v>0</v>
      </c>
      <c r="J2650" s="123"/>
      <c r="K2650" s="124">
        <f>E2650+G2650+I2650</f>
        <v>0</v>
      </c>
      <c r="L2650" s="73"/>
      <c r="M2650" s="73"/>
    </row>
    <row r="2651" spans="2:13" ht="21.75" customHeight="1" outlineLevel="1">
      <c r="B2651" s="73"/>
      <c r="C2651" s="90" t="s">
        <v>507</v>
      </c>
      <c r="D2651" s="103"/>
      <c r="E2651" s="128">
        <v>0</v>
      </c>
      <c r="F2651" s="129"/>
      <c r="G2651" s="128">
        <v>0</v>
      </c>
      <c r="H2651" s="142"/>
      <c r="I2651" s="128">
        <v>0</v>
      </c>
      <c r="J2651" s="130"/>
      <c r="K2651" s="131">
        <f>E2651+G2651+I2651</f>
        <v>0</v>
      </c>
      <c r="L2651" s="89"/>
      <c r="M2651" s="73"/>
    </row>
    <row r="2652" spans="2:13" ht="21" customHeight="1" outlineLevel="1">
      <c r="B2652" s="73"/>
      <c r="C2652" s="109"/>
      <c r="D2652" s="103"/>
      <c r="E2652" s="130"/>
      <c r="F2652" s="130"/>
      <c r="G2652" s="130"/>
      <c r="H2652" s="132"/>
      <c r="I2652" s="130"/>
      <c r="J2652" s="130"/>
      <c r="K2652" s="130"/>
      <c r="L2652" s="89"/>
      <c r="M2652" s="73"/>
    </row>
    <row r="2653" spans="2:13" ht="21" customHeight="1" outlineLevel="1">
      <c r="B2653" s="73"/>
      <c r="C2653" s="109"/>
      <c r="D2653" s="103"/>
      <c r="E2653" s="98"/>
      <c r="F2653" s="73"/>
      <c r="G2653" s="73"/>
      <c r="H2653" s="73"/>
      <c r="I2653" s="73"/>
      <c r="J2653" s="73"/>
      <c r="K2653" s="73"/>
      <c r="L2653" s="89"/>
      <c r="M2653" s="73"/>
    </row>
    <row r="2654" spans="2:13" ht="21" customHeight="1" outlineLevel="1">
      <c r="B2654" s="73"/>
      <c r="C2654" s="86" t="s">
        <v>508</v>
      </c>
      <c r="D2654" s="116"/>
      <c r="E2654" s="116"/>
      <c r="F2654" s="116"/>
      <c r="G2654" s="73"/>
      <c r="H2654" s="73"/>
      <c r="I2654" s="73"/>
      <c r="J2654" s="116"/>
      <c r="K2654" s="73"/>
      <c r="L2654" s="116"/>
      <c r="M2654" s="73"/>
    </row>
    <row r="2655" spans="2:13" ht="21" customHeight="1" outlineLevel="1">
      <c r="B2655" s="73"/>
      <c r="C2655" s="89"/>
      <c r="D2655" s="89"/>
      <c r="E2655" s="89"/>
      <c r="F2655" s="89"/>
      <c r="G2655" s="73"/>
      <c r="H2655" s="73"/>
      <c r="I2655" s="73"/>
      <c r="J2655" s="89"/>
      <c r="K2655" s="73"/>
      <c r="L2655" s="89"/>
      <c r="M2655" s="73"/>
    </row>
    <row r="2656" spans="2:13" ht="21" customHeight="1" outlineLevel="1">
      <c r="B2656" s="73"/>
      <c r="C2656" s="133" t="s">
        <v>509</v>
      </c>
      <c r="D2656" s="89"/>
      <c r="E2656" s="89"/>
      <c r="F2656" s="89"/>
      <c r="G2656" s="73"/>
      <c r="H2656" s="73"/>
      <c r="I2656" s="73"/>
      <c r="J2656" s="73"/>
      <c r="K2656" s="73"/>
      <c r="L2656" s="89"/>
      <c r="M2656" s="73"/>
    </row>
    <row r="2657" spans="2:13" ht="21" customHeight="1" outlineLevel="1">
      <c r="B2657" s="73"/>
      <c r="C2657" s="89"/>
      <c r="D2657" s="89"/>
      <c r="E2657" s="89"/>
      <c r="F2657" s="89"/>
      <c r="G2657" s="73"/>
      <c r="H2657" s="73"/>
      <c r="I2657" s="73"/>
      <c r="J2657" s="89"/>
      <c r="K2657" s="73"/>
      <c r="L2657" s="89"/>
      <c r="M2657" s="73"/>
    </row>
    <row r="2658" spans="2:13" ht="21" customHeight="1" outlineLevel="1">
      <c r="B2658" s="73"/>
      <c r="C2658" s="481"/>
      <c r="D2658" s="481"/>
      <c r="E2658" s="481"/>
      <c r="F2658" s="481"/>
      <c r="G2658" s="481"/>
      <c r="H2658" s="481"/>
      <c r="I2658" s="481"/>
      <c r="J2658" s="481"/>
      <c r="K2658" s="481"/>
      <c r="L2658" s="89"/>
      <c r="M2658" s="73"/>
    </row>
    <row r="2659" spans="2:13" ht="21" customHeight="1" outlineLevel="1">
      <c r="B2659" s="73"/>
      <c r="C2659" s="481"/>
      <c r="D2659" s="481"/>
      <c r="E2659" s="481"/>
      <c r="F2659" s="481"/>
      <c r="G2659" s="481"/>
      <c r="H2659" s="481"/>
      <c r="I2659" s="481"/>
      <c r="J2659" s="481"/>
      <c r="K2659" s="481"/>
      <c r="L2659" s="73"/>
      <c r="M2659" s="73"/>
    </row>
    <row r="2660" spans="2:13" ht="21" customHeight="1" outlineLevel="1">
      <c r="B2660" s="73"/>
      <c r="C2660" s="481"/>
      <c r="D2660" s="481"/>
      <c r="E2660" s="481"/>
      <c r="F2660" s="481"/>
      <c r="G2660" s="481"/>
      <c r="H2660" s="481"/>
      <c r="I2660" s="481"/>
      <c r="J2660" s="481"/>
      <c r="K2660" s="481"/>
      <c r="L2660" s="73"/>
      <c r="M2660" s="73"/>
    </row>
    <row r="2661" spans="2:13" ht="21" customHeight="1" outlineLevel="1">
      <c r="B2661" s="73"/>
      <c r="C2661" s="481"/>
      <c r="D2661" s="481"/>
      <c r="E2661" s="481"/>
      <c r="F2661" s="481"/>
      <c r="G2661" s="481"/>
      <c r="H2661" s="481"/>
      <c r="I2661" s="481"/>
      <c r="J2661" s="481"/>
      <c r="K2661" s="481"/>
      <c r="L2661" s="73"/>
      <c r="M2661" s="73"/>
    </row>
    <row r="2662" spans="2:13" ht="21" customHeight="1" outlineLevel="1">
      <c r="B2662" s="73"/>
      <c r="C2662" s="481"/>
      <c r="D2662" s="481"/>
      <c r="E2662" s="481"/>
      <c r="F2662" s="481"/>
      <c r="G2662" s="481"/>
      <c r="H2662" s="481"/>
      <c r="I2662" s="481"/>
      <c r="J2662" s="481"/>
      <c r="K2662" s="481"/>
      <c r="L2662" s="73"/>
      <c r="M2662" s="73"/>
    </row>
    <row r="2663" spans="2:13" ht="21" customHeight="1" outlineLevel="1">
      <c r="B2663" s="73"/>
      <c r="C2663" s="481"/>
      <c r="D2663" s="481"/>
      <c r="E2663" s="481"/>
      <c r="F2663" s="481"/>
      <c r="G2663" s="481"/>
      <c r="H2663" s="481"/>
      <c r="I2663" s="481"/>
      <c r="J2663" s="481"/>
      <c r="K2663" s="481"/>
      <c r="L2663" s="73"/>
      <c r="M2663" s="73"/>
    </row>
    <row r="2664" spans="2:13" ht="21" customHeight="1" outlineLevel="1">
      <c r="B2664" s="73"/>
      <c r="C2664" s="481"/>
      <c r="D2664" s="481"/>
      <c r="E2664" s="481"/>
      <c r="F2664" s="481"/>
      <c r="G2664" s="481"/>
      <c r="H2664" s="481"/>
      <c r="I2664" s="481"/>
      <c r="J2664" s="481"/>
      <c r="K2664" s="481"/>
      <c r="L2664" s="73"/>
      <c r="M2664" s="73"/>
    </row>
    <row r="2665" spans="2:13" ht="21" customHeight="1" outlineLevel="1">
      <c r="B2665" s="73"/>
      <c r="C2665" s="481"/>
      <c r="D2665" s="481"/>
      <c r="E2665" s="481"/>
      <c r="F2665" s="481"/>
      <c r="G2665" s="481"/>
      <c r="H2665" s="481"/>
      <c r="I2665" s="481"/>
      <c r="J2665" s="481"/>
      <c r="K2665" s="481"/>
      <c r="L2665" s="73"/>
      <c r="M2665" s="73"/>
    </row>
    <row r="2666" spans="2:13" ht="21" customHeight="1" outlineLevel="1">
      <c r="B2666" s="73"/>
      <c r="C2666" s="481"/>
      <c r="D2666" s="481"/>
      <c r="E2666" s="481"/>
      <c r="F2666" s="481"/>
      <c r="G2666" s="481"/>
      <c r="H2666" s="481"/>
      <c r="I2666" s="481"/>
      <c r="J2666" s="481"/>
      <c r="K2666" s="481"/>
      <c r="L2666" s="73"/>
      <c r="M2666" s="73"/>
    </row>
    <row r="2667" spans="2:13" ht="21" customHeight="1" outlineLevel="1">
      <c r="B2667" s="73"/>
      <c r="C2667" s="481"/>
      <c r="D2667" s="481"/>
      <c r="E2667" s="481"/>
      <c r="F2667" s="481"/>
      <c r="G2667" s="481"/>
      <c r="H2667" s="481"/>
      <c r="I2667" s="481"/>
      <c r="J2667" s="481"/>
      <c r="K2667" s="481"/>
      <c r="L2667" s="73"/>
      <c r="M2667" s="73"/>
    </row>
    <row r="2668" spans="2:13" ht="21" customHeight="1" outlineLevel="1">
      <c r="B2668" s="73"/>
      <c r="C2668" s="481"/>
      <c r="D2668" s="481"/>
      <c r="E2668" s="481"/>
      <c r="F2668" s="481"/>
      <c r="G2668" s="481"/>
      <c r="H2668" s="481"/>
      <c r="I2668" s="481"/>
      <c r="J2668" s="481"/>
      <c r="K2668" s="481"/>
      <c r="L2668" s="73"/>
      <c r="M2668" s="73"/>
    </row>
    <row r="2669" spans="2:13" ht="21" customHeight="1" outlineLevel="1">
      <c r="B2669" s="73"/>
      <c r="C2669" s="481"/>
      <c r="D2669" s="481"/>
      <c r="E2669" s="481"/>
      <c r="F2669" s="481"/>
      <c r="G2669" s="481"/>
      <c r="H2669" s="481"/>
      <c r="I2669" s="481"/>
      <c r="J2669" s="481"/>
      <c r="K2669" s="481"/>
      <c r="L2669" s="73"/>
      <c r="M2669" s="73"/>
    </row>
    <row r="2670" spans="2:13" ht="21" customHeight="1" outlineLevel="1">
      <c r="B2670" s="73"/>
      <c r="C2670" s="481"/>
      <c r="D2670" s="481"/>
      <c r="E2670" s="481"/>
      <c r="F2670" s="481"/>
      <c r="G2670" s="481"/>
      <c r="H2670" s="481"/>
      <c r="I2670" s="481"/>
      <c r="J2670" s="481"/>
      <c r="K2670" s="481"/>
      <c r="L2670" s="73"/>
      <c r="M2670" s="73"/>
    </row>
    <row r="2671" spans="2:13" ht="21" customHeight="1" outlineLevel="1">
      <c r="B2671" s="73"/>
      <c r="C2671" s="481"/>
      <c r="D2671" s="481"/>
      <c r="E2671" s="481"/>
      <c r="F2671" s="481"/>
      <c r="G2671" s="481"/>
      <c r="H2671" s="481"/>
      <c r="I2671" s="481"/>
      <c r="J2671" s="481"/>
      <c r="K2671" s="481"/>
      <c r="L2671" s="73"/>
      <c r="M2671" s="73"/>
    </row>
    <row r="2672" spans="2:13" ht="21" customHeight="1" outlineLevel="1">
      <c r="B2672" s="73"/>
      <c r="C2672" s="481"/>
      <c r="D2672" s="481"/>
      <c r="E2672" s="481"/>
      <c r="F2672" s="481"/>
      <c r="G2672" s="481"/>
      <c r="H2672" s="481"/>
      <c r="I2672" s="481"/>
      <c r="J2672" s="481"/>
      <c r="K2672" s="481"/>
      <c r="L2672" s="73"/>
      <c r="M2672" s="73"/>
    </row>
    <row r="2673" spans="2:13" ht="21" customHeight="1" outlineLevel="1">
      <c r="B2673" s="73"/>
      <c r="C2673" s="481"/>
      <c r="D2673" s="481"/>
      <c r="E2673" s="481"/>
      <c r="F2673" s="481"/>
      <c r="G2673" s="481"/>
      <c r="H2673" s="481"/>
      <c r="I2673" s="481"/>
      <c r="J2673" s="481"/>
      <c r="K2673" s="481"/>
      <c r="L2673" s="73"/>
      <c r="M2673" s="73"/>
    </row>
    <row r="2674" spans="2:13" ht="21" customHeight="1" outlineLevel="1">
      <c r="B2674" s="73"/>
      <c r="C2674" s="481"/>
      <c r="D2674" s="481"/>
      <c r="E2674" s="481"/>
      <c r="F2674" s="481"/>
      <c r="G2674" s="481"/>
      <c r="H2674" s="481"/>
      <c r="I2674" s="481"/>
      <c r="J2674" s="481"/>
      <c r="K2674" s="481"/>
      <c r="L2674" s="73"/>
      <c r="M2674" s="73"/>
    </row>
    <row r="2675" spans="2:13" ht="21" customHeight="1" outlineLevel="1">
      <c r="B2675" s="73"/>
      <c r="C2675" s="481"/>
      <c r="D2675" s="481"/>
      <c r="E2675" s="481"/>
      <c r="F2675" s="481"/>
      <c r="G2675" s="481"/>
      <c r="H2675" s="481"/>
      <c r="I2675" s="481"/>
      <c r="J2675" s="481"/>
      <c r="K2675" s="481"/>
      <c r="L2675" s="73"/>
      <c r="M2675" s="73"/>
    </row>
    <row r="2676" spans="2:13" ht="21" customHeight="1" outlineLevel="1">
      <c r="B2676" s="73"/>
      <c r="C2676" s="134"/>
      <c r="D2676" s="73"/>
      <c r="E2676" s="134"/>
      <c r="F2676" s="73"/>
      <c r="G2676" s="73"/>
      <c r="H2676" s="73"/>
      <c r="I2676" s="135"/>
      <c r="J2676" s="136"/>
      <c r="K2676" s="137"/>
      <c r="L2676" s="73"/>
      <c r="M2676" s="73"/>
    </row>
    <row r="2677" spans="2:13" ht="21" customHeight="1" outlineLevel="1">
      <c r="B2677" s="73"/>
      <c r="C2677" s="133" t="s">
        <v>511</v>
      </c>
      <c r="D2677" s="73"/>
      <c r="E2677" s="134"/>
      <c r="F2677" s="73"/>
      <c r="G2677" s="73"/>
      <c r="H2677" s="73"/>
      <c r="I2677" s="135"/>
      <c r="J2677" s="136"/>
      <c r="K2677" s="137"/>
      <c r="L2677" s="73"/>
      <c r="M2677" s="73"/>
    </row>
    <row r="2678" spans="2:13" ht="21" customHeight="1" outlineLevel="1">
      <c r="B2678" s="73"/>
      <c r="C2678" s="73"/>
      <c r="D2678" s="73"/>
      <c r="E2678" s="83"/>
      <c r="F2678" s="73"/>
      <c r="G2678" s="73"/>
      <c r="H2678" s="73"/>
      <c r="I2678" s="73"/>
      <c r="J2678" s="73"/>
      <c r="K2678" s="73"/>
      <c r="L2678" s="73"/>
      <c r="M2678" s="73"/>
    </row>
    <row r="2679" spans="2:13" ht="21" customHeight="1" outlineLevel="1">
      <c r="B2679" s="73"/>
      <c r="C2679" s="481"/>
      <c r="D2679" s="481"/>
      <c r="E2679" s="481"/>
      <c r="F2679" s="481"/>
      <c r="G2679" s="481"/>
      <c r="H2679" s="481"/>
      <c r="I2679" s="481"/>
      <c r="J2679" s="481"/>
      <c r="K2679" s="481"/>
      <c r="L2679" s="73"/>
      <c r="M2679" s="73"/>
    </row>
    <row r="2680" spans="2:13" ht="21" customHeight="1" outlineLevel="1">
      <c r="B2680" s="73"/>
      <c r="C2680" s="481"/>
      <c r="D2680" s="481"/>
      <c r="E2680" s="481"/>
      <c r="F2680" s="481"/>
      <c r="G2680" s="481"/>
      <c r="H2680" s="481"/>
      <c r="I2680" s="481"/>
      <c r="J2680" s="481"/>
      <c r="K2680" s="481"/>
      <c r="L2680" s="73"/>
      <c r="M2680" s="73"/>
    </row>
    <row r="2681" spans="2:13" ht="21" customHeight="1" outlineLevel="1">
      <c r="B2681" s="73"/>
      <c r="C2681" s="481"/>
      <c r="D2681" s="481"/>
      <c r="E2681" s="481"/>
      <c r="F2681" s="481"/>
      <c r="G2681" s="481"/>
      <c r="H2681" s="481"/>
      <c r="I2681" s="481"/>
      <c r="J2681" s="481"/>
      <c r="K2681" s="481"/>
      <c r="L2681" s="73"/>
      <c r="M2681" s="73"/>
    </row>
    <row r="2682" spans="2:13" ht="21" customHeight="1" outlineLevel="1">
      <c r="B2682" s="73"/>
      <c r="C2682" s="481"/>
      <c r="D2682" s="481"/>
      <c r="E2682" s="481"/>
      <c r="F2682" s="481"/>
      <c r="G2682" s="481"/>
      <c r="H2682" s="481"/>
      <c r="I2682" s="481"/>
      <c r="J2682" s="481"/>
      <c r="K2682" s="481"/>
      <c r="L2682" s="73"/>
      <c r="M2682" s="73"/>
    </row>
    <row r="2683" spans="2:13" ht="21" customHeight="1" outlineLevel="1">
      <c r="B2683" s="73"/>
      <c r="C2683" s="481"/>
      <c r="D2683" s="481"/>
      <c r="E2683" s="481"/>
      <c r="F2683" s="481"/>
      <c r="G2683" s="481"/>
      <c r="H2683" s="481"/>
      <c r="I2683" s="481"/>
      <c r="J2683" s="481"/>
      <c r="K2683" s="481"/>
      <c r="L2683" s="73"/>
      <c r="M2683" s="73"/>
    </row>
    <row r="2684" spans="2:13" ht="21" customHeight="1" outlineLevel="1">
      <c r="B2684" s="73"/>
      <c r="C2684" s="481"/>
      <c r="D2684" s="481"/>
      <c r="E2684" s="481"/>
      <c r="F2684" s="481"/>
      <c r="G2684" s="481"/>
      <c r="H2684" s="481"/>
      <c r="I2684" s="481"/>
      <c r="J2684" s="481"/>
      <c r="K2684" s="481"/>
      <c r="L2684" s="73"/>
      <c r="M2684" s="73"/>
    </row>
    <row r="2685" spans="2:13" ht="21" customHeight="1" outlineLevel="1">
      <c r="B2685" s="73"/>
      <c r="C2685" s="481"/>
      <c r="D2685" s="481"/>
      <c r="E2685" s="481"/>
      <c r="F2685" s="481"/>
      <c r="G2685" s="481"/>
      <c r="H2685" s="481"/>
      <c r="I2685" s="481"/>
      <c r="J2685" s="481"/>
      <c r="K2685" s="481"/>
      <c r="L2685" s="73"/>
      <c r="M2685" s="73"/>
    </row>
    <row r="2686" spans="2:13" ht="21" customHeight="1" outlineLevel="1">
      <c r="B2686" s="73"/>
      <c r="C2686" s="481"/>
      <c r="D2686" s="481"/>
      <c r="E2686" s="481"/>
      <c r="F2686" s="481"/>
      <c r="G2686" s="481"/>
      <c r="H2686" s="481"/>
      <c r="I2686" s="481"/>
      <c r="J2686" s="481"/>
      <c r="K2686" s="481"/>
      <c r="L2686" s="73"/>
      <c r="M2686" s="73"/>
    </row>
    <row r="2687" spans="2:13" ht="21" customHeight="1" outlineLevel="1">
      <c r="B2687" s="73"/>
      <c r="C2687" s="481"/>
      <c r="D2687" s="481"/>
      <c r="E2687" s="481"/>
      <c r="F2687" s="481"/>
      <c r="G2687" s="481"/>
      <c r="H2687" s="481"/>
      <c r="I2687" s="481"/>
      <c r="J2687" s="481"/>
      <c r="K2687" s="481"/>
      <c r="L2687" s="73"/>
      <c r="M2687" s="73"/>
    </row>
    <row r="2688" spans="2:13" ht="21" customHeight="1" outlineLevel="1">
      <c r="B2688" s="73"/>
      <c r="C2688" s="481"/>
      <c r="D2688" s="481"/>
      <c r="E2688" s="481"/>
      <c r="F2688" s="481"/>
      <c r="G2688" s="481"/>
      <c r="H2688" s="481"/>
      <c r="I2688" s="481"/>
      <c r="J2688" s="481"/>
      <c r="K2688" s="481"/>
      <c r="L2688" s="73"/>
      <c r="M2688" s="73"/>
    </row>
    <row r="2689" spans="2:13" ht="21" customHeight="1" outlineLevel="1">
      <c r="B2689" s="73"/>
      <c r="C2689" s="481"/>
      <c r="D2689" s="481"/>
      <c r="E2689" s="481"/>
      <c r="F2689" s="481"/>
      <c r="G2689" s="481"/>
      <c r="H2689" s="481"/>
      <c r="I2689" s="481"/>
      <c r="J2689" s="481"/>
      <c r="K2689" s="481"/>
      <c r="L2689" s="73"/>
      <c r="M2689" s="73"/>
    </row>
    <row r="2690" spans="2:13" ht="21" customHeight="1" outlineLevel="1">
      <c r="B2690" s="73"/>
      <c r="C2690" s="481"/>
      <c r="D2690" s="481"/>
      <c r="E2690" s="481"/>
      <c r="F2690" s="481"/>
      <c r="G2690" s="481"/>
      <c r="H2690" s="481"/>
      <c r="I2690" s="481"/>
      <c r="J2690" s="481"/>
      <c r="K2690" s="481"/>
      <c r="L2690" s="73"/>
      <c r="M2690" s="73"/>
    </row>
    <row r="2691" spans="2:13" ht="21" customHeight="1" outlineLevel="1">
      <c r="B2691" s="73"/>
      <c r="C2691" s="481"/>
      <c r="D2691" s="481"/>
      <c r="E2691" s="481"/>
      <c r="F2691" s="481"/>
      <c r="G2691" s="481"/>
      <c r="H2691" s="481"/>
      <c r="I2691" s="481"/>
      <c r="J2691" s="481"/>
      <c r="K2691" s="481"/>
      <c r="L2691" s="73"/>
      <c r="M2691" s="73"/>
    </row>
    <row r="2692" spans="2:13" ht="21" customHeight="1" outlineLevel="1">
      <c r="B2692" s="73"/>
      <c r="C2692" s="481"/>
      <c r="D2692" s="481"/>
      <c r="E2692" s="481"/>
      <c r="F2692" s="481"/>
      <c r="G2692" s="481"/>
      <c r="H2692" s="481"/>
      <c r="I2692" s="481"/>
      <c r="J2692" s="481"/>
      <c r="K2692" s="481"/>
      <c r="L2692" s="73"/>
      <c r="M2692" s="73"/>
    </row>
    <row r="2693" spans="2:13" ht="21" customHeight="1" outlineLevel="1">
      <c r="B2693" s="73"/>
      <c r="C2693" s="481"/>
      <c r="D2693" s="481"/>
      <c r="E2693" s="481"/>
      <c r="F2693" s="481"/>
      <c r="G2693" s="481"/>
      <c r="H2693" s="481"/>
      <c r="I2693" s="481"/>
      <c r="J2693" s="481"/>
      <c r="K2693" s="481"/>
      <c r="L2693" s="73"/>
      <c r="M2693" s="73"/>
    </row>
    <row r="2694" spans="2:13" ht="21" customHeight="1" outlineLevel="1">
      <c r="B2694" s="73"/>
      <c r="C2694" s="481"/>
      <c r="D2694" s="481"/>
      <c r="E2694" s="481"/>
      <c r="F2694" s="481"/>
      <c r="G2694" s="481"/>
      <c r="H2694" s="481"/>
      <c r="I2694" s="481"/>
      <c r="J2694" s="481"/>
      <c r="K2694" s="481"/>
      <c r="L2694" s="73"/>
      <c r="M2694" s="73"/>
    </row>
    <row r="2695" spans="2:13" ht="21" customHeight="1" outlineLevel="1">
      <c r="B2695" s="73"/>
      <c r="C2695" s="481"/>
      <c r="D2695" s="481"/>
      <c r="E2695" s="481"/>
      <c r="F2695" s="481"/>
      <c r="G2695" s="481"/>
      <c r="H2695" s="481"/>
      <c r="I2695" s="481"/>
      <c r="J2695" s="481"/>
      <c r="K2695" s="481"/>
      <c r="L2695" s="73"/>
      <c r="M2695" s="73"/>
    </row>
    <row r="2696" spans="2:13" ht="21" customHeight="1" outlineLevel="1">
      <c r="B2696" s="73"/>
      <c r="C2696" s="481"/>
      <c r="D2696" s="481"/>
      <c r="E2696" s="481"/>
      <c r="F2696" s="481"/>
      <c r="G2696" s="481"/>
      <c r="H2696" s="481"/>
      <c r="I2696" s="481"/>
      <c r="J2696" s="481"/>
      <c r="K2696" s="481"/>
      <c r="L2696" s="73"/>
      <c r="M2696" s="73"/>
    </row>
    <row r="2697" spans="2:13" ht="21" customHeight="1" outlineLevel="1">
      <c r="B2697" s="73"/>
      <c r="C2697" s="134"/>
      <c r="D2697" s="73"/>
      <c r="E2697" s="134"/>
      <c r="F2697" s="73"/>
      <c r="G2697" s="73"/>
      <c r="H2697" s="73"/>
      <c r="I2697" s="135"/>
      <c r="J2697" s="136"/>
      <c r="K2697" s="137"/>
      <c r="L2697" s="73"/>
      <c r="M2697" s="73"/>
    </row>
    <row r="2698" spans="2:13" ht="20.25" customHeight="1">
      <c r="B2698" s="73"/>
      <c r="C2698" s="134"/>
      <c r="D2698" s="73"/>
      <c r="E2698" s="134"/>
      <c r="F2698" s="73"/>
      <c r="G2698" s="73"/>
      <c r="H2698" s="73"/>
      <c r="I2698" s="135"/>
      <c r="J2698" s="136"/>
      <c r="K2698" s="137"/>
      <c r="L2698" s="73"/>
      <c r="M2698" s="73"/>
    </row>
    <row r="2699" spans="2:13" ht="36">
      <c r="B2699" s="73"/>
      <c r="C2699" s="84" t="s">
        <v>348</v>
      </c>
      <c r="D2699" s="81"/>
      <c r="E2699" s="151" t="s">
        <v>349</v>
      </c>
      <c r="F2699" s="73"/>
      <c r="G2699" s="85" t="s">
        <v>430</v>
      </c>
      <c r="H2699" s="73"/>
      <c r="J2699" s="73"/>
      <c r="K2699" s="73"/>
      <c r="L2699" s="73"/>
      <c r="M2699" s="73"/>
    </row>
    <row r="2700" spans="2:13" ht="21" customHeight="1" outlineLevel="1">
      <c r="B2700" s="73"/>
      <c r="C2700" s="83"/>
      <c r="D2700" s="73"/>
      <c r="E2700" s="83"/>
      <c r="F2700" s="73"/>
      <c r="G2700" s="73"/>
      <c r="H2700" s="73"/>
      <c r="I2700" s="73"/>
      <c r="J2700" s="73"/>
      <c r="K2700" s="73"/>
      <c r="L2700" s="73"/>
      <c r="M2700" s="73"/>
    </row>
    <row r="2701" spans="2:13" ht="21.75" customHeight="1" outlineLevel="1">
      <c r="B2701" s="73"/>
      <c r="C2701" s="86" t="s">
        <v>431</v>
      </c>
      <c r="D2701" s="73"/>
      <c r="E2701" s="87"/>
      <c r="F2701" s="73"/>
      <c r="G2701" s="73"/>
      <c r="H2701" s="73"/>
      <c r="I2701" s="73"/>
      <c r="J2701" s="73"/>
      <c r="K2701" s="73"/>
      <c r="L2701" s="73"/>
      <c r="M2701" s="73"/>
    </row>
    <row r="2702" spans="2:13" ht="21" customHeight="1" outlineLevel="1">
      <c r="B2702" s="73"/>
      <c r="C2702" s="88"/>
      <c r="D2702" s="73"/>
      <c r="E2702" s="87"/>
      <c r="F2702" s="73"/>
      <c r="G2702" s="73"/>
      <c r="H2702" s="73"/>
      <c r="I2702" s="73"/>
      <c r="J2702" s="73"/>
      <c r="K2702" s="73"/>
      <c r="L2702" s="73"/>
      <c r="M2702" s="73"/>
    </row>
    <row r="2703" spans="2:13" ht="21" customHeight="1" outlineLevel="1">
      <c r="B2703" s="73"/>
      <c r="C2703" s="89"/>
      <c r="D2703" s="73"/>
      <c r="E2703" s="89"/>
      <c r="F2703" s="73"/>
      <c r="G2703" s="73"/>
      <c r="H2703" s="73"/>
      <c r="I2703" s="73"/>
      <c r="J2703" s="73"/>
      <c r="K2703" s="73"/>
      <c r="L2703" s="73"/>
      <c r="M2703" s="73"/>
    </row>
    <row r="2704" spans="2:13" outlineLevel="1">
      <c r="B2704" s="73"/>
      <c r="C2704" s="90" t="s">
        <v>36</v>
      </c>
      <c r="D2704" s="89"/>
      <c r="E2704" s="90" t="s">
        <v>432</v>
      </c>
      <c r="F2704" s="89"/>
      <c r="G2704" s="91" t="s">
        <v>433</v>
      </c>
      <c r="H2704" s="73"/>
      <c r="I2704" s="90" t="s">
        <v>434</v>
      </c>
      <c r="J2704" s="73"/>
      <c r="K2704" s="73"/>
      <c r="L2704" s="89"/>
      <c r="M2704" s="73"/>
    </row>
    <row r="2705" spans="2:13" ht="36.75" customHeight="1" outlineLevel="1">
      <c r="B2705" s="73"/>
      <c r="C2705" s="92" t="s">
        <v>316</v>
      </c>
      <c r="D2705" s="73"/>
      <c r="E2705" s="93" t="s">
        <v>349</v>
      </c>
      <c r="F2705" s="73"/>
      <c r="G2705" s="161" t="s">
        <v>681</v>
      </c>
      <c r="H2705" s="73"/>
      <c r="I2705" s="92" t="s">
        <v>438</v>
      </c>
      <c r="J2705" s="73"/>
      <c r="K2705" s="73"/>
      <c r="L2705" s="73"/>
      <c r="M2705" s="73"/>
    </row>
    <row r="2706" spans="2:13" ht="21" customHeight="1" outlineLevel="1">
      <c r="B2706" s="73"/>
      <c r="C2706" s="89"/>
      <c r="D2706" s="73"/>
      <c r="E2706" s="73"/>
      <c r="F2706" s="73"/>
      <c r="G2706" s="73"/>
      <c r="H2706" s="73"/>
      <c r="I2706" s="73"/>
      <c r="J2706" s="73"/>
      <c r="K2706" s="73"/>
      <c r="L2706" s="73"/>
      <c r="M2706" s="73"/>
    </row>
    <row r="2707" spans="2:13" ht="36" outlineLevel="1">
      <c r="B2707" s="73"/>
      <c r="C2707" s="95" t="s">
        <v>439</v>
      </c>
      <c r="D2707" s="89"/>
      <c r="E2707" s="95" t="s">
        <v>440</v>
      </c>
      <c r="F2707" s="89"/>
      <c r="G2707" s="95" t="s">
        <v>441</v>
      </c>
      <c r="H2707" s="73"/>
      <c r="I2707" s="95" t="s">
        <v>442</v>
      </c>
      <c r="J2707" s="89"/>
      <c r="K2707" s="73"/>
      <c r="L2707" s="73"/>
      <c r="M2707" s="73"/>
    </row>
    <row r="2708" spans="2:13" ht="36.75" customHeight="1" outlineLevel="1">
      <c r="B2708" s="73"/>
      <c r="C2708" s="94" t="s">
        <v>682</v>
      </c>
      <c r="D2708" s="89"/>
      <c r="E2708" s="94" t="s">
        <v>682</v>
      </c>
      <c r="F2708" s="89"/>
      <c r="G2708" s="155" t="s">
        <v>646</v>
      </c>
      <c r="H2708" s="73"/>
      <c r="I2708" s="155" t="s">
        <v>565</v>
      </c>
      <c r="J2708" s="89"/>
      <c r="K2708" s="73"/>
      <c r="L2708" s="73"/>
      <c r="M2708" s="73"/>
    </row>
    <row r="2709" spans="2:13" ht="21" customHeight="1" outlineLevel="1">
      <c r="B2709" s="73"/>
      <c r="C2709" s="89"/>
      <c r="D2709" s="89"/>
      <c r="E2709" s="89"/>
      <c r="F2709" s="89"/>
      <c r="G2709" s="73"/>
      <c r="H2709" s="73"/>
      <c r="I2709" s="73"/>
      <c r="J2709" s="89"/>
      <c r="K2709" s="73"/>
      <c r="L2709" s="73"/>
      <c r="M2709" s="73"/>
    </row>
    <row r="2710" spans="2:13" ht="21.75" customHeight="1" outlineLevel="1">
      <c r="B2710" s="73"/>
      <c r="C2710" s="86" t="s">
        <v>445</v>
      </c>
      <c r="D2710" s="73"/>
      <c r="E2710" s="98"/>
      <c r="F2710" s="99"/>
      <c r="G2710" s="99"/>
      <c r="H2710" s="99"/>
      <c r="I2710" s="99"/>
      <c r="J2710" s="99"/>
      <c r="K2710" s="99"/>
      <c r="L2710" s="73"/>
      <c r="M2710" s="73"/>
    </row>
    <row r="2711" spans="2:13" ht="21" customHeight="1" outlineLevel="1">
      <c r="B2711" s="73"/>
      <c r="C2711" s="73"/>
      <c r="D2711" s="73"/>
      <c r="E2711" s="100"/>
      <c r="F2711" s="101"/>
      <c r="G2711" s="100"/>
      <c r="H2711" s="101"/>
      <c r="I2711" s="100"/>
      <c r="J2711" s="102"/>
      <c r="K2711" s="100"/>
      <c r="L2711" s="73"/>
      <c r="M2711" s="73"/>
    </row>
    <row r="2712" spans="2:13" ht="21" customHeight="1" outlineLevel="1">
      <c r="B2712" s="73"/>
      <c r="C2712" s="73"/>
      <c r="D2712" s="73"/>
      <c r="E2712" s="100">
        <v>2024</v>
      </c>
      <c r="F2712" s="101"/>
      <c r="G2712" s="100">
        <v>2025</v>
      </c>
      <c r="H2712" s="101"/>
      <c r="I2712" s="100">
        <v>2026</v>
      </c>
      <c r="J2712" s="102"/>
      <c r="K2712" s="100" t="s">
        <v>446</v>
      </c>
      <c r="L2712" s="73"/>
      <c r="M2712" s="73"/>
    </row>
    <row r="2713" spans="2:13" outlineLevel="1">
      <c r="B2713" s="73"/>
      <c r="C2713" s="95" t="s">
        <v>447</v>
      </c>
      <c r="D2713" s="103"/>
      <c r="E2713" s="104">
        <f>E2714+E2715</f>
        <v>12</v>
      </c>
      <c r="F2713" s="103"/>
      <c r="G2713" s="104">
        <f>G2714+G2715</f>
        <v>12</v>
      </c>
      <c r="H2713" s="73"/>
      <c r="I2713" s="104">
        <f>I2714+I2715</f>
        <v>12</v>
      </c>
      <c r="J2713" s="103"/>
      <c r="K2713" s="104">
        <f>K2714+K2715</f>
        <v>36</v>
      </c>
      <c r="L2713" s="103"/>
      <c r="M2713" s="73"/>
    </row>
    <row r="2714" spans="2:13" ht="21" customHeight="1" outlineLevel="1">
      <c r="B2714" s="73"/>
      <c r="C2714" s="90" t="s">
        <v>448</v>
      </c>
      <c r="D2714" s="103"/>
      <c r="E2714" s="105">
        <v>12</v>
      </c>
      <c r="F2714" s="106"/>
      <c r="G2714" s="105">
        <v>12</v>
      </c>
      <c r="H2714" s="73"/>
      <c r="I2714" s="105">
        <v>12</v>
      </c>
      <c r="J2714" s="103"/>
      <c r="K2714" s="107">
        <f>E2714+G2714+I2714</f>
        <v>36</v>
      </c>
      <c r="L2714" s="103"/>
      <c r="M2714" s="73"/>
    </row>
    <row r="2715" spans="2:13" ht="21.75" customHeight="1" outlineLevel="1">
      <c r="B2715" s="73"/>
      <c r="C2715" s="90" t="s">
        <v>449</v>
      </c>
      <c r="D2715" s="103"/>
      <c r="E2715" s="105">
        <v>0</v>
      </c>
      <c r="F2715" s="106"/>
      <c r="G2715" s="105">
        <v>0</v>
      </c>
      <c r="H2715" s="73"/>
      <c r="I2715" s="105">
        <v>0</v>
      </c>
      <c r="J2715" s="103"/>
      <c r="K2715" s="107">
        <f>E2715+G2715+I2715</f>
        <v>0</v>
      </c>
      <c r="L2715" s="103"/>
      <c r="M2715" s="73"/>
    </row>
    <row r="2716" spans="2:13" outlineLevel="1">
      <c r="B2716" s="73"/>
      <c r="C2716" s="95" t="s">
        <v>450</v>
      </c>
      <c r="D2716" s="103"/>
      <c r="E2716" s="104">
        <f>E2717+E2718</f>
        <v>0</v>
      </c>
      <c r="F2716" s="103"/>
      <c r="G2716" s="104">
        <f>G2717+G2718</f>
        <v>0</v>
      </c>
      <c r="H2716" s="73"/>
      <c r="I2716" s="104">
        <f>I2717+I2718</f>
        <v>0</v>
      </c>
      <c r="J2716" s="103"/>
      <c r="K2716" s="104">
        <f>K2717+K2718</f>
        <v>0</v>
      </c>
      <c r="L2716" s="103"/>
      <c r="M2716" s="73"/>
    </row>
    <row r="2717" spans="2:13" ht="21" customHeight="1" outlineLevel="1">
      <c r="B2717" s="73"/>
      <c r="C2717" s="90" t="s">
        <v>451</v>
      </c>
      <c r="D2717" s="103"/>
      <c r="E2717" s="105">
        <v>0</v>
      </c>
      <c r="F2717" s="106"/>
      <c r="G2717" s="105">
        <v>0</v>
      </c>
      <c r="H2717" s="73"/>
      <c r="I2717" s="105">
        <v>0</v>
      </c>
      <c r="J2717" s="103"/>
      <c r="K2717" s="107">
        <f>E2717+G2717+I2717</f>
        <v>0</v>
      </c>
      <c r="L2717" s="103"/>
      <c r="M2717" s="73"/>
    </row>
    <row r="2718" spans="2:13" ht="21" customHeight="1" outlineLevel="1">
      <c r="B2718" s="73"/>
      <c r="C2718" s="90" t="s">
        <v>452</v>
      </c>
      <c r="D2718" s="103"/>
      <c r="E2718" s="105">
        <v>0</v>
      </c>
      <c r="F2718" s="106"/>
      <c r="G2718" s="105">
        <v>0</v>
      </c>
      <c r="H2718" s="73"/>
      <c r="I2718" s="105">
        <v>0</v>
      </c>
      <c r="J2718" s="103"/>
      <c r="K2718" s="107">
        <f>E2718+G2718+I2718</f>
        <v>0</v>
      </c>
      <c r="L2718" s="103"/>
      <c r="M2718" s="73"/>
    </row>
    <row r="2719" spans="2:13" ht="21" customHeight="1" outlineLevel="1">
      <c r="B2719" s="73"/>
      <c r="C2719" s="95" t="s">
        <v>453</v>
      </c>
      <c r="D2719" s="103"/>
      <c r="E2719" s="104">
        <f>E2720+E2721</f>
        <v>0</v>
      </c>
      <c r="F2719" s="103"/>
      <c r="G2719" s="104">
        <f>G2720+G2721</f>
        <v>0</v>
      </c>
      <c r="H2719" s="73"/>
      <c r="I2719" s="104">
        <f>I2720+I2721</f>
        <v>0</v>
      </c>
      <c r="J2719" s="103"/>
      <c r="K2719" s="104">
        <f>K2720+K2721</f>
        <v>0</v>
      </c>
      <c r="L2719" s="103"/>
      <c r="M2719" s="73"/>
    </row>
    <row r="2720" spans="2:13" ht="21" customHeight="1" outlineLevel="1">
      <c r="B2720" s="73"/>
      <c r="C2720" s="90" t="s">
        <v>454</v>
      </c>
      <c r="D2720" s="103"/>
      <c r="E2720" s="105">
        <v>0</v>
      </c>
      <c r="F2720" s="106"/>
      <c r="G2720" s="105">
        <v>0</v>
      </c>
      <c r="H2720" s="73"/>
      <c r="I2720" s="105">
        <v>0</v>
      </c>
      <c r="J2720" s="103"/>
      <c r="K2720" s="107">
        <f>E2720+G2720+I2720</f>
        <v>0</v>
      </c>
      <c r="L2720" s="103"/>
      <c r="M2720" s="73"/>
    </row>
    <row r="2721" spans="2:13" ht="21" customHeight="1" outlineLevel="1">
      <c r="B2721" s="73"/>
      <c r="C2721" s="90" t="s">
        <v>455</v>
      </c>
      <c r="D2721" s="103"/>
      <c r="E2721" s="105">
        <v>0</v>
      </c>
      <c r="F2721" s="106"/>
      <c r="G2721" s="105">
        <v>0</v>
      </c>
      <c r="H2721" s="73"/>
      <c r="I2721" s="105">
        <v>0</v>
      </c>
      <c r="J2721" s="103"/>
      <c r="K2721" s="107">
        <f>E2721+G2721+I2721</f>
        <v>0</v>
      </c>
      <c r="L2721" s="103"/>
      <c r="M2721" s="73"/>
    </row>
    <row r="2722" spans="2:13" ht="21" customHeight="1" outlineLevel="1">
      <c r="B2722" s="73"/>
      <c r="C2722" s="95" t="s">
        <v>456</v>
      </c>
      <c r="D2722" s="103"/>
      <c r="E2722" s="104">
        <f>E2723+E2724</f>
        <v>0</v>
      </c>
      <c r="F2722" s="103"/>
      <c r="G2722" s="104">
        <f>G2723+G2724</f>
        <v>0</v>
      </c>
      <c r="H2722" s="73"/>
      <c r="I2722" s="104">
        <f>I2723+I2724</f>
        <v>0</v>
      </c>
      <c r="J2722" s="103"/>
      <c r="K2722" s="104">
        <f>K2723+K2724</f>
        <v>0</v>
      </c>
      <c r="L2722" s="103"/>
      <c r="M2722" s="73"/>
    </row>
    <row r="2723" spans="2:13" ht="21" customHeight="1" outlineLevel="1">
      <c r="B2723" s="73"/>
      <c r="C2723" s="90" t="s">
        <v>457</v>
      </c>
      <c r="D2723" s="103"/>
      <c r="E2723" s="105">
        <v>0</v>
      </c>
      <c r="F2723" s="106"/>
      <c r="G2723" s="105">
        <v>0</v>
      </c>
      <c r="H2723" s="73"/>
      <c r="I2723" s="105">
        <v>0</v>
      </c>
      <c r="J2723" s="103"/>
      <c r="K2723" s="107">
        <f>E2723+G2723+I2723</f>
        <v>0</v>
      </c>
      <c r="L2723" s="103"/>
      <c r="M2723" s="73"/>
    </row>
    <row r="2724" spans="2:13" ht="21" customHeight="1" outlineLevel="1">
      <c r="B2724" s="73"/>
      <c r="C2724" s="90" t="s">
        <v>458</v>
      </c>
      <c r="D2724" s="103"/>
      <c r="E2724" s="105">
        <v>0</v>
      </c>
      <c r="F2724" s="106"/>
      <c r="G2724" s="105">
        <v>0</v>
      </c>
      <c r="H2724" s="73"/>
      <c r="I2724" s="105">
        <v>0</v>
      </c>
      <c r="J2724" s="103"/>
      <c r="K2724" s="107">
        <f>E2724+G2724+I2724</f>
        <v>0</v>
      </c>
      <c r="L2724" s="103"/>
      <c r="M2724" s="73"/>
    </row>
    <row r="2725" spans="2:13" ht="21" customHeight="1" outlineLevel="1">
      <c r="B2725" s="73"/>
      <c r="C2725" s="90" t="s">
        <v>459</v>
      </c>
      <c r="D2725" s="103"/>
      <c r="E2725" s="108">
        <f>E2713+E2716+E2719+E2722</f>
        <v>12</v>
      </c>
      <c r="F2725" s="103"/>
      <c r="G2725" s="108">
        <f>G2713+G2716+G2719+G2722</f>
        <v>12</v>
      </c>
      <c r="H2725" s="73"/>
      <c r="I2725" s="108">
        <f>I2713+I2716+I2719+I2722</f>
        <v>12</v>
      </c>
      <c r="J2725" s="103"/>
      <c r="K2725" s="108">
        <f>E2725+G2725+I2725</f>
        <v>36</v>
      </c>
      <c r="L2725" s="103"/>
      <c r="M2725" s="73"/>
    </row>
    <row r="2726" spans="2:13" ht="21" customHeight="1" outlineLevel="1">
      <c r="B2726" s="73"/>
      <c r="C2726" s="109"/>
      <c r="D2726" s="103"/>
      <c r="E2726" s="109"/>
      <c r="F2726" s="109"/>
      <c r="G2726" s="109"/>
      <c r="H2726" s="109"/>
      <c r="I2726" s="109"/>
      <c r="J2726" s="109"/>
      <c r="K2726" s="109"/>
      <c r="L2726" s="103"/>
      <c r="M2726" s="73"/>
    </row>
    <row r="2727" spans="2:13" ht="21" customHeight="1" outlineLevel="1">
      <c r="B2727" s="73"/>
      <c r="C2727" s="103"/>
      <c r="D2727" s="89"/>
      <c r="E2727" s="103"/>
      <c r="F2727" s="89"/>
      <c r="G2727" s="73"/>
      <c r="H2727" s="73"/>
      <c r="I2727" s="73"/>
      <c r="J2727" s="89"/>
      <c r="K2727" s="73"/>
      <c r="L2727" s="89"/>
      <c r="M2727" s="73"/>
    </row>
    <row r="2728" spans="2:13" ht="21" customHeight="1" outlineLevel="1">
      <c r="B2728" s="73"/>
      <c r="C2728" s="86" t="s">
        <v>460</v>
      </c>
      <c r="D2728" s="73"/>
      <c r="E2728" s="99"/>
      <c r="F2728" s="99"/>
      <c r="G2728" s="99"/>
      <c r="H2728" s="99"/>
      <c r="I2728" s="99"/>
      <c r="J2728" s="99"/>
      <c r="K2728" s="99"/>
      <c r="L2728" s="89"/>
      <c r="M2728" s="73"/>
    </row>
    <row r="2729" spans="2:13" ht="21" customHeight="1" outlineLevel="1">
      <c r="B2729" s="73"/>
      <c r="C2729" s="73"/>
      <c r="D2729" s="73"/>
      <c r="E2729" s="100"/>
      <c r="F2729" s="101"/>
      <c r="G2729" s="100"/>
      <c r="H2729" s="101"/>
      <c r="I2729" s="100"/>
      <c r="J2729" s="102"/>
      <c r="K2729" s="100"/>
      <c r="L2729" s="89"/>
      <c r="M2729" s="73"/>
    </row>
    <row r="2730" spans="2:13" ht="21" customHeight="1" outlineLevel="1">
      <c r="B2730" s="73"/>
      <c r="C2730" s="73"/>
      <c r="D2730" s="73"/>
      <c r="E2730" s="100">
        <v>2024</v>
      </c>
      <c r="F2730" s="101"/>
      <c r="G2730" s="100">
        <v>2025</v>
      </c>
      <c r="H2730" s="101"/>
      <c r="I2730" s="100">
        <v>2026</v>
      </c>
      <c r="J2730" s="102"/>
      <c r="K2730" s="100" t="s">
        <v>407</v>
      </c>
      <c r="L2730" s="89"/>
      <c r="M2730" s="73"/>
    </row>
    <row r="2731" spans="2:13" ht="21" customHeight="1" outlineLevel="1">
      <c r="B2731" s="73"/>
      <c r="C2731" s="95" t="s">
        <v>461</v>
      </c>
      <c r="D2731" s="103"/>
      <c r="E2731" s="110">
        <v>572650.1</v>
      </c>
      <c r="F2731" s="111"/>
      <c r="G2731" s="110">
        <v>572650.1</v>
      </c>
      <c r="H2731" s="112"/>
      <c r="I2731" s="110">
        <v>572650.1</v>
      </c>
      <c r="J2731" s="111"/>
      <c r="K2731" s="113">
        <f t="shared" ref="K2731:K2749" si="42">E2731+G2731+I2731</f>
        <v>1717950.2999999998</v>
      </c>
      <c r="L2731" s="89"/>
      <c r="M2731" s="73"/>
    </row>
    <row r="2732" spans="2:13" ht="21" customHeight="1" outlineLevel="1">
      <c r="B2732" s="73"/>
      <c r="C2732" s="90" t="s">
        <v>462</v>
      </c>
      <c r="D2732" s="103"/>
      <c r="E2732" s="110">
        <v>0</v>
      </c>
      <c r="F2732" s="114"/>
      <c r="G2732" s="110">
        <v>0</v>
      </c>
      <c r="H2732" s="112"/>
      <c r="I2732" s="110">
        <v>0</v>
      </c>
      <c r="J2732" s="111"/>
      <c r="K2732" s="113">
        <f t="shared" si="42"/>
        <v>0</v>
      </c>
      <c r="L2732" s="89"/>
      <c r="M2732" s="73"/>
    </row>
    <row r="2733" spans="2:13" ht="21" customHeight="1" outlineLevel="1">
      <c r="B2733" s="73"/>
      <c r="C2733" s="90" t="s">
        <v>463</v>
      </c>
      <c r="D2733" s="103"/>
      <c r="E2733" s="110">
        <v>0</v>
      </c>
      <c r="F2733" s="111"/>
      <c r="G2733" s="110">
        <v>0</v>
      </c>
      <c r="H2733" s="112"/>
      <c r="I2733" s="110">
        <v>0</v>
      </c>
      <c r="J2733" s="111"/>
      <c r="K2733" s="113">
        <f t="shared" si="42"/>
        <v>0</v>
      </c>
      <c r="L2733" s="89"/>
      <c r="M2733" s="73"/>
    </row>
    <row r="2734" spans="2:13" ht="21.75" customHeight="1" outlineLevel="1">
      <c r="B2734" s="73"/>
      <c r="C2734" s="90" t="s">
        <v>464</v>
      </c>
      <c r="D2734" s="103"/>
      <c r="E2734" s="110">
        <v>0</v>
      </c>
      <c r="F2734" s="114"/>
      <c r="G2734" s="110">
        <v>0</v>
      </c>
      <c r="H2734" s="112"/>
      <c r="I2734" s="110">
        <v>0</v>
      </c>
      <c r="J2734" s="111"/>
      <c r="K2734" s="113">
        <f t="shared" si="42"/>
        <v>0</v>
      </c>
      <c r="L2734" s="73"/>
      <c r="M2734" s="73"/>
    </row>
    <row r="2735" spans="2:13" ht="21.75" customHeight="1" outlineLevel="1">
      <c r="B2735" s="73"/>
      <c r="C2735" s="90" t="s">
        <v>465</v>
      </c>
      <c r="D2735" s="103"/>
      <c r="E2735" s="110">
        <v>239795.11</v>
      </c>
      <c r="F2735" s="114"/>
      <c r="G2735" s="110">
        <v>239795.11</v>
      </c>
      <c r="H2735" s="112"/>
      <c r="I2735" s="110">
        <v>239795.11</v>
      </c>
      <c r="J2735" s="111"/>
      <c r="K2735" s="113">
        <f t="shared" si="42"/>
        <v>719385.33</v>
      </c>
      <c r="L2735" s="73"/>
      <c r="M2735" s="73"/>
    </row>
    <row r="2736" spans="2:13" ht="21" customHeight="1" outlineLevel="1">
      <c r="B2736" s="73"/>
      <c r="C2736" s="90" t="s">
        <v>466</v>
      </c>
      <c r="D2736" s="103"/>
      <c r="E2736" s="110">
        <v>0</v>
      </c>
      <c r="F2736" s="111"/>
      <c r="G2736" s="110">
        <v>0</v>
      </c>
      <c r="H2736" s="112"/>
      <c r="I2736" s="110">
        <v>0</v>
      </c>
      <c r="J2736" s="111"/>
      <c r="K2736" s="113">
        <f t="shared" si="42"/>
        <v>0</v>
      </c>
      <c r="L2736" s="73"/>
      <c r="M2736" s="73"/>
    </row>
    <row r="2737" spans="2:13" ht="21.75" customHeight="1" outlineLevel="1">
      <c r="B2737" s="73"/>
      <c r="C2737" s="90" t="s">
        <v>467</v>
      </c>
      <c r="D2737" s="103"/>
      <c r="E2737" s="110">
        <v>0</v>
      </c>
      <c r="F2737" s="114"/>
      <c r="G2737" s="110">
        <v>0</v>
      </c>
      <c r="H2737" s="112"/>
      <c r="I2737" s="110">
        <v>0</v>
      </c>
      <c r="J2737" s="111"/>
      <c r="K2737" s="113">
        <f t="shared" si="42"/>
        <v>0</v>
      </c>
      <c r="L2737" s="73"/>
      <c r="M2737" s="73"/>
    </row>
    <row r="2738" spans="2:13" ht="21.75" customHeight="1" outlineLevel="1">
      <c r="B2738" s="73"/>
      <c r="C2738" s="90" t="s">
        <v>468</v>
      </c>
      <c r="D2738" s="103"/>
      <c r="E2738" s="110">
        <v>0</v>
      </c>
      <c r="F2738" s="114"/>
      <c r="G2738" s="110">
        <v>0</v>
      </c>
      <c r="H2738" s="112"/>
      <c r="I2738" s="110">
        <v>0</v>
      </c>
      <c r="J2738" s="111"/>
      <c r="K2738" s="113">
        <f t="shared" si="42"/>
        <v>0</v>
      </c>
      <c r="L2738" s="73"/>
      <c r="M2738" s="73"/>
    </row>
    <row r="2739" spans="2:13" ht="21.75" customHeight="1" outlineLevel="1">
      <c r="B2739" s="73"/>
      <c r="C2739" s="90" t="s">
        <v>469</v>
      </c>
      <c r="D2739" s="103"/>
      <c r="E2739" s="110">
        <v>0</v>
      </c>
      <c r="F2739" s="114"/>
      <c r="G2739" s="110">
        <v>0</v>
      </c>
      <c r="H2739" s="112"/>
      <c r="I2739" s="110">
        <v>0</v>
      </c>
      <c r="J2739" s="111"/>
      <c r="K2739" s="113">
        <f t="shared" si="42"/>
        <v>0</v>
      </c>
      <c r="L2739" s="73"/>
      <c r="M2739" s="73"/>
    </row>
    <row r="2740" spans="2:13" ht="21" customHeight="1" outlineLevel="1">
      <c r="B2740" s="73"/>
      <c r="C2740" s="115" t="s">
        <v>470</v>
      </c>
      <c r="D2740" s="103"/>
      <c r="E2740" s="110">
        <v>0</v>
      </c>
      <c r="F2740" s="114"/>
      <c r="G2740" s="110">
        <v>0</v>
      </c>
      <c r="H2740" s="112"/>
      <c r="I2740" s="110">
        <v>0</v>
      </c>
      <c r="J2740" s="111"/>
      <c r="K2740" s="113">
        <f t="shared" si="42"/>
        <v>0</v>
      </c>
      <c r="L2740" s="116"/>
      <c r="M2740" s="73"/>
    </row>
    <row r="2741" spans="2:13" ht="21" customHeight="1" outlineLevel="1">
      <c r="B2741" s="73"/>
      <c r="C2741" s="115" t="s">
        <v>471</v>
      </c>
      <c r="D2741" s="103"/>
      <c r="E2741" s="110">
        <v>0</v>
      </c>
      <c r="F2741" s="114"/>
      <c r="G2741" s="110">
        <v>0</v>
      </c>
      <c r="H2741" s="112"/>
      <c r="I2741" s="110">
        <v>0</v>
      </c>
      <c r="J2741" s="111"/>
      <c r="K2741" s="113">
        <f t="shared" si="42"/>
        <v>0</v>
      </c>
      <c r="L2741" s="116"/>
      <c r="M2741" s="73"/>
    </row>
    <row r="2742" spans="2:13" ht="21" customHeight="1" outlineLevel="1">
      <c r="B2742" s="73"/>
      <c r="C2742" s="115" t="s">
        <v>472</v>
      </c>
      <c r="D2742" s="103"/>
      <c r="E2742" s="110">
        <v>0</v>
      </c>
      <c r="F2742" s="114"/>
      <c r="G2742" s="110">
        <v>0</v>
      </c>
      <c r="H2742" s="112"/>
      <c r="I2742" s="110">
        <v>0</v>
      </c>
      <c r="J2742" s="111"/>
      <c r="K2742" s="113">
        <f t="shared" si="42"/>
        <v>0</v>
      </c>
      <c r="L2742" s="116"/>
      <c r="M2742" s="73"/>
    </row>
    <row r="2743" spans="2:13" ht="21" customHeight="1" outlineLevel="1">
      <c r="B2743" s="73"/>
      <c r="C2743" s="115" t="s">
        <v>473</v>
      </c>
      <c r="D2743" s="103"/>
      <c r="E2743" s="110">
        <v>0</v>
      </c>
      <c r="F2743" s="114"/>
      <c r="G2743" s="110">
        <v>0</v>
      </c>
      <c r="H2743" s="112"/>
      <c r="I2743" s="110">
        <v>0</v>
      </c>
      <c r="J2743" s="111"/>
      <c r="K2743" s="113">
        <f t="shared" si="42"/>
        <v>0</v>
      </c>
      <c r="L2743" s="116"/>
      <c r="M2743" s="73"/>
    </row>
    <row r="2744" spans="2:13" ht="21" customHeight="1" outlineLevel="1">
      <c r="B2744" s="73"/>
      <c r="C2744" s="115" t="s">
        <v>474</v>
      </c>
      <c r="D2744" s="103"/>
      <c r="E2744" s="110">
        <v>0</v>
      </c>
      <c r="F2744" s="114"/>
      <c r="G2744" s="110">
        <v>0</v>
      </c>
      <c r="H2744" s="112"/>
      <c r="I2744" s="110">
        <v>0</v>
      </c>
      <c r="J2744" s="111"/>
      <c r="K2744" s="113">
        <f t="shared" si="42"/>
        <v>0</v>
      </c>
      <c r="L2744" s="116"/>
      <c r="M2744" s="73"/>
    </row>
    <row r="2745" spans="2:13" ht="21" customHeight="1" outlineLevel="1">
      <c r="B2745" s="73"/>
      <c r="C2745" s="115" t="s">
        <v>475</v>
      </c>
      <c r="D2745" s="103"/>
      <c r="E2745" s="110">
        <v>0</v>
      </c>
      <c r="F2745" s="114"/>
      <c r="G2745" s="110">
        <v>0</v>
      </c>
      <c r="H2745" s="112"/>
      <c r="I2745" s="110">
        <v>0</v>
      </c>
      <c r="J2745" s="111"/>
      <c r="K2745" s="113">
        <f t="shared" si="42"/>
        <v>0</v>
      </c>
      <c r="L2745" s="116"/>
      <c r="M2745" s="73"/>
    </row>
    <row r="2746" spans="2:13" ht="21" customHeight="1" outlineLevel="1">
      <c r="B2746" s="73"/>
      <c r="C2746" s="115" t="s">
        <v>476</v>
      </c>
      <c r="D2746" s="103"/>
      <c r="E2746" s="110">
        <v>0</v>
      </c>
      <c r="F2746" s="114"/>
      <c r="G2746" s="110">
        <v>0</v>
      </c>
      <c r="H2746" s="112"/>
      <c r="I2746" s="110">
        <v>0</v>
      </c>
      <c r="J2746" s="111"/>
      <c r="K2746" s="113">
        <f t="shared" si="42"/>
        <v>0</v>
      </c>
      <c r="L2746" s="116"/>
      <c r="M2746" s="73"/>
    </row>
    <row r="2747" spans="2:13" ht="21" customHeight="1" outlineLevel="1">
      <c r="B2747" s="73"/>
      <c r="C2747" s="115" t="s">
        <v>477</v>
      </c>
      <c r="D2747" s="103"/>
      <c r="E2747" s="110">
        <v>0</v>
      </c>
      <c r="F2747" s="114"/>
      <c r="G2747" s="110">
        <v>0</v>
      </c>
      <c r="H2747" s="112"/>
      <c r="I2747" s="110">
        <v>0</v>
      </c>
      <c r="J2747" s="111"/>
      <c r="K2747" s="113">
        <f t="shared" si="42"/>
        <v>0</v>
      </c>
      <c r="L2747" s="116"/>
      <c r="M2747" s="73"/>
    </row>
    <row r="2748" spans="2:13" ht="21" customHeight="1" outlineLevel="1">
      <c r="B2748" s="73"/>
      <c r="C2748" s="115" t="s">
        <v>478</v>
      </c>
      <c r="D2748" s="103"/>
      <c r="E2748" s="110">
        <v>0</v>
      </c>
      <c r="F2748" s="114"/>
      <c r="G2748" s="110">
        <v>0</v>
      </c>
      <c r="H2748" s="112"/>
      <c r="I2748" s="110">
        <v>0</v>
      </c>
      <c r="J2748" s="111"/>
      <c r="K2748" s="113">
        <f t="shared" si="42"/>
        <v>0</v>
      </c>
      <c r="L2748" s="116"/>
      <c r="M2748" s="73"/>
    </row>
    <row r="2749" spans="2:13" ht="21" customHeight="1" outlineLevel="1">
      <c r="B2749" s="73"/>
      <c r="C2749" s="115" t="s">
        <v>479</v>
      </c>
      <c r="D2749" s="103"/>
      <c r="E2749" s="110">
        <v>0</v>
      </c>
      <c r="F2749" s="114"/>
      <c r="G2749" s="110">
        <v>0</v>
      </c>
      <c r="H2749" s="112"/>
      <c r="I2749" s="110">
        <v>0</v>
      </c>
      <c r="J2749" s="111"/>
      <c r="K2749" s="113">
        <f t="shared" si="42"/>
        <v>0</v>
      </c>
      <c r="L2749" s="116"/>
      <c r="M2749" s="73"/>
    </row>
    <row r="2750" spans="2:13" ht="21" customHeight="1" outlineLevel="1">
      <c r="B2750" s="73"/>
      <c r="C2750" s="90" t="s">
        <v>480</v>
      </c>
      <c r="D2750" s="103"/>
      <c r="E2750" s="117">
        <f>SUM(E2731:E2749)</f>
        <v>812445.21</v>
      </c>
      <c r="F2750" s="111"/>
      <c r="G2750" s="117">
        <f>SUM(G2731:G2749)</f>
        <v>812445.21</v>
      </c>
      <c r="H2750" s="112"/>
      <c r="I2750" s="117">
        <f>SUM(I2731:I2749)</f>
        <v>812445.21</v>
      </c>
      <c r="J2750" s="111"/>
      <c r="K2750" s="117">
        <f>SUM(K2731:K2749)</f>
        <v>2437335.63</v>
      </c>
      <c r="L2750" s="89"/>
      <c r="M2750" s="73"/>
    </row>
    <row r="2751" spans="2:13" ht="21" customHeight="1" outlineLevel="1">
      <c r="B2751" s="73"/>
      <c r="C2751" s="109"/>
      <c r="D2751" s="103"/>
      <c r="E2751" s="73"/>
      <c r="F2751" s="73"/>
      <c r="G2751" s="73"/>
      <c r="H2751" s="73"/>
      <c r="I2751" s="73"/>
      <c r="J2751" s="73"/>
      <c r="K2751" s="73"/>
      <c r="L2751" s="89"/>
      <c r="M2751" s="73"/>
    </row>
    <row r="2752" spans="2:13" ht="21" customHeight="1" outlineLevel="1">
      <c r="B2752" s="73"/>
      <c r="C2752" s="73"/>
      <c r="D2752" s="73"/>
      <c r="E2752" s="100">
        <v>2024</v>
      </c>
      <c r="F2752" s="101"/>
      <c r="G2752" s="100">
        <v>2025</v>
      </c>
      <c r="H2752" s="101"/>
      <c r="I2752" s="100">
        <v>2026</v>
      </c>
      <c r="J2752" s="102"/>
      <c r="K2752" s="100" t="s">
        <v>407</v>
      </c>
      <c r="L2752" s="89"/>
      <c r="M2752" s="73"/>
    </row>
    <row r="2753" spans="2:13" ht="21" customHeight="1" outlineLevel="1">
      <c r="B2753" s="73"/>
      <c r="C2753" s="95" t="s">
        <v>481</v>
      </c>
      <c r="D2753" s="103"/>
      <c r="E2753" s="110">
        <v>812445.21</v>
      </c>
      <c r="F2753" s="111"/>
      <c r="G2753" s="110">
        <v>812445.21</v>
      </c>
      <c r="H2753" s="112"/>
      <c r="I2753" s="110">
        <v>812445.21</v>
      </c>
      <c r="J2753" s="111"/>
      <c r="K2753" s="113">
        <f t="shared" ref="K2753:K2761" si="43">E2753+G2753+I2753</f>
        <v>2437335.63</v>
      </c>
      <c r="L2753" s="89"/>
      <c r="M2753" s="73"/>
    </row>
    <row r="2754" spans="2:13" ht="21" customHeight="1" outlineLevel="1">
      <c r="B2754" s="73"/>
      <c r="C2754" s="90" t="s">
        <v>482</v>
      </c>
      <c r="D2754" s="103"/>
      <c r="E2754" s="110">
        <v>0</v>
      </c>
      <c r="F2754" s="114"/>
      <c r="G2754" s="110">
        <v>0</v>
      </c>
      <c r="H2754" s="112"/>
      <c r="I2754" s="110">
        <v>0</v>
      </c>
      <c r="J2754" s="111"/>
      <c r="K2754" s="113">
        <f t="shared" si="43"/>
        <v>0</v>
      </c>
      <c r="L2754" s="89"/>
      <c r="M2754" s="73"/>
    </row>
    <row r="2755" spans="2:13" ht="21" customHeight="1" outlineLevel="1">
      <c r="B2755" s="73"/>
      <c r="C2755" s="90" t="s">
        <v>483</v>
      </c>
      <c r="D2755" s="103"/>
      <c r="E2755" s="110">
        <v>0</v>
      </c>
      <c r="F2755" s="114"/>
      <c r="G2755" s="110">
        <v>0</v>
      </c>
      <c r="H2755" s="112"/>
      <c r="I2755" s="110">
        <v>0</v>
      </c>
      <c r="J2755" s="111"/>
      <c r="K2755" s="113">
        <f t="shared" si="43"/>
        <v>0</v>
      </c>
      <c r="L2755" s="73"/>
      <c r="M2755" s="73"/>
    </row>
    <row r="2756" spans="2:13" ht="21" customHeight="1" outlineLevel="1">
      <c r="B2756" s="73"/>
      <c r="C2756" s="90" t="s">
        <v>484</v>
      </c>
      <c r="D2756" s="103"/>
      <c r="E2756" s="110">
        <v>0</v>
      </c>
      <c r="F2756" s="111"/>
      <c r="G2756" s="110">
        <v>0</v>
      </c>
      <c r="H2756" s="112"/>
      <c r="I2756" s="110">
        <v>0</v>
      </c>
      <c r="J2756" s="111"/>
      <c r="K2756" s="113">
        <f t="shared" si="43"/>
        <v>0</v>
      </c>
      <c r="L2756" s="89"/>
      <c r="M2756" s="73"/>
    </row>
    <row r="2757" spans="2:13" ht="21" customHeight="1" outlineLevel="1">
      <c r="B2757" s="73"/>
      <c r="C2757" s="90" t="s">
        <v>485</v>
      </c>
      <c r="D2757" s="103"/>
      <c r="E2757" s="110">
        <v>0</v>
      </c>
      <c r="F2757" s="114"/>
      <c r="G2757" s="110">
        <v>0</v>
      </c>
      <c r="H2757" s="112"/>
      <c r="I2757" s="110">
        <v>0</v>
      </c>
      <c r="J2757" s="111"/>
      <c r="K2757" s="113">
        <f t="shared" si="43"/>
        <v>0</v>
      </c>
      <c r="L2757" s="116"/>
      <c r="M2757" s="73"/>
    </row>
    <row r="2758" spans="2:13" ht="21" customHeight="1" outlineLevel="1">
      <c r="B2758" s="73"/>
      <c r="C2758" s="90" t="s">
        <v>486</v>
      </c>
      <c r="D2758" s="103"/>
      <c r="E2758" s="110">
        <v>0</v>
      </c>
      <c r="F2758" s="114"/>
      <c r="G2758" s="110">
        <v>0</v>
      </c>
      <c r="H2758" s="112"/>
      <c r="I2758" s="110">
        <v>0</v>
      </c>
      <c r="J2758" s="111"/>
      <c r="K2758" s="113">
        <f t="shared" si="43"/>
        <v>0</v>
      </c>
      <c r="L2758" s="116"/>
      <c r="M2758" s="73"/>
    </row>
    <row r="2759" spans="2:13" ht="21" customHeight="1" outlineLevel="1">
      <c r="B2759" s="73"/>
      <c r="C2759" s="90" t="s">
        <v>487</v>
      </c>
      <c r="D2759" s="103"/>
      <c r="E2759" s="110">
        <v>0</v>
      </c>
      <c r="F2759" s="114"/>
      <c r="G2759" s="110">
        <v>0</v>
      </c>
      <c r="H2759" s="112"/>
      <c r="I2759" s="110">
        <v>0</v>
      </c>
      <c r="J2759" s="111"/>
      <c r="K2759" s="113">
        <f t="shared" si="43"/>
        <v>0</v>
      </c>
      <c r="L2759" s="116"/>
      <c r="M2759" s="73"/>
    </row>
    <row r="2760" spans="2:13" ht="21" customHeight="1" outlineLevel="1">
      <c r="B2760" s="73"/>
      <c r="C2760" s="90" t="s">
        <v>488</v>
      </c>
      <c r="D2760" s="103"/>
      <c r="E2760" s="110">
        <v>0</v>
      </c>
      <c r="F2760" s="114"/>
      <c r="G2760" s="110">
        <v>0</v>
      </c>
      <c r="H2760" s="112"/>
      <c r="I2760" s="110">
        <v>0</v>
      </c>
      <c r="J2760" s="111"/>
      <c r="K2760" s="113">
        <f t="shared" si="43"/>
        <v>0</v>
      </c>
      <c r="L2760" s="116"/>
      <c r="M2760" s="73"/>
    </row>
    <row r="2761" spans="2:13" ht="21.75" customHeight="1" outlineLevel="1">
      <c r="B2761" s="73"/>
      <c r="C2761" s="90" t="s">
        <v>480</v>
      </c>
      <c r="D2761" s="103"/>
      <c r="E2761" s="117">
        <f>SUM(E2753:E2760)</f>
        <v>812445.21</v>
      </c>
      <c r="F2761" s="111"/>
      <c r="G2761" s="117">
        <f>SUM(G2753:G2760)</f>
        <v>812445.21</v>
      </c>
      <c r="H2761" s="112"/>
      <c r="I2761" s="117">
        <f>SUM(I2753:I2760)</f>
        <v>812445.21</v>
      </c>
      <c r="J2761" s="111"/>
      <c r="K2761" s="117">
        <f t="shared" si="43"/>
        <v>2437335.63</v>
      </c>
      <c r="L2761" s="89"/>
      <c r="M2761" s="73"/>
    </row>
    <row r="2762" spans="2:13" ht="21" customHeight="1" outlineLevel="1">
      <c r="B2762" s="73"/>
      <c r="C2762" s="89"/>
      <c r="D2762" s="103"/>
      <c r="E2762" s="89"/>
      <c r="F2762" s="89"/>
      <c r="G2762" s="89"/>
      <c r="H2762" s="89"/>
      <c r="I2762" s="89"/>
      <c r="J2762" s="89"/>
      <c r="K2762" s="89"/>
      <c r="L2762" s="89"/>
      <c r="M2762" s="73"/>
    </row>
    <row r="2763" spans="2:13" ht="21" customHeight="1" outlineLevel="1">
      <c r="B2763" s="73"/>
      <c r="C2763" s="93" t="s">
        <v>490</v>
      </c>
      <c r="D2763" s="89"/>
      <c r="E2763" s="93" t="str">
        <f>IF(K2734&gt;0,"Si","No")</f>
        <v>No</v>
      </c>
      <c r="F2763" s="89"/>
      <c r="G2763" s="89"/>
      <c r="H2763" s="89"/>
      <c r="I2763" s="89"/>
      <c r="J2763" s="89"/>
      <c r="K2763" s="89"/>
      <c r="L2763" s="89"/>
      <c r="M2763" s="73"/>
    </row>
    <row r="2764" spans="2:13" ht="21" customHeight="1" outlineLevel="1">
      <c r="B2764" s="73"/>
      <c r="C2764" s="93" t="s">
        <v>491</v>
      </c>
      <c r="D2764" s="89"/>
      <c r="E2764" s="93" t="str">
        <f>IF(K2735&gt;0,"Si","No")</f>
        <v>Si</v>
      </c>
      <c r="F2764" s="89"/>
      <c r="G2764" s="89"/>
      <c r="H2764" s="89"/>
      <c r="I2764" s="89"/>
      <c r="J2764" s="89"/>
      <c r="K2764" s="89"/>
      <c r="L2764" s="89"/>
      <c r="M2764" s="73"/>
    </row>
    <row r="2765" spans="2:13" ht="21" customHeight="1" outlineLevel="1">
      <c r="B2765" s="73"/>
      <c r="C2765" s="89"/>
      <c r="D2765" s="89"/>
      <c r="E2765" s="89"/>
      <c r="F2765" s="89"/>
      <c r="G2765" s="73"/>
      <c r="H2765" s="73"/>
      <c r="I2765" s="73"/>
      <c r="J2765" s="89"/>
      <c r="K2765" s="73"/>
      <c r="L2765" s="89"/>
      <c r="M2765" s="73"/>
    </row>
    <row r="2766" spans="2:13" ht="20.25" outlineLevel="1">
      <c r="B2766" s="73"/>
      <c r="C2766" s="86" t="s">
        <v>492</v>
      </c>
      <c r="D2766" s="73"/>
      <c r="E2766" s="98"/>
      <c r="F2766" s="99"/>
      <c r="G2766" s="99"/>
      <c r="H2766" s="99"/>
      <c r="I2766" s="99"/>
      <c r="J2766" s="99"/>
      <c r="K2766" s="99"/>
      <c r="L2766" s="89"/>
      <c r="M2766" s="73"/>
    </row>
    <row r="2767" spans="2:13" ht="21" customHeight="1" outlineLevel="1">
      <c r="B2767" s="73"/>
      <c r="C2767" s="73"/>
      <c r="D2767" s="73"/>
      <c r="E2767" s="100"/>
      <c r="F2767" s="101"/>
      <c r="G2767" s="100"/>
      <c r="H2767" s="101"/>
      <c r="I2767" s="100"/>
      <c r="J2767" s="102"/>
      <c r="K2767" s="100"/>
      <c r="L2767" s="89"/>
      <c r="M2767" s="73"/>
    </row>
    <row r="2768" spans="2:13" ht="21" customHeight="1" outlineLevel="1">
      <c r="B2768" s="73"/>
      <c r="C2768" s="73"/>
      <c r="D2768" s="73"/>
      <c r="E2768" s="100">
        <v>2024</v>
      </c>
      <c r="F2768" s="101"/>
      <c r="G2768" s="100">
        <v>2025</v>
      </c>
      <c r="H2768" s="101"/>
      <c r="I2768" s="100">
        <v>2026</v>
      </c>
      <c r="J2768" s="102"/>
      <c r="K2768" s="100" t="s">
        <v>407</v>
      </c>
      <c r="L2768" s="89"/>
      <c r="M2768" s="73"/>
    </row>
    <row r="2769" spans="2:13" ht="21" customHeight="1" outlineLevel="1">
      <c r="B2769" s="73"/>
      <c r="C2769" s="95" t="s">
        <v>493</v>
      </c>
      <c r="D2769" s="103"/>
      <c r="E2769" s="110"/>
      <c r="F2769" s="111"/>
      <c r="G2769" s="110"/>
      <c r="H2769" s="119"/>
      <c r="I2769" s="110"/>
      <c r="J2769" s="111"/>
      <c r="K2769" s="113" t="s">
        <v>495</v>
      </c>
      <c r="L2769" s="89"/>
      <c r="M2769" s="73"/>
    </row>
    <row r="2770" spans="2:13" ht="21" customHeight="1" outlineLevel="1">
      <c r="B2770" s="73"/>
      <c r="C2770" s="95" t="s">
        <v>496</v>
      </c>
      <c r="D2770" s="103"/>
      <c r="E2770" s="110"/>
      <c r="F2770" s="111"/>
      <c r="G2770" s="110"/>
      <c r="H2770" s="119"/>
      <c r="I2770" s="110"/>
      <c r="J2770" s="111"/>
      <c r="K2770" s="113" t="s">
        <v>495</v>
      </c>
      <c r="L2770" s="89"/>
      <c r="M2770" s="73"/>
    </row>
    <row r="2771" spans="2:13" ht="21" customHeight="1" outlineLevel="1">
      <c r="B2771" s="73"/>
      <c r="C2771" s="90" t="s">
        <v>498</v>
      </c>
      <c r="D2771" s="103"/>
      <c r="E2771" s="120">
        <v>0</v>
      </c>
      <c r="F2771" s="121"/>
      <c r="G2771" s="120">
        <v>0</v>
      </c>
      <c r="H2771" s="122"/>
      <c r="I2771" s="120">
        <v>0</v>
      </c>
      <c r="J2771" s="123"/>
      <c r="K2771" s="124">
        <f>E2771+G2771+I2771</f>
        <v>0</v>
      </c>
      <c r="L2771" s="73"/>
      <c r="M2771" s="73"/>
    </row>
    <row r="2772" spans="2:13" ht="21" customHeight="1" outlineLevel="1">
      <c r="B2772" s="73"/>
      <c r="C2772" s="90" t="s">
        <v>499</v>
      </c>
      <c r="D2772" s="103"/>
      <c r="E2772" s="110"/>
      <c r="F2772" s="111"/>
      <c r="G2772" s="110"/>
      <c r="H2772" s="119"/>
      <c r="I2772" s="110"/>
      <c r="J2772" s="111"/>
      <c r="K2772" s="113" t="s">
        <v>495</v>
      </c>
      <c r="L2772" s="89"/>
      <c r="M2772" s="73"/>
    </row>
    <row r="2773" spans="2:13" ht="21" customHeight="1" outlineLevel="1">
      <c r="B2773" s="73"/>
      <c r="C2773" s="90" t="s">
        <v>500</v>
      </c>
      <c r="D2773" s="103"/>
      <c r="E2773" s="105"/>
      <c r="F2773" s="125"/>
      <c r="G2773" s="105"/>
      <c r="H2773" s="126"/>
      <c r="I2773" s="105"/>
      <c r="J2773" s="111"/>
      <c r="K2773" s="113" t="s">
        <v>495</v>
      </c>
      <c r="L2773" s="116"/>
      <c r="M2773" s="73"/>
    </row>
    <row r="2774" spans="2:13" outlineLevel="1">
      <c r="B2774" s="73"/>
      <c r="C2774" s="90" t="s">
        <v>501</v>
      </c>
      <c r="D2774" s="103"/>
      <c r="E2774" s="127"/>
      <c r="F2774" s="125"/>
      <c r="G2774" s="105"/>
      <c r="H2774" s="126"/>
      <c r="I2774" s="105"/>
      <c r="J2774" s="111"/>
      <c r="K2774" s="113" t="s">
        <v>495</v>
      </c>
      <c r="L2774" s="116"/>
      <c r="M2774" s="73"/>
    </row>
    <row r="2775" spans="2:13" ht="21" customHeight="1" outlineLevel="1">
      <c r="B2775" s="73"/>
      <c r="C2775" s="90" t="s">
        <v>503</v>
      </c>
      <c r="D2775" s="103"/>
      <c r="E2775" s="105"/>
      <c r="F2775" s="125"/>
      <c r="G2775" s="105"/>
      <c r="H2775" s="126"/>
      <c r="I2775" s="105"/>
      <c r="J2775" s="111"/>
      <c r="K2775" s="124" t="s">
        <v>495</v>
      </c>
      <c r="L2775" s="89"/>
      <c r="M2775" s="73"/>
    </row>
    <row r="2776" spans="2:13" ht="21" customHeight="1" outlineLevel="1">
      <c r="B2776" s="73"/>
      <c r="C2776" s="90" t="s">
        <v>504</v>
      </c>
      <c r="D2776" s="103"/>
      <c r="E2776" s="110"/>
      <c r="F2776" s="111"/>
      <c r="G2776" s="110"/>
      <c r="H2776" s="119"/>
      <c r="I2776" s="110"/>
      <c r="J2776" s="111"/>
      <c r="K2776" s="113" t="s">
        <v>495</v>
      </c>
      <c r="L2776" s="89"/>
      <c r="M2776" s="73"/>
    </row>
    <row r="2777" spans="2:13" ht="21.75" customHeight="1" outlineLevel="1">
      <c r="B2777" s="73"/>
      <c r="C2777" s="90" t="s">
        <v>506</v>
      </c>
      <c r="D2777" s="103"/>
      <c r="E2777" s="120">
        <v>0</v>
      </c>
      <c r="F2777" s="121"/>
      <c r="G2777" s="120">
        <v>0</v>
      </c>
      <c r="H2777" s="122"/>
      <c r="I2777" s="120">
        <v>0</v>
      </c>
      <c r="J2777" s="123"/>
      <c r="K2777" s="124">
        <f>E2777+G2777+I2777</f>
        <v>0</v>
      </c>
      <c r="L2777" s="73"/>
      <c r="M2777" s="73"/>
    </row>
    <row r="2778" spans="2:13" ht="21.75" customHeight="1" outlineLevel="1">
      <c r="B2778" s="73"/>
      <c r="C2778" s="90" t="s">
        <v>507</v>
      </c>
      <c r="D2778" s="103"/>
      <c r="E2778" s="128">
        <v>0</v>
      </c>
      <c r="F2778" s="129"/>
      <c r="G2778" s="128">
        <v>0</v>
      </c>
      <c r="H2778" s="142"/>
      <c r="I2778" s="128">
        <v>0</v>
      </c>
      <c r="J2778" s="130"/>
      <c r="K2778" s="131">
        <f>E2778+G2778+I2778</f>
        <v>0</v>
      </c>
      <c r="L2778" s="89"/>
      <c r="M2778" s="73"/>
    </row>
    <row r="2779" spans="2:13" ht="21" customHeight="1" outlineLevel="1">
      <c r="B2779" s="73"/>
      <c r="C2779" s="109"/>
      <c r="D2779" s="103"/>
      <c r="E2779" s="130"/>
      <c r="F2779" s="130"/>
      <c r="G2779" s="130"/>
      <c r="H2779" s="132"/>
      <c r="I2779" s="130"/>
      <c r="J2779" s="130"/>
      <c r="K2779" s="130"/>
      <c r="L2779" s="89"/>
      <c r="M2779" s="73"/>
    </row>
    <row r="2780" spans="2:13" ht="21" customHeight="1" outlineLevel="1">
      <c r="B2780" s="73"/>
      <c r="C2780" s="109"/>
      <c r="D2780" s="103"/>
      <c r="E2780" s="98"/>
      <c r="F2780" s="73"/>
      <c r="G2780" s="73"/>
      <c r="H2780" s="73"/>
      <c r="I2780" s="73"/>
      <c r="J2780" s="73"/>
      <c r="K2780" s="73"/>
      <c r="L2780" s="89"/>
      <c r="M2780" s="73"/>
    </row>
    <row r="2781" spans="2:13" ht="21" customHeight="1" outlineLevel="1">
      <c r="B2781" s="73"/>
      <c r="C2781" s="86" t="s">
        <v>508</v>
      </c>
      <c r="D2781" s="116"/>
      <c r="E2781" s="116"/>
      <c r="F2781" s="116"/>
      <c r="G2781" s="73"/>
      <c r="H2781" s="73"/>
      <c r="I2781" s="73"/>
      <c r="J2781" s="116"/>
      <c r="K2781" s="73"/>
      <c r="L2781" s="116"/>
      <c r="M2781" s="73"/>
    </row>
    <row r="2782" spans="2:13" ht="21" customHeight="1" outlineLevel="1">
      <c r="B2782" s="73"/>
      <c r="C2782" s="89"/>
      <c r="D2782" s="89"/>
      <c r="E2782" s="89"/>
      <c r="F2782" s="89"/>
      <c r="G2782" s="73"/>
      <c r="H2782" s="73"/>
      <c r="I2782" s="73"/>
      <c r="J2782" s="89"/>
      <c r="K2782" s="73"/>
      <c r="L2782" s="89"/>
      <c r="M2782" s="73"/>
    </row>
    <row r="2783" spans="2:13" ht="21" customHeight="1" outlineLevel="1">
      <c r="B2783" s="73"/>
      <c r="C2783" s="133" t="s">
        <v>509</v>
      </c>
      <c r="D2783" s="89"/>
      <c r="E2783" s="89"/>
      <c r="F2783" s="89"/>
      <c r="G2783" s="73"/>
      <c r="H2783" s="73"/>
      <c r="I2783" s="73"/>
      <c r="J2783" s="73"/>
      <c r="K2783" s="73"/>
      <c r="L2783" s="89"/>
      <c r="M2783" s="73"/>
    </row>
    <row r="2784" spans="2:13" ht="21" customHeight="1" outlineLevel="1">
      <c r="B2784" s="73"/>
      <c r="C2784" s="89"/>
      <c r="D2784" s="89"/>
      <c r="E2784" s="89"/>
      <c r="F2784" s="89"/>
      <c r="G2784" s="73"/>
      <c r="H2784" s="73"/>
      <c r="I2784" s="73"/>
      <c r="J2784" s="89"/>
      <c r="K2784" s="73"/>
      <c r="L2784" s="89"/>
      <c r="M2784" s="73"/>
    </row>
    <row r="2785" spans="2:13" ht="21" customHeight="1" outlineLevel="1">
      <c r="B2785" s="73"/>
      <c r="C2785" s="496" t="s">
        <v>683</v>
      </c>
      <c r="D2785" s="496"/>
      <c r="E2785" s="496"/>
      <c r="F2785" s="496"/>
      <c r="G2785" s="496"/>
      <c r="H2785" s="496"/>
      <c r="I2785" s="496"/>
      <c r="J2785" s="496"/>
      <c r="K2785" s="496"/>
      <c r="L2785" s="89"/>
      <c r="M2785" s="73"/>
    </row>
    <row r="2786" spans="2:13" ht="21" customHeight="1" outlineLevel="1">
      <c r="B2786" s="73"/>
      <c r="C2786" s="496"/>
      <c r="D2786" s="496"/>
      <c r="E2786" s="496"/>
      <c r="F2786" s="496"/>
      <c r="G2786" s="496"/>
      <c r="H2786" s="496"/>
      <c r="I2786" s="496"/>
      <c r="J2786" s="496"/>
      <c r="K2786" s="496"/>
      <c r="L2786" s="73"/>
      <c r="M2786" s="73"/>
    </row>
    <row r="2787" spans="2:13" ht="21" customHeight="1" outlineLevel="1">
      <c r="B2787" s="73"/>
      <c r="C2787" s="496"/>
      <c r="D2787" s="496"/>
      <c r="E2787" s="496"/>
      <c r="F2787" s="496"/>
      <c r="G2787" s="496"/>
      <c r="H2787" s="496"/>
      <c r="I2787" s="496"/>
      <c r="J2787" s="496"/>
      <c r="K2787" s="496"/>
      <c r="L2787" s="73"/>
      <c r="M2787" s="73"/>
    </row>
    <row r="2788" spans="2:13" ht="21" customHeight="1" outlineLevel="1">
      <c r="B2788" s="73"/>
      <c r="C2788" s="496"/>
      <c r="D2788" s="496"/>
      <c r="E2788" s="496"/>
      <c r="F2788" s="496"/>
      <c r="G2788" s="496"/>
      <c r="H2788" s="496"/>
      <c r="I2788" s="496"/>
      <c r="J2788" s="496"/>
      <c r="K2788" s="496"/>
      <c r="L2788" s="73"/>
      <c r="M2788" s="73"/>
    </row>
    <row r="2789" spans="2:13" ht="21" customHeight="1" outlineLevel="1">
      <c r="B2789" s="73"/>
      <c r="C2789" s="496"/>
      <c r="D2789" s="496"/>
      <c r="E2789" s="496"/>
      <c r="F2789" s="496"/>
      <c r="G2789" s="496"/>
      <c r="H2789" s="496"/>
      <c r="I2789" s="496"/>
      <c r="J2789" s="496"/>
      <c r="K2789" s="496"/>
      <c r="L2789" s="73"/>
      <c r="M2789" s="73"/>
    </row>
    <row r="2790" spans="2:13" ht="21" customHeight="1" outlineLevel="1">
      <c r="B2790" s="73"/>
      <c r="C2790" s="496"/>
      <c r="D2790" s="496"/>
      <c r="E2790" s="496"/>
      <c r="F2790" s="496"/>
      <c r="G2790" s="496"/>
      <c r="H2790" s="496"/>
      <c r="I2790" s="496"/>
      <c r="J2790" s="496"/>
      <c r="K2790" s="496"/>
      <c r="L2790" s="73"/>
      <c r="M2790" s="73"/>
    </row>
    <row r="2791" spans="2:13" ht="21" customHeight="1" outlineLevel="1">
      <c r="B2791" s="73"/>
      <c r="C2791" s="496"/>
      <c r="D2791" s="496"/>
      <c r="E2791" s="496"/>
      <c r="F2791" s="496"/>
      <c r="G2791" s="496"/>
      <c r="H2791" s="496"/>
      <c r="I2791" s="496"/>
      <c r="J2791" s="496"/>
      <c r="K2791" s="496"/>
      <c r="L2791" s="73"/>
      <c r="M2791" s="73"/>
    </row>
    <row r="2792" spans="2:13" ht="21" customHeight="1" outlineLevel="1">
      <c r="B2792" s="73"/>
      <c r="C2792" s="496"/>
      <c r="D2792" s="496"/>
      <c r="E2792" s="496"/>
      <c r="F2792" s="496"/>
      <c r="G2792" s="496"/>
      <c r="H2792" s="496"/>
      <c r="I2792" s="496"/>
      <c r="J2792" s="496"/>
      <c r="K2792" s="496"/>
      <c r="L2792" s="73"/>
      <c r="M2792" s="73"/>
    </row>
    <row r="2793" spans="2:13" ht="21" customHeight="1" outlineLevel="1">
      <c r="B2793" s="73"/>
      <c r="C2793" s="496"/>
      <c r="D2793" s="496"/>
      <c r="E2793" s="496"/>
      <c r="F2793" s="496"/>
      <c r="G2793" s="496"/>
      <c r="H2793" s="496"/>
      <c r="I2793" s="496"/>
      <c r="J2793" s="496"/>
      <c r="K2793" s="496"/>
      <c r="L2793" s="73"/>
      <c r="M2793" s="73"/>
    </row>
    <row r="2794" spans="2:13" ht="21" customHeight="1" outlineLevel="1">
      <c r="B2794" s="73"/>
      <c r="C2794" s="496"/>
      <c r="D2794" s="496"/>
      <c r="E2794" s="496"/>
      <c r="F2794" s="496"/>
      <c r="G2794" s="496"/>
      <c r="H2794" s="496"/>
      <c r="I2794" s="496"/>
      <c r="J2794" s="496"/>
      <c r="K2794" s="496"/>
      <c r="L2794" s="73"/>
      <c r="M2794" s="73"/>
    </row>
    <row r="2795" spans="2:13" ht="21" customHeight="1" outlineLevel="1">
      <c r="B2795" s="73"/>
      <c r="C2795" s="496"/>
      <c r="D2795" s="496"/>
      <c r="E2795" s="496"/>
      <c r="F2795" s="496"/>
      <c r="G2795" s="496"/>
      <c r="H2795" s="496"/>
      <c r="I2795" s="496"/>
      <c r="J2795" s="496"/>
      <c r="K2795" s="496"/>
      <c r="L2795" s="73"/>
      <c r="M2795" s="73"/>
    </row>
    <row r="2796" spans="2:13" ht="21" customHeight="1" outlineLevel="1">
      <c r="B2796" s="73"/>
      <c r="C2796" s="496"/>
      <c r="D2796" s="496"/>
      <c r="E2796" s="496"/>
      <c r="F2796" s="496"/>
      <c r="G2796" s="496"/>
      <c r="H2796" s="496"/>
      <c r="I2796" s="496"/>
      <c r="J2796" s="496"/>
      <c r="K2796" s="496"/>
      <c r="L2796" s="73"/>
      <c r="M2796" s="73"/>
    </row>
    <row r="2797" spans="2:13" ht="21" customHeight="1" outlineLevel="1">
      <c r="B2797" s="73"/>
      <c r="C2797" s="496"/>
      <c r="D2797" s="496"/>
      <c r="E2797" s="496"/>
      <c r="F2797" s="496"/>
      <c r="G2797" s="496"/>
      <c r="H2797" s="496"/>
      <c r="I2797" s="496"/>
      <c r="J2797" s="496"/>
      <c r="K2797" s="496"/>
      <c r="L2797" s="73"/>
      <c r="M2797" s="73"/>
    </row>
    <row r="2798" spans="2:13" ht="21" customHeight="1" outlineLevel="1">
      <c r="B2798" s="73"/>
      <c r="C2798" s="496"/>
      <c r="D2798" s="496"/>
      <c r="E2798" s="496"/>
      <c r="F2798" s="496"/>
      <c r="G2798" s="496"/>
      <c r="H2798" s="496"/>
      <c r="I2798" s="496"/>
      <c r="J2798" s="496"/>
      <c r="K2798" s="496"/>
      <c r="L2798" s="73"/>
      <c r="M2798" s="73"/>
    </row>
    <row r="2799" spans="2:13" ht="21" customHeight="1" outlineLevel="1">
      <c r="B2799" s="73"/>
      <c r="C2799" s="496"/>
      <c r="D2799" s="496"/>
      <c r="E2799" s="496"/>
      <c r="F2799" s="496"/>
      <c r="G2799" s="496"/>
      <c r="H2799" s="496"/>
      <c r="I2799" s="496"/>
      <c r="J2799" s="496"/>
      <c r="K2799" s="496"/>
      <c r="L2799" s="73"/>
      <c r="M2799" s="73"/>
    </row>
    <row r="2800" spans="2:13" ht="21" customHeight="1" outlineLevel="1">
      <c r="B2800" s="73"/>
      <c r="C2800" s="496"/>
      <c r="D2800" s="496"/>
      <c r="E2800" s="496"/>
      <c r="F2800" s="496"/>
      <c r="G2800" s="496"/>
      <c r="H2800" s="496"/>
      <c r="I2800" s="496"/>
      <c r="J2800" s="496"/>
      <c r="K2800" s="496"/>
      <c r="L2800" s="73"/>
      <c r="M2800" s="73"/>
    </row>
    <row r="2801" spans="2:13" ht="21" customHeight="1" outlineLevel="1">
      <c r="B2801" s="73"/>
      <c r="C2801" s="496"/>
      <c r="D2801" s="496"/>
      <c r="E2801" s="496"/>
      <c r="F2801" s="496"/>
      <c r="G2801" s="496"/>
      <c r="H2801" s="496"/>
      <c r="I2801" s="496"/>
      <c r="J2801" s="496"/>
      <c r="K2801" s="496"/>
      <c r="L2801" s="73"/>
      <c r="M2801" s="73"/>
    </row>
    <row r="2802" spans="2:13" ht="21" customHeight="1" outlineLevel="1">
      <c r="B2802" s="73"/>
      <c r="C2802" s="496"/>
      <c r="D2802" s="496"/>
      <c r="E2802" s="496"/>
      <c r="F2802" s="496"/>
      <c r="G2802" s="496"/>
      <c r="H2802" s="496"/>
      <c r="I2802" s="496"/>
      <c r="J2802" s="496"/>
      <c r="K2802" s="496"/>
      <c r="L2802" s="73"/>
      <c r="M2802" s="73"/>
    </row>
    <row r="2803" spans="2:13" ht="21" customHeight="1" outlineLevel="1">
      <c r="B2803" s="73"/>
      <c r="C2803" s="134"/>
      <c r="D2803" s="73"/>
      <c r="E2803" s="134"/>
      <c r="F2803" s="73"/>
      <c r="G2803" s="73"/>
      <c r="H2803" s="73"/>
      <c r="I2803" s="135"/>
      <c r="J2803" s="136"/>
      <c r="K2803" s="137"/>
      <c r="L2803" s="73"/>
      <c r="M2803" s="73"/>
    </row>
    <row r="2804" spans="2:13" ht="21" customHeight="1" outlineLevel="1">
      <c r="B2804" s="73"/>
      <c r="C2804" s="133" t="s">
        <v>511</v>
      </c>
      <c r="D2804" s="73"/>
      <c r="E2804" s="134"/>
      <c r="F2804" s="73"/>
      <c r="G2804" s="73"/>
      <c r="H2804" s="73"/>
      <c r="I2804" s="135"/>
      <c r="J2804" s="136"/>
      <c r="K2804" s="137"/>
      <c r="L2804" s="73"/>
      <c r="M2804" s="73"/>
    </row>
    <row r="2805" spans="2:13" ht="21" customHeight="1" outlineLevel="1">
      <c r="B2805" s="73"/>
      <c r="C2805" s="73"/>
      <c r="D2805" s="73"/>
      <c r="E2805" s="83"/>
      <c r="F2805" s="73"/>
      <c r="G2805" s="73"/>
      <c r="H2805" s="73"/>
      <c r="I2805" s="73"/>
      <c r="J2805" s="73"/>
      <c r="K2805" s="73"/>
      <c r="L2805" s="73"/>
      <c r="M2805" s="73"/>
    </row>
    <row r="2806" spans="2:13" ht="21" customHeight="1" outlineLevel="1">
      <c r="B2806" s="73"/>
      <c r="C2806" s="496" t="s">
        <v>684</v>
      </c>
      <c r="D2806" s="496"/>
      <c r="E2806" s="496"/>
      <c r="F2806" s="496"/>
      <c r="G2806" s="496"/>
      <c r="H2806" s="496"/>
      <c r="I2806" s="496"/>
      <c r="J2806" s="496"/>
      <c r="K2806" s="496"/>
      <c r="L2806" s="73"/>
      <c r="M2806" s="73"/>
    </row>
    <row r="2807" spans="2:13" ht="21" customHeight="1" outlineLevel="1">
      <c r="B2807" s="73"/>
      <c r="C2807" s="496"/>
      <c r="D2807" s="496"/>
      <c r="E2807" s="496"/>
      <c r="F2807" s="496"/>
      <c r="G2807" s="496"/>
      <c r="H2807" s="496"/>
      <c r="I2807" s="496"/>
      <c r="J2807" s="496"/>
      <c r="K2807" s="496"/>
      <c r="L2807" s="73"/>
      <c r="M2807" s="73"/>
    </row>
    <row r="2808" spans="2:13" ht="21" customHeight="1" outlineLevel="1">
      <c r="B2808" s="73"/>
      <c r="C2808" s="496"/>
      <c r="D2808" s="496"/>
      <c r="E2808" s="496"/>
      <c r="F2808" s="496"/>
      <c r="G2808" s="496"/>
      <c r="H2808" s="496"/>
      <c r="I2808" s="496"/>
      <c r="J2808" s="496"/>
      <c r="K2808" s="496"/>
      <c r="L2808" s="73"/>
      <c r="M2808" s="73"/>
    </row>
    <row r="2809" spans="2:13" ht="21" customHeight="1" outlineLevel="1">
      <c r="B2809" s="73"/>
      <c r="C2809" s="496"/>
      <c r="D2809" s="496"/>
      <c r="E2809" s="496"/>
      <c r="F2809" s="496"/>
      <c r="G2809" s="496"/>
      <c r="H2809" s="496"/>
      <c r="I2809" s="496"/>
      <c r="J2809" s="496"/>
      <c r="K2809" s="496"/>
      <c r="L2809" s="73"/>
      <c r="M2809" s="73"/>
    </row>
    <row r="2810" spans="2:13" ht="21" customHeight="1" outlineLevel="1">
      <c r="B2810" s="73"/>
      <c r="C2810" s="496"/>
      <c r="D2810" s="496"/>
      <c r="E2810" s="496"/>
      <c r="F2810" s="496"/>
      <c r="G2810" s="496"/>
      <c r="H2810" s="496"/>
      <c r="I2810" s="496"/>
      <c r="J2810" s="496"/>
      <c r="K2810" s="496"/>
      <c r="L2810" s="73"/>
      <c r="M2810" s="73"/>
    </row>
    <row r="2811" spans="2:13" ht="21" customHeight="1" outlineLevel="1">
      <c r="B2811" s="73"/>
      <c r="C2811" s="496"/>
      <c r="D2811" s="496"/>
      <c r="E2811" s="496"/>
      <c r="F2811" s="496"/>
      <c r="G2811" s="496"/>
      <c r="H2811" s="496"/>
      <c r="I2811" s="496"/>
      <c r="J2811" s="496"/>
      <c r="K2811" s="496"/>
      <c r="L2811" s="73"/>
      <c r="M2811" s="73"/>
    </row>
    <row r="2812" spans="2:13" ht="21" customHeight="1" outlineLevel="1">
      <c r="B2812" s="73"/>
      <c r="C2812" s="496"/>
      <c r="D2812" s="496"/>
      <c r="E2812" s="496"/>
      <c r="F2812" s="496"/>
      <c r="G2812" s="496"/>
      <c r="H2812" s="496"/>
      <c r="I2812" s="496"/>
      <c r="J2812" s="496"/>
      <c r="K2812" s="496"/>
      <c r="L2812" s="73"/>
      <c r="M2812" s="73"/>
    </row>
    <row r="2813" spans="2:13" ht="21" customHeight="1" outlineLevel="1">
      <c r="B2813" s="73"/>
      <c r="C2813" s="496"/>
      <c r="D2813" s="496"/>
      <c r="E2813" s="496"/>
      <c r="F2813" s="496"/>
      <c r="G2813" s="496"/>
      <c r="H2813" s="496"/>
      <c r="I2813" s="496"/>
      <c r="J2813" s="496"/>
      <c r="K2813" s="496"/>
      <c r="L2813" s="73"/>
      <c r="M2813" s="73"/>
    </row>
    <row r="2814" spans="2:13" ht="21" customHeight="1" outlineLevel="1">
      <c r="B2814" s="73"/>
      <c r="C2814" s="496"/>
      <c r="D2814" s="496"/>
      <c r="E2814" s="496"/>
      <c r="F2814" s="496"/>
      <c r="G2814" s="496"/>
      <c r="H2814" s="496"/>
      <c r="I2814" s="496"/>
      <c r="J2814" s="496"/>
      <c r="K2814" s="496"/>
      <c r="L2814" s="73"/>
      <c r="M2814" s="73"/>
    </row>
    <row r="2815" spans="2:13" ht="21" customHeight="1" outlineLevel="1">
      <c r="B2815" s="73"/>
      <c r="C2815" s="496"/>
      <c r="D2815" s="496"/>
      <c r="E2815" s="496"/>
      <c r="F2815" s="496"/>
      <c r="G2815" s="496"/>
      <c r="H2815" s="496"/>
      <c r="I2815" s="496"/>
      <c r="J2815" s="496"/>
      <c r="K2815" s="496"/>
      <c r="L2815" s="73"/>
      <c r="M2815" s="73"/>
    </row>
    <row r="2816" spans="2:13" ht="21" customHeight="1" outlineLevel="1">
      <c r="B2816" s="73"/>
      <c r="C2816" s="496"/>
      <c r="D2816" s="496"/>
      <c r="E2816" s="496"/>
      <c r="F2816" s="496"/>
      <c r="G2816" s="496"/>
      <c r="H2816" s="496"/>
      <c r="I2816" s="496"/>
      <c r="J2816" s="496"/>
      <c r="K2816" s="496"/>
      <c r="L2816" s="73"/>
      <c r="M2816" s="73"/>
    </row>
    <row r="2817" spans="2:13" ht="21" customHeight="1" outlineLevel="1">
      <c r="B2817" s="73"/>
      <c r="C2817" s="496"/>
      <c r="D2817" s="496"/>
      <c r="E2817" s="496"/>
      <c r="F2817" s="496"/>
      <c r="G2817" s="496"/>
      <c r="H2817" s="496"/>
      <c r="I2817" s="496"/>
      <c r="J2817" s="496"/>
      <c r="K2817" s="496"/>
      <c r="L2817" s="73"/>
      <c r="M2817" s="73"/>
    </row>
    <row r="2818" spans="2:13" ht="21" customHeight="1" outlineLevel="1">
      <c r="B2818" s="73"/>
      <c r="C2818" s="496"/>
      <c r="D2818" s="496"/>
      <c r="E2818" s="496"/>
      <c r="F2818" s="496"/>
      <c r="G2818" s="496"/>
      <c r="H2818" s="496"/>
      <c r="I2818" s="496"/>
      <c r="J2818" s="496"/>
      <c r="K2818" s="496"/>
      <c r="L2818" s="73"/>
      <c r="M2818" s="73"/>
    </row>
    <row r="2819" spans="2:13" ht="21" customHeight="1" outlineLevel="1">
      <c r="B2819" s="73"/>
      <c r="C2819" s="496"/>
      <c r="D2819" s="496"/>
      <c r="E2819" s="496"/>
      <c r="F2819" s="496"/>
      <c r="G2819" s="496"/>
      <c r="H2819" s="496"/>
      <c r="I2819" s="496"/>
      <c r="J2819" s="496"/>
      <c r="K2819" s="496"/>
      <c r="L2819" s="73"/>
      <c r="M2819" s="73"/>
    </row>
    <row r="2820" spans="2:13" ht="21" customHeight="1" outlineLevel="1">
      <c r="B2820" s="73"/>
      <c r="C2820" s="496"/>
      <c r="D2820" s="496"/>
      <c r="E2820" s="496"/>
      <c r="F2820" s="496"/>
      <c r="G2820" s="496"/>
      <c r="H2820" s="496"/>
      <c r="I2820" s="496"/>
      <c r="J2820" s="496"/>
      <c r="K2820" s="496"/>
      <c r="L2820" s="73"/>
      <c r="M2820" s="73"/>
    </row>
    <row r="2821" spans="2:13" ht="21" customHeight="1" outlineLevel="1">
      <c r="B2821" s="73"/>
      <c r="C2821" s="496"/>
      <c r="D2821" s="496"/>
      <c r="E2821" s="496"/>
      <c r="F2821" s="496"/>
      <c r="G2821" s="496"/>
      <c r="H2821" s="496"/>
      <c r="I2821" s="496"/>
      <c r="J2821" s="496"/>
      <c r="K2821" s="496"/>
      <c r="L2821" s="73"/>
      <c r="M2821" s="73"/>
    </row>
    <row r="2822" spans="2:13" ht="21" customHeight="1" outlineLevel="1">
      <c r="B2822" s="73"/>
      <c r="C2822" s="496"/>
      <c r="D2822" s="496"/>
      <c r="E2822" s="496"/>
      <c r="F2822" s="496"/>
      <c r="G2822" s="496"/>
      <c r="H2822" s="496"/>
      <c r="I2822" s="496"/>
      <c r="J2822" s="496"/>
      <c r="K2822" s="496"/>
      <c r="L2822" s="73"/>
      <c r="M2822" s="73"/>
    </row>
    <row r="2823" spans="2:13" ht="21" customHeight="1" outlineLevel="1">
      <c r="B2823" s="73"/>
      <c r="C2823" s="496"/>
      <c r="D2823" s="496"/>
      <c r="E2823" s="496"/>
      <c r="F2823" s="496"/>
      <c r="G2823" s="496"/>
      <c r="H2823" s="496"/>
      <c r="I2823" s="496"/>
      <c r="J2823" s="496"/>
      <c r="K2823" s="496"/>
      <c r="L2823" s="73"/>
      <c r="M2823" s="73"/>
    </row>
    <row r="2824" spans="2:13" ht="21" customHeight="1" outlineLevel="1">
      <c r="B2824" s="73"/>
      <c r="C2824" s="134"/>
      <c r="D2824" s="73"/>
      <c r="E2824" s="134"/>
      <c r="F2824" s="73"/>
      <c r="G2824" s="73"/>
      <c r="H2824" s="73"/>
      <c r="I2824" s="135"/>
      <c r="J2824" s="136"/>
      <c r="K2824" s="137"/>
      <c r="L2824" s="73"/>
      <c r="M2824" s="73"/>
    </row>
    <row r="2825" spans="2:13" ht="20.25" customHeight="1">
      <c r="B2825" s="73"/>
      <c r="C2825" s="134"/>
      <c r="D2825" s="73"/>
      <c r="E2825" s="134"/>
      <c r="F2825" s="73"/>
      <c r="G2825" s="73"/>
      <c r="H2825" s="73"/>
      <c r="I2825" s="135"/>
      <c r="J2825" s="136"/>
      <c r="K2825" s="137"/>
      <c r="L2825" s="73"/>
      <c r="M2825" s="73"/>
    </row>
    <row r="2826" spans="2:13" ht="36">
      <c r="B2826" s="73"/>
      <c r="C2826" s="84" t="s">
        <v>352</v>
      </c>
      <c r="D2826" s="81"/>
      <c r="E2826" s="151" t="s">
        <v>685</v>
      </c>
      <c r="F2826" s="73"/>
      <c r="G2826" s="85" t="s">
        <v>430</v>
      </c>
      <c r="H2826" s="73"/>
      <c r="J2826" s="73"/>
      <c r="K2826" s="73"/>
      <c r="L2826" s="73"/>
      <c r="M2826" s="73"/>
    </row>
    <row r="2827" spans="2:13" ht="21" customHeight="1" outlineLevel="1">
      <c r="B2827" s="73"/>
      <c r="C2827" s="83"/>
      <c r="D2827" s="73"/>
      <c r="E2827" s="83"/>
      <c r="F2827" s="73"/>
      <c r="G2827" s="73"/>
      <c r="H2827" s="73"/>
      <c r="I2827" s="73"/>
      <c r="J2827" s="73"/>
      <c r="K2827" s="73"/>
      <c r="L2827" s="73"/>
      <c r="M2827" s="73"/>
    </row>
    <row r="2828" spans="2:13" ht="21.75" customHeight="1" outlineLevel="1">
      <c r="B2828" s="73"/>
      <c r="C2828" s="86" t="s">
        <v>431</v>
      </c>
      <c r="D2828" s="73"/>
      <c r="E2828" s="87"/>
      <c r="F2828" s="73"/>
      <c r="G2828" s="73"/>
      <c r="H2828" s="73"/>
      <c r="I2828" s="73"/>
      <c r="J2828" s="73"/>
      <c r="K2828" s="73"/>
      <c r="L2828" s="73"/>
      <c r="M2828" s="73"/>
    </row>
    <row r="2829" spans="2:13" ht="21" customHeight="1" outlineLevel="1">
      <c r="B2829" s="73"/>
      <c r="C2829" s="88"/>
      <c r="D2829" s="73"/>
      <c r="E2829" s="87"/>
      <c r="F2829" s="73"/>
      <c r="G2829" s="73"/>
      <c r="H2829" s="73"/>
      <c r="I2829" s="73"/>
      <c r="J2829" s="73"/>
      <c r="K2829" s="73"/>
      <c r="L2829" s="73"/>
      <c r="M2829" s="73"/>
    </row>
    <row r="2830" spans="2:13" ht="21" customHeight="1" outlineLevel="1">
      <c r="B2830" s="73"/>
      <c r="C2830" s="89"/>
      <c r="D2830" s="73"/>
      <c r="E2830" s="89"/>
      <c r="F2830" s="73"/>
      <c r="G2830" s="73"/>
      <c r="H2830" s="73"/>
      <c r="I2830" s="73"/>
      <c r="J2830" s="73"/>
      <c r="K2830" s="73"/>
      <c r="L2830" s="73"/>
      <c r="M2830" s="73"/>
    </row>
    <row r="2831" spans="2:13" outlineLevel="1">
      <c r="B2831" s="73"/>
      <c r="C2831" s="90" t="s">
        <v>36</v>
      </c>
      <c r="D2831" s="89"/>
      <c r="E2831" s="90" t="s">
        <v>432</v>
      </c>
      <c r="F2831" s="89"/>
      <c r="G2831" s="91" t="s">
        <v>433</v>
      </c>
      <c r="H2831" s="73"/>
      <c r="I2831" s="90" t="s">
        <v>434</v>
      </c>
      <c r="J2831" s="73"/>
      <c r="K2831" s="73"/>
      <c r="L2831" s="89"/>
      <c r="M2831" s="73"/>
    </row>
    <row r="2832" spans="2:13" ht="36.75" customHeight="1" outlineLevel="1">
      <c r="B2832" s="73"/>
      <c r="C2832" s="92" t="s">
        <v>316</v>
      </c>
      <c r="D2832" s="73"/>
      <c r="E2832" s="93" t="s">
        <v>686</v>
      </c>
      <c r="F2832" s="73"/>
      <c r="G2832" s="94" t="s">
        <v>687</v>
      </c>
      <c r="H2832" s="73"/>
      <c r="I2832" s="92" t="s">
        <v>542</v>
      </c>
      <c r="J2832" s="73"/>
      <c r="K2832" s="73"/>
      <c r="L2832" s="73"/>
      <c r="M2832" s="73"/>
    </row>
    <row r="2833" spans="2:13" ht="21" customHeight="1" outlineLevel="1">
      <c r="B2833" s="73"/>
      <c r="C2833" s="89"/>
      <c r="D2833" s="73"/>
      <c r="E2833" s="73"/>
      <c r="F2833" s="73"/>
      <c r="G2833" s="73"/>
      <c r="H2833" s="73"/>
      <c r="I2833" s="73"/>
      <c r="J2833" s="73"/>
      <c r="K2833" s="73"/>
      <c r="L2833" s="73"/>
      <c r="M2833" s="73"/>
    </row>
    <row r="2834" spans="2:13" ht="36" outlineLevel="1">
      <c r="B2834" s="73"/>
      <c r="C2834" s="95" t="s">
        <v>439</v>
      </c>
      <c r="D2834" s="89"/>
      <c r="E2834" s="95" t="s">
        <v>440</v>
      </c>
      <c r="F2834" s="89"/>
      <c r="G2834" s="95" t="s">
        <v>441</v>
      </c>
      <c r="H2834" s="73"/>
      <c r="I2834" s="95" t="s">
        <v>442</v>
      </c>
      <c r="J2834" s="89"/>
      <c r="K2834" s="73"/>
      <c r="L2834" s="73"/>
      <c r="M2834" s="73"/>
    </row>
    <row r="2835" spans="2:13" ht="36.75" customHeight="1" outlineLevel="1">
      <c r="B2835" s="73"/>
      <c r="C2835" s="94" t="s">
        <v>579</v>
      </c>
      <c r="D2835" s="89"/>
      <c r="E2835" s="94" t="s">
        <v>688</v>
      </c>
      <c r="F2835" s="89"/>
      <c r="G2835" s="150" t="s">
        <v>689</v>
      </c>
      <c r="H2835" s="73"/>
      <c r="I2835" s="150" t="s">
        <v>565</v>
      </c>
      <c r="J2835" s="89"/>
      <c r="K2835" s="73"/>
      <c r="L2835" s="73"/>
      <c r="M2835" s="73"/>
    </row>
    <row r="2836" spans="2:13" ht="21" customHeight="1" outlineLevel="1">
      <c r="B2836" s="73"/>
      <c r="C2836" s="89"/>
      <c r="D2836" s="89"/>
      <c r="E2836" s="89"/>
      <c r="F2836" s="89"/>
      <c r="G2836" s="73"/>
      <c r="H2836" s="73"/>
      <c r="I2836" s="73"/>
      <c r="J2836" s="89"/>
      <c r="K2836" s="73"/>
      <c r="L2836" s="73"/>
      <c r="M2836" s="73"/>
    </row>
    <row r="2837" spans="2:13" ht="21.75" customHeight="1" outlineLevel="1">
      <c r="B2837" s="73"/>
      <c r="C2837" s="86" t="s">
        <v>445</v>
      </c>
      <c r="D2837" s="73"/>
      <c r="E2837" s="98"/>
      <c r="F2837" s="99"/>
      <c r="G2837" s="99"/>
      <c r="H2837" s="99"/>
      <c r="I2837" s="99"/>
      <c r="J2837" s="99"/>
      <c r="K2837" s="99"/>
      <c r="L2837" s="73"/>
      <c r="M2837" s="73"/>
    </row>
    <row r="2838" spans="2:13" ht="21" customHeight="1" outlineLevel="1">
      <c r="B2838" s="73"/>
      <c r="C2838" s="73"/>
      <c r="D2838" s="73"/>
      <c r="E2838" s="100"/>
      <c r="F2838" s="101"/>
      <c r="G2838" s="100"/>
      <c r="H2838" s="101"/>
      <c r="I2838" s="100"/>
      <c r="J2838" s="102"/>
      <c r="K2838" s="100"/>
      <c r="L2838" s="73"/>
      <c r="M2838" s="73"/>
    </row>
    <row r="2839" spans="2:13" ht="21" customHeight="1" outlineLevel="1">
      <c r="B2839" s="73"/>
      <c r="C2839" s="73"/>
      <c r="D2839" s="73"/>
      <c r="E2839" s="100">
        <v>2024</v>
      </c>
      <c r="F2839" s="101"/>
      <c r="G2839" s="100">
        <v>2025</v>
      </c>
      <c r="H2839" s="101"/>
      <c r="I2839" s="100">
        <v>2026</v>
      </c>
      <c r="J2839" s="102"/>
      <c r="K2839" s="100" t="s">
        <v>446</v>
      </c>
      <c r="L2839" s="73"/>
      <c r="M2839" s="73"/>
    </row>
    <row r="2840" spans="2:13" outlineLevel="1">
      <c r="B2840" s="73"/>
      <c r="C2840" s="95" t="s">
        <v>447</v>
      </c>
      <c r="D2840" s="103"/>
      <c r="E2840" s="104">
        <f>E2841+E2842</f>
        <v>0</v>
      </c>
      <c r="F2840" s="103"/>
      <c r="G2840" s="104">
        <f>G2841+G2842</f>
        <v>0</v>
      </c>
      <c r="H2840" s="73"/>
      <c r="I2840" s="104">
        <f>I2841+I2842</f>
        <v>0</v>
      </c>
      <c r="J2840" s="103"/>
      <c r="K2840" s="104">
        <f>K2841+K2842</f>
        <v>0</v>
      </c>
      <c r="L2840" s="103"/>
      <c r="M2840" s="73"/>
    </row>
    <row r="2841" spans="2:13" ht="21" customHeight="1" outlineLevel="1">
      <c r="B2841" s="73"/>
      <c r="C2841" s="90" t="s">
        <v>448</v>
      </c>
      <c r="D2841" s="103"/>
      <c r="E2841" s="105">
        <v>0</v>
      </c>
      <c r="F2841" s="106"/>
      <c r="G2841" s="105">
        <v>0</v>
      </c>
      <c r="H2841" s="73"/>
      <c r="I2841" s="105">
        <v>0</v>
      </c>
      <c r="J2841" s="103"/>
      <c r="K2841" s="107">
        <f>E2841+G2841+I2841</f>
        <v>0</v>
      </c>
      <c r="L2841" s="103"/>
      <c r="M2841" s="73"/>
    </row>
    <row r="2842" spans="2:13" ht="21.75" customHeight="1" outlineLevel="1">
      <c r="B2842" s="73"/>
      <c r="C2842" s="90" t="s">
        <v>449</v>
      </c>
      <c r="D2842" s="103"/>
      <c r="E2842" s="105">
        <v>0</v>
      </c>
      <c r="F2842" s="106"/>
      <c r="G2842" s="105">
        <v>0</v>
      </c>
      <c r="H2842" s="73"/>
      <c r="I2842" s="105">
        <v>0</v>
      </c>
      <c r="J2842" s="103"/>
      <c r="K2842" s="107">
        <f>E2842+G2842+I2842</f>
        <v>0</v>
      </c>
      <c r="L2842" s="103"/>
      <c r="M2842" s="73"/>
    </row>
    <row r="2843" spans="2:13" outlineLevel="1">
      <c r="B2843" s="73"/>
      <c r="C2843" s="95" t="s">
        <v>450</v>
      </c>
      <c r="D2843" s="103"/>
      <c r="E2843" s="104">
        <v>51</v>
      </c>
      <c r="F2843" s="103"/>
      <c r="G2843" s="104">
        <v>51</v>
      </c>
      <c r="H2843" s="73"/>
      <c r="I2843" s="104">
        <v>51</v>
      </c>
      <c r="J2843" s="103"/>
      <c r="K2843" s="104">
        <f>K2844+K2845</f>
        <v>150</v>
      </c>
      <c r="L2843" s="103"/>
      <c r="M2843" s="73"/>
    </row>
    <row r="2844" spans="2:13" ht="21" customHeight="1" outlineLevel="1">
      <c r="B2844" s="73"/>
      <c r="C2844" s="90" t="s">
        <v>451</v>
      </c>
      <c r="D2844" s="103"/>
      <c r="E2844" s="105">
        <v>35</v>
      </c>
      <c r="F2844" s="106"/>
      <c r="G2844" s="105">
        <v>35</v>
      </c>
      <c r="H2844" s="73"/>
      <c r="I2844" s="105">
        <v>35</v>
      </c>
      <c r="J2844" s="103"/>
      <c r="K2844" s="107">
        <f>E2844+G2844+I2844</f>
        <v>105</v>
      </c>
      <c r="L2844" s="103"/>
      <c r="M2844" s="73"/>
    </row>
    <row r="2845" spans="2:13" ht="21" customHeight="1" outlineLevel="1">
      <c r="B2845" s="73"/>
      <c r="C2845" s="90" t="s">
        <v>452</v>
      </c>
      <c r="D2845" s="103"/>
      <c r="E2845" s="105">
        <v>15</v>
      </c>
      <c r="F2845" s="106"/>
      <c r="G2845" s="105">
        <v>15</v>
      </c>
      <c r="H2845" s="73"/>
      <c r="I2845" s="105">
        <v>15</v>
      </c>
      <c r="J2845" s="103"/>
      <c r="K2845" s="107">
        <f>E2845+G2845+I2845</f>
        <v>45</v>
      </c>
      <c r="L2845" s="103"/>
      <c r="M2845" s="73"/>
    </row>
    <row r="2846" spans="2:13" ht="21" customHeight="1" outlineLevel="1">
      <c r="B2846" s="73"/>
      <c r="C2846" s="95" t="s">
        <v>453</v>
      </c>
      <c r="D2846" s="103"/>
      <c r="E2846" s="104">
        <f>E2847+E2848</f>
        <v>0</v>
      </c>
      <c r="F2846" s="103"/>
      <c r="G2846" s="104">
        <f>G2847+G2848</f>
        <v>0</v>
      </c>
      <c r="H2846" s="73"/>
      <c r="I2846" s="104">
        <f>I2847+I2848</f>
        <v>0</v>
      </c>
      <c r="J2846" s="103"/>
      <c r="K2846" s="104">
        <f>K2847+K2848</f>
        <v>0</v>
      </c>
      <c r="L2846" s="103"/>
      <c r="M2846" s="73"/>
    </row>
    <row r="2847" spans="2:13" ht="21" customHeight="1" outlineLevel="1">
      <c r="B2847" s="73"/>
      <c r="C2847" s="90" t="s">
        <v>454</v>
      </c>
      <c r="D2847" s="103"/>
      <c r="E2847" s="105">
        <v>0</v>
      </c>
      <c r="F2847" s="106"/>
      <c r="G2847" s="105">
        <v>0</v>
      </c>
      <c r="H2847" s="73"/>
      <c r="I2847" s="105">
        <v>0</v>
      </c>
      <c r="J2847" s="103"/>
      <c r="K2847" s="107">
        <f>E2847+G2847+I2847</f>
        <v>0</v>
      </c>
      <c r="L2847" s="103"/>
      <c r="M2847" s="73"/>
    </row>
    <row r="2848" spans="2:13" ht="21" customHeight="1" outlineLevel="1">
      <c r="B2848" s="73"/>
      <c r="C2848" s="90" t="s">
        <v>455</v>
      </c>
      <c r="D2848" s="103"/>
      <c r="E2848" s="105">
        <v>0</v>
      </c>
      <c r="F2848" s="106"/>
      <c r="G2848" s="105">
        <v>0</v>
      </c>
      <c r="H2848" s="73"/>
      <c r="I2848" s="105">
        <v>0</v>
      </c>
      <c r="J2848" s="103"/>
      <c r="K2848" s="107">
        <f>E2848+G2848+I2848</f>
        <v>0</v>
      </c>
      <c r="L2848" s="103"/>
      <c r="M2848" s="73"/>
    </row>
    <row r="2849" spans="2:13" ht="21" customHeight="1" outlineLevel="1">
      <c r="B2849" s="73"/>
      <c r="C2849" s="95" t="s">
        <v>456</v>
      </c>
      <c r="D2849" s="103"/>
      <c r="E2849" s="104">
        <f>E2850+E2851</f>
        <v>0</v>
      </c>
      <c r="F2849" s="103"/>
      <c r="G2849" s="104">
        <f>G2850+G2851</f>
        <v>0</v>
      </c>
      <c r="H2849" s="73"/>
      <c r="I2849" s="104">
        <f>I2850+I2851</f>
        <v>0</v>
      </c>
      <c r="J2849" s="103"/>
      <c r="K2849" s="104">
        <f>K2850+K2851</f>
        <v>0</v>
      </c>
      <c r="L2849" s="103"/>
      <c r="M2849" s="73"/>
    </row>
    <row r="2850" spans="2:13" ht="21" customHeight="1" outlineLevel="1">
      <c r="B2850" s="73"/>
      <c r="C2850" s="90" t="s">
        <v>457</v>
      </c>
      <c r="D2850" s="103"/>
      <c r="E2850" s="105">
        <v>0</v>
      </c>
      <c r="F2850" s="106"/>
      <c r="G2850" s="105">
        <v>0</v>
      </c>
      <c r="H2850" s="73"/>
      <c r="I2850" s="105">
        <v>0</v>
      </c>
      <c r="J2850" s="103"/>
      <c r="K2850" s="107">
        <f>E2850+G2850+I2850</f>
        <v>0</v>
      </c>
      <c r="L2850" s="103"/>
      <c r="M2850" s="73"/>
    </row>
    <row r="2851" spans="2:13" ht="21" customHeight="1" outlineLevel="1">
      <c r="B2851" s="73"/>
      <c r="C2851" s="90" t="s">
        <v>458</v>
      </c>
      <c r="D2851" s="103"/>
      <c r="E2851" s="105">
        <v>0</v>
      </c>
      <c r="F2851" s="106"/>
      <c r="G2851" s="105">
        <v>0</v>
      </c>
      <c r="H2851" s="73"/>
      <c r="I2851" s="105">
        <v>0</v>
      </c>
      <c r="J2851" s="103"/>
      <c r="K2851" s="107">
        <f>E2851+G2851+I2851</f>
        <v>0</v>
      </c>
      <c r="L2851" s="103"/>
      <c r="M2851" s="73"/>
    </row>
    <row r="2852" spans="2:13" ht="21" customHeight="1" outlineLevel="1">
      <c r="B2852" s="73"/>
      <c r="C2852" s="90" t="s">
        <v>459</v>
      </c>
      <c r="D2852" s="103"/>
      <c r="E2852" s="108">
        <f>E2840+E2843+E2846+E2849</f>
        <v>51</v>
      </c>
      <c r="F2852" s="103"/>
      <c r="G2852" s="108">
        <f>G2840+G2843+G2846+G2849</f>
        <v>51</v>
      </c>
      <c r="H2852" s="73"/>
      <c r="I2852" s="108">
        <f>I2840+I2843+I2846+I2849</f>
        <v>51</v>
      </c>
      <c r="J2852" s="103"/>
      <c r="K2852" s="108">
        <f>E2852+G2852+I2852</f>
        <v>153</v>
      </c>
      <c r="L2852" s="103"/>
      <c r="M2852" s="73"/>
    </row>
    <row r="2853" spans="2:13" ht="21" customHeight="1" outlineLevel="1">
      <c r="B2853" s="73"/>
      <c r="C2853" s="109"/>
      <c r="D2853" s="103"/>
      <c r="E2853" s="109"/>
      <c r="F2853" s="109"/>
      <c r="G2853" s="109"/>
      <c r="H2853" s="109"/>
      <c r="I2853" s="109"/>
      <c r="J2853" s="109"/>
      <c r="K2853" s="109"/>
      <c r="L2853" s="103"/>
      <c r="M2853" s="73"/>
    </row>
    <row r="2854" spans="2:13" ht="21" customHeight="1" outlineLevel="1">
      <c r="B2854" s="73"/>
      <c r="C2854" s="103"/>
      <c r="D2854" s="89"/>
      <c r="E2854" s="103"/>
      <c r="F2854" s="89"/>
      <c r="G2854" s="73"/>
      <c r="H2854" s="73"/>
      <c r="I2854" s="73"/>
      <c r="J2854" s="89"/>
      <c r="K2854" s="73"/>
      <c r="L2854" s="89"/>
      <c r="M2854" s="73"/>
    </row>
    <row r="2855" spans="2:13" ht="21" customHeight="1" outlineLevel="1">
      <c r="B2855" s="73"/>
      <c r="C2855" s="86" t="s">
        <v>460</v>
      </c>
      <c r="D2855" s="73"/>
      <c r="E2855" s="99"/>
      <c r="F2855" s="99"/>
      <c r="G2855" s="99"/>
      <c r="H2855" s="99"/>
      <c r="I2855" s="99"/>
      <c r="J2855" s="99"/>
      <c r="K2855" s="99"/>
      <c r="L2855" s="89"/>
      <c r="M2855" s="73"/>
    </row>
    <row r="2856" spans="2:13" ht="21" customHeight="1" outlineLevel="1">
      <c r="B2856" s="73"/>
      <c r="C2856" s="73"/>
      <c r="D2856" s="73"/>
      <c r="E2856" s="100"/>
      <c r="F2856" s="101"/>
      <c r="G2856" s="100"/>
      <c r="H2856" s="101"/>
      <c r="I2856" s="100"/>
      <c r="J2856" s="102"/>
      <c r="K2856" s="100"/>
      <c r="L2856" s="89"/>
      <c r="M2856" s="73"/>
    </row>
    <row r="2857" spans="2:13" ht="21" customHeight="1" outlineLevel="1">
      <c r="B2857" s="73"/>
      <c r="C2857" s="73"/>
      <c r="D2857" s="73"/>
      <c r="E2857" s="100">
        <v>2024</v>
      </c>
      <c r="F2857" s="101"/>
      <c r="G2857" s="100">
        <v>2025</v>
      </c>
      <c r="H2857" s="101"/>
      <c r="I2857" s="100">
        <v>2026</v>
      </c>
      <c r="J2857" s="102"/>
      <c r="K2857" s="100" t="s">
        <v>407</v>
      </c>
      <c r="L2857" s="89"/>
      <c r="M2857" s="73"/>
    </row>
    <row r="2858" spans="2:13" ht="21" customHeight="1" outlineLevel="1">
      <c r="B2858" s="73"/>
      <c r="C2858" s="95" t="s">
        <v>461</v>
      </c>
      <c r="D2858" s="103"/>
      <c r="E2858" s="110">
        <v>389636.77</v>
      </c>
      <c r="F2858" s="111"/>
      <c r="G2858" s="110">
        <v>389636.77</v>
      </c>
      <c r="H2858" s="112"/>
      <c r="I2858" s="110">
        <v>389636.77</v>
      </c>
      <c r="J2858" s="111"/>
      <c r="K2858" s="113">
        <f t="shared" ref="K2858:K2876" si="44">E2858+G2858+I2858</f>
        <v>1168910.31</v>
      </c>
      <c r="L2858" s="89"/>
      <c r="M2858" s="73"/>
    </row>
    <row r="2859" spans="2:13" ht="21" customHeight="1" outlineLevel="1">
      <c r="B2859" s="73"/>
      <c r="C2859" s="90" t="s">
        <v>462</v>
      </c>
      <c r="D2859" s="103"/>
      <c r="E2859" s="110">
        <v>0</v>
      </c>
      <c r="F2859" s="114"/>
      <c r="G2859" s="110">
        <v>0</v>
      </c>
      <c r="H2859" s="112"/>
      <c r="I2859" s="110">
        <v>0</v>
      </c>
      <c r="J2859" s="111"/>
      <c r="K2859" s="113">
        <f t="shared" si="44"/>
        <v>0</v>
      </c>
      <c r="L2859" s="89"/>
      <c r="M2859" s="73"/>
    </row>
    <row r="2860" spans="2:13" ht="21" customHeight="1" outlineLevel="1">
      <c r="B2860" s="73"/>
      <c r="C2860" s="90" t="s">
        <v>463</v>
      </c>
      <c r="D2860" s="103"/>
      <c r="E2860" s="110">
        <v>0</v>
      </c>
      <c r="F2860" s="111"/>
      <c r="G2860" s="110">
        <v>0</v>
      </c>
      <c r="H2860" s="112"/>
      <c r="I2860" s="110">
        <v>0</v>
      </c>
      <c r="J2860" s="111"/>
      <c r="K2860" s="113">
        <f t="shared" si="44"/>
        <v>0</v>
      </c>
      <c r="L2860" s="89"/>
      <c r="M2860" s="73"/>
    </row>
    <row r="2861" spans="2:13" ht="21.75" customHeight="1" outlineLevel="1">
      <c r="B2861" s="73"/>
      <c r="C2861" s="90" t="s">
        <v>464</v>
      </c>
      <c r="D2861" s="103"/>
      <c r="E2861" s="110">
        <v>0</v>
      </c>
      <c r="F2861" s="114"/>
      <c r="G2861" s="110">
        <v>0</v>
      </c>
      <c r="H2861" s="112"/>
      <c r="I2861" s="110">
        <v>0</v>
      </c>
      <c r="J2861" s="111"/>
      <c r="K2861" s="113">
        <f t="shared" si="44"/>
        <v>0</v>
      </c>
      <c r="L2861" s="73"/>
      <c r="M2861" s="73"/>
    </row>
    <row r="2862" spans="2:13" ht="21.75" customHeight="1" outlineLevel="1">
      <c r="B2862" s="73"/>
      <c r="C2862" s="90" t="s">
        <v>465</v>
      </c>
      <c r="D2862" s="103"/>
      <c r="E2862" s="110">
        <v>0</v>
      </c>
      <c r="F2862" s="114"/>
      <c r="G2862" s="110">
        <v>0</v>
      </c>
      <c r="H2862" s="112"/>
      <c r="I2862" s="110">
        <v>0</v>
      </c>
      <c r="J2862" s="111"/>
      <c r="K2862" s="113">
        <f t="shared" si="44"/>
        <v>0</v>
      </c>
      <c r="L2862" s="73"/>
      <c r="M2862" s="73"/>
    </row>
    <row r="2863" spans="2:13" ht="21" customHeight="1" outlineLevel="1">
      <c r="B2863" s="73"/>
      <c r="C2863" s="90" t="s">
        <v>466</v>
      </c>
      <c r="D2863" s="103"/>
      <c r="E2863" s="110">
        <v>0</v>
      </c>
      <c r="F2863" s="111"/>
      <c r="G2863" s="110">
        <v>0</v>
      </c>
      <c r="H2863" s="112"/>
      <c r="I2863" s="110">
        <v>0</v>
      </c>
      <c r="J2863" s="111"/>
      <c r="K2863" s="113">
        <f t="shared" si="44"/>
        <v>0</v>
      </c>
      <c r="L2863" s="73"/>
      <c r="M2863" s="73"/>
    </row>
    <row r="2864" spans="2:13" ht="21.75" customHeight="1" outlineLevel="1">
      <c r="B2864" s="73"/>
      <c r="C2864" s="90" t="s">
        <v>467</v>
      </c>
      <c r="D2864" s="103"/>
      <c r="E2864" s="110">
        <v>0</v>
      </c>
      <c r="F2864" s="114"/>
      <c r="G2864" s="110">
        <v>0</v>
      </c>
      <c r="H2864" s="112"/>
      <c r="I2864" s="110">
        <v>0</v>
      </c>
      <c r="J2864" s="111"/>
      <c r="K2864" s="113">
        <f t="shared" si="44"/>
        <v>0</v>
      </c>
      <c r="L2864" s="73"/>
      <c r="M2864" s="73"/>
    </row>
    <row r="2865" spans="2:13" ht="21.75" customHeight="1" outlineLevel="1">
      <c r="B2865" s="73"/>
      <c r="C2865" s="90" t="s">
        <v>468</v>
      </c>
      <c r="D2865" s="103"/>
      <c r="E2865" s="110">
        <v>0</v>
      </c>
      <c r="F2865" s="114"/>
      <c r="G2865" s="110">
        <v>0</v>
      </c>
      <c r="H2865" s="112"/>
      <c r="I2865" s="110">
        <v>0</v>
      </c>
      <c r="J2865" s="111"/>
      <c r="K2865" s="113">
        <f t="shared" si="44"/>
        <v>0</v>
      </c>
      <c r="L2865" s="73"/>
      <c r="M2865" s="73"/>
    </row>
    <row r="2866" spans="2:13" ht="21.75" customHeight="1" outlineLevel="1">
      <c r="B2866" s="73"/>
      <c r="C2866" s="90" t="s">
        <v>469</v>
      </c>
      <c r="D2866" s="103"/>
      <c r="E2866" s="110">
        <v>0</v>
      </c>
      <c r="F2866" s="114"/>
      <c r="G2866" s="110">
        <v>0</v>
      </c>
      <c r="H2866" s="112"/>
      <c r="I2866" s="110">
        <v>0</v>
      </c>
      <c r="J2866" s="111"/>
      <c r="K2866" s="113">
        <f t="shared" si="44"/>
        <v>0</v>
      </c>
      <c r="L2866" s="73"/>
      <c r="M2866" s="73"/>
    </row>
    <row r="2867" spans="2:13" ht="21" customHeight="1" outlineLevel="1">
      <c r="B2867" s="73"/>
      <c r="C2867" s="115" t="s">
        <v>470</v>
      </c>
      <c r="D2867" s="103"/>
      <c r="E2867" s="110">
        <v>0</v>
      </c>
      <c r="F2867" s="114"/>
      <c r="G2867" s="110">
        <v>0</v>
      </c>
      <c r="H2867" s="112"/>
      <c r="I2867" s="110">
        <v>0</v>
      </c>
      <c r="J2867" s="111"/>
      <c r="K2867" s="113">
        <f t="shared" si="44"/>
        <v>0</v>
      </c>
      <c r="L2867" s="116"/>
      <c r="M2867" s="73"/>
    </row>
    <row r="2868" spans="2:13" ht="21" customHeight="1" outlineLevel="1">
      <c r="B2868" s="73"/>
      <c r="C2868" s="115" t="s">
        <v>471</v>
      </c>
      <c r="D2868" s="103"/>
      <c r="E2868" s="110">
        <v>0</v>
      </c>
      <c r="F2868" s="114"/>
      <c r="G2868" s="110">
        <v>0</v>
      </c>
      <c r="H2868" s="112"/>
      <c r="I2868" s="110">
        <v>0</v>
      </c>
      <c r="J2868" s="111"/>
      <c r="K2868" s="113">
        <f t="shared" si="44"/>
        <v>0</v>
      </c>
      <c r="L2868" s="116"/>
      <c r="M2868" s="73"/>
    </row>
    <row r="2869" spans="2:13" ht="21" customHeight="1" outlineLevel="1">
      <c r="B2869" s="73"/>
      <c r="C2869" s="115" t="s">
        <v>472</v>
      </c>
      <c r="D2869" s="103"/>
      <c r="E2869" s="110">
        <v>0</v>
      </c>
      <c r="F2869" s="114"/>
      <c r="G2869" s="110">
        <v>0</v>
      </c>
      <c r="H2869" s="112"/>
      <c r="I2869" s="110">
        <v>0</v>
      </c>
      <c r="J2869" s="111"/>
      <c r="K2869" s="113">
        <f t="shared" si="44"/>
        <v>0</v>
      </c>
      <c r="L2869" s="116"/>
      <c r="M2869" s="73"/>
    </row>
    <row r="2870" spans="2:13" ht="21" customHeight="1" outlineLevel="1">
      <c r="B2870" s="73"/>
      <c r="C2870" s="115" t="s">
        <v>473</v>
      </c>
      <c r="D2870" s="103"/>
      <c r="E2870" s="110">
        <v>0</v>
      </c>
      <c r="F2870" s="114"/>
      <c r="G2870" s="110">
        <v>0</v>
      </c>
      <c r="H2870" s="112"/>
      <c r="I2870" s="110">
        <v>0</v>
      </c>
      <c r="J2870" s="111"/>
      <c r="K2870" s="113">
        <f t="shared" si="44"/>
        <v>0</v>
      </c>
      <c r="L2870" s="116"/>
      <c r="M2870" s="73"/>
    </row>
    <row r="2871" spans="2:13" ht="21" customHeight="1" outlineLevel="1">
      <c r="B2871" s="73"/>
      <c r="C2871" s="115" t="s">
        <v>474</v>
      </c>
      <c r="D2871" s="103"/>
      <c r="E2871" s="110">
        <v>0</v>
      </c>
      <c r="F2871" s="114"/>
      <c r="G2871" s="110">
        <v>0</v>
      </c>
      <c r="H2871" s="112"/>
      <c r="I2871" s="110">
        <v>0</v>
      </c>
      <c r="J2871" s="111"/>
      <c r="K2871" s="113">
        <f t="shared" si="44"/>
        <v>0</v>
      </c>
      <c r="L2871" s="116"/>
      <c r="M2871" s="73"/>
    </row>
    <row r="2872" spans="2:13" ht="21" customHeight="1" outlineLevel="1">
      <c r="B2872" s="73"/>
      <c r="C2872" s="115" t="s">
        <v>475</v>
      </c>
      <c r="D2872" s="103"/>
      <c r="E2872" s="110">
        <v>0</v>
      </c>
      <c r="F2872" s="114"/>
      <c r="G2872" s="110">
        <v>0</v>
      </c>
      <c r="H2872" s="112"/>
      <c r="I2872" s="110">
        <v>0</v>
      </c>
      <c r="J2872" s="111"/>
      <c r="K2872" s="113">
        <f t="shared" si="44"/>
        <v>0</v>
      </c>
      <c r="L2872" s="116"/>
      <c r="M2872" s="73"/>
    </row>
    <row r="2873" spans="2:13" ht="21" customHeight="1" outlineLevel="1">
      <c r="B2873" s="73"/>
      <c r="C2873" s="115" t="s">
        <v>476</v>
      </c>
      <c r="D2873" s="103"/>
      <c r="E2873" s="110">
        <v>0</v>
      </c>
      <c r="F2873" s="114"/>
      <c r="G2873" s="110">
        <v>0</v>
      </c>
      <c r="H2873" s="112"/>
      <c r="I2873" s="110">
        <v>0</v>
      </c>
      <c r="J2873" s="111"/>
      <c r="K2873" s="113">
        <f t="shared" si="44"/>
        <v>0</v>
      </c>
      <c r="L2873" s="116"/>
      <c r="M2873" s="73"/>
    </row>
    <row r="2874" spans="2:13" ht="21" customHeight="1" outlineLevel="1">
      <c r="B2874" s="73"/>
      <c r="C2874" s="115" t="s">
        <v>477</v>
      </c>
      <c r="D2874" s="103"/>
      <c r="E2874" s="110">
        <v>0</v>
      </c>
      <c r="F2874" s="114"/>
      <c r="G2874" s="110">
        <v>0</v>
      </c>
      <c r="H2874" s="112"/>
      <c r="I2874" s="110">
        <v>0</v>
      </c>
      <c r="J2874" s="111"/>
      <c r="K2874" s="113">
        <f t="shared" si="44"/>
        <v>0</v>
      </c>
      <c r="L2874" s="116"/>
      <c r="M2874" s="73"/>
    </row>
    <row r="2875" spans="2:13" ht="21" customHeight="1" outlineLevel="1">
      <c r="B2875" s="73"/>
      <c r="C2875" s="115" t="s">
        <v>478</v>
      </c>
      <c r="D2875" s="103"/>
      <c r="E2875" s="110">
        <v>0</v>
      </c>
      <c r="F2875" s="114"/>
      <c r="G2875" s="110">
        <v>0</v>
      </c>
      <c r="H2875" s="112"/>
      <c r="I2875" s="110">
        <v>0</v>
      </c>
      <c r="J2875" s="111"/>
      <c r="K2875" s="113">
        <f t="shared" si="44"/>
        <v>0</v>
      </c>
      <c r="L2875" s="116"/>
      <c r="M2875" s="73"/>
    </row>
    <row r="2876" spans="2:13" ht="21" customHeight="1" outlineLevel="1">
      <c r="B2876" s="73"/>
      <c r="C2876" s="115" t="s">
        <v>479</v>
      </c>
      <c r="D2876" s="103"/>
      <c r="E2876" s="110">
        <v>0</v>
      </c>
      <c r="F2876" s="114"/>
      <c r="G2876" s="110">
        <v>0</v>
      </c>
      <c r="H2876" s="112"/>
      <c r="I2876" s="110">
        <v>0</v>
      </c>
      <c r="J2876" s="111"/>
      <c r="K2876" s="113">
        <f t="shared" si="44"/>
        <v>0</v>
      </c>
      <c r="L2876" s="116"/>
      <c r="M2876" s="73"/>
    </row>
    <row r="2877" spans="2:13" ht="21" customHeight="1" outlineLevel="1">
      <c r="B2877" s="73"/>
      <c r="C2877" s="90" t="s">
        <v>480</v>
      </c>
      <c r="D2877" s="103"/>
      <c r="E2877" s="117">
        <f>SUM(E2858:E2876)</f>
        <v>389636.77</v>
      </c>
      <c r="F2877" s="111"/>
      <c r="G2877" s="117">
        <f>SUM(G2858:G2876)</f>
        <v>389636.77</v>
      </c>
      <c r="H2877" s="112"/>
      <c r="I2877" s="117">
        <f>SUM(I2858:I2876)</f>
        <v>389636.77</v>
      </c>
      <c r="J2877" s="111"/>
      <c r="K2877" s="117">
        <f>SUM(K2858:K2876)</f>
        <v>1168910.31</v>
      </c>
      <c r="L2877" s="89"/>
      <c r="M2877" s="73"/>
    </row>
    <row r="2878" spans="2:13" ht="21" customHeight="1" outlineLevel="1">
      <c r="B2878" s="73"/>
      <c r="C2878" s="109"/>
      <c r="D2878" s="103"/>
      <c r="E2878" s="73"/>
      <c r="F2878" s="73"/>
      <c r="G2878" s="73"/>
      <c r="H2878" s="73"/>
      <c r="I2878" s="73"/>
      <c r="J2878" s="73"/>
      <c r="K2878" s="73"/>
      <c r="L2878" s="89"/>
      <c r="M2878" s="73"/>
    </row>
    <row r="2879" spans="2:13" ht="21" customHeight="1" outlineLevel="1">
      <c r="B2879" s="73"/>
      <c r="C2879" s="73"/>
      <c r="D2879" s="73"/>
      <c r="E2879" s="100">
        <v>2024</v>
      </c>
      <c r="F2879" s="101"/>
      <c r="G2879" s="100">
        <v>2025</v>
      </c>
      <c r="H2879" s="101"/>
      <c r="I2879" s="100">
        <v>2026</v>
      </c>
      <c r="J2879" s="102"/>
      <c r="K2879" s="100" t="s">
        <v>407</v>
      </c>
      <c r="L2879" s="89"/>
      <c r="M2879" s="73"/>
    </row>
    <row r="2880" spans="2:13" ht="21" customHeight="1" outlineLevel="1">
      <c r="B2880" s="73"/>
      <c r="C2880" s="95" t="s">
        <v>481</v>
      </c>
      <c r="D2880" s="103"/>
      <c r="E2880" s="110">
        <v>0</v>
      </c>
      <c r="F2880" s="111"/>
      <c r="G2880" s="110">
        <v>0</v>
      </c>
      <c r="H2880" s="112"/>
      <c r="I2880" s="110">
        <v>0</v>
      </c>
      <c r="J2880" s="111"/>
      <c r="K2880" s="113">
        <f t="shared" ref="K2880:K2888" si="45">E2880+G2880+I2880</f>
        <v>0</v>
      </c>
      <c r="L2880" s="89"/>
      <c r="M2880" s="73"/>
    </row>
    <row r="2881" spans="2:13" ht="21" customHeight="1" outlineLevel="1">
      <c r="B2881" s="73"/>
      <c r="C2881" s="90" t="s">
        <v>482</v>
      </c>
      <c r="D2881" s="103"/>
      <c r="E2881" s="110">
        <v>0</v>
      </c>
      <c r="F2881" s="114"/>
      <c r="G2881" s="110">
        <v>0</v>
      </c>
      <c r="H2881" s="112"/>
      <c r="I2881" s="110">
        <v>0</v>
      </c>
      <c r="J2881" s="111"/>
      <c r="K2881" s="113">
        <f t="shared" si="45"/>
        <v>0</v>
      </c>
      <c r="L2881" s="89"/>
      <c r="M2881" s="73"/>
    </row>
    <row r="2882" spans="2:13" ht="21" customHeight="1" outlineLevel="1">
      <c r="B2882" s="73"/>
      <c r="C2882" s="90" t="s">
        <v>483</v>
      </c>
      <c r="D2882" s="103"/>
      <c r="E2882" s="110">
        <v>267397.78999999998</v>
      </c>
      <c r="F2882" s="114"/>
      <c r="G2882" s="110">
        <v>267397.78999999998</v>
      </c>
      <c r="H2882" s="112"/>
      <c r="I2882" s="110">
        <v>267397.78999999998</v>
      </c>
      <c r="J2882" s="111"/>
      <c r="K2882" s="113">
        <f t="shared" si="45"/>
        <v>802193.36999999988</v>
      </c>
      <c r="L2882" s="73"/>
      <c r="M2882" s="73"/>
    </row>
    <row r="2883" spans="2:13" ht="21" customHeight="1" outlineLevel="1">
      <c r="B2883" s="73"/>
      <c r="C2883" s="90" t="s">
        <v>484</v>
      </c>
      <c r="D2883" s="103"/>
      <c r="E2883" s="110">
        <v>122238.98</v>
      </c>
      <c r="F2883" s="111"/>
      <c r="G2883" s="110">
        <v>122238.98</v>
      </c>
      <c r="H2883" s="112"/>
      <c r="I2883" s="110">
        <v>122238.98</v>
      </c>
      <c r="J2883" s="111"/>
      <c r="K2883" s="113">
        <f t="shared" si="45"/>
        <v>366716.94</v>
      </c>
      <c r="L2883" s="89"/>
      <c r="M2883" s="73"/>
    </row>
    <row r="2884" spans="2:13" ht="21" customHeight="1" outlineLevel="1">
      <c r="B2884" s="73"/>
      <c r="C2884" s="90" t="s">
        <v>485</v>
      </c>
      <c r="D2884" s="103"/>
      <c r="E2884" s="110">
        <v>0</v>
      </c>
      <c r="F2884" s="114"/>
      <c r="G2884" s="110">
        <v>0</v>
      </c>
      <c r="H2884" s="112"/>
      <c r="I2884" s="110">
        <v>0</v>
      </c>
      <c r="J2884" s="111"/>
      <c r="K2884" s="113">
        <f t="shared" si="45"/>
        <v>0</v>
      </c>
      <c r="L2884" s="116"/>
      <c r="M2884" s="73"/>
    </row>
    <row r="2885" spans="2:13" ht="21" customHeight="1" outlineLevel="1">
      <c r="B2885" s="73"/>
      <c r="C2885" s="90" t="s">
        <v>486</v>
      </c>
      <c r="D2885" s="103"/>
      <c r="E2885" s="110">
        <v>0</v>
      </c>
      <c r="F2885" s="114"/>
      <c r="G2885" s="110">
        <v>0</v>
      </c>
      <c r="H2885" s="112"/>
      <c r="I2885" s="110">
        <v>0</v>
      </c>
      <c r="J2885" s="111"/>
      <c r="K2885" s="113">
        <f t="shared" si="45"/>
        <v>0</v>
      </c>
      <c r="L2885" s="116"/>
      <c r="M2885" s="73"/>
    </row>
    <row r="2886" spans="2:13" ht="21" customHeight="1" outlineLevel="1">
      <c r="B2886" s="73"/>
      <c r="C2886" s="90" t="s">
        <v>487</v>
      </c>
      <c r="D2886" s="103"/>
      <c r="E2886" s="110">
        <v>0</v>
      </c>
      <c r="F2886" s="114"/>
      <c r="G2886" s="110">
        <v>0</v>
      </c>
      <c r="H2886" s="112"/>
      <c r="I2886" s="110">
        <v>0</v>
      </c>
      <c r="J2886" s="111"/>
      <c r="K2886" s="113">
        <f t="shared" si="45"/>
        <v>0</v>
      </c>
      <c r="L2886" s="116"/>
      <c r="M2886" s="73"/>
    </row>
    <row r="2887" spans="2:13" ht="21" customHeight="1" outlineLevel="1">
      <c r="B2887" s="73"/>
      <c r="C2887" s="90" t="s">
        <v>488</v>
      </c>
      <c r="D2887" s="103"/>
      <c r="E2887" s="110">
        <v>0</v>
      </c>
      <c r="F2887" s="114"/>
      <c r="G2887" s="110">
        <v>0</v>
      </c>
      <c r="H2887" s="112"/>
      <c r="I2887" s="110">
        <v>0</v>
      </c>
      <c r="J2887" s="111"/>
      <c r="K2887" s="113">
        <f t="shared" si="45"/>
        <v>0</v>
      </c>
      <c r="L2887" s="116"/>
      <c r="M2887" s="73"/>
    </row>
    <row r="2888" spans="2:13" ht="21.75" customHeight="1" outlineLevel="1">
      <c r="B2888" s="73"/>
      <c r="C2888" s="90" t="s">
        <v>480</v>
      </c>
      <c r="D2888" s="103"/>
      <c r="E2888" s="117">
        <f>SUM(E2880:E2887)</f>
        <v>389636.76999999996</v>
      </c>
      <c r="F2888" s="111"/>
      <c r="G2888" s="117">
        <f>SUM(G2880:G2887)</f>
        <v>389636.76999999996</v>
      </c>
      <c r="H2888" s="112"/>
      <c r="I2888" s="117">
        <f>SUM(I2880:I2887)</f>
        <v>389636.76999999996</v>
      </c>
      <c r="J2888" s="111"/>
      <c r="K2888" s="117">
        <f t="shared" si="45"/>
        <v>1168910.3099999998</v>
      </c>
      <c r="L2888" s="89"/>
      <c r="M2888" s="73"/>
    </row>
    <row r="2889" spans="2:13" ht="21" customHeight="1" outlineLevel="1">
      <c r="B2889" s="73"/>
      <c r="C2889" s="89"/>
      <c r="D2889" s="103"/>
      <c r="E2889" s="89"/>
      <c r="F2889" s="89"/>
      <c r="G2889" s="89"/>
      <c r="H2889" s="89"/>
      <c r="I2889" s="89"/>
      <c r="J2889" s="89"/>
      <c r="K2889" s="89"/>
      <c r="L2889" s="89"/>
      <c r="M2889" s="73"/>
    </row>
    <row r="2890" spans="2:13" ht="21" customHeight="1" outlineLevel="1">
      <c r="B2890" s="73"/>
      <c r="C2890" s="93" t="s">
        <v>490</v>
      </c>
      <c r="D2890" s="89"/>
      <c r="E2890" s="93" t="str">
        <f>IF(K2861&gt;0,"Si","No")</f>
        <v>No</v>
      </c>
      <c r="F2890" s="89"/>
      <c r="G2890" s="89"/>
      <c r="H2890" s="89"/>
      <c r="I2890" s="89"/>
      <c r="J2890" s="89"/>
      <c r="K2890" s="89"/>
      <c r="L2890" s="89"/>
      <c r="M2890" s="73"/>
    </row>
    <row r="2891" spans="2:13" ht="21" customHeight="1" outlineLevel="1">
      <c r="B2891" s="73"/>
      <c r="C2891" s="93" t="s">
        <v>491</v>
      </c>
      <c r="D2891" s="89"/>
      <c r="E2891" s="93" t="str">
        <f>IF(K2862&gt;0,"Si","No")</f>
        <v>No</v>
      </c>
      <c r="F2891" s="89"/>
      <c r="G2891" s="89"/>
      <c r="H2891" s="89"/>
      <c r="I2891" s="89"/>
      <c r="J2891" s="89"/>
      <c r="K2891" s="89"/>
      <c r="L2891" s="89"/>
      <c r="M2891" s="73"/>
    </row>
    <row r="2892" spans="2:13" ht="21" customHeight="1" outlineLevel="1">
      <c r="B2892" s="73"/>
      <c r="C2892" s="89"/>
      <c r="D2892" s="89"/>
      <c r="E2892" s="89"/>
      <c r="F2892" s="89"/>
      <c r="G2892" s="73"/>
      <c r="H2892" s="73"/>
      <c r="I2892" s="73"/>
      <c r="J2892" s="89"/>
      <c r="K2892" s="73"/>
      <c r="L2892" s="89"/>
      <c r="M2892" s="73"/>
    </row>
    <row r="2893" spans="2:13" ht="20.25" outlineLevel="1">
      <c r="B2893" s="73"/>
      <c r="C2893" s="86" t="s">
        <v>492</v>
      </c>
      <c r="D2893" s="73"/>
      <c r="E2893" s="98"/>
      <c r="F2893" s="99"/>
      <c r="G2893" s="99"/>
      <c r="H2893" s="99"/>
      <c r="I2893" s="99"/>
      <c r="J2893" s="99"/>
      <c r="K2893" s="99"/>
      <c r="L2893" s="89"/>
      <c r="M2893" s="73"/>
    </row>
    <row r="2894" spans="2:13" ht="21" customHeight="1" outlineLevel="1">
      <c r="B2894" s="73"/>
      <c r="C2894" s="73"/>
      <c r="D2894" s="73"/>
      <c r="E2894" s="100"/>
      <c r="F2894" s="101"/>
      <c r="G2894" s="100"/>
      <c r="H2894" s="101"/>
      <c r="I2894" s="100"/>
      <c r="J2894" s="102"/>
      <c r="K2894" s="100"/>
      <c r="L2894" s="89"/>
      <c r="M2894" s="73"/>
    </row>
    <row r="2895" spans="2:13" ht="21" customHeight="1" outlineLevel="1">
      <c r="B2895" s="73"/>
      <c r="C2895" s="73"/>
      <c r="D2895" s="73"/>
      <c r="E2895" s="100">
        <v>2024</v>
      </c>
      <c r="F2895" s="101"/>
      <c r="G2895" s="100">
        <v>2025</v>
      </c>
      <c r="H2895" s="101"/>
      <c r="I2895" s="100">
        <v>2026</v>
      </c>
      <c r="J2895" s="102"/>
      <c r="K2895" s="100" t="s">
        <v>407</v>
      </c>
      <c r="L2895" s="89"/>
      <c r="M2895" s="73"/>
    </row>
    <row r="2896" spans="2:13" ht="21" customHeight="1" outlineLevel="1">
      <c r="B2896" s="73"/>
      <c r="C2896" s="95" t="s">
        <v>493</v>
      </c>
      <c r="D2896" s="103"/>
      <c r="E2896" s="110" t="s">
        <v>573</v>
      </c>
      <c r="F2896" s="111"/>
      <c r="G2896" s="110" t="s">
        <v>573</v>
      </c>
      <c r="H2896" s="119"/>
      <c r="I2896" s="110" t="s">
        <v>573</v>
      </c>
      <c r="J2896" s="111"/>
      <c r="K2896" s="113" t="s">
        <v>495</v>
      </c>
      <c r="L2896" s="89"/>
      <c r="M2896" s="73"/>
    </row>
    <row r="2897" spans="2:13" ht="21" customHeight="1" outlineLevel="1">
      <c r="B2897" s="73"/>
      <c r="C2897" s="95" t="s">
        <v>496</v>
      </c>
      <c r="D2897" s="103"/>
      <c r="E2897" s="110" t="s">
        <v>690</v>
      </c>
      <c r="F2897" s="111"/>
      <c r="G2897" s="110" t="s">
        <v>690</v>
      </c>
      <c r="H2897" s="119"/>
      <c r="I2897" s="110" t="s">
        <v>690</v>
      </c>
      <c r="J2897" s="111"/>
      <c r="K2897" s="113" t="s">
        <v>495</v>
      </c>
      <c r="L2897" s="89"/>
      <c r="M2897" s="73"/>
    </row>
    <row r="2898" spans="2:13" ht="21" customHeight="1" outlineLevel="1">
      <c r="B2898" s="73"/>
      <c r="C2898" s="90" t="s">
        <v>498</v>
      </c>
      <c r="D2898" s="103"/>
      <c r="E2898" s="120">
        <v>0</v>
      </c>
      <c r="F2898" s="121"/>
      <c r="G2898" s="120">
        <v>0</v>
      </c>
      <c r="H2898" s="122"/>
      <c r="I2898" s="120">
        <v>0</v>
      </c>
      <c r="J2898" s="123"/>
      <c r="K2898" s="124">
        <f>E2898+G2898+I2898</f>
        <v>0</v>
      </c>
      <c r="L2898" s="73"/>
      <c r="M2898" s="73"/>
    </row>
    <row r="2899" spans="2:13" ht="21" customHeight="1" outlineLevel="1">
      <c r="B2899" s="73"/>
      <c r="C2899" s="90" t="s">
        <v>499</v>
      </c>
      <c r="D2899" s="103"/>
      <c r="E2899" s="110" t="s">
        <v>690</v>
      </c>
      <c r="F2899" s="111"/>
      <c r="G2899" s="110" t="s">
        <v>690</v>
      </c>
      <c r="H2899" s="119"/>
      <c r="I2899" s="110" t="s">
        <v>690</v>
      </c>
      <c r="J2899" s="111"/>
      <c r="K2899" s="113" t="s">
        <v>495</v>
      </c>
      <c r="L2899" s="89"/>
      <c r="M2899" s="73"/>
    </row>
    <row r="2900" spans="2:13" ht="21" customHeight="1" outlineLevel="1">
      <c r="B2900" s="73"/>
      <c r="C2900" s="90" t="s">
        <v>500</v>
      </c>
      <c r="D2900" s="103"/>
      <c r="E2900" s="105"/>
      <c r="F2900" s="125"/>
      <c r="G2900" s="105"/>
      <c r="H2900" s="126"/>
      <c r="I2900" s="105"/>
      <c r="J2900" s="111"/>
      <c r="K2900" s="113" t="s">
        <v>495</v>
      </c>
      <c r="L2900" s="116"/>
      <c r="M2900" s="73"/>
    </row>
    <row r="2901" spans="2:13" outlineLevel="1">
      <c r="B2901" s="73"/>
      <c r="C2901" s="90" t="s">
        <v>501</v>
      </c>
      <c r="D2901" s="103"/>
      <c r="E2901" s="127"/>
      <c r="F2901" s="125"/>
      <c r="G2901" s="105"/>
      <c r="H2901" s="126"/>
      <c r="I2901" s="105"/>
      <c r="J2901" s="111"/>
      <c r="K2901" s="113" t="s">
        <v>495</v>
      </c>
      <c r="L2901" s="116"/>
      <c r="M2901" s="73"/>
    </row>
    <row r="2902" spans="2:13" ht="21" customHeight="1" outlineLevel="1">
      <c r="B2902" s="73"/>
      <c r="C2902" s="90" t="s">
        <v>503</v>
      </c>
      <c r="D2902" s="103"/>
      <c r="E2902" s="105"/>
      <c r="F2902" s="125"/>
      <c r="G2902" s="105"/>
      <c r="H2902" s="126"/>
      <c r="I2902" s="105"/>
      <c r="J2902" s="111"/>
      <c r="K2902" s="124" t="s">
        <v>495</v>
      </c>
      <c r="L2902" s="89"/>
      <c r="M2902" s="73"/>
    </row>
    <row r="2903" spans="2:13" ht="21" customHeight="1" outlineLevel="1">
      <c r="B2903" s="73"/>
      <c r="C2903" s="90" t="s">
        <v>504</v>
      </c>
      <c r="D2903" s="103"/>
      <c r="E2903" s="110"/>
      <c r="F2903" s="111"/>
      <c r="G2903" s="110"/>
      <c r="H2903" s="119"/>
      <c r="I2903" s="110"/>
      <c r="J2903" s="111"/>
      <c r="K2903" s="113" t="s">
        <v>495</v>
      </c>
      <c r="L2903" s="89"/>
      <c r="M2903" s="73"/>
    </row>
    <row r="2904" spans="2:13" ht="21.75" customHeight="1" outlineLevel="1">
      <c r="B2904" s="73"/>
      <c r="C2904" s="90" t="s">
        <v>506</v>
      </c>
      <c r="D2904" s="103"/>
      <c r="E2904" s="120">
        <v>0</v>
      </c>
      <c r="F2904" s="121"/>
      <c r="G2904" s="120">
        <v>0</v>
      </c>
      <c r="H2904" s="122"/>
      <c r="I2904" s="120">
        <v>0</v>
      </c>
      <c r="J2904" s="123"/>
      <c r="K2904" s="124">
        <f>E2904+G2904+I2904</f>
        <v>0</v>
      </c>
      <c r="L2904" s="73"/>
      <c r="M2904" s="73"/>
    </row>
    <row r="2905" spans="2:13" ht="21.75" customHeight="1" outlineLevel="1">
      <c r="B2905" s="73"/>
      <c r="C2905" s="90" t="s">
        <v>507</v>
      </c>
      <c r="D2905" s="103"/>
      <c r="E2905" s="128">
        <v>0</v>
      </c>
      <c r="F2905" s="129"/>
      <c r="G2905" s="128">
        <v>0</v>
      </c>
      <c r="H2905" s="142"/>
      <c r="I2905" s="128">
        <v>0</v>
      </c>
      <c r="J2905" s="130"/>
      <c r="K2905" s="131">
        <f>E2905+G2905+I2905</f>
        <v>0</v>
      </c>
      <c r="L2905" s="89"/>
      <c r="M2905" s="73"/>
    </row>
    <row r="2906" spans="2:13" ht="21" customHeight="1" outlineLevel="1">
      <c r="B2906" s="73"/>
      <c r="C2906" s="109"/>
      <c r="D2906" s="103"/>
      <c r="E2906" s="130"/>
      <c r="F2906" s="130"/>
      <c r="G2906" s="130"/>
      <c r="H2906" s="132"/>
      <c r="I2906" s="130"/>
      <c r="J2906" s="130"/>
      <c r="K2906" s="130"/>
      <c r="L2906" s="89"/>
      <c r="M2906" s="73"/>
    </row>
    <row r="2907" spans="2:13" ht="21" customHeight="1" outlineLevel="1">
      <c r="B2907" s="73"/>
      <c r="C2907" s="109"/>
      <c r="D2907" s="103"/>
      <c r="E2907" s="98"/>
      <c r="F2907" s="73"/>
      <c r="G2907" s="73"/>
      <c r="H2907" s="73"/>
      <c r="I2907" s="73"/>
      <c r="J2907" s="73"/>
      <c r="K2907" s="73"/>
      <c r="L2907" s="89"/>
      <c r="M2907" s="73"/>
    </row>
    <row r="2908" spans="2:13" ht="21" customHeight="1" outlineLevel="1">
      <c r="B2908" s="73"/>
      <c r="C2908" s="86" t="s">
        <v>508</v>
      </c>
      <c r="D2908" s="116"/>
      <c r="E2908" s="116"/>
      <c r="F2908" s="116"/>
      <c r="G2908" s="73"/>
      <c r="H2908" s="73"/>
      <c r="I2908" s="73"/>
      <c r="J2908" s="116"/>
      <c r="K2908" s="73"/>
      <c r="L2908" s="116"/>
      <c r="M2908" s="73"/>
    </row>
    <row r="2909" spans="2:13" ht="21" customHeight="1" outlineLevel="1">
      <c r="B2909" s="73"/>
      <c r="C2909" s="89"/>
      <c r="D2909" s="89"/>
      <c r="E2909" s="89"/>
      <c r="F2909" s="89"/>
      <c r="G2909" s="73"/>
      <c r="H2909" s="73"/>
      <c r="I2909" s="73"/>
      <c r="J2909" s="89"/>
      <c r="K2909" s="73"/>
      <c r="L2909" s="89"/>
      <c r="M2909" s="73"/>
    </row>
    <row r="2910" spans="2:13" ht="21" customHeight="1" outlineLevel="1">
      <c r="B2910" s="73"/>
      <c r="C2910" s="133" t="s">
        <v>509</v>
      </c>
      <c r="D2910" s="89"/>
      <c r="E2910" s="89"/>
      <c r="F2910" s="89"/>
      <c r="G2910" s="73"/>
      <c r="H2910" s="73"/>
      <c r="I2910" s="73"/>
      <c r="J2910" s="73"/>
      <c r="K2910" s="73"/>
      <c r="L2910" s="89"/>
      <c r="M2910" s="73"/>
    </row>
    <row r="2911" spans="2:13" ht="21" customHeight="1" outlineLevel="1">
      <c r="B2911" s="73"/>
      <c r="C2911" s="89"/>
      <c r="D2911" s="89"/>
      <c r="E2911" s="89"/>
      <c r="F2911" s="89"/>
      <c r="G2911" s="73"/>
      <c r="H2911" s="73"/>
      <c r="I2911" s="73"/>
      <c r="J2911" s="89"/>
      <c r="K2911" s="73"/>
      <c r="L2911" s="89"/>
      <c r="M2911" s="73"/>
    </row>
    <row r="2912" spans="2:13" ht="21" customHeight="1" outlineLevel="1">
      <c r="B2912" s="73"/>
      <c r="C2912" s="481" t="s">
        <v>579</v>
      </c>
      <c r="D2912" s="481"/>
      <c r="E2912" s="481"/>
      <c r="F2912" s="481"/>
      <c r="G2912" s="481"/>
      <c r="H2912" s="481"/>
      <c r="I2912" s="481"/>
      <c r="J2912" s="481"/>
      <c r="K2912" s="481"/>
      <c r="L2912" s="89"/>
      <c r="M2912" s="73"/>
    </row>
    <row r="2913" spans="2:13" ht="21" customHeight="1" outlineLevel="1">
      <c r="B2913" s="73"/>
      <c r="C2913" s="481"/>
      <c r="D2913" s="481"/>
      <c r="E2913" s="481"/>
      <c r="F2913" s="481"/>
      <c r="G2913" s="481"/>
      <c r="H2913" s="481"/>
      <c r="I2913" s="481"/>
      <c r="J2913" s="481"/>
      <c r="K2913" s="481"/>
      <c r="L2913" s="73"/>
      <c r="M2913" s="73"/>
    </row>
    <row r="2914" spans="2:13" ht="21" customHeight="1" outlineLevel="1">
      <c r="B2914" s="73"/>
      <c r="C2914" s="481"/>
      <c r="D2914" s="481"/>
      <c r="E2914" s="481"/>
      <c r="F2914" s="481"/>
      <c r="G2914" s="481"/>
      <c r="H2914" s="481"/>
      <c r="I2914" s="481"/>
      <c r="J2914" s="481"/>
      <c r="K2914" s="481"/>
      <c r="L2914" s="73"/>
      <c r="M2914" s="73"/>
    </row>
    <row r="2915" spans="2:13" ht="21" customHeight="1" outlineLevel="1">
      <c r="B2915" s="73"/>
      <c r="C2915" s="481"/>
      <c r="D2915" s="481"/>
      <c r="E2915" s="481"/>
      <c r="F2915" s="481"/>
      <c r="G2915" s="481"/>
      <c r="H2915" s="481"/>
      <c r="I2915" s="481"/>
      <c r="J2915" s="481"/>
      <c r="K2915" s="481"/>
      <c r="L2915" s="73"/>
      <c r="M2915" s="73"/>
    </row>
    <row r="2916" spans="2:13" ht="21" customHeight="1" outlineLevel="1">
      <c r="B2916" s="73"/>
      <c r="C2916" s="481"/>
      <c r="D2916" s="481"/>
      <c r="E2916" s="481"/>
      <c r="F2916" s="481"/>
      <c r="G2916" s="481"/>
      <c r="H2916" s="481"/>
      <c r="I2916" s="481"/>
      <c r="J2916" s="481"/>
      <c r="K2916" s="481"/>
      <c r="L2916" s="73"/>
      <c r="M2916" s="73"/>
    </row>
    <row r="2917" spans="2:13" ht="21" customHeight="1" outlineLevel="1">
      <c r="B2917" s="73"/>
      <c r="C2917" s="481"/>
      <c r="D2917" s="481"/>
      <c r="E2917" s="481"/>
      <c r="F2917" s="481"/>
      <c r="G2917" s="481"/>
      <c r="H2917" s="481"/>
      <c r="I2917" s="481"/>
      <c r="J2917" s="481"/>
      <c r="K2917" s="481"/>
      <c r="L2917" s="73"/>
      <c r="M2917" s="73"/>
    </row>
    <row r="2918" spans="2:13" ht="21" customHeight="1" outlineLevel="1">
      <c r="B2918" s="73"/>
      <c r="C2918" s="481"/>
      <c r="D2918" s="481"/>
      <c r="E2918" s="481"/>
      <c r="F2918" s="481"/>
      <c r="G2918" s="481"/>
      <c r="H2918" s="481"/>
      <c r="I2918" s="481"/>
      <c r="J2918" s="481"/>
      <c r="K2918" s="481"/>
      <c r="L2918" s="73"/>
      <c r="M2918" s="73"/>
    </row>
    <row r="2919" spans="2:13" ht="21" customHeight="1" outlineLevel="1">
      <c r="B2919" s="73"/>
      <c r="C2919" s="481"/>
      <c r="D2919" s="481"/>
      <c r="E2919" s="481"/>
      <c r="F2919" s="481"/>
      <c r="G2919" s="481"/>
      <c r="H2919" s="481"/>
      <c r="I2919" s="481"/>
      <c r="J2919" s="481"/>
      <c r="K2919" s="481"/>
      <c r="L2919" s="73"/>
      <c r="M2919" s="73"/>
    </row>
    <row r="2920" spans="2:13" ht="21" customHeight="1" outlineLevel="1">
      <c r="B2920" s="73"/>
      <c r="C2920" s="481"/>
      <c r="D2920" s="481"/>
      <c r="E2920" s="481"/>
      <c r="F2920" s="481"/>
      <c r="G2920" s="481"/>
      <c r="H2920" s="481"/>
      <c r="I2920" s="481"/>
      <c r="J2920" s="481"/>
      <c r="K2920" s="481"/>
      <c r="L2920" s="73"/>
      <c r="M2920" s="73"/>
    </row>
    <row r="2921" spans="2:13" ht="21" customHeight="1" outlineLevel="1">
      <c r="B2921" s="73"/>
      <c r="C2921" s="481"/>
      <c r="D2921" s="481"/>
      <c r="E2921" s="481"/>
      <c r="F2921" s="481"/>
      <c r="G2921" s="481"/>
      <c r="H2921" s="481"/>
      <c r="I2921" s="481"/>
      <c r="J2921" s="481"/>
      <c r="K2921" s="481"/>
      <c r="L2921" s="73"/>
      <c r="M2921" s="73"/>
    </row>
    <row r="2922" spans="2:13" ht="21" customHeight="1" outlineLevel="1">
      <c r="B2922" s="73"/>
      <c r="C2922" s="481"/>
      <c r="D2922" s="481"/>
      <c r="E2922" s="481"/>
      <c r="F2922" s="481"/>
      <c r="G2922" s="481"/>
      <c r="H2922" s="481"/>
      <c r="I2922" s="481"/>
      <c r="J2922" s="481"/>
      <c r="K2922" s="481"/>
      <c r="L2922" s="73"/>
      <c r="M2922" s="73"/>
    </row>
    <row r="2923" spans="2:13" ht="21" customHeight="1" outlineLevel="1">
      <c r="B2923" s="73"/>
      <c r="C2923" s="481"/>
      <c r="D2923" s="481"/>
      <c r="E2923" s="481"/>
      <c r="F2923" s="481"/>
      <c r="G2923" s="481"/>
      <c r="H2923" s="481"/>
      <c r="I2923" s="481"/>
      <c r="J2923" s="481"/>
      <c r="K2923" s="481"/>
      <c r="L2923" s="73"/>
      <c r="M2923" s="73"/>
    </row>
    <row r="2924" spans="2:13" ht="21" customHeight="1" outlineLevel="1">
      <c r="B2924" s="73"/>
      <c r="C2924" s="481"/>
      <c r="D2924" s="481"/>
      <c r="E2924" s="481"/>
      <c r="F2924" s="481"/>
      <c r="G2924" s="481"/>
      <c r="H2924" s="481"/>
      <c r="I2924" s="481"/>
      <c r="J2924" s="481"/>
      <c r="K2924" s="481"/>
      <c r="L2924" s="73"/>
      <c r="M2924" s="73"/>
    </row>
    <row r="2925" spans="2:13" ht="21" customHeight="1" outlineLevel="1">
      <c r="B2925" s="73"/>
      <c r="C2925" s="481"/>
      <c r="D2925" s="481"/>
      <c r="E2925" s="481"/>
      <c r="F2925" s="481"/>
      <c r="G2925" s="481"/>
      <c r="H2925" s="481"/>
      <c r="I2925" s="481"/>
      <c r="J2925" s="481"/>
      <c r="K2925" s="481"/>
      <c r="L2925" s="73"/>
      <c r="M2925" s="73"/>
    </row>
    <row r="2926" spans="2:13" ht="21" customHeight="1" outlineLevel="1">
      <c r="B2926" s="73"/>
      <c r="C2926" s="481"/>
      <c r="D2926" s="481"/>
      <c r="E2926" s="481"/>
      <c r="F2926" s="481"/>
      <c r="G2926" s="481"/>
      <c r="H2926" s="481"/>
      <c r="I2926" s="481"/>
      <c r="J2926" s="481"/>
      <c r="K2926" s="481"/>
      <c r="L2926" s="73"/>
      <c r="M2926" s="73"/>
    </row>
    <row r="2927" spans="2:13" ht="21" customHeight="1" outlineLevel="1">
      <c r="B2927" s="73"/>
      <c r="C2927" s="481"/>
      <c r="D2927" s="481"/>
      <c r="E2927" s="481"/>
      <c r="F2927" s="481"/>
      <c r="G2927" s="481"/>
      <c r="H2927" s="481"/>
      <c r="I2927" s="481"/>
      <c r="J2927" s="481"/>
      <c r="K2927" s="481"/>
      <c r="L2927" s="73"/>
      <c r="M2927" s="73"/>
    </row>
    <row r="2928" spans="2:13" ht="21" customHeight="1" outlineLevel="1">
      <c r="B2928" s="73"/>
      <c r="C2928" s="481"/>
      <c r="D2928" s="481"/>
      <c r="E2928" s="481"/>
      <c r="F2928" s="481"/>
      <c r="G2928" s="481"/>
      <c r="H2928" s="481"/>
      <c r="I2928" s="481"/>
      <c r="J2928" s="481"/>
      <c r="K2928" s="481"/>
      <c r="L2928" s="73"/>
      <c r="M2928" s="73"/>
    </row>
    <row r="2929" spans="2:13" ht="21" customHeight="1" outlineLevel="1">
      <c r="B2929" s="73"/>
      <c r="C2929" s="481"/>
      <c r="D2929" s="481"/>
      <c r="E2929" s="481"/>
      <c r="F2929" s="481"/>
      <c r="G2929" s="481"/>
      <c r="H2929" s="481"/>
      <c r="I2929" s="481"/>
      <c r="J2929" s="481"/>
      <c r="K2929" s="481"/>
      <c r="L2929" s="73"/>
      <c r="M2929" s="73"/>
    </row>
    <row r="2930" spans="2:13" ht="21" customHeight="1" outlineLevel="1">
      <c r="B2930" s="73"/>
      <c r="C2930" s="134"/>
      <c r="D2930" s="73"/>
      <c r="E2930" s="134"/>
      <c r="F2930" s="73"/>
      <c r="G2930" s="73"/>
      <c r="H2930" s="73"/>
      <c r="I2930" s="135"/>
      <c r="J2930" s="136"/>
      <c r="K2930" s="137"/>
      <c r="L2930" s="73"/>
      <c r="M2930" s="73"/>
    </row>
    <row r="2931" spans="2:13" ht="21" customHeight="1" outlineLevel="1">
      <c r="B2931" s="73"/>
      <c r="C2931" s="133" t="s">
        <v>511</v>
      </c>
      <c r="D2931" s="73"/>
      <c r="E2931" s="134"/>
      <c r="F2931" s="73"/>
      <c r="G2931" s="73"/>
      <c r="H2931" s="73"/>
      <c r="I2931" s="135"/>
      <c r="J2931" s="136"/>
      <c r="K2931" s="137"/>
      <c r="L2931" s="73"/>
      <c r="M2931" s="73"/>
    </row>
    <row r="2932" spans="2:13" ht="21" customHeight="1" outlineLevel="1">
      <c r="B2932" s="73"/>
      <c r="C2932" s="73"/>
      <c r="D2932" s="73"/>
      <c r="E2932" s="83"/>
      <c r="F2932" s="73"/>
      <c r="G2932" s="73"/>
      <c r="H2932" s="73"/>
      <c r="I2932" s="73"/>
      <c r="J2932" s="73"/>
      <c r="K2932" s="73"/>
      <c r="L2932" s="73"/>
      <c r="M2932" s="73"/>
    </row>
    <row r="2933" spans="2:13" ht="21" customHeight="1" outlineLevel="1">
      <c r="B2933" s="73"/>
      <c r="C2933" s="481" t="s">
        <v>1134</v>
      </c>
      <c r="D2933" s="481"/>
      <c r="E2933" s="481"/>
      <c r="F2933" s="481"/>
      <c r="G2933" s="481"/>
      <c r="H2933" s="481"/>
      <c r="I2933" s="481"/>
      <c r="J2933" s="481"/>
      <c r="K2933" s="481"/>
      <c r="L2933" s="73"/>
      <c r="M2933" s="73"/>
    </row>
    <row r="2934" spans="2:13" ht="21" customHeight="1" outlineLevel="1">
      <c r="B2934" s="73"/>
      <c r="C2934" s="481"/>
      <c r="D2934" s="481"/>
      <c r="E2934" s="481"/>
      <c r="F2934" s="481"/>
      <c r="G2934" s="481"/>
      <c r="H2934" s="481"/>
      <c r="I2934" s="481"/>
      <c r="J2934" s="481"/>
      <c r="K2934" s="481"/>
      <c r="L2934" s="73"/>
      <c r="M2934" s="73"/>
    </row>
    <row r="2935" spans="2:13" ht="21" customHeight="1" outlineLevel="1">
      <c r="B2935" s="73"/>
      <c r="C2935" s="481"/>
      <c r="D2935" s="481"/>
      <c r="E2935" s="481"/>
      <c r="F2935" s="481"/>
      <c r="G2935" s="481"/>
      <c r="H2935" s="481"/>
      <c r="I2935" s="481"/>
      <c r="J2935" s="481"/>
      <c r="K2935" s="481"/>
      <c r="L2935" s="73"/>
      <c r="M2935" s="73"/>
    </row>
    <row r="2936" spans="2:13" ht="21" customHeight="1" outlineLevel="1">
      <c r="B2936" s="73"/>
      <c r="C2936" s="481"/>
      <c r="D2936" s="481"/>
      <c r="E2936" s="481"/>
      <c r="F2936" s="481"/>
      <c r="G2936" s="481"/>
      <c r="H2936" s="481"/>
      <c r="I2936" s="481"/>
      <c r="J2936" s="481"/>
      <c r="K2936" s="481"/>
      <c r="L2936" s="73"/>
      <c r="M2936" s="73"/>
    </row>
    <row r="2937" spans="2:13" ht="21" customHeight="1" outlineLevel="1">
      <c r="B2937" s="73"/>
      <c r="C2937" s="481"/>
      <c r="D2937" s="481"/>
      <c r="E2937" s="481"/>
      <c r="F2937" s="481"/>
      <c r="G2937" s="481"/>
      <c r="H2937" s="481"/>
      <c r="I2937" s="481"/>
      <c r="J2937" s="481"/>
      <c r="K2937" s="481"/>
      <c r="L2937" s="73"/>
      <c r="M2937" s="73"/>
    </row>
    <row r="2938" spans="2:13" ht="21" customHeight="1" outlineLevel="1">
      <c r="B2938" s="73"/>
      <c r="C2938" s="481"/>
      <c r="D2938" s="481"/>
      <c r="E2938" s="481"/>
      <c r="F2938" s="481"/>
      <c r="G2938" s="481"/>
      <c r="H2938" s="481"/>
      <c r="I2938" s="481"/>
      <c r="J2938" s="481"/>
      <c r="K2938" s="481"/>
      <c r="L2938" s="73"/>
      <c r="M2938" s="73"/>
    </row>
    <row r="2939" spans="2:13" ht="21" customHeight="1" outlineLevel="1">
      <c r="B2939" s="73"/>
      <c r="C2939" s="481"/>
      <c r="D2939" s="481"/>
      <c r="E2939" s="481"/>
      <c r="F2939" s="481"/>
      <c r="G2939" s="481"/>
      <c r="H2939" s="481"/>
      <c r="I2939" s="481"/>
      <c r="J2939" s="481"/>
      <c r="K2939" s="481"/>
      <c r="L2939" s="73"/>
      <c r="M2939" s="73"/>
    </row>
    <row r="2940" spans="2:13" ht="21" customHeight="1" outlineLevel="1">
      <c r="B2940" s="73"/>
      <c r="C2940" s="481"/>
      <c r="D2940" s="481"/>
      <c r="E2940" s="481"/>
      <c r="F2940" s="481"/>
      <c r="G2940" s="481"/>
      <c r="H2940" s="481"/>
      <c r="I2940" s="481"/>
      <c r="J2940" s="481"/>
      <c r="K2940" s="481"/>
      <c r="L2940" s="73"/>
      <c r="M2940" s="73"/>
    </row>
    <row r="2941" spans="2:13" ht="21" customHeight="1" outlineLevel="1">
      <c r="B2941" s="73"/>
      <c r="C2941" s="481"/>
      <c r="D2941" s="481"/>
      <c r="E2941" s="481"/>
      <c r="F2941" s="481"/>
      <c r="G2941" s="481"/>
      <c r="H2941" s="481"/>
      <c r="I2941" s="481"/>
      <c r="J2941" s="481"/>
      <c r="K2941" s="481"/>
      <c r="L2941" s="73"/>
      <c r="M2941" s="73"/>
    </row>
    <row r="2942" spans="2:13" ht="21" customHeight="1" outlineLevel="1">
      <c r="B2942" s="73"/>
      <c r="C2942" s="481"/>
      <c r="D2942" s="481"/>
      <c r="E2942" s="481"/>
      <c r="F2942" s="481"/>
      <c r="G2942" s="481"/>
      <c r="H2942" s="481"/>
      <c r="I2942" s="481"/>
      <c r="J2942" s="481"/>
      <c r="K2942" s="481"/>
      <c r="L2942" s="73"/>
      <c r="M2942" s="73"/>
    </row>
    <row r="2943" spans="2:13" ht="21" customHeight="1" outlineLevel="1">
      <c r="B2943" s="73"/>
      <c r="C2943" s="481"/>
      <c r="D2943" s="481"/>
      <c r="E2943" s="481"/>
      <c r="F2943" s="481"/>
      <c r="G2943" s="481"/>
      <c r="H2943" s="481"/>
      <c r="I2943" s="481"/>
      <c r="J2943" s="481"/>
      <c r="K2943" s="481"/>
      <c r="L2943" s="73"/>
      <c r="M2943" s="73"/>
    </row>
    <row r="2944" spans="2:13" ht="21" customHeight="1" outlineLevel="1">
      <c r="B2944" s="73"/>
      <c r="C2944" s="481"/>
      <c r="D2944" s="481"/>
      <c r="E2944" s="481"/>
      <c r="F2944" s="481"/>
      <c r="G2944" s="481"/>
      <c r="H2944" s="481"/>
      <c r="I2944" s="481"/>
      <c r="J2944" s="481"/>
      <c r="K2944" s="481"/>
      <c r="L2944" s="73"/>
      <c r="M2944" s="73"/>
    </row>
    <row r="2945" spans="2:13" ht="21" customHeight="1" outlineLevel="1">
      <c r="B2945" s="73"/>
      <c r="C2945" s="481"/>
      <c r="D2945" s="481"/>
      <c r="E2945" s="481"/>
      <c r="F2945" s="481"/>
      <c r="G2945" s="481"/>
      <c r="H2945" s="481"/>
      <c r="I2945" s="481"/>
      <c r="J2945" s="481"/>
      <c r="K2945" s="481"/>
      <c r="L2945" s="73"/>
      <c r="M2945" s="73"/>
    </row>
    <row r="2946" spans="2:13" ht="21" customHeight="1" outlineLevel="1">
      <c r="B2946" s="73"/>
      <c r="C2946" s="481"/>
      <c r="D2946" s="481"/>
      <c r="E2946" s="481"/>
      <c r="F2946" s="481"/>
      <c r="G2946" s="481"/>
      <c r="H2946" s="481"/>
      <c r="I2946" s="481"/>
      <c r="J2946" s="481"/>
      <c r="K2946" s="481"/>
      <c r="L2946" s="73"/>
      <c r="M2946" s="73"/>
    </row>
    <row r="2947" spans="2:13" ht="21" customHeight="1" outlineLevel="1">
      <c r="B2947" s="73"/>
      <c r="C2947" s="481"/>
      <c r="D2947" s="481"/>
      <c r="E2947" s="481"/>
      <c r="F2947" s="481"/>
      <c r="G2947" s="481"/>
      <c r="H2947" s="481"/>
      <c r="I2947" s="481"/>
      <c r="J2947" s="481"/>
      <c r="K2947" s="481"/>
      <c r="L2947" s="73"/>
      <c r="M2947" s="73"/>
    </row>
    <row r="2948" spans="2:13" ht="21" customHeight="1" outlineLevel="1">
      <c r="B2948" s="73"/>
      <c r="C2948" s="481"/>
      <c r="D2948" s="481"/>
      <c r="E2948" s="481"/>
      <c r="F2948" s="481"/>
      <c r="G2948" s="481"/>
      <c r="H2948" s="481"/>
      <c r="I2948" s="481"/>
      <c r="J2948" s="481"/>
      <c r="K2948" s="481"/>
      <c r="L2948" s="73"/>
      <c r="M2948" s="73"/>
    </row>
    <row r="2949" spans="2:13" ht="21" customHeight="1" outlineLevel="1">
      <c r="B2949" s="73"/>
      <c r="C2949" s="481"/>
      <c r="D2949" s="481"/>
      <c r="E2949" s="481"/>
      <c r="F2949" s="481"/>
      <c r="G2949" s="481"/>
      <c r="H2949" s="481"/>
      <c r="I2949" s="481"/>
      <c r="J2949" s="481"/>
      <c r="K2949" s="481"/>
      <c r="L2949" s="73"/>
      <c r="M2949" s="73"/>
    </row>
    <row r="2950" spans="2:13" ht="21" customHeight="1" outlineLevel="1">
      <c r="B2950" s="73"/>
      <c r="C2950" s="481"/>
      <c r="D2950" s="481"/>
      <c r="E2950" s="481"/>
      <c r="F2950" s="481"/>
      <c r="G2950" s="481"/>
      <c r="H2950" s="481"/>
      <c r="I2950" s="481"/>
      <c r="J2950" s="481"/>
      <c r="K2950" s="481"/>
      <c r="L2950" s="73"/>
      <c r="M2950" s="73"/>
    </row>
    <row r="2951" spans="2:13" ht="21" customHeight="1" outlineLevel="1">
      <c r="B2951" s="73"/>
      <c r="C2951" s="134"/>
      <c r="D2951" s="73"/>
      <c r="E2951" s="134"/>
      <c r="F2951" s="73"/>
      <c r="G2951" s="73"/>
      <c r="H2951" s="73"/>
      <c r="I2951" s="135"/>
      <c r="J2951" s="136"/>
      <c r="K2951" s="137"/>
      <c r="L2951" s="73"/>
      <c r="M2951" s="73"/>
    </row>
    <row r="2952" spans="2:13" ht="20.25" customHeight="1">
      <c r="B2952" s="73"/>
      <c r="C2952" s="134"/>
      <c r="D2952" s="73"/>
      <c r="E2952" s="134"/>
      <c r="F2952" s="73"/>
      <c r="G2952" s="73"/>
      <c r="H2952" s="73"/>
      <c r="I2952" s="135"/>
      <c r="J2952" s="136"/>
      <c r="K2952" s="137"/>
      <c r="L2952" s="73"/>
      <c r="M2952" s="73"/>
    </row>
    <row r="2953" spans="2:13" ht="24" customHeight="1">
      <c r="B2953" s="73"/>
      <c r="C2953" s="84" t="s">
        <v>356</v>
      </c>
      <c r="D2953" s="81"/>
      <c r="E2953" s="84" t="s">
        <v>691</v>
      </c>
      <c r="F2953" s="73"/>
      <c r="G2953" s="85" t="s">
        <v>497</v>
      </c>
      <c r="H2953" s="73"/>
      <c r="J2953" s="73"/>
      <c r="K2953" s="73"/>
      <c r="L2953" s="73"/>
      <c r="M2953" s="73"/>
    </row>
    <row r="2954" spans="2:13" ht="21" customHeight="1" outlineLevel="1">
      <c r="B2954" s="73"/>
      <c r="C2954" s="83"/>
      <c r="D2954" s="73"/>
      <c r="E2954" s="83"/>
      <c r="F2954" s="73"/>
      <c r="G2954" s="73"/>
      <c r="H2954" s="73"/>
      <c r="I2954" s="73"/>
      <c r="J2954" s="73"/>
      <c r="K2954" s="73"/>
      <c r="L2954" s="73"/>
      <c r="M2954" s="73"/>
    </row>
    <row r="2955" spans="2:13" ht="21.75" customHeight="1" outlineLevel="1">
      <c r="B2955" s="73"/>
      <c r="C2955" s="86" t="s">
        <v>431</v>
      </c>
      <c r="D2955" s="73"/>
      <c r="E2955" s="87"/>
      <c r="F2955" s="73"/>
      <c r="G2955" s="73"/>
      <c r="H2955" s="73"/>
      <c r="I2955" s="73"/>
      <c r="J2955" s="73"/>
      <c r="K2955" s="73"/>
      <c r="L2955" s="73"/>
      <c r="M2955" s="73"/>
    </row>
    <row r="2956" spans="2:13" ht="21" customHeight="1" outlineLevel="1">
      <c r="B2956" s="73"/>
      <c r="C2956" s="88"/>
      <c r="D2956" s="73"/>
      <c r="E2956" s="87"/>
      <c r="F2956" s="73"/>
      <c r="G2956" s="73"/>
      <c r="H2956" s="73"/>
      <c r="I2956" s="73"/>
      <c r="J2956" s="73"/>
      <c r="K2956" s="73"/>
      <c r="L2956" s="73"/>
      <c r="M2956" s="73"/>
    </row>
    <row r="2957" spans="2:13" ht="21" customHeight="1" outlineLevel="1">
      <c r="B2957" s="73"/>
      <c r="C2957" s="89"/>
      <c r="D2957" s="73"/>
      <c r="E2957" s="89"/>
      <c r="F2957" s="73"/>
      <c r="G2957" s="73"/>
      <c r="H2957" s="73"/>
      <c r="I2957" s="73"/>
      <c r="J2957" s="73"/>
      <c r="K2957" s="73"/>
      <c r="L2957" s="73"/>
      <c r="M2957" s="73"/>
    </row>
    <row r="2958" spans="2:13" outlineLevel="1">
      <c r="B2958" s="73"/>
      <c r="C2958" s="90" t="s">
        <v>36</v>
      </c>
      <c r="D2958" s="89"/>
      <c r="E2958" s="90" t="s">
        <v>432</v>
      </c>
      <c r="F2958" s="89"/>
      <c r="G2958" s="91" t="s">
        <v>433</v>
      </c>
      <c r="H2958" s="73"/>
      <c r="I2958" s="90" t="s">
        <v>434</v>
      </c>
      <c r="J2958" s="73"/>
      <c r="K2958" s="73"/>
      <c r="L2958" s="89"/>
      <c r="M2958" s="73"/>
    </row>
    <row r="2959" spans="2:13" ht="36.75" customHeight="1" outlineLevel="1">
      <c r="B2959" s="73"/>
      <c r="C2959" s="92" t="s">
        <v>316</v>
      </c>
      <c r="D2959" s="73"/>
      <c r="E2959" s="93" t="s">
        <v>692</v>
      </c>
      <c r="F2959" s="73"/>
      <c r="G2959" s="94"/>
      <c r="H2959" s="73"/>
      <c r="I2959" s="92" t="s">
        <v>542</v>
      </c>
      <c r="J2959" s="73"/>
      <c r="K2959" s="73"/>
      <c r="L2959" s="73"/>
      <c r="M2959" s="73"/>
    </row>
    <row r="2960" spans="2:13" ht="21" customHeight="1" outlineLevel="1">
      <c r="B2960" s="73"/>
      <c r="C2960" s="89"/>
      <c r="D2960" s="73"/>
      <c r="E2960" s="73"/>
      <c r="F2960" s="73"/>
      <c r="G2960" s="73"/>
      <c r="H2960" s="73"/>
      <c r="I2960" s="73"/>
      <c r="J2960" s="73"/>
      <c r="K2960" s="73"/>
      <c r="L2960" s="73"/>
      <c r="M2960" s="73"/>
    </row>
    <row r="2961" spans="2:13" ht="36" outlineLevel="1">
      <c r="B2961" s="73"/>
      <c r="C2961" s="95" t="s">
        <v>439</v>
      </c>
      <c r="D2961" s="89"/>
      <c r="E2961" s="95" t="s">
        <v>440</v>
      </c>
      <c r="F2961" s="89"/>
      <c r="G2961" s="95" t="s">
        <v>441</v>
      </c>
      <c r="H2961" s="73"/>
      <c r="I2961" s="95" t="s">
        <v>442</v>
      </c>
      <c r="J2961" s="89"/>
      <c r="K2961" s="73"/>
      <c r="L2961" s="73"/>
      <c r="M2961" s="73"/>
    </row>
    <row r="2962" spans="2:13" ht="36.75" customHeight="1" outlineLevel="1">
      <c r="B2962" s="73"/>
      <c r="C2962" s="94"/>
      <c r="D2962" s="89"/>
      <c r="E2962" s="94"/>
      <c r="F2962" s="89"/>
      <c r="G2962" s="94"/>
      <c r="H2962" s="73"/>
      <c r="I2962" s="150"/>
      <c r="J2962" s="89"/>
      <c r="K2962" s="73"/>
      <c r="L2962" s="73"/>
      <c r="M2962" s="73"/>
    </row>
    <row r="2963" spans="2:13" ht="21" customHeight="1" outlineLevel="1">
      <c r="B2963" s="73"/>
      <c r="C2963" s="89"/>
      <c r="D2963" s="89"/>
      <c r="E2963" s="89"/>
      <c r="F2963" s="89"/>
      <c r="G2963" s="73"/>
      <c r="H2963" s="73"/>
      <c r="I2963" s="73"/>
      <c r="J2963" s="89"/>
      <c r="K2963" s="73"/>
      <c r="L2963" s="73"/>
      <c r="M2963" s="73"/>
    </row>
    <row r="2964" spans="2:13" ht="21.75" customHeight="1" outlineLevel="1">
      <c r="B2964" s="73"/>
      <c r="C2964" s="86" t="s">
        <v>445</v>
      </c>
      <c r="D2964" s="73"/>
      <c r="E2964" s="98"/>
      <c r="F2964" s="99"/>
      <c r="G2964" s="99"/>
      <c r="H2964" s="99"/>
      <c r="I2964" s="99"/>
      <c r="J2964" s="99"/>
      <c r="K2964" s="99"/>
      <c r="L2964" s="73"/>
      <c r="M2964" s="73"/>
    </row>
    <row r="2965" spans="2:13" ht="21" customHeight="1" outlineLevel="1">
      <c r="B2965" s="73"/>
      <c r="C2965" s="73"/>
      <c r="D2965" s="73"/>
      <c r="E2965" s="100"/>
      <c r="F2965" s="101"/>
      <c r="G2965" s="100"/>
      <c r="H2965" s="101"/>
      <c r="I2965" s="100"/>
      <c r="J2965" s="102"/>
      <c r="K2965" s="100"/>
      <c r="L2965" s="73"/>
      <c r="M2965" s="73"/>
    </row>
    <row r="2966" spans="2:13" ht="21" customHeight="1" outlineLevel="1">
      <c r="B2966" s="73"/>
      <c r="C2966" s="73"/>
      <c r="D2966" s="73"/>
      <c r="E2966" s="100">
        <v>2024</v>
      </c>
      <c r="F2966" s="101"/>
      <c r="G2966" s="100">
        <v>2025</v>
      </c>
      <c r="H2966" s="101"/>
      <c r="I2966" s="100">
        <v>2026</v>
      </c>
      <c r="J2966" s="102"/>
      <c r="K2966" s="100" t="s">
        <v>446</v>
      </c>
      <c r="L2966" s="73"/>
      <c r="M2966" s="73"/>
    </row>
    <row r="2967" spans="2:13" outlineLevel="1">
      <c r="B2967" s="73"/>
      <c r="C2967" s="95" t="s">
        <v>447</v>
      </c>
      <c r="D2967" s="103"/>
      <c r="E2967" s="104">
        <f>E2968+E2969</f>
        <v>0</v>
      </c>
      <c r="F2967" s="103"/>
      <c r="G2967" s="104">
        <f>G2968+G2969</f>
        <v>0</v>
      </c>
      <c r="H2967" s="73"/>
      <c r="I2967" s="104">
        <f>I2968+I2969</f>
        <v>0</v>
      </c>
      <c r="J2967" s="103"/>
      <c r="K2967" s="104">
        <f>K2968+K2969</f>
        <v>0</v>
      </c>
      <c r="L2967" s="103"/>
      <c r="M2967" s="73"/>
    </row>
    <row r="2968" spans="2:13" ht="21" customHeight="1" outlineLevel="1">
      <c r="B2968" s="73"/>
      <c r="C2968" s="90" t="s">
        <v>448</v>
      </c>
      <c r="D2968" s="103"/>
      <c r="E2968" s="105">
        <v>0</v>
      </c>
      <c r="F2968" s="106"/>
      <c r="G2968" s="105">
        <v>0</v>
      </c>
      <c r="H2968" s="73"/>
      <c r="I2968" s="105">
        <v>0</v>
      </c>
      <c r="J2968" s="103"/>
      <c r="K2968" s="107">
        <f>E2968+G2968+I2968</f>
        <v>0</v>
      </c>
      <c r="L2968" s="103"/>
      <c r="M2968" s="73"/>
    </row>
    <row r="2969" spans="2:13" ht="21.75" customHeight="1" outlineLevel="1">
      <c r="B2969" s="73"/>
      <c r="C2969" s="90" t="s">
        <v>449</v>
      </c>
      <c r="D2969" s="103"/>
      <c r="E2969" s="105">
        <v>0</v>
      </c>
      <c r="F2969" s="106"/>
      <c r="G2969" s="105">
        <v>0</v>
      </c>
      <c r="H2969" s="73"/>
      <c r="I2969" s="105">
        <v>0</v>
      </c>
      <c r="J2969" s="103"/>
      <c r="K2969" s="107">
        <f>E2969+G2969+I2969</f>
        <v>0</v>
      </c>
      <c r="L2969" s="103"/>
      <c r="M2969" s="73"/>
    </row>
    <row r="2970" spans="2:13" outlineLevel="1">
      <c r="B2970" s="73"/>
      <c r="C2970" s="95" t="s">
        <v>450</v>
      </c>
      <c r="D2970" s="103"/>
      <c r="E2970" s="104">
        <f>E2971+E2972</f>
        <v>0</v>
      </c>
      <c r="F2970" s="103"/>
      <c r="G2970" s="104">
        <f>G2971+G2972</f>
        <v>0</v>
      </c>
      <c r="H2970" s="73"/>
      <c r="I2970" s="104">
        <f>I2971+I2972</f>
        <v>0</v>
      </c>
      <c r="J2970" s="103"/>
      <c r="K2970" s="104">
        <f>K2971+K2972</f>
        <v>0</v>
      </c>
      <c r="L2970" s="103"/>
      <c r="M2970" s="73"/>
    </row>
    <row r="2971" spans="2:13" ht="21" customHeight="1" outlineLevel="1">
      <c r="B2971" s="73"/>
      <c r="C2971" s="90" t="s">
        <v>451</v>
      </c>
      <c r="D2971" s="103"/>
      <c r="E2971" s="105">
        <v>0</v>
      </c>
      <c r="F2971" s="106"/>
      <c r="G2971" s="105">
        <v>0</v>
      </c>
      <c r="H2971" s="73"/>
      <c r="I2971" s="105">
        <v>0</v>
      </c>
      <c r="J2971" s="103"/>
      <c r="K2971" s="107">
        <f>E2971+G2971+I2971</f>
        <v>0</v>
      </c>
      <c r="L2971" s="103"/>
      <c r="M2971" s="73"/>
    </row>
    <row r="2972" spans="2:13" ht="21" customHeight="1" outlineLevel="1">
      <c r="B2972" s="73"/>
      <c r="C2972" s="90" t="s">
        <v>452</v>
      </c>
      <c r="D2972" s="103"/>
      <c r="E2972" s="105">
        <v>0</v>
      </c>
      <c r="F2972" s="106"/>
      <c r="G2972" s="105">
        <v>0</v>
      </c>
      <c r="H2972" s="73"/>
      <c r="I2972" s="105">
        <v>0</v>
      </c>
      <c r="J2972" s="103"/>
      <c r="K2972" s="107">
        <f>E2972+G2972+I2972</f>
        <v>0</v>
      </c>
      <c r="L2972" s="103"/>
      <c r="M2972" s="73"/>
    </row>
    <row r="2973" spans="2:13" ht="21" customHeight="1" outlineLevel="1">
      <c r="B2973" s="73"/>
      <c r="C2973" s="95" t="s">
        <v>453</v>
      </c>
      <c r="D2973" s="103"/>
      <c r="E2973" s="104">
        <f>E2974+E2975</f>
        <v>0</v>
      </c>
      <c r="F2973" s="103"/>
      <c r="G2973" s="104">
        <f>G2974+G2975</f>
        <v>0</v>
      </c>
      <c r="H2973" s="73"/>
      <c r="I2973" s="104">
        <f>I2974+I2975</f>
        <v>0</v>
      </c>
      <c r="J2973" s="103"/>
      <c r="K2973" s="104">
        <f>K2974+K2975</f>
        <v>0</v>
      </c>
      <c r="L2973" s="103"/>
      <c r="M2973" s="73"/>
    </row>
    <row r="2974" spans="2:13" ht="21" customHeight="1" outlineLevel="1">
      <c r="B2974" s="73"/>
      <c r="C2974" s="90" t="s">
        <v>454</v>
      </c>
      <c r="D2974" s="103"/>
      <c r="E2974" s="105">
        <v>0</v>
      </c>
      <c r="F2974" s="106"/>
      <c r="G2974" s="105">
        <v>0</v>
      </c>
      <c r="H2974" s="73"/>
      <c r="I2974" s="105">
        <v>0</v>
      </c>
      <c r="J2974" s="103"/>
      <c r="K2974" s="107">
        <f>E2974+G2974+I2974</f>
        <v>0</v>
      </c>
      <c r="L2974" s="103"/>
      <c r="M2974" s="73"/>
    </row>
    <row r="2975" spans="2:13" ht="21" customHeight="1" outlineLevel="1">
      <c r="B2975" s="73"/>
      <c r="C2975" s="90" t="s">
        <v>455</v>
      </c>
      <c r="D2975" s="103"/>
      <c r="E2975" s="105">
        <v>0</v>
      </c>
      <c r="F2975" s="106"/>
      <c r="G2975" s="105">
        <v>0</v>
      </c>
      <c r="H2975" s="73"/>
      <c r="I2975" s="105">
        <v>0</v>
      </c>
      <c r="J2975" s="103"/>
      <c r="K2975" s="107">
        <f>E2975+G2975+I2975</f>
        <v>0</v>
      </c>
      <c r="L2975" s="103"/>
      <c r="M2975" s="73"/>
    </row>
    <row r="2976" spans="2:13" ht="21" customHeight="1" outlineLevel="1">
      <c r="B2976" s="73"/>
      <c r="C2976" s="95" t="s">
        <v>456</v>
      </c>
      <c r="D2976" s="103"/>
      <c r="E2976" s="104">
        <f>E2977+E2978</f>
        <v>0</v>
      </c>
      <c r="F2976" s="103"/>
      <c r="G2976" s="104">
        <f>G2977+G2978</f>
        <v>0</v>
      </c>
      <c r="H2976" s="73"/>
      <c r="I2976" s="104">
        <f>I2977+I2978</f>
        <v>0</v>
      </c>
      <c r="J2976" s="103"/>
      <c r="K2976" s="104">
        <f>K2977+K2978</f>
        <v>0</v>
      </c>
      <c r="L2976" s="103"/>
      <c r="M2976" s="73"/>
    </row>
    <row r="2977" spans="2:13" ht="21" customHeight="1" outlineLevel="1">
      <c r="B2977" s="73"/>
      <c r="C2977" s="90" t="s">
        <v>457</v>
      </c>
      <c r="D2977" s="103"/>
      <c r="E2977" s="105">
        <v>0</v>
      </c>
      <c r="F2977" s="106"/>
      <c r="G2977" s="105">
        <v>0</v>
      </c>
      <c r="H2977" s="73"/>
      <c r="I2977" s="105">
        <v>0</v>
      </c>
      <c r="J2977" s="103"/>
      <c r="K2977" s="107">
        <f>E2977+G2977+I2977</f>
        <v>0</v>
      </c>
      <c r="L2977" s="103"/>
      <c r="M2977" s="73"/>
    </row>
    <row r="2978" spans="2:13" ht="21" customHeight="1" outlineLevel="1">
      <c r="B2978" s="73"/>
      <c r="C2978" s="90" t="s">
        <v>458</v>
      </c>
      <c r="D2978" s="103"/>
      <c r="E2978" s="105">
        <v>0</v>
      </c>
      <c r="F2978" s="106"/>
      <c r="G2978" s="105">
        <v>0</v>
      </c>
      <c r="H2978" s="73"/>
      <c r="I2978" s="105">
        <v>0</v>
      </c>
      <c r="J2978" s="103"/>
      <c r="K2978" s="107">
        <f>E2978+G2978+I2978</f>
        <v>0</v>
      </c>
      <c r="L2978" s="103"/>
      <c r="M2978" s="73"/>
    </row>
    <row r="2979" spans="2:13" ht="21" customHeight="1" outlineLevel="1">
      <c r="B2979" s="73"/>
      <c r="C2979" s="90" t="s">
        <v>459</v>
      </c>
      <c r="D2979" s="103"/>
      <c r="E2979" s="108">
        <f>E2967+E2970+E2973+E2976</f>
        <v>0</v>
      </c>
      <c r="F2979" s="103"/>
      <c r="G2979" s="108">
        <f>G2967+G2970+G2973+G2976</f>
        <v>0</v>
      </c>
      <c r="H2979" s="73"/>
      <c r="I2979" s="108">
        <f>I2967+I2970+I2973+I2976</f>
        <v>0</v>
      </c>
      <c r="J2979" s="103"/>
      <c r="K2979" s="108">
        <f>E2979+G2979+I2979</f>
        <v>0</v>
      </c>
      <c r="L2979" s="103"/>
      <c r="M2979" s="73"/>
    </row>
    <row r="2980" spans="2:13" ht="21" customHeight="1" outlineLevel="1">
      <c r="B2980" s="73"/>
      <c r="C2980" s="109"/>
      <c r="D2980" s="103"/>
      <c r="E2980" s="109"/>
      <c r="F2980" s="109"/>
      <c r="G2980" s="109"/>
      <c r="H2980" s="109"/>
      <c r="I2980" s="109"/>
      <c r="J2980" s="109"/>
      <c r="K2980" s="109"/>
      <c r="L2980" s="103"/>
      <c r="M2980" s="73"/>
    </row>
    <row r="2981" spans="2:13" ht="21" customHeight="1" outlineLevel="1">
      <c r="B2981" s="73"/>
      <c r="C2981" s="103"/>
      <c r="D2981" s="89"/>
      <c r="E2981" s="103"/>
      <c r="F2981" s="89"/>
      <c r="G2981" s="73"/>
      <c r="H2981" s="73"/>
      <c r="I2981" s="73"/>
      <c r="J2981" s="89"/>
      <c r="K2981" s="73"/>
      <c r="L2981" s="89"/>
      <c r="M2981" s="73"/>
    </row>
    <row r="2982" spans="2:13" ht="21" customHeight="1" outlineLevel="1">
      <c r="B2982" s="73"/>
      <c r="C2982" s="86" t="s">
        <v>460</v>
      </c>
      <c r="D2982" s="73"/>
      <c r="E2982" s="99"/>
      <c r="F2982" s="99"/>
      <c r="G2982" s="99"/>
      <c r="H2982" s="99"/>
      <c r="I2982" s="99"/>
      <c r="J2982" s="99"/>
      <c r="K2982" s="99"/>
      <c r="L2982" s="89"/>
      <c r="M2982" s="73"/>
    </row>
    <row r="2983" spans="2:13" ht="21" customHeight="1" outlineLevel="1">
      <c r="B2983" s="73"/>
      <c r="C2983" s="73"/>
      <c r="D2983" s="73"/>
      <c r="E2983" s="100"/>
      <c r="F2983" s="101"/>
      <c r="G2983" s="100"/>
      <c r="H2983" s="101"/>
      <c r="I2983" s="100"/>
      <c r="J2983" s="102"/>
      <c r="K2983" s="100"/>
      <c r="L2983" s="89"/>
      <c r="M2983" s="73"/>
    </row>
    <row r="2984" spans="2:13" ht="21" customHeight="1" outlineLevel="1">
      <c r="B2984" s="73"/>
      <c r="C2984" s="73"/>
      <c r="D2984" s="73"/>
      <c r="E2984" s="100">
        <v>2024</v>
      </c>
      <c r="F2984" s="101"/>
      <c r="G2984" s="100">
        <v>2025</v>
      </c>
      <c r="H2984" s="101"/>
      <c r="I2984" s="100">
        <v>2026</v>
      </c>
      <c r="J2984" s="102"/>
      <c r="K2984" s="100" t="s">
        <v>407</v>
      </c>
      <c r="L2984" s="89"/>
      <c r="M2984" s="73"/>
    </row>
    <row r="2985" spans="2:13" ht="21" customHeight="1" outlineLevel="1">
      <c r="B2985" s="73"/>
      <c r="C2985" s="95" t="s">
        <v>461</v>
      </c>
      <c r="D2985" s="103"/>
      <c r="E2985" s="110">
        <v>0</v>
      </c>
      <c r="F2985" s="111"/>
      <c r="G2985" s="110">
        <v>0</v>
      </c>
      <c r="H2985" s="112"/>
      <c r="I2985" s="110">
        <v>0</v>
      </c>
      <c r="J2985" s="111"/>
      <c r="K2985" s="113">
        <f t="shared" ref="K2985:K3003" si="46">E2985+G2985+I2985</f>
        <v>0</v>
      </c>
      <c r="L2985" s="89"/>
      <c r="M2985" s="73"/>
    </row>
    <row r="2986" spans="2:13" ht="21" customHeight="1" outlineLevel="1">
      <c r="B2986" s="73"/>
      <c r="C2986" s="90" t="s">
        <v>462</v>
      </c>
      <c r="D2986" s="103"/>
      <c r="E2986" s="110">
        <v>0</v>
      </c>
      <c r="F2986" s="114"/>
      <c r="G2986" s="110">
        <v>0</v>
      </c>
      <c r="H2986" s="112"/>
      <c r="I2986" s="110">
        <v>0</v>
      </c>
      <c r="J2986" s="111"/>
      <c r="K2986" s="113">
        <f t="shared" si="46"/>
        <v>0</v>
      </c>
      <c r="L2986" s="89"/>
      <c r="M2986" s="73"/>
    </row>
    <row r="2987" spans="2:13" ht="21" customHeight="1" outlineLevel="1">
      <c r="B2987" s="73"/>
      <c r="C2987" s="90" t="s">
        <v>463</v>
      </c>
      <c r="D2987" s="103"/>
      <c r="E2987" s="110">
        <v>0</v>
      </c>
      <c r="F2987" s="111"/>
      <c r="G2987" s="110">
        <v>0</v>
      </c>
      <c r="H2987" s="112"/>
      <c r="I2987" s="110">
        <v>0</v>
      </c>
      <c r="J2987" s="111"/>
      <c r="K2987" s="113">
        <f t="shared" si="46"/>
        <v>0</v>
      </c>
      <c r="L2987" s="89"/>
      <c r="M2987" s="73"/>
    </row>
    <row r="2988" spans="2:13" ht="21.75" customHeight="1" outlineLevel="1">
      <c r="B2988" s="73"/>
      <c r="C2988" s="90" t="s">
        <v>464</v>
      </c>
      <c r="D2988" s="103"/>
      <c r="E2988" s="110">
        <v>0</v>
      </c>
      <c r="F2988" s="114"/>
      <c r="G2988" s="110">
        <v>0</v>
      </c>
      <c r="H2988" s="112"/>
      <c r="I2988" s="110">
        <v>0</v>
      </c>
      <c r="J2988" s="111"/>
      <c r="K2988" s="113">
        <f t="shared" si="46"/>
        <v>0</v>
      </c>
      <c r="L2988" s="73"/>
      <c r="M2988" s="73"/>
    </row>
    <row r="2989" spans="2:13" ht="21.75" customHeight="1" outlineLevel="1">
      <c r="B2989" s="73"/>
      <c r="C2989" s="90" t="s">
        <v>465</v>
      </c>
      <c r="D2989" s="103"/>
      <c r="E2989" s="110">
        <v>0</v>
      </c>
      <c r="F2989" s="114"/>
      <c r="G2989" s="110">
        <v>0</v>
      </c>
      <c r="H2989" s="112"/>
      <c r="I2989" s="110">
        <v>0</v>
      </c>
      <c r="J2989" s="111"/>
      <c r="K2989" s="113">
        <f t="shared" si="46"/>
        <v>0</v>
      </c>
      <c r="L2989" s="73"/>
      <c r="M2989" s="73"/>
    </row>
    <row r="2990" spans="2:13" ht="21" customHeight="1" outlineLevel="1">
      <c r="B2990" s="73"/>
      <c r="C2990" s="90" t="s">
        <v>466</v>
      </c>
      <c r="D2990" s="103"/>
      <c r="E2990" s="110">
        <v>0</v>
      </c>
      <c r="F2990" s="111"/>
      <c r="G2990" s="110">
        <v>0</v>
      </c>
      <c r="H2990" s="112"/>
      <c r="I2990" s="110">
        <v>0</v>
      </c>
      <c r="J2990" s="111"/>
      <c r="K2990" s="113">
        <f t="shared" si="46"/>
        <v>0</v>
      </c>
      <c r="L2990" s="73"/>
      <c r="M2990" s="73"/>
    </row>
    <row r="2991" spans="2:13" ht="21.75" customHeight="1" outlineLevel="1">
      <c r="B2991" s="73"/>
      <c r="C2991" s="90" t="s">
        <v>467</v>
      </c>
      <c r="D2991" s="103"/>
      <c r="E2991" s="110">
        <v>0</v>
      </c>
      <c r="F2991" s="114"/>
      <c r="G2991" s="110">
        <v>0</v>
      </c>
      <c r="H2991" s="112"/>
      <c r="I2991" s="110">
        <v>0</v>
      </c>
      <c r="J2991" s="111"/>
      <c r="K2991" s="113">
        <f t="shared" si="46"/>
        <v>0</v>
      </c>
      <c r="L2991" s="73"/>
      <c r="M2991" s="73"/>
    </row>
    <row r="2992" spans="2:13" ht="21.75" customHeight="1" outlineLevel="1">
      <c r="B2992" s="73"/>
      <c r="C2992" s="90" t="s">
        <v>468</v>
      </c>
      <c r="D2992" s="103"/>
      <c r="E2992" s="110">
        <v>0</v>
      </c>
      <c r="F2992" s="114"/>
      <c r="G2992" s="110">
        <v>0</v>
      </c>
      <c r="H2992" s="112"/>
      <c r="I2992" s="110">
        <v>0</v>
      </c>
      <c r="J2992" s="111"/>
      <c r="K2992" s="113">
        <f t="shared" si="46"/>
        <v>0</v>
      </c>
      <c r="L2992" s="73"/>
      <c r="M2992" s="73"/>
    </row>
    <row r="2993" spans="2:13" ht="21.75" customHeight="1" outlineLevel="1">
      <c r="B2993" s="73"/>
      <c r="C2993" s="90" t="s">
        <v>469</v>
      </c>
      <c r="D2993" s="103"/>
      <c r="E2993" s="110">
        <v>0</v>
      </c>
      <c r="F2993" s="114"/>
      <c r="G2993" s="110">
        <v>0</v>
      </c>
      <c r="H2993" s="112"/>
      <c r="I2993" s="110">
        <v>0</v>
      </c>
      <c r="J2993" s="111"/>
      <c r="K2993" s="113">
        <f t="shared" si="46"/>
        <v>0</v>
      </c>
      <c r="L2993" s="73"/>
      <c r="M2993" s="73"/>
    </row>
    <row r="2994" spans="2:13" ht="21" customHeight="1" outlineLevel="1">
      <c r="B2994" s="73"/>
      <c r="C2994" s="115" t="s">
        <v>470</v>
      </c>
      <c r="D2994" s="103"/>
      <c r="E2994" s="110">
        <v>0</v>
      </c>
      <c r="F2994" s="114"/>
      <c r="G2994" s="110">
        <v>0</v>
      </c>
      <c r="H2994" s="112"/>
      <c r="I2994" s="110">
        <v>0</v>
      </c>
      <c r="J2994" s="111"/>
      <c r="K2994" s="113">
        <f t="shared" si="46"/>
        <v>0</v>
      </c>
      <c r="L2994" s="116"/>
      <c r="M2994" s="73"/>
    </row>
    <row r="2995" spans="2:13" ht="21" customHeight="1" outlineLevel="1">
      <c r="B2995" s="73"/>
      <c r="C2995" s="115" t="s">
        <v>471</v>
      </c>
      <c r="D2995" s="103"/>
      <c r="E2995" s="110">
        <v>0</v>
      </c>
      <c r="F2995" s="114"/>
      <c r="G2995" s="110">
        <v>0</v>
      </c>
      <c r="H2995" s="112"/>
      <c r="I2995" s="110">
        <v>0</v>
      </c>
      <c r="J2995" s="111"/>
      <c r="K2995" s="113">
        <f t="shared" si="46"/>
        <v>0</v>
      </c>
      <c r="L2995" s="116"/>
      <c r="M2995" s="73"/>
    </row>
    <row r="2996" spans="2:13" ht="21" customHeight="1" outlineLevel="1">
      <c r="B2996" s="73"/>
      <c r="C2996" s="115" t="s">
        <v>472</v>
      </c>
      <c r="D2996" s="103"/>
      <c r="E2996" s="110">
        <v>0</v>
      </c>
      <c r="F2996" s="114"/>
      <c r="G2996" s="110">
        <v>0</v>
      </c>
      <c r="H2996" s="112"/>
      <c r="I2996" s="110">
        <v>0</v>
      </c>
      <c r="J2996" s="111"/>
      <c r="K2996" s="113">
        <f t="shared" si="46"/>
        <v>0</v>
      </c>
      <c r="L2996" s="116"/>
      <c r="M2996" s="73"/>
    </row>
    <row r="2997" spans="2:13" ht="21" customHeight="1" outlineLevel="1">
      <c r="B2997" s="73"/>
      <c r="C2997" s="115" t="s">
        <v>473</v>
      </c>
      <c r="D2997" s="103"/>
      <c r="E2997" s="110">
        <v>0</v>
      </c>
      <c r="F2997" s="114"/>
      <c r="G2997" s="110">
        <v>0</v>
      </c>
      <c r="H2997" s="112"/>
      <c r="I2997" s="110">
        <v>0</v>
      </c>
      <c r="J2997" s="111"/>
      <c r="K2997" s="113">
        <f t="shared" si="46"/>
        <v>0</v>
      </c>
      <c r="L2997" s="116"/>
      <c r="M2997" s="73"/>
    </row>
    <row r="2998" spans="2:13" ht="21" customHeight="1" outlineLevel="1">
      <c r="B2998" s="73"/>
      <c r="C2998" s="115" t="s">
        <v>474</v>
      </c>
      <c r="D2998" s="103"/>
      <c r="E2998" s="110">
        <v>0</v>
      </c>
      <c r="F2998" s="114"/>
      <c r="G2998" s="110">
        <v>0</v>
      </c>
      <c r="H2998" s="112"/>
      <c r="I2998" s="110">
        <v>0</v>
      </c>
      <c r="J2998" s="111"/>
      <c r="K2998" s="113">
        <f t="shared" si="46"/>
        <v>0</v>
      </c>
      <c r="L2998" s="116"/>
      <c r="M2998" s="73"/>
    </row>
    <row r="2999" spans="2:13" ht="21" customHeight="1" outlineLevel="1">
      <c r="B2999" s="73"/>
      <c r="C2999" s="115" t="s">
        <v>475</v>
      </c>
      <c r="D2999" s="103"/>
      <c r="E2999" s="110">
        <v>0</v>
      </c>
      <c r="F2999" s="114"/>
      <c r="G2999" s="110">
        <v>0</v>
      </c>
      <c r="H2999" s="112"/>
      <c r="I2999" s="110">
        <v>0</v>
      </c>
      <c r="J2999" s="111"/>
      <c r="K2999" s="113">
        <f t="shared" si="46"/>
        <v>0</v>
      </c>
      <c r="L2999" s="116"/>
      <c r="M2999" s="73"/>
    </row>
    <row r="3000" spans="2:13" ht="21" customHeight="1" outlineLevel="1">
      <c r="B3000" s="73"/>
      <c r="C3000" s="115" t="s">
        <v>476</v>
      </c>
      <c r="D3000" s="103"/>
      <c r="E3000" s="110">
        <v>0</v>
      </c>
      <c r="F3000" s="114"/>
      <c r="G3000" s="110">
        <v>0</v>
      </c>
      <c r="H3000" s="112"/>
      <c r="I3000" s="110">
        <v>0</v>
      </c>
      <c r="J3000" s="111"/>
      <c r="K3000" s="113">
        <f t="shared" si="46"/>
        <v>0</v>
      </c>
      <c r="L3000" s="116"/>
      <c r="M3000" s="73"/>
    </row>
    <row r="3001" spans="2:13" ht="21" customHeight="1" outlineLevel="1">
      <c r="B3001" s="73"/>
      <c r="C3001" s="115" t="s">
        <v>477</v>
      </c>
      <c r="D3001" s="103"/>
      <c r="E3001" s="110">
        <v>0</v>
      </c>
      <c r="F3001" s="114"/>
      <c r="G3001" s="110">
        <v>0</v>
      </c>
      <c r="H3001" s="112"/>
      <c r="I3001" s="110">
        <v>0</v>
      </c>
      <c r="J3001" s="111"/>
      <c r="K3001" s="113">
        <f t="shared" si="46"/>
        <v>0</v>
      </c>
      <c r="L3001" s="116"/>
      <c r="M3001" s="73"/>
    </row>
    <row r="3002" spans="2:13" ht="21" customHeight="1" outlineLevel="1">
      <c r="B3002" s="73"/>
      <c r="C3002" s="115" t="s">
        <v>478</v>
      </c>
      <c r="D3002" s="103"/>
      <c r="E3002" s="110">
        <v>0</v>
      </c>
      <c r="F3002" s="114"/>
      <c r="G3002" s="110">
        <v>0</v>
      </c>
      <c r="H3002" s="112"/>
      <c r="I3002" s="110">
        <v>0</v>
      </c>
      <c r="J3002" s="111"/>
      <c r="K3002" s="113">
        <f t="shared" si="46"/>
        <v>0</v>
      </c>
      <c r="L3002" s="116"/>
      <c r="M3002" s="73"/>
    </row>
    <row r="3003" spans="2:13" ht="21" customHeight="1" outlineLevel="1">
      <c r="B3003" s="73"/>
      <c r="C3003" s="115" t="s">
        <v>479</v>
      </c>
      <c r="D3003" s="103"/>
      <c r="E3003" s="110">
        <v>0</v>
      </c>
      <c r="F3003" s="114"/>
      <c r="G3003" s="110">
        <v>0</v>
      </c>
      <c r="H3003" s="112"/>
      <c r="I3003" s="110">
        <v>0</v>
      </c>
      <c r="J3003" s="111"/>
      <c r="K3003" s="113">
        <f t="shared" si="46"/>
        <v>0</v>
      </c>
      <c r="L3003" s="116"/>
      <c r="M3003" s="73"/>
    </row>
    <row r="3004" spans="2:13" ht="21" customHeight="1" outlineLevel="1">
      <c r="B3004" s="73"/>
      <c r="C3004" s="90" t="s">
        <v>480</v>
      </c>
      <c r="D3004" s="103"/>
      <c r="E3004" s="117">
        <f>SUM(E2985:E3003)</f>
        <v>0</v>
      </c>
      <c r="F3004" s="111"/>
      <c r="G3004" s="117">
        <f>SUM(G2985:G3003)</f>
        <v>0</v>
      </c>
      <c r="H3004" s="112"/>
      <c r="I3004" s="117">
        <f>SUM(I2985:I3003)</f>
        <v>0</v>
      </c>
      <c r="J3004" s="111"/>
      <c r="K3004" s="117">
        <f>SUM(K2985:K3003)</f>
        <v>0</v>
      </c>
      <c r="L3004" s="89"/>
      <c r="M3004" s="73"/>
    </row>
    <row r="3005" spans="2:13" ht="21" customHeight="1" outlineLevel="1">
      <c r="B3005" s="73"/>
      <c r="C3005" s="109"/>
      <c r="D3005" s="103"/>
      <c r="E3005" s="73"/>
      <c r="F3005" s="73"/>
      <c r="G3005" s="73"/>
      <c r="H3005" s="73"/>
      <c r="I3005" s="73"/>
      <c r="J3005" s="73"/>
      <c r="K3005" s="73"/>
      <c r="L3005" s="89"/>
      <c r="M3005" s="73"/>
    </row>
    <row r="3006" spans="2:13" ht="21" customHeight="1" outlineLevel="1">
      <c r="B3006" s="73"/>
      <c r="C3006" s="73"/>
      <c r="D3006" s="73"/>
      <c r="E3006" s="100">
        <v>2024</v>
      </c>
      <c r="F3006" s="101"/>
      <c r="G3006" s="100">
        <v>2025</v>
      </c>
      <c r="H3006" s="101"/>
      <c r="I3006" s="100">
        <v>2026</v>
      </c>
      <c r="J3006" s="102"/>
      <c r="K3006" s="100" t="s">
        <v>407</v>
      </c>
      <c r="L3006" s="89"/>
      <c r="M3006" s="73"/>
    </row>
    <row r="3007" spans="2:13" ht="21" customHeight="1" outlineLevel="1">
      <c r="B3007" s="73"/>
      <c r="C3007" s="95" t="s">
        <v>481</v>
      </c>
      <c r="D3007" s="103"/>
      <c r="E3007" s="110">
        <v>0</v>
      </c>
      <c r="F3007" s="111"/>
      <c r="G3007" s="110">
        <v>0</v>
      </c>
      <c r="H3007" s="112"/>
      <c r="I3007" s="110">
        <v>0</v>
      </c>
      <c r="J3007" s="111"/>
      <c r="K3007" s="113">
        <f t="shared" ref="K3007:K3015" si="47">E3007+G3007+I3007</f>
        <v>0</v>
      </c>
      <c r="L3007" s="89"/>
      <c r="M3007" s="73"/>
    </row>
    <row r="3008" spans="2:13" ht="21" customHeight="1" outlineLevel="1">
      <c r="B3008" s="73"/>
      <c r="C3008" s="90" t="s">
        <v>482</v>
      </c>
      <c r="D3008" s="103"/>
      <c r="E3008" s="110">
        <v>0</v>
      </c>
      <c r="F3008" s="114"/>
      <c r="G3008" s="110">
        <v>0</v>
      </c>
      <c r="H3008" s="112"/>
      <c r="I3008" s="110">
        <v>0</v>
      </c>
      <c r="J3008" s="111"/>
      <c r="K3008" s="113">
        <f t="shared" si="47"/>
        <v>0</v>
      </c>
      <c r="L3008" s="89"/>
      <c r="M3008" s="73"/>
    </row>
    <row r="3009" spans="2:13" ht="21" customHeight="1" outlineLevel="1">
      <c r="B3009" s="73"/>
      <c r="C3009" s="90" t="s">
        <v>483</v>
      </c>
      <c r="D3009" s="103"/>
      <c r="E3009" s="110">
        <v>0</v>
      </c>
      <c r="F3009" s="114"/>
      <c r="G3009" s="110">
        <v>0</v>
      </c>
      <c r="H3009" s="112"/>
      <c r="I3009" s="110">
        <v>0</v>
      </c>
      <c r="J3009" s="111"/>
      <c r="K3009" s="113">
        <f t="shared" si="47"/>
        <v>0</v>
      </c>
      <c r="L3009" s="73"/>
      <c r="M3009" s="73"/>
    </row>
    <row r="3010" spans="2:13" ht="21" customHeight="1" outlineLevel="1">
      <c r="B3010" s="73"/>
      <c r="C3010" s="90" t="s">
        <v>484</v>
      </c>
      <c r="D3010" s="103"/>
      <c r="E3010" s="110">
        <v>0</v>
      </c>
      <c r="F3010" s="111"/>
      <c r="G3010" s="110">
        <v>0</v>
      </c>
      <c r="H3010" s="112"/>
      <c r="I3010" s="110">
        <v>0</v>
      </c>
      <c r="J3010" s="111"/>
      <c r="K3010" s="113">
        <f t="shared" si="47"/>
        <v>0</v>
      </c>
      <c r="L3010" s="89"/>
      <c r="M3010" s="73"/>
    </row>
    <row r="3011" spans="2:13" ht="21" customHeight="1" outlineLevel="1">
      <c r="B3011" s="73"/>
      <c r="C3011" s="90" t="s">
        <v>485</v>
      </c>
      <c r="D3011" s="103"/>
      <c r="E3011" s="110">
        <v>0</v>
      </c>
      <c r="F3011" s="114"/>
      <c r="G3011" s="110">
        <v>0</v>
      </c>
      <c r="H3011" s="112"/>
      <c r="I3011" s="110">
        <v>0</v>
      </c>
      <c r="J3011" s="111"/>
      <c r="K3011" s="113">
        <f t="shared" si="47"/>
        <v>0</v>
      </c>
      <c r="L3011" s="116"/>
      <c r="M3011" s="73"/>
    </row>
    <row r="3012" spans="2:13" ht="21" customHeight="1" outlineLevel="1">
      <c r="B3012" s="73"/>
      <c r="C3012" s="90" t="s">
        <v>486</v>
      </c>
      <c r="D3012" s="103"/>
      <c r="E3012" s="110">
        <v>0</v>
      </c>
      <c r="F3012" s="114"/>
      <c r="G3012" s="110">
        <v>0</v>
      </c>
      <c r="H3012" s="112"/>
      <c r="I3012" s="110">
        <v>0</v>
      </c>
      <c r="J3012" s="111"/>
      <c r="K3012" s="113">
        <f t="shared" si="47"/>
        <v>0</v>
      </c>
      <c r="L3012" s="116"/>
      <c r="M3012" s="73"/>
    </row>
    <row r="3013" spans="2:13" ht="21" customHeight="1" outlineLevel="1">
      <c r="B3013" s="73"/>
      <c r="C3013" s="90" t="s">
        <v>487</v>
      </c>
      <c r="D3013" s="103"/>
      <c r="E3013" s="110">
        <v>0</v>
      </c>
      <c r="F3013" s="114"/>
      <c r="G3013" s="110">
        <v>0</v>
      </c>
      <c r="H3013" s="112"/>
      <c r="I3013" s="110">
        <v>0</v>
      </c>
      <c r="J3013" s="111"/>
      <c r="K3013" s="113">
        <f t="shared" si="47"/>
        <v>0</v>
      </c>
      <c r="L3013" s="116"/>
      <c r="M3013" s="73"/>
    </row>
    <row r="3014" spans="2:13" ht="21" customHeight="1" outlineLevel="1">
      <c r="B3014" s="73"/>
      <c r="C3014" s="90" t="s">
        <v>488</v>
      </c>
      <c r="D3014" s="103"/>
      <c r="E3014" s="110">
        <v>0</v>
      </c>
      <c r="F3014" s="114"/>
      <c r="G3014" s="110">
        <v>0</v>
      </c>
      <c r="H3014" s="112"/>
      <c r="I3014" s="110">
        <v>0</v>
      </c>
      <c r="J3014" s="111"/>
      <c r="K3014" s="113">
        <f t="shared" si="47"/>
        <v>0</v>
      </c>
      <c r="L3014" s="116"/>
      <c r="M3014" s="73"/>
    </row>
    <row r="3015" spans="2:13" ht="21.75" customHeight="1" outlineLevel="1">
      <c r="B3015" s="73"/>
      <c r="C3015" s="90" t="s">
        <v>480</v>
      </c>
      <c r="D3015" s="103"/>
      <c r="E3015" s="117">
        <f>SUM(E3007:E3014)</f>
        <v>0</v>
      </c>
      <c r="F3015" s="111"/>
      <c r="G3015" s="117">
        <f>SUM(G3007:G3014)</f>
        <v>0</v>
      </c>
      <c r="H3015" s="112"/>
      <c r="I3015" s="117">
        <f>SUM(I3007:I3014)</f>
        <v>0</v>
      </c>
      <c r="J3015" s="111"/>
      <c r="K3015" s="117">
        <f t="shared" si="47"/>
        <v>0</v>
      </c>
      <c r="L3015" s="89"/>
      <c r="M3015" s="73"/>
    </row>
    <row r="3016" spans="2:13" ht="21" customHeight="1" outlineLevel="1">
      <c r="B3016" s="73"/>
      <c r="C3016" s="89"/>
      <c r="D3016" s="103"/>
      <c r="E3016" s="89"/>
      <c r="F3016" s="89"/>
      <c r="G3016" s="89"/>
      <c r="H3016" s="89"/>
      <c r="I3016" s="89"/>
      <c r="J3016" s="89"/>
      <c r="K3016" s="89"/>
      <c r="L3016" s="89"/>
      <c r="M3016" s="73"/>
    </row>
    <row r="3017" spans="2:13" ht="21" customHeight="1" outlineLevel="1">
      <c r="B3017" s="73"/>
      <c r="C3017" s="93" t="s">
        <v>490</v>
      </c>
      <c r="D3017" s="89"/>
      <c r="E3017" s="93" t="str">
        <f>IF(K2988&gt;0,"Si","No")</f>
        <v>No</v>
      </c>
      <c r="F3017" s="89"/>
      <c r="G3017" s="89"/>
      <c r="H3017" s="89"/>
      <c r="I3017" s="89"/>
      <c r="J3017" s="89"/>
      <c r="K3017" s="89"/>
      <c r="L3017" s="89"/>
      <c r="M3017" s="73"/>
    </row>
    <row r="3018" spans="2:13" ht="21" customHeight="1" outlineLevel="1">
      <c r="B3018" s="73"/>
      <c r="C3018" s="93" t="s">
        <v>491</v>
      </c>
      <c r="D3018" s="89"/>
      <c r="E3018" s="93" t="str">
        <f>IF(K2989&gt;0,"Si","No")</f>
        <v>No</v>
      </c>
      <c r="F3018" s="89"/>
      <c r="G3018" s="89"/>
      <c r="H3018" s="89"/>
      <c r="I3018" s="89"/>
      <c r="J3018" s="89"/>
      <c r="K3018" s="89"/>
      <c r="L3018" s="89"/>
      <c r="M3018" s="73"/>
    </row>
    <row r="3019" spans="2:13" ht="21" customHeight="1" outlineLevel="1">
      <c r="B3019" s="73"/>
      <c r="C3019" s="89"/>
      <c r="D3019" s="89"/>
      <c r="E3019" s="89"/>
      <c r="F3019" s="89"/>
      <c r="G3019" s="73"/>
      <c r="H3019" s="73"/>
      <c r="I3019" s="73"/>
      <c r="J3019" s="89"/>
      <c r="K3019" s="73"/>
      <c r="L3019" s="89"/>
      <c r="M3019" s="73"/>
    </row>
    <row r="3020" spans="2:13" ht="20.25" outlineLevel="1">
      <c r="B3020" s="73"/>
      <c r="C3020" s="86" t="s">
        <v>492</v>
      </c>
      <c r="D3020" s="73"/>
      <c r="E3020" s="98"/>
      <c r="F3020" s="99"/>
      <c r="G3020" s="99"/>
      <c r="H3020" s="99"/>
      <c r="I3020" s="99"/>
      <c r="J3020" s="99"/>
      <c r="K3020" s="99"/>
      <c r="L3020" s="89"/>
      <c r="M3020" s="73"/>
    </row>
    <row r="3021" spans="2:13" ht="21" customHeight="1" outlineLevel="1">
      <c r="B3021" s="73"/>
      <c r="C3021" s="73"/>
      <c r="D3021" s="73"/>
      <c r="E3021" s="100"/>
      <c r="F3021" s="101"/>
      <c r="G3021" s="100"/>
      <c r="H3021" s="101"/>
      <c r="I3021" s="100"/>
      <c r="J3021" s="102"/>
      <c r="K3021" s="100"/>
      <c r="L3021" s="89"/>
      <c r="M3021" s="73"/>
    </row>
    <row r="3022" spans="2:13" ht="21" customHeight="1" outlineLevel="1">
      <c r="B3022" s="73"/>
      <c r="C3022" s="73"/>
      <c r="D3022" s="73"/>
      <c r="E3022" s="100">
        <v>2024</v>
      </c>
      <c r="F3022" s="101"/>
      <c r="G3022" s="100">
        <v>2025</v>
      </c>
      <c r="H3022" s="101"/>
      <c r="I3022" s="100">
        <v>2026</v>
      </c>
      <c r="J3022" s="102"/>
      <c r="K3022" s="100" t="s">
        <v>407</v>
      </c>
      <c r="L3022" s="89"/>
      <c r="M3022" s="73"/>
    </row>
    <row r="3023" spans="2:13" ht="21" customHeight="1" outlineLevel="1">
      <c r="B3023" s="73"/>
      <c r="C3023" s="95" t="s">
        <v>493</v>
      </c>
      <c r="D3023" s="103"/>
      <c r="E3023" s="110"/>
      <c r="F3023" s="111"/>
      <c r="G3023" s="110"/>
      <c r="H3023" s="119"/>
      <c r="I3023" s="110"/>
      <c r="J3023" s="111"/>
      <c r="K3023" s="113" t="s">
        <v>495</v>
      </c>
      <c r="L3023" s="89"/>
      <c r="M3023" s="73"/>
    </row>
    <row r="3024" spans="2:13" ht="21" customHeight="1" outlineLevel="1">
      <c r="B3024" s="73"/>
      <c r="C3024" s="95" t="s">
        <v>496</v>
      </c>
      <c r="D3024" s="103"/>
      <c r="E3024" s="110"/>
      <c r="F3024" s="111"/>
      <c r="G3024" s="110"/>
      <c r="H3024" s="119"/>
      <c r="I3024" s="110"/>
      <c r="J3024" s="111"/>
      <c r="K3024" s="113" t="s">
        <v>495</v>
      </c>
      <c r="L3024" s="89"/>
      <c r="M3024" s="73"/>
    </row>
    <row r="3025" spans="2:13" ht="21" customHeight="1" outlineLevel="1">
      <c r="B3025" s="73"/>
      <c r="C3025" s="90" t="s">
        <v>498</v>
      </c>
      <c r="D3025" s="103"/>
      <c r="E3025" s="120">
        <v>0</v>
      </c>
      <c r="F3025" s="121"/>
      <c r="G3025" s="120">
        <v>0</v>
      </c>
      <c r="H3025" s="122"/>
      <c r="I3025" s="120">
        <v>0</v>
      </c>
      <c r="J3025" s="123"/>
      <c r="K3025" s="124">
        <f>E3025+G3025+I3025</f>
        <v>0</v>
      </c>
      <c r="L3025" s="73"/>
      <c r="M3025" s="73"/>
    </row>
    <row r="3026" spans="2:13" ht="21" customHeight="1" outlineLevel="1">
      <c r="B3026" s="73"/>
      <c r="C3026" s="90" t="s">
        <v>499</v>
      </c>
      <c r="D3026" s="103"/>
      <c r="E3026" s="110"/>
      <c r="F3026" s="111"/>
      <c r="G3026" s="110"/>
      <c r="H3026" s="119"/>
      <c r="I3026" s="110"/>
      <c r="J3026" s="111"/>
      <c r="K3026" s="113" t="s">
        <v>495</v>
      </c>
      <c r="L3026" s="89"/>
      <c r="M3026" s="73"/>
    </row>
    <row r="3027" spans="2:13" ht="21" customHeight="1" outlineLevel="1">
      <c r="B3027" s="73"/>
      <c r="C3027" s="90" t="s">
        <v>500</v>
      </c>
      <c r="D3027" s="103"/>
      <c r="E3027" s="105"/>
      <c r="F3027" s="125"/>
      <c r="G3027" s="105"/>
      <c r="H3027" s="126"/>
      <c r="I3027" s="105"/>
      <c r="J3027" s="111"/>
      <c r="K3027" s="113" t="s">
        <v>495</v>
      </c>
      <c r="L3027" s="116"/>
      <c r="M3027" s="73"/>
    </row>
    <row r="3028" spans="2:13" outlineLevel="1">
      <c r="B3028" s="73"/>
      <c r="C3028" s="90" t="s">
        <v>501</v>
      </c>
      <c r="D3028" s="103"/>
      <c r="E3028" s="127"/>
      <c r="F3028" s="125"/>
      <c r="G3028" s="105"/>
      <c r="H3028" s="126"/>
      <c r="I3028" s="105"/>
      <c r="J3028" s="111"/>
      <c r="K3028" s="113" t="s">
        <v>495</v>
      </c>
      <c r="L3028" s="116"/>
      <c r="M3028" s="73"/>
    </row>
    <row r="3029" spans="2:13" ht="21" customHeight="1" outlineLevel="1">
      <c r="B3029" s="73"/>
      <c r="C3029" s="90" t="s">
        <v>503</v>
      </c>
      <c r="D3029" s="103"/>
      <c r="E3029" s="105"/>
      <c r="F3029" s="125"/>
      <c r="G3029" s="105"/>
      <c r="H3029" s="126"/>
      <c r="I3029" s="105"/>
      <c r="J3029" s="111"/>
      <c r="K3029" s="124" t="s">
        <v>495</v>
      </c>
      <c r="L3029" s="89"/>
      <c r="M3029" s="73"/>
    </row>
    <row r="3030" spans="2:13" ht="21" customHeight="1" outlineLevel="1">
      <c r="B3030" s="73"/>
      <c r="C3030" s="90" t="s">
        <v>504</v>
      </c>
      <c r="D3030" s="103"/>
      <c r="E3030" s="110"/>
      <c r="F3030" s="111"/>
      <c r="G3030" s="110"/>
      <c r="H3030" s="119"/>
      <c r="I3030" s="110"/>
      <c r="J3030" s="111"/>
      <c r="K3030" s="113" t="s">
        <v>495</v>
      </c>
      <c r="L3030" s="89"/>
      <c r="M3030" s="73"/>
    </row>
    <row r="3031" spans="2:13" ht="21.75" customHeight="1" outlineLevel="1">
      <c r="B3031" s="73"/>
      <c r="C3031" s="90" t="s">
        <v>506</v>
      </c>
      <c r="D3031" s="103"/>
      <c r="E3031" s="120">
        <v>0</v>
      </c>
      <c r="F3031" s="121"/>
      <c r="G3031" s="120">
        <v>0</v>
      </c>
      <c r="H3031" s="122"/>
      <c r="I3031" s="120">
        <v>0</v>
      </c>
      <c r="J3031" s="123"/>
      <c r="K3031" s="124">
        <f>E3031+G3031+I3031</f>
        <v>0</v>
      </c>
      <c r="L3031" s="73"/>
      <c r="M3031" s="73"/>
    </row>
    <row r="3032" spans="2:13" ht="21.75" customHeight="1" outlineLevel="1">
      <c r="B3032" s="73"/>
      <c r="C3032" s="90" t="s">
        <v>507</v>
      </c>
      <c r="D3032" s="103"/>
      <c r="E3032" s="128">
        <v>0</v>
      </c>
      <c r="F3032" s="129"/>
      <c r="G3032" s="128">
        <v>0</v>
      </c>
      <c r="H3032" s="142"/>
      <c r="I3032" s="128">
        <v>0</v>
      </c>
      <c r="J3032" s="130"/>
      <c r="K3032" s="131">
        <f>E3032+G3032+I3032</f>
        <v>0</v>
      </c>
      <c r="L3032" s="89"/>
      <c r="M3032" s="73"/>
    </row>
    <row r="3033" spans="2:13" ht="21" customHeight="1" outlineLevel="1">
      <c r="B3033" s="73"/>
      <c r="C3033" s="109"/>
      <c r="D3033" s="103"/>
      <c r="E3033" s="130"/>
      <c r="F3033" s="130"/>
      <c r="G3033" s="130"/>
      <c r="H3033" s="132"/>
      <c r="I3033" s="130"/>
      <c r="J3033" s="130"/>
      <c r="K3033" s="130"/>
      <c r="L3033" s="89"/>
      <c r="M3033" s="73"/>
    </row>
    <row r="3034" spans="2:13" ht="21" customHeight="1" outlineLevel="1">
      <c r="B3034" s="73"/>
      <c r="C3034" s="109"/>
      <c r="D3034" s="103"/>
      <c r="E3034" s="98"/>
      <c r="F3034" s="73"/>
      <c r="G3034" s="73"/>
      <c r="H3034" s="73"/>
      <c r="I3034" s="73"/>
      <c r="J3034" s="73"/>
      <c r="K3034" s="73"/>
      <c r="L3034" s="89"/>
      <c r="M3034" s="73"/>
    </row>
    <row r="3035" spans="2:13" ht="21" customHeight="1" outlineLevel="1">
      <c r="B3035" s="73"/>
      <c r="C3035" s="86" t="s">
        <v>508</v>
      </c>
      <c r="D3035" s="116"/>
      <c r="E3035" s="116"/>
      <c r="F3035" s="116"/>
      <c r="G3035" s="73"/>
      <c r="H3035" s="73"/>
      <c r="I3035" s="73"/>
      <c r="J3035" s="116"/>
      <c r="K3035" s="73"/>
      <c r="L3035" s="116"/>
      <c r="M3035" s="73"/>
    </row>
    <row r="3036" spans="2:13" ht="21" customHeight="1" outlineLevel="1">
      <c r="B3036" s="73"/>
      <c r="C3036" s="89"/>
      <c r="D3036" s="89"/>
      <c r="E3036" s="89"/>
      <c r="F3036" s="89"/>
      <c r="G3036" s="73"/>
      <c r="H3036" s="73"/>
      <c r="I3036" s="73"/>
      <c r="J3036" s="89"/>
      <c r="K3036" s="73"/>
      <c r="L3036" s="89"/>
      <c r="M3036" s="73"/>
    </row>
    <row r="3037" spans="2:13" ht="21" customHeight="1" outlineLevel="1">
      <c r="B3037" s="73"/>
      <c r="C3037" s="133" t="s">
        <v>509</v>
      </c>
      <c r="D3037" s="89"/>
      <c r="E3037" s="89"/>
      <c r="F3037" s="89"/>
      <c r="G3037" s="73"/>
      <c r="H3037" s="73"/>
      <c r="I3037" s="73"/>
      <c r="J3037" s="73"/>
      <c r="K3037" s="73"/>
      <c r="L3037" s="89"/>
      <c r="M3037" s="73"/>
    </row>
    <row r="3038" spans="2:13" ht="21" customHeight="1" outlineLevel="1">
      <c r="B3038" s="73"/>
      <c r="C3038" s="89"/>
      <c r="D3038" s="89"/>
      <c r="E3038" s="89"/>
      <c r="F3038" s="89"/>
      <c r="G3038" s="73"/>
      <c r="H3038" s="73"/>
      <c r="I3038" s="73"/>
      <c r="J3038" s="89"/>
      <c r="K3038" s="73"/>
      <c r="L3038" s="89"/>
      <c r="M3038" s="73"/>
    </row>
    <row r="3039" spans="2:13" ht="21" customHeight="1" outlineLevel="1">
      <c r="B3039" s="73"/>
      <c r="C3039" s="481"/>
      <c r="D3039" s="481"/>
      <c r="E3039" s="481"/>
      <c r="F3039" s="481"/>
      <c r="G3039" s="481"/>
      <c r="H3039" s="481"/>
      <c r="I3039" s="481"/>
      <c r="J3039" s="481"/>
      <c r="K3039" s="481"/>
      <c r="L3039" s="89"/>
      <c r="M3039" s="73"/>
    </row>
    <row r="3040" spans="2:13" ht="21" customHeight="1" outlineLevel="1">
      <c r="B3040" s="73"/>
      <c r="C3040" s="481"/>
      <c r="D3040" s="481"/>
      <c r="E3040" s="481"/>
      <c r="F3040" s="481"/>
      <c r="G3040" s="481"/>
      <c r="H3040" s="481"/>
      <c r="I3040" s="481"/>
      <c r="J3040" s="481"/>
      <c r="K3040" s="481"/>
      <c r="L3040" s="73"/>
      <c r="M3040" s="73"/>
    </row>
    <row r="3041" spans="2:13" ht="21" customHeight="1" outlineLevel="1">
      <c r="B3041" s="73"/>
      <c r="C3041" s="481"/>
      <c r="D3041" s="481"/>
      <c r="E3041" s="481"/>
      <c r="F3041" s="481"/>
      <c r="G3041" s="481"/>
      <c r="H3041" s="481"/>
      <c r="I3041" s="481"/>
      <c r="J3041" s="481"/>
      <c r="K3041" s="481"/>
      <c r="L3041" s="73"/>
      <c r="M3041" s="73"/>
    </row>
    <row r="3042" spans="2:13" ht="21" customHeight="1" outlineLevel="1">
      <c r="B3042" s="73"/>
      <c r="C3042" s="481"/>
      <c r="D3042" s="481"/>
      <c r="E3042" s="481"/>
      <c r="F3042" s="481"/>
      <c r="G3042" s="481"/>
      <c r="H3042" s="481"/>
      <c r="I3042" s="481"/>
      <c r="J3042" s="481"/>
      <c r="K3042" s="481"/>
      <c r="L3042" s="73"/>
      <c r="M3042" s="73"/>
    </row>
    <row r="3043" spans="2:13" ht="21" customHeight="1" outlineLevel="1">
      <c r="B3043" s="73"/>
      <c r="C3043" s="481"/>
      <c r="D3043" s="481"/>
      <c r="E3043" s="481"/>
      <c r="F3043" s="481"/>
      <c r="G3043" s="481"/>
      <c r="H3043" s="481"/>
      <c r="I3043" s="481"/>
      <c r="J3043" s="481"/>
      <c r="K3043" s="481"/>
      <c r="L3043" s="73"/>
      <c r="M3043" s="73"/>
    </row>
    <row r="3044" spans="2:13" ht="21" customHeight="1" outlineLevel="1">
      <c r="B3044" s="73"/>
      <c r="C3044" s="481"/>
      <c r="D3044" s="481"/>
      <c r="E3044" s="481"/>
      <c r="F3044" s="481"/>
      <c r="G3044" s="481"/>
      <c r="H3044" s="481"/>
      <c r="I3044" s="481"/>
      <c r="J3044" s="481"/>
      <c r="K3044" s="481"/>
      <c r="L3044" s="73"/>
      <c r="M3044" s="73"/>
    </row>
    <row r="3045" spans="2:13" ht="21" customHeight="1" outlineLevel="1">
      <c r="B3045" s="73"/>
      <c r="C3045" s="481"/>
      <c r="D3045" s="481"/>
      <c r="E3045" s="481"/>
      <c r="F3045" s="481"/>
      <c r="G3045" s="481"/>
      <c r="H3045" s="481"/>
      <c r="I3045" s="481"/>
      <c r="J3045" s="481"/>
      <c r="K3045" s="481"/>
      <c r="L3045" s="73"/>
      <c r="M3045" s="73"/>
    </row>
    <row r="3046" spans="2:13" ht="21" customHeight="1" outlineLevel="1">
      <c r="B3046" s="73"/>
      <c r="C3046" s="481"/>
      <c r="D3046" s="481"/>
      <c r="E3046" s="481"/>
      <c r="F3046" s="481"/>
      <c r="G3046" s="481"/>
      <c r="H3046" s="481"/>
      <c r="I3046" s="481"/>
      <c r="J3046" s="481"/>
      <c r="K3046" s="481"/>
      <c r="L3046" s="73"/>
      <c r="M3046" s="73"/>
    </row>
    <row r="3047" spans="2:13" ht="21" customHeight="1" outlineLevel="1">
      <c r="B3047" s="73"/>
      <c r="C3047" s="481"/>
      <c r="D3047" s="481"/>
      <c r="E3047" s="481"/>
      <c r="F3047" s="481"/>
      <c r="G3047" s="481"/>
      <c r="H3047" s="481"/>
      <c r="I3047" s="481"/>
      <c r="J3047" s="481"/>
      <c r="K3047" s="481"/>
      <c r="L3047" s="73"/>
      <c r="M3047" s="73"/>
    </row>
    <row r="3048" spans="2:13" ht="21" customHeight="1" outlineLevel="1">
      <c r="B3048" s="73"/>
      <c r="C3048" s="481"/>
      <c r="D3048" s="481"/>
      <c r="E3048" s="481"/>
      <c r="F3048" s="481"/>
      <c r="G3048" s="481"/>
      <c r="H3048" s="481"/>
      <c r="I3048" s="481"/>
      <c r="J3048" s="481"/>
      <c r="K3048" s="481"/>
      <c r="L3048" s="73"/>
      <c r="M3048" s="73"/>
    </row>
    <row r="3049" spans="2:13" ht="21" customHeight="1" outlineLevel="1">
      <c r="B3049" s="73"/>
      <c r="C3049" s="481"/>
      <c r="D3049" s="481"/>
      <c r="E3049" s="481"/>
      <c r="F3049" s="481"/>
      <c r="G3049" s="481"/>
      <c r="H3049" s="481"/>
      <c r="I3049" s="481"/>
      <c r="J3049" s="481"/>
      <c r="K3049" s="481"/>
      <c r="L3049" s="73"/>
      <c r="M3049" s="73"/>
    </row>
    <row r="3050" spans="2:13" ht="21" customHeight="1" outlineLevel="1">
      <c r="B3050" s="73"/>
      <c r="C3050" s="481"/>
      <c r="D3050" s="481"/>
      <c r="E3050" s="481"/>
      <c r="F3050" s="481"/>
      <c r="G3050" s="481"/>
      <c r="H3050" s="481"/>
      <c r="I3050" s="481"/>
      <c r="J3050" s="481"/>
      <c r="K3050" s="481"/>
      <c r="L3050" s="73"/>
      <c r="M3050" s="73"/>
    </row>
    <row r="3051" spans="2:13" ht="21" customHeight="1" outlineLevel="1">
      <c r="B3051" s="73"/>
      <c r="C3051" s="481"/>
      <c r="D3051" s="481"/>
      <c r="E3051" s="481"/>
      <c r="F3051" s="481"/>
      <c r="G3051" s="481"/>
      <c r="H3051" s="481"/>
      <c r="I3051" s="481"/>
      <c r="J3051" s="481"/>
      <c r="K3051" s="481"/>
      <c r="L3051" s="73"/>
      <c r="M3051" s="73"/>
    </row>
    <row r="3052" spans="2:13" ht="21" customHeight="1" outlineLevel="1">
      <c r="B3052" s="73"/>
      <c r="C3052" s="481"/>
      <c r="D3052" s="481"/>
      <c r="E3052" s="481"/>
      <c r="F3052" s="481"/>
      <c r="G3052" s="481"/>
      <c r="H3052" s="481"/>
      <c r="I3052" s="481"/>
      <c r="J3052" s="481"/>
      <c r="K3052" s="481"/>
      <c r="L3052" s="73"/>
      <c r="M3052" s="73"/>
    </row>
    <row r="3053" spans="2:13" ht="21" customHeight="1" outlineLevel="1">
      <c r="B3053" s="73"/>
      <c r="C3053" s="481"/>
      <c r="D3053" s="481"/>
      <c r="E3053" s="481"/>
      <c r="F3053" s="481"/>
      <c r="G3053" s="481"/>
      <c r="H3053" s="481"/>
      <c r="I3053" s="481"/>
      <c r="J3053" s="481"/>
      <c r="K3053" s="481"/>
      <c r="L3053" s="73"/>
      <c r="M3053" s="73"/>
    </row>
    <row r="3054" spans="2:13" ht="21" customHeight="1" outlineLevel="1">
      <c r="B3054" s="73"/>
      <c r="C3054" s="481"/>
      <c r="D3054" s="481"/>
      <c r="E3054" s="481"/>
      <c r="F3054" s="481"/>
      <c r="G3054" s="481"/>
      <c r="H3054" s="481"/>
      <c r="I3054" s="481"/>
      <c r="J3054" s="481"/>
      <c r="K3054" s="481"/>
      <c r="L3054" s="73"/>
      <c r="M3054" s="73"/>
    </row>
    <row r="3055" spans="2:13" ht="21" customHeight="1" outlineLevel="1">
      <c r="B3055" s="73"/>
      <c r="C3055" s="481"/>
      <c r="D3055" s="481"/>
      <c r="E3055" s="481"/>
      <c r="F3055" s="481"/>
      <c r="G3055" s="481"/>
      <c r="H3055" s="481"/>
      <c r="I3055" s="481"/>
      <c r="J3055" s="481"/>
      <c r="K3055" s="481"/>
      <c r="L3055" s="73"/>
      <c r="M3055" s="73"/>
    </row>
    <row r="3056" spans="2:13" ht="21" customHeight="1" outlineLevel="1">
      <c r="B3056" s="73"/>
      <c r="C3056" s="481"/>
      <c r="D3056" s="481"/>
      <c r="E3056" s="481"/>
      <c r="F3056" s="481"/>
      <c r="G3056" s="481"/>
      <c r="H3056" s="481"/>
      <c r="I3056" s="481"/>
      <c r="J3056" s="481"/>
      <c r="K3056" s="481"/>
      <c r="L3056" s="73"/>
      <c r="M3056" s="73"/>
    </row>
    <row r="3057" spans="2:13" ht="21" customHeight="1" outlineLevel="1">
      <c r="B3057" s="73"/>
      <c r="C3057" s="134"/>
      <c r="D3057" s="73"/>
      <c r="E3057" s="134"/>
      <c r="F3057" s="73"/>
      <c r="G3057" s="73"/>
      <c r="H3057" s="73"/>
      <c r="I3057" s="135"/>
      <c r="J3057" s="136"/>
      <c r="K3057" s="137"/>
      <c r="L3057" s="73"/>
      <c r="M3057" s="73"/>
    </row>
    <row r="3058" spans="2:13" ht="21" customHeight="1" outlineLevel="1">
      <c r="B3058" s="73"/>
      <c r="C3058" s="133" t="s">
        <v>511</v>
      </c>
      <c r="D3058" s="73"/>
      <c r="E3058" s="134"/>
      <c r="F3058" s="73"/>
      <c r="G3058" s="73"/>
      <c r="H3058" s="73"/>
      <c r="I3058" s="135"/>
      <c r="J3058" s="136"/>
      <c r="K3058" s="137"/>
      <c r="L3058" s="73"/>
      <c r="M3058" s="73"/>
    </row>
    <row r="3059" spans="2:13" ht="21" customHeight="1" outlineLevel="1">
      <c r="B3059" s="73"/>
      <c r="C3059" s="73"/>
      <c r="D3059" s="73"/>
      <c r="E3059" s="83"/>
      <c r="F3059" s="73"/>
      <c r="G3059" s="73"/>
      <c r="H3059" s="73"/>
      <c r="I3059" s="73"/>
      <c r="J3059" s="73"/>
      <c r="K3059" s="73"/>
      <c r="L3059" s="73"/>
      <c r="M3059" s="73"/>
    </row>
    <row r="3060" spans="2:13" ht="21" customHeight="1" outlineLevel="1">
      <c r="B3060" s="73"/>
      <c r="C3060" s="481"/>
      <c r="D3060" s="481"/>
      <c r="E3060" s="481"/>
      <c r="F3060" s="481"/>
      <c r="G3060" s="481"/>
      <c r="H3060" s="481"/>
      <c r="I3060" s="481"/>
      <c r="J3060" s="481"/>
      <c r="K3060" s="481"/>
      <c r="L3060" s="73"/>
      <c r="M3060" s="73"/>
    </row>
    <row r="3061" spans="2:13" ht="21" customHeight="1" outlineLevel="1">
      <c r="B3061" s="73"/>
      <c r="C3061" s="481"/>
      <c r="D3061" s="481"/>
      <c r="E3061" s="481"/>
      <c r="F3061" s="481"/>
      <c r="G3061" s="481"/>
      <c r="H3061" s="481"/>
      <c r="I3061" s="481"/>
      <c r="J3061" s="481"/>
      <c r="K3061" s="481"/>
      <c r="L3061" s="73"/>
      <c r="M3061" s="73"/>
    </row>
    <row r="3062" spans="2:13" ht="21" customHeight="1" outlineLevel="1">
      <c r="B3062" s="73"/>
      <c r="C3062" s="481"/>
      <c r="D3062" s="481"/>
      <c r="E3062" s="481"/>
      <c r="F3062" s="481"/>
      <c r="G3062" s="481"/>
      <c r="H3062" s="481"/>
      <c r="I3062" s="481"/>
      <c r="J3062" s="481"/>
      <c r="K3062" s="481"/>
      <c r="L3062" s="73"/>
      <c r="M3062" s="73"/>
    </row>
    <row r="3063" spans="2:13" ht="21" customHeight="1" outlineLevel="1">
      <c r="B3063" s="73"/>
      <c r="C3063" s="481"/>
      <c r="D3063" s="481"/>
      <c r="E3063" s="481"/>
      <c r="F3063" s="481"/>
      <c r="G3063" s="481"/>
      <c r="H3063" s="481"/>
      <c r="I3063" s="481"/>
      <c r="J3063" s="481"/>
      <c r="K3063" s="481"/>
      <c r="L3063" s="73"/>
      <c r="M3063" s="73"/>
    </row>
    <row r="3064" spans="2:13" ht="21" customHeight="1" outlineLevel="1">
      <c r="B3064" s="73"/>
      <c r="C3064" s="481"/>
      <c r="D3064" s="481"/>
      <c r="E3064" s="481"/>
      <c r="F3064" s="481"/>
      <c r="G3064" s="481"/>
      <c r="H3064" s="481"/>
      <c r="I3064" s="481"/>
      <c r="J3064" s="481"/>
      <c r="K3064" s="481"/>
      <c r="L3064" s="73"/>
      <c r="M3064" s="73"/>
    </row>
    <row r="3065" spans="2:13" ht="21" customHeight="1" outlineLevel="1">
      <c r="B3065" s="73"/>
      <c r="C3065" s="481"/>
      <c r="D3065" s="481"/>
      <c r="E3065" s="481"/>
      <c r="F3065" s="481"/>
      <c r="G3065" s="481"/>
      <c r="H3065" s="481"/>
      <c r="I3065" s="481"/>
      <c r="J3065" s="481"/>
      <c r="K3065" s="481"/>
      <c r="L3065" s="73"/>
      <c r="M3065" s="73"/>
    </row>
    <row r="3066" spans="2:13" ht="21" customHeight="1" outlineLevel="1">
      <c r="B3066" s="73"/>
      <c r="C3066" s="481"/>
      <c r="D3066" s="481"/>
      <c r="E3066" s="481"/>
      <c r="F3066" s="481"/>
      <c r="G3066" s="481"/>
      <c r="H3066" s="481"/>
      <c r="I3066" s="481"/>
      <c r="J3066" s="481"/>
      <c r="K3066" s="481"/>
      <c r="L3066" s="73"/>
      <c r="M3066" s="73"/>
    </row>
    <row r="3067" spans="2:13" ht="21" customHeight="1" outlineLevel="1">
      <c r="B3067" s="73"/>
      <c r="C3067" s="481"/>
      <c r="D3067" s="481"/>
      <c r="E3067" s="481"/>
      <c r="F3067" s="481"/>
      <c r="G3067" s="481"/>
      <c r="H3067" s="481"/>
      <c r="I3067" s="481"/>
      <c r="J3067" s="481"/>
      <c r="K3067" s="481"/>
      <c r="L3067" s="73"/>
      <c r="M3067" s="73"/>
    </row>
    <row r="3068" spans="2:13" ht="21" customHeight="1" outlineLevel="1">
      <c r="B3068" s="73"/>
      <c r="C3068" s="481"/>
      <c r="D3068" s="481"/>
      <c r="E3068" s="481"/>
      <c r="F3068" s="481"/>
      <c r="G3068" s="481"/>
      <c r="H3068" s="481"/>
      <c r="I3068" s="481"/>
      <c r="J3068" s="481"/>
      <c r="K3068" s="481"/>
      <c r="L3068" s="73"/>
      <c r="M3068" s="73"/>
    </row>
    <row r="3069" spans="2:13" ht="21" customHeight="1" outlineLevel="1">
      <c r="B3069" s="73"/>
      <c r="C3069" s="481"/>
      <c r="D3069" s="481"/>
      <c r="E3069" s="481"/>
      <c r="F3069" s="481"/>
      <c r="G3069" s="481"/>
      <c r="H3069" s="481"/>
      <c r="I3069" s="481"/>
      <c r="J3069" s="481"/>
      <c r="K3069" s="481"/>
      <c r="L3069" s="73"/>
      <c r="M3069" s="73"/>
    </row>
    <row r="3070" spans="2:13" ht="21" customHeight="1" outlineLevel="1">
      <c r="B3070" s="73"/>
      <c r="C3070" s="481"/>
      <c r="D3070" s="481"/>
      <c r="E3070" s="481"/>
      <c r="F3070" s="481"/>
      <c r="G3070" s="481"/>
      <c r="H3070" s="481"/>
      <c r="I3070" s="481"/>
      <c r="J3070" s="481"/>
      <c r="K3070" s="481"/>
      <c r="L3070" s="73"/>
      <c r="M3070" s="73"/>
    </row>
    <row r="3071" spans="2:13" ht="21" customHeight="1" outlineLevel="1">
      <c r="B3071" s="73"/>
      <c r="C3071" s="481"/>
      <c r="D3071" s="481"/>
      <c r="E3071" s="481"/>
      <c r="F3071" s="481"/>
      <c r="G3071" s="481"/>
      <c r="H3071" s="481"/>
      <c r="I3071" s="481"/>
      <c r="J3071" s="481"/>
      <c r="K3071" s="481"/>
      <c r="L3071" s="73"/>
      <c r="M3071" s="73"/>
    </row>
    <row r="3072" spans="2:13" ht="21" customHeight="1" outlineLevel="1">
      <c r="B3072" s="73"/>
      <c r="C3072" s="481"/>
      <c r="D3072" s="481"/>
      <c r="E3072" s="481"/>
      <c r="F3072" s="481"/>
      <c r="G3072" s="481"/>
      <c r="H3072" s="481"/>
      <c r="I3072" s="481"/>
      <c r="J3072" s="481"/>
      <c r="K3072" s="481"/>
      <c r="L3072" s="73"/>
      <c r="M3072" s="73"/>
    </row>
    <row r="3073" spans="2:13" ht="21" customHeight="1" outlineLevel="1">
      <c r="B3073" s="73"/>
      <c r="C3073" s="481"/>
      <c r="D3073" s="481"/>
      <c r="E3073" s="481"/>
      <c r="F3073" s="481"/>
      <c r="G3073" s="481"/>
      <c r="H3073" s="481"/>
      <c r="I3073" s="481"/>
      <c r="J3073" s="481"/>
      <c r="K3073" s="481"/>
      <c r="L3073" s="73"/>
      <c r="M3073" s="73"/>
    </row>
    <row r="3074" spans="2:13" ht="21" customHeight="1" outlineLevel="1">
      <c r="B3074" s="73"/>
      <c r="C3074" s="481"/>
      <c r="D3074" s="481"/>
      <c r="E3074" s="481"/>
      <c r="F3074" s="481"/>
      <c r="G3074" s="481"/>
      <c r="H3074" s="481"/>
      <c r="I3074" s="481"/>
      <c r="J3074" s="481"/>
      <c r="K3074" s="481"/>
      <c r="L3074" s="73"/>
      <c r="M3074" s="73"/>
    </row>
    <row r="3075" spans="2:13" ht="21" customHeight="1" outlineLevel="1">
      <c r="B3075" s="73"/>
      <c r="C3075" s="481"/>
      <c r="D3075" s="481"/>
      <c r="E3075" s="481"/>
      <c r="F3075" s="481"/>
      <c r="G3075" s="481"/>
      <c r="H3075" s="481"/>
      <c r="I3075" s="481"/>
      <c r="J3075" s="481"/>
      <c r="K3075" s="481"/>
      <c r="L3075" s="73"/>
      <c r="M3075" s="73"/>
    </row>
    <row r="3076" spans="2:13" ht="21" customHeight="1" outlineLevel="1">
      <c r="B3076" s="73"/>
      <c r="C3076" s="481"/>
      <c r="D3076" s="481"/>
      <c r="E3076" s="481"/>
      <c r="F3076" s="481"/>
      <c r="G3076" s="481"/>
      <c r="H3076" s="481"/>
      <c r="I3076" s="481"/>
      <c r="J3076" s="481"/>
      <c r="K3076" s="481"/>
      <c r="L3076" s="73"/>
      <c r="M3076" s="73"/>
    </row>
    <row r="3077" spans="2:13" ht="21" customHeight="1" outlineLevel="1">
      <c r="B3077" s="73"/>
      <c r="C3077" s="481"/>
      <c r="D3077" s="481"/>
      <c r="E3077" s="481"/>
      <c r="F3077" s="481"/>
      <c r="G3077" s="481"/>
      <c r="H3077" s="481"/>
      <c r="I3077" s="481"/>
      <c r="J3077" s="481"/>
      <c r="K3077" s="481"/>
      <c r="L3077" s="73"/>
      <c r="M3077" s="73"/>
    </row>
    <row r="3078" spans="2:13" ht="21" customHeight="1" outlineLevel="1">
      <c r="B3078" s="73"/>
      <c r="C3078" s="134"/>
      <c r="D3078" s="73"/>
      <c r="E3078" s="134"/>
      <c r="F3078" s="73"/>
      <c r="G3078" s="73"/>
      <c r="H3078" s="73"/>
      <c r="I3078" s="135"/>
      <c r="J3078" s="136"/>
      <c r="K3078" s="137"/>
      <c r="L3078" s="73"/>
      <c r="M3078" s="73"/>
    </row>
    <row r="3079" spans="2:13" ht="20.25" customHeight="1">
      <c r="B3079" s="73"/>
      <c r="C3079" s="134"/>
      <c r="D3079" s="73"/>
      <c r="E3079" s="134"/>
      <c r="F3079" s="73"/>
      <c r="G3079" s="73"/>
      <c r="H3079" s="73"/>
      <c r="I3079" s="135"/>
      <c r="J3079" s="136"/>
      <c r="K3079" s="137"/>
      <c r="L3079" s="73"/>
      <c r="M3079" s="73"/>
    </row>
  </sheetData>
  <sheetProtection password="96EB" sheet="1" objects="1" scenarios="1" selectLockedCells="1" selectUnlockedCells="1"/>
  <mergeCells count="50">
    <mergeCell ref="C2806:K2823"/>
    <mergeCell ref="C2912:K2929"/>
    <mergeCell ref="C2933:K2950"/>
    <mergeCell ref="C3039:K3056"/>
    <mergeCell ref="C3060:K3077"/>
    <mergeCell ref="C2531:K2548"/>
    <mergeCell ref="C2552:K2569"/>
    <mergeCell ref="C2658:K2675"/>
    <mergeCell ref="C2679:K2696"/>
    <mergeCell ref="C2785:K2802"/>
    <mergeCell ref="C2171:K2188"/>
    <mergeCell ref="C2277:K2294"/>
    <mergeCell ref="C2298:K2315"/>
    <mergeCell ref="C2404:K2421"/>
    <mergeCell ref="C2425:K2442"/>
    <mergeCell ref="C1896:K1913"/>
    <mergeCell ref="C1917:K1934"/>
    <mergeCell ref="C2023:K2040"/>
    <mergeCell ref="C2044:K2061"/>
    <mergeCell ref="C2150:K2167"/>
    <mergeCell ref="C1536:K1553"/>
    <mergeCell ref="C1642:K1659"/>
    <mergeCell ref="C1663:K1680"/>
    <mergeCell ref="C1769:K1786"/>
    <mergeCell ref="C1790:K1807"/>
    <mergeCell ref="C1261:K1278"/>
    <mergeCell ref="C1282:K1299"/>
    <mergeCell ref="C1388:K1405"/>
    <mergeCell ref="C1409:K1426"/>
    <mergeCell ref="C1515:K1532"/>
    <mergeCell ref="C901:K918"/>
    <mergeCell ref="C1007:K1024"/>
    <mergeCell ref="C1028:K1045"/>
    <mergeCell ref="C1134:K1151"/>
    <mergeCell ref="C1155:K1172"/>
    <mergeCell ref="C626:K643"/>
    <mergeCell ref="C647:K664"/>
    <mergeCell ref="C753:K770"/>
    <mergeCell ref="C774:K791"/>
    <mergeCell ref="C880:K897"/>
    <mergeCell ref="C266:K283"/>
    <mergeCell ref="C372:K389"/>
    <mergeCell ref="C393:K410"/>
    <mergeCell ref="C499:K516"/>
    <mergeCell ref="C520:K537"/>
    <mergeCell ref="C5:G23"/>
    <mergeCell ref="C27:M27"/>
    <mergeCell ref="C118:K135"/>
    <mergeCell ref="C139:K156"/>
    <mergeCell ref="C245:K262"/>
  </mergeCells>
  <conditionalFormatting sqref="E107">
    <cfRule type="expression" dxfId="89" priority="2">
      <formula>C107="NO"</formula>
    </cfRule>
    <cfRule type="expression" dxfId="88" priority="3">
      <formula>C107=" "</formula>
    </cfRule>
    <cfRule type="expression" dxfId="87" priority="4">
      <formula>C107="Sì"</formula>
    </cfRule>
  </conditionalFormatting>
  <conditionalFormatting sqref="E234">
    <cfRule type="expression" dxfId="86" priority="5">
      <formula>C234="NO"</formula>
    </cfRule>
    <cfRule type="expression" dxfId="85" priority="6">
      <formula>C234=" "</formula>
    </cfRule>
    <cfRule type="expression" dxfId="84" priority="7">
      <formula>C234="Sì"</formula>
    </cfRule>
  </conditionalFormatting>
  <conditionalFormatting sqref="E361">
    <cfRule type="expression" dxfId="83" priority="8">
      <formula>C361="NO"</formula>
    </cfRule>
    <cfRule type="expression" dxfId="82" priority="9">
      <formula>C361=" "</formula>
    </cfRule>
    <cfRule type="expression" dxfId="81" priority="10">
      <formula>C361="Sì"</formula>
    </cfRule>
  </conditionalFormatting>
  <conditionalFormatting sqref="E488">
    <cfRule type="expression" dxfId="80" priority="11">
      <formula>C488="NO"</formula>
    </cfRule>
    <cfRule type="expression" dxfId="79" priority="12">
      <formula>C488=" "</formula>
    </cfRule>
    <cfRule type="expression" dxfId="78" priority="13">
      <formula>C488="Sì"</formula>
    </cfRule>
  </conditionalFormatting>
  <conditionalFormatting sqref="E615">
    <cfRule type="expression" dxfId="77" priority="14">
      <formula>C615="NO"</formula>
    </cfRule>
    <cfRule type="expression" dxfId="76" priority="15">
      <formula>C615=" "</formula>
    </cfRule>
    <cfRule type="expression" dxfId="75" priority="16">
      <formula>C615="Sì"</formula>
    </cfRule>
  </conditionalFormatting>
  <conditionalFormatting sqref="E742">
    <cfRule type="expression" dxfId="74" priority="17">
      <formula>C742="NO"</formula>
    </cfRule>
    <cfRule type="expression" dxfId="73" priority="18">
      <formula>C742=" "</formula>
    </cfRule>
    <cfRule type="expression" dxfId="72" priority="19">
      <formula>C742="Sì"</formula>
    </cfRule>
  </conditionalFormatting>
  <conditionalFormatting sqref="E869">
    <cfRule type="expression" dxfId="71" priority="20">
      <formula>C869="NO"</formula>
    </cfRule>
    <cfRule type="expression" dxfId="70" priority="21">
      <formula>C869=" "</formula>
    </cfRule>
    <cfRule type="expression" dxfId="69" priority="22">
      <formula>C869="Sì"</formula>
    </cfRule>
  </conditionalFormatting>
  <conditionalFormatting sqref="E996">
    <cfRule type="expression" dxfId="68" priority="23">
      <formula>C996="NO"</formula>
    </cfRule>
    <cfRule type="expression" dxfId="67" priority="24">
      <formula>C996=" "</formula>
    </cfRule>
    <cfRule type="expression" dxfId="66" priority="25">
      <formula>C996="Sì"</formula>
    </cfRule>
  </conditionalFormatting>
  <conditionalFormatting sqref="E1123">
    <cfRule type="expression" dxfId="65" priority="26">
      <formula>C1123="NO"</formula>
    </cfRule>
    <cfRule type="expression" dxfId="64" priority="27">
      <formula>C1123=" "</formula>
    </cfRule>
    <cfRule type="expression" dxfId="63" priority="28">
      <formula>C1123="Sì"</formula>
    </cfRule>
  </conditionalFormatting>
  <conditionalFormatting sqref="E1250">
    <cfRule type="expression" dxfId="62" priority="29">
      <formula>C1250="NO"</formula>
    </cfRule>
    <cfRule type="expression" dxfId="61" priority="30">
      <formula>C1250=" "</formula>
    </cfRule>
    <cfRule type="expression" dxfId="60" priority="31">
      <formula>C1250="Sì"</formula>
    </cfRule>
  </conditionalFormatting>
  <conditionalFormatting sqref="E1377">
    <cfRule type="expression" dxfId="59" priority="32">
      <formula>C1377="NO"</formula>
    </cfRule>
    <cfRule type="expression" dxfId="58" priority="33">
      <formula>C1377=" "</formula>
    </cfRule>
    <cfRule type="expression" dxfId="57" priority="34">
      <formula>C1377="Sì"</formula>
    </cfRule>
  </conditionalFormatting>
  <conditionalFormatting sqref="E1504">
    <cfRule type="expression" dxfId="56" priority="35">
      <formula>C1504="NO"</formula>
    </cfRule>
    <cfRule type="expression" dxfId="55" priority="36">
      <formula>C1504=" "</formula>
    </cfRule>
    <cfRule type="expression" dxfId="54" priority="37">
      <formula>C1504="Sì"</formula>
    </cfRule>
  </conditionalFormatting>
  <conditionalFormatting sqref="E1631">
    <cfRule type="expression" dxfId="53" priority="38">
      <formula>C1631="NO"</formula>
    </cfRule>
    <cfRule type="expression" dxfId="52" priority="39">
      <formula>C1631=" "</formula>
    </cfRule>
    <cfRule type="expression" dxfId="51" priority="40">
      <formula>C1631="Sì"</formula>
    </cfRule>
  </conditionalFormatting>
  <conditionalFormatting sqref="E1758">
    <cfRule type="expression" dxfId="50" priority="41">
      <formula>C1758="NO"</formula>
    </cfRule>
    <cfRule type="expression" dxfId="49" priority="42">
      <formula>C1758=" "</formula>
    </cfRule>
    <cfRule type="expression" dxfId="48" priority="43">
      <formula>C1758="Sì"</formula>
    </cfRule>
  </conditionalFormatting>
  <conditionalFormatting sqref="E1885">
    <cfRule type="expression" dxfId="47" priority="44">
      <formula>C1885="NO"</formula>
    </cfRule>
    <cfRule type="expression" dxfId="46" priority="45">
      <formula>C1885=" "</formula>
    </cfRule>
    <cfRule type="expression" dxfId="45" priority="46">
      <formula>C1885="Sì"</formula>
    </cfRule>
  </conditionalFormatting>
  <conditionalFormatting sqref="E2012">
    <cfRule type="expression" dxfId="44" priority="47">
      <formula>C2012="NO"</formula>
    </cfRule>
    <cfRule type="expression" dxfId="43" priority="48">
      <formula>C2012=" "</formula>
    </cfRule>
    <cfRule type="expression" dxfId="42" priority="49">
      <formula>C2012="Sì"</formula>
    </cfRule>
  </conditionalFormatting>
  <conditionalFormatting sqref="E2139">
    <cfRule type="expression" dxfId="41" priority="50">
      <formula>C2139="NO"</formula>
    </cfRule>
    <cfRule type="expression" dxfId="40" priority="51">
      <formula>C2139=" "</formula>
    </cfRule>
    <cfRule type="expression" dxfId="39" priority="52">
      <formula>C2139="Sì"</formula>
    </cfRule>
  </conditionalFormatting>
  <conditionalFormatting sqref="E2266">
    <cfRule type="expression" dxfId="38" priority="53">
      <formula>C2266="NO"</formula>
    </cfRule>
    <cfRule type="expression" dxfId="37" priority="54">
      <formula>C2266=" "</formula>
    </cfRule>
    <cfRule type="expression" dxfId="36" priority="55">
      <formula>C2266="Sì"</formula>
    </cfRule>
  </conditionalFormatting>
  <conditionalFormatting sqref="E2393">
    <cfRule type="expression" dxfId="35" priority="56">
      <formula>C2393="NO"</formula>
    </cfRule>
    <cfRule type="expression" dxfId="34" priority="57">
      <formula>C2393=" "</formula>
    </cfRule>
    <cfRule type="expression" dxfId="33" priority="58">
      <formula>C2393="Sì"</formula>
    </cfRule>
  </conditionalFormatting>
  <conditionalFormatting sqref="E2520">
    <cfRule type="expression" dxfId="32" priority="59">
      <formula>C2520="NO"</formula>
    </cfRule>
    <cfRule type="expression" dxfId="31" priority="60">
      <formula>C2520=" "</formula>
    </cfRule>
    <cfRule type="expression" dxfId="30" priority="61">
      <formula>C2520="Sì"</formula>
    </cfRule>
  </conditionalFormatting>
  <conditionalFormatting sqref="E2647">
    <cfRule type="expression" dxfId="29" priority="62">
      <formula>C2647="NO"</formula>
    </cfRule>
    <cfRule type="expression" dxfId="28" priority="63">
      <formula>C2647=" "</formula>
    </cfRule>
    <cfRule type="expression" dxfId="27" priority="64">
      <formula>C2647="Sì"</formula>
    </cfRule>
  </conditionalFormatting>
  <conditionalFormatting sqref="E2774">
    <cfRule type="expression" dxfId="26" priority="65">
      <formula>C2774="NO"</formula>
    </cfRule>
    <cfRule type="expression" dxfId="25" priority="66">
      <formula>C2774=" "</formula>
    </cfRule>
    <cfRule type="expression" dxfId="24" priority="67">
      <formula>C2774="Sì"</formula>
    </cfRule>
  </conditionalFormatting>
  <conditionalFormatting sqref="E2901">
    <cfRule type="expression" dxfId="23" priority="68">
      <formula>C2901="NO"</formula>
    </cfRule>
    <cfRule type="expression" dxfId="22" priority="69">
      <formula>C2901=" "</formula>
    </cfRule>
    <cfRule type="expression" dxfId="21" priority="70">
      <formula>C2901="Sì"</formula>
    </cfRule>
  </conditionalFormatting>
  <conditionalFormatting sqref="E3028">
    <cfRule type="expression" dxfId="20" priority="71">
      <formula>C3028="NO"</formula>
    </cfRule>
    <cfRule type="expression" dxfId="19" priority="72">
      <formula>C3028=" "</formula>
    </cfRule>
    <cfRule type="expression" dxfId="18" priority="73">
      <formula>C3028="Sì"</formula>
    </cfRule>
  </conditionalFormatting>
  <dataValidations count="5">
    <dataValidation type="textLength" allowBlank="1" showInputMessage="1" showErrorMessage="1" sqref="C118:K135 C139:K156 C245:K262 C266:K283 C372:K389 C393:K410 C499:K516 C520:K537 C626:K643 C647:K664 C753:K770 C774:K791 C880:K897 C901:K918 C1007:K1024 C1028:K1045 C1134:K1151 C1155:K1172 C1261:K1278 C1282:K1299 C1388:K1405 C1409:K1426 C1515:K1532 C1536:K1553 C1642:K1659 C1663:K1680 C1769:K1786 C1790:K1807 C1896:K1913 C1917:K1934 C2023:K2040 C2044:K2061 C2150:K2167 C2171:K2188 C2277:K2294 C2298:K2315 C2404:K2421 C2425:K2442 C2531:K2548 C2552:K2569 C2658:K2675 C2679:K2696 C2785:K2802 C2806:K2823 C2912:K2929 C2933:K2950 C3039:K3056 C3060:K3077">
      <formula1>0</formula1>
      <formula2>5000</formula2>
    </dataValidation>
    <dataValidation type="list" allowBlank="1" showInputMessage="1" showErrorMessage="1" sqref="L41 L168 L295 L422 L549 L676 L803 L930 L1057 L1184 L1311 L1438 L1565 L1692 L1819 L1946 L2073 L2200 L2327 L2454 L2581 L2708 L2835 L2962">
      <formula1>"SI,NO"</formula1>
      <formula2>0</formula2>
    </dataValidation>
    <dataValidation type="list" allowBlank="1" showInputMessage="1" showErrorMessage="1" sqref="G32 K41 E103 G103 I103 E105 G105 I105 G159 K168 E230 G230 I230 E232 G232 I232 G286 K295 E357 G357 I357 E359 G359 I359 G413 K422 E484 G484 I484 E486 G486 I486 G540 K549 E611 G611 I611 E613 G613 I613 G667 K676 E738 G738 I738 E740 G740 I740 G794 K803 E865 G865 I865 E867 G867 I867 G921 K930 E992 G992 I992 E994 G994 I994 G1048 K1057 E1119 G1119 I1119 E1121 G1121 I1121 G1175 K1184 E1246 G1246 I1246 E1248 G1248 I1248 G1302 K1311 E1373 G1373 I1373 E1375 G1375 I1375 G1429 K1438 E1500 G1500 I1500 E1502 G1502 I1502 G1556 K1565 E1627 G1627 I1627 E1629 G1629 I1629 G1683 K1692 E1754 G1754 I1754 E1756 G1756 I1756 G1810 K1819 E1881 G1881 I1881 E1883 G1883 I1883 G1937 K1946 E2008 G2008 I2008 E2010 G2010 I2010 G2064 K2073 E2135 G2135 I2135 E2137 G2137 I2137 G2191 K2200 E2262 G2262 I2262 E2264 G2264 I2264 G2318 K2327 E2389 G2389 I2389 E2391 G2391 I2391 G2445 K2454 E2516 G2516 I2516 E2518 G2518 I2518 G2572 K2581 E2643 G2643 I2643 E2645 G2645 I2645 G2699 E2770 G2770 I2770 E2772 G2772 I2772 G2826 E2897 G2897 I2897 E2899 G2899 I2899 G2953 E3024 G3024 I3024 E3026 G3026 I3026">
      <formula1>"Sì,No"</formula1>
      <formula2>0</formula2>
    </dataValidation>
    <dataValidation type="list" allowBlank="1" showInputMessage="1" showErrorMessage="1" sqref="E102 G102 I102 E229 G229 I229 E356 G356 I356 E483 G483 I483 E610 G610 I610 E737 G737 I737 E864 G864 I864 E991 G991 I991 E1118 G1118 I1118 E1245 G1245 I1245 E1372 G1372 I1372 E1499 G1499 I1499 E1626 G1626 I1626 E1753 G1753 I1753 E1880 G1880 I1880 E2007 G2007 I2007 E2134 G2134 I2134 E2261 G2261 I2261 E2388 G2388 I2388 E2515 G2515 I2515 E2642 G2642 I2642 E2769 G2769 I2769 E2896 G2896 I2896 E3023 G3023 I3023">
      <formula1>"Distrettuale,Comunale,Altro"</formula1>
      <formula2>0</formula2>
    </dataValidation>
    <dataValidation type="list" allowBlank="1" showInputMessage="1" showErrorMessage="1" sqref="E109 G109 I109 E236 G236 I236 E363 G363 I363 E490 G490 I490 E617 G617 I617 E744 G744 I744 E871 G871 I871 E998 G998 I998 E1125 G1125 I1125 E1252 G1252 I1252 E1379 G1379 I1379 E1506 G1506 I1506 E1633 G1633 I1633 E1760 G1760 I1760 E1887 G1887 I1887 E2014 G2014 I2014 E2141 G2141 I2141 E2268 G2268 I2268 E2395 G2395 I2395 E2522 G2522 I2522 E2649 G2649 I2649 E2776 G2776 I2776 E2903 G2903 I2903 E3030 G3030 I3030">
      <formula1>"Bando di gara,Affidamento diretto"</formula1>
      <formula2>0</formula2>
    </dataValidation>
  </dataValidations>
  <pageMargins left="0" right="0" top="0" bottom="0" header="0.511811023622047" footer="0.511811023622047"/>
  <pageSetup paperSize="9" scale="27" fitToHeight="0"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472C4"/>
  </sheetPr>
  <dimension ref="A2:AMJ462"/>
  <sheetViews>
    <sheetView zoomScale="73" zoomScaleNormal="73" workbookViewId="0">
      <selection activeCell="C117" sqref="C117:K134"/>
    </sheetView>
  </sheetViews>
  <sheetFormatPr defaultColWidth="8.5703125" defaultRowHeight="18" outlineLevelRow="1"/>
  <cols>
    <col min="1" max="1" width="2.5703125" style="72" customWidth="1"/>
    <col min="2" max="2" width="4.42578125" style="72" customWidth="1"/>
    <col min="3" max="3" width="114.42578125" style="72" customWidth="1"/>
    <col min="4" max="4" width="2.5703125" style="72" customWidth="1"/>
    <col min="5" max="5" width="83.5703125" style="72" customWidth="1"/>
    <col min="6" max="6" width="2.5703125" style="72" customWidth="1"/>
    <col min="7" max="7" width="48.42578125" style="72" customWidth="1"/>
    <col min="8" max="8" width="2.5703125" style="72" customWidth="1"/>
    <col min="9" max="9" width="41.42578125" style="72" customWidth="1"/>
    <col min="10" max="10" width="2.5703125" style="72" customWidth="1"/>
    <col min="11" max="11" width="37.42578125" style="72" customWidth="1"/>
    <col min="12" max="12" width="2.5703125" style="72" customWidth="1"/>
    <col min="13" max="13" width="8.5703125" style="72"/>
    <col min="14" max="14" width="2.5703125" style="72" customWidth="1"/>
    <col min="15" max="1024" width="8.5703125" style="72"/>
  </cols>
  <sheetData>
    <row r="2" spans="2:15">
      <c r="B2" s="73"/>
      <c r="C2" s="73"/>
      <c r="D2" s="73"/>
      <c r="E2" s="73"/>
      <c r="F2" s="73"/>
      <c r="G2" s="73"/>
      <c r="H2" s="73"/>
      <c r="I2" s="73"/>
      <c r="J2" s="73"/>
      <c r="K2" s="73"/>
      <c r="L2" s="73"/>
      <c r="M2" s="73"/>
    </row>
    <row r="3" spans="2:15" ht="30">
      <c r="B3" s="73"/>
      <c r="C3" s="74" t="s">
        <v>693</v>
      </c>
      <c r="D3" s="3"/>
      <c r="E3" s="4"/>
      <c r="F3" s="3"/>
      <c r="G3" s="3"/>
      <c r="H3" s="3"/>
      <c r="I3" s="3"/>
      <c r="J3" s="3"/>
      <c r="K3" s="3"/>
      <c r="L3" s="3"/>
      <c r="M3" s="3"/>
      <c r="N3" s="1"/>
      <c r="O3" s="1"/>
    </row>
    <row r="4" spans="2:15">
      <c r="B4" s="73"/>
      <c r="C4" s="3"/>
      <c r="D4" s="3"/>
      <c r="E4" s="3"/>
      <c r="F4" s="3"/>
      <c r="G4" s="3"/>
      <c r="H4" s="3"/>
      <c r="I4" s="3"/>
      <c r="J4" s="3"/>
      <c r="K4" s="3"/>
      <c r="L4" s="3"/>
      <c r="M4" s="3"/>
      <c r="N4" s="1"/>
      <c r="O4" s="1"/>
    </row>
    <row r="5" spans="2:15" ht="21" customHeight="1">
      <c r="B5" s="73"/>
      <c r="C5" s="478" t="s">
        <v>694</v>
      </c>
      <c r="D5" s="478"/>
      <c r="E5" s="478"/>
      <c r="F5" s="478"/>
      <c r="G5" s="478"/>
      <c r="H5" s="75"/>
      <c r="I5" s="75"/>
      <c r="J5" s="75"/>
      <c r="K5" s="75"/>
      <c r="L5" s="75"/>
      <c r="M5" s="75"/>
      <c r="N5" s="76"/>
      <c r="O5" s="76"/>
    </row>
    <row r="6" spans="2:15" ht="21" customHeight="1">
      <c r="B6" s="73"/>
      <c r="C6" s="478"/>
      <c r="D6" s="478"/>
      <c r="E6" s="478"/>
      <c r="F6" s="478"/>
      <c r="G6" s="478"/>
      <c r="H6" s="75"/>
      <c r="I6" s="75"/>
      <c r="J6" s="75"/>
      <c r="K6" s="75"/>
      <c r="L6" s="75"/>
      <c r="M6" s="75"/>
      <c r="N6" s="76"/>
      <c r="O6" s="76"/>
    </row>
    <row r="7" spans="2:15" ht="21" customHeight="1">
      <c r="B7" s="73"/>
      <c r="C7" s="478"/>
      <c r="D7" s="478"/>
      <c r="E7" s="478"/>
      <c r="F7" s="478"/>
      <c r="G7" s="478"/>
      <c r="H7" s="75"/>
      <c r="I7" s="75"/>
      <c r="J7" s="75"/>
      <c r="K7" s="75"/>
      <c r="L7" s="75"/>
      <c r="M7" s="75"/>
      <c r="N7" s="76"/>
      <c r="O7" s="76"/>
    </row>
    <row r="8" spans="2:15" ht="21" customHeight="1">
      <c r="B8" s="73"/>
      <c r="C8" s="478"/>
      <c r="D8" s="478"/>
      <c r="E8" s="478"/>
      <c r="F8" s="478"/>
      <c r="G8" s="478"/>
      <c r="H8" s="75"/>
      <c r="I8" s="75"/>
      <c r="J8" s="75"/>
      <c r="K8" s="75"/>
      <c r="L8" s="75"/>
      <c r="M8" s="75"/>
      <c r="N8" s="76"/>
      <c r="O8" s="76"/>
    </row>
    <row r="9" spans="2:15" ht="21" customHeight="1">
      <c r="B9" s="73"/>
      <c r="C9" s="478"/>
      <c r="D9" s="478"/>
      <c r="E9" s="478"/>
      <c r="F9" s="478"/>
      <c r="G9" s="478"/>
      <c r="H9" s="75"/>
      <c r="I9" s="75"/>
      <c r="J9" s="75"/>
      <c r="K9" s="75"/>
      <c r="L9" s="75"/>
      <c r="M9" s="75"/>
      <c r="N9" s="76"/>
      <c r="O9" s="76"/>
    </row>
    <row r="10" spans="2:15" ht="21" customHeight="1">
      <c r="B10" s="73"/>
      <c r="C10" s="478"/>
      <c r="D10" s="478"/>
      <c r="E10" s="478"/>
      <c r="F10" s="478"/>
      <c r="G10" s="478"/>
      <c r="H10" s="75"/>
      <c r="I10" s="75"/>
      <c r="J10" s="75"/>
      <c r="K10" s="75"/>
      <c r="L10" s="75"/>
      <c r="M10" s="75"/>
      <c r="N10" s="76"/>
      <c r="O10" s="76"/>
    </row>
    <row r="11" spans="2:15" ht="21" customHeight="1">
      <c r="B11" s="73"/>
      <c r="C11" s="478"/>
      <c r="D11" s="478"/>
      <c r="E11" s="478"/>
      <c r="F11" s="478"/>
      <c r="G11" s="478"/>
      <c r="H11" s="75"/>
      <c r="I11" s="75"/>
      <c r="J11" s="75"/>
      <c r="K11" s="75"/>
      <c r="L11" s="75"/>
      <c r="M11" s="75"/>
      <c r="N11" s="76"/>
      <c r="O11" s="76"/>
    </row>
    <row r="12" spans="2:15" ht="21" customHeight="1">
      <c r="B12" s="73"/>
      <c r="C12" s="478"/>
      <c r="D12" s="478"/>
      <c r="E12" s="478"/>
      <c r="F12" s="478"/>
      <c r="G12" s="478"/>
      <c r="H12" s="75"/>
      <c r="I12" s="75"/>
      <c r="J12" s="75"/>
      <c r="K12" s="75"/>
      <c r="L12" s="75"/>
      <c r="M12" s="75"/>
      <c r="N12" s="76"/>
      <c r="O12" s="76"/>
    </row>
    <row r="13" spans="2:15" ht="21" customHeight="1">
      <c r="B13" s="73"/>
      <c r="C13" s="478"/>
      <c r="D13" s="478"/>
      <c r="E13" s="478"/>
      <c r="F13" s="478"/>
      <c r="G13" s="478"/>
      <c r="H13" s="75"/>
      <c r="I13" s="75"/>
      <c r="J13" s="75"/>
      <c r="K13" s="75"/>
      <c r="L13" s="75"/>
      <c r="M13" s="75"/>
      <c r="N13" s="76"/>
      <c r="O13" s="76"/>
    </row>
    <row r="14" spans="2:15" ht="21" customHeight="1">
      <c r="B14" s="73"/>
      <c r="C14" s="478"/>
      <c r="D14" s="478"/>
      <c r="E14" s="478"/>
      <c r="F14" s="478"/>
      <c r="G14" s="478"/>
      <c r="H14" s="75"/>
      <c r="I14" s="75"/>
      <c r="J14" s="75"/>
      <c r="K14" s="75"/>
      <c r="L14" s="75"/>
      <c r="M14" s="75"/>
      <c r="N14" s="76"/>
      <c r="O14" s="76"/>
    </row>
    <row r="15" spans="2:15" ht="21" customHeight="1">
      <c r="B15" s="73"/>
      <c r="C15" s="478"/>
      <c r="D15" s="478"/>
      <c r="E15" s="478"/>
      <c r="F15" s="478"/>
      <c r="G15" s="478"/>
      <c r="H15" s="75"/>
      <c r="I15" s="75"/>
      <c r="J15" s="75"/>
      <c r="K15" s="75"/>
      <c r="L15" s="75"/>
      <c r="M15" s="75"/>
      <c r="N15" s="76"/>
      <c r="O15" s="76"/>
    </row>
    <row r="16" spans="2:15" ht="21" customHeight="1">
      <c r="B16" s="73"/>
      <c r="C16" s="478"/>
      <c r="D16" s="478"/>
      <c r="E16" s="478"/>
      <c r="F16" s="478"/>
      <c r="G16" s="478"/>
      <c r="H16" s="75"/>
      <c r="I16" s="75"/>
      <c r="J16" s="75"/>
      <c r="K16" s="75"/>
      <c r="L16" s="75"/>
      <c r="M16" s="75"/>
      <c r="N16" s="76"/>
      <c r="O16" s="76"/>
    </row>
    <row r="17" spans="2:1024" ht="21" customHeight="1">
      <c r="B17" s="73"/>
      <c r="C17" s="478"/>
      <c r="D17" s="478"/>
      <c r="E17" s="478"/>
      <c r="F17" s="478"/>
      <c r="G17" s="478"/>
      <c r="H17" s="75"/>
      <c r="I17" s="75"/>
      <c r="J17" s="75"/>
      <c r="K17" s="75"/>
      <c r="L17" s="75"/>
      <c r="M17" s="75"/>
      <c r="N17" s="76"/>
      <c r="O17" s="76"/>
    </row>
    <row r="18" spans="2:1024" ht="21" customHeight="1">
      <c r="B18" s="73"/>
      <c r="C18" s="478"/>
      <c r="D18" s="478"/>
      <c r="E18" s="478"/>
      <c r="F18" s="478"/>
      <c r="G18" s="478"/>
      <c r="H18" s="75"/>
      <c r="I18" s="75"/>
      <c r="J18" s="75"/>
      <c r="K18" s="75"/>
      <c r="L18" s="75"/>
      <c r="M18" s="75"/>
      <c r="N18" s="76"/>
      <c r="O18" s="76"/>
    </row>
    <row r="19" spans="2:1024" ht="17.25" customHeight="1">
      <c r="B19" s="73"/>
      <c r="C19" s="478"/>
      <c r="D19" s="478"/>
      <c r="E19" s="478"/>
      <c r="F19" s="478"/>
      <c r="G19" s="478"/>
      <c r="H19" s="3"/>
      <c r="I19" s="3"/>
      <c r="J19" s="3"/>
      <c r="K19" s="3"/>
      <c r="L19" s="3"/>
      <c r="M19" s="3"/>
      <c r="N19" s="1"/>
      <c r="O19" s="1"/>
    </row>
    <row r="20" spans="2:1024" ht="17.25" customHeight="1">
      <c r="B20" s="73"/>
      <c r="C20" s="478"/>
      <c r="D20" s="478"/>
      <c r="E20" s="478"/>
      <c r="F20" s="478"/>
      <c r="G20" s="478"/>
      <c r="H20" s="3"/>
      <c r="I20" s="3"/>
      <c r="J20" s="3"/>
      <c r="K20" s="3"/>
      <c r="L20" s="3"/>
      <c r="M20" s="3"/>
      <c r="N20" s="1"/>
      <c r="O20" s="1"/>
    </row>
    <row r="21" spans="2:1024" ht="39.75" customHeight="1">
      <c r="B21" s="73"/>
      <c r="C21" s="478"/>
      <c r="D21" s="478"/>
      <c r="E21" s="478"/>
      <c r="F21" s="478"/>
      <c r="G21" s="478"/>
      <c r="H21" s="73"/>
      <c r="I21" s="73"/>
      <c r="J21" s="73"/>
      <c r="K21" s="73"/>
      <c r="L21" s="73"/>
      <c r="M21" s="73"/>
    </row>
    <row r="22" spans="2:1024" ht="39.75" customHeight="1">
      <c r="B22" s="73"/>
      <c r="C22" s="77" t="s">
        <v>362</v>
      </c>
      <c r="D22" s="78"/>
      <c r="E22" s="78"/>
      <c r="F22" s="78"/>
      <c r="G22" s="78"/>
      <c r="H22" s="73"/>
      <c r="I22" s="3"/>
      <c r="J22" s="73"/>
      <c r="K22" s="73"/>
      <c r="L22" s="73"/>
      <c r="M22" s="73"/>
    </row>
    <row r="23" spans="2:1024" ht="39.75" customHeight="1">
      <c r="B23" s="73"/>
      <c r="C23" s="79" t="s">
        <v>426</v>
      </c>
      <c r="D23" s="78"/>
      <c r="E23" s="78"/>
      <c r="F23" s="78"/>
      <c r="G23" s="78"/>
      <c r="H23" s="73"/>
      <c r="I23" s="3"/>
      <c r="J23" s="73"/>
      <c r="K23" s="73"/>
      <c r="L23" s="73"/>
      <c r="M23" s="73"/>
    </row>
    <row r="24" spans="2:1024" ht="39.75" customHeight="1">
      <c r="B24" s="73"/>
      <c r="C24" s="80" t="s">
        <v>427</v>
      </c>
      <c r="D24" s="78"/>
      <c r="E24" s="78"/>
      <c r="F24" s="78"/>
      <c r="G24" s="78"/>
      <c r="H24" s="73"/>
      <c r="I24" s="3"/>
      <c r="J24" s="73"/>
      <c r="K24" s="73"/>
      <c r="L24" s="73"/>
      <c r="M24" s="73"/>
    </row>
    <row r="25" spans="2:1024">
      <c r="B25" s="73"/>
      <c r="C25" s="479"/>
      <c r="D25" s="479"/>
      <c r="E25" s="479"/>
      <c r="F25" s="479"/>
      <c r="G25" s="479"/>
      <c r="H25" s="479"/>
      <c r="I25" s="479"/>
      <c r="J25" s="479"/>
      <c r="K25" s="479"/>
      <c r="L25" s="479"/>
      <c r="M25" s="479"/>
      <c r="CF25" s="158"/>
      <c r="CG25" s="158"/>
      <c r="CH25" s="158"/>
      <c r="CI25" s="158"/>
      <c r="CJ25" s="158"/>
      <c r="CK25" s="158"/>
      <c r="CL25" s="158"/>
      <c r="CM25" s="158"/>
      <c r="CN25" s="158"/>
      <c r="CO25" s="158"/>
      <c r="CP25" s="158"/>
      <c r="CQ25" s="158"/>
      <c r="CR25" s="158"/>
      <c r="CS25" s="158"/>
      <c r="CT25" s="158"/>
      <c r="CU25" s="158"/>
      <c r="CV25" s="158"/>
      <c r="CW25" s="158"/>
      <c r="CX25" s="158"/>
      <c r="CY25" s="158"/>
      <c r="CZ25" s="158"/>
      <c r="DA25" s="158"/>
      <c r="DB25" s="158"/>
      <c r="DC25" s="158"/>
      <c r="DD25" s="158"/>
      <c r="DE25" s="158"/>
      <c r="DF25" s="158"/>
      <c r="DG25" s="158"/>
      <c r="DH25" s="158"/>
      <c r="DI25" s="158"/>
      <c r="DJ25" s="158"/>
      <c r="DK25" s="158"/>
      <c r="DL25" s="158"/>
      <c r="DM25" s="158"/>
      <c r="DN25" s="158"/>
      <c r="DO25" s="158"/>
      <c r="DP25" s="158"/>
      <c r="DQ25" s="158"/>
      <c r="DR25" s="158"/>
      <c r="DS25" s="158"/>
      <c r="DT25" s="158"/>
      <c r="DU25" s="158"/>
      <c r="DV25" s="158"/>
      <c r="DW25" s="158"/>
      <c r="DX25" s="158"/>
      <c r="DY25" s="158"/>
      <c r="DZ25" s="158"/>
      <c r="EA25" s="158"/>
      <c r="EB25" s="158"/>
      <c r="EC25" s="158"/>
      <c r="ED25" s="158"/>
      <c r="EE25" s="158"/>
      <c r="EF25" s="158"/>
      <c r="EG25" s="158"/>
      <c r="EH25" s="158"/>
      <c r="EI25" s="158"/>
      <c r="EJ25" s="158"/>
      <c r="EK25" s="158"/>
      <c r="EL25" s="158"/>
      <c r="EM25" s="158"/>
      <c r="EN25" s="158"/>
      <c r="EO25" s="158"/>
      <c r="EP25" s="158"/>
      <c r="EQ25" s="158"/>
      <c r="ER25" s="158"/>
      <c r="ES25" s="158"/>
      <c r="ET25" s="158"/>
      <c r="EU25" s="158"/>
      <c r="EV25" s="158"/>
      <c r="EW25" s="158"/>
      <c r="EX25" s="158"/>
      <c r="EY25" s="158"/>
      <c r="EZ25" s="158"/>
      <c r="FA25" s="158"/>
      <c r="FB25" s="158"/>
      <c r="FC25" s="158"/>
      <c r="FD25" s="158"/>
      <c r="FE25" s="158"/>
      <c r="FF25" s="158"/>
      <c r="FG25" s="158"/>
      <c r="FH25" s="158"/>
      <c r="FI25" s="158"/>
      <c r="FJ25" s="158"/>
      <c r="FK25" s="158"/>
      <c r="FL25" s="158"/>
      <c r="FM25" s="158"/>
      <c r="FN25" s="158"/>
      <c r="FO25" s="158"/>
      <c r="FP25" s="158"/>
      <c r="FQ25" s="158"/>
      <c r="FR25" s="158"/>
      <c r="FS25" s="158"/>
      <c r="FT25" s="158"/>
      <c r="FU25" s="158"/>
      <c r="FV25" s="158"/>
      <c r="FW25" s="158"/>
      <c r="FX25" s="158"/>
      <c r="FY25" s="158"/>
      <c r="FZ25" s="158"/>
      <c r="GA25" s="158"/>
      <c r="GB25" s="158"/>
      <c r="GC25" s="158"/>
      <c r="GD25" s="158"/>
      <c r="GE25" s="158"/>
      <c r="GF25" s="158"/>
      <c r="GG25" s="158"/>
      <c r="GH25" s="158"/>
      <c r="GI25" s="158"/>
      <c r="GJ25" s="158"/>
      <c r="GK25" s="158"/>
      <c r="GL25" s="158"/>
      <c r="GM25" s="158"/>
      <c r="GN25" s="158"/>
      <c r="GO25" s="158"/>
      <c r="GP25" s="158"/>
      <c r="GQ25" s="158"/>
      <c r="GR25" s="158"/>
      <c r="GS25" s="158"/>
      <c r="GT25" s="158"/>
      <c r="GU25" s="158"/>
      <c r="GV25" s="158"/>
      <c r="GW25" s="158"/>
      <c r="GX25" s="158"/>
      <c r="GY25" s="158"/>
      <c r="GZ25" s="158"/>
      <c r="HA25" s="158"/>
      <c r="HB25" s="158"/>
      <c r="HC25" s="158"/>
      <c r="HD25" s="158"/>
      <c r="HE25" s="158"/>
      <c r="HF25" s="158"/>
      <c r="HG25" s="158"/>
      <c r="HH25" s="158"/>
      <c r="HI25" s="158"/>
      <c r="HJ25" s="158"/>
      <c r="HK25" s="158"/>
      <c r="HL25" s="158"/>
      <c r="HM25" s="158"/>
      <c r="HN25" s="158"/>
      <c r="HO25" s="158"/>
      <c r="HP25" s="158"/>
      <c r="HQ25" s="158"/>
      <c r="HR25" s="158"/>
      <c r="HS25" s="158"/>
      <c r="HT25" s="158"/>
      <c r="HU25" s="158"/>
      <c r="HV25" s="158"/>
      <c r="HW25" s="158"/>
      <c r="HX25" s="158"/>
      <c r="HY25" s="158"/>
      <c r="HZ25" s="158"/>
      <c r="IA25" s="158"/>
      <c r="IB25" s="158"/>
      <c r="IC25" s="158"/>
      <c r="ID25" s="158"/>
      <c r="IE25" s="158"/>
      <c r="IF25" s="158"/>
      <c r="IG25" s="158"/>
      <c r="IH25" s="158"/>
      <c r="II25" s="158"/>
      <c r="IJ25" s="158"/>
      <c r="IK25" s="158"/>
      <c r="IL25" s="158"/>
      <c r="IM25" s="158"/>
      <c r="IN25" s="158"/>
      <c r="IO25" s="158"/>
      <c r="IP25" s="158"/>
      <c r="IQ25" s="158"/>
      <c r="IR25" s="158"/>
      <c r="IS25" s="158"/>
      <c r="IT25" s="158"/>
      <c r="IU25" s="158"/>
      <c r="IV25" s="158"/>
      <c r="IW25" s="158"/>
      <c r="IX25" s="158"/>
      <c r="IY25" s="158"/>
      <c r="IZ25" s="158"/>
      <c r="JA25" s="158"/>
      <c r="JB25" s="158"/>
      <c r="JC25" s="158"/>
      <c r="JD25" s="158"/>
      <c r="JE25" s="158"/>
      <c r="JF25" s="158"/>
      <c r="JG25" s="158"/>
      <c r="JH25" s="158"/>
      <c r="JI25" s="158"/>
      <c r="JJ25" s="158"/>
      <c r="JK25" s="158"/>
      <c r="JL25" s="158"/>
      <c r="JM25" s="158"/>
      <c r="JN25" s="158"/>
      <c r="JO25" s="158"/>
      <c r="JP25" s="158"/>
      <c r="JQ25" s="158"/>
      <c r="JR25" s="158"/>
      <c r="JS25" s="158"/>
      <c r="JT25" s="158"/>
      <c r="JU25" s="158"/>
      <c r="JV25" s="158"/>
      <c r="JW25" s="158"/>
      <c r="JX25" s="158"/>
      <c r="JY25" s="158"/>
      <c r="JZ25" s="158"/>
      <c r="KA25" s="158"/>
      <c r="KB25" s="158"/>
      <c r="KC25" s="158"/>
      <c r="KD25" s="158"/>
      <c r="KE25" s="158"/>
      <c r="KF25" s="158"/>
      <c r="KG25" s="158"/>
      <c r="KH25" s="158"/>
      <c r="KI25" s="158"/>
      <c r="KJ25" s="158"/>
      <c r="KK25" s="158"/>
      <c r="KL25" s="158"/>
      <c r="KM25" s="158"/>
      <c r="KN25" s="158"/>
      <c r="KO25" s="158"/>
      <c r="KP25" s="158"/>
      <c r="KQ25" s="158"/>
      <c r="KR25" s="158"/>
      <c r="KS25" s="158"/>
      <c r="KT25" s="158"/>
      <c r="KU25" s="158"/>
      <c r="KV25" s="158"/>
      <c r="KW25" s="158"/>
      <c r="KX25" s="158"/>
      <c r="KY25" s="158"/>
      <c r="KZ25" s="158"/>
      <c r="LA25" s="158"/>
      <c r="LB25" s="158"/>
      <c r="LC25" s="158"/>
      <c r="LD25" s="158"/>
      <c r="LE25" s="158"/>
      <c r="LF25" s="158"/>
      <c r="LG25" s="158"/>
      <c r="LH25" s="158"/>
      <c r="LI25" s="158"/>
      <c r="LJ25" s="158"/>
      <c r="LK25" s="158"/>
      <c r="LL25" s="158"/>
      <c r="LM25" s="158"/>
      <c r="LN25" s="158"/>
      <c r="LO25" s="158"/>
      <c r="LP25" s="158"/>
      <c r="LQ25" s="158"/>
      <c r="LR25" s="158"/>
      <c r="LS25" s="158"/>
      <c r="LT25" s="158"/>
      <c r="LU25" s="158"/>
      <c r="LV25" s="158"/>
      <c r="LW25" s="158"/>
      <c r="LX25" s="158"/>
      <c r="LY25" s="158"/>
      <c r="LZ25" s="158"/>
      <c r="MA25" s="158"/>
      <c r="MB25" s="158"/>
      <c r="MC25" s="158"/>
      <c r="MD25" s="158"/>
      <c r="ME25" s="158"/>
      <c r="MF25" s="158"/>
      <c r="MG25" s="158"/>
      <c r="MH25" s="158"/>
      <c r="MI25" s="158"/>
      <c r="MJ25" s="158"/>
      <c r="MK25" s="158"/>
      <c r="ML25" s="158"/>
      <c r="MM25" s="158"/>
      <c r="MN25" s="158"/>
      <c r="MO25" s="158"/>
      <c r="MP25" s="158"/>
      <c r="MQ25" s="158"/>
      <c r="MR25" s="158"/>
      <c r="MS25" s="158"/>
      <c r="MT25" s="158"/>
      <c r="MU25" s="158"/>
      <c r="MV25" s="158"/>
      <c r="MW25" s="158"/>
      <c r="MX25" s="158"/>
      <c r="MY25" s="158"/>
      <c r="MZ25" s="158"/>
      <c r="NA25" s="158"/>
      <c r="NB25" s="158"/>
      <c r="NC25" s="158"/>
      <c r="ND25" s="158"/>
      <c r="NE25" s="158"/>
      <c r="NF25" s="158"/>
      <c r="NG25" s="158"/>
      <c r="NH25" s="158"/>
      <c r="NI25" s="158"/>
      <c r="NJ25" s="158"/>
      <c r="NK25" s="158"/>
      <c r="NL25" s="158"/>
      <c r="NM25" s="158"/>
      <c r="NN25" s="158"/>
      <c r="NO25" s="158"/>
      <c r="NP25" s="158"/>
      <c r="NQ25" s="158"/>
      <c r="NR25" s="158"/>
      <c r="NS25" s="158"/>
      <c r="NT25" s="158"/>
      <c r="NU25" s="158"/>
      <c r="NV25" s="158"/>
      <c r="NW25" s="158"/>
      <c r="NX25" s="158"/>
      <c r="NY25" s="158"/>
      <c r="NZ25" s="158"/>
      <c r="OA25" s="158"/>
      <c r="OB25" s="158"/>
      <c r="OC25" s="158"/>
      <c r="OD25" s="158"/>
      <c r="OE25" s="158"/>
      <c r="OF25" s="158"/>
      <c r="OG25" s="158"/>
      <c r="OH25" s="158"/>
      <c r="OI25" s="158"/>
      <c r="OJ25" s="158"/>
      <c r="OK25" s="158"/>
      <c r="OL25" s="158"/>
      <c r="OM25" s="158"/>
      <c r="ON25" s="158"/>
      <c r="OO25" s="158"/>
      <c r="OP25" s="158"/>
      <c r="OQ25" s="158"/>
      <c r="OR25" s="158"/>
      <c r="OS25" s="158"/>
      <c r="OT25" s="158"/>
      <c r="OU25" s="158"/>
      <c r="OV25" s="158"/>
      <c r="OW25" s="158"/>
      <c r="OX25" s="158"/>
      <c r="OY25" s="158"/>
      <c r="OZ25" s="158"/>
      <c r="PA25" s="158"/>
      <c r="PB25" s="158"/>
      <c r="PC25" s="158"/>
      <c r="PD25" s="158"/>
      <c r="PE25" s="158"/>
      <c r="PF25" s="158"/>
      <c r="PG25" s="158"/>
      <c r="PH25" s="158"/>
      <c r="PI25" s="158"/>
      <c r="PJ25" s="158"/>
      <c r="PK25" s="158"/>
      <c r="PL25" s="158"/>
      <c r="PM25" s="158"/>
      <c r="PN25" s="158"/>
      <c r="PO25" s="158"/>
      <c r="PP25" s="158"/>
      <c r="PQ25" s="158"/>
      <c r="PR25" s="158"/>
      <c r="PS25" s="158"/>
      <c r="PT25" s="158"/>
      <c r="PU25" s="158"/>
      <c r="PV25" s="158"/>
      <c r="PW25" s="158"/>
      <c r="PX25" s="158"/>
      <c r="PY25" s="158"/>
      <c r="PZ25" s="158"/>
      <c r="QA25" s="158"/>
      <c r="QB25" s="158"/>
      <c r="QC25" s="158"/>
      <c r="QD25" s="158"/>
      <c r="QE25" s="158"/>
      <c r="QF25" s="158"/>
      <c r="QG25" s="158"/>
      <c r="QH25" s="158"/>
      <c r="QI25" s="158"/>
      <c r="QJ25" s="158"/>
      <c r="QK25" s="158"/>
      <c r="QL25" s="158"/>
      <c r="QM25" s="158"/>
      <c r="QN25" s="158"/>
      <c r="QO25" s="158"/>
      <c r="QP25" s="158"/>
      <c r="QQ25" s="158"/>
      <c r="QR25" s="158"/>
      <c r="QS25" s="158"/>
      <c r="QT25" s="158"/>
      <c r="QU25" s="158"/>
      <c r="QV25" s="158"/>
      <c r="QW25" s="158"/>
      <c r="QX25" s="158"/>
      <c r="QY25" s="158"/>
      <c r="QZ25" s="158"/>
      <c r="RA25" s="158"/>
      <c r="RB25" s="158"/>
      <c r="RC25" s="158"/>
      <c r="RD25" s="158"/>
      <c r="RE25" s="158"/>
      <c r="RF25" s="158"/>
      <c r="RG25" s="158"/>
      <c r="RH25" s="158"/>
      <c r="RI25" s="158"/>
      <c r="RJ25" s="158"/>
      <c r="RK25" s="158"/>
      <c r="RL25" s="158"/>
      <c r="RM25" s="158"/>
      <c r="RN25" s="158"/>
      <c r="RO25" s="158"/>
      <c r="RP25" s="158"/>
      <c r="RQ25" s="158"/>
      <c r="RR25" s="158"/>
      <c r="RS25" s="158"/>
      <c r="RT25" s="158"/>
      <c r="RU25" s="158"/>
      <c r="RV25" s="158"/>
      <c r="RW25" s="158"/>
      <c r="RX25" s="158"/>
      <c r="RY25" s="158"/>
      <c r="RZ25" s="158"/>
      <c r="SA25" s="158"/>
      <c r="SB25" s="158"/>
      <c r="SC25" s="158"/>
      <c r="SD25" s="158"/>
      <c r="SE25" s="158"/>
      <c r="SF25" s="158"/>
      <c r="SG25" s="158"/>
      <c r="SH25" s="158"/>
      <c r="SI25" s="158"/>
      <c r="SJ25" s="158"/>
      <c r="SK25" s="158"/>
      <c r="SL25" s="158"/>
      <c r="SM25" s="158"/>
      <c r="SN25" s="158"/>
      <c r="SO25" s="158"/>
      <c r="SP25" s="158"/>
      <c r="SQ25" s="158"/>
      <c r="SR25" s="158"/>
      <c r="SS25" s="158"/>
      <c r="ST25" s="158"/>
      <c r="SU25" s="158"/>
      <c r="SV25" s="158"/>
      <c r="SW25" s="158"/>
      <c r="SX25" s="158"/>
      <c r="SY25" s="158"/>
      <c r="SZ25" s="158"/>
      <c r="TA25" s="158"/>
      <c r="TB25" s="158"/>
      <c r="TC25" s="158"/>
      <c r="TD25" s="158"/>
      <c r="TE25" s="158"/>
      <c r="TF25" s="158"/>
      <c r="TG25" s="158"/>
      <c r="TH25" s="158"/>
      <c r="TI25" s="158"/>
      <c r="TJ25" s="158"/>
      <c r="TK25" s="158"/>
      <c r="TL25" s="158"/>
      <c r="TM25" s="158"/>
      <c r="TN25" s="158"/>
      <c r="TO25" s="158"/>
      <c r="TP25" s="158"/>
      <c r="TQ25" s="158"/>
      <c r="TR25" s="158"/>
      <c r="TS25" s="158"/>
      <c r="TT25" s="158"/>
      <c r="TU25" s="158"/>
      <c r="TV25" s="158"/>
      <c r="TW25" s="158"/>
      <c r="TX25" s="158"/>
      <c r="TY25" s="158"/>
      <c r="TZ25" s="158"/>
      <c r="UA25" s="158"/>
      <c r="UB25" s="158"/>
      <c r="UC25" s="158"/>
      <c r="UD25" s="158"/>
      <c r="UE25" s="158"/>
      <c r="UF25" s="158"/>
      <c r="UG25" s="158"/>
      <c r="UH25" s="158"/>
      <c r="UI25" s="158"/>
      <c r="UJ25" s="158"/>
      <c r="UK25" s="158"/>
      <c r="UL25" s="158"/>
      <c r="UM25" s="158"/>
      <c r="UN25" s="158"/>
      <c r="UO25" s="158"/>
      <c r="UP25" s="158"/>
      <c r="UQ25" s="158"/>
      <c r="UR25" s="158"/>
      <c r="US25" s="158"/>
      <c r="UT25" s="158"/>
      <c r="UU25" s="158"/>
      <c r="UV25" s="158"/>
      <c r="UW25" s="158"/>
      <c r="UX25" s="158"/>
      <c r="UY25" s="158"/>
      <c r="UZ25" s="158"/>
      <c r="VA25" s="158"/>
      <c r="VB25" s="158"/>
      <c r="VC25" s="158"/>
      <c r="VD25" s="158"/>
      <c r="VE25" s="158"/>
      <c r="VF25" s="158"/>
      <c r="VG25" s="158"/>
      <c r="VH25" s="158"/>
      <c r="VI25" s="158"/>
      <c r="VJ25" s="158"/>
      <c r="VK25" s="158"/>
      <c r="VL25" s="158"/>
      <c r="VM25" s="158"/>
      <c r="VN25" s="158"/>
      <c r="VO25" s="158"/>
      <c r="VP25" s="158"/>
      <c r="VQ25" s="158"/>
      <c r="VR25" s="158"/>
      <c r="VS25" s="158"/>
      <c r="VT25" s="158"/>
      <c r="VU25" s="158"/>
      <c r="VV25" s="158"/>
      <c r="VW25" s="158"/>
      <c r="VX25" s="158"/>
      <c r="VY25" s="158"/>
      <c r="VZ25" s="158"/>
      <c r="WA25" s="158"/>
      <c r="WB25" s="158"/>
      <c r="WC25" s="158"/>
      <c r="WD25" s="158"/>
      <c r="WE25" s="158"/>
      <c r="WF25" s="158"/>
      <c r="WG25" s="158"/>
      <c r="WH25" s="158"/>
      <c r="WI25" s="158"/>
      <c r="WJ25" s="158"/>
      <c r="WK25" s="158"/>
      <c r="WL25" s="158"/>
      <c r="WM25" s="158"/>
      <c r="WN25" s="158"/>
      <c r="WO25" s="158"/>
      <c r="WP25" s="158"/>
      <c r="WQ25" s="158"/>
      <c r="WR25" s="158"/>
      <c r="WS25" s="158"/>
      <c r="WT25" s="158"/>
      <c r="WU25" s="158"/>
      <c r="WV25" s="158"/>
      <c r="WW25" s="158"/>
      <c r="WX25" s="158"/>
      <c r="WY25" s="158"/>
      <c r="WZ25" s="158"/>
      <c r="XA25" s="158"/>
      <c r="XB25" s="158"/>
      <c r="XC25" s="158"/>
      <c r="XD25" s="158"/>
      <c r="XE25" s="158"/>
      <c r="XF25" s="158"/>
      <c r="XG25" s="158"/>
      <c r="XH25" s="158"/>
      <c r="XI25" s="158"/>
      <c r="XJ25" s="158"/>
      <c r="XK25" s="158"/>
      <c r="XL25" s="158"/>
      <c r="XM25" s="158"/>
      <c r="XN25" s="158"/>
      <c r="XO25" s="158"/>
      <c r="XP25" s="158"/>
      <c r="XQ25" s="158"/>
      <c r="XR25" s="158"/>
      <c r="XS25" s="158"/>
      <c r="XT25" s="158"/>
      <c r="XU25" s="158"/>
      <c r="XV25" s="158"/>
      <c r="XW25" s="158"/>
      <c r="XX25" s="158"/>
      <c r="XY25" s="158"/>
      <c r="XZ25" s="158"/>
      <c r="YA25" s="158"/>
      <c r="YB25" s="158"/>
      <c r="YC25" s="158"/>
      <c r="YD25" s="158"/>
      <c r="YE25" s="158"/>
      <c r="YF25" s="158"/>
      <c r="YG25" s="158"/>
      <c r="YH25" s="158"/>
      <c r="YI25" s="158"/>
      <c r="YJ25" s="158"/>
      <c r="YK25" s="158"/>
      <c r="YL25" s="158"/>
      <c r="YM25" s="158"/>
      <c r="YN25" s="158"/>
      <c r="YO25" s="158"/>
      <c r="YP25" s="158"/>
      <c r="YQ25" s="158"/>
      <c r="YR25" s="158"/>
      <c r="YS25" s="158"/>
      <c r="YT25" s="158"/>
      <c r="YU25" s="158"/>
      <c r="YV25" s="158"/>
      <c r="YW25" s="158"/>
      <c r="YX25" s="158"/>
      <c r="YY25" s="158"/>
      <c r="YZ25" s="158"/>
      <c r="ZA25" s="158"/>
      <c r="ZB25" s="158"/>
      <c r="ZC25" s="158"/>
      <c r="ZD25" s="158"/>
      <c r="ZE25" s="158"/>
      <c r="ZF25" s="158"/>
      <c r="ZG25" s="158"/>
      <c r="ZH25" s="158"/>
      <c r="ZI25" s="158"/>
      <c r="ZJ25" s="158"/>
      <c r="ZK25" s="158"/>
      <c r="ZL25" s="158"/>
      <c r="ZM25" s="158"/>
      <c r="ZN25" s="158"/>
      <c r="ZO25" s="158"/>
      <c r="ZP25" s="158"/>
      <c r="ZQ25" s="158"/>
      <c r="ZR25" s="158"/>
      <c r="ZS25" s="158"/>
      <c r="ZT25" s="158"/>
      <c r="ZU25" s="158"/>
      <c r="ZV25" s="158"/>
      <c r="ZW25" s="158"/>
      <c r="ZX25" s="158"/>
      <c r="ZY25" s="158"/>
      <c r="ZZ25" s="158"/>
      <c r="AAA25" s="158"/>
      <c r="AAB25" s="158"/>
      <c r="AAC25" s="158"/>
      <c r="AAD25" s="158"/>
      <c r="AAE25" s="158"/>
      <c r="AAF25" s="158"/>
      <c r="AAG25" s="158"/>
      <c r="AAH25" s="158"/>
      <c r="AAI25" s="158"/>
      <c r="AAJ25" s="158"/>
      <c r="AAK25" s="158"/>
      <c r="AAL25" s="158"/>
      <c r="AAM25" s="158"/>
      <c r="AAN25" s="158"/>
      <c r="AAO25" s="158"/>
      <c r="AAP25" s="158"/>
      <c r="AAQ25" s="158"/>
      <c r="AAR25" s="158"/>
      <c r="AAS25" s="158"/>
      <c r="AAT25" s="158"/>
      <c r="AAU25" s="158"/>
      <c r="AAV25" s="158"/>
      <c r="AAW25" s="158"/>
      <c r="AAX25" s="158"/>
      <c r="AAY25" s="158"/>
      <c r="AAZ25" s="158"/>
      <c r="ABA25" s="158"/>
      <c r="ABB25" s="158"/>
      <c r="ABC25" s="158"/>
      <c r="ABD25" s="158"/>
      <c r="ABE25" s="158"/>
      <c r="ABF25" s="158"/>
      <c r="ABG25" s="158"/>
      <c r="ABH25" s="158"/>
      <c r="ABI25" s="158"/>
      <c r="ABJ25" s="158"/>
      <c r="ABK25" s="158"/>
      <c r="ABL25" s="158"/>
      <c r="ABM25" s="158"/>
      <c r="ABN25" s="158"/>
      <c r="ABO25" s="158"/>
      <c r="ABP25" s="158"/>
      <c r="ABQ25" s="158"/>
      <c r="ABR25" s="158"/>
      <c r="ABS25" s="158"/>
      <c r="ABT25" s="158"/>
      <c r="ABU25" s="158"/>
      <c r="ABV25" s="158"/>
      <c r="ABW25" s="158"/>
      <c r="ABX25" s="158"/>
      <c r="ABY25" s="158"/>
      <c r="ABZ25" s="158"/>
      <c r="ACA25" s="158"/>
      <c r="ACB25" s="158"/>
      <c r="ACC25" s="158"/>
      <c r="ACD25" s="158"/>
      <c r="ACE25" s="158"/>
      <c r="ACF25" s="158"/>
      <c r="ACG25" s="158"/>
      <c r="ACH25" s="158"/>
      <c r="ACI25" s="158"/>
      <c r="ACJ25" s="158"/>
      <c r="ACK25" s="158"/>
      <c r="ACL25" s="158"/>
      <c r="ACM25" s="158"/>
      <c r="ACN25" s="158"/>
      <c r="ACO25" s="158"/>
      <c r="ACP25" s="158"/>
      <c r="ACQ25" s="158"/>
      <c r="ACR25" s="158"/>
      <c r="ACS25" s="158"/>
      <c r="ACT25" s="158"/>
      <c r="ACU25" s="158"/>
      <c r="ACV25" s="158"/>
      <c r="ACW25" s="158"/>
      <c r="ACX25" s="158"/>
      <c r="ACY25" s="158"/>
      <c r="ACZ25" s="158"/>
      <c r="ADA25" s="158"/>
      <c r="ADB25" s="158"/>
      <c r="ADC25" s="158"/>
      <c r="ADD25" s="158"/>
      <c r="ADE25" s="158"/>
      <c r="ADF25" s="158"/>
      <c r="ADG25" s="158"/>
      <c r="ADH25" s="158"/>
      <c r="ADI25" s="158"/>
      <c r="ADJ25" s="158"/>
      <c r="ADK25" s="158"/>
      <c r="ADL25" s="158"/>
      <c r="ADM25" s="158"/>
      <c r="ADN25" s="158"/>
      <c r="ADO25" s="158"/>
      <c r="ADP25" s="158"/>
      <c r="ADQ25" s="158"/>
      <c r="ADR25" s="158"/>
      <c r="ADS25" s="158"/>
      <c r="ADT25" s="158"/>
      <c r="ADU25" s="158"/>
      <c r="ADV25" s="158"/>
      <c r="ADW25" s="158"/>
      <c r="ADX25" s="158"/>
      <c r="ADY25" s="158"/>
      <c r="ADZ25" s="158"/>
      <c r="AEA25" s="158"/>
      <c r="AEB25" s="158"/>
      <c r="AEC25" s="158"/>
      <c r="AED25" s="158"/>
      <c r="AEE25" s="158"/>
      <c r="AEF25" s="158"/>
      <c r="AEG25" s="158"/>
      <c r="AEH25" s="158"/>
      <c r="AEI25" s="158"/>
      <c r="AEJ25" s="158"/>
      <c r="AEK25" s="158"/>
      <c r="AEL25" s="158"/>
      <c r="AEM25" s="158"/>
      <c r="AEN25" s="158"/>
      <c r="AEO25" s="158"/>
      <c r="AEP25" s="158"/>
      <c r="AEQ25" s="158"/>
      <c r="AER25" s="158"/>
      <c r="AES25" s="158"/>
      <c r="AET25" s="158"/>
      <c r="AEU25" s="158"/>
      <c r="AEV25" s="158"/>
      <c r="AEW25" s="158"/>
      <c r="AEX25" s="158"/>
      <c r="AEY25" s="158"/>
      <c r="AEZ25" s="158"/>
      <c r="AFA25" s="158"/>
      <c r="AFB25" s="158"/>
      <c r="AFC25" s="158"/>
      <c r="AFD25" s="158"/>
      <c r="AFE25" s="158"/>
      <c r="AFF25" s="158"/>
      <c r="AFG25" s="158"/>
      <c r="AFH25" s="158"/>
      <c r="AFI25" s="158"/>
      <c r="AFJ25" s="158"/>
      <c r="AFK25" s="158"/>
      <c r="AFL25" s="158"/>
      <c r="AFM25" s="158"/>
      <c r="AFN25" s="158"/>
      <c r="AFO25" s="158"/>
      <c r="AFP25" s="158"/>
      <c r="AFQ25" s="158"/>
      <c r="AFR25" s="158"/>
      <c r="AFS25" s="158"/>
      <c r="AFT25" s="158"/>
      <c r="AFU25" s="158"/>
      <c r="AFV25" s="158"/>
      <c r="AFW25" s="158"/>
      <c r="AFX25" s="158"/>
      <c r="AFY25" s="158"/>
      <c r="AFZ25" s="158"/>
      <c r="AGA25" s="158"/>
      <c r="AGB25" s="158"/>
      <c r="AGC25" s="158"/>
      <c r="AGD25" s="158"/>
      <c r="AGE25" s="158"/>
      <c r="AGF25" s="158"/>
      <c r="AGG25" s="158"/>
      <c r="AGH25" s="158"/>
      <c r="AGI25" s="158"/>
      <c r="AGJ25" s="158"/>
      <c r="AGK25" s="158"/>
      <c r="AGL25" s="158"/>
      <c r="AGM25" s="158"/>
      <c r="AGN25" s="158"/>
      <c r="AGO25" s="158"/>
      <c r="AGP25" s="158"/>
      <c r="AGQ25" s="158"/>
      <c r="AGR25" s="158"/>
      <c r="AGS25" s="158"/>
      <c r="AGT25" s="158"/>
      <c r="AGU25" s="158"/>
      <c r="AGV25" s="158"/>
      <c r="AGW25" s="158"/>
      <c r="AGX25" s="158"/>
      <c r="AGY25" s="158"/>
      <c r="AGZ25" s="158"/>
      <c r="AHA25" s="158"/>
      <c r="AHB25" s="158"/>
      <c r="AHC25" s="158"/>
      <c r="AHD25" s="158"/>
      <c r="AHE25" s="158"/>
      <c r="AHF25" s="158"/>
      <c r="AHG25" s="158"/>
      <c r="AHH25" s="158"/>
      <c r="AHI25" s="158"/>
      <c r="AHJ25" s="158"/>
      <c r="AHK25" s="158"/>
      <c r="AHL25" s="158"/>
      <c r="AHM25" s="158"/>
      <c r="AHN25" s="158"/>
      <c r="AHO25" s="158"/>
      <c r="AHP25" s="158"/>
      <c r="AHQ25" s="158"/>
      <c r="AHR25" s="158"/>
      <c r="AHS25" s="158"/>
      <c r="AHT25" s="158"/>
      <c r="AHU25" s="158"/>
      <c r="AHV25" s="158"/>
      <c r="AHW25" s="158"/>
      <c r="AHX25" s="158"/>
      <c r="AHY25" s="158"/>
      <c r="AHZ25" s="158"/>
      <c r="AIA25" s="158"/>
      <c r="AIB25" s="158"/>
      <c r="AIC25" s="158"/>
      <c r="AID25" s="158"/>
      <c r="AIE25" s="158"/>
      <c r="AIF25" s="158"/>
      <c r="AIG25" s="158"/>
      <c r="AIH25" s="158"/>
      <c r="AII25" s="158"/>
      <c r="AIJ25" s="158"/>
      <c r="AIK25" s="158"/>
      <c r="AIL25" s="158"/>
      <c r="AIM25" s="158"/>
      <c r="AIN25" s="158"/>
      <c r="AIO25" s="158"/>
      <c r="AIP25" s="158"/>
      <c r="AIQ25" s="158"/>
      <c r="AIR25" s="158"/>
      <c r="AIS25" s="158"/>
      <c r="AIT25" s="158"/>
      <c r="AIU25" s="158"/>
      <c r="AIV25" s="158"/>
      <c r="AIW25" s="158"/>
      <c r="AIX25" s="158"/>
      <c r="AIY25" s="158"/>
      <c r="AIZ25" s="158"/>
      <c r="AJA25" s="158"/>
      <c r="AJB25" s="158"/>
      <c r="AJC25" s="158"/>
      <c r="AJD25" s="158"/>
      <c r="AJE25" s="158"/>
      <c r="AJF25" s="158"/>
      <c r="AJG25" s="158"/>
      <c r="AJH25" s="158"/>
      <c r="AJI25" s="158"/>
      <c r="AJJ25" s="158"/>
      <c r="AJK25" s="158"/>
      <c r="AJL25" s="158"/>
      <c r="AJM25" s="158"/>
      <c r="AJN25" s="158"/>
      <c r="AJO25" s="158"/>
      <c r="AJP25" s="158"/>
      <c r="AJQ25" s="158"/>
      <c r="AJR25" s="158"/>
      <c r="AJS25" s="158"/>
      <c r="AJT25" s="158"/>
      <c r="AJU25" s="158"/>
      <c r="AJV25" s="158"/>
      <c r="AJW25" s="158"/>
      <c r="AJX25" s="158"/>
      <c r="AJY25" s="158"/>
      <c r="AJZ25" s="158"/>
      <c r="AKA25" s="158"/>
      <c r="AKB25" s="158"/>
      <c r="AKC25" s="158"/>
      <c r="AKD25" s="158"/>
      <c r="AKE25" s="158"/>
      <c r="AKF25" s="158"/>
      <c r="AKG25" s="158"/>
      <c r="AKH25" s="158"/>
      <c r="AKI25" s="158"/>
      <c r="AKJ25" s="158"/>
      <c r="AKK25" s="158"/>
      <c r="AKL25" s="158"/>
      <c r="AKM25" s="158"/>
      <c r="AKN25" s="158"/>
      <c r="AKO25" s="158"/>
      <c r="AKP25" s="158"/>
      <c r="AKQ25" s="158"/>
      <c r="AKR25" s="158"/>
      <c r="AKS25" s="158"/>
      <c r="AKT25" s="158"/>
      <c r="AKU25" s="158"/>
      <c r="AKV25" s="158"/>
      <c r="AKW25" s="158"/>
      <c r="AKX25" s="158"/>
      <c r="AKY25" s="158"/>
      <c r="AKZ25" s="158"/>
      <c r="ALA25" s="158"/>
      <c r="ALB25" s="158"/>
      <c r="ALC25" s="158"/>
      <c r="ALD25" s="158"/>
      <c r="ALE25" s="158"/>
      <c r="ALF25" s="158"/>
      <c r="ALG25" s="158"/>
      <c r="ALH25" s="158"/>
      <c r="ALI25" s="158"/>
      <c r="ALJ25" s="158"/>
      <c r="ALK25" s="158"/>
      <c r="ALL25" s="158"/>
      <c r="ALM25" s="158"/>
      <c r="ALN25" s="158"/>
      <c r="ALO25" s="158"/>
      <c r="ALP25" s="158"/>
      <c r="ALQ25" s="158"/>
      <c r="ALR25" s="158"/>
      <c r="ALS25" s="158"/>
      <c r="ALT25" s="158"/>
      <c r="ALU25" s="158"/>
      <c r="ALV25" s="158"/>
      <c r="ALW25" s="158"/>
      <c r="ALX25" s="158"/>
      <c r="ALY25" s="158"/>
      <c r="ALZ25" s="158"/>
      <c r="AMA25" s="158"/>
      <c r="AMB25" s="158"/>
      <c r="AMC25" s="158"/>
      <c r="AMD25" s="158"/>
      <c r="AME25" s="158"/>
      <c r="AMF25" s="158"/>
      <c r="AMG25" s="158"/>
      <c r="AMH25" s="158"/>
      <c r="AMI25" s="158"/>
      <c r="AMJ25" s="158"/>
    </row>
    <row r="26" spans="2:1024">
      <c r="B26" s="73"/>
      <c r="C26" s="81"/>
      <c r="D26" s="81"/>
      <c r="E26" s="81"/>
      <c r="F26" s="81"/>
      <c r="G26" s="81"/>
      <c r="H26" s="81"/>
      <c r="I26" s="81"/>
      <c r="J26" s="81"/>
      <c r="K26" s="81"/>
      <c r="L26" s="81"/>
      <c r="M26" s="81"/>
    </row>
    <row r="27" spans="2:1024">
      <c r="B27" s="73"/>
      <c r="C27" s="81"/>
      <c r="D27" s="81"/>
      <c r="E27" s="81"/>
      <c r="F27" s="81"/>
      <c r="G27" s="81"/>
      <c r="H27" s="81"/>
      <c r="I27" s="81"/>
      <c r="J27" s="81"/>
      <c r="K27" s="81"/>
      <c r="L27" s="81"/>
      <c r="M27" s="81"/>
    </row>
    <row r="28" spans="2:1024" ht="24.75" customHeight="1">
      <c r="B28" s="73"/>
      <c r="C28" s="82" t="s">
        <v>428</v>
      </c>
      <c r="D28" s="73"/>
      <c r="E28" s="82" t="s">
        <v>38</v>
      </c>
      <c r="F28" s="73"/>
      <c r="G28" s="82" t="s">
        <v>429</v>
      </c>
      <c r="H28" s="73"/>
      <c r="I28" s="73"/>
      <c r="J28" s="73"/>
      <c r="K28" s="73"/>
      <c r="L28" s="73"/>
      <c r="M28" s="73"/>
    </row>
    <row r="29" spans="2:1024" ht="21" customHeight="1">
      <c r="B29" s="73"/>
      <c r="C29" s="83"/>
      <c r="D29" s="73"/>
      <c r="E29" s="83"/>
      <c r="F29" s="73"/>
      <c r="G29" s="73"/>
      <c r="H29" s="73"/>
      <c r="I29" s="73"/>
      <c r="J29" s="73"/>
      <c r="K29" s="73"/>
      <c r="L29" s="73"/>
      <c r="M29" s="73"/>
    </row>
    <row r="30" spans="2:1024" ht="24" customHeight="1">
      <c r="B30" s="73"/>
      <c r="C30" s="84" t="s">
        <v>42</v>
      </c>
      <c r="D30" s="81"/>
      <c r="E30" s="84" t="s">
        <v>43</v>
      </c>
      <c r="F30" s="73"/>
      <c r="G30" s="85" t="s">
        <v>430</v>
      </c>
      <c r="H30" s="73"/>
      <c r="J30" s="73"/>
      <c r="K30" s="73"/>
      <c r="L30" s="73"/>
      <c r="M30" s="73"/>
    </row>
    <row r="31" spans="2:1024" ht="21" customHeight="1" outlineLevel="1">
      <c r="B31" s="73"/>
      <c r="C31" s="83"/>
      <c r="D31" s="73"/>
      <c r="E31" s="83"/>
      <c r="F31" s="73"/>
      <c r="G31" s="73"/>
      <c r="H31" s="73"/>
      <c r="I31" s="73"/>
      <c r="J31" s="73"/>
      <c r="K31" s="73"/>
      <c r="L31" s="73"/>
      <c r="M31" s="73"/>
    </row>
    <row r="32" spans="2:1024" ht="21.75" customHeight="1" outlineLevel="1">
      <c r="B32" s="73"/>
      <c r="C32" s="86" t="s">
        <v>431</v>
      </c>
      <c r="D32" s="73"/>
      <c r="E32" s="87"/>
      <c r="F32" s="73"/>
      <c r="G32" s="73"/>
      <c r="H32" s="73"/>
      <c r="I32" s="73"/>
      <c r="J32" s="73"/>
      <c r="K32" s="73"/>
      <c r="L32" s="73"/>
      <c r="M32" s="73"/>
    </row>
    <row r="33" spans="2:13" ht="21" customHeight="1" outlineLevel="1">
      <c r="B33" s="73"/>
      <c r="C33" s="88"/>
      <c r="D33" s="73"/>
      <c r="E33" s="87"/>
      <c r="F33" s="73"/>
      <c r="G33" s="73"/>
      <c r="H33" s="73"/>
      <c r="I33" s="73"/>
      <c r="J33" s="73"/>
      <c r="K33" s="73"/>
      <c r="L33" s="73"/>
      <c r="M33" s="73"/>
    </row>
    <row r="34" spans="2:13" ht="21" customHeight="1" outlineLevel="1">
      <c r="B34" s="73"/>
      <c r="C34" s="89"/>
      <c r="D34" s="73"/>
      <c r="E34" s="89"/>
      <c r="F34" s="73"/>
      <c r="G34" s="73"/>
      <c r="H34" s="73"/>
      <c r="I34" s="73"/>
      <c r="J34" s="73"/>
      <c r="K34" s="73"/>
      <c r="L34" s="73"/>
      <c r="M34" s="73"/>
    </row>
    <row r="35" spans="2:13" outlineLevel="1">
      <c r="B35" s="73"/>
      <c r="C35" s="90" t="s">
        <v>36</v>
      </c>
      <c r="D35" s="89"/>
      <c r="E35" s="90" t="s">
        <v>432</v>
      </c>
      <c r="F35" s="89"/>
      <c r="G35" s="91" t="s">
        <v>433</v>
      </c>
      <c r="H35" s="73"/>
      <c r="I35" s="90" t="s">
        <v>434</v>
      </c>
      <c r="J35" s="73"/>
      <c r="K35" s="73"/>
      <c r="L35" s="89"/>
      <c r="M35" s="73"/>
    </row>
    <row r="36" spans="2:13" ht="36.75" customHeight="1" outlineLevel="1">
      <c r="B36" s="73"/>
      <c r="C36" s="92" t="s">
        <v>41</v>
      </c>
      <c r="D36" s="73"/>
      <c r="E36" s="93" t="s">
        <v>41</v>
      </c>
      <c r="F36" s="73"/>
      <c r="G36" s="162" t="s">
        <v>43</v>
      </c>
      <c r="H36" s="73"/>
      <c r="I36" s="92" t="s">
        <v>542</v>
      </c>
      <c r="J36" s="73"/>
      <c r="K36" s="73"/>
      <c r="L36" s="73"/>
      <c r="M36" s="73"/>
    </row>
    <row r="37" spans="2:13" ht="21" customHeight="1" outlineLevel="1">
      <c r="B37" s="73"/>
      <c r="C37" s="89"/>
      <c r="D37" s="73"/>
      <c r="E37" s="73"/>
      <c r="F37" s="73"/>
      <c r="G37" s="73"/>
      <c r="H37" s="73"/>
      <c r="I37" s="73"/>
      <c r="J37" s="73"/>
      <c r="K37" s="73"/>
      <c r="L37" s="73"/>
      <c r="M37" s="73"/>
    </row>
    <row r="38" spans="2:13" ht="36" outlineLevel="1">
      <c r="B38" s="73"/>
      <c r="C38" s="95" t="s">
        <v>439</v>
      </c>
      <c r="D38" s="89"/>
      <c r="E38" s="95" t="s">
        <v>440</v>
      </c>
      <c r="F38" s="89"/>
      <c r="G38" s="95" t="s">
        <v>441</v>
      </c>
      <c r="H38" s="73"/>
      <c r="I38" s="95" t="s">
        <v>442</v>
      </c>
      <c r="J38" s="89"/>
      <c r="K38" s="73"/>
      <c r="L38" s="73"/>
      <c r="M38" s="73"/>
    </row>
    <row r="39" spans="2:13" ht="36.75" customHeight="1" outlineLevel="1">
      <c r="B39" s="73"/>
      <c r="C39" s="162" t="s">
        <v>695</v>
      </c>
      <c r="D39" s="89"/>
      <c r="E39" s="162" t="s">
        <v>696</v>
      </c>
      <c r="F39" s="89"/>
      <c r="G39" s="162" t="s">
        <v>697</v>
      </c>
      <c r="H39" s="73"/>
      <c r="I39" s="163" t="s">
        <v>599</v>
      </c>
      <c r="J39" s="89"/>
      <c r="K39" s="73"/>
      <c r="L39" s="73"/>
      <c r="M39" s="73"/>
    </row>
    <row r="40" spans="2:13" ht="21" customHeight="1" outlineLevel="1">
      <c r="B40" s="73"/>
      <c r="C40" s="89"/>
      <c r="D40" s="89"/>
      <c r="E40" s="89"/>
      <c r="F40" s="89"/>
      <c r="G40" s="73"/>
      <c r="H40" s="73"/>
      <c r="I40" s="73"/>
      <c r="J40" s="89"/>
      <c r="K40" s="73"/>
      <c r="L40" s="73"/>
      <c r="M40" s="73"/>
    </row>
    <row r="41" spans="2:13" ht="21.75" customHeight="1" outlineLevel="1">
      <c r="B41" s="73"/>
      <c r="C41" s="86" t="s">
        <v>445</v>
      </c>
      <c r="D41" s="73"/>
      <c r="E41" s="98"/>
      <c r="F41" s="99"/>
      <c r="G41" s="99"/>
      <c r="H41" s="99"/>
      <c r="I41" s="99"/>
      <c r="J41" s="99"/>
      <c r="K41" s="99"/>
      <c r="L41" s="73"/>
      <c r="M41" s="73"/>
    </row>
    <row r="42" spans="2:13" ht="21" customHeight="1" outlineLevel="1">
      <c r="B42" s="73"/>
      <c r="C42" s="73"/>
      <c r="D42" s="73"/>
      <c r="E42" s="100"/>
      <c r="F42" s="101"/>
      <c r="G42" s="100"/>
      <c r="H42" s="101"/>
      <c r="I42" s="100"/>
      <c r="J42" s="102"/>
      <c r="K42" s="100"/>
      <c r="L42" s="73"/>
      <c r="M42" s="73"/>
    </row>
    <row r="43" spans="2:13" ht="21" customHeight="1" outlineLevel="1">
      <c r="B43" s="73"/>
      <c r="C43" s="73"/>
      <c r="D43" s="73"/>
      <c r="E43" s="100">
        <v>2024</v>
      </c>
      <c r="F43" s="101"/>
      <c r="G43" s="100">
        <v>2025</v>
      </c>
      <c r="H43" s="101"/>
      <c r="I43" s="100">
        <v>2026</v>
      </c>
      <c r="J43" s="102"/>
      <c r="K43" s="100" t="s">
        <v>446</v>
      </c>
      <c r="L43" s="73"/>
      <c r="M43" s="73"/>
    </row>
    <row r="44" spans="2:13" outlineLevel="1">
      <c r="B44" s="73"/>
      <c r="C44" s="95" t="s">
        <v>447</v>
      </c>
      <c r="D44" s="103"/>
      <c r="E44" s="104">
        <f>E45+E46</f>
        <v>0</v>
      </c>
      <c r="F44" s="103"/>
      <c r="G44" s="104">
        <f>G45+G46</f>
        <v>0</v>
      </c>
      <c r="H44" s="73"/>
      <c r="I44" s="104">
        <f>I45+I46</f>
        <v>0</v>
      </c>
      <c r="J44" s="103"/>
      <c r="K44" s="104">
        <f>K45+K46</f>
        <v>0</v>
      </c>
      <c r="L44" s="103"/>
      <c r="M44" s="73"/>
    </row>
    <row r="45" spans="2:13" ht="21" customHeight="1" outlineLevel="1">
      <c r="B45" s="73"/>
      <c r="C45" s="90" t="s">
        <v>448</v>
      </c>
      <c r="D45" s="103"/>
      <c r="E45" s="105">
        <v>0</v>
      </c>
      <c r="F45" s="106"/>
      <c r="G45" s="105">
        <v>0</v>
      </c>
      <c r="H45" s="73"/>
      <c r="I45" s="105">
        <v>0</v>
      </c>
      <c r="J45" s="103"/>
      <c r="K45" s="107">
        <f>E45+G45+I45</f>
        <v>0</v>
      </c>
      <c r="L45" s="103"/>
      <c r="M45" s="73"/>
    </row>
    <row r="46" spans="2:13" ht="21.75" customHeight="1" outlineLevel="1">
      <c r="B46" s="73"/>
      <c r="C46" s="90" t="s">
        <v>449</v>
      </c>
      <c r="D46" s="103"/>
      <c r="E46" s="105">
        <v>0</v>
      </c>
      <c r="F46" s="106"/>
      <c r="G46" s="105">
        <v>0</v>
      </c>
      <c r="H46" s="73"/>
      <c r="I46" s="105">
        <v>0</v>
      </c>
      <c r="J46" s="103"/>
      <c r="K46" s="107">
        <f>E46+G46+I46</f>
        <v>0</v>
      </c>
      <c r="L46" s="103"/>
      <c r="M46" s="73"/>
    </row>
    <row r="47" spans="2:13" outlineLevel="1">
      <c r="B47" s="73"/>
      <c r="C47" s="95" t="s">
        <v>450</v>
      </c>
      <c r="D47" s="103"/>
      <c r="E47" s="104">
        <f>E48+E49</f>
        <v>0</v>
      </c>
      <c r="F47" s="103"/>
      <c r="G47" s="104">
        <f>G48+G49</f>
        <v>0</v>
      </c>
      <c r="H47" s="73"/>
      <c r="I47" s="104">
        <f>I48+I49</f>
        <v>0</v>
      </c>
      <c r="J47" s="103"/>
      <c r="K47" s="104">
        <f>K48+K49</f>
        <v>0</v>
      </c>
      <c r="L47" s="103"/>
      <c r="M47" s="73"/>
    </row>
    <row r="48" spans="2:13" ht="21" customHeight="1" outlineLevel="1">
      <c r="B48" s="73"/>
      <c r="C48" s="90" t="s">
        <v>451</v>
      </c>
      <c r="D48" s="103"/>
      <c r="E48" s="105">
        <v>0</v>
      </c>
      <c r="F48" s="106"/>
      <c r="G48" s="105">
        <v>0</v>
      </c>
      <c r="H48" s="73"/>
      <c r="I48" s="105">
        <v>0</v>
      </c>
      <c r="J48" s="103"/>
      <c r="K48" s="107">
        <f>E48+G48+I48</f>
        <v>0</v>
      </c>
      <c r="L48" s="103"/>
      <c r="M48" s="73"/>
    </row>
    <row r="49" spans="2:13" ht="21" customHeight="1" outlineLevel="1">
      <c r="B49" s="73"/>
      <c r="C49" s="90" t="s">
        <v>452</v>
      </c>
      <c r="D49" s="103"/>
      <c r="E49" s="105">
        <v>0</v>
      </c>
      <c r="F49" s="106"/>
      <c r="G49" s="105">
        <v>0</v>
      </c>
      <c r="H49" s="73"/>
      <c r="I49" s="105">
        <v>0</v>
      </c>
      <c r="J49" s="103"/>
      <c r="K49" s="107">
        <f>E49+G49+I49</f>
        <v>0</v>
      </c>
      <c r="L49" s="103"/>
      <c r="M49" s="73"/>
    </row>
    <row r="50" spans="2:13" ht="21" customHeight="1" outlineLevel="1">
      <c r="B50" s="73"/>
      <c r="C50" s="95" t="s">
        <v>453</v>
      </c>
      <c r="D50" s="103"/>
      <c r="E50" s="104">
        <f>E51+E52</f>
        <v>0</v>
      </c>
      <c r="F50" s="103"/>
      <c r="G50" s="104">
        <f>G51+G52</f>
        <v>0</v>
      </c>
      <c r="H50" s="73"/>
      <c r="I50" s="104">
        <f>I51+I52</f>
        <v>0</v>
      </c>
      <c r="J50" s="103"/>
      <c r="K50" s="104">
        <f>K51+K52</f>
        <v>0</v>
      </c>
      <c r="L50" s="103"/>
      <c r="M50" s="73"/>
    </row>
    <row r="51" spans="2:13" ht="21" customHeight="1" outlineLevel="1">
      <c r="B51" s="73"/>
      <c r="C51" s="90" t="s">
        <v>454</v>
      </c>
      <c r="D51" s="103"/>
      <c r="E51" s="105">
        <v>0</v>
      </c>
      <c r="F51" s="106"/>
      <c r="G51" s="105">
        <v>0</v>
      </c>
      <c r="H51" s="73"/>
      <c r="I51" s="105">
        <v>0</v>
      </c>
      <c r="J51" s="103"/>
      <c r="K51" s="107">
        <f>E51+G51+I51</f>
        <v>0</v>
      </c>
      <c r="L51" s="103"/>
      <c r="M51" s="73"/>
    </row>
    <row r="52" spans="2:13" ht="21" customHeight="1" outlineLevel="1">
      <c r="B52" s="73"/>
      <c r="C52" s="90" t="s">
        <v>455</v>
      </c>
      <c r="D52" s="103"/>
      <c r="E52" s="105">
        <v>0</v>
      </c>
      <c r="F52" s="106"/>
      <c r="G52" s="105">
        <v>0</v>
      </c>
      <c r="H52" s="73"/>
      <c r="I52" s="105">
        <v>0</v>
      </c>
      <c r="J52" s="103"/>
      <c r="K52" s="107">
        <f>E52+G52+I52</f>
        <v>0</v>
      </c>
      <c r="L52" s="103"/>
      <c r="M52" s="73"/>
    </row>
    <row r="53" spans="2:13" ht="21" customHeight="1" outlineLevel="1">
      <c r="B53" s="73"/>
      <c r="C53" s="95" t="s">
        <v>456</v>
      </c>
      <c r="D53" s="103"/>
      <c r="E53" s="104">
        <f>E54+E55</f>
        <v>0</v>
      </c>
      <c r="F53" s="103"/>
      <c r="G53" s="104">
        <f>G54+G55</f>
        <v>0</v>
      </c>
      <c r="H53" s="73"/>
      <c r="I53" s="104">
        <f>I54+I55</f>
        <v>0</v>
      </c>
      <c r="J53" s="103"/>
      <c r="K53" s="104">
        <f>K54+K55</f>
        <v>0</v>
      </c>
      <c r="L53" s="103"/>
      <c r="M53" s="73"/>
    </row>
    <row r="54" spans="2:13" ht="21" customHeight="1" outlineLevel="1">
      <c r="B54" s="73"/>
      <c r="C54" s="90" t="s">
        <v>457</v>
      </c>
      <c r="D54" s="103"/>
      <c r="E54" s="105">
        <v>0</v>
      </c>
      <c r="F54" s="106"/>
      <c r="G54" s="105">
        <v>0</v>
      </c>
      <c r="H54" s="73"/>
      <c r="I54" s="105">
        <v>0</v>
      </c>
      <c r="J54" s="103"/>
      <c r="K54" s="107">
        <f>E54+G54+I54</f>
        <v>0</v>
      </c>
      <c r="L54" s="103"/>
      <c r="M54" s="73"/>
    </row>
    <row r="55" spans="2:13" ht="21" customHeight="1" outlineLevel="1">
      <c r="B55" s="73"/>
      <c r="C55" s="90" t="s">
        <v>458</v>
      </c>
      <c r="D55" s="103"/>
      <c r="E55" s="105">
        <v>0</v>
      </c>
      <c r="F55" s="106"/>
      <c r="G55" s="105">
        <v>0</v>
      </c>
      <c r="H55" s="73"/>
      <c r="I55" s="105">
        <v>0</v>
      </c>
      <c r="J55" s="103"/>
      <c r="K55" s="107">
        <f>E55+G55+I55</f>
        <v>0</v>
      </c>
      <c r="L55" s="103"/>
      <c r="M55" s="73"/>
    </row>
    <row r="56" spans="2:13" ht="21" customHeight="1" outlineLevel="1">
      <c r="B56" s="73"/>
      <c r="C56" s="90" t="s">
        <v>459</v>
      </c>
      <c r="D56" s="103"/>
      <c r="E56" s="108">
        <v>44000</v>
      </c>
      <c r="F56" s="103"/>
      <c r="G56" s="108">
        <v>44000</v>
      </c>
      <c r="H56" s="73"/>
      <c r="I56" s="108">
        <v>44000</v>
      </c>
      <c r="J56" s="103"/>
      <c r="K56" s="108">
        <f>E56+G56+I56</f>
        <v>132000</v>
      </c>
      <c r="L56" s="103"/>
      <c r="M56" s="73"/>
    </row>
    <row r="57" spans="2:13" ht="21" customHeight="1" outlineLevel="1">
      <c r="B57" s="73"/>
      <c r="C57" s="109"/>
      <c r="D57" s="103"/>
      <c r="E57" s="109"/>
      <c r="F57" s="109"/>
      <c r="G57" s="109"/>
      <c r="H57" s="109"/>
      <c r="I57" s="109"/>
      <c r="J57" s="109"/>
      <c r="K57" s="109"/>
      <c r="L57" s="103"/>
      <c r="M57" s="73"/>
    </row>
    <row r="58" spans="2:13" ht="21" customHeight="1" outlineLevel="1">
      <c r="B58" s="73"/>
      <c r="C58" s="103"/>
      <c r="D58" s="89"/>
      <c r="E58" s="103"/>
      <c r="F58" s="89"/>
      <c r="G58" s="73"/>
      <c r="H58" s="73"/>
      <c r="I58" s="73"/>
      <c r="J58" s="89"/>
      <c r="K58" s="73"/>
      <c r="L58" s="89"/>
      <c r="M58" s="73"/>
    </row>
    <row r="59" spans="2:13" ht="21" customHeight="1" outlineLevel="1">
      <c r="B59" s="73"/>
      <c r="C59" s="86" t="s">
        <v>460</v>
      </c>
      <c r="D59" s="73"/>
      <c r="E59" s="99"/>
      <c r="F59" s="99"/>
      <c r="G59" s="99"/>
      <c r="H59" s="99"/>
      <c r="I59" s="99"/>
      <c r="J59" s="99"/>
      <c r="K59" s="99"/>
      <c r="L59" s="89"/>
      <c r="M59" s="73"/>
    </row>
    <row r="60" spans="2:13" ht="21" customHeight="1" outlineLevel="1">
      <c r="B60" s="73"/>
      <c r="C60" s="73"/>
      <c r="D60" s="73"/>
      <c r="E60" s="100"/>
      <c r="F60" s="101"/>
      <c r="G60" s="100"/>
      <c r="H60" s="101"/>
      <c r="I60" s="100"/>
      <c r="J60" s="102"/>
      <c r="K60" s="100"/>
      <c r="L60" s="89"/>
      <c r="M60" s="73"/>
    </row>
    <row r="61" spans="2:13" ht="21" customHeight="1" outlineLevel="1">
      <c r="B61" s="73"/>
      <c r="C61" s="73"/>
      <c r="D61" s="73"/>
      <c r="E61" s="100">
        <v>2024</v>
      </c>
      <c r="F61" s="101"/>
      <c r="G61" s="100">
        <v>2025</v>
      </c>
      <c r="H61" s="101"/>
      <c r="I61" s="100">
        <v>2026</v>
      </c>
      <c r="J61" s="102"/>
      <c r="K61" s="100" t="s">
        <v>407</v>
      </c>
      <c r="L61" s="89"/>
      <c r="M61" s="73"/>
    </row>
    <row r="62" spans="2:13" ht="21" customHeight="1" outlineLevel="1">
      <c r="B62" s="73"/>
      <c r="C62" s="95" t="s">
        <v>461</v>
      </c>
      <c r="D62" s="103"/>
      <c r="E62" s="110">
        <v>24925</v>
      </c>
      <c r="F62" s="111"/>
      <c r="G62" s="110">
        <v>24925</v>
      </c>
      <c r="H62" s="112"/>
      <c r="I62" s="110">
        <v>24925</v>
      </c>
      <c r="J62" s="111"/>
      <c r="K62" s="113">
        <f t="shared" ref="K62:K80" si="0">E62+G62+I62</f>
        <v>74775</v>
      </c>
      <c r="L62" s="89"/>
      <c r="M62" s="73"/>
    </row>
    <row r="63" spans="2:13" ht="21" customHeight="1" outlineLevel="1">
      <c r="B63" s="73"/>
      <c r="C63" s="90" t="s">
        <v>462</v>
      </c>
      <c r="D63" s="103"/>
      <c r="E63" s="110">
        <v>1227.92</v>
      </c>
      <c r="F63" s="114"/>
      <c r="G63" s="110">
        <v>1227.92</v>
      </c>
      <c r="H63" s="112"/>
      <c r="I63" s="110">
        <v>1227.92</v>
      </c>
      <c r="J63" s="111"/>
      <c r="K63" s="113">
        <f t="shared" si="0"/>
        <v>3683.76</v>
      </c>
      <c r="L63" s="89"/>
      <c r="M63" s="73"/>
    </row>
    <row r="64" spans="2:13" ht="21" customHeight="1" outlineLevel="1">
      <c r="B64" s="73"/>
      <c r="C64" s="90" t="s">
        <v>463</v>
      </c>
      <c r="D64" s="103"/>
      <c r="E64" s="110">
        <v>0</v>
      </c>
      <c r="F64" s="111"/>
      <c r="G64" s="110">
        <v>0</v>
      </c>
      <c r="H64" s="112"/>
      <c r="I64" s="110">
        <v>0</v>
      </c>
      <c r="J64" s="111"/>
      <c r="K64" s="113">
        <f t="shared" si="0"/>
        <v>0</v>
      </c>
      <c r="L64" s="89"/>
      <c r="M64" s="73"/>
    </row>
    <row r="65" spans="2:13" ht="21.75" customHeight="1" outlineLevel="1">
      <c r="B65" s="73"/>
      <c r="C65" s="90" t="s">
        <v>464</v>
      </c>
      <c r="D65" s="103"/>
      <c r="E65" s="110">
        <v>0</v>
      </c>
      <c r="F65" s="114"/>
      <c r="G65" s="110">
        <v>0</v>
      </c>
      <c r="H65" s="112"/>
      <c r="I65" s="110">
        <v>0</v>
      </c>
      <c r="J65" s="111"/>
      <c r="K65" s="113">
        <f t="shared" si="0"/>
        <v>0</v>
      </c>
      <c r="L65" s="73"/>
      <c r="M65" s="73"/>
    </row>
    <row r="66" spans="2:13" ht="21.75" customHeight="1" outlineLevel="1">
      <c r="B66" s="73"/>
      <c r="C66" s="90" t="s">
        <v>465</v>
      </c>
      <c r="D66" s="103"/>
      <c r="E66" s="110">
        <v>0</v>
      </c>
      <c r="F66" s="114"/>
      <c r="G66" s="110">
        <v>0</v>
      </c>
      <c r="H66" s="112"/>
      <c r="I66" s="110">
        <v>0</v>
      </c>
      <c r="J66" s="111"/>
      <c r="K66" s="113">
        <f t="shared" si="0"/>
        <v>0</v>
      </c>
      <c r="L66" s="73"/>
      <c r="M66" s="73"/>
    </row>
    <row r="67" spans="2:13" ht="21" customHeight="1" outlineLevel="1">
      <c r="B67" s="73"/>
      <c r="C67" s="90" t="s">
        <v>466</v>
      </c>
      <c r="D67" s="103"/>
      <c r="E67" s="110">
        <v>31192.3</v>
      </c>
      <c r="F67" s="111"/>
      <c r="G67" s="110">
        <v>31192.3</v>
      </c>
      <c r="H67" s="112"/>
      <c r="I67" s="110">
        <v>31192.3</v>
      </c>
      <c r="J67" s="111"/>
      <c r="K67" s="113">
        <f t="shared" si="0"/>
        <v>93576.9</v>
      </c>
      <c r="L67" s="73"/>
      <c r="M67" s="73"/>
    </row>
    <row r="68" spans="2:13" ht="21.75" customHeight="1" outlineLevel="1">
      <c r="B68" s="73"/>
      <c r="C68" s="90" t="s">
        <v>467</v>
      </c>
      <c r="D68" s="103"/>
      <c r="E68" s="110">
        <v>0</v>
      </c>
      <c r="F68" s="114"/>
      <c r="G68" s="110">
        <v>0</v>
      </c>
      <c r="H68" s="112"/>
      <c r="I68" s="110">
        <v>0</v>
      </c>
      <c r="J68" s="111"/>
      <c r="K68" s="113">
        <f t="shared" si="0"/>
        <v>0</v>
      </c>
      <c r="L68" s="73"/>
      <c r="M68" s="73"/>
    </row>
    <row r="69" spans="2:13" ht="21.75" customHeight="1" outlineLevel="1">
      <c r="B69" s="73"/>
      <c r="C69" s="90" t="s">
        <v>468</v>
      </c>
      <c r="D69" s="103"/>
      <c r="E69" s="110">
        <v>0</v>
      </c>
      <c r="F69" s="114"/>
      <c r="G69" s="110">
        <v>0</v>
      </c>
      <c r="H69" s="112"/>
      <c r="I69" s="110">
        <v>0</v>
      </c>
      <c r="J69" s="111"/>
      <c r="K69" s="113">
        <f t="shared" si="0"/>
        <v>0</v>
      </c>
      <c r="L69" s="73"/>
      <c r="M69" s="73"/>
    </row>
    <row r="70" spans="2:13" ht="21.75" customHeight="1" outlineLevel="1">
      <c r="B70" s="73"/>
      <c r="C70" s="90" t="s">
        <v>469</v>
      </c>
      <c r="D70" s="103"/>
      <c r="E70" s="110">
        <v>0</v>
      </c>
      <c r="F70" s="114"/>
      <c r="G70" s="110">
        <v>0</v>
      </c>
      <c r="H70" s="112"/>
      <c r="I70" s="110">
        <v>0</v>
      </c>
      <c r="J70" s="111"/>
      <c r="K70" s="113">
        <f t="shared" si="0"/>
        <v>0</v>
      </c>
      <c r="L70" s="73"/>
      <c r="M70" s="73"/>
    </row>
    <row r="71" spans="2:13" ht="21" customHeight="1" outlineLevel="1">
      <c r="B71" s="73"/>
      <c r="C71" s="115" t="s">
        <v>470</v>
      </c>
      <c r="D71" s="103"/>
      <c r="E71" s="110">
        <v>0</v>
      </c>
      <c r="F71" s="114"/>
      <c r="G71" s="110">
        <v>0</v>
      </c>
      <c r="H71" s="112"/>
      <c r="I71" s="110">
        <v>0</v>
      </c>
      <c r="J71" s="111"/>
      <c r="K71" s="113">
        <f t="shared" si="0"/>
        <v>0</v>
      </c>
      <c r="L71" s="116"/>
      <c r="M71" s="73"/>
    </row>
    <row r="72" spans="2:13" ht="21" customHeight="1" outlineLevel="1">
      <c r="B72" s="73"/>
      <c r="C72" s="115" t="s">
        <v>471</v>
      </c>
      <c r="D72" s="103"/>
      <c r="E72" s="110">
        <v>0</v>
      </c>
      <c r="F72" s="114"/>
      <c r="G72" s="110">
        <v>0</v>
      </c>
      <c r="H72" s="112"/>
      <c r="I72" s="110">
        <v>0</v>
      </c>
      <c r="J72" s="111"/>
      <c r="K72" s="113">
        <f t="shared" si="0"/>
        <v>0</v>
      </c>
      <c r="L72" s="116"/>
      <c r="M72" s="73"/>
    </row>
    <row r="73" spans="2:13" ht="21" customHeight="1" outlineLevel="1">
      <c r="B73" s="73"/>
      <c r="C73" s="115" t="s">
        <v>472</v>
      </c>
      <c r="D73" s="103"/>
      <c r="E73" s="110">
        <v>0</v>
      </c>
      <c r="F73" s="114"/>
      <c r="G73" s="110">
        <v>0</v>
      </c>
      <c r="H73" s="112"/>
      <c r="I73" s="110">
        <v>0</v>
      </c>
      <c r="J73" s="111"/>
      <c r="K73" s="113">
        <f t="shared" si="0"/>
        <v>0</v>
      </c>
      <c r="L73" s="116"/>
      <c r="M73" s="73"/>
    </row>
    <row r="74" spans="2:13" ht="21" customHeight="1" outlineLevel="1">
      <c r="B74" s="73"/>
      <c r="C74" s="115" t="s">
        <v>473</v>
      </c>
      <c r="D74" s="103"/>
      <c r="E74" s="110">
        <v>0</v>
      </c>
      <c r="F74" s="114"/>
      <c r="G74" s="110">
        <v>0</v>
      </c>
      <c r="H74" s="112"/>
      <c r="I74" s="110">
        <v>0</v>
      </c>
      <c r="J74" s="111"/>
      <c r="K74" s="113">
        <f t="shared" si="0"/>
        <v>0</v>
      </c>
      <c r="L74" s="116"/>
      <c r="M74" s="73"/>
    </row>
    <row r="75" spans="2:13" ht="21" customHeight="1" outlineLevel="1">
      <c r="B75" s="73"/>
      <c r="C75" s="115" t="s">
        <v>474</v>
      </c>
      <c r="D75" s="103"/>
      <c r="E75" s="110">
        <v>0</v>
      </c>
      <c r="F75" s="114"/>
      <c r="G75" s="110">
        <v>0</v>
      </c>
      <c r="H75" s="112"/>
      <c r="I75" s="110">
        <v>0</v>
      </c>
      <c r="J75" s="111"/>
      <c r="K75" s="113">
        <f t="shared" si="0"/>
        <v>0</v>
      </c>
      <c r="L75" s="116"/>
      <c r="M75" s="73"/>
    </row>
    <row r="76" spans="2:13" ht="21" customHeight="1" outlineLevel="1">
      <c r="B76" s="73"/>
      <c r="C76" s="115" t="s">
        <v>475</v>
      </c>
      <c r="D76" s="103"/>
      <c r="E76" s="110">
        <v>0</v>
      </c>
      <c r="F76" s="114"/>
      <c r="G76" s="110">
        <v>0</v>
      </c>
      <c r="H76" s="112"/>
      <c r="I76" s="110">
        <v>0</v>
      </c>
      <c r="J76" s="111"/>
      <c r="K76" s="113">
        <f t="shared" si="0"/>
        <v>0</v>
      </c>
      <c r="L76" s="116"/>
      <c r="M76" s="73"/>
    </row>
    <row r="77" spans="2:13" ht="21" customHeight="1" outlineLevel="1">
      <c r="B77" s="73"/>
      <c r="C77" s="115" t="s">
        <v>476</v>
      </c>
      <c r="D77" s="103"/>
      <c r="E77" s="110">
        <v>0</v>
      </c>
      <c r="F77" s="114"/>
      <c r="G77" s="110">
        <v>0</v>
      </c>
      <c r="H77" s="112"/>
      <c r="I77" s="110">
        <v>0</v>
      </c>
      <c r="J77" s="111"/>
      <c r="K77" s="113">
        <f t="shared" si="0"/>
        <v>0</v>
      </c>
      <c r="L77" s="116"/>
      <c r="M77" s="73"/>
    </row>
    <row r="78" spans="2:13" ht="21" customHeight="1" outlineLevel="1">
      <c r="B78" s="73"/>
      <c r="C78" s="115" t="s">
        <v>477</v>
      </c>
      <c r="D78" s="103"/>
      <c r="E78" s="110">
        <v>0</v>
      </c>
      <c r="F78" s="114"/>
      <c r="G78" s="110">
        <v>0</v>
      </c>
      <c r="H78" s="112"/>
      <c r="I78" s="110">
        <v>0</v>
      </c>
      <c r="J78" s="111"/>
      <c r="K78" s="113">
        <f t="shared" si="0"/>
        <v>0</v>
      </c>
      <c r="L78" s="116"/>
      <c r="M78" s="73"/>
    </row>
    <row r="79" spans="2:13" ht="21" customHeight="1" outlineLevel="1">
      <c r="B79" s="73"/>
      <c r="C79" s="115" t="s">
        <v>478</v>
      </c>
      <c r="D79" s="103"/>
      <c r="E79" s="110">
        <v>0</v>
      </c>
      <c r="F79" s="114"/>
      <c r="G79" s="110">
        <v>0</v>
      </c>
      <c r="H79" s="112"/>
      <c r="I79" s="110">
        <v>0</v>
      </c>
      <c r="J79" s="111"/>
      <c r="K79" s="113">
        <f t="shared" si="0"/>
        <v>0</v>
      </c>
      <c r="L79" s="116"/>
      <c r="M79" s="73"/>
    </row>
    <row r="80" spans="2:13" ht="21" customHeight="1" outlineLevel="1">
      <c r="B80" s="73"/>
      <c r="C80" s="115" t="s">
        <v>479</v>
      </c>
      <c r="D80" s="103"/>
      <c r="E80" s="110">
        <v>0</v>
      </c>
      <c r="F80" s="114"/>
      <c r="G80" s="110">
        <v>0</v>
      </c>
      <c r="H80" s="112"/>
      <c r="I80" s="110">
        <v>0</v>
      </c>
      <c r="J80" s="111"/>
      <c r="K80" s="113">
        <f t="shared" si="0"/>
        <v>0</v>
      </c>
      <c r="L80" s="116"/>
      <c r="M80" s="73"/>
    </row>
    <row r="81" spans="2:13" ht="21.75" customHeight="1" outlineLevel="1">
      <c r="B81" s="73"/>
      <c r="C81" s="90" t="s">
        <v>480</v>
      </c>
      <c r="D81" s="103"/>
      <c r="E81" s="117">
        <f>SUM(E62:E80)</f>
        <v>57345.22</v>
      </c>
      <c r="F81" s="111"/>
      <c r="G81" s="117">
        <f>SUM(G62:G80)</f>
        <v>57345.22</v>
      </c>
      <c r="H81" s="112"/>
      <c r="I81" s="117">
        <f>SUM(I62:I80)</f>
        <v>57345.22</v>
      </c>
      <c r="J81" s="111"/>
      <c r="K81" s="117">
        <f>SUM(K62:K80)</f>
        <v>172035.65999999997</v>
      </c>
      <c r="L81" s="89"/>
      <c r="M81" s="73"/>
    </row>
    <row r="82" spans="2:13" ht="21" customHeight="1" outlineLevel="1">
      <c r="B82" s="73"/>
      <c r="C82" s="109"/>
      <c r="D82" s="103"/>
      <c r="E82" s="73"/>
      <c r="F82" s="73"/>
      <c r="G82" s="73"/>
      <c r="H82" s="73"/>
      <c r="I82" s="73"/>
      <c r="J82" s="73"/>
      <c r="K82" s="73"/>
      <c r="L82" s="89"/>
      <c r="M82" s="73"/>
    </row>
    <row r="83" spans="2:13" ht="21" customHeight="1" outlineLevel="1">
      <c r="B83" s="73"/>
      <c r="C83" s="73"/>
      <c r="D83" s="73"/>
      <c r="E83" s="100">
        <v>2024</v>
      </c>
      <c r="F83" s="101"/>
      <c r="G83" s="100">
        <v>2025</v>
      </c>
      <c r="H83" s="101"/>
      <c r="I83" s="100">
        <v>2026</v>
      </c>
      <c r="J83" s="102"/>
      <c r="K83" s="100" t="s">
        <v>407</v>
      </c>
      <c r="L83" s="89"/>
      <c r="M83" s="73"/>
    </row>
    <row r="84" spans="2:13" ht="21" customHeight="1" outlineLevel="1">
      <c r="B84" s="73"/>
      <c r="C84" s="95" t="s">
        <v>481</v>
      </c>
      <c r="D84" s="103"/>
      <c r="E84" s="110">
        <v>0</v>
      </c>
      <c r="F84" s="111"/>
      <c r="G84" s="110">
        <v>0</v>
      </c>
      <c r="H84" s="112"/>
      <c r="I84" s="110">
        <v>0</v>
      </c>
      <c r="J84" s="111"/>
      <c r="K84" s="113">
        <f t="shared" ref="K84:K93" si="1">E84+G84+I84</f>
        <v>0</v>
      </c>
      <c r="L84" s="89"/>
      <c r="M84" s="73"/>
    </row>
    <row r="85" spans="2:13" ht="21" customHeight="1" outlineLevel="1">
      <c r="B85" s="73"/>
      <c r="C85" s="90" t="s">
        <v>482</v>
      </c>
      <c r="D85" s="103"/>
      <c r="E85" s="110">
        <v>0</v>
      </c>
      <c r="F85" s="114"/>
      <c r="G85" s="110">
        <v>0</v>
      </c>
      <c r="H85" s="112"/>
      <c r="I85" s="110">
        <v>0</v>
      </c>
      <c r="J85" s="111"/>
      <c r="K85" s="113">
        <f t="shared" si="1"/>
        <v>0</v>
      </c>
      <c r="L85" s="89"/>
      <c r="M85" s="73"/>
    </row>
    <row r="86" spans="2:13" ht="21" customHeight="1" outlineLevel="1">
      <c r="B86" s="73"/>
      <c r="C86" s="90" t="s">
        <v>483</v>
      </c>
      <c r="D86" s="103"/>
      <c r="E86" s="110">
        <v>0</v>
      </c>
      <c r="F86" s="114"/>
      <c r="G86" s="110">
        <v>0</v>
      </c>
      <c r="H86" s="112"/>
      <c r="I86" s="110">
        <v>0</v>
      </c>
      <c r="J86" s="111"/>
      <c r="K86" s="113">
        <f t="shared" si="1"/>
        <v>0</v>
      </c>
      <c r="L86" s="73"/>
      <c r="M86" s="73"/>
    </row>
    <row r="87" spans="2:13" ht="21" customHeight="1" outlineLevel="1">
      <c r="B87" s="73"/>
      <c r="C87" s="90" t="s">
        <v>484</v>
      </c>
      <c r="D87" s="103"/>
      <c r="E87" s="110">
        <v>0</v>
      </c>
      <c r="F87" s="111"/>
      <c r="G87" s="110">
        <v>0</v>
      </c>
      <c r="H87" s="112"/>
      <c r="I87" s="110">
        <v>0</v>
      </c>
      <c r="J87" s="111"/>
      <c r="K87" s="113">
        <f t="shared" si="1"/>
        <v>0</v>
      </c>
      <c r="L87" s="89"/>
      <c r="M87" s="73"/>
    </row>
    <row r="88" spans="2:13" ht="21" customHeight="1" outlineLevel="1">
      <c r="B88" s="73"/>
      <c r="C88" s="90" t="s">
        <v>485</v>
      </c>
      <c r="D88" s="103"/>
      <c r="E88" s="110">
        <v>0</v>
      </c>
      <c r="F88" s="114"/>
      <c r="G88" s="110">
        <v>0</v>
      </c>
      <c r="H88" s="112"/>
      <c r="I88" s="110">
        <v>0</v>
      </c>
      <c r="J88" s="111"/>
      <c r="K88" s="113">
        <f t="shared" si="1"/>
        <v>0</v>
      </c>
      <c r="L88" s="116"/>
      <c r="M88" s="73"/>
    </row>
    <row r="89" spans="2:13" ht="21" customHeight="1" outlineLevel="1">
      <c r="B89" s="73"/>
      <c r="C89" s="90" t="s">
        <v>486</v>
      </c>
      <c r="D89" s="103"/>
      <c r="E89" s="110">
        <v>0</v>
      </c>
      <c r="F89" s="114"/>
      <c r="G89" s="110">
        <v>0</v>
      </c>
      <c r="H89" s="112"/>
      <c r="I89" s="110">
        <v>0</v>
      </c>
      <c r="J89" s="111"/>
      <c r="K89" s="113">
        <f t="shared" si="1"/>
        <v>0</v>
      </c>
      <c r="L89" s="116"/>
      <c r="M89" s="73"/>
    </row>
    <row r="90" spans="2:13" ht="21" customHeight="1" outlineLevel="1">
      <c r="B90" s="73"/>
      <c r="C90" s="90" t="s">
        <v>487</v>
      </c>
      <c r="D90" s="103"/>
      <c r="E90" s="110">
        <v>0</v>
      </c>
      <c r="F90" s="114"/>
      <c r="G90" s="110">
        <v>0</v>
      </c>
      <c r="H90" s="112"/>
      <c r="I90" s="110">
        <v>0</v>
      </c>
      <c r="J90" s="111"/>
      <c r="K90" s="113">
        <f t="shared" si="1"/>
        <v>0</v>
      </c>
      <c r="L90" s="116"/>
      <c r="M90" s="73"/>
    </row>
    <row r="91" spans="2:13" ht="21" customHeight="1" outlineLevel="1">
      <c r="B91" s="73"/>
      <c r="C91" s="90" t="s">
        <v>488</v>
      </c>
      <c r="D91" s="103"/>
      <c r="E91" s="110">
        <v>0</v>
      </c>
      <c r="F91" s="114"/>
      <c r="G91" s="110">
        <v>0</v>
      </c>
      <c r="H91" s="112"/>
      <c r="I91" s="110">
        <v>0</v>
      </c>
      <c r="J91" s="111"/>
      <c r="K91" s="113">
        <f t="shared" si="1"/>
        <v>0</v>
      </c>
      <c r="L91" s="116"/>
      <c r="M91" s="73"/>
    </row>
    <row r="92" spans="2:13" ht="21" customHeight="1" outlineLevel="1">
      <c r="B92" s="73"/>
      <c r="C92" s="90" t="s">
        <v>489</v>
      </c>
      <c r="D92" s="103"/>
      <c r="E92" s="110">
        <v>0</v>
      </c>
      <c r="F92" s="114"/>
      <c r="G92" s="110">
        <v>0</v>
      </c>
      <c r="H92" s="112"/>
      <c r="I92" s="110">
        <v>0</v>
      </c>
      <c r="J92" s="111"/>
      <c r="K92" s="113">
        <f t="shared" si="1"/>
        <v>0</v>
      </c>
      <c r="L92" s="116"/>
      <c r="M92" s="73"/>
    </row>
    <row r="93" spans="2:13" ht="21.75" customHeight="1" outlineLevel="1">
      <c r="B93" s="73"/>
      <c r="C93" s="90" t="s">
        <v>480</v>
      </c>
      <c r="D93" s="103"/>
      <c r="E93" s="117">
        <v>57345.22</v>
      </c>
      <c r="F93" s="111"/>
      <c r="G93" s="117">
        <v>57345.22</v>
      </c>
      <c r="H93" s="112"/>
      <c r="I93" s="117">
        <v>57345.22</v>
      </c>
      <c r="J93" s="111"/>
      <c r="K93" s="117">
        <f t="shared" si="1"/>
        <v>172035.66</v>
      </c>
      <c r="L93" s="89"/>
      <c r="M93" s="73"/>
    </row>
    <row r="94" spans="2:13" ht="21" customHeight="1" outlineLevel="1">
      <c r="B94" s="73"/>
      <c r="C94" s="89"/>
      <c r="D94" s="103"/>
      <c r="E94" s="89"/>
      <c r="F94" s="89"/>
      <c r="G94" s="89"/>
      <c r="H94" s="89"/>
      <c r="I94" s="89"/>
      <c r="J94" s="89"/>
      <c r="K94" s="89"/>
      <c r="L94" s="89"/>
      <c r="M94" s="73"/>
    </row>
    <row r="95" spans="2:13" ht="36" outlineLevel="1">
      <c r="B95" s="73"/>
      <c r="C95" s="93" t="s">
        <v>490</v>
      </c>
      <c r="D95" s="89"/>
      <c r="E95" s="93" t="str">
        <f>IF(K65&gt;0,"Si","No")</f>
        <v>No</v>
      </c>
      <c r="F95" s="89"/>
      <c r="G95" s="89"/>
      <c r="H95" s="89"/>
      <c r="I95" s="89"/>
      <c r="J95" s="89"/>
      <c r="K95" s="89"/>
      <c r="L95" s="89"/>
      <c r="M95" s="73"/>
    </row>
    <row r="96" spans="2:13" ht="36" outlineLevel="1">
      <c r="B96" s="73"/>
      <c r="C96" s="93" t="s">
        <v>491</v>
      </c>
      <c r="D96" s="89"/>
      <c r="E96" s="93" t="str">
        <f>IF(K66&gt;0,"Si","No")</f>
        <v>No</v>
      </c>
      <c r="F96" s="89"/>
      <c r="G96" s="89"/>
      <c r="H96" s="89"/>
      <c r="I96" s="89"/>
      <c r="J96" s="89"/>
      <c r="K96" s="89"/>
      <c r="L96" s="89"/>
      <c r="M96" s="73"/>
    </row>
    <row r="97" spans="2:13" ht="21" customHeight="1" outlineLevel="1">
      <c r="B97" s="73"/>
      <c r="C97" s="89"/>
      <c r="D97" s="89"/>
      <c r="E97" s="89"/>
      <c r="F97" s="89"/>
      <c r="G97" s="73"/>
      <c r="H97" s="73"/>
      <c r="I97" s="73"/>
      <c r="J97" s="89"/>
      <c r="K97" s="73"/>
      <c r="L97" s="89"/>
      <c r="M97" s="73"/>
    </row>
    <row r="98" spans="2:13" ht="20.25" outlineLevel="1">
      <c r="B98" s="73"/>
      <c r="C98" s="86" t="s">
        <v>492</v>
      </c>
      <c r="D98" s="73"/>
      <c r="E98" s="98"/>
      <c r="F98" s="99"/>
      <c r="G98" s="99"/>
      <c r="H98" s="99"/>
      <c r="I98" s="99"/>
      <c r="J98" s="99"/>
      <c r="K98" s="99"/>
      <c r="L98" s="89"/>
      <c r="M98" s="73"/>
    </row>
    <row r="99" spans="2:13" ht="21" customHeight="1" outlineLevel="1">
      <c r="B99" s="73"/>
      <c r="C99" s="73"/>
      <c r="D99" s="73"/>
      <c r="E99" s="100"/>
      <c r="F99" s="101"/>
      <c r="G99" s="100"/>
      <c r="H99" s="101"/>
      <c r="I99" s="100"/>
      <c r="J99" s="102"/>
      <c r="K99" s="100"/>
      <c r="L99" s="89"/>
      <c r="M99" s="73"/>
    </row>
    <row r="100" spans="2:13" ht="21" customHeight="1" outlineLevel="1">
      <c r="B100" s="73"/>
      <c r="C100" s="73"/>
      <c r="D100" s="73"/>
      <c r="E100" s="100">
        <v>2024</v>
      </c>
      <c r="F100" s="101"/>
      <c r="G100" s="100">
        <v>2025</v>
      </c>
      <c r="H100" s="101"/>
      <c r="I100" s="100">
        <v>2026</v>
      </c>
      <c r="J100" s="102"/>
      <c r="K100" s="100" t="s">
        <v>407</v>
      </c>
      <c r="L100" s="89"/>
      <c r="M100" s="73"/>
    </row>
    <row r="101" spans="2:13" ht="21" customHeight="1" outlineLevel="1">
      <c r="B101" s="73"/>
      <c r="C101" s="95" t="s">
        <v>493</v>
      </c>
      <c r="D101" s="103"/>
      <c r="E101" s="105" t="s">
        <v>494</v>
      </c>
      <c r="F101" s="111"/>
      <c r="G101" s="105" t="s">
        <v>494</v>
      </c>
      <c r="H101" s="119"/>
      <c r="I101" s="105" t="s">
        <v>494</v>
      </c>
      <c r="J101" s="111"/>
      <c r="K101" s="113" t="s">
        <v>495</v>
      </c>
      <c r="L101" s="89"/>
      <c r="M101" s="73"/>
    </row>
    <row r="102" spans="2:13" ht="21" customHeight="1" outlineLevel="1">
      <c r="B102" s="73"/>
      <c r="C102" s="95" t="s">
        <v>496</v>
      </c>
      <c r="D102" s="103"/>
      <c r="E102" s="110" t="s">
        <v>497</v>
      </c>
      <c r="F102" s="111"/>
      <c r="G102" s="110" t="s">
        <v>497</v>
      </c>
      <c r="H102" s="119"/>
      <c r="I102" s="110" t="s">
        <v>497</v>
      </c>
      <c r="J102" s="111"/>
      <c r="K102" s="113" t="s">
        <v>495</v>
      </c>
      <c r="L102" s="89"/>
      <c r="M102" s="73"/>
    </row>
    <row r="103" spans="2:13" ht="21" customHeight="1" outlineLevel="1">
      <c r="B103" s="73"/>
      <c r="C103" s="90" t="s">
        <v>498</v>
      </c>
      <c r="D103" s="103"/>
      <c r="E103" s="120">
        <v>0</v>
      </c>
      <c r="F103" s="121"/>
      <c r="G103" s="120">
        <v>0</v>
      </c>
      <c r="H103" s="122"/>
      <c r="I103" s="120">
        <v>0</v>
      </c>
      <c r="J103" s="123"/>
      <c r="K103" s="124">
        <f>E103+G103+I103</f>
        <v>0</v>
      </c>
      <c r="L103" s="73"/>
      <c r="M103" s="73"/>
    </row>
    <row r="104" spans="2:13" ht="21" customHeight="1" outlineLevel="1">
      <c r="B104" s="73"/>
      <c r="C104" s="90" t="s">
        <v>499</v>
      </c>
      <c r="D104" s="103"/>
      <c r="E104" s="110" t="s">
        <v>497</v>
      </c>
      <c r="F104" s="111"/>
      <c r="G104" s="110" t="s">
        <v>497</v>
      </c>
      <c r="H104" s="119"/>
      <c r="I104" s="110" t="s">
        <v>497</v>
      </c>
      <c r="J104" s="111"/>
      <c r="K104" s="113" t="s">
        <v>495</v>
      </c>
      <c r="L104" s="89"/>
      <c r="M104" s="73"/>
    </row>
    <row r="105" spans="2:13" ht="21" customHeight="1" outlineLevel="1">
      <c r="B105" s="73"/>
      <c r="C105" s="90" t="s">
        <v>500</v>
      </c>
      <c r="D105" s="103"/>
      <c r="E105" s="105"/>
      <c r="F105" s="125"/>
      <c r="G105" s="105"/>
      <c r="H105" s="126"/>
      <c r="I105" s="105"/>
      <c r="J105" s="111"/>
      <c r="K105" s="113" t="s">
        <v>495</v>
      </c>
      <c r="L105" s="116"/>
      <c r="M105" s="73"/>
    </row>
    <row r="106" spans="2:13" ht="36" outlineLevel="1">
      <c r="B106" s="73"/>
      <c r="C106" s="90" t="s">
        <v>501</v>
      </c>
      <c r="D106" s="103"/>
      <c r="E106" s="127" t="s">
        <v>698</v>
      </c>
      <c r="F106" s="125"/>
      <c r="G106" s="127" t="s">
        <v>698</v>
      </c>
      <c r="H106" s="126"/>
      <c r="I106" s="127" t="s">
        <v>698</v>
      </c>
      <c r="J106" s="111"/>
      <c r="K106" s="113" t="s">
        <v>495</v>
      </c>
      <c r="L106" s="116"/>
      <c r="M106" s="73"/>
    </row>
    <row r="107" spans="2:13" ht="21" customHeight="1" outlineLevel="1">
      <c r="B107" s="73"/>
      <c r="C107" s="90" t="s">
        <v>503</v>
      </c>
      <c r="D107" s="103"/>
      <c r="E107" s="105">
        <v>13</v>
      </c>
      <c r="F107" s="125"/>
      <c r="G107" s="105">
        <v>13</v>
      </c>
      <c r="H107" s="126"/>
      <c r="I107" s="105">
        <v>13</v>
      </c>
      <c r="J107" s="111"/>
      <c r="K107" s="124" t="s">
        <v>495</v>
      </c>
      <c r="L107" s="89"/>
      <c r="M107" s="73"/>
    </row>
    <row r="108" spans="2:13" ht="21" customHeight="1" outlineLevel="1">
      <c r="B108" s="73"/>
      <c r="C108" s="90" t="s">
        <v>504</v>
      </c>
      <c r="D108" s="103"/>
      <c r="E108" s="110"/>
      <c r="F108" s="111"/>
      <c r="G108" s="110"/>
      <c r="H108" s="119"/>
      <c r="I108" s="110"/>
      <c r="J108" s="111"/>
      <c r="K108" s="113" t="s">
        <v>495</v>
      </c>
      <c r="L108" s="89"/>
      <c r="M108" s="73"/>
    </row>
    <row r="109" spans="2:13" ht="21.75" customHeight="1" outlineLevel="1">
      <c r="B109" s="73"/>
      <c r="C109" s="90" t="s">
        <v>506</v>
      </c>
      <c r="D109" s="103"/>
      <c r="E109" s="120">
        <v>0</v>
      </c>
      <c r="F109" s="121"/>
      <c r="G109" s="120">
        <v>0</v>
      </c>
      <c r="H109" s="122"/>
      <c r="I109" s="120">
        <v>0</v>
      </c>
      <c r="J109" s="123"/>
      <c r="K109" s="124">
        <f>E109+G109+I109</f>
        <v>0</v>
      </c>
      <c r="L109" s="73"/>
      <c r="M109" s="73"/>
    </row>
    <row r="110" spans="2:13" ht="21.75" customHeight="1" outlineLevel="1">
      <c r="B110" s="73"/>
      <c r="C110" s="90" t="s">
        <v>507</v>
      </c>
      <c r="D110" s="103"/>
      <c r="E110" s="128">
        <v>56117.3</v>
      </c>
      <c r="F110" s="129"/>
      <c r="G110" s="128">
        <v>56117.3</v>
      </c>
      <c r="H110" s="142"/>
      <c r="I110" s="128">
        <v>56117.3</v>
      </c>
      <c r="J110" s="130"/>
      <c r="K110" s="131">
        <f>E110+G110+I110</f>
        <v>168351.90000000002</v>
      </c>
      <c r="L110" s="89"/>
      <c r="M110" s="73"/>
    </row>
    <row r="111" spans="2:13" ht="21" customHeight="1" outlineLevel="1">
      <c r="B111" s="73"/>
      <c r="C111" s="109"/>
      <c r="D111" s="103"/>
      <c r="E111" s="130"/>
      <c r="F111" s="130"/>
      <c r="G111" s="130"/>
      <c r="H111" s="132"/>
      <c r="I111" s="130"/>
      <c r="J111" s="130"/>
      <c r="K111" s="130"/>
      <c r="L111" s="89"/>
      <c r="M111" s="73"/>
    </row>
    <row r="112" spans="2:13" ht="21" customHeight="1" outlineLevel="1">
      <c r="B112" s="73"/>
      <c r="C112" s="109"/>
      <c r="D112" s="103"/>
      <c r="E112" s="98"/>
      <c r="F112" s="73"/>
      <c r="G112" s="73"/>
      <c r="H112" s="73"/>
      <c r="I112" s="73"/>
      <c r="J112" s="73"/>
      <c r="K112" s="73"/>
      <c r="L112" s="89"/>
      <c r="M112" s="73"/>
    </row>
    <row r="113" spans="2:13" ht="21" customHeight="1" outlineLevel="1">
      <c r="B113" s="73"/>
      <c r="C113" s="86" t="s">
        <v>508</v>
      </c>
      <c r="D113" s="116"/>
      <c r="E113" s="116"/>
      <c r="F113" s="116"/>
      <c r="G113" s="73"/>
      <c r="H113" s="73"/>
      <c r="I113" s="73"/>
      <c r="J113" s="116"/>
      <c r="K113" s="73"/>
      <c r="L113" s="116"/>
      <c r="M113" s="73"/>
    </row>
    <row r="114" spans="2:13" ht="21" customHeight="1" outlineLevel="1">
      <c r="B114" s="73"/>
      <c r="C114" s="89"/>
      <c r="D114" s="89"/>
      <c r="E114" s="89"/>
      <c r="F114" s="89"/>
      <c r="G114" s="73"/>
      <c r="H114" s="73"/>
      <c r="I114" s="73"/>
      <c r="J114" s="89"/>
      <c r="K114" s="73"/>
      <c r="L114" s="89"/>
      <c r="M114" s="73"/>
    </row>
    <row r="115" spans="2:13" ht="21" customHeight="1" outlineLevel="1">
      <c r="B115" s="73"/>
      <c r="C115" s="164" t="s">
        <v>509</v>
      </c>
      <c r="D115" s="89"/>
      <c r="E115" s="89"/>
      <c r="F115" s="89"/>
      <c r="G115" s="73"/>
      <c r="H115" s="73"/>
      <c r="I115" s="73"/>
      <c r="J115" s="73"/>
      <c r="K115" s="73"/>
      <c r="L115" s="89"/>
      <c r="M115" s="73"/>
    </row>
    <row r="116" spans="2:13" ht="21" customHeight="1" outlineLevel="1">
      <c r="B116" s="73"/>
      <c r="C116" s="89"/>
      <c r="D116" s="89"/>
      <c r="E116" s="89"/>
      <c r="F116" s="89"/>
      <c r="G116" s="73"/>
      <c r="H116" s="73"/>
      <c r="I116" s="73"/>
      <c r="J116" s="89"/>
      <c r="K116" s="73"/>
      <c r="L116" s="89"/>
      <c r="M116" s="73"/>
    </row>
    <row r="117" spans="2:13" ht="21" customHeight="1" outlineLevel="1">
      <c r="B117" s="73"/>
      <c r="C117" s="480" t="s">
        <v>1114</v>
      </c>
      <c r="D117" s="480"/>
      <c r="E117" s="480"/>
      <c r="F117" s="480"/>
      <c r="G117" s="480"/>
      <c r="H117" s="480"/>
      <c r="I117" s="480"/>
      <c r="J117" s="480"/>
      <c r="K117" s="480"/>
      <c r="L117" s="89"/>
      <c r="M117" s="73"/>
    </row>
    <row r="118" spans="2:13" ht="21" customHeight="1" outlineLevel="1">
      <c r="B118" s="73"/>
      <c r="C118" s="480"/>
      <c r="D118" s="480"/>
      <c r="E118" s="480"/>
      <c r="F118" s="480"/>
      <c r="G118" s="480"/>
      <c r="H118" s="480"/>
      <c r="I118" s="480"/>
      <c r="J118" s="480"/>
      <c r="K118" s="480"/>
      <c r="L118" s="73"/>
      <c r="M118" s="73"/>
    </row>
    <row r="119" spans="2:13" ht="21" customHeight="1" outlineLevel="1">
      <c r="B119" s="73"/>
      <c r="C119" s="480"/>
      <c r="D119" s="480"/>
      <c r="E119" s="480"/>
      <c r="F119" s="480"/>
      <c r="G119" s="480"/>
      <c r="H119" s="480"/>
      <c r="I119" s="480"/>
      <c r="J119" s="480"/>
      <c r="K119" s="480"/>
      <c r="L119" s="73"/>
      <c r="M119" s="73"/>
    </row>
    <row r="120" spans="2:13" ht="21" customHeight="1" outlineLevel="1">
      <c r="B120" s="73"/>
      <c r="C120" s="480"/>
      <c r="D120" s="480"/>
      <c r="E120" s="480"/>
      <c r="F120" s="480"/>
      <c r="G120" s="480"/>
      <c r="H120" s="480"/>
      <c r="I120" s="480"/>
      <c r="J120" s="480"/>
      <c r="K120" s="480"/>
      <c r="L120" s="73"/>
      <c r="M120" s="73"/>
    </row>
    <row r="121" spans="2:13" ht="21" customHeight="1" outlineLevel="1">
      <c r="B121" s="73"/>
      <c r="C121" s="480"/>
      <c r="D121" s="480"/>
      <c r="E121" s="480"/>
      <c r="F121" s="480"/>
      <c r="G121" s="480"/>
      <c r="H121" s="480"/>
      <c r="I121" s="480"/>
      <c r="J121" s="480"/>
      <c r="K121" s="480"/>
      <c r="L121" s="73"/>
      <c r="M121" s="73"/>
    </row>
    <row r="122" spans="2:13" ht="21" customHeight="1" outlineLevel="1">
      <c r="B122" s="73"/>
      <c r="C122" s="480"/>
      <c r="D122" s="480"/>
      <c r="E122" s="480"/>
      <c r="F122" s="480"/>
      <c r="G122" s="480"/>
      <c r="H122" s="480"/>
      <c r="I122" s="480"/>
      <c r="J122" s="480"/>
      <c r="K122" s="480"/>
      <c r="L122" s="73"/>
      <c r="M122" s="73"/>
    </row>
    <row r="123" spans="2:13" ht="21" customHeight="1" outlineLevel="1">
      <c r="B123" s="73"/>
      <c r="C123" s="480"/>
      <c r="D123" s="480"/>
      <c r="E123" s="480"/>
      <c r="F123" s="480"/>
      <c r="G123" s="480"/>
      <c r="H123" s="480"/>
      <c r="I123" s="480"/>
      <c r="J123" s="480"/>
      <c r="K123" s="480"/>
      <c r="L123" s="73"/>
      <c r="M123" s="73"/>
    </row>
    <row r="124" spans="2:13" ht="21" customHeight="1" outlineLevel="1">
      <c r="B124" s="73"/>
      <c r="C124" s="480"/>
      <c r="D124" s="480"/>
      <c r="E124" s="480"/>
      <c r="F124" s="480"/>
      <c r="G124" s="480"/>
      <c r="H124" s="480"/>
      <c r="I124" s="480"/>
      <c r="J124" s="480"/>
      <c r="K124" s="480"/>
      <c r="L124" s="73"/>
      <c r="M124" s="73"/>
    </row>
    <row r="125" spans="2:13" ht="21" customHeight="1" outlineLevel="1">
      <c r="B125" s="73"/>
      <c r="C125" s="480"/>
      <c r="D125" s="480"/>
      <c r="E125" s="480"/>
      <c r="F125" s="480"/>
      <c r="G125" s="480"/>
      <c r="H125" s="480"/>
      <c r="I125" s="480"/>
      <c r="J125" s="480"/>
      <c r="K125" s="480"/>
      <c r="L125" s="73"/>
      <c r="M125" s="73"/>
    </row>
    <row r="126" spans="2:13" ht="21" customHeight="1" outlineLevel="1">
      <c r="B126" s="73"/>
      <c r="C126" s="480"/>
      <c r="D126" s="480"/>
      <c r="E126" s="480"/>
      <c r="F126" s="480"/>
      <c r="G126" s="480"/>
      <c r="H126" s="480"/>
      <c r="I126" s="480"/>
      <c r="J126" s="480"/>
      <c r="K126" s="480"/>
      <c r="L126" s="73"/>
      <c r="M126" s="73"/>
    </row>
    <row r="127" spans="2:13" ht="21" customHeight="1" outlineLevel="1">
      <c r="B127" s="73"/>
      <c r="C127" s="480"/>
      <c r="D127" s="480"/>
      <c r="E127" s="480"/>
      <c r="F127" s="480"/>
      <c r="G127" s="480"/>
      <c r="H127" s="480"/>
      <c r="I127" s="480"/>
      <c r="J127" s="480"/>
      <c r="K127" s="480"/>
      <c r="L127" s="73"/>
      <c r="M127" s="73"/>
    </row>
    <row r="128" spans="2:13" ht="21" customHeight="1" outlineLevel="1">
      <c r="B128" s="73"/>
      <c r="C128" s="480"/>
      <c r="D128" s="480"/>
      <c r="E128" s="480"/>
      <c r="F128" s="480"/>
      <c r="G128" s="480"/>
      <c r="H128" s="480"/>
      <c r="I128" s="480"/>
      <c r="J128" s="480"/>
      <c r="K128" s="480"/>
      <c r="L128" s="73"/>
      <c r="M128" s="73"/>
    </row>
    <row r="129" spans="2:13" ht="21" customHeight="1" outlineLevel="1">
      <c r="B129" s="73"/>
      <c r="C129" s="480"/>
      <c r="D129" s="480"/>
      <c r="E129" s="480"/>
      <c r="F129" s="480"/>
      <c r="G129" s="480"/>
      <c r="H129" s="480"/>
      <c r="I129" s="480"/>
      <c r="J129" s="480"/>
      <c r="K129" s="480"/>
      <c r="L129" s="73"/>
      <c r="M129" s="73"/>
    </row>
    <row r="130" spans="2:13" ht="21" customHeight="1" outlineLevel="1">
      <c r="B130" s="73"/>
      <c r="C130" s="480"/>
      <c r="D130" s="480"/>
      <c r="E130" s="480"/>
      <c r="F130" s="480"/>
      <c r="G130" s="480"/>
      <c r="H130" s="480"/>
      <c r="I130" s="480"/>
      <c r="J130" s="480"/>
      <c r="K130" s="480"/>
      <c r="L130" s="73"/>
      <c r="M130" s="73"/>
    </row>
    <row r="131" spans="2:13" ht="21" customHeight="1" outlineLevel="1">
      <c r="B131" s="73"/>
      <c r="C131" s="480"/>
      <c r="D131" s="480"/>
      <c r="E131" s="480"/>
      <c r="F131" s="480"/>
      <c r="G131" s="480"/>
      <c r="H131" s="480"/>
      <c r="I131" s="480"/>
      <c r="J131" s="480"/>
      <c r="K131" s="480"/>
      <c r="L131" s="73"/>
      <c r="M131" s="73"/>
    </row>
    <row r="132" spans="2:13" ht="21" customHeight="1" outlineLevel="1">
      <c r="B132" s="73"/>
      <c r="C132" s="480"/>
      <c r="D132" s="480"/>
      <c r="E132" s="480"/>
      <c r="F132" s="480"/>
      <c r="G132" s="480"/>
      <c r="H132" s="480"/>
      <c r="I132" s="480"/>
      <c r="J132" s="480"/>
      <c r="K132" s="480"/>
      <c r="L132" s="73"/>
      <c r="M132" s="73"/>
    </row>
    <row r="133" spans="2:13" ht="21" customHeight="1" outlineLevel="1">
      <c r="B133" s="73"/>
      <c r="C133" s="480"/>
      <c r="D133" s="480"/>
      <c r="E133" s="480"/>
      <c r="F133" s="480"/>
      <c r="G133" s="480"/>
      <c r="H133" s="480"/>
      <c r="I133" s="480"/>
      <c r="J133" s="480"/>
      <c r="K133" s="480"/>
      <c r="L133" s="73"/>
      <c r="M133" s="73"/>
    </row>
    <row r="134" spans="2:13" ht="21" customHeight="1" outlineLevel="1">
      <c r="B134" s="73"/>
      <c r="C134" s="480"/>
      <c r="D134" s="480"/>
      <c r="E134" s="480"/>
      <c r="F134" s="480"/>
      <c r="G134" s="480"/>
      <c r="H134" s="480"/>
      <c r="I134" s="480"/>
      <c r="J134" s="480"/>
      <c r="K134" s="480"/>
      <c r="L134" s="73"/>
      <c r="M134" s="73"/>
    </row>
    <row r="135" spans="2:13" ht="21" customHeight="1" outlineLevel="1">
      <c r="B135" s="73"/>
      <c r="C135" s="134"/>
      <c r="D135" s="73"/>
      <c r="E135" s="134"/>
      <c r="F135" s="73"/>
      <c r="G135" s="73"/>
      <c r="H135" s="73"/>
      <c r="I135" s="135"/>
      <c r="J135" s="136"/>
      <c r="K135" s="137"/>
      <c r="L135" s="73"/>
      <c r="M135" s="73"/>
    </row>
    <row r="136" spans="2:13" ht="21" customHeight="1" outlineLevel="1">
      <c r="B136" s="73"/>
      <c r="C136" s="164" t="s">
        <v>511</v>
      </c>
      <c r="D136" s="73"/>
      <c r="E136" s="134"/>
      <c r="F136" s="73"/>
      <c r="G136" s="73"/>
      <c r="H136" s="73"/>
      <c r="I136" s="135"/>
      <c r="J136" s="136"/>
      <c r="K136" s="137"/>
      <c r="L136" s="73"/>
      <c r="M136" s="73"/>
    </row>
    <row r="137" spans="2:13" ht="21" customHeight="1" outlineLevel="1">
      <c r="B137" s="73"/>
      <c r="C137" s="73"/>
      <c r="D137" s="73"/>
      <c r="E137" s="83"/>
      <c r="F137" s="73"/>
      <c r="G137" s="73"/>
      <c r="H137" s="73"/>
      <c r="I137" s="73"/>
      <c r="J137" s="73"/>
      <c r="K137" s="73"/>
      <c r="L137" s="73"/>
      <c r="M137" s="73"/>
    </row>
    <row r="138" spans="2:13" ht="21" customHeight="1" outlineLevel="1">
      <c r="B138" s="73"/>
      <c r="C138" s="481" t="s">
        <v>1135</v>
      </c>
      <c r="D138" s="481"/>
      <c r="E138" s="481"/>
      <c r="F138" s="481"/>
      <c r="G138" s="481"/>
      <c r="H138" s="481"/>
      <c r="I138" s="481"/>
      <c r="J138" s="481"/>
      <c r="K138" s="481"/>
      <c r="L138" s="73"/>
      <c r="M138" s="73"/>
    </row>
    <row r="139" spans="2:13" ht="21" customHeight="1" outlineLevel="1">
      <c r="B139" s="73"/>
      <c r="C139" s="481"/>
      <c r="D139" s="481"/>
      <c r="E139" s="481"/>
      <c r="F139" s="481"/>
      <c r="G139" s="481"/>
      <c r="H139" s="481"/>
      <c r="I139" s="481"/>
      <c r="J139" s="481"/>
      <c r="K139" s="481"/>
      <c r="L139" s="73"/>
      <c r="M139" s="73"/>
    </row>
    <row r="140" spans="2:13" ht="21" customHeight="1" outlineLevel="1">
      <c r="B140" s="73"/>
      <c r="C140" s="481"/>
      <c r="D140" s="481"/>
      <c r="E140" s="481"/>
      <c r="F140" s="481"/>
      <c r="G140" s="481"/>
      <c r="H140" s="481"/>
      <c r="I140" s="481"/>
      <c r="J140" s="481"/>
      <c r="K140" s="481"/>
      <c r="L140" s="73"/>
      <c r="M140" s="73"/>
    </row>
    <row r="141" spans="2:13" ht="21" customHeight="1" outlineLevel="1">
      <c r="B141" s="73"/>
      <c r="C141" s="481"/>
      <c r="D141" s="481"/>
      <c r="E141" s="481"/>
      <c r="F141" s="481"/>
      <c r="G141" s="481"/>
      <c r="H141" s="481"/>
      <c r="I141" s="481"/>
      <c r="J141" s="481"/>
      <c r="K141" s="481"/>
      <c r="L141" s="73"/>
      <c r="M141" s="73"/>
    </row>
    <row r="142" spans="2:13" ht="21" customHeight="1" outlineLevel="1">
      <c r="B142" s="73"/>
      <c r="C142" s="481"/>
      <c r="D142" s="481"/>
      <c r="E142" s="481"/>
      <c r="F142" s="481"/>
      <c r="G142" s="481"/>
      <c r="H142" s="481"/>
      <c r="I142" s="481"/>
      <c r="J142" s="481"/>
      <c r="K142" s="481"/>
      <c r="L142" s="73"/>
      <c r="M142" s="73"/>
    </row>
    <row r="143" spans="2:13" ht="21" customHeight="1" outlineLevel="1">
      <c r="B143" s="73"/>
      <c r="C143" s="481"/>
      <c r="D143" s="481"/>
      <c r="E143" s="481"/>
      <c r="F143" s="481"/>
      <c r="G143" s="481"/>
      <c r="H143" s="481"/>
      <c r="I143" s="481"/>
      <c r="J143" s="481"/>
      <c r="K143" s="481"/>
      <c r="L143" s="73"/>
      <c r="M143" s="73"/>
    </row>
    <row r="144" spans="2:13" ht="21" customHeight="1" outlineLevel="1">
      <c r="B144" s="73"/>
      <c r="C144" s="481"/>
      <c r="D144" s="481"/>
      <c r="E144" s="481"/>
      <c r="F144" s="481"/>
      <c r="G144" s="481"/>
      <c r="H144" s="481"/>
      <c r="I144" s="481"/>
      <c r="J144" s="481"/>
      <c r="K144" s="481"/>
      <c r="L144" s="73"/>
      <c r="M144" s="73"/>
    </row>
    <row r="145" spans="2:13" ht="21" customHeight="1" outlineLevel="1">
      <c r="B145" s="73"/>
      <c r="C145" s="481"/>
      <c r="D145" s="481"/>
      <c r="E145" s="481"/>
      <c r="F145" s="481"/>
      <c r="G145" s="481"/>
      <c r="H145" s="481"/>
      <c r="I145" s="481"/>
      <c r="J145" s="481"/>
      <c r="K145" s="481"/>
      <c r="L145" s="73"/>
      <c r="M145" s="73"/>
    </row>
    <row r="146" spans="2:13" ht="21" customHeight="1" outlineLevel="1">
      <c r="B146" s="73"/>
      <c r="C146" s="481"/>
      <c r="D146" s="481"/>
      <c r="E146" s="481"/>
      <c r="F146" s="481"/>
      <c r="G146" s="481"/>
      <c r="H146" s="481"/>
      <c r="I146" s="481"/>
      <c r="J146" s="481"/>
      <c r="K146" s="481"/>
      <c r="L146" s="73"/>
      <c r="M146" s="73"/>
    </row>
    <row r="147" spans="2:13" ht="21" customHeight="1" outlineLevel="1">
      <c r="B147" s="73"/>
      <c r="C147" s="481"/>
      <c r="D147" s="481"/>
      <c r="E147" s="481"/>
      <c r="F147" s="481"/>
      <c r="G147" s="481"/>
      <c r="H147" s="481"/>
      <c r="I147" s="481"/>
      <c r="J147" s="481"/>
      <c r="K147" s="481"/>
      <c r="L147" s="73"/>
      <c r="M147" s="73"/>
    </row>
    <row r="148" spans="2:13" ht="21" customHeight="1" outlineLevel="1">
      <c r="B148" s="73"/>
      <c r="C148" s="481"/>
      <c r="D148" s="481"/>
      <c r="E148" s="481"/>
      <c r="F148" s="481"/>
      <c r="G148" s="481"/>
      <c r="H148" s="481"/>
      <c r="I148" s="481"/>
      <c r="J148" s="481"/>
      <c r="K148" s="481"/>
      <c r="L148" s="73"/>
      <c r="M148" s="73"/>
    </row>
    <row r="149" spans="2:13" ht="21" customHeight="1" outlineLevel="1">
      <c r="B149" s="73"/>
      <c r="C149" s="481"/>
      <c r="D149" s="481"/>
      <c r="E149" s="481"/>
      <c r="F149" s="481"/>
      <c r="G149" s="481"/>
      <c r="H149" s="481"/>
      <c r="I149" s="481"/>
      <c r="J149" s="481"/>
      <c r="K149" s="481"/>
      <c r="L149" s="73"/>
      <c r="M149" s="73"/>
    </row>
    <row r="150" spans="2:13" ht="21" customHeight="1" outlineLevel="1">
      <c r="B150" s="73"/>
      <c r="C150" s="481"/>
      <c r="D150" s="481"/>
      <c r="E150" s="481"/>
      <c r="F150" s="481"/>
      <c r="G150" s="481"/>
      <c r="H150" s="481"/>
      <c r="I150" s="481"/>
      <c r="J150" s="481"/>
      <c r="K150" s="481"/>
      <c r="L150" s="73"/>
      <c r="M150" s="73"/>
    </row>
    <row r="151" spans="2:13" ht="21" customHeight="1" outlineLevel="1">
      <c r="B151" s="73"/>
      <c r="C151" s="481"/>
      <c r="D151" s="481"/>
      <c r="E151" s="481"/>
      <c r="F151" s="481"/>
      <c r="G151" s="481"/>
      <c r="H151" s="481"/>
      <c r="I151" s="481"/>
      <c r="J151" s="481"/>
      <c r="K151" s="481"/>
      <c r="L151" s="73"/>
      <c r="M151" s="73"/>
    </row>
    <row r="152" spans="2:13" ht="21" customHeight="1" outlineLevel="1">
      <c r="B152" s="73"/>
      <c r="C152" s="481"/>
      <c r="D152" s="481"/>
      <c r="E152" s="481"/>
      <c r="F152" s="481"/>
      <c r="G152" s="481"/>
      <c r="H152" s="481"/>
      <c r="I152" s="481"/>
      <c r="J152" s="481"/>
      <c r="K152" s="481"/>
      <c r="L152" s="73"/>
      <c r="M152" s="73"/>
    </row>
    <row r="153" spans="2:13" ht="21" customHeight="1" outlineLevel="1">
      <c r="B153" s="73"/>
      <c r="C153" s="481"/>
      <c r="D153" s="481"/>
      <c r="E153" s="481"/>
      <c r="F153" s="481"/>
      <c r="G153" s="481"/>
      <c r="H153" s="481"/>
      <c r="I153" s="481"/>
      <c r="J153" s="481"/>
      <c r="K153" s="481"/>
      <c r="L153" s="73"/>
      <c r="M153" s="73"/>
    </row>
    <row r="154" spans="2:13" ht="21" customHeight="1" outlineLevel="1">
      <c r="B154" s="73"/>
      <c r="C154" s="481"/>
      <c r="D154" s="481"/>
      <c r="E154" s="481"/>
      <c r="F154" s="481"/>
      <c r="G154" s="481"/>
      <c r="H154" s="481"/>
      <c r="I154" s="481"/>
      <c r="J154" s="481"/>
      <c r="K154" s="481"/>
      <c r="L154" s="73"/>
      <c r="M154" s="73"/>
    </row>
    <row r="155" spans="2:13" ht="21" customHeight="1" outlineLevel="1">
      <c r="B155" s="73"/>
      <c r="C155" s="481"/>
      <c r="D155" s="481"/>
      <c r="E155" s="481"/>
      <c r="F155" s="481"/>
      <c r="G155" s="481"/>
      <c r="H155" s="481"/>
      <c r="I155" s="481"/>
      <c r="J155" s="481"/>
      <c r="K155" s="481"/>
      <c r="L155" s="73"/>
      <c r="M155" s="73"/>
    </row>
    <row r="156" spans="2:13" ht="21" customHeight="1" outlineLevel="1">
      <c r="B156" s="73"/>
      <c r="C156" s="134"/>
      <c r="D156" s="73"/>
      <c r="E156" s="134"/>
      <c r="F156" s="73"/>
      <c r="G156" s="73"/>
      <c r="H156" s="73"/>
      <c r="I156" s="135"/>
      <c r="J156" s="136"/>
      <c r="K156" s="137"/>
      <c r="L156" s="73"/>
      <c r="M156" s="73"/>
    </row>
    <row r="157" spans="2:13" ht="21" customHeight="1" outlineLevel="1">
      <c r="B157" s="73"/>
      <c r="C157" s="134"/>
      <c r="D157" s="73"/>
      <c r="E157" s="134"/>
      <c r="F157" s="73"/>
      <c r="G157" s="73"/>
      <c r="H157" s="73"/>
      <c r="I157" s="135"/>
      <c r="J157" s="136"/>
      <c r="K157" s="137"/>
      <c r="L157" s="73"/>
      <c r="M157" s="73"/>
    </row>
    <row r="158" spans="2:13" ht="21" customHeight="1" outlineLevel="1">
      <c r="B158" s="73"/>
      <c r="C158" s="165" t="s">
        <v>699</v>
      </c>
      <c r="D158" s="146"/>
      <c r="E158" s="166"/>
      <c r="F158" s="146"/>
      <c r="G158" s="146"/>
      <c r="H158" s="146"/>
      <c r="I158" s="147"/>
      <c r="J158" s="136"/>
      <c r="K158" s="167"/>
      <c r="L158" s="73"/>
      <c r="M158" s="73"/>
    </row>
    <row r="159" spans="2:13" ht="21" customHeight="1" outlineLevel="1">
      <c r="B159" s="73"/>
      <c r="C159" s="166"/>
      <c r="D159" s="146"/>
      <c r="E159" s="166"/>
      <c r="F159" s="146"/>
      <c r="G159" s="146"/>
      <c r="H159" s="146"/>
      <c r="I159" s="168"/>
      <c r="J159" s="89"/>
      <c r="K159" s="169"/>
      <c r="L159" s="73"/>
      <c r="M159" s="73"/>
    </row>
    <row r="160" spans="2:13" ht="54" outlineLevel="1">
      <c r="B160" s="73"/>
      <c r="C160" s="145" t="s">
        <v>700</v>
      </c>
      <c r="D160" s="146"/>
      <c r="E160" s="145" t="s">
        <v>701</v>
      </c>
      <c r="F160" s="146"/>
      <c r="G160" s="145" t="s">
        <v>702</v>
      </c>
      <c r="H160" s="146"/>
      <c r="I160" s="145" t="s">
        <v>703</v>
      </c>
      <c r="J160" s="147"/>
      <c r="K160" s="145" t="s">
        <v>704</v>
      </c>
      <c r="L160" s="73"/>
      <c r="M160" s="73"/>
    </row>
    <row r="161" spans="2:13" ht="20.25" outlineLevel="1">
      <c r="B161" s="73"/>
      <c r="C161" s="148"/>
      <c r="D161" s="146"/>
      <c r="E161" s="148"/>
      <c r="F161" s="146"/>
      <c r="G161" s="170"/>
      <c r="H161" s="146"/>
      <c r="I161" s="148"/>
      <c r="J161" s="147"/>
      <c r="K161" s="148"/>
      <c r="L161" s="73"/>
      <c r="M161" s="73"/>
    </row>
    <row r="162" spans="2:13" ht="20.25" outlineLevel="1">
      <c r="B162" s="73"/>
      <c r="C162" s="148"/>
      <c r="D162" s="146"/>
      <c r="E162" s="148"/>
      <c r="F162" s="146"/>
      <c r="G162" s="170"/>
      <c r="H162" s="146"/>
      <c r="I162" s="148"/>
      <c r="J162" s="147"/>
      <c r="K162" s="148"/>
      <c r="L162" s="73"/>
      <c r="M162" s="73"/>
    </row>
    <row r="163" spans="2:13" ht="20.25" outlineLevel="1">
      <c r="B163" s="73"/>
      <c r="C163" s="148"/>
      <c r="D163" s="146"/>
      <c r="E163" s="148"/>
      <c r="F163" s="146"/>
      <c r="G163" s="170"/>
      <c r="H163" s="146"/>
      <c r="I163" s="148"/>
      <c r="J163" s="147"/>
      <c r="K163" s="148"/>
      <c r="L163" s="73"/>
      <c r="M163" s="73"/>
    </row>
    <row r="164" spans="2:13" ht="20.25" outlineLevel="1">
      <c r="B164" s="73"/>
      <c r="C164" s="148"/>
      <c r="D164" s="146"/>
      <c r="E164" s="148"/>
      <c r="F164" s="146"/>
      <c r="G164" s="170"/>
      <c r="H164" s="146"/>
      <c r="I164" s="148"/>
      <c r="J164" s="147"/>
      <c r="K164" s="148"/>
      <c r="L164" s="73"/>
      <c r="M164" s="73"/>
    </row>
    <row r="165" spans="2:13" ht="20.25" outlineLevel="1">
      <c r="B165" s="73"/>
      <c r="C165" s="148"/>
      <c r="D165" s="146"/>
      <c r="E165" s="148"/>
      <c r="F165" s="146"/>
      <c r="G165" s="170"/>
      <c r="H165" s="146"/>
      <c r="I165" s="148"/>
      <c r="J165" s="147"/>
      <c r="K165" s="148"/>
      <c r="L165" s="73"/>
      <c r="M165" s="73"/>
    </row>
    <row r="166" spans="2:13" ht="20.25" outlineLevel="1">
      <c r="B166" s="73"/>
      <c r="C166" s="148"/>
      <c r="D166" s="146"/>
      <c r="E166" s="148"/>
      <c r="F166" s="146"/>
      <c r="G166" s="170"/>
      <c r="H166" s="146"/>
      <c r="I166" s="148"/>
      <c r="J166" s="147"/>
      <c r="K166" s="148"/>
      <c r="L166" s="73"/>
      <c r="M166" s="73"/>
    </row>
    <row r="167" spans="2:13" ht="20.25" outlineLevel="1">
      <c r="B167" s="73"/>
      <c r="C167" s="148"/>
      <c r="D167" s="146"/>
      <c r="E167" s="148"/>
      <c r="F167" s="146"/>
      <c r="G167" s="170"/>
      <c r="H167" s="146"/>
      <c r="I167" s="148"/>
      <c r="J167" s="147"/>
      <c r="K167" s="148"/>
      <c r="L167" s="73"/>
      <c r="M167" s="73"/>
    </row>
    <row r="168" spans="2:13" ht="20.25" outlineLevel="1">
      <c r="B168" s="73"/>
      <c r="C168" s="148"/>
      <c r="D168" s="146"/>
      <c r="E168" s="148"/>
      <c r="F168" s="146"/>
      <c r="G168" s="170"/>
      <c r="H168" s="146"/>
      <c r="I168" s="148"/>
      <c r="J168" s="147"/>
      <c r="K168" s="148"/>
      <c r="L168" s="73"/>
      <c r="M168" s="73"/>
    </row>
    <row r="169" spans="2:13" ht="20.25" outlineLevel="1">
      <c r="B169" s="73"/>
      <c r="C169" s="148"/>
      <c r="D169" s="146"/>
      <c r="E169" s="148"/>
      <c r="F169" s="146"/>
      <c r="G169" s="170"/>
      <c r="H169" s="146"/>
      <c r="I169" s="148"/>
      <c r="J169" s="147"/>
      <c r="K169" s="148"/>
      <c r="L169" s="73"/>
      <c r="M169" s="73"/>
    </row>
    <row r="170" spans="2:13" ht="20.25" outlineLevel="1">
      <c r="B170" s="73"/>
      <c r="C170" s="148"/>
      <c r="D170" s="146"/>
      <c r="E170" s="148"/>
      <c r="F170" s="146"/>
      <c r="G170" s="170"/>
      <c r="H170" s="146"/>
      <c r="I170" s="148"/>
      <c r="J170" s="147"/>
      <c r="K170" s="148"/>
      <c r="L170" s="73"/>
      <c r="M170" s="73"/>
    </row>
    <row r="171" spans="2:13" ht="20.25" outlineLevel="1">
      <c r="B171" s="73"/>
      <c r="C171" s="148"/>
      <c r="D171" s="146"/>
      <c r="E171" s="148"/>
      <c r="F171" s="146"/>
      <c r="G171" s="170"/>
      <c r="H171" s="146"/>
      <c r="I171" s="148"/>
      <c r="J171" s="147"/>
      <c r="K171" s="148"/>
      <c r="L171" s="73"/>
      <c r="M171" s="73"/>
    </row>
    <row r="172" spans="2:13" ht="20.25" outlineLevel="1">
      <c r="B172" s="73"/>
      <c r="C172" s="148"/>
      <c r="D172" s="146"/>
      <c r="E172" s="148"/>
      <c r="F172" s="146"/>
      <c r="G172" s="170"/>
      <c r="H172" s="146"/>
      <c r="I172" s="148"/>
      <c r="J172" s="147"/>
      <c r="K172" s="148"/>
      <c r="L172" s="73"/>
      <c r="M172" s="73"/>
    </row>
    <row r="173" spans="2:13" ht="20.25" outlineLevel="1">
      <c r="B173" s="73"/>
      <c r="C173" s="148"/>
      <c r="D173" s="146"/>
      <c r="E173" s="148"/>
      <c r="F173" s="146"/>
      <c r="G173" s="170"/>
      <c r="H173" s="146"/>
      <c r="I173" s="148"/>
      <c r="J173" s="147"/>
      <c r="K173" s="148"/>
      <c r="L173" s="73"/>
      <c r="M173" s="73"/>
    </row>
    <row r="174" spans="2:13" ht="20.25" outlineLevel="1">
      <c r="B174" s="73"/>
      <c r="C174" s="148"/>
      <c r="D174" s="146"/>
      <c r="E174" s="148"/>
      <c r="F174" s="146"/>
      <c r="G174" s="170"/>
      <c r="H174" s="146"/>
      <c r="I174" s="148"/>
      <c r="J174" s="147"/>
      <c r="K174" s="148"/>
      <c r="L174" s="73"/>
      <c r="M174" s="73"/>
    </row>
    <row r="175" spans="2:13" ht="20.25" outlineLevel="1">
      <c r="B175" s="73"/>
      <c r="C175" s="148"/>
      <c r="D175" s="146"/>
      <c r="E175" s="148"/>
      <c r="F175" s="146"/>
      <c r="G175" s="170"/>
      <c r="H175" s="146"/>
      <c r="I175" s="148"/>
      <c r="J175" s="147"/>
      <c r="K175" s="148"/>
      <c r="L175" s="73"/>
      <c r="M175" s="73"/>
    </row>
    <row r="176" spans="2:13" ht="20.25" outlineLevel="1">
      <c r="B176" s="73"/>
      <c r="C176" s="148"/>
      <c r="D176" s="146"/>
      <c r="E176" s="148"/>
      <c r="F176" s="146"/>
      <c r="G176" s="170"/>
      <c r="H176" s="146"/>
      <c r="I176" s="148"/>
      <c r="J176" s="147"/>
      <c r="K176" s="148"/>
      <c r="L176" s="73"/>
      <c r="M176" s="73"/>
    </row>
    <row r="177" spans="2:13" ht="20.25" outlineLevel="1">
      <c r="B177" s="73"/>
      <c r="C177" s="148"/>
      <c r="D177" s="146"/>
      <c r="E177" s="148"/>
      <c r="F177" s="146"/>
      <c r="G177" s="170"/>
      <c r="H177" s="146"/>
      <c r="I177" s="148"/>
      <c r="J177" s="147"/>
      <c r="K177" s="148"/>
      <c r="L177" s="73"/>
      <c r="M177" s="73"/>
    </row>
    <row r="178" spans="2:13" ht="20.25" outlineLevel="1">
      <c r="B178" s="73"/>
      <c r="C178" s="148"/>
      <c r="D178" s="146"/>
      <c r="E178" s="148"/>
      <c r="F178" s="146"/>
      <c r="G178" s="170"/>
      <c r="H178" s="146"/>
      <c r="I178" s="148"/>
      <c r="J178" s="147"/>
      <c r="K178" s="148"/>
      <c r="L178" s="73"/>
      <c r="M178" s="73"/>
    </row>
    <row r="179" spans="2:13" ht="20.25" outlineLevel="1">
      <c r="B179" s="73"/>
      <c r="C179" s="148"/>
      <c r="D179" s="146"/>
      <c r="E179" s="148"/>
      <c r="F179" s="146"/>
      <c r="G179" s="170"/>
      <c r="H179" s="146"/>
      <c r="I179" s="148"/>
      <c r="J179" s="147"/>
      <c r="K179" s="148"/>
      <c r="L179" s="73"/>
      <c r="M179" s="73"/>
    </row>
    <row r="180" spans="2:13" ht="21" customHeight="1" outlineLevel="1">
      <c r="B180" s="73"/>
      <c r="C180" s="134"/>
      <c r="D180" s="73"/>
      <c r="E180" s="134"/>
      <c r="F180" s="73"/>
      <c r="G180" s="73"/>
      <c r="H180" s="73"/>
      <c r="I180" s="135"/>
      <c r="J180" s="136"/>
      <c r="K180" s="137"/>
      <c r="L180" s="73"/>
      <c r="M180" s="73"/>
    </row>
    <row r="181" spans="2:13" ht="20.25" customHeight="1">
      <c r="B181" s="73"/>
      <c r="C181" s="134"/>
      <c r="D181" s="73"/>
      <c r="E181" s="134"/>
      <c r="F181" s="73"/>
      <c r="G181" s="73"/>
      <c r="H181" s="73"/>
      <c r="I181" s="135"/>
      <c r="J181" s="136"/>
      <c r="K181" s="137"/>
      <c r="L181" s="73"/>
      <c r="M181" s="73"/>
    </row>
    <row r="182" spans="2:13" ht="24" customHeight="1">
      <c r="B182" s="73"/>
      <c r="C182" s="84" t="s">
        <v>46</v>
      </c>
      <c r="D182" s="81"/>
      <c r="E182" s="84" t="s">
        <v>47</v>
      </c>
      <c r="F182" s="73"/>
      <c r="G182" s="85" t="s">
        <v>497</v>
      </c>
      <c r="H182" s="73"/>
      <c r="J182" s="73"/>
      <c r="K182" s="73"/>
      <c r="L182" s="73"/>
      <c r="M182" s="73"/>
    </row>
    <row r="183" spans="2:13" ht="21" customHeight="1" outlineLevel="1">
      <c r="B183" s="73"/>
      <c r="C183" s="83"/>
      <c r="D183" s="73"/>
      <c r="E183" s="83"/>
      <c r="F183" s="73"/>
      <c r="G183" s="73"/>
      <c r="H183" s="73"/>
      <c r="I183" s="73"/>
      <c r="J183" s="73"/>
      <c r="K183" s="73"/>
      <c r="L183" s="73"/>
      <c r="M183" s="73"/>
    </row>
    <row r="184" spans="2:13" ht="21.75" customHeight="1" outlineLevel="1">
      <c r="B184" s="73"/>
      <c r="C184" s="86" t="s">
        <v>431</v>
      </c>
      <c r="D184" s="73"/>
      <c r="E184" s="87"/>
      <c r="F184" s="73"/>
      <c r="G184" s="73"/>
      <c r="H184" s="73"/>
      <c r="I184" s="73"/>
      <c r="J184" s="73"/>
      <c r="K184" s="73"/>
      <c r="L184" s="73"/>
      <c r="M184" s="73"/>
    </row>
    <row r="185" spans="2:13" ht="21" customHeight="1" outlineLevel="1">
      <c r="B185" s="73"/>
      <c r="C185" s="88"/>
      <c r="D185" s="73"/>
      <c r="E185" s="87"/>
      <c r="F185" s="73"/>
      <c r="G185" s="73"/>
      <c r="H185" s="73"/>
      <c r="I185" s="73"/>
      <c r="J185" s="73"/>
      <c r="K185" s="73"/>
      <c r="L185" s="73"/>
      <c r="M185" s="73"/>
    </row>
    <row r="186" spans="2:13" ht="21" customHeight="1" outlineLevel="1">
      <c r="B186" s="73"/>
      <c r="C186" s="89"/>
      <c r="D186" s="73"/>
      <c r="E186" s="89"/>
      <c r="F186" s="73"/>
      <c r="G186" s="73"/>
      <c r="H186" s="73"/>
      <c r="I186" s="73"/>
      <c r="J186" s="73"/>
      <c r="K186" s="73"/>
      <c r="L186" s="73"/>
      <c r="M186" s="73"/>
    </row>
    <row r="187" spans="2:13" outlineLevel="1">
      <c r="B187" s="73"/>
      <c r="C187" s="90" t="s">
        <v>36</v>
      </c>
      <c r="D187" s="89"/>
      <c r="E187" s="90" t="s">
        <v>432</v>
      </c>
      <c r="F187" s="89"/>
      <c r="G187" s="91" t="s">
        <v>433</v>
      </c>
      <c r="H187" s="73"/>
      <c r="I187" s="90" t="s">
        <v>434</v>
      </c>
      <c r="J187" s="73"/>
      <c r="K187" s="73"/>
      <c r="L187" s="89"/>
      <c r="M187" s="73"/>
    </row>
    <row r="188" spans="2:13" ht="36.75" customHeight="1" outlineLevel="1">
      <c r="B188" s="73"/>
      <c r="C188" s="92" t="s">
        <v>41</v>
      </c>
      <c r="D188" s="73"/>
      <c r="E188" s="93" t="s">
        <v>41</v>
      </c>
      <c r="F188" s="73"/>
      <c r="G188" s="94"/>
      <c r="H188" s="73"/>
      <c r="I188" s="92" t="s">
        <v>542</v>
      </c>
      <c r="J188" s="73"/>
      <c r="K188" s="73"/>
      <c r="L188" s="73"/>
      <c r="M188" s="73"/>
    </row>
    <row r="189" spans="2:13" ht="21" customHeight="1" outlineLevel="1">
      <c r="B189" s="73"/>
      <c r="C189" s="89"/>
      <c r="D189" s="73"/>
      <c r="E189" s="73"/>
      <c r="F189" s="73"/>
      <c r="G189" s="73"/>
      <c r="H189" s="73"/>
      <c r="I189" s="73"/>
      <c r="J189" s="73"/>
      <c r="K189" s="73"/>
      <c r="L189" s="73"/>
      <c r="M189" s="73"/>
    </row>
    <row r="190" spans="2:13" ht="36" outlineLevel="1">
      <c r="B190" s="73"/>
      <c r="C190" s="95" t="s">
        <v>439</v>
      </c>
      <c r="D190" s="89"/>
      <c r="E190" s="95" t="s">
        <v>440</v>
      </c>
      <c r="F190" s="89"/>
      <c r="G190" s="95" t="s">
        <v>441</v>
      </c>
      <c r="H190" s="73"/>
      <c r="I190" s="95" t="s">
        <v>442</v>
      </c>
      <c r="J190" s="89"/>
      <c r="K190" s="73"/>
      <c r="L190" s="73"/>
      <c r="M190" s="73"/>
    </row>
    <row r="191" spans="2:13" ht="36.75" customHeight="1" outlineLevel="1">
      <c r="B191" s="73"/>
      <c r="C191" s="94"/>
      <c r="D191" s="89"/>
      <c r="E191" s="94"/>
      <c r="F191" s="89"/>
      <c r="G191" s="94"/>
      <c r="H191" s="73"/>
      <c r="I191" s="150"/>
      <c r="J191" s="89"/>
      <c r="K191" s="73"/>
      <c r="L191" s="73"/>
      <c r="M191" s="73"/>
    </row>
    <row r="192" spans="2:13" ht="21" customHeight="1" outlineLevel="1">
      <c r="B192" s="73"/>
      <c r="C192" s="89"/>
      <c r="D192" s="89"/>
      <c r="E192" s="89"/>
      <c r="F192" s="89"/>
      <c r="G192" s="73"/>
      <c r="H192" s="73"/>
      <c r="I192" s="73"/>
      <c r="J192" s="89"/>
      <c r="K192" s="73"/>
      <c r="L192" s="73"/>
      <c r="M192" s="73"/>
    </row>
    <row r="193" spans="2:13" ht="21.75" customHeight="1" outlineLevel="1">
      <c r="B193" s="73"/>
      <c r="C193" s="86" t="s">
        <v>445</v>
      </c>
      <c r="D193" s="73"/>
      <c r="E193" s="98"/>
      <c r="F193" s="99"/>
      <c r="G193" s="99"/>
      <c r="H193" s="99"/>
      <c r="I193" s="99"/>
      <c r="J193" s="99"/>
      <c r="K193" s="99"/>
      <c r="L193" s="73"/>
      <c r="M193" s="73"/>
    </row>
    <row r="194" spans="2:13" ht="21" customHeight="1" outlineLevel="1">
      <c r="B194" s="73"/>
      <c r="C194" s="73"/>
      <c r="D194" s="73"/>
      <c r="E194" s="100"/>
      <c r="F194" s="101"/>
      <c r="G194" s="100"/>
      <c r="H194" s="101"/>
      <c r="I194" s="100"/>
      <c r="J194" s="102"/>
      <c r="K194" s="100"/>
      <c r="L194" s="73"/>
      <c r="M194" s="73"/>
    </row>
    <row r="195" spans="2:13" ht="21" customHeight="1" outlineLevel="1">
      <c r="B195" s="73"/>
      <c r="C195" s="73"/>
      <c r="D195" s="73"/>
      <c r="E195" s="100">
        <v>2024</v>
      </c>
      <c r="F195" s="101"/>
      <c r="G195" s="100">
        <v>2025</v>
      </c>
      <c r="H195" s="101"/>
      <c r="I195" s="100">
        <v>2026</v>
      </c>
      <c r="J195" s="102"/>
      <c r="K195" s="100" t="s">
        <v>446</v>
      </c>
      <c r="L195" s="73"/>
      <c r="M195" s="73"/>
    </row>
    <row r="196" spans="2:13" outlineLevel="1">
      <c r="B196" s="73"/>
      <c r="C196" s="95" t="s">
        <v>447</v>
      </c>
      <c r="D196" s="103"/>
      <c r="E196" s="104">
        <f>E197+E198</f>
        <v>0</v>
      </c>
      <c r="F196" s="103"/>
      <c r="G196" s="104">
        <f>G197+G198</f>
        <v>0</v>
      </c>
      <c r="H196" s="73"/>
      <c r="I196" s="104">
        <f>I197+I198</f>
        <v>0</v>
      </c>
      <c r="J196" s="103"/>
      <c r="K196" s="104">
        <f>K197+K198</f>
        <v>0</v>
      </c>
      <c r="L196" s="103"/>
      <c r="M196" s="73"/>
    </row>
    <row r="197" spans="2:13" ht="21" customHeight="1" outlineLevel="1">
      <c r="B197" s="73"/>
      <c r="C197" s="90" t="s">
        <v>448</v>
      </c>
      <c r="D197" s="103"/>
      <c r="E197" s="105">
        <v>0</v>
      </c>
      <c r="F197" s="106"/>
      <c r="G197" s="105">
        <v>0</v>
      </c>
      <c r="H197" s="73"/>
      <c r="I197" s="105">
        <v>0</v>
      </c>
      <c r="J197" s="103"/>
      <c r="K197" s="107">
        <f>E197+G197+I197</f>
        <v>0</v>
      </c>
      <c r="L197" s="103"/>
      <c r="M197" s="73"/>
    </row>
    <row r="198" spans="2:13" ht="21.75" customHeight="1" outlineLevel="1">
      <c r="B198" s="73"/>
      <c r="C198" s="90" t="s">
        <v>449</v>
      </c>
      <c r="D198" s="103"/>
      <c r="E198" s="105">
        <v>0</v>
      </c>
      <c r="F198" s="106"/>
      <c r="G198" s="105">
        <v>0</v>
      </c>
      <c r="H198" s="73"/>
      <c r="I198" s="105">
        <v>0</v>
      </c>
      <c r="J198" s="103"/>
      <c r="K198" s="107">
        <f>E198+G198+I198</f>
        <v>0</v>
      </c>
      <c r="L198" s="103"/>
      <c r="M198" s="73"/>
    </row>
    <row r="199" spans="2:13" outlineLevel="1">
      <c r="B199" s="73"/>
      <c r="C199" s="95" t="s">
        <v>450</v>
      </c>
      <c r="D199" s="103"/>
      <c r="E199" s="104">
        <f>E200+E201</f>
        <v>0</v>
      </c>
      <c r="F199" s="103"/>
      <c r="G199" s="104">
        <f>G200+G201</f>
        <v>0</v>
      </c>
      <c r="H199" s="73"/>
      <c r="I199" s="104">
        <f>I200+I201</f>
        <v>0</v>
      </c>
      <c r="J199" s="103"/>
      <c r="K199" s="104">
        <f>K200+K201</f>
        <v>0</v>
      </c>
      <c r="L199" s="103"/>
      <c r="M199" s="73"/>
    </row>
    <row r="200" spans="2:13" ht="21" customHeight="1" outlineLevel="1">
      <c r="B200" s="73"/>
      <c r="C200" s="90" t="s">
        <v>451</v>
      </c>
      <c r="D200" s="103"/>
      <c r="E200" s="105">
        <v>0</v>
      </c>
      <c r="F200" s="106"/>
      <c r="G200" s="105">
        <v>0</v>
      </c>
      <c r="H200" s="73"/>
      <c r="I200" s="105">
        <v>0</v>
      </c>
      <c r="J200" s="103"/>
      <c r="K200" s="107">
        <f>E200+G200+I200</f>
        <v>0</v>
      </c>
      <c r="L200" s="103"/>
      <c r="M200" s="73"/>
    </row>
    <row r="201" spans="2:13" ht="21" customHeight="1" outlineLevel="1">
      <c r="B201" s="73"/>
      <c r="C201" s="90" t="s">
        <v>452</v>
      </c>
      <c r="D201" s="103"/>
      <c r="E201" s="105">
        <v>0</v>
      </c>
      <c r="F201" s="106"/>
      <c r="G201" s="105">
        <v>0</v>
      </c>
      <c r="H201" s="73"/>
      <c r="I201" s="105">
        <v>0</v>
      </c>
      <c r="J201" s="103"/>
      <c r="K201" s="107">
        <f>E201+G201+I201</f>
        <v>0</v>
      </c>
      <c r="L201" s="103"/>
      <c r="M201" s="73"/>
    </row>
    <row r="202" spans="2:13" ht="21" customHeight="1" outlineLevel="1">
      <c r="B202" s="73"/>
      <c r="C202" s="95" t="s">
        <v>453</v>
      </c>
      <c r="D202" s="103"/>
      <c r="E202" s="104">
        <f>E203+E204</f>
        <v>0</v>
      </c>
      <c r="F202" s="103"/>
      <c r="G202" s="104">
        <f>G203+G204</f>
        <v>0</v>
      </c>
      <c r="H202" s="73"/>
      <c r="I202" s="104">
        <f>I203+I204</f>
        <v>0</v>
      </c>
      <c r="J202" s="103"/>
      <c r="K202" s="104">
        <f>K203+K204</f>
        <v>0</v>
      </c>
      <c r="L202" s="103"/>
      <c r="M202" s="73"/>
    </row>
    <row r="203" spans="2:13" ht="21" customHeight="1" outlineLevel="1">
      <c r="B203" s="73"/>
      <c r="C203" s="90" t="s">
        <v>454</v>
      </c>
      <c r="D203" s="103"/>
      <c r="E203" s="105">
        <v>0</v>
      </c>
      <c r="F203" s="106"/>
      <c r="G203" s="105">
        <v>0</v>
      </c>
      <c r="H203" s="73"/>
      <c r="I203" s="105">
        <v>0</v>
      </c>
      <c r="J203" s="103"/>
      <c r="K203" s="107">
        <f>E203+G203+I203</f>
        <v>0</v>
      </c>
      <c r="L203" s="103"/>
      <c r="M203" s="73"/>
    </row>
    <row r="204" spans="2:13" ht="21" customHeight="1" outlineLevel="1">
      <c r="B204" s="73"/>
      <c r="C204" s="90" t="s">
        <v>455</v>
      </c>
      <c r="D204" s="103"/>
      <c r="E204" s="105">
        <v>0</v>
      </c>
      <c r="F204" s="106"/>
      <c r="G204" s="105">
        <v>0</v>
      </c>
      <c r="H204" s="73"/>
      <c r="I204" s="105">
        <v>0</v>
      </c>
      <c r="J204" s="103"/>
      <c r="K204" s="107">
        <f>E204+G204+I204</f>
        <v>0</v>
      </c>
      <c r="L204" s="103"/>
      <c r="M204" s="73"/>
    </row>
    <row r="205" spans="2:13" ht="21" customHeight="1" outlineLevel="1">
      <c r="B205" s="73"/>
      <c r="C205" s="95" t="s">
        <v>456</v>
      </c>
      <c r="D205" s="103"/>
      <c r="E205" s="104">
        <f>E206+E207</f>
        <v>0</v>
      </c>
      <c r="F205" s="103"/>
      <c r="G205" s="104">
        <f>G206+G207</f>
        <v>0</v>
      </c>
      <c r="H205" s="73"/>
      <c r="I205" s="104">
        <f>I206+I207</f>
        <v>0</v>
      </c>
      <c r="J205" s="103"/>
      <c r="K205" s="104">
        <f>K206+K207</f>
        <v>0</v>
      </c>
      <c r="L205" s="103"/>
      <c r="M205" s="73"/>
    </row>
    <row r="206" spans="2:13" ht="21" customHeight="1" outlineLevel="1">
      <c r="B206" s="73"/>
      <c r="C206" s="90" t="s">
        <v>457</v>
      </c>
      <c r="D206" s="103"/>
      <c r="E206" s="105">
        <v>0</v>
      </c>
      <c r="F206" s="106"/>
      <c r="G206" s="105">
        <v>0</v>
      </c>
      <c r="H206" s="73"/>
      <c r="I206" s="105">
        <v>0</v>
      </c>
      <c r="J206" s="103"/>
      <c r="K206" s="107">
        <f>E206+G206+I206</f>
        <v>0</v>
      </c>
      <c r="L206" s="103"/>
      <c r="M206" s="73"/>
    </row>
    <row r="207" spans="2:13" ht="21" customHeight="1" outlineLevel="1">
      <c r="B207" s="73"/>
      <c r="C207" s="90" t="s">
        <v>458</v>
      </c>
      <c r="D207" s="103"/>
      <c r="E207" s="105">
        <v>0</v>
      </c>
      <c r="F207" s="106"/>
      <c r="G207" s="105">
        <v>0</v>
      </c>
      <c r="H207" s="73"/>
      <c r="I207" s="105">
        <v>0</v>
      </c>
      <c r="J207" s="103"/>
      <c r="K207" s="107">
        <f>E207+G207+I207</f>
        <v>0</v>
      </c>
      <c r="L207" s="103"/>
      <c r="M207" s="73"/>
    </row>
    <row r="208" spans="2:13" ht="21" customHeight="1" outlineLevel="1">
      <c r="B208" s="73"/>
      <c r="C208" s="90" t="s">
        <v>459</v>
      </c>
      <c r="D208" s="103"/>
      <c r="E208" s="108">
        <f>E196+E199+E202+E205</f>
        <v>0</v>
      </c>
      <c r="F208" s="103"/>
      <c r="G208" s="108">
        <f>G196+G199+G202+G205</f>
        <v>0</v>
      </c>
      <c r="H208" s="73"/>
      <c r="I208" s="108">
        <f>I196+I199+I202+I205</f>
        <v>0</v>
      </c>
      <c r="J208" s="103"/>
      <c r="K208" s="108">
        <f>E208+G208+I208</f>
        <v>0</v>
      </c>
      <c r="L208" s="103"/>
      <c r="M208" s="73"/>
    </row>
    <row r="209" spans="2:13" ht="21" customHeight="1" outlineLevel="1">
      <c r="B209" s="73"/>
      <c r="C209" s="109"/>
      <c r="D209" s="103"/>
      <c r="E209" s="109"/>
      <c r="F209" s="109"/>
      <c r="G209" s="109"/>
      <c r="H209" s="109"/>
      <c r="I209" s="109"/>
      <c r="J209" s="109"/>
      <c r="K209" s="109"/>
      <c r="L209" s="103"/>
      <c r="M209" s="73"/>
    </row>
    <row r="210" spans="2:13" ht="21" customHeight="1" outlineLevel="1">
      <c r="B210" s="73"/>
      <c r="C210" s="103"/>
      <c r="D210" s="89"/>
      <c r="E210" s="103"/>
      <c r="F210" s="89"/>
      <c r="G210" s="73"/>
      <c r="H210" s="73"/>
      <c r="I210" s="73"/>
      <c r="J210" s="89"/>
      <c r="K210" s="73"/>
      <c r="L210" s="89"/>
      <c r="M210" s="73"/>
    </row>
    <row r="211" spans="2:13" ht="21" customHeight="1" outlineLevel="1">
      <c r="B211" s="73"/>
      <c r="C211" s="86" t="s">
        <v>460</v>
      </c>
      <c r="D211" s="73"/>
      <c r="E211" s="99"/>
      <c r="F211" s="99"/>
      <c r="G211" s="99"/>
      <c r="H211" s="99"/>
      <c r="I211" s="99"/>
      <c r="J211" s="99"/>
      <c r="K211" s="99"/>
      <c r="L211" s="89"/>
      <c r="M211" s="73"/>
    </row>
    <row r="212" spans="2:13" ht="21" customHeight="1" outlineLevel="1">
      <c r="B212" s="73"/>
      <c r="C212" s="73"/>
      <c r="D212" s="73"/>
      <c r="E212" s="100"/>
      <c r="F212" s="101"/>
      <c r="G212" s="100"/>
      <c r="H212" s="101"/>
      <c r="I212" s="100"/>
      <c r="J212" s="102"/>
      <c r="K212" s="100"/>
      <c r="L212" s="89"/>
      <c r="M212" s="73"/>
    </row>
    <row r="213" spans="2:13" ht="21" customHeight="1" outlineLevel="1">
      <c r="B213" s="73"/>
      <c r="C213" s="73"/>
      <c r="D213" s="73"/>
      <c r="E213" s="100">
        <v>2024</v>
      </c>
      <c r="F213" s="101"/>
      <c r="G213" s="100">
        <v>2025</v>
      </c>
      <c r="H213" s="101"/>
      <c r="I213" s="100">
        <v>2026</v>
      </c>
      <c r="J213" s="102"/>
      <c r="K213" s="100" t="s">
        <v>407</v>
      </c>
      <c r="L213" s="89"/>
      <c r="M213" s="73"/>
    </row>
    <row r="214" spans="2:13" ht="21" customHeight="1" outlineLevel="1">
      <c r="B214" s="73"/>
      <c r="C214" s="95" t="s">
        <v>461</v>
      </c>
      <c r="D214" s="103"/>
      <c r="E214" s="110">
        <v>0</v>
      </c>
      <c r="F214" s="111"/>
      <c r="G214" s="110">
        <v>0</v>
      </c>
      <c r="H214" s="112"/>
      <c r="I214" s="110">
        <v>0</v>
      </c>
      <c r="J214" s="111"/>
      <c r="K214" s="113">
        <f t="shared" ref="K214:K232" si="2">E214+G214+I214</f>
        <v>0</v>
      </c>
      <c r="L214" s="89"/>
      <c r="M214" s="73"/>
    </row>
    <row r="215" spans="2:13" ht="21" customHeight="1" outlineLevel="1">
      <c r="B215" s="73"/>
      <c r="C215" s="90" t="s">
        <v>462</v>
      </c>
      <c r="D215" s="103"/>
      <c r="E215" s="110">
        <v>0</v>
      </c>
      <c r="F215" s="114"/>
      <c r="G215" s="110">
        <v>0</v>
      </c>
      <c r="H215" s="112"/>
      <c r="I215" s="110">
        <v>0</v>
      </c>
      <c r="J215" s="111"/>
      <c r="K215" s="113">
        <f t="shared" si="2"/>
        <v>0</v>
      </c>
      <c r="L215" s="89"/>
      <c r="M215" s="73"/>
    </row>
    <row r="216" spans="2:13" ht="21" customHeight="1" outlineLevel="1">
      <c r="B216" s="73"/>
      <c r="C216" s="90" t="s">
        <v>463</v>
      </c>
      <c r="D216" s="103"/>
      <c r="E216" s="110">
        <v>0</v>
      </c>
      <c r="F216" s="111"/>
      <c r="G216" s="110">
        <v>0</v>
      </c>
      <c r="H216" s="112"/>
      <c r="I216" s="110">
        <v>0</v>
      </c>
      <c r="J216" s="111"/>
      <c r="K216" s="113">
        <f t="shared" si="2"/>
        <v>0</v>
      </c>
      <c r="L216" s="89"/>
      <c r="M216" s="73"/>
    </row>
    <row r="217" spans="2:13" ht="21.75" customHeight="1" outlineLevel="1">
      <c r="B217" s="73"/>
      <c r="C217" s="90" t="s">
        <v>464</v>
      </c>
      <c r="D217" s="103"/>
      <c r="E217" s="110">
        <v>0</v>
      </c>
      <c r="F217" s="114"/>
      <c r="G217" s="110">
        <v>0</v>
      </c>
      <c r="H217" s="112"/>
      <c r="I217" s="110">
        <v>0</v>
      </c>
      <c r="J217" s="111"/>
      <c r="K217" s="113">
        <f t="shared" si="2"/>
        <v>0</v>
      </c>
      <c r="L217" s="73"/>
      <c r="M217" s="73"/>
    </row>
    <row r="218" spans="2:13" ht="21.75" customHeight="1" outlineLevel="1">
      <c r="B218" s="73"/>
      <c r="C218" s="90" t="s">
        <v>465</v>
      </c>
      <c r="D218" s="103"/>
      <c r="E218" s="110">
        <v>0</v>
      </c>
      <c r="F218" s="114"/>
      <c r="G218" s="110">
        <v>0</v>
      </c>
      <c r="H218" s="112"/>
      <c r="I218" s="110">
        <v>0</v>
      </c>
      <c r="J218" s="111"/>
      <c r="K218" s="113">
        <f t="shared" si="2"/>
        <v>0</v>
      </c>
      <c r="L218" s="73"/>
      <c r="M218" s="73"/>
    </row>
    <row r="219" spans="2:13" ht="21" customHeight="1" outlineLevel="1">
      <c r="B219" s="73"/>
      <c r="C219" s="90" t="s">
        <v>466</v>
      </c>
      <c r="D219" s="103"/>
      <c r="E219" s="110">
        <v>0</v>
      </c>
      <c r="F219" s="111"/>
      <c r="G219" s="110">
        <v>0</v>
      </c>
      <c r="H219" s="112"/>
      <c r="I219" s="110">
        <v>0</v>
      </c>
      <c r="J219" s="111"/>
      <c r="K219" s="113">
        <f t="shared" si="2"/>
        <v>0</v>
      </c>
      <c r="L219" s="73"/>
      <c r="M219" s="73"/>
    </row>
    <row r="220" spans="2:13" ht="21.75" customHeight="1" outlineLevel="1">
      <c r="B220" s="73"/>
      <c r="C220" s="90" t="s">
        <v>467</v>
      </c>
      <c r="D220" s="103"/>
      <c r="E220" s="110">
        <v>0</v>
      </c>
      <c r="F220" s="114"/>
      <c r="G220" s="110">
        <v>0</v>
      </c>
      <c r="H220" s="112"/>
      <c r="I220" s="110">
        <v>0</v>
      </c>
      <c r="J220" s="111"/>
      <c r="K220" s="113">
        <f t="shared" si="2"/>
        <v>0</v>
      </c>
      <c r="L220" s="73"/>
      <c r="M220" s="73"/>
    </row>
    <row r="221" spans="2:13" ht="21.75" customHeight="1" outlineLevel="1">
      <c r="B221" s="73"/>
      <c r="C221" s="90" t="s">
        <v>468</v>
      </c>
      <c r="D221" s="103"/>
      <c r="E221" s="110">
        <v>0</v>
      </c>
      <c r="F221" s="114"/>
      <c r="G221" s="110">
        <v>0</v>
      </c>
      <c r="H221" s="112"/>
      <c r="I221" s="110">
        <v>0</v>
      </c>
      <c r="J221" s="111"/>
      <c r="K221" s="113">
        <f t="shared" si="2"/>
        <v>0</v>
      </c>
      <c r="L221" s="73"/>
      <c r="M221" s="73"/>
    </row>
    <row r="222" spans="2:13" ht="21.75" customHeight="1" outlineLevel="1">
      <c r="B222" s="73"/>
      <c r="C222" s="90" t="s">
        <v>469</v>
      </c>
      <c r="D222" s="103"/>
      <c r="E222" s="110">
        <v>0</v>
      </c>
      <c r="F222" s="114"/>
      <c r="G222" s="110">
        <v>0</v>
      </c>
      <c r="H222" s="112"/>
      <c r="I222" s="110">
        <v>0</v>
      </c>
      <c r="J222" s="111"/>
      <c r="K222" s="113">
        <f t="shared" si="2"/>
        <v>0</v>
      </c>
      <c r="L222" s="73"/>
      <c r="M222" s="73"/>
    </row>
    <row r="223" spans="2:13" ht="21" customHeight="1" outlineLevel="1">
      <c r="B223" s="73"/>
      <c r="C223" s="115" t="s">
        <v>470</v>
      </c>
      <c r="D223" s="103"/>
      <c r="E223" s="110">
        <v>0</v>
      </c>
      <c r="F223" s="114"/>
      <c r="G223" s="110">
        <v>0</v>
      </c>
      <c r="H223" s="112"/>
      <c r="I223" s="110">
        <v>0</v>
      </c>
      <c r="J223" s="111"/>
      <c r="K223" s="113">
        <f t="shared" si="2"/>
        <v>0</v>
      </c>
      <c r="L223" s="116"/>
      <c r="M223" s="73"/>
    </row>
    <row r="224" spans="2:13" ht="21" customHeight="1" outlineLevel="1">
      <c r="B224" s="73"/>
      <c r="C224" s="115" t="s">
        <v>471</v>
      </c>
      <c r="D224" s="103"/>
      <c r="E224" s="110">
        <v>0</v>
      </c>
      <c r="F224" s="114"/>
      <c r="G224" s="110">
        <v>0</v>
      </c>
      <c r="H224" s="112"/>
      <c r="I224" s="110">
        <v>0</v>
      </c>
      <c r="J224" s="111"/>
      <c r="K224" s="113">
        <f t="shared" si="2"/>
        <v>0</v>
      </c>
      <c r="L224" s="116"/>
      <c r="M224" s="73"/>
    </row>
    <row r="225" spans="2:13" ht="21" customHeight="1" outlineLevel="1">
      <c r="B225" s="73"/>
      <c r="C225" s="115" t="s">
        <v>472</v>
      </c>
      <c r="D225" s="103"/>
      <c r="E225" s="110">
        <v>0</v>
      </c>
      <c r="F225" s="114"/>
      <c r="G225" s="110">
        <v>0</v>
      </c>
      <c r="H225" s="112"/>
      <c r="I225" s="110">
        <v>0</v>
      </c>
      <c r="J225" s="111"/>
      <c r="K225" s="113">
        <f t="shared" si="2"/>
        <v>0</v>
      </c>
      <c r="L225" s="116"/>
      <c r="M225" s="73"/>
    </row>
    <row r="226" spans="2:13" ht="21" customHeight="1" outlineLevel="1">
      <c r="B226" s="73"/>
      <c r="C226" s="115" t="s">
        <v>473</v>
      </c>
      <c r="D226" s="103"/>
      <c r="E226" s="110">
        <v>0</v>
      </c>
      <c r="F226" s="114"/>
      <c r="G226" s="110">
        <v>0</v>
      </c>
      <c r="H226" s="112"/>
      <c r="I226" s="110">
        <v>0</v>
      </c>
      <c r="J226" s="111"/>
      <c r="K226" s="113">
        <f t="shared" si="2"/>
        <v>0</v>
      </c>
      <c r="L226" s="116"/>
      <c r="M226" s="73"/>
    </row>
    <row r="227" spans="2:13" ht="21" customHeight="1" outlineLevel="1">
      <c r="B227" s="73"/>
      <c r="C227" s="115" t="s">
        <v>474</v>
      </c>
      <c r="D227" s="103"/>
      <c r="E227" s="110">
        <v>0</v>
      </c>
      <c r="F227" s="114"/>
      <c r="G227" s="110">
        <v>0</v>
      </c>
      <c r="H227" s="112"/>
      <c r="I227" s="110">
        <v>0</v>
      </c>
      <c r="J227" s="111"/>
      <c r="K227" s="113">
        <f t="shared" si="2"/>
        <v>0</v>
      </c>
      <c r="L227" s="116"/>
      <c r="M227" s="73"/>
    </row>
    <row r="228" spans="2:13" ht="21" customHeight="1" outlineLevel="1">
      <c r="B228" s="73"/>
      <c r="C228" s="115" t="s">
        <v>475</v>
      </c>
      <c r="D228" s="103"/>
      <c r="E228" s="110">
        <v>0</v>
      </c>
      <c r="F228" s="114"/>
      <c r="G228" s="110">
        <v>0</v>
      </c>
      <c r="H228" s="112"/>
      <c r="I228" s="110">
        <v>0</v>
      </c>
      <c r="J228" s="111"/>
      <c r="K228" s="113">
        <f t="shared" si="2"/>
        <v>0</v>
      </c>
      <c r="L228" s="116"/>
      <c r="M228" s="73"/>
    </row>
    <row r="229" spans="2:13" ht="21" customHeight="1" outlineLevel="1">
      <c r="B229" s="73"/>
      <c r="C229" s="115" t="s">
        <v>476</v>
      </c>
      <c r="D229" s="103"/>
      <c r="E229" s="110">
        <v>0</v>
      </c>
      <c r="F229" s="114"/>
      <c r="G229" s="110">
        <v>0</v>
      </c>
      <c r="H229" s="112"/>
      <c r="I229" s="110">
        <v>0</v>
      </c>
      <c r="J229" s="111"/>
      <c r="K229" s="113">
        <f t="shared" si="2"/>
        <v>0</v>
      </c>
      <c r="L229" s="116"/>
      <c r="M229" s="73"/>
    </row>
    <row r="230" spans="2:13" ht="21" customHeight="1" outlineLevel="1">
      <c r="B230" s="73"/>
      <c r="C230" s="115" t="s">
        <v>477</v>
      </c>
      <c r="D230" s="103"/>
      <c r="E230" s="110">
        <v>0</v>
      </c>
      <c r="F230" s="114"/>
      <c r="G230" s="110">
        <v>0</v>
      </c>
      <c r="H230" s="112"/>
      <c r="I230" s="110">
        <v>0</v>
      </c>
      <c r="J230" s="111"/>
      <c r="K230" s="113">
        <f t="shared" si="2"/>
        <v>0</v>
      </c>
      <c r="L230" s="116"/>
      <c r="M230" s="73"/>
    </row>
    <row r="231" spans="2:13" ht="21" customHeight="1" outlineLevel="1">
      <c r="B231" s="73"/>
      <c r="C231" s="115" t="s">
        <v>478</v>
      </c>
      <c r="D231" s="103"/>
      <c r="E231" s="110">
        <v>0</v>
      </c>
      <c r="F231" s="114"/>
      <c r="G231" s="110">
        <v>0</v>
      </c>
      <c r="H231" s="112"/>
      <c r="I231" s="110">
        <v>0</v>
      </c>
      <c r="J231" s="111"/>
      <c r="K231" s="113">
        <f t="shared" si="2"/>
        <v>0</v>
      </c>
      <c r="L231" s="116"/>
      <c r="M231" s="73"/>
    </row>
    <row r="232" spans="2:13" ht="21" customHeight="1" outlineLevel="1">
      <c r="B232" s="73"/>
      <c r="C232" s="115" t="s">
        <v>479</v>
      </c>
      <c r="D232" s="103"/>
      <c r="E232" s="110">
        <v>0</v>
      </c>
      <c r="F232" s="114"/>
      <c r="G232" s="110">
        <v>0</v>
      </c>
      <c r="H232" s="112"/>
      <c r="I232" s="110">
        <v>0</v>
      </c>
      <c r="J232" s="111"/>
      <c r="K232" s="113">
        <f t="shared" si="2"/>
        <v>0</v>
      </c>
      <c r="L232" s="116"/>
      <c r="M232" s="73"/>
    </row>
    <row r="233" spans="2:13" ht="21.75" customHeight="1" outlineLevel="1">
      <c r="B233" s="73"/>
      <c r="C233" s="90" t="s">
        <v>480</v>
      </c>
      <c r="D233" s="103"/>
      <c r="E233" s="117">
        <f>SUM(E214:E232)</f>
        <v>0</v>
      </c>
      <c r="F233" s="111"/>
      <c r="G233" s="117">
        <f>SUM(G214:G232)</f>
        <v>0</v>
      </c>
      <c r="H233" s="112"/>
      <c r="I233" s="117">
        <f>SUM(I214:I232)</f>
        <v>0</v>
      </c>
      <c r="J233" s="111"/>
      <c r="K233" s="117">
        <f>SUM(K214:K232)</f>
        <v>0</v>
      </c>
      <c r="L233" s="89"/>
      <c r="M233" s="73"/>
    </row>
    <row r="234" spans="2:13" ht="21" customHeight="1" outlineLevel="1">
      <c r="B234" s="73"/>
      <c r="C234" s="109"/>
      <c r="D234" s="103"/>
      <c r="E234" s="73"/>
      <c r="F234" s="73"/>
      <c r="G234" s="73"/>
      <c r="H234" s="73"/>
      <c r="I234" s="73"/>
      <c r="J234" s="73"/>
      <c r="K234" s="73"/>
      <c r="L234" s="89"/>
      <c r="M234" s="73"/>
    </row>
    <row r="235" spans="2:13" ht="21" customHeight="1" outlineLevel="1">
      <c r="B235" s="73"/>
      <c r="C235" s="73"/>
      <c r="D235" s="73"/>
      <c r="E235" s="100">
        <v>2024</v>
      </c>
      <c r="F235" s="101"/>
      <c r="G235" s="100">
        <v>2025</v>
      </c>
      <c r="H235" s="101"/>
      <c r="I235" s="100">
        <v>2026</v>
      </c>
      <c r="J235" s="102"/>
      <c r="K235" s="100" t="s">
        <v>407</v>
      </c>
      <c r="L235" s="89"/>
      <c r="M235" s="73"/>
    </row>
    <row r="236" spans="2:13" ht="21" customHeight="1" outlineLevel="1">
      <c r="B236" s="73"/>
      <c r="C236" s="95" t="s">
        <v>481</v>
      </c>
      <c r="D236" s="103"/>
      <c r="E236" s="110">
        <v>0</v>
      </c>
      <c r="F236" s="111"/>
      <c r="G236" s="110">
        <v>0</v>
      </c>
      <c r="H236" s="112"/>
      <c r="I236" s="110">
        <v>0</v>
      </c>
      <c r="J236" s="111"/>
      <c r="K236" s="113">
        <f t="shared" ref="K236:K245" si="3">E236+G236+I236</f>
        <v>0</v>
      </c>
      <c r="L236" s="89"/>
      <c r="M236" s="73"/>
    </row>
    <row r="237" spans="2:13" ht="21" customHeight="1" outlineLevel="1">
      <c r="B237" s="73"/>
      <c r="C237" s="90" t="s">
        <v>482</v>
      </c>
      <c r="D237" s="103"/>
      <c r="E237" s="110">
        <v>0</v>
      </c>
      <c r="F237" s="114"/>
      <c r="G237" s="110">
        <v>0</v>
      </c>
      <c r="H237" s="112"/>
      <c r="I237" s="110">
        <v>0</v>
      </c>
      <c r="J237" s="111"/>
      <c r="K237" s="113">
        <f t="shared" si="3"/>
        <v>0</v>
      </c>
      <c r="L237" s="89"/>
      <c r="M237" s="73"/>
    </row>
    <row r="238" spans="2:13" ht="21" customHeight="1" outlineLevel="1">
      <c r="B238" s="73"/>
      <c r="C238" s="90" t="s">
        <v>483</v>
      </c>
      <c r="D238" s="103"/>
      <c r="E238" s="110">
        <v>0</v>
      </c>
      <c r="F238" s="114"/>
      <c r="G238" s="110">
        <v>0</v>
      </c>
      <c r="H238" s="112"/>
      <c r="I238" s="110">
        <v>0</v>
      </c>
      <c r="J238" s="111"/>
      <c r="K238" s="113">
        <f t="shared" si="3"/>
        <v>0</v>
      </c>
      <c r="L238" s="73"/>
      <c r="M238" s="73"/>
    </row>
    <row r="239" spans="2:13" ht="21" customHeight="1" outlineLevel="1">
      <c r="B239" s="73"/>
      <c r="C239" s="90" t="s">
        <v>484</v>
      </c>
      <c r="D239" s="103"/>
      <c r="E239" s="110">
        <v>0</v>
      </c>
      <c r="F239" s="111"/>
      <c r="G239" s="110">
        <v>0</v>
      </c>
      <c r="H239" s="112"/>
      <c r="I239" s="110">
        <v>0</v>
      </c>
      <c r="J239" s="111"/>
      <c r="K239" s="113">
        <f t="shared" si="3"/>
        <v>0</v>
      </c>
      <c r="L239" s="89"/>
      <c r="M239" s="73"/>
    </row>
    <row r="240" spans="2:13" ht="21" customHeight="1" outlineLevel="1">
      <c r="B240" s="73"/>
      <c r="C240" s="90" t="s">
        <v>485</v>
      </c>
      <c r="D240" s="103"/>
      <c r="E240" s="110">
        <v>0</v>
      </c>
      <c r="F240" s="114"/>
      <c r="G240" s="110">
        <v>0</v>
      </c>
      <c r="H240" s="112"/>
      <c r="I240" s="110">
        <v>0</v>
      </c>
      <c r="J240" s="111"/>
      <c r="K240" s="113">
        <f t="shared" si="3"/>
        <v>0</v>
      </c>
      <c r="L240" s="116"/>
      <c r="M240" s="73"/>
    </row>
    <row r="241" spans="2:13" ht="21" customHeight="1" outlineLevel="1">
      <c r="B241" s="73"/>
      <c r="C241" s="90" t="s">
        <v>486</v>
      </c>
      <c r="D241" s="103"/>
      <c r="E241" s="110">
        <v>0</v>
      </c>
      <c r="F241" s="114"/>
      <c r="G241" s="110">
        <v>0</v>
      </c>
      <c r="H241" s="112"/>
      <c r="I241" s="110">
        <v>0</v>
      </c>
      <c r="J241" s="111"/>
      <c r="K241" s="113">
        <f t="shared" si="3"/>
        <v>0</v>
      </c>
      <c r="L241" s="116"/>
      <c r="M241" s="73"/>
    </row>
    <row r="242" spans="2:13" ht="21" customHeight="1" outlineLevel="1">
      <c r="B242" s="73"/>
      <c r="C242" s="90" t="s">
        <v>487</v>
      </c>
      <c r="D242" s="103"/>
      <c r="E242" s="110">
        <v>0</v>
      </c>
      <c r="F242" s="114"/>
      <c r="G242" s="110">
        <v>0</v>
      </c>
      <c r="H242" s="112"/>
      <c r="I242" s="110">
        <v>0</v>
      </c>
      <c r="J242" s="111"/>
      <c r="K242" s="113">
        <f t="shared" si="3"/>
        <v>0</v>
      </c>
      <c r="L242" s="116"/>
      <c r="M242" s="73"/>
    </row>
    <row r="243" spans="2:13" ht="21" customHeight="1" outlineLevel="1">
      <c r="B243" s="73"/>
      <c r="C243" s="90" t="s">
        <v>488</v>
      </c>
      <c r="D243" s="103"/>
      <c r="E243" s="110">
        <v>0</v>
      </c>
      <c r="F243" s="114"/>
      <c r="G243" s="110">
        <v>0</v>
      </c>
      <c r="H243" s="112"/>
      <c r="I243" s="110">
        <v>0</v>
      </c>
      <c r="J243" s="111"/>
      <c r="K243" s="113">
        <f t="shared" si="3"/>
        <v>0</v>
      </c>
      <c r="L243" s="116"/>
      <c r="M243" s="73"/>
    </row>
    <row r="244" spans="2:13" ht="21" customHeight="1" outlineLevel="1">
      <c r="B244" s="73"/>
      <c r="C244" s="90" t="s">
        <v>489</v>
      </c>
      <c r="D244" s="103"/>
      <c r="E244" s="110">
        <v>0</v>
      </c>
      <c r="F244" s="114"/>
      <c r="G244" s="110">
        <v>0</v>
      </c>
      <c r="H244" s="112"/>
      <c r="I244" s="110">
        <v>0</v>
      </c>
      <c r="J244" s="111"/>
      <c r="K244" s="113">
        <f t="shared" si="3"/>
        <v>0</v>
      </c>
      <c r="L244" s="116"/>
      <c r="M244" s="73"/>
    </row>
    <row r="245" spans="2:13" ht="21.75" customHeight="1" outlineLevel="1">
      <c r="B245" s="73"/>
      <c r="C245" s="90" t="s">
        <v>480</v>
      </c>
      <c r="D245" s="103"/>
      <c r="E245" s="117">
        <f>SUM(E236:E244)</f>
        <v>0</v>
      </c>
      <c r="F245" s="111"/>
      <c r="G245" s="117">
        <f>SUM(G236:G244)</f>
        <v>0</v>
      </c>
      <c r="H245" s="112"/>
      <c r="I245" s="117">
        <f>SUM(I236:I244)</f>
        <v>0</v>
      </c>
      <c r="J245" s="111"/>
      <c r="K245" s="117">
        <f t="shared" si="3"/>
        <v>0</v>
      </c>
      <c r="L245" s="89"/>
      <c r="M245" s="73"/>
    </row>
    <row r="246" spans="2:13" ht="21" customHeight="1" outlineLevel="1">
      <c r="B246" s="73"/>
      <c r="C246" s="89"/>
      <c r="D246" s="103"/>
      <c r="E246" s="89"/>
      <c r="F246" s="89"/>
      <c r="G246" s="89"/>
      <c r="H246" s="89"/>
      <c r="I246" s="89"/>
      <c r="J246" s="89"/>
      <c r="K246" s="89"/>
      <c r="L246" s="89"/>
      <c r="M246" s="73"/>
    </row>
    <row r="247" spans="2:13" ht="36" outlineLevel="1">
      <c r="B247" s="73"/>
      <c r="C247" s="93" t="s">
        <v>490</v>
      </c>
      <c r="D247" s="89"/>
      <c r="E247" s="93" t="str">
        <f>IF(K217&gt;0,"Si","No")</f>
        <v>No</v>
      </c>
      <c r="F247" s="89"/>
      <c r="G247" s="89"/>
      <c r="H247" s="89"/>
      <c r="I247" s="89"/>
      <c r="J247" s="89"/>
      <c r="K247" s="89"/>
      <c r="L247" s="89"/>
      <c r="M247" s="73"/>
    </row>
    <row r="248" spans="2:13" ht="36" outlineLevel="1">
      <c r="B248" s="73"/>
      <c r="C248" s="93" t="s">
        <v>491</v>
      </c>
      <c r="D248" s="89"/>
      <c r="E248" s="93" t="str">
        <f>IF(K218&gt;0,"Si","No")</f>
        <v>No</v>
      </c>
      <c r="F248" s="89"/>
      <c r="G248" s="89"/>
      <c r="H248" s="89"/>
      <c r="I248" s="89"/>
      <c r="J248" s="89"/>
      <c r="K248" s="89"/>
      <c r="L248" s="89"/>
      <c r="M248" s="73"/>
    </row>
    <row r="249" spans="2:13" ht="21" customHeight="1" outlineLevel="1">
      <c r="B249" s="73"/>
      <c r="C249" s="89"/>
      <c r="D249" s="89"/>
      <c r="E249" s="89"/>
      <c r="F249" s="89"/>
      <c r="G249" s="73"/>
      <c r="H249" s="73"/>
      <c r="I249" s="73"/>
      <c r="J249" s="89"/>
      <c r="K249" s="73"/>
      <c r="L249" s="89"/>
      <c r="M249" s="73"/>
    </row>
    <row r="250" spans="2:13" ht="20.25" outlineLevel="1">
      <c r="B250" s="73"/>
      <c r="C250" s="86" t="s">
        <v>492</v>
      </c>
      <c r="D250" s="73"/>
      <c r="E250" s="98"/>
      <c r="F250" s="99"/>
      <c r="G250" s="99"/>
      <c r="H250" s="99"/>
      <c r="I250" s="99"/>
      <c r="J250" s="99"/>
      <c r="K250" s="99"/>
      <c r="L250" s="89"/>
      <c r="M250" s="73"/>
    </row>
    <row r="251" spans="2:13" ht="21" customHeight="1" outlineLevel="1">
      <c r="B251" s="73"/>
      <c r="C251" s="73"/>
      <c r="D251" s="73"/>
      <c r="E251" s="100"/>
      <c r="F251" s="101"/>
      <c r="G251" s="100"/>
      <c r="H251" s="101"/>
      <c r="I251" s="100"/>
      <c r="J251" s="102"/>
      <c r="K251" s="100"/>
      <c r="L251" s="89"/>
      <c r="M251" s="73"/>
    </row>
    <row r="252" spans="2:13" ht="21" customHeight="1" outlineLevel="1">
      <c r="B252" s="73"/>
      <c r="C252" s="73"/>
      <c r="D252" s="73"/>
      <c r="E252" s="100">
        <v>2024</v>
      </c>
      <c r="F252" s="101"/>
      <c r="G252" s="100">
        <v>2025</v>
      </c>
      <c r="H252" s="101"/>
      <c r="I252" s="100">
        <v>2026</v>
      </c>
      <c r="J252" s="102"/>
      <c r="K252" s="100" t="s">
        <v>407</v>
      </c>
      <c r="L252" s="89"/>
      <c r="M252" s="73"/>
    </row>
    <row r="253" spans="2:13" ht="21" customHeight="1" outlineLevel="1">
      <c r="B253" s="73"/>
      <c r="C253" s="95" t="s">
        <v>493</v>
      </c>
      <c r="D253" s="103"/>
      <c r="E253" s="105"/>
      <c r="F253" s="111"/>
      <c r="G253" s="105"/>
      <c r="H253" s="119"/>
      <c r="I253" s="105"/>
      <c r="J253" s="111"/>
      <c r="K253" s="113" t="s">
        <v>495</v>
      </c>
      <c r="L253" s="89"/>
      <c r="M253" s="73"/>
    </row>
    <row r="254" spans="2:13" ht="21" customHeight="1" outlineLevel="1">
      <c r="B254" s="73"/>
      <c r="C254" s="95" t="s">
        <v>496</v>
      </c>
      <c r="D254" s="103"/>
      <c r="E254" s="110"/>
      <c r="F254" s="111"/>
      <c r="G254" s="110"/>
      <c r="H254" s="119"/>
      <c r="I254" s="110"/>
      <c r="J254" s="111"/>
      <c r="K254" s="113" t="s">
        <v>495</v>
      </c>
      <c r="L254" s="89"/>
      <c r="M254" s="73"/>
    </row>
    <row r="255" spans="2:13" ht="21" customHeight="1" outlineLevel="1">
      <c r="B255" s="73"/>
      <c r="C255" s="90" t="s">
        <v>498</v>
      </c>
      <c r="D255" s="103"/>
      <c r="E255" s="120">
        <v>0</v>
      </c>
      <c r="F255" s="121"/>
      <c r="G255" s="120">
        <v>0</v>
      </c>
      <c r="H255" s="122"/>
      <c r="I255" s="120">
        <v>0</v>
      </c>
      <c r="J255" s="123"/>
      <c r="K255" s="124">
        <f>E255+G255+I255</f>
        <v>0</v>
      </c>
      <c r="L255" s="73"/>
      <c r="M255" s="73"/>
    </row>
    <row r="256" spans="2:13" ht="21" customHeight="1" outlineLevel="1">
      <c r="B256" s="73"/>
      <c r="C256" s="90" t="s">
        <v>499</v>
      </c>
      <c r="D256" s="103"/>
      <c r="E256" s="110"/>
      <c r="F256" s="111"/>
      <c r="G256" s="110"/>
      <c r="H256" s="119"/>
      <c r="I256" s="110"/>
      <c r="J256" s="111"/>
      <c r="K256" s="113" t="s">
        <v>495</v>
      </c>
      <c r="L256" s="89"/>
      <c r="M256" s="73"/>
    </row>
    <row r="257" spans="2:13" ht="21" customHeight="1" outlineLevel="1">
      <c r="B257" s="73"/>
      <c r="C257" s="90" t="s">
        <v>500</v>
      </c>
      <c r="D257" s="103"/>
      <c r="E257" s="105"/>
      <c r="F257" s="125"/>
      <c r="G257" s="105"/>
      <c r="H257" s="126"/>
      <c r="I257" s="105"/>
      <c r="J257" s="111"/>
      <c r="K257" s="113" t="s">
        <v>495</v>
      </c>
      <c r="L257" s="116"/>
      <c r="M257" s="73"/>
    </row>
    <row r="258" spans="2:13" outlineLevel="1">
      <c r="B258" s="73"/>
      <c r="C258" s="90" t="s">
        <v>501</v>
      </c>
      <c r="D258" s="103"/>
      <c r="E258" s="127"/>
      <c r="F258" s="125"/>
      <c r="G258" s="105"/>
      <c r="H258" s="126"/>
      <c r="I258" s="105"/>
      <c r="J258" s="111"/>
      <c r="K258" s="113" t="s">
        <v>495</v>
      </c>
      <c r="L258" s="116"/>
      <c r="M258" s="73"/>
    </row>
    <row r="259" spans="2:13" ht="21" customHeight="1" outlineLevel="1">
      <c r="B259" s="73"/>
      <c r="C259" s="90" t="s">
        <v>503</v>
      </c>
      <c r="D259" s="103"/>
      <c r="E259" s="105"/>
      <c r="F259" s="125"/>
      <c r="G259" s="105"/>
      <c r="H259" s="126"/>
      <c r="I259" s="105"/>
      <c r="J259" s="111"/>
      <c r="K259" s="124" t="s">
        <v>495</v>
      </c>
      <c r="L259" s="89"/>
      <c r="M259" s="73"/>
    </row>
    <row r="260" spans="2:13" ht="21" customHeight="1" outlineLevel="1">
      <c r="B260" s="73"/>
      <c r="C260" s="90" t="s">
        <v>504</v>
      </c>
      <c r="D260" s="103"/>
      <c r="E260" s="110"/>
      <c r="F260" s="111"/>
      <c r="G260" s="110"/>
      <c r="H260" s="119"/>
      <c r="I260" s="110"/>
      <c r="J260" s="111"/>
      <c r="K260" s="113" t="s">
        <v>495</v>
      </c>
      <c r="L260" s="89"/>
      <c r="M260" s="73"/>
    </row>
    <row r="261" spans="2:13" ht="21.75" customHeight="1" outlineLevel="1">
      <c r="B261" s="73"/>
      <c r="C261" s="90" t="s">
        <v>506</v>
      </c>
      <c r="D261" s="103"/>
      <c r="E261" s="120">
        <v>0</v>
      </c>
      <c r="F261" s="121"/>
      <c r="G261" s="120">
        <v>0</v>
      </c>
      <c r="H261" s="122"/>
      <c r="I261" s="120">
        <v>0</v>
      </c>
      <c r="J261" s="123"/>
      <c r="K261" s="124">
        <f>E261+G261+I261</f>
        <v>0</v>
      </c>
      <c r="L261" s="73"/>
      <c r="M261" s="73"/>
    </row>
    <row r="262" spans="2:13" ht="21.75" customHeight="1" outlineLevel="1">
      <c r="B262" s="73"/>
      <c r="C262" s="90" t="s">
        <v>507</v>
      </c>
      <c r="D262" s="103"/>
      <c r="E262" s="128">
        <v>0</v>
      </c>
      <c r="F262" s="129"/>
      <c r="G262" s="128">
        <v>0</v>
      </c>
      <c r="H262" s="142"/>
      <c r="I262" s="128">
        <v>0</v>
      </c>
      <c r="J262" s="130"/>
      <c r="K262" s="131">
        <f>E262+G262+I262</f>
        <v>0</v>
      </c>
      <c r="L262" s="89"/>
      <c r="M262" s="73"/>
    </row>
    <row r="263" spans="2:13" ht="21" customHeight="1" outlineLevel="1">
      <c r="B263" s="73"/>
      <c r="C263" s="109"/>
      <c r="D263" s="103"/>
      <c r="E263" s="130"/>
      <c r="F263" s="130"/>
      <c r="G263" s="130"/>
      <c r="H263" s="132"/>
      <c r="I263" s="130"/>
      <c r="J263" s="130"/>
      <c r="K263" s="130"/>
      <c r="L263" s="89"/>
      <c r="M263" s="73"/>
    </row>
    <row r="264" spans="2:13" ht="21" customHeight="1" outlineLevel="1">
      <c r="B264" s="73"/>
      <c r="C264" s="109"/>
      <c r="D264" s="103"/>
      <c r="E264" s="98"/>
      <c r="F264" s="73"/>
      <c r="G264" s="73"/>
      <c r="H264" s="73"/>
      <c r="I264" s="73"/>
      <c r="J264" s="73"/>
      <c r="K264" s="73"/>
      <c r="L264" s="89"/>
      <c r="M264" s="73"/>
    </row>
    <row r="265" spans="2:13" ht="21" customHeight="1" outlineLevel="1">
      <c r="B265" s="73"/>
      <c r="C265" s="86" t="s">
        <v>508</v>
      </c>
      <c r="D265" s="116"/>
      <c r="E265" s="116"/>
      <c r="F265" s="116"/>
      <c r="G265" s="73"/>
      <c r="H265" s="73"/>
      <c r="I265" s="73"/>
      <c r="J265" s="116"/>
      <c r="K265" s="73"/>
      <c r="L265" s="116"/>
      <c r="M265" s="73"/>
    </row>
    <row r="266" spans="2:13" ht="21" customHeight="1" outlineLevel="1">
      <c r="B266" s="73"/>
      <c r="C266" s="89"/>
      <c r="D266" s="89"/>
      <c r="E266" s="89"/>
      <c r="F266" s="89"/>
      <c r="G266" s="73"/>
      <c r="H266" s="73"/>
      <c r="I266" s="73"/>
      <c r="J266" s="89"/>
      <c r="K266" s="73"/>
      <c r="L266" s="89"/>
      <c r="M266" s="73"/>
    </row>
    <row r="267" spans="2:13" ht="21" customHeight="1" outlineLevel="1">
      <c r="B267" s="73"/>
      <c r="C267" s="133" t="s">
        <v>509</v>
      </c>
      <c r="D267" s="89"/>
      <c r="E267" s="89"/>
      <c r="F267" s="89"/>
      <c r="G267" s="73"/>
      <c r="H267" s="73"/>
      <c r="I267" s="73"/>
      <c r="J267" s="73"/>
      <c r="K267" s="73"/>
      <c r="L267" s="89"/>
      <c r="M267" s="73"/>
    </row>
    <row r="268" spans="2:13" ht="21" customHeight="1" outlineLevel="1">
      <c r="B268" s="73"/>
      <c r="C268" s="89"/>
      <c r="D268" s="89"/>
      <c r="E268" s="89"/>
      <c r="F268" s="89"/>
      <c r="G268" s="73"/>
      <c r="H268" s="73"/>
      <c r="I268" s="73"/>
      <c r="J268" s="89"/>
      <c r="K268" s="73"/>
      <c r="L268" s="89"/>
      <c r="M268" s="73"/>
    </row>
    <row r="269" spans="2:13" ht="21" customHeight="1" outlineLevel="1">
      <c r="B269" s="73"/>
      <c r="C269" s="480"/>
      <c r="D269" s="480"/>
      <c r="E269" s="480"/>
      <c r="F269" s="480"/>
      <c r="G269" s="480"/>
      <c r="H269" s="480"/>
      <c r="I269" s="480"/>
      <c r="J269" s="480"/>
      <c r="K269" s="480"/>
      <c r="L269" s="89"/>
      <c r="M269" s="73"/>
    </row>
    <row r="270" spans="2:13" ht="21" customHeight="1" outlineLevel="1">
      <c r="B270" s="73"/>
      <c r="C270" s="480"/>
      <c r="D270" s="480"/>
      <c r="E270" s="480"/>
      <c r="F270" s="480"/>
      <c r="G270" s="480"/>
      <c r="H270" s="480"/>
      <c r="I270" s="480"/>
      <c r="J270" s="480"/>
      <c r="K270" s="480"/>
      <c r="L270" s="73"/>
      <c r="M270" s="73"/>
    </row>
    <row r="271" spans="2:13" ht="21" customHeight="1" outlineLevel="1">
      <c r="B271" s="73"/>
      <c r="C271" s="480"/>
      <c r="D271" s="480"/>
      <c r="E271" s="480"/>
      <c r="F271" s="480"/>
      <c r="G271" s="480"/>
      <c r="H271" s="480"/>
      <c r="I271" s="480"/>
      <c r="J271" s="480"/>
      <c r="K271" s="480"/>
      <c r="L271" s="73"/>
      <c r="M271" s="73"/>
    </row>
    <row r="272" spans="2:13" ht="21" customHeight="1" outlineLevel="1">
      <c r="B272" s="73"/>
      <c r="C272" s="480"/>
      <c r="D272" s="480"/>
      <c r="E272" s="480"/>
      <c r="F272" s="480"/>
      <c r="G272" s="480"/>
      <c r="H272" s="480"/>
      <c r="I272" s="480"/>
      <c r="J272" s="480"/>
      <c r="K272" s="480"/>
      <c r="L272" s="73"/>
      <c r="M272" s="73"/>
    </row>
    <row r="273" spans="2:13" ht="21" customHeight="1" outlineLevel="1">
      <c r="B273" s="73"/>
      <c r="C273" s="480"/>
      <c r="D273" s="480"/>
      <c r="E273" s="480"/>
      <c r="F273" s="480"/>
      <c r="G273" s="480"/>
      <c r="H273" s="480"/>
      <c r="I273" s="480"/>
      <c r="J273" s="480"/>
      <c r="K273" s="480"/>
      <c r="L273" s="73"/>
      <c r="M273" s="73"/>
    </row>
    <row r="274" spans="2:13" ht="21" customHeight="1" outlineLevel="1">
      <c r="B274" s="73"/>
      <c r="C274" s="480"/>
      <c r="D274" s="480"/>
      <c r="E274" s="480"/>
      <c r="F274" s="480"/>
      <c r="G274" s="480"/>
      <c r="H274" s="480"/>
      <c r="I274" s="480"/>
      <c r="J274" s="480"/>
      <c r="K274" s="480"/>
      <c r="L274" s="73"/>
      <c r="M274" s="73"/>
    </row>
    <row r="275" spans="2:13" ht="21" customHeight="1" outlineLevel="1">
      <c r="B275" s="73"/>
      <c r="C275" s="480"/>
      <c r="D275" s="480"/>
      <c r="E275" s="480"/>
      <c r="F275" s="480"/>
      <c r="G275" s="480"/>
      <c r="H275" s="480"/>
      <c r="I275" s="480"/>
      <c r="J275" s="480"/>
      <c r="K275" s="480"/>
      <c r="L275" s="73"/>
      <c r="M275" s="73"/>
    </row>
    <row r="276" spans="2:13" ht="21" customHeight="1" outlineLevel="1">
      <c r="B276" s="73"/>
      <c r="C276" s="480"/>
      <c r="D276" s="480"/>
      <c r="E276" s="480"/>
      <c r="F276" s="480"/>
      <c r="G276" s="480"/>
      <c r="H276" s="480"/>
      <c r="I276" s="480"/>
      <c r="J276" s="480"/>
      <c r="K276" s="480"/>
      <c r="L276" s="73"/>
      <c r="M276" s="73"/>
    </row>
    <row r="277" spans="2:13" ht="21" customHeight="1" outlineLevel="1">
      <c r="B277" s="73"/>
      <c r="C277" s="480"/>
      <c r="D277" s="480"/>
      <c r="E277" s="480"/>
      <c r="F277" s="480"/>
      <c r="G277" s="480"/>
      <c r="H277" s="480"/>
      <c r="I277" s="480"/>
      <c r="J277" s="480"/>
      <c r="K277" s="480"/>
      <c r="L277" s="73"/>
      <c r="M277" s="73"/>
    </row>
    <row r="278" spans="2:13" ht="21" customHeight="1" outlineLevel="1">
      <c r="B278" s="73"/>
      <c r="C278" s="480"/>
      <c r="D278" s="480"/>
      <c r="E278" s="480"/>
      <c r="F278" s="480"/>
      <c r="G278" s="480"/>
      <c r="H278" s="480"/>
      <c r="I278" s="480"/>
      <c r="J278" s="480"/>
      <c r="K278" s="480"/>
      <c r="L278" s="73"/>
      <c r="M278" s="73"/>
    </row>
    <row r="279" spans="2:13" ht="21" customHeight="1" outlineLevel="1">
      <c r="B279" s="73"/>
      <c r="C279" s="480"/>
      <c r="D279" s="480"/>
      <c r="E279" s="480"/>
      <c r="F279" s="480"/>
      <c r="G279" s="480"/>
      <c r="H279" s="480"/>
      <c r="I279" s="480"/>
      <c r="J279" s="480"/>
      <c r="K279" s="480"/>
      <c r="L279" s="73"/>
      <c r="M279" s="73"/>
    </row>
    <row r="280" spans="2:13" ht="21" customHeight="1" outlineLevel="1">
      <c r="B280" s="73"/>
      <c r="C280" s="480"/>
      <c r="D280" s="480"/>
      <c r="E280" s="480"/>
      <c r="F280" s="480"/>
      <c r="G280" s="480"/>
      <c r="H280" s="480"/>
      <c r="I280" s="480"/>
      <c r="J280" s="480"/>
      <c r="K280" s="480"/>
      <c r="L280" s="73"/>
      <c r="M280" s="73"/>
    </row>
    <row r="281" spans="2:13" ht="21" customHeight="1" outlineLevel="1">
      <c r="B281" s="73"/>
      <c r="C281" s="480"/>
      <c r="D281" s="480"/>
      <c r="E281" s="480"/>
      <c r="F281" s="480"/>
      <c r="G281" s="480"/>
      <c r="H281" s="480"/>
      <c r="I281" s="480"/>
      <c r="J281" s="480"/>
      <c r="K281" s="480"/>
      <c r="L281" s="73"/>
      <c r="M281" s="73"/>
    </row>
    <row r="282" spans="2:13" ht="21" customHeight="1" outlineLevel="1">
      <c r="B282" s="73"/>
      <c r="C282" s="480"/>
      <c r="D282" s="480"/>
      <c r="E282" s="480"/>
      <c r="F282" s="480"/>
      <c r="G282" s="480"/>
      <c r="H282" s="480"/>
      <c r="I282" s="480"/>
      <c r="J282" s="480"/>
      <c r="K282" s="480"/>
      <c r="L282" s="73"/>
      <c r="M282" s="73"/>
    </row>
    <row r="283" spans="2:13" ht="21" customHeight="1" outlineLevel="1">
      <c r="B283" s="73"/>
      <c r="C283" s="480"/>
      <c r="D283" s="480"/>
      <c r="E283" s="480"/>
      <c r="F283" s="480"/>
      <c r="G283" s="480"/>
      <c r="H283" s="480"/>
      <c r="I283" s="480"/>
      <c r="J283" s="480"/>
      <c r="K283" s="480"/>
      <c r="L283" s="73"/>
      <c r="M283" s="73"/>
    </row>
    <row r="284" spans="2:13" ht="21" customHeight="1" outlineLevel="1">
      <c r="B284" s="73"/>
      <c r="C284" s="480"/>
      <c r="D284" s="480"/>
      <c r="E284" s="480"/>
      <c r="F284" s="480"/>
      <c r="G284" s="480"/>
      <c r="H284" s="480"/>
      <c r="I284" s="480"/>
      <c r="J284" s="480"/>
      <c r="K284" s="480"/>
      <c r="L284" s="73"/>
      <c r="M284" s="73"/>
    </row>
    <row r="285" spans="2:13" ht="21" customHeight="1" outlineLevel="1">
      <c r="B285" s="73"/>
      <c r="C285" s="480"/>
      <c r="D285" s="480"/>
      <c r="E285" s="480"/>
      <c r="F285" s="480"/>
      <c r="G285" s="480"/>
      <c r="H285" s="480"/>
      <c r="I285" s="480"/>
      <c r="J285" s="480"/>
      <c r="K285" s="480"/>
      <c r="L285" s="73"/>
      <c r="M285" s="73"/>
    </row>
    <row r="286" spans="2:13" ht="21" customHeight="1" outlineLevel="1">
      <c r="B286" s="73"/>
      <c r="C286" s="480"/>
      <c r="D286" s="480"/>
      <c r="E286" s="480"/>
      <c r="F286" s="480"/>
      <c r="G286" s="480"/>
      <c r="H286" s="480"/>
      <c r="I286" s="480"/>
      <c r="J286" s="480"/>
      <c r="K286" s="480"/>
      <c r="L286" s="73"/>
      <c r="M286" s="73"/>
    </row>
    <row r="287" spans="2:13" ht="21" customHeight="1" outlineLevel="1">
      <c r="B287" s="73"/>
      <c r="C287" s="134"/>
      <c r="D287" s="73"/>
      <c r="E287" s="134"/>
      <c r="F287" s="73"/>
      <c r="G287" s="73"/>
      <c r="H287" s="73"/>
      <c r="I287" s="135"/>
      <c r="J287" s="136"/>
      <c r="K287" s="137"/>
      <c r="L287" s="73"/>
      <c r="M287" s="73"/>
    </row>
    <row r="288" spans="2:13" ht="21" customHeight="1" outlineLevel="1">
      <c r="B288" s="73"/>
      <c r="C288" s="133" t="s">
        <v>511</v>
      </c>
      <c r="D288" s="73"/>
      <c r="E288" s="134"/>
      <c r="F288" s="73"/>
      <c r="G288" s="73"/>
      <c r="H288" s="73"/>
      <c r="I288" s="135"/>
      <c r="J288" s="136"/>
      <c r="K288" s="137"/>
      <c r="L288" s="73"/>
      <c r="M288" s="73"/>
    </row>
    <row r="289" spans="2:13" ht="21" customHeight="1" outlineLevel="1">
      <c r="B289" s="73"/>
      <c r="C289" s="73"/>
      <c r="D289" s="73"/>
      <c r="E289" s="83"/>
      <c r="F289" s="73"/>
      <c r="G289" s="73"/>
      <c r="H289" s="73"/>
      <c r="I289" s="73"/>
      <c r="J289" s="73"/>
      <c r="K289" s="73"/>
      <c r="L289" s="73"/>
      <c r="M289" s="73"/>
    </row>
    <row r="290" spans="2:13" ht="21" customHeight="1" outlineLevel="1">
      <c r="B290" s="73"/>
      <c r="C290" s="494"/>
      <c r="D290" s="494"/>
      <c r="E290" s="494"/>
      <c r="F290" s="494"/>
      <c r="G290" s="494"/>
      <c r="H290" s="494"/>
      <c r="I290" s="494"/>
      <c r="J290" s="494"/>
      <c r="K290" s="494"/>
      <c r="L290" s="73"/>
      <c r="M290" s="73"/>
    </row>
    <row r="291" spans="2:13" ht="21" customHeight="1" outlineLevel="1">
      <c r="B291" s="73"/>
      <c r="C291" s="494"/>
      <c r="D291" s="494"/>
      <c r="E291" s="494"/>
      <c r="F291" s="494"/>
      <c r="G291" s="494"/>
      <c r="H291" s="494"/>
      <c r="I291" s="494"/>
      <c r="J291" s="494"/>
      <c r="K291" s="494"/>
      <c r="L291" s="73"/>
      <c r="M291" s="73"/>
    </row>
    <row r="292" spans="2:13" ht="21" customHeight="1" outlineLevel="1">
      <c r="B292" s="73"/>
      <c r="C292" s="494"/>
      <c r="D292" s="494"/>
      <c r="E292" s="494"/>
      <c r="F292" s="494"/>
      <c r="G292" s="494"/>
      <c r="H292" s="494"/>
      <c r="I292" s="494"/>
      <c r="J292" s="494"/>
      <c r="K292" s="494"/>
      <c r="L292" s="73"/>
      <c r="M292" s="73"/>
    </row>
    <row r="293" spans="2:13" ht="21" customHeight="1" outlineLevel="1">
      <c r="B293" s="73"/>
      <c r="C293" s="494"/>
      <c r="D293" s="494"/>
      <c r="E293" s="494"/>
      <c r="F293" s="494"/>
      <c r="G293" s="494"/>
      <c r="H293" s="494"/>
      <c r="I293" s="494"/>
      <c r="J293" s="494"/>
      <c r="K293" s="494"/>
      <c r="L293" s="73"/>
      <c r="M293" s="73"/>
    </row>
    <row r="294" spans="2:13" ht="21" customHeight="1" outlineLevel="1">
      <c r="B294" s="73"/>
      <c r="C294" s="494"/>
      <c r="D294" s="494"/>
      <c r="E294" s="494"/>
      <c r="F294" s="494"/>
      <c r="G294" s="494"/>
      <c r="H294" s="494"/>
      <c r="I294" s="494"/>
      <c r="J294" s="494"/>
      <c r="K294" s="494"/>
      <c r="L294" s="73"/>
      <c r="M294" s="73"/>
    </row>
    <row r="295" spans="2:13" ht="21" customHeight="1" outlineLevel="1">
      <c r="B295" s="73"/>
      <c r="C295" s="494"/>
      <c r="D295" s="494"/>
      <c r="E295" s="494"/>
      <c r="F295" s="494"/>
      <c r="G295" s="494"/>
      <c r="H295" s="494"/>
      <c r="I295" s="494"/>
      <c r="J295" s="494"/>
      <c r="K295" s="494"/>
      <c r="L295" s="73"/>
      <c r="M295" s="73"/>
    </row>
    <row r="296" spans="2:13" ht="21" customHeight="1" outlineLevel="1">
      <c r="B296" s="73"/>
      <c r="C296" s="494"/>
      <c r="D296" s="494"/>
      <c r="E296" s="494"/>
      <c r="F296" s="494"/>
      <c r="G296" s="494"/>
      <c r="H296" s="494"/>
      <c r="I296" s="494"/>
      <c r="J296" s="494"/>
      <c r="K296" s="494"/>
      <c r="L296" s="73"/>
      <c r="M296" s="73"/>
    </row>
    <row r="297" spans="2:13" ht="21" customHeight="1" outlineLevel="1">
      <c r="B297" s="73"/>
      <c r="C297" s="494"/>
      <c r="D297" s="494"/>
      <c r="E297" s="494"/>
      <c r="F297" s="494"/>
      <c r="G297" s="494"/>
      <c r="H297" s="494"/>
      <c r="I297" s="494"/>
      <c r="J297" s="494"/>
      <c r="K297" s="494"/>
      <c r="L297" s="73"/>
      <c r="M297" s="73"/>
    </row>
    <row r="298" spans="2:13" ht="21" customHeight="1" outlineLevel="1">
      <c r="B298" s="73"/>
      <c r="C298" s="494"/>
      <c r="D298" s="494"/>
      <c r="E298" s="494"/>
      <c r="F298" s="494"/>
      <c r="G298" s="494"/>
      <c r="H298" s="494"/>
      <c r="I298" s="494"/>
      <c r="J298" s="494"/>
      <c r="K298" s="494"/>
      <c r="L298" s="73"/>
      <c r="M298" s="73"/>
    </row>
    <row r="299" spans="2:13" ht="21" customHeight="1" outlineLevel="1">
      <c r="B299" s="73"/>
      <c r="C299" s="494"/>
      <c r="D299" s="494"/>
      <c r="E299" s="494"/>
      <c r="F299" s="494"/>
      <c r="G299" s="494"/>
      <c r="H299" s="494"/>
      <c r="I299" s="494"/>
      <c r="J299" s="494"/>
      <c r="K299" s="494"/>
      <c r="L299" s="73"/>
      <c r="M299" s="73"/>
    </row>
    <row r="300" spans="2:13" ht="21" customHeight="1" outlineLevel="1">
      <c r="B300" s="73"/>
      <c r="C300" s="494"/>
      <c r="D300" s="494"/>
      <c r="E300" s="494"/>
      <c r="F300" s="494"/>
      <c r="G300" s="494"/>
      <c r="H300" s="494"/>
      <c r="I300" s="494"/>
      <c r="J300" s="494"/>
      <c r="K300" s="494"/>
      <c r="L300" s="73"/>
      <c r="M300" s="73"/>
    </row>
    <row r="301" spans="2:13" ht="21" customHeight="1" outlineLevel="1">
      <c r="B301" s="73"/>
      <c r="C301" s="494"/>
      <c r="D301" s="494"/>
      <c r="E301" s="494"/>
      <c r="F301" s="494"/>
      <c r="G301" s="494"/>
      <c r="H301" s="494"/>
      <c r="I301" s="494"/>
      <c r="J301" s="494"/>
      <c r="K301" s="494"/>
      <c r="L301" s="73"/>
      <c r="M301" s="73"/>
    </row>
    <row r="302" spans="2:13" ht="21" customHeight="1" outlineLevel="1">
      <c r="B302" s="73"/>
      <c r="C302" s="494"/>
      <c r="D302" s="494"/>
      <c r="E302" s="494"/>
      <c r="F302" s="494"/>
      <c r="G302" s="494"/>
      <c r="H302" s="494"/>
      <c r="I302" s="494"/>
      <c r="J302" s="494"/>
      <c r="K302" s="494"/>
      <c r="L302" s="73"/>
      <c r="M302" s="73"/>
    </row>
    <row r="303" spans="2:13" ht="21" customHeight="1" outlineLevel="1">
      <c r="B303" s="73"/>
      <c r="C303" s="494"/>
      <c r="D303" s="494"/>
      <c r="E303" s="494"/>
      <c r="F303" s="494"/>
      <c r="G303" s="494"/>
      <c r="H303" s="494"/>
      <c r="I303" s="494"/>
      <c r="J303" s="494"/>
      <c r="K303" s="494"/>
      <c r="L303" s="73"/>
      <c r="M303" s="73"/>
    </row>
    <row r="304" spans="2:13" ht="21" customHeight="1" outlineLevel="1">
      <c r="B304" s="73"/>
      <c r="C304" s="494"/>
      <c r="D304" s="494"/>
      <c r="E304" s="494"/>
      <c r="F304" s="494"/>
      <c r="G304" s="494"/>
      <c r="H304" s="494"/>
      <c r="I304" s="494"/>
      <c r="J304" s="494"/>
      <c r="K304" s="494"/>
      <c r="L304" s="73"/>
      <c r="M304" s="73"/>
    </row>
    <row r="305" spans="2:13" ht="21" customHeight="1" outlineLevel="1">
      <c r="B305" s="73"/>
      <c r="C305" s="494"/>
      <c r="D305" s="494"/>
      <c r="E305" s="494"/>
      <c r="F305" s="494"/>
      <c r="G305" s="494"/>
      <c r="H305" s="494"/>
      <c r="I305" s="494"/>
      <c r="J305" s="494"/>
      <c r="K305" s="494"/>
      <c r="L305" s="73"/>
      <c r="M305" s="73"/>
    </row>
    <row r="306" spans="2:13" ht="21" customHeight="1" outlineLevel="1">
      <c r="B306" s="73"/>
      <c r="C306" s="494"/>
      <c r="D306" s="494"/>
      <c r="E306" s="494"/>
      <c r="F306" s="494"/>
      <c r="G306" s="494"/>
      <c r="H306" s="494"/>
      <c r="I306" s="494"/>
      <c r="J306" s="494"/>
      <c r="K306" s="494"/>
      <c r="L306" s="73"/>
      <c r="M306" s="73"/>
    </row>
    <row r="307" spans="2:13" ht="21" customHeight="1" outlineLevel="1">
      <c r="B307" s="73"/>
      <c r="C307" s="494"/>
      <c r="D307" s="494"/>
      <c r="E307" s="494"/>
      <c r="F307" s="494"/>
      <c r="G307" s="494"/>
      <c r="H307" s="494"/>
      <c r="I307" s="494"/>
      <c r="J307" s="494"/>
      <c r="K307" s="494"/>
      <c r="L307" s="73"/>
      <c r="M307" s="73"/>
    </row>
    <row r="308" spans="2:13" ht="21" customHeight="1" outlineLevel="1">
      <c r="B308" s="73"/>
      <c r="C308" s="134"/>
      <c r="D308" s="73"/>
      <c r="E308" s="134"/>
      <c r="F308" s="73"/>
      <c r="G308" s="73"/>
      <c r="H308" s="73"/>
      <c r="I308" s="135"/>
      <c r="J308" s="136"/>
      <c r="K308" s="137"/>
      <c r="L308" s="73"/>
      <c r="M308" s="73"/>
    </row>
    <row r="309" spans="2:13" ht="20.25" customHeight="1">
      <c r="B309" s="73"/>
      <c r="C309" s="134"/>
      <c r="D309" s="73"/>
      <c r="E309" s="134"/>
      <c r="F309" s="73"/>
      <c r="G309" s="73"/>
      <c r="H309" s="73"/>
      <c r="I309" s="135"/>
      <c r="J309" s="136"/>
      <c r="K309" s="137"/>
      <c r="L309" s="73"/>
      <c r="M309" s="73"/>
    </row>
    <row r="310" spans="2:13" ht="24" customHeight="1">
      <c r="B310" s="73"/>
      <c r="C310" s="84" t="s">
        <v>50</v>
      </c>
      <c r="D310" s="81"/>
      <c r="E310" s="84" t="s">
        <v>705</v>
      </c>
      <c r="F310" s="73"/>
      <c r="G310" s="85" t="s">
        <v>430</v>
      </c>
      <c r="H310" s="73"/>
      <c r="J310" s="73"/>
      <c r="K310" s="73"/>
      <c r="L310" s="73"/>
      <c r="M310" s="73"/>
    </row>
    <row r="311" spans="2:13" ht="21" customHeight="1" outlineLevel="1">
      <c r="B311" s="73"/>
      <c r="C311" s="83"/>
      <c r="D311" s="73"/>
      <c r="E311" s="83"/>
      <c r="F311" s="73"/>
      <c r="G311" s="73"/>
      <c r="H311" s="73"/>
      <c r="I311" s="73"/>
      <c r="J311" s="73"/>
      <c r="K311" s="73"/>
      <c r="L311" s="73"/>
      <c r="M311" s="73"/>
    </row>
    <row r="312" spans="2:13" ht="21.75" customHeight="1" outlineLevel="1">
      <c r="B312" s="73"/>
      <c r="C312" s="86" t="s">
        <v>431</v>
      </c>
      <c r="D312" s="73"/>
      <c r="E312" s="87"/>
      <c r="F312" s="73"/>
      <c r="G312" s="73"/>
      <c r="H312" s="73"/>
      <c r="I312" s="73"/>
      <c r="J312" s="73"/>
      <c r="K312" s="73"/>
      <c r="L312" s="73"/>
      <c r="M312" s="73"/>
    </row>
    <row r="313" spans="2:13" ht="21" customHeight="1" outlineLevel="1">
      <c r="B313" s="73"/>
      <c r="C313" s="88"/>
      <c r="D313" s="73"/>
      <c r="E313" s="87"/>
      <c r="F313" s="73"/>
      <c r="G313" s="73"/>
      <c r="H313" s="73"/>
      <c r="I313" s="73"/>
      <c r="J313" s="73"/>
      <c r="K313" s="73"/>
      <c r="L313" s="73"/>
      <c r="M313" s="73"/>
    </row>
    <row r="314" spans="2:13" ht="21" customHeight="1" outlineLevel="1">
      <c r="B314" s="73"/>
      <c r="C314" s="89"/>
      <c r="D314" s="73"/>
      <c r="E314" s="89"/>
      <c r="F314" s="73"/>
      <c r="G314" s="73"/>
      <c r="H314" s="73"/>
      <c r="I314" s="73"/>
      <c r="J314" s="73"/>
      <c r="K314" s="73"/>
      <c r="L314" s="73"/>
      <c r="M314" s="73"/>
    </row>
    <row r="315" spans="2:13" outlineLevel="1">
      <c r="B315" s="73"/>
      <c r="C315" s="90" t="s">
        <v>36</v>
      </c>
      <c r="D315" s="89"/>
      <c r="E315" s="90" t="s">
        <v>432</v>
      </c>
      <c r="F315" s="89"/>
      <c r="G315" s="91" t="s">
        <v>433</v>
      </c>
      <c r="H315" s="73"/>
      <c r="I315" s="90" t="s">
        <v>434</v>
      </c>
      <c r="J315" s="73"/>
      <c r="K315" s="73"/>
      <c r="L315" s="89"/>
      <c r="M315" s="73"/>
    </row>
    <row r="316" spans="2:13" ht="36.75" customHeight="1" outlineLevel="1">
      <c r="B316" s="73"/>
      <c r="C316" s="92" t="s">
        <v>41</v>
      </c>
      <c r="D316" s="73"/>
      <c r="E316" s="93" t="s">
        <v>706</v>
      </c>
      <c r="F316" s="73"/>
      <c r="G316" s="94" t="s">
        <v>1108</v>
      </c>
      <c r="H316" s="73"/>
      <c r="I316" s="92" t="s">
        <v>438</v>
      </c>
      <c r="J316" s="73"/>
      <c r="K316" s="73"/>
      <c r="L316" s="73"/>
      <c r="M316" s="73"/>
    </row>
    <row r="317" spans="2:13" ht="21" customHeight="1" outlineLevel="1">
      <c r="B317" s="73"/>
      <c r="C317" s="89"/>
      <c r="D317" s="73"/>
      <c r="E317" s="73"/>
      <c r="F317" s="73"/>
      <c r="G317" s="73"/>
      <c r="H317" s="73"/>
      <c r="I317" s="73"/>
      <c r="J317" s="73"/>
      <c r="K317" s="73"/>
      <c r="L317" s="73"/>
      <c r="M317" s="73"/>
    </row>
    <row r="318" spans="2:13" ht="36" outlineLevel="1">
      <c r="B318" s="73"/>
      <c r="C318" s="95" t="s">
        <v>439</v>
      </c>
      <c r="D318" s="89"/>
      <c r="E318" s="95" t="s">
        <v>440</v>
      </c>
      <c r="F318" s="89"/>
      <c r="G318" s="95" t="s">
        <v>441</v>
      </c>
      <c r="H318" s="73"/>
      <c r="I318" s="95" t="s">
        <v>442</v>
      </c>
      <c r="J318" s="89"/>
      <c r="K318" s="73"/>
      <c r="L318" s="73"/>
      <c r="M318" s="73"/>
    </row>
    <row r="319" spans="2:13" ht="36.75" customHeight="1" outlineLevel="1">
      <c r="B319" s="73"/>
      <c r="C319" s="94" t="s">
        <v>1109</v>
      </c>
      <c r="D319" s="89"/>
      <c r="E319" s="94"/>
      <c r="F319" s="89"/>
      <c r="G319" s="94"/>
      <c r="H319" s="73"/>
      <c r="I319" s="150"/>
      <c r="J319" s="89"/>
      <c r="K319" s="73"/>
      <c r="L319" s="73"/>
      <c r="M319" s="73"/>
    </row>
    <row r="320" spans="2:13" ht="21" customHeight="1" outlineLevel="1">
      <c r="B320" s="73"/>
      <c r="C320" s="89"/>
      <c r="D320" s="89"/>
      <c r="E320" s="89"/>
      <c r="F320" s="89"/>
      <c r="G320" s="73"/>
      <c r="H320" s="73"/>
      <c r="I320" s="73"/>
      <c r="J320" s="89"/>
      <c r="K320" s="73"/>
      <c r="L320" s="73"/>
      <c r="M320" s="73"/>
    </row>
    <row r="321" spans="2:13" ht="21.75" customHeight="1" outlineLevel="1">
      <c r="B321" s="73"/>
      <c r="C321" s="86" t="s">
        <v>445</v>
      </c>
      <c r="D321" s="73"/>
      <c r="E321" s="98"/>
      <c r="F321" s="99"/>
      <c r="G321" s="99"/>
      <c r="H321" s="99"/>
      <c r="I321" s="99"/>
      <c r="J321" s="99"/>
      <c r="K321" s="99"/>
      <c r="L321" s="73"/>
      <c r="M321" s="73"/>
    </row>
    <row r="322" spans="2:13" ht="21" customHeight="1" outlineLevel="1">
      <c r="B322" s="73"/>
      <c r="C322" s="73"/>
      <c r="D322" s="73"/>
      <c r="E322" s="100"/>
      <c r="F322" s="101"/>
      <c r="G322" s="100"/>
      <c r="H322" s="101"/>
      <c r="I322" s="100"/>
      <c r="J322" s="102"/>
      <c r="K322" s="100"/>
      <c r="L322" s="73"/>
      <c r="M322" s="73"/>
    </row>
    <row r="323" spans="2:13" ht="21" customHeight="1" outlineLevel="1">
      <c r="B323" s="73"/>
      <c r="C323" s="73"/>
      <c r="D323" s="73"/>
      <c r="E323" s="100">
        <v>2024</v>
      </c>
      <c r="F323" s="101"/>
      <c r="G323" s="100">
        <v>2025</v>
      </c>
      <c r="H323" s="101"/>
      <c r="I323" s="100">
        <v>2026</v>
      </c>
      <c r="J323" s="102"/>
      <c r="K323" s="100" t="s">
        <v>446</v>
      </c>
      <c r="L323" s="73"/>
      <c r="M323" s="73"/>
    </row>
    <row r="324" spans="2:13" outlineLevel="1">
      <c r="B324" s="73"/>
      <c r="C324" s="95" t="s">
        <v>447</v>
      </c>
      <c r="D324" s="103"/>
      <c r="E324" s="104"/>
      <c r="F324" s="103"/>
      <c r="G324" s="104"/>
      <c r="H324" s="73"/>
      <c r="I324" s="104"/>
      <c r="J324" s="103"/>
      <c r="K324" s="104"/>
      <c r="L324" s="103"/>
      <c r="M324" s="73"/>
    </row>
    <row r="325" spans="2:13" ht="21" customHeight="1" outlineLevel="1">
      <c r="B325" s="73"/>
      <c r="C325" s="90" t="s">
        <v>448</v>
      </c>
      <c r="D325" s="103"/>
      <c r="E325" s="171"/>
      <c r="F325" s="106"/>
      <c r="G325" s="171"/>
      <c r="H325" s="73"/>
      <c r="I325" s="171"/>
      <c r="J325" s="103"/>
      <c r="K325" s="107"/>
      <c r="L325" s="103"/>
      <c r="M325" s="73"/>
    </row>
    <row r="326" spans="2:13" ht="21.75" customHeight="1" outlineLevel="1">
      <c r="B326" s="73"/>
      <c r="C326" s="90" t="s">
        <v>449</v>
      </c>
      <c r="D326" s="103"/>
      <c r="E326" s="171"/>
      <c r="F326" s="106"/>
      <c r="G326" s="171"/>
      <c r="H326" s="73"/>
      <c r="I326" s="171"/>
      <c r="J326" s="103"/>
      <c r="K326" s="107"/>
      <c r="L326" s="103"/>
      <c r="M326" s="73"/>
    </row>
    <row r="327" spans="2:13" outlineLevel="1">
      <c r="B327" s="73"/>
      <c r="C327" s="95" t="s">
        <v>450</v>
      </c>
      <c r="D327" s="103"/>
      <c r="E327" s="104"/>
      <c r="F327" s="103"/>
      <c r="G327" s="104"/>
      <c r="H327" s="73"/>
      <c r="I327" s="104"/>
      <c r="J327" s="103"/>
      <c r="K327" s="104"/>
      <c r="L327" s="103"/>
      <c r="M327" s="73"/>
    </row>
    <row r="328" spans="2:13" ht="21" customHeight="1" outlineLevel="1">
      <c r="B328" s="73"/>
      <c r="C328" s="90" t="s">
        <v>451</v>
      </c>
      <c r="D328" s="103"/>
      <c r="E328" s="171"/>
      <c r="F328" s="106"/>
      <c r="G328" s="171"/>
      <c r="H328" s="73"/>
      <c r="I328" s="171"/>
      <c r="J328" s="103"/>
      <c r="K328" s="107"/>
      <c r="L328" s="103"/>
      <c r="M328" s="73"/>
    </row>
    <row r="329" spans="2:13" ht="21" customHeight="1" outlineLevel="1">
      <c r="B329" s="73"/>
      <c r="C329" s="90" t="s">
        <v>452</v>
      </c>
      <c r="D329" s="103"/>
      <c r="E329" s="171"/>
      <c r="F329" s="106"/>
      <c r="G329" s="171"/>
      <c r="H329" s="73"/>
      <c r="I329" s="171"/>
      <c r="J329" s="103"/>
      <c r="K329" s="107"/>
      <c r="L329" s="103"/>
      <c r="M329" s="73"/>
    </row>
    <row r="330" spans="2:13" ht="21" customHeight="1" outlineLevel="1">
      <c r="B330" s="73"/>
      <c r="C330" s="95" t="s">
        <v>453</v>
      </c>
      <c r="D330" s="103"/>
      <c r="E330" s="104"/>
      <c r="F330" s="103"/>
      <c r="G330" s="104"/>
      <c r="H330" s="73"/>
      <c r="I330" s="104"/>
      <c r="J330" s="103"/>
      <c r="K330" s="104"/>
      <c r="L330" s="103"/>
      <c r="M330" s="73"/>
    </row>
    <row r="331" spans="2:13" ht="21" customHeight="1" outlineLevel="1">
      <c r="B331" s="73"/>
      <c r="C331" s="90" t="s">
        <v>454</v>
      </c>
      <c r="D331" s="103"/>
      <c r="E331" s="171"/>
      <c r="F331" s="106"/>
      <c r="G331" s="171"/>
      <c r="H331" s="73"/>
      <c r="I331" s="171"/>
      <c r="J331" s="103"/>
      <c r="K331" s="107"/>
      <c r="L331" s="103"/>
      <c r="M331" s="73"/>
    </row>
    <row r="332" spans="2:13" ht="21" customHeight="1" outlineLevel="1">
      <c r="B332" s="73"/>
      <c r="C332" s="90" t="s">
        <v>455</v>
      </c>
      <c r="D332" s="103"/>
      <c r="E332" s="171"/>
      <c r="F332" s="106"/>
      <c r="G332" s="171"/>
      <c r="H332" s="73"/>
      <c r="I332" s="171"/>
      <c r="J332" s="103"/>
      <c r="K332" s="107"/>
      <c r="L332" s="103"/>
      <c r="M332" s="73"/>
    </row>
    <row r="333" spans="2:13" ht="21" customHeight="1" outlineLevel="1">
      <c r="B333" s="73"/>
      <c r="C333" s="95" t="s">
        <v>456</v>
      </c>
      <c r="D333" s="103"/>
      <c r="E333" s="104"/>
      <c r="F333" s="103"/>
      <c r="G333" s="104"/>
      <c r="H333" s="73"/>
      <c r="I333" s="104"/>
      <c r="J333" s="103"/>
      <c r="K333" s="104"/>
      <c r="L333" s="103"/>
      <c r="M333" s="73"/>
    </row>
    <row r="334" spans="2:13" ht="21" customHeight="1" outlineLevel="1">
      <c r="B334" s="73"/>
      <c r="C334" s="90" t="s">
        <v>457</v>
      </c>
      <c r="D334" s="103"/>
      <c r="E334" s="171"/>
      <c r="F334" s="106"/>
      <c r="G334" s="171"/>
      <c r="H334" s="73"/>
      <c r="I334" s="171"/>
      <c r="J334" s="103"/>
      <c r="K334" s="107"/>
      <c r="L334" s="103"/>
      <c r="M334" s="73"/>
    </row>
    <row r="335" spans="2:13" ht="21" customHeight="1" outlineLevel="1">
      <c r="B335" s="73"/>
      <c r="C335" s="90" t="s">
        <v>458</v>
      </c>
      <c r="D335" s="103"/>
      <c r="E335" s="171"/>
      <c r="F335" s="106"/>
      <c r="G335" s="171"/>
      <c r="H335" s="73"/>
      <c r="I335" s="171"/>
      <c r="J335" s="103"/>
      <c r="K335" s="107"/>
      <c r="L335" s="103"/>
      <c r="M335" s="73"/>
    </row>
    <row r="336" spans="2:13" ht="21" customHeight="1" outlineLevel="1">
      <c r="B336" s="73"/>
      <c r="C336" s="90" t="s">
        <v>459</v>
      </c>
      <c r="D336" s="103"/>
      <c r="E336" s="108"/>
      <c r="F336" s="103"/>
      <c r="G336" s="108"/>
      <c r="H336" s="73"/>
      <c r="I336" s="108"/>
      <c r="J336" s="103"/>
      <c r="K336" s="108"/>
      <c r="L336" s="103"/>
      <c r="M336" s="73"/>
    </row>
    <row r="337" spans="2:13" ht="21" customHeight="1" outlineLevel="1">
      <c r="B337" s="73"/>
      <c r="C337" s="109"/>
      <c r="D337" s="103"/>
      <c r="E337" s="109"/>
      <c r="F337" s="109"/>
      <c r="G337" s="109"/>
      <c r="H337" s="109"/>
      <c r="I337" s="109"/>
      <c r="J337" s="109"/>
      <c r="K337" s="109"/>
      <c r="L337" s="103"/>
      <c r="M337" s="73"/>
    </row>
    <row r="338" spans="2:13" ht="21" customHeight="1" outlineLevel="1">
      <c r="B338" s="73"/>
      <c r="C338" s="103"/>
      <c r="D338" s="89"/>
      <c r="E338" s="103"/>
      <c r="F338" s="89"/>
      <c r="G338" s="73"/>
      <c r="H338" s="73"/>
      <c r="I338" s="73"/>
      <c r="J338" s="89"/>
      <c r="K338" s="73"/>
      <c r="L338" s="89"/>
      <c r="M338" s="73"/>
    </row>
    <row r="339" spans="2:13" ht="21" customHeight="1" outlineLevel="1">
      <c r="B339" s="73"/>
      <c r="C339" s="86" t="s">
        <v>460</v>
      </c>
      <c r="D339" s="73"/>
      <c r="E339" s="99"/>
      <c r="F339" s="99"/>
      <c r="G339" s="99"/>
      <c r="H339" s="99"/>
      <c r="I339" s="99"/>
      <c r="J339" s="99"/>
      <c r="K339" s="99"/>
      <c r="L339" s="89"/>
      <c r="M339" s="73"/>
    </row>
    <row r="340" spans="2:13" ht="21" customHeight="1" outlineLevel="1">
      <c r="B340" s="73"/>
      <c r="C340" s="73"/>
      <c r="D340" s="73"/>
      <c r="E340" s="100"/>
      <c r="F340" s="101"/>
      <c r="G340" s="100"/>
      <c r="H340" s="101"/>
      <c r="I340" s="100"/>
      <c r="J340" s="102"/>
      <c r="K340" s="100"/>
      <c r="L340" s="89"/>
      <c r="M340" s="73"/>
    </row>
    <row r="341" spans="2:13" ht="21" customHeight="1" outlineLevel="1">
      <c r="B341" s="73"/>
      <c r="C341" s="73"/>
      <c r="D341" s="73"/>
      <c r="E341" s="100">
        <v>2024</v>
      </c>
      <c r="F341" s="101"/>
      <c r="G341" s="100">
        <v>2025</v>
      </c>
      <c r="H341" s="101"/>
      <c r="I341" s="100">
        <v>2026</v>
      </c>
      <c r="J341" s="102"/>
      <c r="K341" s="100" t="s">
        <v>407</v>
      </c>
      <c r="L341" s="89"/>
      <c r="M341" s="73"/>
    </row>
    <row r="342" spans="2:13" ht="21" customHeight="1" outlineLevel="1">
      <c r="B342" s="73"/>
      <c r="C342" s="95" t="s">
        <v>461</v>
      </c>
      <c r="D342" s="103"/>
      <c r="E342" s="110">
        <v>0</v>
      </c>
      <c r="F342" s="111"/>
      <c r="G342" s="110">
        <v>0</v>
      </c>
      <c r="H342" s="112"/>
      <c r="I342" s="110">
        <v>0</v>
      </c>
      <c r="J342" s="111"/>
      <c r="K342" s="113">
        <f t="shared" ref="K342:K360" si="4">E342+G342+I342</f>
        <v>0</v>
      </c>
      <c r="L342" s="89"/>
      <c r="M342" s="73"/>
    </row>
    <row r="343" spans="2:13" ht="21" customHeight="1" outlineLevel="1">
      <c r="B343" s="73"/>
      <c r="C343" s="90" t="s">
        <v>462</v>
      </c>
      <c r="D343" s="103"/>
      <c r="E343" s="110">
        <v>0</v>
      </c>
      <c r="F343" s="114"/>
      <c r="G343" s="110">
        <v>0</v>
      </c>
      <c r="H343" s="112"/>
      <c r="I343" s="110">
        <v>0</v>
      </c>
      <c r="J343" s="111"/>
      <c r="K343" s="113">
        <f t="shared" si="4"/>
        <v>0</v>
      </c>
      <c r="L343" s="89"/>
      <c r="M343" s="73"/>
    </row>
    <row r="344" spans="2:13" ht="21" customHeight="1" outlineLevel="1">
      <c r="B344" s="73"/>
      <c r="C344" s="90" t="s">
        <v>463</v>
      </c>
      <c r="D344" s="103"/>
      <c r="E344" s="110">
        <v>0</v>
      </c>
      <c r="F344" s="111"/>
      <c r="G344" s="110">
        <v>0</v>
      </c>
      <c r="H344" s="112"/>
      <c r="I344" s="110">
        <v>0</v>
      </c>
      <c r="J344" s="111"/>
      <c r="K344" s="113">
        <f t="shared" si="4"/>
        <v>0</v>
      </c>
      <c r="L344" s="89"/>
      <c r="M344" s="73"/>
    </row>
    <row r="345" spans="2:13" ht="21.75" customHeight="1" outlineLevel="1">
      <c r="B345" s="73"/>
      <c r="C345" s="90" t="s">
        <v>464</v>
      </c>
      <c r="D345" s="103"/>
      <c r="E345" s="110">
        <v>0</v>
      </c>
      <c r="F345" s="114"/>
      <c r="G345" s="110">
        <v>0</v>
      </c>
      <c r="H345" s="112"/>
      <c r="I345" s="110">
        <v>0</v>
      </c>
      <c r="J345" s="111"/>
      <c r="K345" s="113">
        <f t="shared" si="4"/>
        <v>0</v>
      </c>
      <c r="L345" s="73"/>
      <c r="M345" s="73"/>
    </row>
    <row r="346" spans="2:13" ht="21.75" customHeight="1" outlineLevel="1">
      <c r="B346" s="73"/>
      <c r="C346" s="90" t="s">
        <v>465</v>
      </c>
      <c r="D346" s="103"/>
      <c r="E346" s="110">
        <v>14753.12</v>
      </c>
      <c r="F346" s="114"/>
      <c r="G346" s="110">
        <v>14753.12</v>
      </c>
      <c r="H346" s="112"/>
      <c r="I346" s="110">
        <v>14753.12</v>
      </c>
      <c r="J346" s="111"/>
      <c r="K346" s="113">
        <f t="shared" si="4"/>
        <v>44259.360000000001</v>
      </c>
      <c r="L346" s="73"/>
      <c r="M346" s="73"/>
    </row>
    <row r="347" spans="2:13" ht="21" customHeight="1" outlineLevel="1">
      <c r="B347" s="73"/>
      <c r="C347" s="90" t="s">
        <v>466</v>
      </c>
      <c r="D347" s="103"/>
      <c r="E347" s="110">
        <v>0</v>
      </c>
      <c r="F347" s="111"/>
      <c r="G347" s="110">
        <v>0</v>
      </c>
      <c r="H347" s="112"/>
      <c r="I347" s="110">
        <v>0</v>
      </c>
      <c r="J347" s="111"/>
      <c r="K347" s="113">
        <f t="shared" si="4"/>
        <v>0</v>
      </c>
      <c r="L347" s="73"/>
      <c r="M347" s="73"/>
    </row>
    <row r="348" spans="2:13" ht="21.75" customHeight="1" outlineLevel="1">
      <c r="B348" s="73"/>
      <c r="C348" s="90" t="s">
        <v>467</v>
      </c>
      <c r="D348" s="103"/>
      <c r="E348" s="110">
        <v>0</v>
      </c>
      <c r="F348" s="114"/>
      <c r="G348" s="110">
        <v>0</v>
      </c>
      <c r="H348" s="112"/>
      <c r="I348" s="110">
        <v>0</v>
      </c>
      <c r="J348" s="111"/>
      <c r="K348" s="113">
        <f t="shared" si="4"/>
        <v>0</v>
      </c>
      <c r="L348" s="73"/>
      <c r="M348" s="73"/>
    </row>
    <row r="349" spans="2:13" ht="21.75" customHeight="1" outlineLevel="1">
      <c r="B349" s="73"/>
      <c r="C349" s="90" t="s">
        <v>468</v>
      </c>
      <c r="D349" s="103"/>
      <c r="E349" s="110">
        <v>0</v>
      </c>
      <c r="F349" s="114"/>
      <c r="G349" s="110">
        <v>0</v>
      </c>
      <c r="H349" s="112"/>
      <c r="I349" s="110">
        <v>0</v>
      </c>
      <c r="J349" s="111"/>
      <c r="K349" s="113">
        <f t="shared" si="4"/>
        <v>0</v>
      </c>
      <c r="L349" s="73"/>
      <c r="M349" s="73"/>
    </row>
    <row r="350" spans="2:13" ht="21.75" customHeight="1" outlineLevel="1">
      <c r="B350" s="73"/>
      <c r="C350" s="90" t="s">
        <v>469</v>
      </c>
      <c r="D350" s="103"/>
      <c r="E350" s="110">
        <v>0</v>
      </c>
      <c r="F350" s="114"/>
      <c r="G350" s="110">
        <v>0</v>
      </c>
      <c r="H350" s="112"/>
      <c r="I350" s="110">
        <v>0</v>
      </c>
      <c r="J350" s="111"/>
      <c r="K350" s="113">
        <f t="shared" si="4"/>
        <v>0</v>
      </c>
      <c r="L350" s="73"/>
      <c r="M350" s="73"/>
    </row>
    <row r="351" spans="2:13" ht="21" customHeight="1" outlineLevel="1">
      <c r="B351" s="73"/>
      <c r="C351" s="115" t="s">
        <v>470</v>
      </c>
      <c r="D351" s="103"/>
      <c r="E351" s="110">
        <v>0</v>
      </c>
      <c r="F351" s="114"/>
      <c r="G351" s="110">
        <v>0</v>
      </c>
      <c r="H351" s="112"/>
      <c r="I351" s="110">
        <v>0</v>
      </c>
      <c r="J351" s="111"/>
      <c r="K351" s="113">
        <f t="shared" si="4"/>
        <v>0</v>
      </c>
      <c r="L351" s="116"/>
      <c r="M351" s="73"/>
    </row>
    <row r="352" spans="2:13" ht="21" customHeight="1" outlineLevel="1">
      <c r="B352" s="73"/>
      <c r="C352" s="115" t="s">
        <v>471</v>
      </c>
      <c r="D352" s="103"/>
      <c r="E352" s="110">
        <v>0</v>
      </c>
      <c r="F352" s="114"/>
      <c r="G352" s="110">
        <v>0</v>
      </c>
      <c r="H352" s="112"/>
      <c r="I352" s="110">
        <v>0</v>
      </c>
      <c r="J352" s="111"/>
      <c r="K352" s="113">
        <f t="shared" si="4"/>
        <v>0</v>
      </c>
      <c r="L352" s="116"/>
      <c r="M352" s="73"/>
    </row>
    <row r="353" spans="2:13" ht="21" customHeight="1" outlineLevel="1">
      <c r="B353" s="73"/>
      <c r="C353" s="115" t="s">
        <v>472</v>
      </c>
      <c r="D353" s="103"/>
      <c r="E353" s="110">
        <v>0</v>
      </c>
      <c r="F353" s="114"/>
      <c r="G353" s="110">
        <v>0</v>
      </c>
      <c r="H353" s="112"/>
      <c r="I353" s="110">
        <v>0</v>
      </c>
      <c r="J353" s="111"/>
      <c r="K353" s="113">
        <f t="shared" si="4"/>
        <v>0</v>
      </c>
      <c r="L353" s="116"/>
      <c r="M353" s="73"/>
    </row>
    <row r="354" spans="2:13" ht="21" customHeight="1" outlineLevel="1">
      <c r="B354" s="73"/>
      <c r="C354" s="115" t="s">
        <v>473</v>
      </c>
      <c r="D354" s="103"/>
      <c r="E354" s="110">
        <v>0</v>
      </c>
      <c r="F354" s="114"/>
      <c r="G354" s="110">
        <v>0</v>
      </c>
      <c r="H354" s="112"/>
      <c r="I354" s="110">
        <v>0</v>
      </c>
      <c r="J354" s="111"/>
      <c r="K354" s="113">
        <f t="shared" si="4"/>
        <v>0</v>
      </c>
      <c r="L354" s="116"/>
      <c r="M354" s="73"/>
    </row>
    <row r="355" spans="2:13" ht="21" customHeight="1" outlineLevel="1">
      <c r="B355" s="73"/>
      <c r="C355" s="115" t="s">
        <v>474</v>
      </c>
      <c r="D355" s="103"/>
      <c r="E355" s="110">
        <v>0</v>
      </c>
      <c r="F355" s="114"/>
      <c r="G355" s="110">
        <v>0</v>
      </c>
      <c r="H355" s="112"/>
      <c r="I355" s="110">
        <v>0</v>
      </c>
      <c r="J355" s="111"/>
      <c r="K355" s="113">
        <f t="shared" si="4"/>
        <v>0</v>
      </c>
      <c r="L355" s="116"/>
      <c r="M355" s="73"/>
    </row>
    <row r="356" spans="2:13" ht="21" customHeight="1" outlineLevel="1">
      <c r="B356" s="73"/>
      <c r="C356" s="115" t="s">
        <v>475</v>
      </c>
      <c r="D356" s="103"/>
      <c r="E356" s="110">
        <v>0</v>
      </c>
      <c r="F356" s="114"/>
      <c r="G356" s="110">
        <v>0</v>
      </c>
      <c r="H356" s="112"/>
      <c r="I356" s="110">
        <v>0</v>
      </c>
      <c r="J356" s="111"/>
      <c r="K356" s="113">
        <f t="shared" si="4"/>
        <v>0</v>
      </c>
      <c r="L356" s="116"/>
      <c r="M356" s="73"/>
    </row>
    <row r="357" spans="2:13" ht="21" customHeight="1" outlineLevel="1">
      <c r="B357" s="73"/>
      <c r="C357" s="115" t="s">
        <v>476</v>
      </c>
      <c r="D357" s="103"/>
      <c r="E357" s="110">
        <v>0</v>
      </c>
      <c r="F357" s="114"/>
      <c r="G357" s="110">
        <v>0</v>
      </c>
      <c r="H357" s="112"/>
      <c r="I357" s="110">
        <v>0</v>
      </c>
      <c r="J357" s="111"/>
      <c r="K357" s="113">
        <f t="shared" si="4"/>
        <v>0</v>
      </c>
      <c r="L357" s="116"/>
      <c r="M357" s="73"/>
    </row>
    <row r="358" spans="2:13" ht="21" customHeight="1" outlineLevel="1">
      <c r="B358" s="73"/>
      <c r="C358" s="115" t="s">
        <v>477</v>
      </c>
      <c r="D358" s="103"/>
      <c r="E358" s="110">
        <v>0</v>
      </c>
      <c r="F358" s="114"/>
      <c r="G358" s="110">
        <v>0</v>
      </c>
      <c r="H358" s="112"/>
      <c r="I358" s="110">
        <v>0</v>
      </c>
      <c r="J358" s="111"/>
      <c r="K358" s="113">
        <f t="shared" si="4"/>
        <v>0</v>
      </c>
      <c r="L358" s="116"/>
      <c r="M358" s="73"/>
    </row>
    <row r="359" spans="2:13" ht="21" customHeight="1" outlineLevel="1">
      <c r="B359" s="73"/>
      <c r="C359" s="115" t="s">
        <v>478</v>
      </c>
      <c r="D359" s="103"/>
      <c r="E359" s="110">
        <v>0</v>
      </c>
      <c r="F359" s="114"/>
      <c r="G359" s="110">
        <v>0</v>
      </c>
      <c r="H359" s="112"/>
      <c r="I359" s="110">
        <v>0</v>
      </c>
      <c r="J359" s="111"/>
      <c r="K359" s="113">
        <f t="shared" si="4"/>
        <v>0</v>
      </c>
      <c r="L359" s="116"/>
      <c r="M359" s="73"/>
    </row>
    <row r="360" spans="2:13" ht="21" customHeight="1" outlineLevel="1">
      <c r="B360" s="73"/>
      <c r="C360" s="115" t="s">
        <v>479</v>
      </c>
      <c r="D360" s="103"/>
      <c r="E360" s="110">
        <v>0</v>
      </c>
      <c r="F360" s="114"/>
      <c r="G360" s="110">
        <v>0</v>
      </c>
      <c r="H360" s="112"/>
      <c r="I360" s="110">
        <v>0</v>
      </c>
      <c r="J360" s="111"/>
      <c r="K360" s="113">
        <f t="shared" si="4"/>
        <v>0</v>
      </c>
      <c r="L360" s="116"/>
      <c r="M360" s="73"/>
    </row>
    <row r="361" spans="2:13" ht="21.75" customHeight="1" outlineLevel="1">
      <c r="B361" s="73"/>
      <c r="C361" s="90" t="s">
        <v>480</v>
      </c>
      <c r="D361" s="103"/>
      <c r="E361" s="117">
        <f>SUM(E342:E360)</f>
        <v>14753.12</v>
      </c>
      <c r="F361" s="111"/>
      <c r="G361" s="117">
        <f>SUM(G342:G360)</f>
        <v>14753.12</v>
      </c>
      <c r="H361" s="112"/>
      <c r="I361" s="117">
        <f>SUM(I342:I360)</f>
        <v>14753.12</v>
      </c>
      <c r="J361" s="111"/>
      <c r="K361" s="117">
        <f>SUM(K342:K360)</f>
        <v>44259.360000000001</v>
      </c>
      <c r="L361" s="89"/>
      <c r="M361" s="73"/>
    </row>
    <row r="362" spans="2:13" ht="21" customHeight="1" outlineLevel="1">
      <c r="B362" s="73"/>
      <c r="C362" s="109"/>
      <c r="D362" s="103"/>
      <c r="E362" s="73"/>
      <c r="F362" s="73"/>
      <c r="G362" s="73"/>
      <c r="H362" s="73"/>
      <c r="I362" s="73"/>
      <c r="J362" s="73"/>
      <c r="K362" s="73"/>
      <c r="L362" s="89"/>
      <c r="M362" s="73"/>
    </row>
    <row r="363" spans="2:13" ht="21" customHeight="1" outlineLevel="1">
      <c r="B363" s="73"/>
      <c r="C363" s="73"/>
      <c r="D363" s="73"/>
      <c r="E363" s="100">
        <v>2024</v>
      </c>
      <c r="F363" s="101"/>
      <c r="G363" s="100">
        <v>2025</v>
      </c>
      <c r="H363" s="101"/>
      <c r="I363" s="100">
        <v>2026</v>
      </c>
      <c r="J363" s="102"/>
      <c r="K363" s="100" t="s">
        <v>407</v>
      </c>
      <c r="L363" s="89"/>
      <c r="M363" s="73"/>
    </row>
    <row r="364" spans="2:13" ht="21" customHeight="1" outlineLevel="1">
      <c r="B364" s="73"/>
      <c r="C364" s="95" t="s">
        <v>481</v>
      </c>
      <c r="D364" s="103"/>
      <c r="E364" s="172"/>
      <c r="F364" s="111"/>
      <c r="G364" s="172"/>
      <c r="H364" s="112"/>
      <c r="I364" s="172"/>
      <c r="J364" s="111"/>
      <c r="K364" s="113"/>
      <c r="L364" s="89"/>
      <c r="M364" s="73"/>
    </row>
    <row r="365" spans="2:13" ht="21" customHeight="1" outlineLevel="1">
      <c r="B365" s="73"/>
      <c r="C365" s="90" t="s">
        <v>482</v>
      </c>
      <c r="D365" s="103"/>
      <c r="E365" s="172"/>
      <c r="F365" s="114"/>
      <c r="G365" s="172"/>
      <c r="H365" s="112"/>
      <c r="I365" s="172"/>
      <c r="J365" s="111"/>
      <c r="K365" s="113"/>
      <c r="L365" s="89"/>
      <c r="M365" s="73"/>
    </row>
    <row r="366" spans="2:13" ht="21" customHeight="1" outlineLevel="1">
      <c r="B366" s="73"/>
      <c r="C366" s="90" t="s">
        <v>483</v>
      </c>
      <c r="D366" s="103"/>
      <c r="E366" s="172"/>
      <c r="F366" s="114"/>
      <c r="G366" s="172"/>
      <c r="H366" s="112"/>
      <c r="I366" s="172"/>
      <c r="J366" s="111"/>
      <c r="K366" s="113"/>
      <c r="L366" s="73"/>
      <c r="M366" s="73"/>
    </row>
    <row r="367" spans="2:13" ht="21" customHeight="1" outlineLevel="1">
      <c r="B367" s="73"/>
      <c r="C367" s="90" t="s">
        <v>484</v>
      </c>
      <c r="D367" s="103"/>
      <c r="E367" s="172"/>
      <c r="F367" s="111"/>
      <c r="G367" s="172"/>
      <c r="H367" s="112"/>
      <c r="I367" s="172"/>
      <c r="J367" s="111"/>
      <c r="K367" s="113"/>
      <c r="L367" s="89"/>
      <c r="M367" s="73"/>
    </row>
    <row r="368" spans="2:13" ht="21" customHeight="1" outlineLevel="1">
      <c r="B368" s="73"/>
      <c r="C368" s="90" t="s">
        <v>485</v>
      </c>
      <c r="D368" s="103"/>
      <c r="E368" s="172"/>
      <c r="F368" s="114"/>
      <c r="G368" s="172"/>
      <c r="H368" s="112"/>
      <c r="I368" s="172"/>
      <c r="J368" s="111"/>
      <c r="K368" s="113"/>
      <c r="L368" s="116"/>
      <c r="M368" s="73"/>
    </row>
    <row r="369" spans="2:13" ht="21" customHeight="1" outlineLevel="1">
      <c r="B369" s="73"/>
      <c r="C369" s="90" t="s">
        <v>486</v>
      </c>
      <c r="D369" s="103"/>
      <c r="E369" s="172"/>
      <c r="F369" s="114"/>
      <c r="G369" s="172"/>
      <c r="H369" s="112"/>
      <c r="I369" s="172"/>
      <c r="J369" s="111"/>
      <c r="K369" s="113"/>
      <c r="L369" s="116"/>
      <c r="M369" s="73"/>
    </row>
    <row r="370" spans="2:13" ht="21" customHeight="1" outlineLevel="1">
      <c r="B370" s="73"/>
      <c r="C370" s="90" t="s">
        <v>487</v>
      </c>
      <c r="D370" s="103"/>
      <c r="E370" s="172"/>
      <c r="F370" s="114"/>
      <c r="G370" s="172"/>
      <c r="H370" s="112"/>
      <c r="I370" s="172"/>
      <c r="J370" s="111"/>
      <c r="K370" s="113"/>
      <c r="L370" s="116"/>
      <c r="M370" s="73"/>
    </row>
    <row r="371" spans="2:13" ht="21" customHeight="1" outlineLevel="1">
      <c r="B371" s="73"/>
      <c r="C371" s="90" t="s">
        <v>488</v>
      </c>
      <c r="D371" s="103"/>
      <c r="E371" s="172"/>
      <c r="F371" s="114"/>
      <c r="G371" s="172"/>
      <c r="H371" s="112"/>
      <c r="I371" s="172"/>
      <c r="J371" s="111"/>
      <c r="K371" s="113"/>
      <c r="L371" s="116"/>
      <c r="M371" s="73"/>
    </row>
    <row r="372" spans="2:13" ht="21" customHeight="1" outlineLevel="1">
      <c r="B372" s="73"/>
      <c r="C372" s="90" t="s">
        <v>489</v>
      </c>
      <c r="D372" s="103"/>
      <c r="E372" s="110">
        <v>14753.12</v>
      </c>
      <c r="F372" s="114"/>
      <c r="G372" s="110">
        <v>14753.12</v>
      </c>
      <c r="H372" s="112"/>
      <c r="I372" s="110">
        <v>14753.12</v>
      </c>
      <c r="J372" s="111"/>
      <c r="K372" s="113">
        <f>E372+G372+I372</f>
        <v>44259.360000000001</v>
      </c>
      <c r="L372" s="116"/>
      <c r="M372" s="73"/>
    </row>
    <row r="373" spans="2:13" ht="21.75" customHeight="1" outlineLevel="1">
      <c r="B373" s="73"/>
      <c r="C373" s="90" t="s">
        <v>480</v>
      </c>
      <c r="D373" s="103"/>
      <c r="E373" s="117">
        <f>SUM(E364:E372)</f>
        <v>14753.12</v>
      </c>
      <c r="F373" s="111"/>
      <c r="G373" s="117">
        <f>SUM(G364:G372)</f>
        <v>14753.12</v>
      </c>
      <c r="H373" s="112"/>
      <c r="I373" s="117">
        <f>SUM(I364:I372)</f>
        <v>14753.12</v>
      </c>
      <c r="J373" s="111"/>
      <c r="K373" s="117">
        <f>E373+G373+I373</f>
        <v>44259.360000000001</v>
      </c>
      <c r="L373" s="89"/>
      <c r="M373" s="73"/>
    </row>
    <row r="374" spans="2:13" ht="21" customHeight="1" outlineLevel="1">
      <c r="B374" s="73"/>
      <c r="C374" s="89"/>
      <c r="D374" s="103"/>
      <c r="E374" s="89"/>
      <c r="F374" s="89"/>
      <c r="G374" s="89"/>
      <c r="H374" s="89"/>
      <c r="I374" s="89"/>
      <c r="J374" s="89"/>
      <c r="K374" s="89"/>
      <c r="L374" s="89"/>
      <c r="M374" s="73"/>
    </row>
    <row r="375" spans="2:13" ht="36" outlineLevel="1">
      <c r="B375" s="73"/>
      <c r="C375" s="93" t="s">
        <v>490</v>
      </c>
      <c r="D375" s="89"/>
      <c r="E375" s="93" t="str">
        <f>IF(K345&gt;0,"Si","No")</f>
        <v>No</v>
      </c>
      <c r="F375" s="89"/>
      <c r="G375" s="89"/>
      <c r="H375" s="89"/>
      <c r="I375" s="89"/>
      <c r="J375" s="89"/>
      <c r="K375" s="89"/>
      <c r="L375" s="89"/>
      <c r="M375" s="73"/>
    </row>
    <row r="376" spans="2:13" ht="36" outlineLevel="1">
      <c r="B376" s="73"/>
      <c r="C376" s="93" t="s">
        <v>491</v>
      </c>
      <c r="D376" s="89"/>
      <c r="E376" s="93" t="str">
        <f>IF(K346&gt;0,"Si","No")</f>
        <v>Si</v>
      </c>
      <c r="F376" s="89"/>
      <c r="G376" s="89"/>
      <c r="H376" s="89"/>
      <c r="I376" s="89"/>
      <c r="J376" s="89"/>
      <c r="K376" s="89"/>
      <c r="L376" s="89"/>
      <c r="M376" s="73"/>
    </row>
    <row r="377" spans="2:13" ht="21" customHeight="1" outlineLevel="1">
      <c r="B377" s="73"/>
      <c r="C377" s="89"/>
      <c r="D377" s="89"/>
      <c r="E377" s="89"/>
      <c r="F377" s="89"/>
      <c r="G377" s="73"/>
      <c r="H377" s="73"/>
      <c r="I377" s="73"/>
      <c r="J377" s="89"/>
      <c r="K377" s="73"/>
      <c r="L377" s="89"/>
      <c r="M377" s="73"/>
    </row>
    <row r="378" spans="2:13" ht="20.25" outlineLevel="1">
      <c r="B378" s="73"/>
      <c r="C378" s="86" t="s">
        <v>492</v>
      </c>
      <c r="D378" s="73"/>
      <c r="E378" s="98"/>
      <c r="F378" s="99"/>
      <c r="G378" s="99"/>
      <c r="H378" s="99"/>
      <c r="I378" s="99"/>
      <c r="J378" s="99"/>
      <c r="K378" s="99"/>
      <c r="L378" s="89"/>
      <c r="M378" s="73"/>
    </row>
    <row r="379" spans="2:13" ht="21" customHeight="1" outlineLevel="1">
      <c r="B379" s="73"/>
      <c r="C379" s="73"/>
      <c r="D379" s="73"/>
      <c r="E379" s="100"/>
      <c r="F379" s="101"/>
      <c r="G379" s="100"/>
      <c r="H379" s="101"/>
      <c r="I379" s="100"/>
      <c r="J379" s="102"/>
      <c r="K379" s="100"/>
      <c r="L379" s="89"/>
      <c r="M379" s="73"/>
    </row>
    <row r="380" spans="2:13" ht="21" customHeight="1" outlineLevel="1">
      <c r="B380" s="73"/>
      <c r="C380" s="73"/>
      <c r="D380" s="73"/>
      <c r="E380" s="100">
        <v>2024</v>
      </c>
      <c r="F380" s="101"/>
      <c r="G380" s="100">
        <v>2025</v>
      </c>
      <c r="H380" s="101"/>
      <c r="I380" s="100">
        <v>2026</v>
      </c>
      <c r="J380" s="102"/>
      <c r="K380" s="100" t="s">
        <v>407</v>
      </c>
      <c r="L380" s="89"/>
      <c r="M380" s="73"/>
    </row>
    <row r="381" spans="2:13" ht="21" customHeight="1" outlineLevel="1">
      <c r="B381" s="73"/>
      <c r="C381" s="95" t="s">
        <v>493</v>
      </c>
      <c r="D381" s="103"/>
      <c r="E381" s="105"/>
      <c r="F381" s="103"/>
      <c r="G381" s="105"/>
      <c r="H381" s="118"/>
      <c r="I381" s="105"/>
      <c r="J381" s="103"/>
      <c r="K381" s="104" t="s">
        <v>495</v>
      </c>
      <c r="L381" s="89"/>
      <c r="M381" s="73"/>
    </row>
    <row r="382" spans="2:13" ht="21" customHeight="1" outlineLevel="1">
      <c r="B382" s="73"/>
      <c r="C382" s="95" t="s">
        <v>496</v>
      </c>
      <c r="D382" s="103"/>
      <c r="E382" s="110"/>
      <c r="F382" s="111"/>
      <c r="G382" s="110"/>
      <c r="H382" s="119"/>
      <c r="I382" s="110"/>
      <c r="J382" s="111"/>
      <c r="K382" s="113" t="s">
        <v>495</v>
      </c>
      <c r="L382" s="89"/>
      <c r="M382" s="73"/>
    </row>
    <row r="383" spans="2:13" ht="21" customHeight="1" outlineLevel="1">
      <c r="B383" s="73"/>
      <c r="C383" s="90" t="s">
        <v>498</v>
      </c>
      <c r="D383" s="103"/>
      <c r="E383" s="120">
        <v>0</v>
      </c>
      <c r="F383" s="121"/>
      <c r="G383" s="120">
        <v>0</v>
      </c>
      <c r="H383" s="122"/>
      <c r="I383" s="120">
        <v>0</v>
      </c>
      <c r="J383" s="123"/>
      <c r="K383" s="124">
        <f>E383+G383+I383</f>
        <v>0</v>
      </c>
      <c r="L383" s="73"/>
      <c r="M383" s="73"/>
    </row>
    <row r="384" spans="2:13" ht="21" customHeight="1" outlineLevel="1">
      <c r="B384" s="73"/>
      <c r="C384" s="90" t="s">
        <v>499</v>
      </c>
      <c r="D384" s="103"/>
      <c r="E384" s="110"/>
      <c r="F384" s="111"/>
      <c r="G384" s="110"/>
      <c r="H384" s="119"/>
      <c r="I384" s="110"/>
      <c r="J384" s="111"/>
      <c r="K384" s="113" t="s">
        <v>495</v>
      </c>
      <c r="L384" s="89"/>
      <c r="M384" s="73"/>
    </row>
    <row r="385" spans="2:13" ht="21" customHeight="1" outlineLevel="1">
      <c r="B385" s="73"/>
      <c r="C385" s="90" t="s">
        <v>500</v>
      </c>
      <c r="D385" s="103"/>
      <c r="E385" s="105"/>
      <c r="F385" s="125"/>
      <c r="G385" s="105"/>
      <c r="H385" s="126"/>
      <c r="I385" s="105"/>
      <c r="J385" s="111"/>
      <c r="K385" s="113" t="s">
        <v>495</v>
      </c>
      <c r="L385" s="116"/>
      <c r="M385" s="73"/>
    </row>
    <row r="386" spans="2:13" outlineLevel="1">
      <c r="B386" s="73"/>
      <c r="C386" s="90" t="s">
        <v>501</v>
      </c>
      <c r="D386" s="103"/>
      <c r="E386" s="127"/>
      <c r="F386" s="125"/>
      <c r="G386" s="105"/>
      <c r="H386" s="126"/>
      <c r="I386" s="105"/>
      <c r="J386" s="111"/>
      <c r="K386" s="113" t="s">
        <v>495</v>
      </c>
      <c r="L386" s="116"/>
      <c r="M386" s="73"/>
    </row>
    <row r="387" spans="2:13" ht="21" customHeight="1" outlineLevel="1">
      <c r="B387" s="73"/>
      <c r="C387" s="90" t="s">
        <v>503</v>
      </c>
      <c r="D387" s="103"/>
      <c r="E387" s="105"/>
      <c r="F387" s="125"/>
      <c r="G387" s="105"/>
      <c r="H387" s="126"/>
      <c r="I387" s="105"/>
      <c r="J387" s="111"/>
      <c r="K387" s="124" t="s">
        <v>495</v>
      </c>
      <c r="L387" s="89"/>
      <c r="M387" s="73"/>
    </row>
    <row r="388" spans="2:13" ht="21" customHeight="1" outlineLevel="1">
      <c r="B388" s="73"/>
      <c r="C388" s="90" t="s">
        <v>504</v>
      </c>
      <c r="D388" s="103"/>
      <c r="E388" s="110"/>
      <c r="F388" s="111"/>
      <c r="G388" s="110"/>
      <c r="H388" s="119"/>
      <c r="I388" s="110"/>
      <c r="J388" s="111"/>
      <c r="K388" s="113" t="s">
        <v>495</v>
      </c>
      <c r="L388" s="89"/>
      <c r="M388" s="73"/>
    </row>
    <row r="389" spans="2:13" ht="21.75" customHeight="1" outlineLevel="1">
      <c r="B389" s="73"/>
      <c r="C389" s="90" t="s">
        <v>506</v>
      </c>
      <c r="D389" s="103"/>
      <c r="E389" s="120">
        <v>0</v>
      </c>
      <c r="F389" s="121"/>
      <c r="G389" s="120">
        <v>0</v>
      </c>
      <c r="H389" s="122"/>
      <c r="I389" s="120">
        <v>0</v>
      </c>
      <c r="J389" s="123"/>
      <c r="K389" s="124">
        <f>E389+G389+I389</f>
        <v>0</v>
      </c>
      <c r="L389" s="73"/>
      <c r="M389" s="73"/>
    </row>
    <row r="390" spans="2:13" ht="21.75" customHeight="1" outlineLevel="1">
      <c r="B390" s="73"/>
      <c r="C390" s="90" t="s">
        <v>507</v>
      </c>
      <c r="D390" s="103"/>
      <c r="E390" s="128">
        <v>0</v>
      </c>
      <c r="F390" s="129"/>
      <c r="G390" s="128">
        <v>0</v>
      </c>
      <c r="H390" s="142"/>
      <c r="I390" s="128">
        <v>0</v>
      </c>
      <c r="J390" s="130"/>
      <c r="K390" s="131">
        <f>E390+G390+I390</f>
        <v>0</v>
      </c>
      <c r="L390" s="89"/>
      <c r="M390" s="73"/>
    </row>
    <row r="391" spans="2:13" ht="21" customHeight="1" outlineLevel="1">
      <c r="B391" s="73"/>
      <c r="C391" s="109"/>
      <c r="D391" s="103"/>
      <c r="E391" s="130"/>
      <c r="F391" s="130"/>
      <c r="G391" s="130"/>
      <c r="H391" s="132"/>
      <c r="I391" s="130"/>
      <c r="J391" s="130"/>
      <c r="K391" s="130"/>
      <c r="L391" s="89"/>
      <c r="M391" s="73"/>
    </row>
    <row r="392" spans="2:13" ht="21" customHeight="1" outlineLevel="1">
      <c r="B392" s="73"/>
      <c r="C392" s="109"/>
      <c r="D392" s="103"/>
      <c r="E392" s="98"/>
      <c r="F392" s="73"/>
      <c r="G392" s="73"/>
      <c r="H392" s="73"/>
      <c r="I392" s="73"/>
      <c r="J392" s="73"/>
      <c r="K392" s="73"/>
      <c r="L392" s="89"/>
      <c r="M392" s="73"/>
    </row>
    <row r="393" spans="2:13" ht="21" customHeight="1" outlineLevel="1">
      <c r="B393" s="73"/>
      <c r="C393" s="86" t="s">
        <v>508</v>
      </c>
      <c r="D393" s="116"/>
      <c r="E393" s="116"/>
      <c r="F393" s="116"/>
      <c r="G393" s="73"/>
      <c r="H393" s="73"/>
      <c r="I393" s="73"/>
      <c r="J393" s="116"/>
      <c r="K393" s="73"/>
      <c r="L393" s="116"/>
      <c r="M393" s="73"/>
    </row>
    <row r="394" spans="2:13" ht="21" customHeight="1" outlineLevel="1">
      <c r="B394" s="73"/>
      <c r="C394" s="89"/>
      <c r="D394" s="89"/>
      <c r="E394" s="89"/>
      <c r="F394" s="89"/>
      <c r="G394" s="73"/>
      <c r="H394" s="73"/>
      <c r="I394" s="73"/>
      <c r="J394" s="89"/>
      <c r="K394" s="73"/>
      <c r="L394" s="89"/>
      <c r="M394" s="73"/>
    </row>
    <row r="395" spans="2:13" ht="21" customHeight="1" outlineLevel="1">
      <c r="B395" s="73"/>
      <c r="C395" s="133" t="s">
        <v>509</v>
      </c>
      <c r="D395" s="89"/>
      <c r="E395" s="89"/>
      <c r="F395" s="89"/>
      <c r="G395" s="73"/>
      <c r="H395" s="73"/>
      <c r="I395" s="73"/>
      <c r="J395" s="73"/>
      <c r="K395" s="73"/>
      <c r="L395" s="89"/>
      <c r="M395" s="73"/>
    </row>
    <row r="396" spans="2:13" ht="21" customHeight="1" outlineLevel="1">
      <c r="B396" s="73"/>
      <c r="C396" s="89"/>
      <c r="D396" s="89"/>
      <c r="E396" s="89"/>
      <c r="F396" s="89"/>
      <c r="G396" s="73"/>
      <c r="H396" s="73"/>
      <c r="I396" s="73"/>
      <c r="J396" s="89"/>
      <c r="K396" s="73"/>
      <c r="L396" s="89"/>
      <c r="M396" s="73"/>
    </row>
    <row r="397" spans="2:13" ht="21" customHeight="1" outlineLevel="1">
      <c r="B397" s="73"/>
      <c r="C397" s="480" t="s">
        <v>1110</v>
      </c>
      <c r="D397" s="480"/>
      <c r="E397" s="480"/>
      <c r="F397" s="480"/>
      <c r="G397" s="480"/>
      <c r="H397" s="480"/>
      <c r="I397" s="480"/>
      <c r="J397" s="480"/>
      <c r="K397" s="480"/>
      <c r="L397" s="89"/>
      <c r="M397" s="73"/>
    </row>
    <row r="398" spans="2:13" ht="21" customHeight="1" outlineLevel="1">
      <c r="B398" s="73"/>
      <c r="C398" s="480"/>
      <c r="D398" s="480"/>
      <c r="E398" s="480"/>
      <c r="F398" s="480"/>
      <c r="G398" s="480"/>
      <c r="H398" s="480"/>
      <c r="I398" s="480"/>
      <c r="J398" s="480"/>
      <c r="K398" s="480"/>
      <c r="L398" s="73"/>
      <c r="M398" s="73"/>
    </row>
    <row r="399" spans="2:13" ht="21" customHeight="1" outlineLevel="1">
      <c r="B399" s="73"/>
      <c r="C399" s="480"/>
      <c r="D399" s="480"/>
      <c r="E399" s="480"/>
      <c r="F399" s="480"/>
      <c r="G399" s="480"/>
      <c r="H399" s="480"/>
      <c r="I399" s="480"/>
      <c r="J399" s="480"/>
      <c r="K399" s="480"/>
      <c r="L399" s="73"/>
      <c r="M399" s="73"/>
    </row>
    <row r="400" spans="2:13" ht="21" customHeight="1" outlineLevel="1">
      <c r="B400" s="73"/>
      <c r="C400" s="480"/>
      <c r="D400" s="480"/>
      <c r="E400" s="480"/>
      <c r="F400" s="480"/>
      <c r="G400" s="480"/>
      <c r="H400" s="480"/>
      <c r="I400" s="480"/>
      <c r="J400" s="480"/>
      <c r="K400" s="480"/>
      <c r="L400" s="73"/>
      <c r="M400" s="73"/>
    </row>
    <row r="401" spans="2:13" ht="21" customHeight="1" outlineLevel="1">
      <c r="B401" s="73"/>
      <c r="C401" s="480"/>
      <c r="D401" s="480"/>
      <c r="E401" s="480"/>
      <c r="F401" s="480"/>
      <c r="G401" s="480"/>
      <c r="H401" s="480"/>
      <c r="I401" s="480"/>
      <c r="J401" s="480"/>
      <c r="K401" s="480"/>
      <c r="L401" s="73"/>
      <c r="M401" s="73"/>
    </row>
    <row r="402" spans="2:13" ht="21" customHeight="1" outlineLevel="1">
      <c r="B402" s="73"/>
      <c r="C402" s="480"/>
      <c r="D402" s="480"/>
      <c r="E402" s="480"/>
      <c r="F402" s="480"/>
      <c r="G402" s="480"/>
      <c r="H402" s="480"/>
      <c r="I402" s="480"/>
      <c r="J402" s="480"/>
      <c r="K402" s="480"/>
      <c r="L402" s="73"/>
      <c r="M402" s="73"/>
    </row>
    <row r="403" spans="2:13" ht="21" customHeight="1" outlineLevel="1">
      <c r="B403" s="73"/>
      <c r="C403" s="480"/>
      <c r="D403" s="480"/>
      <c r="E403" s="480"/>
      <c r="F403" s="480"/>
      <c r="G403" s="480"/>
      <c r="H403" s="480"/>
      <c r="I403" s="480"/>
      <c r="J403" s="480"/>
      <c r="K403" s="480"/>
      <c r="L403" s="73"/>
      <c r="M403" s="73"/>
    </row>
    <row r="404" spans="2:13" ht="21" customHeight="1" outlineLevel="1">
      <c r="B404" s="73"/>
      <c r="C404" s="480"/>
      <c r="D404" s="480"/>
      <c r="E404" s="480"/>
      <c r="F404" s="480"/>
      <c r="G404" s="480"/>
      <c r="H404" s="480"/>
      <c r="I404" s="480"/>
      <c r="J404" s="480"/>
      <c r="K404" s="480"/>
      <c r="L404" s="73"/>
      <c r="M404" s="73"/>
    </row>
    <row r="405" spans="2:13" ht="21" customHeight="1" outlineLevel="1">
      <c r="B405" s="73"/>
      <c r="C405" s="480"/>
      <c r="D405" s="480"/>
      <c r="E405" s="480"/>
      <c r="F405" s="480"/>
      <c r="G405" s="480"/>
      <c r="H405" s="480"/>
      <c r="I405" s="480"/>
      <c r="J405" s="480"/>
      <c r="K405" s="480"/>
      <c r="L405" s="73"/>
      <c r="M405" s="73"/>
    </row>
    <row r="406" spans="2:13" ht="21" customHeight="1" outlineLevel="1">
      <c r="B406" s="73"/>
      <c r="C406" s="480"/>
      <c r="D406" s="480"/>
      <c r="E406" s="480"/>
      <c r="F406" s="480"/>
      <c r="G406" s="480"/>
      <c r="H406" s="480"/>
      <c r="I406" s="480"/>
      <c r="J406" s="480"/>
      <c r="K406" s="480"/>
      <c r="L406" s="73"/>
      <c r="M406" s="73"/>
    </row>
    <row r="407" spans="2:13" ht="21" customHeight="1" outlineLevel="1">
      <c r="B407" s="73"/>
      <c r="C407" s="480"/>
      <c r="D407" s="480"/>
      <c r="E407" s="480"/>
      <c r="F407" s="480"/>
      <c r="G407" s="480"/>
      <c r="H407" s="480"/>
      <c r="I407" s="480"/>
      <c r="J407" s="480"/>
      <c r="K407" s="480"/>
      <c r="L407" s="73"/>
      <c r="M407" s="73"/>
    </row>
    <row r="408" spans="2:13" ht="21" customHeight="1" outlineLevel="1">
      <c r="B408" s="73"/>
      <c r="C408" s="480"/>
      <c r="D408" s="480"/>
      <c r="E408" s="480"/>
      <c r="F408" s="480"/>
      <c r="G408" s="480"/>
      <c r="H408" s="480"/>
      <c r="I408" s="480"/>
      <c r="J408" s="480"/>
      <c r="K408" s="480"/>
      <c r="L408" s="73"/>
      <c r="M408" s="73"/>
    </row>
    <row r="409" spans="2:13" ht="21" customHeight="1" outlineLevel="1">
      <c r="B409" s="73"/>
      <c r="C409" s="480"/>
      <c r="D409" s="480"/>
      <c r="E409" s="480"/>
      <c r="F409" s="480"/>
      <c r="G409" s="480"/>
      <c r="H409" s="480"/>
      <c r="I409" s="480"/>
      <c r="J409" s="480"/>
      <c r="K409" s="480"/>
      <c r="L409" s="73"/>
      <c r="M409" s="73"/>
    </row>
    <row r="410" spans="2:13" ht="21" customHeight="1" outlineLevel="1">
      <c r="B410" s="73"/>
      <c r="C410" s="480"/>
      <c r="D410" s="480"/>
      <c r="E410" s="480"/>
      <c r="F410" s="480"/>
      <c r="G410" s="480"/>
      <c r="H410" s="480"/>
      <c r="I410" s="480"/>
      <c r="J410" s="480"/>
      <c r="K410" s="480"/>
      <c r="L410" s="73"/>
      <c r="M410" s="73"/>
    </row>
    <row r="411" spans="2:13" ht="21" customHeight="1" outlineLevel="1">
      <c r="B411" s="73"/>
      <c r="C411" s="480"/>
      <c r="D411" s="480"/>
      <c r="E411" s="480"/>
      <c r="F411" s="480"/>
      <c r="G411" s="480"/>
      <c r="H411" s="480"/>
      <c r="I411" s="480"/>
      <c r="J411" s="480"/>
      <c r="K411" s="480"/>
      <c r="L411" s="73"/>
      <c r="M411" s="73"/>
    </row>
    <row r="412" spans="2:13" ht="21" customHeight="1" outlineLevel="1">
      <c r="B412" s="73"/>
      <c r="C412" s="480"/>
      <c r="D412" s="480"/>
      <c r="E412" s="480"/>
      <c r="F412" s="480"/>
      <c r="G412" s="480"/>
      <c r="H412" s="480"/>
      <c r="I412" s="480"/>
      <c r="J412" s="480"/>
      <c r="K412" s="480"/>
      <c r="L412" s="73"/>
      <c r="M412" s="73"/>
    </row>
    <row r="413" spans="2:13" ht="21" customHeight="1" outlineLevel="1">
      <c r="B413" s="73"/>
      <c r="C413" s="480"/>
      <c r="D413" s="480"/>
      <c r="E413" s="480"/>
      <c r="F413" s="480"/>
      <c r="G413" s="480"/>
      <c r="H413" s="480"/>
      <c r="I413" s="480"/>
      <c r="J413" s="480"/>
      <c r="K413" s="480"/>
      <c r="L413" s="73"/>
      <c r="M413" s="73"/>
    </row>
    <row r="414" spans="2:13" ht="21" customHeight="1" outlineLevel="1">
      <c r="B414" s="73"/>
      <c r="C414" s="480"/>
      <c r="D414" s="480"/>
      <c r="E414" s="480"/>
      <c r="F414" s="480"/>
      <c r="G414" s="480"/>
      <c r="H414" s="480"/>
      <c r="I414" s="480"/>
      <c r="J414" s="480"/>
      <c r="K414" s="480"/>
      <c r="L414" s="73"/>
      <c r="M414" s="73"/>
    </row>
    <row r="415" spans="2:13" ht="21" customHeight="1" outlineLevel="1">
      <c r="B415" s="73"/>
      <c r="C415" s="118"/>
      <c r="D415" s="73"/>
      <c r="E415" s="134"/>
      <c r="F415" s="73"/>
      <c r="G415" s="73"/>
      <c r="H415" s="73"/>
      <c r="I415" s="135"/>
      <c r="J415" s="136"/>
      <c r="K415" s="137"/>
      <c r="L415" s="73"/>
      <c r="M415" s="73"/>
    </row>
    <row r="416" spans="2:13" ht="21" customHeight="1" outlineLevel="1">
      <c r="B416" s="73"/>
      <c r="C416" s="133" t="s">
        <v>511</v>
      </c>
      <c r="D416" s="73"/>
      <c r="E416" s="134"/>
      <c r="F416" s="73"/>
      <c r="G416" s="73"/>
      <c r="H416" s="73"/>
      <c r="I416" s="135"/>
      <c r="J416" s="136"/>
      <c r="K416" s="137"/>
      <c r="L416" s="73"/>
      <c r="M416" s="73"/>
    </row>
    <row r="417" spans="2:13" ht="21" customHeight="1" outlineLevel="1">
      <c r="B417" s="73"/>
      <c r="C417" s="73"/>
      <c r="D417" s="73"/>
      <c r="E417" s="83"/>
      <c r="F417" s="73"/>
      <c r="G417" s="73"/>
      <c r="H417" s="73"/>
      <c r="I417" s="73"/>
      <c r="J417" s="73"/>
      <c r="K417" s="73"/>
      <c r="L417" s="73"/>
      <c r="M417" s="73"/>
    </row>
    <row r="418" spans="2:13" ht="21" customHeight="1" outlineLevel="1">
      <c r="B418" s="73"/>
      <c r="C418" s="494" t="s">
        <v>1111</v>
      </c>
      <c r="D418" s="494"/>
      <c r="E418" s="494"/>
      <c r="F418" s="494"/>
      <c r="G418" s="494"/>
      <c r="H418" s="494"/>
      <c r="I418" s="494"/>
      <c r="J418" s="494"/>
      <c r="K418" s="494"/>
      <c r="L418" s="73"/>
      <c r="M418" s="73"/>
    </row>
    <row r="419" spans="2:13" ht="21" customHeight="1" outlineLevel="1">
      <c r="B419" s="73"/>
      <c r="C419" s="494"/>
      <c r="D419" s="494"/>
      <c r="E419" s="494"/>
      <c r="F419" s="494"/>
      <c r="G419" s="494"/>
      <c r="H419" s="494"/>
      <c r="I419" s="494"/>
      <c r="J419" s="494"/>
      <c r="K419" s="494"/>
      <c r="L419" s="73"/>
      <c r="M419" s="73"/>
    </row>
    <row r="420" spans="2:13" ht="21" customHeight="1" outlineLevel="1">
      <c r="B420" s="73"/>
      <c r="C420" s="494"/>
      <c r="D420" s="494"/>
      <c r="E420" s="494"/>
      <c r="F420" s="494"/>
      <c r="G420" s="494"/>
      <c r="H420" s="494"/>
      <c r="I420" s="494"/>
      <c r="J420" s="494"/>
      <c r="K420" s="494"/>
      <c r="L420" s="73"/>
      <c r="M420" s="73"/>
    </row>
    <row r="421" spans="2:13" ht="21" customHeight="1" outlineLevel="1">
      <c r="B421" s="73"/>
      <c r="C421" s="494"/>
      <c r="D421" s="494"/>
      <c r="E421" s="494"/>
      <c r="F421" s="494"/>
      <c r="G421" s="494"/>
      <c r="H421" s="494"/>
      <c r="I421" s="494"/>
      <c r="J421" s="494"/>
      <c r="K421" s="494"/>
      <c r="L421" s="73"/>
      <c r="M421" s="73"/>
    </row>
    <row r="422" spans="2:13" ht="21" customHeight="1" outlineLevel="1">
      <c r="B422" s="73"/>
      <c r="C422" s="494"/>
      <c r="D422" s="494"/>
      <c r="E422" s="494"/>
      <c r="F422" s="494"/>
      <c r="G422" s="494"/>
      <c r="H422" s="494"/>
      <c r="I422" s="494"/>
      <c r="J422" s="494"/>
      <c r="K422" s="494"/>
      <c r="L422" s="73"/>
      <c r="M422" s="73"/>
    </row>
    <row r="423" spans="2:13" ht="21" customHeight="1" outlineLevel="1">
      <c r="B423" s="73"/>
      <c r="C423" s="494"/>
      <c r="D423" s="494"/>
      <c r="E423" s="494"/>
      <c r="F423" s="494"/>
      <c r="G423" s="494"/>
      <c r="H423" s="494"/>
      <c r="I423" s="494"/>
      <c r="J423" s="494"/>
      <c r="K423" s="494"/>
      <c r="L423" s="73"/>
      <c r="M423" s="73"/>
    </row>
    <row r="424" spans="2:13" ht="21" customHeight="1" outlineLevel="1">
      <c r="B424" s="73"/>
      <c r="C424" s="494"/>
      <c r="D424" s="494"/>
      <c r="E424" s="494"/>
      <c r="F424" s="494"/>
      <c r="G424" s="494"/>
      <c r="H424" s="494"/>
      <c r="I424" s="494"/>
      <c r="J424" s="494"/>
      <c r="K424" s="494"/>
      <c r="L424" s="73"/>
      <c r="M424" s="73"/>
    </row>
    <row r="425" spans="2:13" ht="21" customHeight="1" outlineLevel="1">
      <c r="B425" s="73"/>
      <c r="C425" s="494"/>
      <c r="D425" s="494"/>
      <c r="E425" s="494"/>
      <c r="F425" s="494"/>
      <c r="G425" s="494"/>
      <c r="H425" s="494"/>
      <c r="I425" s="494"/>
      <c r="J425" s="494"/>
      <c r="K425" s="494"/>
      <c r="L425" s="73"/>
      <c r="M425" s="73"/>
    </row>
    <row r="426" spans="2:13" ht="21" customHeight="1" outlineLevel="1">
      <c r="B426" s="73"/>
      <c r="C426" s="494"/>
      <c r="D426" s="494"/>
      <c r="E426" s="494"/>
      <c r="F426" s="494"/>
      <c r="G426" s="494"/>
      <c r="H426" s="494"/>
      <c r="I426" s="494"/>
      <c r="J426" s="494"/>
      <c r="K426" s="494"/>
      <c r="L426" s="73"/>
      <c r="M426" s="73"/>
    </row>
    <row r="427" spans="2:13" ht="21" customHeight="1" outlineLevel="1">
      <c r="B427" s="73"/>
      <c r="C427" s="494"/>
      <c r="D427" s="494"/>
      <c r="E427" s="494"/>
      <c r="F427" s="494"/>
      <c r="G427" s="494"/>
      <c r="H427" s="494"/>
      <c r="I427" s="494"/>
      <c r="J427" s="494"/>
      <c r="K427" s="494"/>
      <c r="L427" s="73"/>
      <c r="M427" s="73"/>
    </row>
    <row r="428" spans="2:13" ht="21" customHeight="1" outlineLevel="1">
      <c r="B428" s="73"/>
      <c r="C428" s="494"/>
      <c r="D428" s="494"/>
      <c r="E428" s="494"/>
      <c r="F428" s="494"/>
      <c r="G428" s="494"/>
      <c r="H428" s="494"/>
      <c r="I428" s="494"/>
      <c r="J428" s="494"/>
      <c r="K428" s="494"/>
      <c r="L428" s="73"/>
      <c r="M428" s="73"/>
    </row>
    <row r="429" spans="2:13" ht="21" customHeight="1" outlineLevel="1">
      <c r="B429" s="73"/>
      <c r="C429" s="494"/>
      <c r="D429" s="494"/>
      <c r="E429" s="494"/>
      <c r="F429" s="494"/>
      <c r="G429" s="494"/>
      <c r="H429" s="494"/>
      <c r="I429" s="494"/>
      <c r="J429" s="494"/>
      <c r="K429" s="494"/>
      <c r="L429" s="73"/>
      <c r="M429" s="73"/>
    </row>
    <row r="430" spans="2:13" ht="21" customHeight="1" outlineLevel="1">
      <c r="B430" s="73"/>
      <c r="C430" s="494"/>
      <c r="D430" s="494"/>
      <c r="E430" s="494"/>
      <c r="F430" s="494"/>
      <c r="G430" s="494"/>
      <c r="H430" s="494"/>
      <c r="I430" s="494"/>
      <c r="J430" s="494"/>
      <c r="K430" s="494"/>
      <c r="L430" s="73"/>
      <c r="M430" s="73"/>
    </row>
    <row r="431" spans="2:13" ht="21" customHeight="1" outlineLevel="1">
      <c r="B431" s="73"/>
      <c r="C431" s="494"/>
      <c r="D431" s="494"/>
      <c r="E431" s="494"/>
      <c r="F431" s="494"/>
      <c r="G431" s="494"/>
      <c r="H431" s="494"/>
      <c r="I431" s="494"/>
      <c r="J431" s="494"/>
      <c r="K431" s="494"/>
      <c r="L431" s="73"/>
      <c r="M431" s="73"/>
    </row>
    <row r="432" spans="2:13" ht="21" customHeight="1" outlineLevel="1">
      <c r="B432" s="73"/>
      <c r="C432" s="494"/>
      <c r="D432" s="494"/>
      <c r="E432" s="494"/>
      <c r="F432" s="494"/>
      <c r="G432" s="494"/>
      <c r="H432" s="494"/>
      <c r="I432" s="494"/>
      <c r="J432" s="494"/>
      <c r="K432" s="494"/>
      <c r="L432" s="73"/>
      <c r="M432" s="73"/>
    </row>
    <row r="433" spans="2:13" ht="21" customHeight="1" outlineLevel="1">
      <c r="B433" s="73"/>
      <c r="C433" s="494"/>
      <c r="D433" s="494"/>
      <c r="E433" s="494"/>
      <c r="F433" s="494"/>
      <c r="G433" s="494"/>
      <c r="H433" s="494"/>
      <c r="I433" s="494"/>
      <c r="J433" s="494"/>
      <c r="K433" s="494"/>
      <c r="L433" s="73"/>
      <c r="M433" s="73"/>
    </row>
    <row r="434" spans="2:13" ht="21" customHeight="1" outlineLevel="1">
      <c r="B434" s="73"/>
      <c r="C434" s="494"/>
      <c r="D434" s="494"/>
      <c r="E434" s="494"/>
      <c r="F434" s="494"/>
      <c r="G434" s="494"/>
      <c r="H434" s="494"/>
      <c r="I434" s="494"/>
      <c r="J434" s="494"/>
      <c r="K434" s="494"/>
      <c r="L434" s="73"/>
      <c r="M434" s="73"/>
    </row>
    <row r="435" spans="2:13" ht="21" customHeight="1" outlineLevel="1">
      <c r="B435" s="73"/>
      <c r="C435" s="494"/>
      <c r="D435" s="494"/>
      <c r="E435" s="494"/>
      <c r="F435" s="494"/>
      <c r="G435" s="494"/>
      <c r="H435" s="494"/>
      <c r="I435" s="494"/>
      <c r="J435" s="494"/>
      <c r="K435" s="494"/>
      <c r="L435" s="73"/>
      <c r="M435" s="73"/>
    </row>
    <row r="436" spans="2:13" ht="21" customHeight="1" outlineLevel="1">
      <c r="B436" s="73"/>
      <c r="C436" s="134"/>
      <c r="D436" s="73"/>
      <c r="E436" s="134"/>
      <c r="F436" s="73"/>
      <c r="G436" s="73"/>
      <c r="H436" s="73"/>
      <c r="I436" s="135"/>
      <c r="J436" s="136"/>
      <c r="K436" s="137"/>
      <c r="L436" s="73"/>
      <c r="M436" s="73"/>
    </row>
    <row r="437" spans="2:13">
      <c r="B437" s="73"/>
      <c r="C437" s="73"/>
      <c r="D437" s="73"/>
      <c r="E437" s="73"/>
      <c r="F437" s="73"/>
      <c r="G437" s="73"/>
      <c r="H437" s="73"/>
      <c r="I437" s="73"/>
      <c r="J437" s="73"/>
      <c r="K437" s="73"/>
      <c r="L437" s="73"/>
      <c r="M437" s="73"/>
    </row>
    <row r="462" ht="17.25" customHeight="1"/>
  </sheetData>
  <sheetProtection password="96EB" sheet="1" objects="1" scenarios="1" selectLockedCells="1" selectUnlockedCells="1"/>
  <mergeCells count="8">
    <mergeCell ref="C290:K307"/>
    <mergeCell ref="C397:K414"/>
    <mergeCell ref="C418:K435"/>
    <mergeCell ref="C5:G21"/>
    <mergeCell ref="C25:M25"/>
    <mergeCell ref="C117:K134"/>
    <mergeCell ref="C138:K155"/>
    <mergeCell ref="C269:K286"/>
  </mergeCells>
  <conditionalFormatting sqref="E106">
    <cfRule type="expression" dxfId="17" priority="2">
      <formula>C106="NO"</formula>
    </cfRule>
    <cfRule type="expression" dxfId="16" priority="3">
      <formula>C106=" "</formula>
    </cfRule>
    <cfRule type="expression" dxfId="15" priority="4">
      <formula>C106="Sì"</formula>
    </cfRule>
  </conditionalFormatting>
  <conditionalFormatting sqref="E258">
    <cfRule type="expression" dxfId="14" priority="5">
      <formula>C258="NO"</formula>
    </cfRule>
    <cfRule type="expression" dxfId="13" priority="6">
      <formula>C258=" "</formula>
    </cfRule>
    <cfRule type="expression" dxfId="12" priority="7">
      <formula>C258="Sì"</formula>
    </cfRule>
  </conditionalFormatting>
  <conditionalFormatting sqref="E386">
    <cfRule type="expression" dxfId="11" priority="8">
      <formula>C386="NO"</formula>
    </cfRule>
    <cfRule type="expression" dxfId="10" priority="9">
      <formula>C386=" "</formula>
    </cfRule>
    <cfRule type="expression" dxfId="9" priority="10">
      <formula>C386="Sì"</formula>
    </cfRule>
  </conditionalFormatting>
  <conditionalFormatting sqref="G106">
    <cfRule type="expression" dxfId="8" priority="11">
      <formula>E106="NO"</formula>
    </cfRule>
    <cfRule type="expression" dxfId="7" priority="12">
      <formula>E106=" "</formula>
    </cfRule>
    <cfRule type="expression" dxfId="6" priority="13">
      <formula>E106="Sì"</formula>
    </cfRule>
  </conditionalFormatting>
  <conditionalFormatting sqref="I106">
    <cfRule type="expression" dxfId="5" priority="14">
      <formula>G106="NO"</formula>
    </cfRule>
    <cfRule type="expression" dxfId="4" priority="15">
      <formula>G106=" "</formula>
    </cfRule>
    <cfRule type="expression" dxfId="3" priority="16">
      <formula>G106="Sì"</formula>
    </cfRule>
  </conditionalFormatting>
  <dataValidations count="5">
    <dataValidation type="textLength" allowBlank="1" showInputMessage="1" showErrorMessage="1" sqref="C117:K134 C138:K155 C269:K286 C290:K307 C397:K414 C418:K435">
      <formula1>0</formula1>
      <formula2>5000</formula2>
    </dataValidation>
    <dataValidation type="list" allowBlank="1" showInputMessage="1" showErrorMessage="1" sqref="E101 G101 I101 E253 G253 I253 E381 G381 I381">
      <formula1>"Distrettuale,Comunale,Altro"</formula1>
      <formula2>0</formula2>
    </dataValidation>
    <dataValidation type="list" allowBlank="1" showInputMessage="1" showErrorMessage="1" sqref="G30 E102 G102 I102 E104 G104 I104 G182 E254 G254 I254 E256 G256 I256 G310 E382 G382 I382 E384 G384 I384">
      <formula1>"Sì,No"</formula1>
      <formula2>0</formula2>
    </dataValidation>
    <dataValidation type="list" allowBlank="1" showInputMessage="1" showErrorMessage="1" sqref="L39 L191 L319">
      <formula1>"SI,NO"</formula1>
      <formula2>0</formula2>
    </dataValidation>
    <dataValidation type="list" allowBlank="1" showInputMessage="1" showErrorMessage="1" sqref="E108 G108 I108 E260 G260 I260 E388 G388 I388">
      <formula1>"Bando di gara,Affidamento diretto"</formula1>
      <formula2>0</formula2>
    </dataValidation>
  </dataValidations>
  <pageMargins left="0" right="0" top="0" bottom="0" header="0.511811023622047" footer="0.511811023622047"/>
  <pageSetup paperSize="9" scale="10"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MJ54"/>
  <sheetViews>
    <sheetView zoomScale="73" zoomScaleNormal="73" workbookViewId="0">
      <selection activeCell="G16" sqref="G16"/>
    </sheetView>
  </sheetViews>
  <sheetFormatPr defaultColWidth="8.5703125" defaultRowHeight="18" zeroHeight="1"/>
  <cols>
    <col min="1" max="1" width="2.5703125" style="72" customWidth="1"/>
    <col min="2" max="2" width="4.42578125" style="72" customWidth="1"/>
    <col min="3" max="3" width="19.5703125" style="72" customWidth="1"/>
    <col min="4" max="4" width="2.5703125" style="72" customWidth="1"/>
    <col min="5" max="5" width="116.42578125" style="72" customWidth="1"/>
    <col min="6" max="6" width="2.5703125" style="72" customWidth="1"/>
    <col min="7" max="7" width="42.42578125" style="72" customWidth="1"/>
    <col min="8" max="8" width="2.5703125" style="72" customWidth="1"/>
    <col min="9" max="9" width="99" style="72" customWidth="1"/>
    <col min="10" max="11" width="2.5703125" style="72" customWidth="1"/>
    <col min="12" max="13" width="8.5703125" style="72" hidden="1"/>
    <col min="14" max="87" width="11.5703125" style="72" hidden="1" customWidth="1"/>
    <col min="88" max="1024" width="8.5703125" style="72" hidden="1"/>
  </cols>
  <sheetData>
    <row r="1" spans="2:16"/>
    <row r="2" spans="2:16">
      <c r="B2" s="73"/>
      <c r="C2" s="73"/>
      <c r="D2" s="73"/>
      <c r="E2" s="73"/>
      <c r="F2" s="73"/>
      <c r="G2" s="73"/>
      <c r="H2" s="73"/>
      <c r="I2" s="73"/>
      <c r="J2" s="73"/>
    </row>
    <row r="3" spans="2:16" ht="30">
      <c r="B3" s="73"/>
      <c r="C3" s="74" t="s">
        <v>707</v>
      </c>
      <c r="D3" s="173"/>
      <c r="E3" s="4"/>
      <c r="F3" s="3"/>
      <c r="G3" s="3"/>
      <c r="H3" s="3"/>
      <c r="I3" s="3"/>
      <c r="J3" s="3"/>
      <c r="K3" s="1"/>
      <c r="L3" s="1"/>
      <c r="M3" s="1"/>
      <c r="N3" s="1"/>
      <c r="O3" s="1"/>
      <c r="P3" s="1"/>
    </row>
    <row r="4" spans="2:16">
      <c r="B4" s="73"/>
      <c r="C4" s="3"/>
      <c r="D4" s="3"/>
      <c r="E4" s="3"/>
      <c r="F4" s="3"/>
      <c r="G4" s="3"/>
      <c r="H4" s="3"/>
      <c r="I4" s="3"/>
      <c r="J4" s="3"/>
      <c r="K4" s="1"/>
      <c r="L4" s="1"/>
      <c r="M4" s="1"/>
      <c r="N4" s="1"/>
      <c r="O4" s="1"/>
      <c r="P4" s="1"/>
    </row>
    <row r="5" spans="2:16" ht="21" customHeight="1">
      <c r="B5" s="73"/>
      <c r="C5" s="478" t="s">
        <v>708</v>
      </c>
      <c r="D5" s="478"/>
      <c r="E5" s="478"/>
      <c r="F5" s="478"/>
      <c r="G5" s="478"/>
      <c r="H5" s="478"/>
      <c r="I5" s="478"/>
      <c r="J5" s="75"/>
      <c r="K5" s="76"/>
      <c r="L5" s="76"/>
      <c r="M5" s="76"/>
      <c r="N5" s="76"/>
      <c r="O5" s="76"/>
      <c r="P5" s="76"/>
    </row>
    <row r="6" spans="2:16" ht="21" customHeight="1">
      <c r="B6" s="73"/>
      <c r="C6" s="478"/>
      <c r="D6" s="478"/>
      <c r="E6" s="478"/>
      <c r="F6" s="478"/>
      <c r="G6" s="478"/>
      <c r="H6" s="478"/>
      <c r="I6" s="478"/>
      <c r="J6" s="75"/>
      <c r="K6" s="76"/>
      <c r="L6" s="76"/>
      <c r="M6" s="76"/>
      <c r="N6" s="76"/>
      <c r="O6" s="76"/>
      <c r="P6" s="76"/>
    </row>
    <row r="7" spans="2:16" ht="17.25" customHeight="1">
      <c r="B7" s="73"/>
      <c r="C7" s="478"/>
      <c r="D7" s="478"/>
      <c r="E7" s="478"/>
      <c r="F7" s="478"/>
      <c r="G7" s="478"/>
      <c r="H7" s="478"/>
      <c r="I7" s="478"/>
      <c r="J7" s="3"/>
      <c r="K7" s="1"/>
      <c r="L7" s="1"/>
      <c r="M7" s="1"/>
      <c r="N7" s="1"/>
      <c r="O7" s="1"/>
      <c r="P7" s="1"/>
    </row>
    <row r="8" spans="2:16" ht="39.75" customHeight="1">
      <c r="B8" s="73"/>
      <c r="C8" s="478"/>
      <c r="D8" s="478"/>
      <c r="E8" s="478"/>
      <c r="F8" s="478"/>
      <c r="G8" s="478"/>
      <c r="H8" s="478"/>
      <c r="I8" s="478"/>
      <c r="J8" s="73"/>
    </row>
    <row r="9" spans="2:16">
      <c r="B9" s="73"/>
      <c r="C9" s="174"/>
      <c r="D9" s="174"/>
      <c r="E9" s="174"/>
      <c r="F9" s="174"/>
      <c r="G9" s="174"/>
      <c r="H9" s="174"/>
      <c r="I9" s="174"/>
      <c r="J9" s="73"/>
    </row>
    <row r="10" spans="2:16">
      <c r="B10" s="73"/>
      <c r="C10" s="81"/>
      <c r="D10" s="81"/>
      <c r="E10" s="81"/>
      <c r="F10" s="81"/>
      <c r="G10" s="81"/>
      <c r="H10" s="81"/>
      <c r="I10" s="81"/>
      <c r="J10" s="81"/>
      <c r="K10" s="175"/>
    </row>
    <row r="11" spans="2:16">
      <c r="B11" s="73"/>
      <c r="C11" s="81"/>
      <c r="D11" s="81"/>
      <c r="E11" s="81"/>
      <c r="F11" s="81"/>
      <c r="G11" s="81"/>
      <c r="H11" s="81"/>
      <c r="I11" s="81"/>
      <c r="J11" s="81"/>
      <c r="K11" s="175"/>
    </row>
    <row r="12" spans="2:16" ht="24.75" customHeight="1">
      <c r="B12" s="73"/>
      <c r="C12" s="176" t="s">
        <v>428</v>
      </c>
      <c r="D12" s="177"/>
      <c r="E12" s="176" t="s">
        <v>38</v>
      </c>
      <c r="F12" s="177"/>
      <c r="G12" s="176" t="s">
        <v>709</v>
      </c>
      <c r="H12" s="177"/>
      <c r="I12" s="176" t="s">
        <v>710</v>
      </c>
      <c r="J12" s="73"/>
    </row>
    <row r="13" spans="2:16" ht="20.25" customHeight="1">
      <c r="B13" s="73"/>
      <c r="C13" s="178"/>
      <c r="D13" s="177"/>
      <c r="E13" s="178"/>
      <c r="F13" s="177"/>
      <c r="G13" s="177"/>
      <c r="H13" s="177"/>
      <c r="I13" s="177"/>
      <c r="J13" s="73"/>
    </row>
    <row r="14" spans="2:16" ht="60" customHeight="1">
      <c r="B14" s="73"/>
      <c r="C14" s="179" t="s">
        <v>50</v>
      </c>
      <c r="D14" s="180"/>
      <c r="E14" s="181" t="s">
        <v>711</v>
      </c>
      <c r="F14" s="177"/>
      <c r="G14" s="182" t="str">
        <f>'AZIONI DI SISTEMA'!G310</f>
        <v>Sì</v>
      </c>
      <c r="H14" s="177"/>
      <c r="I14" s="183"/>
      <c r="J14" s="73"/>
    </row>
    <row r="15" spans="2:16" ht="60" customHeight="1">
      <c r="B15" s="73"/>
      <c r="C15" s="179" t="s">
        <v>55</v>
      </c>
      <c r="D15" s="180"/>
      <c r="E15" s="181" t="s">
        <v>56</v>
      </c>
      <c r="F15" s="177"/>
      <c r="G15" s="182" t="str">
        <f>'MACROATTIVITÀ A'!G35</f>
        <v>Sì</v>
      </c>
      <c r="H15" s="177"/>
      <c r="I15" s="183"/>
      <c r="J15" s="73"/>
      <c r="M15" s="72" t="s">
        <v>712</v>
      </c>
      <c r="N15" s="72" t="s">
        <v>438</v>
      </c>
    </row>
    <row r="16" spans="2:16" ht="60" customHeight="1">
      <c r="B16" s="73"/>
      <c r="C16" s="179" t="s">
        <v>59</v>
      </c>
      <c r="D16" s="180"/>
      <c r="E16" s="181" t="s">
        <v>60</v>
      </c>
      <c r="F16" s="177"/>
      <c r="G16" s="182" t="str">
        <f>'MACROATTIVITÀ A'!G163</f>
        <v>No</v>
      </c>
      <c r="H16" s="177"/>
      <c r="I16" s="183"/>
      <c r="J16" s="73"/>
      <c r="M16" s="72" t="s">
        <v>713</v>
      </c>
      <c r="N16" s="72" t="s">
        <v>438</v>
      </c>
    </row>
    <row r="17" spans="2:14" ht="60" customHeight="1">
      <c r="B17" s="73"/>
      <c r="C17" s="179" t="s">
        <v>71</v>
      </c>
      <c r="D17" s="180"/>
      <c r="E17" s="181" t="s">
        <v>72</v>
      </c>
      <c r="F17" s="177"/>
      <c r="G17" s="182" t="str">
        <f>'MACROATTIVITÀ A'!G727</f>
        <v>Sì</v>
      </c>
      <c r="H17" s="177"/>
      <c r="I17" s="183"/>
      <c r="J17" s="73"/>
      <c r="M17" s="72" t="s">
        <v>714</v>
      </c>
      <c r="N17" s="72" t="s">
        <v>438</v>
      </c>
    </row>
    <row r="18" spans="2:14" ht="60" customHeight="1">
      <c r="B18" s="73"/>
      <c r="C18" s="179" t="s">
        <v>79</v>
      </c>
      <c r="D18" s="180"/>
      <c r="E18" s="181" t="s">
        <v>553</v>
      </c>
      <c r="F18" s="177"/>
      <c r="G18" s="182" t="str">
        <f>'MACROATTIVITÀ A'!G982</f>
        <v>No</v>
      </c>
      <c r="H18" s="177"/>
      <c r="I18" s="183"/>
      <c r="J18" s="73"/>
      <c r="M18" s="184" t="s">
        <v>715</v>
      </c>
      <c r="N18" s="72" t="s">
        <v>438</v>
      </c>
    </row>
    <row r="19" spans="2:14" ht="60" customHeight="1">
      <c r="B19" s="73"/>
      <c r="C19" s="179" t="s">
        <v>97</v>
      </c>
      <c r="D19" s="180"/>
      <c r="E19" s="181" t="s">
        <v>98</v>
      </c>
      <c r="F19" s="177"/>
      <c r="G19" s="182" t="str">
        <f>'MACROATTIVITÀ B'!G540</f>
        <v>Sì</v>
      </c>
      <c r="H19" s="177"/>
      <c r="I19" s="183"/>
      <c r="J19" s="73"/>
      <c r="M19" s="184" t="s">
        <v>716</v>
      </c>
      <c r="N19" s="72" t="s">
        <v>438</v>
      </c>
    </row>
    <row r="20" spans="2:14" ht="60" customHeight="1">
      <c r="B20" s="73"/>
      <c r="C20" s="179" t="s">
        <v>101</v>
      </c>
      <c r="D20" s="180"/>
      <c r="E20" s="181" t="s">
        <v>102</v>
      </c>
      <c r="F20" s="177"/>
      <c r="G20" s="182" t="str">
        <f>'MACROATTIVITÀ B'!G667</f>
        <v>Sì</v>
      </c>
      <c r="H20" s="177"/>
      <c r="I20" s="183"/>
      <c r="J20" s="73"/>
      <c r="M20" s="72" t="s">
        <v>717</v>
      </c>
      <c r="N20" s="72" t="s">
        <v>438</v>
      </c>
    </row>
    <row r="21" spans="2:14" ht="60" customHeight="1">
      <c r="B21" s="73"/>
      <c r="C21" s="179" t="s">
        <v>124</v>
      </c>
      <c r="D21" s="180"/>
      <c r="E21" s="181" t="s">
        <v>125</v>
      </c>
      <c r="F21" s="177"/>
      <c r="G21" s="182" t="str">
        <f>'MACROATTIVITÀ B'!G1429</f>
        <v>No</v>
      </c>
      <c r="H21" s="177"/>
      <c r="I21" s="183"/>
      <c r="J21" s="73"/>
      <c r="M21" s="72" t="s">
        <v>712</v>
      </c>
      <c r="N21" s="72" t="s">
        <v>438</v>
      </c>
    </row>
    <row r="22" spans="2:14" ht="60" customHeight="1">
      <c r="B22" s="73"/>
      <c r="C22" s="179" t="s">
        <v>142</v>
      </c>
      <c r="D22" s="180"/>
      <c r="E22" s="181" t="s">
        <v>143</v>
      </c>
      <c r="F22" s="177"/>
      <c r="G22" s="182" t="str">
        <f>'MACROATTIVITÀ B'!G2064</f>
        <v>No</v>
      </c>
      <c r="H22" s="177"/>
      <c r="I22" s="183"/>
      <c r="J22" s="73"/>
      <c r="M22" s="72" t="s">
        <v>718</v>
      </c>
      <c r="N22" s="72" t="s">
        <v>438</v>
      </c>
    </row>
    <row r="23" spans="2:14" ht="60" customHeight="1">
      <c r="B23" s="73"/>
      <c r="C23" s="179" t="s">
        <v>161</v>
      </c>
      <c r="D23" s="180"/>
      <c r="E23" s="181" t="s">
        <v>603</v>
      </c>
      <c r="F23" s="177"/>
      <c r="G23" s="182" t="str">
        <f>'MACROATTIVITÀ B'!G2699</f>
        <v>No</v>
      </c>
      <c r="H23" s="177"/>
      <c r="I23" s="183"/>
      <c r="J23" s="73"/>
      <c r="M23" s="184" t="s">
        <v>719</v>
      </c>
      <c r="N23" s="72" t="s">
        <v>438</v>
      </c>
    </row>
    <row r="24" spans="2:14" ht="60" customHeight="1">
      <c r="B24" s="73"/>
      <c r="C24" s="179" t="s">
        <v>166</v>
      </c>
      <c r="D24" s="180"/>
      <c r="E24" s="181" t="s">
        <v>167</v>
      </c>
      <c r="F24" s="177"/>
      <c r="G24" s="182" t="str">
        <f>'MACROATTIVITÀ C'!G32</f>
        <v>Sì</v>
      </c>
      <c r="H24" s="177"/>
      <c r="I24" s="183"/>
      <c r="J24" s="73"/>
      <c r="M24" s="72" t="s">
        <v>717</v>
      </c>
      <c r="N24" s="72" t="s">
        <v>438</v>
      </c>
    </row>
    <row r="25" spans="2:14" ht="60" customHeight="1">
      <c r="B25" s="73"/>
      <c r="C25" s="179" t="s">
        <v>169</v>
      </c>
      <c r="D25" s="180"/>
      <c r="E25" s="181" t="s">
        <v>614</v>
      </c>
      <c r="F25" s="177"/>
      <c r="G25" s="182" t="str">
        <f>'MACROATTIVITÀ C'!G159</f>
        <v>Sì</v>
      </c>
      <c r="H25" s="177"/>
      <c r="I25" s="183"/>
      <c r="J25" s="73"/>
      <c r="M25" s="72" t="s">
        <v>717</v>
      </c>
      <c r="N25" s="72" t="s">
        <v>438</v>
      </c>
    </row>
    <row r="26" spans="2:14" ht="60" customHeight="1">
      <c r="B26" s="73"/>
      <c r="C26" s="179" t="s">
        <v>173</v>
      </c>
      <c r="D26" s="180"/>
      <c r="E26" s="181" t="s">
        <v>174</v>
      </c>
      <c r="F26" s="177"/>
      <c r="G26" s="182" t="str">
        <f>'MACROATTIVITÀ C'!G286</f>
        <v>Sì</v>
      </c>
      <c r="H26" s="177"/>
      <c r="I26" s="183"/>
      <c r="J26" s="73"/>
      <c r="M26" s="72" t="s">
        <v>720</v>
      </c>
      <c r="N26" s="72" t="s">
        <v>438</v>
      </c>
    </row>
    <row r="27" spans="2:14" ht="60" customHeight="1">
      <c r="B27" s="73"/>
      <c r="C27" s="179" t="s">
        <v>177</v>
      </c>
      <c r="D27" s="180"/>
      <c r="E27" s="181" t="s">
        <v>178</v>
      </c>
      <c r="F27" s="177"/>
      <c r="G27" s="182" t="str">
        <f>'MACROATTIVITÀ C'!G413</f>
        <v>Sì</v>
      </c>
      <c r="H27" s="177"/>
      <c r="I27" s="183"/>
      <c r="J27" s="73"/>
      <c r="M27" s="72" t="s">
        <v>717</v>
      </c>
      <c r="N27" s="72" t="s">
        <v>438</v>
      </c>
    </row>
    <row r="28" spans="2:14" ht="60" customHeight="1">
      <c r="B28" s="73"/>
      <c r="C28" s="179" t="s">
        <v>181</v>
      </c>
      <c r="D28" s="180"/>
      <c r="E28" s="181" t="s">
        <v>182</v>
      </c>
      <c r="F28" s="177"/>
      <c r="G28" s="182" t="str">
        <f>'MACROATTIVITÀ C'!G540</f>
        <v>Sì</v>
      </c>
      <c r="H28" s="177"/>
      <c r="I28" s="183"/>
      <c r="J28" s="73"/>
      <c r="M28" s="184" t="s">
        <v>721</v>
      </c>
      <c r="N28" s="72" t="s">
        <v>438</v>
      </c>
    </row>
    <row r="29" spans="2:14" ht="60" customHeight="1">
      <c r="B29" s="73"/>
      <c r="C29" s="179" t="s">
        <v>184</v>
      </c>
      <c r="D29" s="180"/>
      <c r="E29" s="181" t="s">
        <v>623</v>
      </c>
      <c r="F29" s="177"/>
      <c r="G29" s="182" t="str">
        <f>'MACROATTIVITÀ C'!G667</f>
        <v>No</v>
      </c>
      <c r="H29" s="177"/>
      <c r="I29" s="183"/>
      <c r="J29" s="73"/>
      <c r="M29" s="184" t="s">
        <v>721</v>
      </c>
      <c r="N29" s="72" t="s">
        <v>438</v>
      </c>
    </row>
    <row r="30" spans="2:14" ht="60" customHeight="1">
      <c r="B30" s="73"/>
      <c r="C30" s="179" t="s">
        <v>195</v>
      </c>
      <c r="D30" s="180"/>
      <c r="E30" s="181" t="s">
        <v>196</v>
      </c>
      <c r="F30" s="177"/>
      <c r="G30" s="182" t="str">
        <f>'MACROATTIVITÀ C'!G1048</f>
        <v>No</v>
      </c>
      <c r="H30" s="177"/>
      <c r="I30" s="183"/>
      <c r="J30" s="73"/>
      <c r="M30" s="72" t="s">
        <v>717</v>
      </c>
      <c r="N30" s="72" t="s">
        <v>438</v>
      </c>
    </row>
    <row r="31" spans="2:14" ht="60" customHeight="1">
      <c r="B31" s="73"/>
      <c r="C31" s="179" t="s">
        <v>199</v>
      </c>
      <c r="D31" s="180"/>
      <c r="E31" s="181" t="s">
        <v>200</v>
      </c>
      <c r="F31" s="177"/>
      <c r="G31" s="182" t="str">
        <f>'MACROATTIVITÀ C'!G1175</f>
        <v>No</v>
      </c>
      <c r="H31" s="177"/>
      <c r="I31" s="183"/>
      <c r="J31" s="73"/>
      <c r="M31" s="72" t="s">
        <v>202</v>
      </c>
      <c r="N31" s="72" t="s">
        <v>438</v>
      </c>
    </row>
    <row r="32" spans="2:14" ht="60" customHeight="1">
      <c r="B32" s="73"/>
      <c r="C32" s="179" t="s">
        <v>626</v>
      </c>
      <c r="D32" s="180"/>
      <c r="E32" s="181" t="s">
        <v>722</v>
      </c>
      <c r="F32" s="177"/>
      <c r="G32" s="182" t="str">
        <f>'MACROATTIVITÀ C'!G1302</f>
        <v>No</v>
      </c>
      <c r="H32" s="177"/>
      <c r="I32" s="183"/>
      <c r="J32" s="73"/>
      <c r="M32" s="184" t="s">
        <v>723</v>
      </c>
      <c r="N32" s="72" t="s">
        <v>438</v>
      </c>
    </row>
    <row r="33" spans="2:14" ht="60" customHeight="1">
      <c r="B33" s="73"/>
      <c r="C33" s="179" t="s">
        <v>236</v>
      </c>
      <c r="D33" s="180"/>
      <c r="E33" s="181" t="s">
        <v>237</v>
      </c>
      <c r="F33" s="177"/>
      <c r="G33" s="182" t="str">
        <f>'MACROATTIVITÀ D'!G666</f>
        <v>Sì</v>
      </c>
      <c r="H33" s="177"/>
      <c r="I33" s="183"/>
      <c r="J33" s="73"/>
      <c r="M33" s="72" t="s">
        <v>724</v>
      </c>
      <c r="N33" s="72" t="s">
        <v>438</v>
      </c>
    </row>
    <row r="34" spans="2:14" ht="60" customHeight="1">
      <c r="B34" s="73"/>
      <c r="C34" s="179" t="s">
        <v>240</v>
      </c>
      <c r="D34" s="180"/>
      <c r="E34" s="181" t="s">
        <v>241</v>
      </c>
      <c r="F34" s="177"/>
      <c r="G34" s="182" t="str">
        <f>'MACROATTIVITÀ D'!G793</f>
        <v>No</v>
      </c>
      <c r="H34" s="177"/>
      <c r="I34" s="183"/>
      <c r="J34" s="73"/>
      <c r="M34" s="72" t="s">
        <v>725</v>
      </c>
      <c r="N34" s="72" t="s">
        <v>438</v>
      </c>
    </row>
    <row r="35" spans="2:14" ht="60" customHeight="1">
      <c r="B35" s="73"/>
      <c r="C35" s="179" t="s">
        <v>244</v>
      </c>
      <c r="D35" s="180"/>
      <c r="E35" s="181" t="s">
        <v>245</v>
      </c>
      <c r="F35" s="177"/>
      <c r="G35" s="182" t="str">
        <f>'MACROATTIVITÀ D'!G920</f>
        <v>Sì</v>
      </c>
      <c r="H35" s="177"/>
      <c r="I35" s="183"/>
      <c r="J35" s="73"/>
      <c r="M35" s="72" t="s">
        <v>724</v>
      </c>
      <c r="N35" s="72" t="s">
        <v>438</v>
      </c>
    </row>
    <row r="36" spans="2:14" ht="60" customHeight="1">
      <c r="B36" s="73"/>
      <c r="C36" s="179" t="s">
        <v>248</v>
      </c>
      <c r="D36" s="180"/>
      <c r="E36" s="181" t="s">
        <v>249</v>
      </c>
      <c r="F36" s="177"/>
      <c r="G36" s="182" t="str">
        <f>'MACROATTIVITÀ D'!G1047</f>
        <v>No</v>
      </c>
      <c r="H36" s="177"/>
      <c r="I36" s="183"/>
      <c r="J36" s="73"/>
      <c r="M36" s="72" t="s">
        <v>726</v>
      </c>
      <c r="N36" s="72" t="s">
        <v>438</v>
      </c>
    </row>
    <row r="37" spans="2:14" ht="60" customHeight="1">
      <c r="B37" s="73"/>
      <c r="C37" s="179" t="s">
        <v>260</v>
      </c>
      <c r="D37" s="180"/>
      <c r="E37" s="181" t="s">
        <v>664</v>
      </c>
      <c r="F37" s="177"/>
      <c r="G37" s="182" t="str">
        <f>'MACROATTIVITÀ D'!G1428</f>
        <v>No</v>
      </c>
      <c r="H37" s="177"/>
      <c r="I37" s="183"/>
      <c r="J37" s="73"/>
      <c r="M37" s="72" t="s">
        <v>727</v>
      </c>
      <c r="N37" s="72" t="s">
        <v>438</v>
      </c>
    </row>
    <row r="38" spans="2:14" ht="60" customHeight="1">
      <c r="B38" s="73"/>
      <c r="C38" s="179" t="s">
        <v>265</v>
      </c>
      <c r="D38" s="180"/>
      <c r="E38" s="181" t="s">
        <v>266</v>
      </c>
      <c r="F38" s="177"/>
      <c r="G38" s="182" t="str">
        <f>'MACROATTIVITÀ E'!G32</f>
        <v>No</v>
      </c>
      <c r="H38" s="177"/>
      <c r="I38" s="183"/>
      <c r="J38" s="73"/>
      <c r="M38" s="72" t="s">
        <v>725</v>
      </c>
      <c r="N38" s="72" t="s">
        <v>438</v>
      </c>
    </row>
    <row r="39" spans="2:14" ht="60" customHeight="1">
      <c r="B39" s="73"/>
      <c r="C39" s="179" t="s">
        <v>280</v>
      </c>
      <c r="D39" s="180"/>
      <c r="E39" s="181" t="s">
        <v>281</v>
      </c>
      <c r="F39" s="177"/>
      <c r="G39" s="182" t="str">
        <f>'MACROATTIVITÀ E'!G540</f>
        <v>No</v>
      </c>
      <c r="H39" s="177"/>
      <c r="I39" s="183"/>
      <c r="J39" s="73"/>
      <c r="M39" s="72" t="s">
        <v>728</v>
      </c>
      <c r="N39" s="72" t="s">
        <v>438</v>
      </c>
    </row>
    <row r="40" spans="2:14" ht="60" customHeight="1">
      <c r="B40" s="73"/>
      <c r="C40" s="179" t="s">
        <v>288</v>
      </c>
      <c r="D40" s="180"/>
      <c r="E40" s="181" t="s">
        <v>289</v>
      </c>
      <c r="F40" s="177"/>
      <c r="G40" s="182" t="str">
        <f>'MACROATTIVITÀ E'!G794</f>
        <v>No</v>
      </c>
      <c r="H40" s="177"/>
      <c r="I40" s="183"/>
      <c r="J40" s="73"/>
      <c r="M40" s="72" t="s">
        <v>728</v>
      </c>
      <c r="N40" s="72" t="s">
        <v>438</v>
      </c>
    </row>
    <row r="41" spans="2:14" ht="60" customHeight="1">
      <c r="B41" s="73"/>
      <c r="C41" s="179" t="s">
        <v>292</v>
      </c>
      <c r="D41" s="180"/>
      <c r="E41" s="181" t="s">
        <v>293</v>
      </c>
      <c r="F41" s="177"/>
      <c r="G41" s="182" t="str">
        <f>'MACROATTIVITÀ E'!G921</f>
        <v>No</v>
      </c>
      <c r="H41" s="177"/>
      <c r="I41" s="183"/>
      <c r="J41" s="73"/>
      <c r="M41" s="72" t="s">
        <v>728</v>
      </c>
      <c r="N41" s="72" t="s">
        <v>438</v>
      </c>
    </row>
    <row r="42" spans="2:14" ht="60" customHeight="1">
      <c r="B42" s="73"/>
      <c r="C42" s="179" t="s">
        <v>300</v>
      </c>
      <c r="D42" s="180"/>
      <c r="E42" s="181" t="s">
        <v>301</v>
      </c>
      <c r="F42" s="177"/>
      <c r="G42" s="182" t="str">
        <f>'MACROATTIVITÀ E'!G1175</f>
        <v>No</v>
      </c>
      <c r="H42" s="177"/>
      <c r="I42" s="183"/>
      <c r="J42" s="73"/>
      <c r="M42" s="72" t="s">
        <v>728</v>
      </c>
      <c r="N42" s="72" t="s">
        <v>438</v>
      </c>
    </row>
    <row r="43" spans="2:14" ht="60" customHeight="1">
      <c r="B43" s="73"/>
      <c r="C43" s="179" t="s">
        <v>304</v>
      </c>
      <c r="D43" s="180"/>
      <c r="E43" s="181" t="s">
        <v>305</v>
      </c>
      <c r="F43" s="177"/>
      <c r="G43" s="182" t="str">
        <f>'MACROATTIVITÀ E'!G1302</f>
        <v>No</v>
      </c>
      <c r="H43" s="177"/>
      <c r="I43" s="183"/>
      <c r="J43" s="73"/>
      <c r="M43" s="72" t="s">
        <v>728</v>
      </c>
      <c r="N43" s="72" t="s">
        <v>438</v>
      </c>
    </row>
    <row r="44" spans="2:14" ht="60" customHeight="1">
      <c r="B44" s="73"/>
      <c r="C44" s="179" t="s">
        <v>312</v>
      </c>
      <c r="D44" s="180"/>
      <c r="E44" s="181" t="s">
        <v>313</v>
      </c>
      <c r="F44" s="177"/>
      <c r="G44" s="182" t="str">
        <f>'MACROATTIVITÀ E'!G1556</f>
        <v>No</v>
      </c>
      <c r="H44" s="177"/>
      <c r="I44" s="183"/>
      <c r="J44" s="73"/>
      <c r="M44" s="72" t="s">
        <v>728</v>
      </c>
      <c r="N44" s="72" t="s">
        <v>438</v>
      </c>
    </row>
    <row r="45" spans="2:14" ht="60" customHeight="1">
      <c r="B45" s="73"/>
      <c r="C45" s="179" t="s">
        <v>320</v>
      </c>
      <c r="D45" s="180"/>
      <c r="E45" s="181" t="s">
        <v>676</v>
      </c>
      <c r="F45" s="177"/>
      <c r="G45" s="182" t="str">
        <f>'MACROATTIVITÀ E'!G1810</f>
        <v>No</v>
      </c>
      <c r="H45" s="177"/>
      <c r="I45" s="183"/>
      <c r="J45" s="73"/>
      <c r="M45" s="72" t="s">
        <v>728</v>
      </c>
      <c r="N45" s="72" t="s">
        <v>438</v>
      </c>
    </row>
    <row r="46" spans="2:14" ht="60" customHeight="1">
      <c r="B46" s="73"/>
      <c r="C46" s="179" t="s">
        <v>324</v>
      </c>
      <c r="D46" s="180"/>
      <c r="E46" s="181" t="s">
        <v>325</v>
      </c>
      <c r="F46" s="177"/>
      <c r="G46" s="182" t="str">
        <f>'MACROATTIVITÀ E'!G1937</f>
        <v>Sì</v>
      </c>
      <c r="H46" s="177"/>
      <c r="I46" s="183"/>
      <c r="J46" s="73"/>
      <c r="M46" s="72" t="s">
        <v>728</v>
      </c>
      <c r="N46" s="72" t="s">
        <v>438</v>
      </c>
    </row>
    <row r="47" spans="2:14" ht="60" customHeight="1">
      <c r="B47" s="73"/>
      <c r="C47" s="179" t="s">
        <v>336</v>
      </c>
      <c r="D47" s="180"/>
      <c r="E47" s="181" t="s">
        <v>337</v>
      </c>
      <c r="F47" s="177"/>
      <c r="G47" s="182" t="str">
        <f>'MACROATTIVITÀ E'!G2318</f>
        <v>No</v>
      </c>
      <c r="H47" s="177"/>
      <c r="I47" s="183"/>
      <c r="J47" s="73"/>
      <c r="M47" s="72" t="s">
        <v>728</v>
      </c>
      <c r="N47" s="72" t="s">
        <v>438</v>
      </c>
    </row>
    <row r="48" spans="2:14" ht="60" customHeight="1">
      <c r="B48" s="73"/>
      <c r="C48" s="179" t="s">
        <v>340</v>
      </c>
      <c r="D48" s="180"/>
      <c r="E48" s="181" t="s">
        <v>341</v>
      </c>
      <c r="F48" s="177"/>
      <c r="G48" s="182" t="str">
        <f>'MACROATTIVITÀ E'!G2445</f>
        <v>No</v>
      </c>
      <c r="H48" s="177"/>
      <c r="I48" s="183"/>
      <c r="J48" s="73"/>
      <c r="M48" s="72" t="s">
        <v>729</v>
      </c>
      <c r="N48" s="72" t="s">
        <v>438</v>
      </c>
    </row>
    <row r="49" spans="2:14" ht="60" customHeight="1">
      <c r="B49" s="73"/>
      <c r="C49" s="179" t="s">
        <v>348</v>
      </c>
      <c r="D49" s="180"/>
      <c r="E49" s="181" t="s">
        <v>730</v>
      </c>
      <c r="F49" s="177"/>
      <c r="G49" s="182" t="str">
        <f>'MACROATTIVITÀ E'!G2699</f>
        <v>Sì</v>
      </c>
      <c r="H49" s="177"/>
      <c r="I49" s="183"/>
      <c r="J49" s="73"/>
      <c r="M49" s="72" t="s">
        <v>728</v>
      </c>
      <c r="N49" s="72" t="s">
        <v>438</v>
      </c>
    </row>
    <row r="50" spans="2:14" ht="20.25">
      <c r="B50" s="73"/>
      <c r="C50" s="180"/>
      <c r="D50" s="180"/>
      <c r="E50" s="185"/>
      <c r="F50" s="177"/>
      <c r="G50" s="180"/>
      <c r="H50" s="177"/>
      <c r="I50" s="180"/>
      <c r="J50" s="73"/>
    </row>
    <row r="51" spans="2:14" ht="20.25">
      <c r="B51" s="73"/>
      <c r="C51" s="180"/>
      <c r="D51" s="180"/>
      <c r="E51" s="185"/>
      <c r="F51" s="177"/>
      <c r="G51" s="180"/>
      <c r="H51" s="177"/>
      <c r="I51" s="180"/>
      <c r="J51" s="73"/>
    </row>
    <row r="52" spans="2:14" ht="20.25">
      <c r="B52" s="73"/>
      <c r="C52" s="499" t="s">
        <v>731</v>
      </c>
      <c r="D52" s="499"/>
      <c r="E52" s="499"/>
      <c r="F52" s="177"/>
      <c r="G52" s="186">
        <f>COUNTIF($G$14:$G$49,"Sì")</f>
        <v>14</v>
      </c>
      <c r="H52" s="177"/>
      <c r="I52" s="180"/>
      <c r="J52" s="73"/>
    </row>
    <row r="53" spans="2:14" ht="24" customHeight="1">
      <c r="B53" s="73"/>
      <c r="C53" s="81"/>
      <c r="D53" s="81"/>
      <c r="E53" s="81"/>
      <c r="F53" s="73"/>
      <c r="G53" s="81"/>
      <c r="H53" s="73"/>
      <c r="I53" s="81"/>
      <c r="J53" s="73"/>
    </row>
    <row r="54" spans="2:14" ht="18" customHeight="1">
      <c r="C54" s="187"/>
      <c r="D54" s="175"/>
      <c r="E54" s="187"/>
      <c r="G54" s="187"/>
    </row>
  </sheetData>
  <sheetProtection password="96EB" sheet="1" objects="1" scenarios="1" selectLockedCells="1" selectUnlockedCells="1"/>
  <mergeCells count="2">
    <mergeCell ref="C5:I8"/>
    <mergeCell ref="C52:E52"/>
  </mergeCells>
  <conditionalFormatting sqref="I14:I52">
    <cfRule type="expression" dxfId="2" priority="2">
      <formula>G14="NO"</formula>
    </cfRule>
    <cfRule type="expression" dxfId="1" priority="3">
      <formula>G14=" "</formula>
    </cfRule>
    <cfRule type="expression" dxfId="0" priority="4">
      <formula>G14="Sì"</formula>
    </cfRule>
  </conditionalFormatting>
  <pageMargins left="0" right="0" top="0" bottom="0" header="0.511811023622047" footer="0.511811023622047"/>
  <pageSetup paperSize="9" scale="3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MJ32"/>
  <sheetViews>
    <sheetView zoomScale="73" zoomScaleNormal="73" workbookViewId="0">
      <selection activeCell="C7" sqref="C7"/>
    </sheetView>
  </sheetViews>
  <sheetFormatPr defaultColWidth="8.5703125" defaultRowHeight="15"/>
  <cols>
    <col min="1" max="1" width="21" style="188" customWidth="1"/>
    <col min="2" max="2" width="27.85546875" style="188" customWidth="1"/>
    <col min="3" max="3" width="29.5703125" style="188" customWidth="1"/>
    <col min="4" max="4" width="20" style="188" customWidth="1"/>
    <col min="5" max="7" width="29.5703125" style="188" customWidth="1"/>
    <col min="8" max="8" width="21" style="188" customWidth="1"/>
    <col min="9" max="9" width="29.5703125" style="188" customWidth="1"/>
    <col min="10" max="10" width="22.5703125" style="188" customWidth="1"/>
    <col min="11" max="11" width="29.5703125" style="188" customWidth="1"/>
    <col min="12" max="1024" width="8.5703125" style="189"/>
  </cols>
  <sheetData>
    <row r="1" spans="1:11" s="191" customFormat="1" ht="78" customHeight="1">
      <c r="A1" s="190" t="s">
        <v>732</v>
      </c>
      <c r="B1" s="190" t="s">
        <v>733</v>
      </c>
      <c r="C1" s="190" t="s">
        <v>734</v>
      </c>
      <c r="D1" s="190" t="s">
        <v>735</v>
      </c>
      <c r="E1" s="190" t="s">
        <v>736</v>
      </c>
      <c r="F1" s="190" t="s">
        <v>737</v>
      </c>
      <c r="G1" s="190" t="s">
        <v>738</v>
      </c>
      <c r="H1" s="190" t="s">
        <v>739</v>
      </c>
      <c r="I1" s="190" t="s">
        <v>740</v>
      </c>
      <c r="J1" s="190" t="s">
        <v>741</v>
      </c>
      <c r="K1" s="190" t="s">
        <v>742</v>
      </c>
    </row>
    <row r="2" spans="1:11" ht="60" customHeight="1">
      <c r="A2" s="192" t="s">
        <v>220</v>
      </c>
      <c r="B2" s="193" t="s">
        <v>221</v>
      </c>
      <c r="C2" s="194" t="s">
        <v>743</v>
      </c>
      <c r="D2" s="193" t="s">
        <v>371</v>
      </c>
      <c r="E2" s="193" t="s">
        <v>744</v>
      </c>
      <c r="F2" s="193" t="s">
        <v>745</v>
      </c>
      <c r="G2" s="194">
        <v>441</v>
      </c>
      <c r="H2" s="195">
        <v>44679</v>
      </c>
      <c r="I2" s="194" t="s">
        <v>746</v>
      </c>
      <c r="J2" s="195"/>
      <c r="K2" s="194" t="s">
        <v>430</v>
      </c>
    </row>
    <row r="3" spans="1:11" ht="60" customHeight="1">
      <c r="A3" s="194" t="s">
        <v>747</v>
      </c>
      <c r="B3" s="193" t="s">
        <v>245</v>
      </c>
      <c r="C3" s="194" t="s">
        <v>748</v>
      </c>
      <c r="D3" s="196" t="s">
        <v>585</v>
      </c>
      <c r="E3" s="193" t="s">
        <v>744</v>
      </c>
      <c r="F3" s="193" t="s">
        <v>590</v>
      </c>
      <c r="G3" s="194">
        <v>326</v>
      </c>
      <c r="H3" s="195">
        <v>40917</v>
      </c>
      <c r="I3" s="194" t="s">
        <v>746</v>
      </c>
      <c r="J3" s="195"/>
      <c r="K3" s="194" t="s">
        <v>430</v>
      </c>
    </row>
    <row r="4" spans="1:11" ht="60" customHeight="1">
      <c r="A4" s="192" t="s">
        <v>244</v>
      </c>
      <c r="B4" s="193" t="s">
        <v>237</v>
      </c>
      <c r="C4" s="194" t="s">
        <v>749</v>
      </c>
      <c r="D4" s="196" t="s">
        <v>585</v>
      </c>
      <c r="E4" s="193" t="s">
        <v>744</v>
      </c>
      <c r="F4" s="193" t="s">
        <v>590</v>
      </c>
      <c r="G4" s="194">
        <v>6991</v>
      </c>
      <c r="H4" s="195">
        <v>41703</v>
      </c>
      <c r="I4" s="194" t="s">
        <v>746</v>
      </c>
      <c r="J4" s="195"/>
      <c r="K4" s="194" t="s">
        <v>430</v>
      </c>
    </row>
    <row r="5" spans="1:11" ht="60" customHeight="1">
      <c r="A5" s="192" t="s">
        <v>324</v>
      </c>
      <c r="B5" s="193" t="s">
        <v>325</v>
      </c>
      <c r="C5" s="193" t="s">
        <v>750</v>
      </c>
      <c r="D5" s="193" t="s">
        <v>371</v>
      </c>
      <c r="E5" s="193" t="s">
        <v>751</v>
      </c>
      <c r="F5" s="193" t="s">
        <v>752</v>
      </c>
      <c r="G5" s="194">
        <v>338</v>
      </c>
      <c r="H5" s="195">
        <v>43833</v>
      </c>
      <c r="I5" s="194" t="s">
        <v>746</v>
      </c>
      <c r="J5" s="195"/>
      <c r="K5" s="194" t="s">
        <v>430</v>
      </c>
    </row>
    <row r="6" spans="1:11" ht="60" customHeight="1">
      <c r="A6" s="192" t="s">
        <v>236</v>
      </c>
      <c r="B6" s="193" t="s">
        <v>237</v>
      </c>
      <c r="C6" s="193" t="s">
        <v>753</v>
      </c>
      <c r="D6" s="193" t="s">
        <v>371</v>
      </c>
      <c r="E6" s="193" t="s">
        <v>754</v>
      </c>
      <c r="F6" s="193" t="s">
        <v>755</v>
      </c>
      <c r="G6" s="194">
        <v>27582</v>
      </c>
      <c r="H6" s="195">
        <v>44770</v>
      </c>
      <c r="I6" s="194" t="s">
        <v>746</v>
      </c>
      <c r="J6" s="195"/>
      <c r="K6" s="194" t="s">
        <v>430</v>
      </c>
    </row>
    <row r="7" spans="1:11" ht="60" customHeight="1">
      <c r="A7" s="192" t="s">
        <v>336</v>
      </c>
      <c r="B7" s="193" t="s">
        <v>337</v>
      </c>
      <c r="C7" s="193" t="s">
        <v>756</v>
      </c>
      <c r="D7" s="193" t="s">
        <v>371</v>
      </c>
      <c r="E7" s="193" t="s">
        <v>757</v>
      </c>
      <c r="F7" s="193" t="s">
        <v>758</v>
      </c>
      <c r="G7" s="194">
        <v>17209</v>
      </c>
      <c r="H7" s="195">
        <v>40702</v>
      </c>
      <c r="I7" s="194" t="s">
        <v>746</v>
      </c>
      <c r="J7" s="195"/>
      <c r="K7" s="194" t="s">
        <v>430</v>
      </c>
    </row>
    <row r="8" spans="1:11" ht="60" customHeight="1">
      <c r="A8" s="192" t="s">
        <v>324</v>
      </c>
      <c r="B8" s="193" t="s">
        <v>325</v>
      </c>
      <c r="C8" s="193" t="s">
        <v>759</v>
      </c>
      <c r="D8" s="193" t="s">
        <v>371</v>
      </c>
      <c r="E8" s="193" t="s">
        <v>760</v>
      </c>
      <c r="F8" s="193" t="s">
        <v>761</v>
      </c>
      <c r="G8" s="194">
        <v>17345</v>
      </c>
      <c r="H8" s="195">
        <v>37253</v>
      </c>
      <c r="I8" s="194" t="s">
        <v>746</v>
      </c>
      <c r="J8" s="195"/>
      <c r="K8" s="194" t="s">
        <v>430</v>
      </c>
    </row>
    <row r="9" spans="1:11" ht="60" customHeight="1">
      <c r="A9" s="192" t="s">
        <v>288</v>
      </c>
      <c r="B9" s="193" t="s">
        <v>289</v>
      </c>
      <c r="C9" s="193" t="s">
        <v>762</v>
      </c>
      <c r="D9" s="193" t="s">
        <v>763</v>
      </c>
      <c r="E9" s="193" t="s">
        <v>764</v>
      </c>
      <c r="F9" s="193" t="s">
        <v>765</v>
      </c>
      <c r="G9" s="194">
        <v>143</v>
      </c>
      <c r="H9" s="195">
        <v>42769</v>
      </c>
      <c r="I9" s="194" t="s">
        <v>746</v>
      </c>
      <c r="J9" s="195"/>
      <c r="K9" s="194" t="s">
        <v>430</v>
      </c>
    </row>
    <row r="10" spans="1:11" ht="60" customHeight="1">
      <c r="A10" s="192" t="s">
        <v>324</v>
      </c>
      <c r="B10" s="193" t="s">
        <v>325</v>
      </c>
      <c r="C10" s="193" t="s">
        <v>766</v>
      </c>
      <c r="D10" s="193" t="s">
        <v>763</v>
      </c>
      <c r="E10" s="193" t="s">
        <v>767</v>
      </c>
      <c r="F10" s="193" t="s">
        <v>768</v>
      </c>
      <c r="G10" s="194">
        <v>3052</v>
      </c>
      <c r="H10" s="195">
        <v>40486</v>
      </c>
      <c r="I10" s="194" t="s">
        <v>746</v>
      </c>
      <c r="J10" s="195"/>
      <c r="K10" s="194" t="s">
        <v>430</v>
      </c>
    </row>
    <row r="11" spans="1:11" ht="60" customHeight="1">
      <c r="A11" s="192" t="s">
        <v>288</v>
      </c>
      <c r="B11" s="193" t="s">
        <v>289</v>
      </c>
      <c r="C11" s="193" t="s">
        <v>769</v>
      </c>
      <c r="D11" s="193" t="s">
        <v>763</v>
      </c>
      <c r="E11" s="193" t="s">
        <v>770</v>
      </c>
      <c r="F11" s="193" t="s">
        <v>765</v>
      </c>
      <c r="G11" s="194">
        <v>143</v>
      </c>
      <c r="H11" s="195">
        <v>42769</v>
      </c>
      <c r="I11" s="194" t="s">
        <v>746</v>
      </c>
      <c r="J11" s="195"/>
      <c r="K11" s="194" t="s">
        <v>430</v>
      </c>
    </row>
    <row r="12" spans="1:11" ht="60" customHeight="1">
      <c r="A12" s="192" t="s">
        <v>284</v>
      </c>
      <c r="B12" s="193" t="s">
        <v>281</v>
      </c>
      <c r="C12" s="193" t="s">
        <v>771</v>
      </c>
      <c r="D12" s="193" t="s">
        <v>763</v>
      </c>
      <c r="E12" s="193" t="s">
        <v>772</v>
      </c>
      <c r="F12" s="193" t="s">
        <v>765</v>
      </c>
      <c r="G12" s="194">
        <v>14230</v>
      </c>
      <c r="H12" s="195">
        <v>44084</v>
      </c>
      <c r="I12" s="194" t="s">
        <v>746</v>
      </c>
      <c r="J12" s="195"/>
      <c r="K12" s="194" t="s">
        <v>430</v>
      </c>
    </row>
    <row r="13" spans="1:11" ht="60" customHeight="1">
      <c r="A13" s="192" t="s">
        <v>324</v>
      </c>
      <c r="B13" s="193" t="s">
        <v>325</v>
      </c>
      <c r="C13" s="193" t="s">
        <v>773</v>
      </c>
      <c r="D13" s="193" t="s">
        <v>763</v>
      </c>
      <c r="E13" s="193" t="s">
        <v>774</v>
      </c>
      <c r="F13" s="193" t="s">
        <v>768</v>
      </c>
      <c r="G13" s="194">
        <v>2088</v>
      </c>
      <c r="H13" s="195">
        <v>37903</v>
      </c>
      <c r="I13" s="194" t="s">
        <v>746</v>
      </c>
      <c r="J13" s="195"/>
      <c r="K13" s="194" t="s">
        <v>430</v>
      </c>
    </row>
    <row r="14" spans="1:11" ht="60" customHeight="1">
      <c r="A14" s="192" t="s">
        <v>336</v>
      </c>
      <c r="B14" s="193" t="s">
        <v>337</v>
      </c>
      <c r="C14" s="193" t="s">
        <v>775</v>
      </c>
      <c r="D14" s="193" t="s">
        <v>776</v>
      </c>
      <c r="E14" s="193" t="s">
        <v>777</v>
      </c>
      <c r="F14" s="193" t="s">
        <v>778</v>
      </c>
      <c r="G14" s="194">
        <v>5910</v>
      </c>
      <c r="H14" s="195">
        <v>44973</v>
      </c>
      <c r="I14" s="194" t="s">
        <v>746</v>
      </c>
      <c r="J14" s="195"/>
      <c r="K14" s="194" t="s">
        <v>430</v>
      </c>
    </row>
    <row r="15" spans="1:11" ht="60" customHeight="1">
      <c r="A15" s="192" t="s">
        <v>324</v>
      </c>
      <c r="B15" s="193" t="s">
        <v>325</v>
      </c>
      <c r="C15" s="193" t="s">
        <v>779</v>
      </c>
      <c r="D15" s="193" t="s">
        <v>776</v>
      </c>
      <c r="E15" s="193" t="s">
        <v>780</v>
      </c>
      <c r="F15" s="193" t="s">
        <v>781</v>
      </c>
      <c r="G15" s="194">
        <v>15</v>
      </c>
      <c r="H15" s="195">
        <v>45020</v>
      </c>
      <c r="I15" s="194" t="s">
        <v>746</v>
      </c>
      <c r="J15" s="195"/>
      <c r="K15" s="194" t="s">
        <v>430</v>
      </c>
    </row>
    <row r="16" spans="1:11" ht="60" customHeight="1">
      <c r="A16" s="192" t="s">
        <v>292</v>
      </c>
      <c r="B16" s="193" t="s">
        <v>293</v>
      </c>
      <c r="C16" s="193" t="s">
        <v>782</v>
      </c>
      <c r="D16" s="193" t="s">
        <v>776</v>
      </c>
      <c r="E16" s="193" t="s">
        <v>783</v>
      </c>
      <c r="F16" s="193" t="s">
        <v>784</v>
      </c>
      <c r="G16" s="194">
        <v>64</v>
      </c>
      <c r="H16" s="195">
        <v>43154</v>
      </c>
      <c r="I16" s="194" t="s">
        <v>746</v>
      </c>
      <c r="J16" s="195"/>
      <c r="K16" s="194" t="s">
        <v>430</v>
      </c>
    </row>
    <row r="17" spans="1:11" ht="60" customHeight="1">
      <c r="A17" s="192" t="s">
        <v>236</v>
      </c>
      <c r="B17" s="193" t="s">
        <v>237</v>
      </c>
      <c r="C17" s="193" t="s">
        <v>785</v>
      </c>
      <c r="D17" s="193" t="s">
        <v>776</v>
      </c>
      <c r="E17" s="193" t="s">
        <v>786</v>
      </c>
      <c r="F17" s="193" t="s">
        <v>787</v>
      </c>
      <c r="G17" s="194">
        <v>51</v>
      </c>
      <c r="H17" s="195">
        <v>42822</v>
      </c>
      <c r="I17" s="194" t="s">
        <v>746</v>
      </c>
      <c r="J17" s="195"/>
      <c r="K17" s="194" t="s">
        <v>430</v>
      </c>
    </row>
    <row r="18" spans="1:11" ht="60" customHeight="1">
      <c r="A18" s="192" t="s">
        <v>324</v>
      </c>
      <c r="B18" s="193" t="s">
        <v>325</v>
      </c>
      <c r="C18" s="193" t="s">
        <v>788</v>
      </c>
      <c r="D18" s="193" t="s">
        <v>789</v>
      </c>
      <c r="E18" s="193" t="s">
        <v>790</v>
      </c>
      <c r="F18" s="193" t="s">
        <v>791</v>
      </c>
      <c r="G18" s="194">
        <v>2546</v>
      </c>
      <c r="H18" s="195">
        <v>41083</v>
      </c>
      <c r="I18" s="194" t="s">
        <v>746</v>
      </c>
      <c r="J18" s="195"/>
      <c r="K18" s="194" t="s">
        <v>430</v>
      </c>
    </row>
    <row r="19" spans="1:11" ht="60" customHeight="1">
      <c r="A19" s="192" t="s">
        <v>288</v>
      </c>
      <c r="B19" s="193" t="s">
        <v>289</v>
      </c>
      <c r="C19" s="193" t="s">
        <v>792</v>
      </c>
      <c r="D19" s="193" t="s">
        <v>793</v>
      </c>
      <c r="E19" s="193" t="s">
        <v>794</v>
      </c>
      <c r="F19" s="193" t="s">
        <v>795</v>
      </c>
      <c r="G19" s="194">
        <v>52</v>
      </c>
      <c r="H19" s="195">
        <v>39896</v>
      </c>
      <c r="I19" s="194" t="s">
        <v>746</v>
      </c>
      <c r="J19" s="195"/>
      <c r="K19" s="194" t="s">
        <v>430</v>
      </c>
    </row>
    <row r="20" spans="1:11" ht="60" customHeight="1">
      <c r="A20" s="192" t="s">
        <v>320</v>
      </c>
      <c r="B20" s="193" t="s">
        <v>321</v>
      </c>
      <c r="C20" s="193" t="s">
        <v>796</v>
      </c>
      <c r="D20" s="193" t="s">
        <v>797</v>
      </c>
      <c r="E20" s="193" t="s">
        <v>798</v>
      </c>
      <c r="F20" s="193" t="s">
        <v>799</v>
      </c>
      <c r="G20" s="194">
        <v>6987</v>
      </c>
      <c r="H20" s="195">
        <v>40009</v>
      </c>
      <c r="I20" s="194" t="s">
        <v>746</v>
      </c>
      <c r="J20" s="195"/>
      <c r="K20" s="194" t="s">
        <v>430</v>
      </c>
    </row>
    <row r="21" spans="1:11" ht="60" customHeight="1">
      <c r="A21" s="192" t="s">
        <v>320</v>
      </c>
      <c r="B21" s="193" t="s">
        <v>321</v>
      </c>
      <c r="C21" s="193" t="s">
        <v>800</v>
      </c>
      <c r="D21" s="193" t="s">
        <v>797</v>
      </c>
      <c r="E21" s="193" t="s">
        <v>801</v>
      </c>
      <c r="F21" s="193" t="s">
        <v>802</v>
      </c>
      <c r="G21" s="194">
        <v>3666</v>
      </c>
      <c r="H21" s="195">
        <v>42835</v>
      </c>
      <c r="I21" s="194" t="s">
        <v>746</v>
      </c>
      <c r="J21" s="195"/>
      <c r="K21" s="194" t="s">
        <v>430</v>
      </c>
    </row>
    <row r="22" spans="1:11" ht="60" customHeight="1">
      <c r="A22" s="192" t="s">
        <v>292</v>
      </c>
      <c r="B22" s="193" t="s">
        <v>293</v>
      </c>
      <c r="C22" s="193" t="s">
        <v>803</v>
      </c>
      <c r="D22" s="193" t="s">
        <v>804</v>
      </c>
      <c r="E22" s="193" t="s">
        <v>805</v>
      </c>
      <c r="F22" s="193" t="s">
        <v>806</v>
      </c>
      <c r="G22" s="194">
        <v>8898</v>
      </c>
      <c r="H22" s="195">
        <v>42910</v>
      </c>
      <c r="I22" s="194" t="s">
        <v>746</v>
      </c>
      <c r="J22" s="195"/>
      <c r="K22" s="194" t="s">
        <v>430</v>
      </c>
    </row>
    <row r="23" spans="1:11" ht="60" customHeight="1">
      <c r="A23" s="192" t="s">
        <v>324</v>
      </c>
      <c r="B23" s="193" t="s">
        <v>325</v>
      </c>
      <c r="C23" s="193" t="s">
        <v>807</v>
      </c>
      <c r="D23" s="193" t="s">
        <v>804</v>
      </c>
      <c r="E23" s="193" t="s">
        <v>808</v>
      </c>
      <c r="F23" s="193" t="s">
        <v>809</v>
      </c>
      <c r="G23" s="194">
        <v>12934</v>
      </c>
      <c r="H23" s="195">
        <v>44049</v>
      </c>
      <c r="I23" s="194" t="s">
        <v>746</v>
      </c>
      <c r="J23" s="195"/>
      <c r="K23" s="194" t="s">
        <v>430</v>
      </c>
    </row>
    <row r="24" spans="1:11" ht="60" customHeight="1">
      <c r="A24" s="192" t="s">
        <v>320</v>
      </c>
      <c r="B24" s="193" t="s">
        <v>321</v>
      </c>
      <c r="C24" s="193" t="s">
        <v>810</v>
      </c>
      <c r="D24" s="193" t="s">
        <v>804</v>
      </c>
      <c r="E24" s="193" t="s">
        <v>811</v>
      </c>
      <c r="F24" s="193" t="s">
        <v>812</v>
      </c>
      <c r="G24" s="194">
        <v>7747</v>
      </c>
      <c r="H24" s="195">
        <v>44320</v>
      </c>
      <c r="I24" s="194" t="s">
        <v>746</v>
      </c>
      <c r="J24" s="195"/>
      <c r="K24" s="194" t="s">
        <v>430</v>
      </c>
    </row>
    <row r="25" spans="1:11" ht="60" customHeight="1">
      <c r="A25" s="196"/>
      <c r="B25" s="194"/>
      <c r="C25" s="194"/>
      <c r="D25" s="196"/>
      <c r="E25" s="194"/>
      <c r="F25" s="194"/>
      <c r="G25" s="194"/>
      <c r="H25" s="195"/>
      <c r="I25" s="194"/>
      <c r="J25" s="195"/>
      <c r="K25" s="194"/>
    </row>
    <row r="26" spans="1:11" ht="60" customHeight="1">
      <c r="A26" s="196"/>
      <c r="B26" s="194"/>
      <c r="C26" s="194"/>
      <c r="D26" s="196"/>
      <c r="E26" s="194"/>
      <c r="F26" s="194"/>
      <c r="G26" s="194"/>
      <c r="H26" s="195"/>
      <c r="I26" s="194"/>
      <c r="J26" s="195"/>
      <c r="K26" s="194"/>
    </row>
    <row r="27" spans="1:11" ht="60" customHeight="1">
      <c r="A27" s="196"/>
      <c r="B27" s="194"/>
      <c r="C27" s="194"/>
      <c r="D27" s="196"/>
      <c r="E27" s="194"/>
      <c r="F27" s="194"/>
      <c r="G27" s="194"/>
      <c r="H27" s="195"/>
      <c r="I27" s="194"/>
      <c r="J27" s="195"/>
      <c r="K27" s="194"/>
    </row>
    <row r="28" spans="1:11" ht="60" customHeight="1">
      <c r="A28" s="196"/>
      <c r="B28" s="194"/>
      <c r="C28" s="194"/>
      <c r="D28" s="196"/>
      <c r="E28" s="194"/>
      <c r="F28" s="194"/>
      <c r="G28" s="194"/>
      <c r="H28" s="195"/>
      <c r="I28" s="194"/>
      <c r="J28" s="195"/>
      <c r="K28" s="194"/>
    </row>
    <row r="29" spans="1:11" ht="60" customHeight="1">
      <c r="A29" s="196"/>
      <c r="B29" s="194"/>
      <c r="C29" s="194"/>
      <c r="D29" s="196"/>
      <c r="E29" s="194"/>
      <c r="F29" s="194"/>
      <c r="G29" s="194"/>
      <c r="H29" s="195"/>
      <c r="I29" s="194"/>
      <c r="J29" s="195"/>
      <c r="K29" s="194"/>
    </row>
    <row r="30" spans="1:11" ht="60" customHeight="1">
      <c r="A30" s="196"/>
      <c r="B30" s="194"/>
      <c r="C30" s="194"/>
      <c r="D30" s="196"/>
      <c r="E30" s="194"/>
      <c r="F30" s="194"/>
      <c r="G30" s="194"/>
      <c r="H30" s="195"/>
      <c r="I30" s="194"/>
      <c r="J30" s="195"/>
      <c r="K30" s="194"/>
    </row>
    <row r="31" spans="1:11" ht="60" customHeight="1">
      <c r="A31" s="196"/>
      <c r="B31" s="194"/>
      <c r="C31" s="194"/>
      <c r="D31" s="196"/>
      <c r="E31" s="194"/>
      <c r="F31" s="194"/>
      <c r="G31" s="194"/>
      <c r="H31" s="195"/>
      <c r="I31" s="194"/>
      <c r="J31" s="195"/>
      <c r="K31" s="194"/>
    </row>
    <row r="32" spans="1:11" ht="60" customHeight="1">
      <c r="A32" s="196"/>
      <c r="B32" s="194"/>
      <c r="C32" s="194"/>
      <c r="D32" s="196"/>
      <c r="E32" s="194"/>
      <c r="F32" s="194"/>
      <c r="G32" s="194"/>
      <c r="H32" s="195"/>
      <c r="I32" s="194"/>
      <c r="J32" s="195"/>
      <c r="K32" s="194"/>
    </row>
  </sheetData>
  <sheetProtection password="96EB" sheet="1" objects="1" scenarios="1" selectLockedCells="1" selectUnlockedCells="1"/>
  <dataValidations count="1">
    <dataValidation type="list" allowBlank="1" showInputMessage="1" showErrorMessage="1" sqref="K2:K32">
      <formula1>"Sì,No"</formula1>
      <formula2>0</formula2>
    </dataValidation>
  </dataValidations>
  <pageMargins left="0" right="0" top="0" bottom="0" header="0.511811023622047" footer="0.511811023622047"/>
  <pageSetup paperSize="9" scale="35"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65"/>
  <sheetViews>
    <sheetView topLeftCell="B1" zoomScale="73" zoomScaleNormal="73" workbookViewId="0">
      <selection activeCell="H24" sqref="H24"/>
    </sheetView>
  </sheetViews>
  <sheetFormatPr defaultColWidth="8.5703125" defaultRowHeight="15"/>
  <cols>
    <col min="1" max="1" width="8.5703125" style="189" hidden="1"/>
    <col min="2" max="2" width="11.5703125" style="188" customWidth="1"/>
    <col min="3" max="3" width="30.85546875" style="188" customWidth="1"/>
    <col min="4" max="4" width="40.85546875" style="188" customWidth="1"/>
    <col min="5" max="5" width="42.85546875" style="188" customWidth="1"/>
    <col min="6" max="6" width="19.140625" style="188" customWidth="1"/>
    <col min="7" max="7" width="18.7109375" style="188" customWidth="1"/>
    <col min="8" max="8" width="20.5703125" style="189" customWidth="1"/>
    <col min="9" max="18" width="18.7109375" style="189" customWidth="1"/>
    <col min="19" max="19" width="28.7109375" style="189" customWidth="1"/>
    <col min="20" max="20" width="22.140625" style="189" customWidth="1"/>
    <col min="21" max="22" width="18.7109375" style="189" customWidth="1"/>
    <col min="23" max="1024" width="8.5703125" style="189"/>
  </cols>
  <sheetData>
    <row r="1" spans="1:1024" ht="15.75">
      <c r="B1" s="190">
        <v>2024</v>
      </c>
      <c r="H1" s="188"/>
    </row>
    <row r="2" spans="1:1024" ht="79.5" customHeight="1">
      <c r="A2" s="190" t="s">
        <v>430</v>
      </c>
      <c r="B2" s="190" t="s">
        <v>428</v>
      </c>
      <c r="C2" s="190" t="s">
        <v>36</v>
      </c>
      <c r="D2" s="190" t="s">
        <v>432</v>
      </c>
      <c r="E2" s="190" t="s">
        <v>38</v>
      </c>
      <c r="F2" s="190" t="s">
        <v>813</v>
      </c>
      <c r="G2" s="190" t="s">
        <v>814</v>
      </c>
      <c r="H2" s="190" t="s">
        <v>815</v>
      </c>
      <c r="I2" s="190" t="s">
        <v>816</v>
      </c>
      <c r="J2" s="190" t="s">
        <v>817</v>
      </c>
      <c r="K2" s="190" t="s">
        <v>818</v>
      </c>
      <c r="L2" s="190" t="s">
        <v>819</v>
      </c>
      <c r="M2" s="190" t="s">
        <v>820</v>
      </c>
      <c r="N2" s="190" t="s">
        <v>821</v>
      </c>
      <c r="O2" s="190" t="s">
        <v>822</v>
      </c>
      <c r="P2" s="190" t="s">
        <v>823</v>
      </c>
      <c r="Q2" s="190" t="s">
        <v>824</v>
      </c>
      <c r="R2" s="190" t="s">
        <v>825</v>
      </c>
      <c r="S2" s="190" t="s">
        <v>826</v>
      </c>
      <c r="T2" s="190" t="s">
        <v>827</v>
      </c>
      <c r="U2" s="190" t="s">
        <v>828</v>
      </c>
      <c r="V2" s="190" t="s">
        <v>829</v>
      </c>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1"/>
      <c r="BS2" s="191"/>
      <c r="BT2" s="191"/>
      <c r="BU2" s="191"/>
      <c r="BV2" s="191"/>
      <c r="BW2" s="191"/>
      <c r="BX2" s="191"/>
      <c r="BY2" s="191"/>
      <c r="BZ2" s="191"/>
      <c r="CA2" s="191"/>
      <c r="CB2" s="191"/>
      <c r="CC2" s="191"/>
      <c r="CD2" s="191"/>
      <c r="CE2" s="191"/>
      <c r="CF2" s="191"/>
      <c r="CG2" s="191"/>
      <c r="CH2" s="191"/>
      <c r="CI2" s="191"/>
      <c r="CJ2" s="191"/>
      <c r="CK2" s="191"/>
      <c r="CL2" s="191"/>
      <c r="CM2" s="191"/>
      <c r="CN2" s="191"/>
      <c r="CO2" s="191"/>
      <c r="CP2" s="191"/>
      <c r="CQ2" s="191"/>
      <c r="CR2" s="191"/>
      <c r="CS2" s="191"/>
      <c r="CT2" s="191"/>
      <c r="CU2" s="191"/>
      <c r="CV2" s="191"/>
      <c r="CW2" s="191"/>
      <c r="CX2" s="191"/>
      <c r="CY2" s="191"/>
      <c r="CZ2" s="191"/>
      <c r="DA2" s="191"/>
      <c r="DB2" s="191"/>
      <c r="DC2" s="191"/>
      <c r="DD2" s="191"/>
      <c r="DE2" s="191"/>
      <c r="DF2" s="191"/>
      <c r="DG2" s="191"/>
      <c r="DH2" s="191"/>
      <c r="DI2" s="191"/>
      <c r="DJ2" s="191"/>
      <c r="DK2" s="191"/>
      <c r="DL2" s="191"/>
      <c r="DM2" s="191"/>
      <c r="DN2" s="191"/>
      <c r="DO2" s="191"/>
      <c r="DP2" s="191"/>
      <c r="DQ2" s="191"/>
      <c r="DR2" s="191"/>
      <c r="DS2" s="191"/>
      <c r="DT2" s="191"/>
      <c r="DU2" s="191"/>
      <c r="DV2" s="191"/>
      <c r="DW2" s="191"/>
      <c r="DX2" s="191"/>
      <c r="DY2" s="191"/>
      <c r="DZ2" s="191"/>
      <c r="EA2" s="191"/>
      <c r="EB2" s="191"/>
      <c r="EC2" s="191"/>
      <c r="ED2" s="191"/>
      <c r="EE2" s="191"/>
      <c r="EF2" s="191"/>
      <c r="EG2" s="191"/>
      <c r="EH2" s="191"/>
      <c r="EI2" s="191"/>
      <c r="EJ2" s="191"/>
      <c r="EK2" s="191"/>
      <c r="EL2" s="191"/>
      <c r="EM2" s="191"/>
      <c r="EN2" s="191"/>
      <c r="EO2" s="191"/>
      <c r="EP2" s="191"/>
      <c r="EQ2" s="191"/>
      <c r="ER2" s="191"/>
      <c r="ES2" s="191"/>
      <c r="ET2" s="191"/>
      <c r="EU2" s="191"/>
      <c r="EV2" s="191"/>
      <c r="EW2" s="191"/>
      <c r="EX2" s="191"/>
      <c r="EY2" s="191"/>
      <c r="EZ2" s="191"/>
      <c r="FA2" s="191"/>
      <c r="FB2" s="191"/>
      <c r="FC2" s="191"/>
      <c r="FD2" s="191"/>
      <c r="FE2" s="191"/>
      <c r="FF2" s="191"/>
      <c r="FG2" s="191"/>
      <c r="FH2" s="191"/>
      <c r="FI2" s="191"/>
      <c r="FJ2" s="191"/>
      <c r="FK2" s="191"/>
      <c r="FL2" s="191"/>
      <c r="FM2" s="191"/>
      <c r="FN2" s="191"/>
      <c r="FO2" s="191"/>
      <c r="FP2" s="191"/>
      <c r="FQ2" s="191"/>
      <c r="FR2" s="191"/>
      <c r="FS2" s="191"/>
      <c r="FT2" s="191"/>
      <c r="FU2" s="191"/>
      <c r="FV2" s="191"/>
      <c r="FW2" s="191"/>
      <c r="FX2" s="191"/>
      <c r="FY2" s="191"/>
      <c r="FZ2" s="191"/>
      <c r="GA2" s="191"/>
      <c r="GB2" s="191"/>
      <c r="GC2" s="191"/>
      <c r="GD2" s="191"/>
      <c r="GE2" s="191"/>
      <c r="GF2" s="191"/>
      <c r="GG2" s="191"/>
      <c r="GH2" s="191"/>
      <c r="GI2" s="191"/>
      <c r="GJ2" s="191"/>
      <c r="GK2" s="191"/>
      <c r="GL2" s="191"/>
      <c r="GM2" s="191"/>
      <c r="GN2" s="191"/>
      <c r="GO2" s="191"/>
      <c r="GP2" s="191"/>
      <c r="GQ2" s="191"/>
      <c r="GR2" s="191"/>
      <c r="GS2" s="191"/>
      <c r="GT2" s="191"/>
      <c r="GU2" s="191"/>
      <c r="GV2" s="191"/>
      <c r="GW2" s="191"/>
      <c r="GX2" s="191"/>
      <c r="GY2" s="191"/>
      <c r="GZ2" s="191"/>
      <c r="HA2" s="191"/>
      <c r="HB2" s="191"/>
      <c r="HC2" s="191"/>
      <c r="HD2" s="191"/>
      <c r="HE2" s="191"/>
      <c r="HF2" s="191"/>
      <c r="HG2" s="191"/>
      <c r="HH2" s="191"/>
      <c r="HI2" s="191"/>
      <c r="HJ2" s="191"/>
      <c r="HK2" s="191"/>
      <c r="HL2" s="191"/>
      <c r="HM2" s="191"/>
      <c r="HN2" s="191"/>
      <c r="HO2" s="191"/>
      <c r="HP2" s="191"/>
      <c r="HQ2" s="191"/>
      <c r="HR2" s="191"/>
      <c r="HS2" s="191"/>
      <c r="HT2" s="191"/>
      <c r="HU2" s="191"/>
      <c r="HV2" s="191"/>
      <c r="HW2" s="191"/>
      <c r="HX2" s="191"/>
      <c r="HY2" s="191"/>
      <c r="HZ2" s="191"/>
      <c r="IA2" s="191"/>
      <c r="IB2" s="191"/>
      <c r="IC2" s="191"/>
      <c r="ID2" s="191"/>
      <c r="IE2" s="191"/>
      <c r="IF2" s="191"/>
      <c r="IG2" s="191"/>
      <c r="IH2" s="191"/>
      <c r="II2" s="191"/>
      <c r="IJ2" s="191"/>
      <c r="IK2" s="191"/>
      <c r="IL2" s="191"/>
      <c r="IM2" s="191"/>
      <c r="IN2" s="191"/>
      <c r="IO2" s="191"/>
      <c r="IP2" s="191"/>
      <c r="IQ2" s="191"/>
      <c r="IR2" s="191"/>
      <c r="IS2" s="191"/>
      <c r="IT2" s="191"/>
      <c r="IU2" s="191"/>
      <c r="IV2" s="191"/>
      <c r="IW2" s="191"/>
      <c r="IX2" s="191"/>
      <c r="IY2" s="191"/>
      <c r="IZ2" s="191"/>
      <c r="JA2" s="191"/>
      <c r="JB2" s="191"/>
      <c r="JC2" s="191"/>
      <c r="JD2" s="191"/>
      <c r="JE2" s="191"/>
      <c r="JF2" s="191"/>
      <c r="JG2" s="191"/>
      <c r="JH2" s="191"/>
      <c r="JI2" s="191"/>
      <c r="JJ2" s="191"/>
      <c r="JK2" s="191"/>
      <c r="JL2" s="191"/>
      <c r="JM2" s="191"/>
      <c r="JN2" s="191"/>
      <c r="JO2" s="191"/>
      <c r="JP2" s="191"/>
      <c r="JQ2" s="191"/>
      <c r="JR2" s="191"/>
      <c r="JS2" s="191"/>
      <c r="JT2" s="191"/>
      <c r="JU2" s="191"/>
      <c r="JV2" s="191"/>
      <c r="JW2" s="191"/>
      <c r="JX2" s="191"/>
      <c r="JY2" s="191"/>
      <c r="JZ2" s="191"/>
      <c r="KA2" s="191"/>
      <c r="KB2" s="191"/>
      <c r="KC2" s="191"/>
      <c r="KD2" s="191"/>
      <c r="KE2" s="191"/>
      <c r="KF2" s="191"/>
      <c r="KG2" s="191"/>
      <c r="KH2" s="191"/>
      <c r="KI2" s="191"/>
      <c r="KJ2" s="191"/>
      <c r="KK2" s="191"/>
      <c r="KL2" s="191"/>
      <c r="KM2" s="191"/>
      <c r="KN2" s="191"/>
      <c r="KO2" s="191"/>
      <c r="KP2" s="191"/>
      <c r="KQ2" s="191"/>
      <c r="KR2" s="191"/>
      <c r="KS2" s="191"/>
      <c r="KT2" s="191"/>
      <c r="KU2" s="191"/>
      <c r="KV2" s="191"/>
      <c r="KW2" s="191"/>
      <c r="KX2" s="191"/>
      <c r="KY2" s="191"/>
      <c r="KZ2" s="191"/>
      <c r="LA2" s="191"/>
      <c r="LB2" s="191"/>
      <c r="LC2" s="191"/>
      <c r="LD2" s="191"/>
      <c r="LE2" s="191"/>
      <c r="LF2" s="191"/>
      <c r="LG2" s="191"/>
      <c r="LH2" s="191"/>
      <c r="LI2" s="191"/>
      <c r="LJ2" s="191"/>
      <c r="LK2" s="191"/>
      <c r="LL2" s="191"/>
      <c r="LM2" s="191"/>
      <c r="LN2" s="191"/>
      <c r="LO2" s="191"/>
      <c r="LP2" s="191"/>
      <c r="LQ2" s="191"/>
      <c r="LR2" s="191"/>
      <c r="LS2" s="191"/>
      <c r="LT2" s="191"/>
      <c r="LU2" s="191"/>
      <c r="LV2" s="191"/>
      <c r="LW2" s="191"/>
      <c r="LX2" s="191"/>
      <c r="LY2" s="191"/>
      <c r="LZ2" s="191"/>
      <c r="MA2" s="191"/>
      <c r="MB2" s="191"/>
      <c r="MC2" s="191"/>
      <c r="MD2" s="191"/>
      <c r="ME2" s="191"/>
      <c r="MF2" s="191"/>
      <c r="MG2" s="191"/>
      <c r="MH2" s="191"/>
      <c r="MI2" s="191"/>
      <c r="MJ2" s="191"/>
      <c r="MK2" s="191"/>
      <c r="ML2" s="191"/>
      <c r="MM2" s="191"/>
      <c r="MN2" s="191"/>
      <c r="MO2" s="191"/>
      <c r="MP2" s="191"/>
      <c r="MQ2" s="191"/>
      <c r="MR2" s="191"/>
      <c r="MS2" s="191"/>
      <c r="MT2" s="191"/>
      <c r="MU2" s="191"/>
      <c r="MV2" s="191"/>
      <c r="MW2" s="191"/>
      <c r="MX2" s="191"/>
      <c r="MY2" s="191"/>
      <c r="MZ2" s="191"/>
      <c r="NA2" s="191"/>
      <c r="NB2" s="191"/>
      <c r="NC2" s="191"/>
      <c r="ND2" s="191"/>
      <c r="NE2" s="191"/>
      <c r="NF2" s="191"/>
      <c r="NG2" s="191"/>
      <c r="NH2" s="191"/>
      <c r="NI2" s="191"/>
      <c r="NJ2" s="191"/>
      <c r="NK2" s="191"/>
      <c r="NL2" s="191"/>
      <c r="NM2" s="191"/>
      <c r="NN2" s="191"/>
      <c r="NO2" s="191"/>
      <c r="NP2" s="191"/>
      <c r="NQ2" s="191"/>
      <c r="NR2" s="191"/>
      <c r="NS2" s="191"/>
      <c r="NT2" s="191"/>
      <c r="NU2" s="191"/>
      <c r="NV2" s="191"/>
      <c r="NW2" s="191"/>
      <c r="NX2" s="191"/>
      <c r="NY2" s="191"/>
      <c r="NZ2" s="191"/>
      <c r="OA2" s="191"/>
      <c r="OB2" s="191"/>
      <c r="OC2" s="191"/>
      <c r="OD2" s="191"/>
      <c r="OE2" s="191"/>
      <c r="OF2" s="191"/>
      <c r="OG2" s="191"/>
      <c r="OH2" s="191"/>
      <c r="OI2" s="191"/>
      <c r="OJ2" s="191"/>
      <c r="OK2" s="191"/>
      <c r="OL2" s="191"/>
      <c r="OM2" s="191"/>
      <c r="ON2" s="191"/>
      <c r="OO2" s="191"/>
      <c r="OP2" s="191"/>
      <c r="OQ2" s="191"/>
      <c r="OR2" s="191"/>
      <c r="OS2" s="191"/>
      <c r="OT2" s="191"/>
      <c r="OU2" s="191"/>
      <c r="OV2" s="191"/>
      <c r="OW2" s="191"/>
      <c r="OX2" s="191"/>
      <c r="OY2" s="191"/>
      <c r="OZ2" s="191"/>
      <c r="PA2" s="191"/>
      <c r="PB2" s="191"/>
      <c r="PC2" s="191"/>
      <c r="PD2" s="191"/>
      <c r="PE2" s="191"/>
      <c r="PF2" s="191"/>
      <c r="PG2" s="191"/>
      <c r="PH2" s="191"/>
      <c r="PI2" s="191"/>
      <c r="PJ2" s="191"/>
      <c r="PK2" s="191"/>
      <c r="PL2" s="191"/>
      <c r="PM2" s="191"/>
      <c r="PN2" s="191"/>
      <c r="PO2" s="191"/>
      <c r="PP2" s="191"/>
      <c r="PQ2" s="191"/>
      <c r="PR2" s="191"/>
      <c r="PS2" s="191"/>
      <c r="PT2" s="191"/>
      <c r="PU2" s="191"/>
      <c r="PV2" s="191"/>
      <c r="PW2" s="191"/>
      <c r="PX2" s="191"/>
      <c r="PY2" s="191"/>
      <c r="PZ2" s="191"/>
      <c r="QA2" s="191"/>
      <c r="QB2" s="191"/>
      <c r="QC2" s="191"/>
      <c r="QD2" s="191"/>
      <c r="QE2" s="191"/>
      <c r="QF2" s="191"/>
      <c r="QG2" s="191"/>
      <c r="QH2" s="191"/>
      <c r="QI2" s="191"/>
      <c r="QJ2" s="191"/>
      <c r="QK2" s="191"/>
      <c r="QL2" s="191"/>
      <c r="QM2" s="191"/>
      <c r="QN2" s="191"/>
      <c r="QO2" s="191"/>
      <c r="QP2" s="191"/>
      <c r="QQ2" s="191"/>
      <c r="QR2" s="191"/>
      <c r="QS2" s="191"/>
      <c r="QT2" s="191"/>
      <c r="QU2" s="191"/>
      <c r="QV2" s="191"/>
      <c r="QW2" s="191"/>
      <c r="QX2" s="191"/>
      <c r="QY2" s="191"/>
      <c r="QZ2" s="191"/>
      <c r="RA2" s="191"/>
      <c r="RB2" s="191"/>
      <c r="RC2" s="191"/>
      <c r="RD2" s="191"/>
      <c r="RE2" s="191"/>
      <c r="RF2" s="191"/>
      <c r="RG2" s="191"/>
      <c r="RH2" s="191"/>
      <c r="RI2" s="191"/>
      <c r="RJ2" s="191"/>
      <c r="RK2" s="191"/>
      <c r="RL2" s="191"/>
      <c r="RM2" s="191"/>
      <c r="RN2" s="191"/>
      <c r="RO2" s="191"/>
      <c r="RP2" s="191"/>
      <c r="RQ2" s="191"/>
      <c r="RR2" s="191"/>
      <c r="RS2" s="191"/>
      <c r="RT2" s="191"/>
      <c r="RU2" s="191"/>
      <c r="RV2" s="191"/>
      <c r="RW2" s="191"/>
      <c r="RX2" s="191"/>
      <c r="RY2" s="191"/>
      <c r="RZ2" s="191"/>
      <c r="SA2" s="191"/>
      <c r="SB2" s="191"/>
      <c r="SC2" s="191"/>
      <c r="SD2" s="191"/>
      <c r="SE2" s="191"/>
      <c r="SF2" s="191"/>
      <c r="SG2" s="191"/>
      <c r="SH2" s="191"/>
      <c r="SI2" s="191"/>
      <c r="SJ2" s="191"/>
      <c r="SK2" s="191"/>
      <c r="SL2" s="191"/>
      <c r="SM2" s="191"/>
      <c r="SN2" s="191"/>
      <c r="SO2" s="191"/>
      <c r="SP2" s="191"/>
      <c r="SQ2" s="191"/>
      <c r="SR2" s="191"/>
      <c r="SS2" s="191"/>
      <c r="ST2" s="191"/>
      <c r="SU2" s="191"/>
      <c r="SV2" s="191"/>
      <c r="SW2" s="191"/>
      <c r="SX2" s="191"/>
      <c r="SY2" s="191"/>
      <c r="SZ2" s="191"/>
      <c r="TA2" s="191"/>
      <c r="TB2" s="191"/>
      <c r="TC2" s="191"/>
      <c r="TD2" s="191"/>
      <c r="TE2" s="191"/>
      <c r="TF2" s="191"/>
      <c r="TG2" s="191"/>
      <c r="TH2" s="191"/>
      <c r="TI2" s="191"/>
      <c r="TJ2" s="191"/>
      <c r="TK2" s="191"/>
      <c r="TL2" s="191"/>
      <c r="TM2" s="191"/>
      <c r="TN2" s="191"/>
      <c r="TO2" s="191"/>
      <c r="TP2" s="191"/>
      <c r="TQ2" s="191"/>
      <c r="TR2" s="191"/>
      <c r="TS2" s="191"/>
      <c r="TT2" s="191"/>
      <c r="TU2" s="191"/>
      <c r="TV2" s="191"/>
      <c r="TW2" s="191"/>
      <c r="TX2" s="191"/>
      <c r="TY2" s="191"/>
      <c r="TZ2" s="191"/>
      <c r="UA2" s="191"/>
      <c r="UB2" s="191"/>
      <c r="UC2" s="191"/>
      <c r="UD2" s="191"/>
      <c r="UE2" s="191"/>
      <c r="UF2" s="191"/>
      <c r="UG2" s="191"/>
      <c r="UH2" s="191"/>
      <c r="UI2" s="191"/>
      <c r="UJ2" s="191"/>
      <c r="UK2" s="191"/>
      <c r="UL2" s="191"/>
      <c r="UM2" s="191"/>
      <c r="UN2" s="191"/>
      <c r="UO2" s="191"/>
      <c r="UP2" s="191"/>
      <c r="UQ2" s="191"/>
      <c r="UR2" s="191"/>
      <c r="US2" s="191"/>
      <c r="UT2" s="191"/>
      <c r="UU2" s="191"/>
      <c r="UV2" s="191"/>
      <c r="UW2" s="191"/>
      <c r="UX2" s="191"/>
      <c r="UY2" s="191"/>
      <c r="UZ2" s="191"/>
      <c r="VA2" s="191"/>
      <c r="VB2" s="191"/>
      <c r="VC2" s="191"/>
      <c r="VD2" s="191"/>
      <c r="VE2" s="191"/>
      <c r="VF2" s="191"/>
      <c r="VG2" s="191"/>
      <c r="VH2" s="191"/>
      <c r="VI2" s="191"/>
      <c r="VJ2" s="191"/>
      <c r="VK2" s="191"/>
      <c r="VL2" s="191"/>
      <c r="VM2" s="191"/>
      <c r="VN2" s="191"/>
      <c r="VO2" s="191"/>
      <c r="VP2" s="191"/>
      <c r="VQ2" s="191"/>
      <c r="VR2" s="191"/>
      <c r="VS2" s="191"/>
      <c r="VT2" s="191"/>
      <c r="VU2" s="191"/>
      <c r="VV2" s="191"/>
      <c r="VW2" s="191"/>
      <c r="VX2" s="191"/>
      <c r="VY2" s="191"/>
      <c r="VZ2" s="191"/>
      <c r="WA2" s="191"/>
      <c r="WB2" s="191"/>
      <c r="WC2" s="191"/>
      <c r="WD2" s="191"/>
      <c r="WE2" s="191"/>
      <c r="WF2" s="191"/>
      <c r="WG2" s="191"/>
      <c r="WH2" s="191"/>
      <c r="WI2" s="191"/>
      <c r="WJ2" s="191"/>
      <c r="WK2" s="191"/>
      <c r="WL2" s="191"/>
      <c r="WM2" s="191"/>
      <c r="WN2" s="191"/>
      <c r="WO2" s="191"/>
      <c r="WP2" s="191"/>
      <c r="WQ2" s="191"/>
      <c r="WR2" s="191"/>
      <c r="WS2" s="191"/>
      <c r="WT2" s="191"/>
      <c r="WU2" s="191"/>
      <c r="WV2" s="191"/>
      <c r="WW2" s="191"/>
      <c r="WX2" s="191"/>
      <c r="WY2" s="191"/>
      <c r="WZ2" s="191"/>
      <c r="XA2" s="191"/>
      <c r="XB2" s="191"/>
      <c r="XC2" s="191"/>
      <c r="XD2" s="191"/>
      <c r="XE2" s="191"/>
      <c r="XF2" s="191"/>
      <c r="XG2" s="191"/>
      <c r="XH2" s="191"/>
      <c r="XI2" s="191"/>
      <c r="XJ2" s="191"/>
      <c r="XK2" s="191"/>
      <c r="XL2" s="191"/>
      <c r="XM2" s="191"/>
      <c r="XN2" s="191"/>
      <c r="XO2" s="191"/>
      <c r="XP2" s="191"/>
      <c r="XQ2" s="191"/>
      <c r="XR2" s="191"/>
      <c r="XS2" s="191"/>
      <c r="XT2" s="191"/>
      <c r="XU2" s="191"/>
      <c r="XV2" s="191"/>
      <c r="XW2" s="191"/>
      <c r="XX2" s="191"/>
      <c r="XY2" s="191"/>
      <c r="XZ2" s="191"/>
      <c r="YA2" s="191"/>
      <c r="YB2" s="191"/>
      <c r="YC2" s="191"/>
      <c r="YD2" s="191"/>
      <c r="YE2" s="191"/>
      <c r="YF2" s="191"/>
      <c r="YG2" s="191"/>
      <c r="YH2" s="191"/>
      <c r="YI2" s="191"/>
      <c r="YJ2" s="191"/>
      <c r="YK2" s="191"/>
      <c r="YL2" s="191"/>
      <c r="YM2" s="191"/>
      <c r="YN2" s="191"/>
      <c r="YO2" s="191"/>
      <c r="YP2" s="191"/>
      <c r="YQ2" s="191"/>
      <c r="YR2" s="191"/>
      <c r="YS2" s="191"/>
      <c r="YT2" s="191"/>
      <c r="YU2" s="191"/>
      <c r="YV2" s="191"/>
      <c r="YW2" s="191"/>
      <c r="YX2" s="191"/>
      <c r="YY2" s="191"/>
      <c r="YZ2" s="191"/>
      <c r="ZA2" s="191"/>
      <c r="ZB2" s="191"/>
      <c r="ZC2" s="191"/>
      <c r="ZD2" s="191"/>
      <c r="ZE2" s="191"/>
      <c r="ZF2" s="191"/>
      <c r="ZG2" s="191"/>
      <c r="ZH2" s="191"/>
      <c r="ZI2" s="191"/>
      <c r="ZJ2" s="191"/>
      <c r="ZK2" s="191"/>
      <c r="ZL2" s="191"/>
      <c r="ZM2" s="191"/>
      <c r="ZN2" s="191"/>
      <c r="ZO2" s="191"/>
      <c r="ZP2" s="191"/>
      <c r="ZQ2" s="191"/>
      <c r="ZR2" s="191"/>
      <c r="ZS2" s="191"/>
      <c r="ZT2" s="191"/>
      <c r="ZU2" s="191"/>
      <c r="ZV2" s="191"/>
      <c r="ZW2" s="191"/>
      <c r="ZX2" s="191"/>
      <c r="ZY2" s="191"/>
      <c r="ZZ2" s="191"/>
      <c r="AAA2" s="191"/>
      <c r="AAB2" s="191"/>
      <c r="AAC2" s="191"/>
      <c r="AAD2" s="191"/>
      <c r="AAE2" s="191"/>
      <c r="AAF2" s="191"/>
      <c r="AAG2" s="191"/>
      <c r="AAH2" s="191"/>
      <c r="AAI2" s="191"/>
      <c r="AAJ2" s="191"/>
      <c r="AAK2" s="191"/>
      <c r="AAL2" s="191"/>
      <c r="AAM2" s="191"/>
      <c r="AAN2" s="191"/>
      <c r="AAO2" s="191"/>
      <c r="AAP2" s="191"/>
      <c r="AAQ2" s="191"/>
      <c r="AAR2" s="191"/>
      <c r="AAS2" s="191"/>
      <c r="AAT2" s="191"/>
      <c r="AAU2" s="191"/>
      <c r="AAV2" s="191"/>
      <c r="AAW2" s="191"/>
      <c r="AAX2" s="191"/>
      <c r="AAY2" s="191"/>
      <c r="AAZ2" s="191"/>
      <c r="ABA2" s="191"/>
      <c r="ABB2" s="191"/>
      <c r="ABC2" s="191"/>
      <c r="ABD2" s="191"/>
      <c r="ABE2" s="191"/>
      <c r="ABF2" s="191"/>
      <c r="ABG2" s="191"/>
      <c r="ABH2" s="191"/>
      <c r="ABI2" s="191"/>
      <c r="ABJ2" s="191"/>
      <c r="ABK2" s="191"/>
      <c r="ABL2" s="191"/>
      <c r="ABM2" s="191"/>
      <c r="ABN2" s="191"/>
      <c r="ABO2" s="191"/>
      <c r="ABP2" s="191"/>
      <c r="ABQ2" s="191"/>
      <c r="ABR2" s="191"/>
      <c r="ABS2" s="191"/>
      <c r="ABT2" s="191"/>
      <c r="ABU2" s="191"/>
      <c r="ABV2" s="191"/>
      <c r="ABW2" s="191"/>
      <c r="ABX2" s="191"/>
      <c r="ABY2" s="191"/>
      <c r="ABZ2" s="191"/>
      <c r="ACA2" s="191"/>
      <c r="ACB2" s="191"/>
      <c r="ACC2" s="191"/>
      <c r="ACD2" s="191"/>
      <c r="ACE2" s="191"/>
      <c r="ACF2" s="191"/>
      <c r="ACG2" s="191"/>
      <c r="ACH2" s="191"/>
      <c r="ACI2" s="191"/>
      <c r="ACJ2" s="191"/>
      <c r="ACK2" s="191"/>
      <c r="ACL2" s="191"/>
      <c r="ACM2" s="191"/>
      <c r="ACN2" s="191"/>
      <c r="ACO2" s="191"/>
      <c r="ACP2" s="191"/>
      <c r="ACQ2" s="191"/>
      <c r="ACR2" s="191"/>
      <c r="ACS2" s="191"/>
      <c r="ACT2" s="191"/>
      <c r="ACU2" s="191"/>
      <c r="ACV2" s="191"/>
      <c r="ACW2" s="191"/>
      <c r="ACX2" s="191"/>
      <c r="ACY2" s="191"/>
      <c r="ACZ2" s="191"/>
      <c r="ADA2" s="191"/>
      <c r="ADB2" s="191"/>
      <c r="ADC2" s="191"/>
      <c r="ADD2" s="191"/>
      <c r="ADE2" s="191"/>
      <c r="ADF2" s="191"/>
      <c r="ADG2" s="191"/>
      <c r="ADH2" s="191"/>
      <c r="ADI2" s="191"/>
      <c r="ADJ2" s="191"/>
      <c r="ADK2" s="191"/>
      <c r="ADL2" s="191"/>
      <c r="ADM2" s="191"/>
      <c r="ADN2" s="191"/>
      <c r="ADO2" s="191"/>
      <c r="ADP2" s="191"/>
      <c r="ADQ2" s="191"/>
      <c r="ADR2" s="191"/>
      <c r="ADS2" s="191"/>
      <c r="ADT2" s="191"/>
      <c r="ADU2" s="191"/>
      <c r="ADV2" s="191"/>
      <c r="ADW2" s="191"/>
      <c r="ADX2" s="191"/>
      <c r="ADY2" s="191"/>
      <c r="ADZ2" s="191"/>
      <c r="AEA2" s="191"/>
      <c r="AEB2" s="191"/>
      <c r="AEC2" s="191"/>
      <c r="AED2" s="191"/>
      <c r="AEE2" s="191"/>
      <c r="AEF2" s="191"/>
      <c r="AEG2" s="191"/>
      <c r="AEH2" s="191"/>
      <c r="AEI2" s="191"/>
      <c r="AEJ2" s="191"/>
      <c r="AEK2" s="191"/>
      <c r="AEL2" s="191"/>
      <c r="AEM2" s="191"/>
      <c r="AEN2" s="191"/>
      <c r="AEO2" s="191"/>
      <c r="AEP2" s="191"/>
      <c r="AEQ2" s="191"/>
      <c r="AER2" s="191"/>
      <c r="AES2" s="191"/>
      <c r="AET2" s="191"/>
      <c r="AEU2" s="191"/>
      <c r="AEV2" s="191"/>
      <c r="AEW2" s="191"/>
      <c r="AEX2" s="191"/>
      <c r="AEY2" s="191"/>
      <c r="AEZ2" s="191"/>
      <c r="AFA2" s="191"/>
      <c r="AFB2" s="191"/>
      <c r="AFC2" s="191"/>
      <c r="AFD2" s="191"/>
      <c r="AFE2" s="191"/>
      <c r="AFF2" s="191"/>
      <c r="AFG2" s="191"/>
      <c r="AFH2" s="191"/>
      <c r="AFI2" s="191"/>
      <c r="AFJ2" s="191"/>
      <c r="AFK2" s="191"/>
      <c r="AFL2" s="191"/>
      <c r="AFM2" s="191"/>
      <c r="AFN2" s="191"/>
      <c r="AFO2" s="191"/>
      <c r="AFP2" s="191"/>
      <c r="AFQ2" s="191"/>
      <c r="AFR2" s="191"/>
      <c r="AFS2" s="191"/>
      <c r="AFT2" s="191"/>
      <c r="AFU2" s="191"/>
      <c r="AFV2" s="191"/>
      <c r="AFW2" s="191"/>
      <c r="AFX2" s="191"/>
      <c r="AFY2" s="191"/>
      <c r="AFZ2" s="191"/>
      <c r="AGA2" s="191"/>
      <c r="AGB2" s="191"/>
      <c r="AGC2" s="191"/>
      <c r="AGD2" s="191"/>
      <c r="AGE2" s="191"/>
      <c r="AGF2" s="191"/>
      <c r="AGG2" s="191"/>
      <c r="AGH2" s="191"/>
      <c r="AGI2" s="191"/>
      <c r="AGJ2" s="191"/>
      <c r="AGK2" s="191"/>
      <c r="AGL2" s="191"/>
      <c r="AGM2" s="191"/>
      <c r="AGN2" s="191"/>
      <c r="AGO2" s="191"/>
      <c r="AGP2" s="191"/>
      <c r="AGQ2" s="191"/>
      <c r="AGR2" s="191"/>
      <c r="AGS2" s="191"/>
      <c r="AGT2" s="191"/>
      <c r="AGU2" s="191"/>
      <c r="AGV2" s="191"/>
      <c r="AGW2" s="191"/>
      <c r="AGX2" s="191"/>
      <c r="AGY2" s="191"/>
      <c r="AGZ2" s="191"/>
      <c r="AHA2" s="191"/>
      <c r="AHB2" s="191"/>
      <c r="AHC2" s="191"/>
      <c r="AHD2" s="191"/>
      <c r="AHE2" s="191"/>
      <c r="AHF2" s="191"/>
      <c r="AHG2" s="191"/>
      <c r="AHH2" s="191"/>
      <c r="AHI2" s="191"/>
      <c r="AHJ2" s="191"/>
      <c r="AHK2" s="191"/>
      <c r="AHL2" s="191"/>
      <c r="AHM2" s="191"/>
      <c r="AHN2" s="191"/>
      <c r="AHO2" s="191"/>
      <c r="AHP2" s="191"/>
      <c r="AHQ2" s="191"/>
      <c r="AHR2" s="191"/>
      <c r="AHS2" s="191"/>
      <c r="AHT2" s="191"/>
      <c r="AHU2" s="191"/>
      <c r="AHV2" s="191"/>
      <c r="AHW2" s="191"/>
      <c r="AHX2" s="191"/>
      <c r="AHY2" s="191"/>
      <c r="AHZ2" s="191"/>
      <c r="AIA2" s="191"/>
      <c r="AIB2" s="191"/>
      <c r="AIC2" s="191"/>
      <c r="AID2" s="191"/>
      <c r="AIE2" s="191"/>
      <c r="AIF2" s="191"/>
      <c r="AIG2" s="191"/>
      <c r="AIH2" s="191"/>
      <c r="AII2" s="191"/>
      <c r="AIJ2" s="191"/>
      <c r="AIK2" s="191"/>
      <c r="AIL2" s="191"/>
      <c r="AIM2" s="191"/>
      <c r="AIN2" s="191"/>
      <c r="AIO2" s="191"/>
      <c r="AIP2" s="191"/>
      <c r="AIQ2" s="191"/>
      <c r="AIR2" s="191"/>
      <c r="AIS2" s="191"/>
      <c r="AIT2" s="191"/>
      <c r="AIU2" s="191"/>
      <c r="AIV2" s="191"/>
      <c r="AIW2" s="191"/>
      <c r="AIX2" s="191"/>
      <c r="AIY2" s="191"/>
      <c r="AIZ2" s="191"/>
      <c r="AJA2" s="191"/>
      <c r="AJB2" s="191"/>
      <c r="AJC2" s="191"/>
      <c r="AJD2" s="191"/>
      <c r="AJE2" s="191"/>
      <c r="AJF2" s="191"/>
      <c r="AJG2" s="191"/>
      <c r="AJH2" s="191"/>
      <c r="AJI2" s="191"/>
      <c r="AJJ2" s="191"/>
      <c r="AJK2" s="191"/>
      <c r="AJL2" s="191"/>
      <c r="AJM2" s="191"/>
      <c r="AJN2" s="191"/>
      <c r="AJO2" s="191"/>
      <c r="AJP2" s="191"/>
      <c r="AJQ2" s="191"/>
      <c r="AJR2" s="191"/>
      <c r="AJS2" s="191"/>
      <c r="AJT2" s="191"/>
      <c r="AJU2" s="191"/>
      <c r="AJV2" s="191"/>
      <c r="AJW2" s="191"/>
      <c r="AJX2" s="191"/>
      <c r="AJY2" s="191"/>
      <c r="AJZ2" s="191"/>
      <c r="AKA2" s="191"/>
      <c r="AKB2" s="191"/>
      <c r="AKC2" s="191"/>
      <c r="AKD2" s="191"/>
      <c r="AKE2" s="191"/>
      <c r="AKF2" s="191"/>
      <c r="AKG2" s="191"/>
      <c r="AKH2" s="191"/>
      <c r="AKI2" s="191"/>
      <c r="AKJ2" s="191"/>
      <c r="AKK2" s="191"/>
      <c r="AKL2" s="191"/>
      <c r="AKM2" s="191"/>
      <c r="AKN2" s="191"/>
      <c r="AKO2" s="191"/>
      <c r="AKP2" s="191"/>
      <c r="AKQ2" s="191"/>
      <c r="AKR2" s="191"/>
      <c r="AKS2" s="191"/>
      <c r="AKT2" s="191"/>
      <c r="AKU2" s="191"/>
      <c r="AKV2" s="191"/>
      <c r="AKW2" s="191"/>
      <c r="AKX2" s="191"/>
      <c r="AKY2" s="191"/>
      <c r="AKZ2" s="191"/>
      <c r="ALA2" s="191"/>
      <c r="ALB2" s="191"/>
      <c r="ALC2" s="191"/>
      <c r="ALD2" s="191"/>
      <c r="ALE2" s="191"/>
      <c r="ALF2" s="191"/>
      <c r="ALG2" s="191"/>
      <c r="ALH2" s="191"/>
      <c r="ALI2" s="191"/>
      <c r="ALJ2" s="191"/>
      <c r="ALK2" s="191"/>
      <c r="ALL2" s="191"/>
      <c r="ALM2" s="191"/>
      <c r="ALN2" s="191"/>
      <c r="ALO2" s="191"/>
      <c r="ALP2" s="191"/>
      <c r="ALQ2" s="191"/>
      <c r="ALR2" s="191"/>
      <c r="ALS2" s="191"/>
      <c r="ALT2" s="191"/>
      <c r="ALU2" s="191"/>
      <c r="ALV2" s="191"/>
      <c r="ALW2" s="191"/>
      <c r="ALX2" s="191"/>
      <c r="ALY2" s="191"/>
      <c r="ALZ2" s="191"/>
      <c r="AMA2" s="191"/>
      <c r="AMB2" s="191"/>
      <c r="AMC2" s="191"/>
      <c r="AMD2" s="191"/>
      <c r="AME2" s="191"/>
      <c r="AMF2" s="191"/>
      <c r="AMG2" s="191"/>
      <c r="AMH2" s="191"/>
      <c r="AMI2" s="191"/>
      <c r="AMJ2" s="191"/>
    </row>
    <row r="3" spans="1:1024" ht="60" customHeight="1">
      <c r="A3" s="197" t="str">
        <f t="array" aca="1" ref="A3" ca="1">IFERROR(INDEX('TABELLA DI APPOGGIO'!B$2:B$86,MATCH(0,COUNTIF('TABELLA C'!A$2:A2,IF('TABELLA DI APPOGGIO'!A$2:A$86='TABELLA C'!A$2,'TABELLA DI APPOGGIO'!B$2:B$86,'TABELLA C'!A$2)),0)),"")</f>
        <v>A1_A1</v>
      </c>
      <c r="B3" s="197" t="str">
        <f t="shared" ref="B3:B40" ca="1" si="0">A3</f>
        <v>A1_A1</v>
      </c>
      <c r="C3" s="198" t="str">
        <f ca="1">IFERROR(VLOOKUP($B3,'TABELLA DI APPOGGIO'!$B$2:$EH$86,3,FALSE()),"")</f>
        <v>Accesso, valutazione e progettazione</v>
      </c>
      <c r="D3" s="198" t="str">
        <f ca="1">IFERROR(VLOOKUP($B3,'TABELLA DI APPOGGIO'!$B$2:$EH$86,4,FALSE()),"")</f>
        <v>Servizi di Informazione consulenza e orientamento</v>
      </c>
      <c r="E3" s="198" t="str">
        <f ca="1">IFERROR(VLOOKUP($B3,'TABELLA DI APPOGGIO'!$B$2:$EH$86,5,FALSE()),"")</f>
        <v>Segretariato Sociale</v>
      </c>
      <c r="F3" s="198" t="str">
        <f ca="1">IFERROR(VLOOKUP($B3,'TABELLA DI APPOGGIO'!$B$2:$EI$86,138,FALSE()),"")</f>
        <v>Sì</v>
      </c>
      <c r="G3" s="199">
        <f ca="1">IFERROR(VLOOKUP($B3,'TABELLA DI APPOGGIO'!$B$2:$EH$86,6,FALSE()),"")</f>
        <v>107000</v>
      </c>
      <c r="H3" s="199">
        <f ca="1">IFERROR(VLOOKUP($B3,'TABELLA DI APPOGGIO'!$B$2:$EH$86,7,FALSE()),"")</f>
        <v>0</v>
      </c>
      <c r="I3" s="199">
        <f ca="1">IFERROR(VLOOKUP($B3,'TABELLA DI APPOGGIO'!$B$2:$EH$86,8,FALSE()),"")</f>
        <v>0</v>
      </c>
      <c r="J3" s="199">
        <f ca="1">IFERROR(VLOOKUP($B3,'TABELLA DI APPOGGIO'!$B$2:$EH$86,9,FALSE()),"")</f>
        <v>0</v>
      </c>
      <c r="K3" s="199">
        <f ca="1">IFERROR(VLOOKUP($B3,'TABELLA DI APPOGGIO'!$B$2:$EH$86,10,FALSE()),"")</f>
        <v>0</v>
      </c>
      <c r="L3" s="199">
        <f ca="1">IFERROR(VLOOKUP($B3,'TABELLA DI APPOGGIO'!$B$2:$EH$86,11,FALSE()),"")</f>
        <v>107000</v>
      </c>
      <c r="M3" s="199">
        <f ca="1">IFERROR(VLOOKUP($B3,'TABELLA DI APPOGGIO'!$B$2:$EH$86,12,FALSE()),"")</f>
        <v>0</v>
      </c>
      <c r="N3" s="199">
        <f ca="1">IFERROR(VLOOKUP($B3,'TABELLA DI APPOGGIO'!$B$2:$EH$86,13,FALSE()),"")</f>
        <v>0</v>
      </c>
      <c r="O3" s="199">
        <f ca="1">IFERROR(VLOOKUP($B3,'TABELLA DI APPOGGIO'!$B$2:$EH$86,14,FALSE()),"")</f>
        <v>0</v>
      </c>
      <c r="P3" s="199">
        <f ca="1">IFERROR(VLOOKUP($B3,'TABELLA DI APPOGGIO'!$B$2:$EH$86,15,FALSE()),"")</f>
        <v>0</v>
      </c>
      <c r="Q3" s="199">
        <f ca="1">IFERROR(VLOOKUP($B3,'TABELLA DI APPOGGIO'!$B$2:$EH$86,16,FALSE()),"")</f>
        <v>0</v>
      </c>
      <c r="R3" s="199">
        <f ca="1">IFERROR(VLOOKUP($B3,'TABELLA DI APPOGGIO'!$B$2:$EH$86,17,FALSE()),"")</f>
        <v>0</v>
      </c>
      <c r="S3" s="199">
        <f ca="1">IFERROR(VLOOKUP($B3,'TABELLA DI APPOGGIO'!$B$2:$EH$86,18,FALSE()),"")</f>
        <v>0</v>
      </c>
      <c r="T3" s="199">
        <f ca="1">IFERROR(VLOOKUP($B3,'TABELLA DI APPOGGIO'!$B$2:$EH$86,19,FALSE()),"")</f>
        <v>0</v>
      </c>
      <c r="U3" s="199">
        <f ca="1">IFERROR(VLOOKUP($B3,'TABELLA DI APPOGGIO'!$B$2:$EH$86,20,FALSE()),"")</f>
        <v>0</v>
      </c>
      <c r="V3" s="199">
        <f ca="1">IFERROR(VLOOKUP($B3,'TABELLA DI APPOGGIO'!$B$2:$EH$86,21,FALSE()),"")</f>
        <v>0</v>
      </c>
    </row>
    <row r="4" spans="1:1024" ht="60" customHeight="1">
      <c r="A4" s="197" t="str">
        <f t="array" aca="1" ref="A4" ca="1">IFERROR(INDEX('TABELLA DI APPOGGIO'!B$2:B$86,MATCH(0,COUNTIF('TABELLA C'!A$2:A3,IF('TABELLA DI APPOGGIO'!A$2:A$86='TABELLA C'!A$2,'TABELLA DI APPOGGIO'!B$2:B$86,'TABELLA C'!A$2)),0)),"")</f>
        <v>A1_A1</v>
      </c>
      <c r="B4" s="197" t="str">
        <f t="shared" ca="1" si="0"/>
        <v>A1_A1</v>
      </c>
      <c r="C4" s="198" t="str">
        <f ca="1">IFERROR(VLOOKUP($B4,'TABELLA DI APPOGGIO'!$B$2:$EH$86,3,FALSE()),"")</f>
        <v>Accesso, valutazione e progettazione</v>
      </c>
      <c r="D4" s="198" t="str">
        <f ca="1">IFERROR(VLOOKUP($B4,'TABELLA DI APPOGGIO'!$B$2:$EH$86,4,FALSE()),"")</f>
        <v>Servizi di Informazione consulenza e orientamento</v>
      </c>
      <c r="E4" s="198" t="str">
        <f ca="1">IFERROR(VLOOKUP($B4,'TABELLA DI APPOGGIO'!$B$2:$EH$86,5,FALSE()),"")</f>
        <v>Segretariato Sociale</v>
      </c>
      <c r="F4" s="198" t="str">
        <f ca="1">IFERROR(VLOOKUP($B4,'TABELLA DI APPOGGIO'!$B$2:$EI$86,138,FALSE()),"")</f>
        <v>Sì</v>
      </c>
      <c r="G4" s="199">
        <f ca="1">IFERROR(VLOOKUP($B4,'TABELLA DI APPOGGIO'!$B$2:$EH$86,6,FALSE()),"")</f>
        <v>107000</v>
      </c>
      <c r="H4" s="199">
        <f ca="1">IFERROR(VLOOKUP($B4,'TABELLA DI APPOGGIO'!$B$2:$EH$86,7,FALSE()),"")</f>
        <v>0</v>
      </c>
      <c r="I4" s="199">
        <f ca="1">IFERROR(VLOOKUP($B4,'TABELLA DI APPOGGIO'!$B$2:$EH$86,8,FALSE()),"")</f>
        <v>0</v>
      </c>
      <c r="J4" s="199">
        <f ca="1">IFERROR(VLOOKUP($B4,'TABELLA DI APPOGGIO'!$B$2:$EH$86,9,FALSE()),"")</f>
        <v>0</v>
      </c>
      <c r="K4" s="199">
        <f ca="1">IFERROR(VLOOKUP($B4,'TABELLA DI APPOGGIO'!$B$2:$EH$86,10,FALSE()),"")</f>
        <v>0</v>
      </c>
      <c r="L4" s="199">
        <f ca="1">IFERROR(VLOOKUP($B4,'TABELLA DI APPOGGIO'!$B$2:$EH$86,11,FALSE()),"")</f>
        <v>107000</v>
      </c>
      <c r="M4" s="199">
        <f ca="1">IFERROR(VLOOKUP($B4,'TABELLA DI APPOGGIO'!$B$2:$EH$86,12,FALSE()),"")</f>
        <v>0</v>
      </c>
      <c r="N4" s="199">
        <f ca="1">IFERROR(VLOOKUP($B4,'TABELLA DI APPOGGIO'!$B$2:$EH$86,13,FALSE()),"")</f>
        <v>0</v>
      </c>
      <c r="O4" s="199">
        <f ca="1">IFERROR(VLOOKUP($B4,'TABELLA DI APPOGGIO'!$B$2:$EH$86,14,FALSE()),"")</f>
        <v>0</v>
      </c>
      <c r="P4" s="199">
        <f ca="1">IFERROR(VLOOKUP($B4,'TABELLA DI APPOGGIO'!$B$2:$EH$86,15,FALSE()),"")</f>
        <v>0</v>
      </c>
      <c r="Q4" s="199">
        <f ca="1">IFERROR(VLOOKUP($B4,'TABELLA DI APPOGGIO'!$B$2:$EH$86,16,FALSE()),"")</f>
        <v>0</v>
      </c>
      <c r="R4" s="199">
        <f ca="1">IFERROR(VLOOKUP($B4,'TABELLA DI APPOGGIO'!$B$2:$EH$86,17,FALSE()),"")</f>
        <v>0</v>
      </c>
      <c r="S4" s="199">
        <f ca="1">IFERROR(VLOOKUP($B4,'TABELLA DI APPOGGIO'!$B$2:$EH$86,18,FALSE()),"")</f>
        <v>0</v>
      </c>
      <c r="T4" s="199">
        <f ca="1">IFERROR(VLOOKUP($B4,'TABELLA DI APPOGGIO'!$B$2:$EH$86,19,FALSE()),"")</f>
        <v>0</v>
      </c>
      <c r="U4" s="199">
        <f ca="1">IFERROR(VLOOKUP($B4,'TABELLA DI APPOGGIO'!$B$2:$EH$86,20,FALSE()),"")</f>
        <v>0</v>
      </c>
      <c r="V4" s="199">
        <f ca="1">IFERROR(VLOOKUP($B4,'TABELLA DI APPOGGIO'!$B$2:$EH$86,21,FALSE()),"")</f>
        <v>0</v>
      </c>
    </row>
    <row r="5" spans="1:1024" ht="60" customHeight="1">
      <c r="A5" s="197" t="str">
        <f t="array" aca="1" ref="A5" ca="1">IFERROR(INDEX('TABELLA DI APPOGGIO'!B$2:B$86,MATCH(0,COUNTIF('TABELLA C'!A$2:A4,IF('TABELLA DI APPOGGIO'!A$2:A$86='TABELLA C'!A$2,'TABELLA DI APPOGGIO'!B$2:B$86,'TABELLA C'!A$2)),0)),"")</f>
        <v>A1_A1</v>
      </c>
      <c r="B5" s="197" t="str">
        <f t="shared" ca="1" si="0"/>
        <v>A1_A1</v>
      </c>
      <c r="C5" s="198" t="str">
        <f ca="1">IFERROR(VLOOKUP($B5,'TABELLA DI APPOGGIO'!$B$2:$EH$86,3,FALSE()),"")</f>
        <v>Accesso, valutazione e progettazione</v>
      </c>
      <c r="D5" s="198" t="str">
        <f ca="1">IFERROR(VLOOKUP($B5,'TABELLA DI APPOGGIO'!$B$2:$EH$86,4,FALSE()),"")</f>
        <v>Servizi di Informazione consulenza e orientamento</v>
      </c>
      <c r="E5" s="198" t="str">
        <f ca="1">IFERROR(VLOOKUP($B5,'TABELLA DI APPOGGIO'!$B$2:$EH$86,5,FALSE()),"")</f>
        <v>Segretariato Sociale</v>
      </c>
      <c r="F5" s="198" t="str">
        <f ca="1">IFERROR(VLOOKUP($B5,'TABELLA DI APPOGGIO'!$B$2:$EI$86,138,FALSE()),"")</f>
        <v>Sì</v>
      </c>
      <c r="G5" s="199">
        <f ca="1">IFERROR(VLOOKUP($B5,'TABELLA DI APPOGGIO'!$B$2:$EH$86,6,FALSE()),"")</f>
        <v>107000</v>
      </c>
      <c r="H5" s="199">
        <f ca="1">IFERROR(VLOOKUP($B5,'TABELLA DI APPOGGIO'!$B$2:$EH$86,7,FALSE()),"")</f>
        <v>0</v>
      </c>
      <c r="I5" s="199">
        <f ca="1">IFERROR(VLOOKUP($B5,'TABELLA DI APPOGGIO'!$B$2:$EH$86,8,FALSE()),"")</f>
        <v>0</v>
      </c>
      <c r="J5" s="199">
        <f ca="1">IFERROR(VLOOKUP($B5,'TABELLA DI APPOGGIO'!$B$2:$EH$86,9,FALSE()),"")</f>
        <v>0</v>
      </c>
      <c r="K5" s="199">
        <f ca="1">IFERROR(VLOOKUP($B5,'TABELLA DI APPOGGIO'!$B$2:$EH$86,10,FALSE()),"")</f>
        <v>0</v>
      </c>
      <c r="L5" s="199">
        <f ca="1">IFERROR(VLOOKUP($B5,'TABELLA DI APPOGGIO'!$B$2:$EH$86,11,FALSE()),"")</f>
        <v>107000</v>
      </c>
      <c r="M5" s="199">
        <f ca="1">IFERROR(VLOOKUP($B5,'TABELLA DI APPOGGIO'!$B$2:$EH$86,12,FALSE()),"")</f>
        <v>0</v>
      </c>
      <c r="N5" s="199">
        <f ca="1">IFERROR(VLOOKUP($B5,'TABELLA DI APPOGGIO'!$B$2:$EH$86,13,FALSE()),"")</f>
        <v>0</v>
      </c>
      <c r="O5" s="199">
        <f ca="1">IFERROR(VLOOKUP($B5,'TABELLA DI APPOGGIO'!$B$2:$EH$86,14,FALSE()),"")</f>
        <v>0</v>
      </c>
      <c r="P5" s="199">
        <f ca="1">IFERROR(VLOOKUP($B5,'TABELLA DI APPOGGIO'!$B$2:$EH$86,15,FALSE()),"")</f>
        <v>0</v>
      </c>
      <c r="Q5" s="199">
        <f ca="1">IFERROR(VLOOKUP($B5,'TABELLA DI APPOGGIO'!$B$2:$EH$86,16,FALSE()),"")</f>
        <v>0</v>
      </c>
      <c r="R5" s="199">
        <f ca="1">IFERROR(VLOOKUP($B5,'TABELLA DI APPOGGIO'!$B$2:$EH$86,17,FALSE()),"")</f>
        <v>0</v>
      </c>
      <c r="S5" s="199">
        <f ca="1">IFERROR(VLOOKUP($B5,'TABELLA DI APPOGGIO'!$B$2:$EH$86,18,FALSE()),"")</f>
        <v>0</v>
      </c>
      <c r="T5" s="199">
        <f ca="1">IFERROR(VLOOKUP($B5,'TABELLA DI APPOGGIO'!$B$2:$EH$86,19,FALSE()),"")</f>
        <v>0</v>
      </c>
      <c r="U5" s="199">
        <f ca="1">IFERROR(VLOOKUP($B5,'TABELLA DI APPOGGIO'!$B$2:$EH$86,20,FALSE()),"")</f>
        <v>0</v>
      </c>
      <c r="V5" s="199">
        <f ca="1">IFERROR(VLOOKUP($B5,'TABELLA DI APPOGGIO'!$B$2:$EH$86,21,FALSE()),"")</f>
        <v>0</v>
      </c>
    </row>
    <row r="6" spans="1:1024" ht="60" customHeight="1">
      <c r="A6" s="197" t="str">
        <f t="array" aca="1" ref="A6" ca="1">IFERROR(INDEX('TABELLA DI APPOGGIO'!B$2:B$86,MATCH(0,COUNTIF('TABELLA C'!A$2:A5,IF('TABELLA DI APPOGGIO'!A$2:A$86='TABELLA C'!A$2,'TABELLA DI APPOGGIO'!B$2:B$86,'TABELLA C'!A$2)),0)),"")</f>
        <v>A1_A1</v>
      </c>
      <c r="B6" s="197" t="str">
        <f t="shared" ca="1" si="0"/>
        <v>A1_A1</v>
      </c>
      <c r="C6" s="198" t="str">
        <f ca="1">IFERROR(VLOOKUP($B6,'TABELLA DI APPOGGIO'!$B$2:$EH$86,3,FALSE()),"")</f>
        <v>Accesso, valutazione e progettazione</v>
      </c>
      <c r="D6" s="198" t="str">
        <f ca="1">IFERROR(VLOOKUP($B6,'TABELLA DI APPOGGIO'!$B$2:$EH$86,4,FALSE()),"")</f>
        <v>Servizi di Informazione consulenza e orientamento</v>
      </c>
      <c r="E6" s="198" t="str">
        <f ca="1">IFERROR(VLOOKUP($B6,'TABELLA DI APPOGGIO'!$B$2:$EH$86,5,FALSE()),"")</f>
        <v>Segretariato Sociale</v>
      </c>
      <c r="F6" s="198" t="str">
        <f ca="1">IFERROR(VLOOKUP($B6,'TABELLA DI APPOGGIO'!$B$2:$EI$86,138,FALSE()),"")</f>
        <v>Sì</v>
      </c>
      <c r="G6" s="199">
        <f ca="1">IFERROR(VLOOKUP($B6,'TABELLA DI APPOGGIO'!$B$2:$EH$86,6,FALSE()),"")</f>
        <v>107000</v>
      </c>
      <c r="H6" s="199">
        <f ca="1">IFERROR(VLOOKUP($B6,'TABELLA DI APPOGGIO'!$B$2:$EH$86,7,FALSE()),"")</f>
        <v>0</v>
      </c>
      <c r="I6" s="199">
        <f ca="1">IFERROR(VLOOKUP($B6,'TABELLA DI APPOGGIO'!$B$2:$EH$86,8,FALSE()),"")</f>
        <v>0</v>
      </c>
      <c r="J6" s="199">
        <f ca="1">IFERROR(VLOOKUP($B6,'TABELLA DI APPOGGIO'!$B$2:$EH$86,9,FALSE()),"")</f>
        <v>0</v>
      </c>
      <c r="K6" s="199">
        <f ca="1">IFERROR(VLOOKUP($B6,'TABELLA DI APPOGGIO'!$B$2:$EH$86,10,FALSE()),"")</f>
        <v>0</v>
      </c>
      <c r="L6" s="199">
        <f ca="1">IFERROR(VLOOKUP($B6,'TABELLA DI APPOGGIO'!$B$2:$EH$86,11,FALSE()),"")</f>
        <v>107000</v>
      </c>
      <c r="M6" s="199">
        <f ca="1">IFERROR(VLOOKUP($B6,'TABELLA DI APPOGGIO'!$B$2:$EH$86,12,FALSE()),"")</f>
        <v>0</v>
      </c>
      <c r="N6" s="199">
        <f ca="1">IFERROR(VLOOKUP($B6,'TABELLA DI APPOGGIO'!$B$2:$EH$86,13,FALSE()),"")</f>
        <v>0</v>
      </c>
      <c r="O6" s="199">
        <f ca="1">IFERROR(VLOOKUP($B6,'TABELLA DI APPOGGIO'!$B$2:$EH$86,14,FALSE()),"")</f>
        <v>0</v>
      </c>
      <c r="P6" s="199">
        <f ca="1">IFERROR(VLOOKUP($B6,'TABELLA DI APPOGGIO'!$B$2:$EH$86,15,FALSE()),"")</f>
        <v>0</v>
      </c>
      <c r="Q6" s="199">
        <f ca="1">IFERROR(VLOOKUP($B6,'TABELLA DI APPOGGIO'!$B$2:$EH$86,16,FALSE()),"")</f>
        <v>0</v>
      </c>
      <c r="R6" s="199">
        <f ca="1">IFERROR(VLOOKUP($B6,'TABELLA DI APPOGGIO'!$B$2:$EH$86,17,FALSE()),"")</f>
        <v>0</v>
      </c>
      <c r="S6" s="199">
        <f ca="1">IFERROR(VLOOKUP($B6,'TABELLA DI APPOGGIO'!$B$2:$EH$86,18,FALSE()),"")</f>
        <v>0</v>
      </c>
      <c r="T6" s="199">
        <f ca="1">IFERROR(VLOOKUP($B6,'TABELLA DI APPOGGIO'!$B$2:$EH$86,19,FALSE()),"")</f>
        <v>0</v>
      </c>
      <c r="U6" s="199">
        <f ca="1">IFERROR(VLOOKUP($B6,'TABELLA DI APPOGGIO'!$B$2:$EH$86,20,FALSE()),"")</f>
        <v>0</v>
      </c>
      <c r="V6" s="199">
        <f ca="1">IFERROR(VLOOKUP($B6,'TABELLA DI APPOGGIO'!$B$2:$EH$86,21,FALSE()),"")</f>
        <v>0</v>
      </c>
    </row>
    <row r="7" spans="1:1024" ht="60" customHeight="1">
      <c r="A7" s="197" t="str">
        <f t="array" aca="1" ref="A7" ca="1">IFERROR(INDEX('TABELLA DI APPOGGIO'!B$2:B$86,MATCH(0,COUNTIF('TABELLA C'!A$2:A6,IF('TABELLA DI APPOGGIO'!A$2:A$86='TABELLA C'!A$2,'TABELLA DI APPOGGIO'!B$2:B$86,'TABELLA C'!A$2)),0)),"")</f>
        <v>A1_A1</v>
      </c>
      <c r="B7" s="197" t="str">
        <f t="shared" ca="1" si="0"/>
        <v>A1_A1</v>
      </c>
      <c r="C7" s="198" t="str">
        <f ca="1">IFERROR(VLOOKUP($B7,'TABELLA DI APPOGGIO'!$B$2:$EH$86,3,FALSE()),"")</f>
        <v>Accesso, valutazione e progettazione</v>
      </c>
      <c r="D7" s="198" t="str">
        <f ca="1">IFERROR(VLOOKUP($B7,'TABELLA DI APPOGGIO'!$B$2:$EH$86,4,FALSE()),"")</f>
        <v>Servizi di Informazione consulenza e orientamento</v>
      </c>
      <c r="E7" s="198" t="str">
        <f ca="1">IFERROR(VLOOKUP($B7,'TABELLA DI APPOGGIO'!$B$2:$EH$86,5,FALSE()),"")</f>
        <v>Segretariato Sociale</v>
      </c>
      <c r="F7" s="198" t="str">
        <f ca="1">IFERROR(VLOOKUP($B7,'TABELLA DI APPOGGIO'!$B$2:$EI$86,138,FALSE()),"")</f>
        <v>Sì</v>
      </c>
      <c r="G7" s="199">
        <f ca="1">IFERROR(VLOOKUP($B7,'TABELLA DI APPOGGIO'!$B$2:$EH$86,6,FALSE()),"")</f>
        <v>107000</v>
      </c>
      <c r="H7" s="199">
        <f ca="1">IFERROR(VLOOKUP($B7,'TABELLA DI APPOGGIO'!$B$2:$EH$86,7,FALSE()),"")</f>
        <v>0</v>
      </c>
      <c r="I7" s="199">
        <f ca="1">IFERROR(VLOOKUP($B7,'TABELLA DI APPOGGIO'!$B$2:$EH$86,8,FALSE()),"")</f>
        <v>0</v>
      </c>
      <c r="J7" s="199">
        <f ca="1">IFERROR(VLOOKUP($B7,'TABELLA DI APPOGGIO'!$B$2:$EH$86,9,FALSE()),"")</f>
        <v>0</v>
      </c>
      <c r="K7" s="199">
        <f ca="1">IFERROR(VLOOKUP($B7,'TABELLA DI APPOGGIO'!$B$2:$EH$86,10,FALSE()),"")</f>
        <v>0</v>
      </c>
      <c r="L7" s="199">
        <f ca="1">IFERROR(VLOOKUP($B7,'TABELLA DI APPOGGIO'!$B$2:$EH$86,11,FALSE()),"")</f>
        <v>107000</v>
      </c>
      <c r="M7" s="199">
        <f ca="1">IFERROR(VLOOKUP($B7,'TABELLA DI APPOGGIO'!$B$2:$EH$86,12,FALSE()),"")</f>
        <v>0</v>
      </c>
      <c r="N7" s="199">
        <f ca="1">IFERROR(VLOOKUP($B7,'TABELLA DI APPOGGIO'!$B$2:$EH$86,13,FALSE()),"")</f>
        <v>0</v>
      </c>
      <c r="O7" s="199">
        <f ca="1">IFERROR(VLOOKUP($B7,'TABELLA DI APPOGGIO'!$B$2:$EH$86,14,FALSE()),"")</f>
        <v>0</v>
      </c>
      <c r="P7" s="199">
        <f ca="1">IFERROR(VLOOKUP($B7,'TABELLA DI APPOGGIO'!$B$2:$EH$86,15,FALSE()),"")</f>
        <v>0</v>
      </c>
      <c r="Q7" s="199">
        <f ca="1">IFERROR(VLOOKUP($B7,'TABELLA DI APPOGGIO'!$B$2:$EH$86,16,FALSE()),"")</f>
        <v>0</v>
      </c>
      <c r="R7" s="199">
        <f ca="1">IFERROR(VLOOKUP($B7,'TABELLA DI APPOGGIO'!$B$2:$EH$86,17,FALSE()),"")</f>
        <v>0</v>
      </c>
      <c r="S7" s="199">
        <f ca="1">IFERROR(VLOOKUP($B7,'TABELLA DI APPOGGIO'!$B$2:$EH$86,18,FALSE()),"")</f>
        <v>0</v>
      </c>
      <c r="T7" s="199">
        <f ca="1">IFERROR(VLOOKUP($B7,'TABELLA DI APPOGGIO'!$B$2:$EH$86,19,FALSE()),"")</f>
        <v>0</v>
      </c>
      <c r="U7" s="199">
        <f ca="1">IFERROR(VLOOKUP($B7,'TABELLA DI APPOGGIO'!$B$2:$EH$86,20,FALSE()),"")</f>
        <v>0</v>
      </c>
      <c r="V7" s="199">
        <f ca="1">IFERROR(VLOOKUP($B7,'TABELLA DI APPOGGIO'!$B$2:$EH$86,21,FALSE()),"")</f>
        <v>0</v>
      </c>
    </row>
    <row r="8" spans="1:1024" ht="60" customHeight="1">
      <c r="A8" s="197" t="str">
        <f t="array" aca="1" ref="A8" ca="1">IFERROR(INDEX('TABELLA DI APPOGGIO'!B$2:B$86,MATCH(0,COUNTIF('TABELLA C'!A$2:A7,IF('TABELLA DI APPOGGIO'!A$2:A$86='TABELLA C'!A$2,'TABELLA DI APPOGGIO'!B$2:B$86,'TABELLA C'!A$2)),0)),"")</f>
        <v>A1_A1</v>
      </c>
      <c r="B8" s="197" t="str">
        <f t="shared" ca="1" si="0"/>
        <v>A1_A1</v>
      </c>
      <c r="C8" s="198" t="str">
        <f ca="1">IFERROR(VLOOKUP($B8,'TABELLA DI APPOGGIO'!$B$2:$EH$86,3,FALSE()),"")</f>
        <v>Accesso, valutazione e progettazione</v>
      </c>
      <c r="D8" s="198" t="str">
        <f ca="1">IFERROR(VLOOKUP($B8,'TABELLA DI APPOGGIO'!$B$2:$EH$86,4,FALSE()),"")</f>
        <v>Servizi di Informazione consulenza e orientamento</v>
      </c>
      <c r="E8" s="198" t="str">
        <f ca="1">IFERROR(VLOOKUP($B8,'TABELLA DI APPOGGIO'!$B$2:$EH$86,5,FALSE()),"")</f>
        <v>Segretariato Sociale</v>
      </c>
      <c r="F8" s="198" t="str">
        <f ca="1">IFERROR(VLOOKUP($B8,'TABELLA DI APPOGGIO'!$B$2:$EI$86,138,FALSE()),"")</f>
        <v>Sì</v>
      </c>
      <c r="G8" s="199">
        <f ca="1">IFERROR(VLOOKUP($B8,'TABELLA DI APPOGGIO'!$B$2:$EH$86,6,FALSE()),"")</f>
        <v>107000</v>
      </c>
      <c r="H8" s="199">
        <f ca="1">IFERROR(VLOOKUP($B8,'TABELLA DI APPOGGIO'!$B$2:$EH$86,7,FALSE()),"")</f>
        <v>0</v>
      </c>
      <c r="I8" s="199">
        <f ca="1">IFERROR(VLOOKUP($B8,'TABELLA DI APPOGGIO'!$B$2:$EH$86,8,FALSE()),"")</f>
        <v>0</v>
      </c>
      <c r="J8" s="199">
        <f ca="1">IFERROR(VLOOKUP($B8,'TABELLA DI APPOGGIO'!$B$2:$EH$86,9,FALSE()),"")</f>
        <v>0</v>
      </c>
      <c r="K8" s="199">
        <f ca="1">IFERROR(VLOOKUP($B8,'TABELLA DI APPOGGIO'!$B$2:$EH$86,10,FALSE()),"")</f>
        <v>0</v>
      </c>
      <c r="L8" s="199">
        <f ca="1">IFERROR(VLOOKUP($B8,'TABELLA DI APPOGGIO'!$B$2:$EH$86,11,FALSE()),"")</f>
        <v>107000</v>
      </c>
      <c r="M8" s="199">
        <f ca="1">IFERROR(VLOOKUP($B8,'TABELLA DI APPOGGIO'!$B$2:$EH$86,12,FALSE()),"")</f>
        <v>0</v>
      </c>
      <c r="N8" s="199">
        <f ca="1">IFERROR(VLOOKUP($B8,'TABELLA DI APPOGGIO'!$B$2:$EH$86,13,FALSE()),"")</f>
        <v>0</v>
      </c>
      <c r="O8" s="199">
        <f ca="1">IFERROR(VLOOKUP($B8,'TABELLA DI APPOGGIO'!$B$2:$EH$86,14,FALSE()),"")</f>
        <v>0</v>
      </c>
      <c r="P8" s="199">
        <f ca="1">IFERROR(VLOOKUP($B8,'TABELLA DI APPOGGIO'!$B$2:$EH$86,15,FALSE()),"")</f>
        <v>0</v>
      </c>
      <c r="Q8" s="199">
        <f ca="1">IFERROR(VLOOKUP($B8,'TABELLA DI APPOGGIO'!$B$2:$EH$86,16,FALSE()),"")</f>
        <v>0</v>
      </c>
      <c r="R8" s="199">
        <f ca="1">IFERROR(VLOOKUP($B8,'TABELLA DI APPOGGIO'!$B$2:$EH$86,17,FALSE()),"")</f>
        <v>0</v>
      </c>
      <c r="S8" s="199">
        <f ca="1">IFERROR(VLOOKUP($B8,'TABELLA DI APPOGGIO'!$B$2:$EH$86,18,FALSE()),"")</f>
        <v>0</v>
      </c>
      <c r="T8" s="199">
        <f ca="1">IFERROR(VLOOKUP($B8,'TABELLA DI APPOGGIO'!$B$2:$EH$86,19,FALSE()),"")</f>
        <v>0</v>
      </c>
      <c r="U8" s="199">
        <f ca="1">IFERROR(VLOOKUP($B8,'TABELLA DI APPOGGIO'!$B$2:$EH$86,20,FALSE()),"")</f>
        <v>0</v>
      </c>
      <c r="V8" s="199">
        <f ca="1">IFERROR(VLOOKUP($B8,'TABELLA DI APPOGGIO'!$B$2:$EH$86,21,FALSE()),"")</f>
        <v>0</v>
      </c>
    </row>
    <row r="9" spans="1:1024" ht="60" customHeight="1">
      <c r="A9" s="197" t="str">
        <f t="array" aca="1" ref="A9" ca="1">IFERROR(INDEX('TABELLA DI APPOGGIO'!B$2:B$86,MATCH(0,COUNTIF('TABELLA C'!A$2:A8,IF('TABELLA DI APPOGGIO'!A$2:A$86='TABELLA C'!A$2,'TABELLA DI APPOGGIO'!B$2:B$86,'TABELLA C'!A$2)),0)),"")</f>
        <v>A1_A1</v>
      </c>
      <c r="B9" s="197" t="str">
        <f t="shared" ca="1" si="0"/>
        <v>A1_A1</v>
      </c>
      <c r="C9" s="198" t="str">
        <f ca="1">IFERROR(VLOOKUP($B9,'TABELLA DI APPOGGIO'!$B$2:$EH$86,3,FALSE()),"")</f>
        <v>Accesso, valutazione e progettazione</v>
      </c>
      <c r="D9" s="198" t="str">
        <f ca="1">IFERROR(VLOOKUP($B9,'TABELLA DI APPOGGIO'!$B$2:$EH$86,4,FALSE()),"")</f>
        <v>Servizi di Informazione consulenza e orientamento</v>
      </c>
      <c r="E9" s="198" t="str">
        <f ca="1">IFERROR(VLOOKUP($B9,'TABELLA DI APPOGGIO'!$B$2:$EH$86,5,FALSE()),"")</f>
        <v>Segretariato Sociale</v>
      </c>
      <c r="F9" s="198" t="str">
        <f ca="1">IFERROR(VLOOKUP($B9,'TABELLA DI APPOGGIO'!$B$2:$EI$86,138,FALSE()),"")</f>
        <v>Sì</v>
      </c>
      <c r="G9" s="199">
        <f ca="1">IFERROR(VLOOKUP($B9,'TABELLA DI APPOGGIO'!$B$2:$EH$86,6,FALSE()),"")</f>
        <v>107000</v>
      </c>
      <c r="H9" s="199">
        <f ca="1">IFERROR(VLOOKUP($B9,'TABELLA DI APPOGGIO'!$B$2:$EH$86,7,FALSE()),"")</f>
        <v>0</v>
      </c>
      <c r="I9" s="199">
        <f ca="1">IFERROR(VLOOKUP($B9,'TABELLA DI APPOGGIO'!$B$2:$EH$86,8,FALSE()),"")</f>
        <v>0</v>
      </c>
      <c r="J9" s="199">
        <f ca="1">IFERROR(VLOOKUP($B9,'TABELLA DI APPOGGIO'!$B$2:$EH$86,9,FALSE()),"")</f>
        <v>0</v>
      </c>
      <c r="K9" s="199">
        <f ca="1">IFERROR(VLOOKUP($B9,'TABELLA DI APPOGGIO'!$B$2:$EH$86,10,FALSE()),"")</f>
        <v>0</v>
      </c>
      <c r="L9" s="199">
        <f ca="1">IFERROR(VLOOKUP($B9,'TABELLA DI APPOGGIO'!$B$2:$EH$86,11,FALSE()),"")</f>
        <v>107000</v>
      </c>
      <c r="M9" s="199">
        <f ca="1">IFERROR(VLOOKUP($B9,'TABELLA DI APPOGGIO'!$B$2:$EH$86,12,FALSE()),"")</f>
        <v>0</v>
      </c>
      <c r="N9" s="199">
        <f ca="1">IFERROR(VLOOKUP($B9,'TABELLA DI APPOGGIO'!$B$2:$EH$86,13,FALSE()),"")</f>
        <v>0</v>
      </c>
      <c r="O9" s="199">
        <f ca="1">IFERROR(VLOOKUP($B9,'TABELLA DI APPOGGIO'!$B$2:$EH$86,14,FALSE()),"")</f>
        <v>0</v>
      </c>
      <c r="P9" s="199">
        <f ca="1">IFERROR(VLOOKUP($B9,'TABELLA DI APPOGGIO'!$B$2:$EH$86,15,FALSE()),"")</f>
        <v>0</v>
      </c>
      <c r="Q9" s="199">
        <f ca="1">IFERROR(VLOOKUP($B9,'TABELLA DI APPOGGIO'!$B$2:$EH$86,16,FALSE()),"")</f>
        <v>0</v>
      </c>
      <c r="R9" s="199">
        <f ca="1">IFERROR(VLOOKUP($B9,'TABELLA DI APPOGGIO'!$B$2:$EH$86,17,FALSE()),"")</f>
        <v>0</v>
      </c>
      <c r="S9" s="199">
        <f ca="1">IFERROR(VLOOKUP($B9,'TABELLA DI APPOGGIO'!$B$2:$EH$86,18,FALSE()),"")</f>
        <v>0</v>
      </c>
      <c r="T9" s="199">
        <f ca="1">IFERROR(VLOOKUP($B9,'TABELLA DI APPOGGIO'!$B$2:$EH$86,19,FALSE()),"")</f>
        <v>0</v>
      </c>
      <c r="U9" s="199">
        <f ca="1">IFERROR(VLOOKUP($B9,'TABELLA DI APPOGGIO'!$B$2:$EH$86,20,FALSE()),"")</f>
        <v>0</v>
      </c>
      <c r="V9" s="199">
        <f ca="1">IFERROR(VLOOKUP($B9,'TABELLA DI APPOGGIO'!$B$2:$EH$86,21,FALSE()),"")</f>
        <v>0</v>
      </c>
    </row>
    <row r="10" spans="1:1024" ht="60" customHeight="1">
      <c r="A10" s="197" t="str">
        <f t="array" aca="1" ref="A10" ca="1">IFERROR(INDEX('TABELLA DI APPOGGIO'!B$2:B$86,MATCH(0,COUNTIF('TABELLA C'!A$2:A9,IF('TABELLA DI APPOGGIO'!A$2:A$86='TABELLA C'!A$2,'TABELLA DI APPOGGIO'!B$2:B$86,'TABELLA C'!A$2)),0)),"")</f>
        <v>A1_A1</v>
      </c>
      <c r="B10" s="197" t="str">
        <f t="shared" ca="1" si="0"/>
        <v>A1_A1</v>
      </c>
      <c r="C10" s="198" t="str">
        <f ca="1">IFERROR(VLOOKUP($B10,'TABELLA DI APPOGGIO'!$B$2:$EH$86,3,FALSE()),"")</f>
        <v>Accesso, valutazione e progettazione</v>
      </c>
      <c r="D10" s="198" t="str">
        <f ca="1">IFERROR(VLOOKUP($B10,'TABELLA DI APPOGGIO'!$B$2:$EH$86,4,FALSE()),"")</f>
        <v>Servizi di Informazione consulenza e orientamento</v>
      </c>
      <c r="E10" s="198" t="str">
        <f ca="1">IFERROR(VLOOKUP($B10,'TABELLA DI APPOGGIO'!$B$2:$EH$86,5,FALSE()),"")</f>
        <v>Segretariato Sociale</v>
      </c>
      <c r="F10" s="198" t="str">
        <f ca="1">IFERROR(VLOOKUP($B10,'TABELLA DI APPOGGIO'!$B$2:$EI$86,138,FALSE()),"")</f>
        <v>Sì</v>
      </c>
      <c r="G10" s="199">
        <f ca="1">IFERROR(VLOOKUP($B10,'TABELLA DI APPOGGIO'!$B$2:$EH$86,6,FALSE()),"")</f>
        <v>107000</v>
      </c>
      <c r="H10" s="199">
        <f ca="1">IFERROR(VLOOKUP($B10,'TABELLA DI APPOGGIO'!$B$2:$EH$86,7,FALSE()),"")</f>
        <v>0</v>
      </c>
      <c r="I10" s="199">
        <f ca="1">IFERROR(VLOOKUP($B10,'TABELLA DI APPOGGIO'!$B$2:$EH$86,8,FALSE()),"")</f>
        <v>0</v>
      </c>
      <c r="J10" s="199">
        <f ca="1">IFERROR(VLOOKUP($B10,'TABELLA DI APPOGGIO'!$B$2:$EH$86,9,FALSE()),"")</f>
        <v>0</v>
      </c>
      <c r="K10" s="199">
        <f ca="1">IFERROR(VLOOKUP($B10,'TABELLA DI APPOGGIO'!$B$2:$EH$86,10,FALSE()),"")</f>
        <v>0</v>
      </c>
      <c r="L10" s="199">
        <f ca="1">IFERROR(VLOOKUP($B10,'TABELLA DI APPOGGIO'!$B$2:$EH$86,11,FALSE()),"")</f>
        <v>107000</v>
      </c>
      <c r="M10" s="199">
        <f ca="1">IFERROR(VLOOKUP($B10,'TABELLA DI APPOGGIO'!$B$2:$EH$86,12,FALSE()),"")</f>
        <v>0</v>
      </c>
      <c r="N10" s="199">
        <f ca="1">IFERROR(VLOOKUP($B10,'TABELLA DI APPOGGIO'!$B$2:$EH$86,13,FALSE()),"")</f>
        <v>0</v>
      </c>
      <c r="O10" s="199">
        <f ca="1">IFERROR(VLOOKUP($B10,'TABELLA DI APPOGGIO'!$B$2:$EH$86,14,FALSE()),"")</f>
        <v>0</v>
      </c>
      <c r="P10" s="199">
        <f ca="1">IFERROR(VLOOKUP($B10,'TABELLA DI APPOGGIO'!$B$2:$EH$86,15,FALSE()),"")</f>
        <v>0</v>
      </c>
      <c r="Q10" s="199">
        <f ca="1">IFERROR(VLOOKUP($B10,'TABELLA DI APPOGGIO'!$B$2:$EH$86,16,FALSE()),"")</f>
        <v>0</v>
      </c>
      <c r="R10" s="199">
        <f ca="1">IFERROR(VLOOKUP($B10,'TABELLA DI APPOGGIO'!$B$2:$EH$86,17,FALSE()),"")</f>
        <v>0</v>
      </c>
      <c r="S10" s="199">
        <f ca="1">IFERROR(VLOOKUP($B10,'TABELLA DI APPOGGIO'!$B$2:$EH$86,18,FALSE()),"")</f>
        <v>0</v>
      </c>
      <c r="T10" s="199">
        <f ca="1">IFERROR(VLOOKUP($B10,'TABELLA DI APPOGGIO'!$B$2:$EH$86,19,FALSE()),"")</f>
        <v>0</v>
      </c>
      <c r="U10" s="199">
        <f ca="1">IFERROR(VLOOKUP($B10,'TABELLA DI APPOGGIO'!$B$2:$EH$86,20,FALSE()),"")</f>
        <v>0</v>
      </c>
      <c r="V10" s="199">
        <f ca="1">IFERROR(VLOOKUP($B10,'TABELLA DI APPOGGIO'!$B$2:$EH$86,21,FALSE()),"")</f>
        <v>0</v>
      </c>
    </row>
    <row r="11" spans="1:1024" ht="60" customHeight="1">
      <c r="A11" s="197" t="str">
        <f t="array" aca="1" ref="A11" ca="1">IFERROR(INDEX('TABELLA DI APPOGGIO'!B$2:B$86,MATCH(0,COUNTIF('TABELLA C'!A$2:A10,IF('TABELLA DI APPOGGIO'!A$2:A$86='TABELLA C'!A$2,'TABELLA DI APPOGGIO'!B$2:B$86,'TABELLA C'!A$2)),0)),"")</f>
        <v>A1_A1</v>
      </c>
      <c r="B11" s="197" t="str">
        <f t="shared" ca="1" si="0"/>
        <v>A1_A1</v>
      </c>
      <c r="C11" s="198" t="str">
        <f ca="1">IFERROR(VLOOKUP($B11,'TABELLA DI APPOGGIO'!$B$2:$EH$86,3,FALSE()),"")</f>
        <v>Accesso, valutazione e progettazione</v>
      </c>
      <c r="D11" s="198" t="str">
        <f ca="1">IFERROR(VLOOKUP($B11,'TABELLA DI APPOGGIO'!$B$2:$EH$86,4,FALSE()),"")</f>
        <v>Servizi di Informazione consulenza e orientamento</v>
      </c>
      <c r="E11" s="198" t="str">
        <f ca="1">IFERROR(VLOOKUP($B11,'TABELLA DI APPOGGIO'!$B$2:$EH$86,5,FALSE()),"")</f>
        <v>Segretariato Sociale</v>
      </c>
      <c r="F11" s="198" t="str">
        <f ca="1">IFERROR(VLOOKUP($B11,'TABELLA DI APPOGGIO'!$B$2:$EI$86,138,FALSE()),"")</f>
        <v>Sì</v>
      </c>
      <c r="G11" s="199">
        <f ca="1">IFERROR(VLOOKUP($B11,'TABELLA DI APPOGGIO'!$B$2:$EH$86,6,FALSE()),"")</f>
        <v>107000</v>
      </c>
      <c r="H11" s="199">
        <f ca="1">IFERROR(VLOOKUP($B11,'TABELLA DI APPOGGIO'!$B$2:$EH$86,7,FALSE()),"")</f>
        <v>0</v>
      </c>
      <c r="I11" s="199">
        <f ca="1">IFERROR(VLOOKUP($B11,'TABELLA DI APPOGGIO'!$B$2:$EH$86,8,FALSE()),"")</f>
        <v>0</v>
      </c>
      <c r="J11" s="199">
        <f ca="1">IFERROR(VLOOKUP($B11,'TABELLA DI APPOGGIO'!$B$2:$EH$86,9,FALSE()),"")</f>
        <v>0</v>
      </c>
      <c r="K11" s="199">
        <f ca="1">IFERROR(VLOOKUP($B11,'TABELLA DI APPOGGIO'!$B$2:$EH$86,10,FALSE()),"")</f>
        <v>0</v>
      </c>
      <c r="L11" s="199">
        <f ca="1">IFERROR(VLOOKUP($B11,'TABELLA DI APPOGGIO'!$B$2:$EH$86,11,FALSE()),"")</f>
        <v>107000</v>
      </c>
      <c r="M11" s="199">
        <f ca="1">IFERROR(VLOOKUP($B11,'TABELLA DI APPOGGIO'!$B$2:$EH$86,12,FALSE()),"")</f>
        <v>0</v>
      </c>
      <c r="N11" s="199">
        <f ca="1">IFERROR(VLOOKUP($B11,'TABELLA DI APPOGGIO'!$B$2:$EH$86,13,FALSE()),"")</f>
        <v>0</v>
      </c>
      <c r="O11" s="199">
        <f ca="1">IFERROR(VLOOKUP($B11,'TABELLA DI APPOGGIO'!$B$2:$EH$86,14,FALSE()),"")</f>
        <v>0</v>
      </c>
      <c r="P11" s="199">
        <f ca="1">IFERROR(VLOOKUP($B11,'TABELLA DI APPOGGIO'!$B$2:$EH$86,15,FALSE()),"")</f>
        <v>0</v>
      </c>
      <c r="Q11" s="199">
        <f ca="1">IFERROR(VLOOKUP($B11,'TABELLA DI APPOGGIO'!$B$2:$EH$86,16,FALSE()),"")</f>
        <v>0</v>
      </c>
      <c r="R11" s="199">
        <f ca="1">IFERROR(VLOOKUP($B11,'TABELLA DI APPOGGIO'!$B$2:$EH$86,17,FALSE()),"")</f>
        <v>0</v>
      </c>
      <c r="S11" s="199">
        <f ca="1">IFERROR(VLOOKUP($B11,'TABELLA DI APPOGGIO'!$B$2:$EH$86,18,FALSE()),"")</f>
        <v>0</v>
      </c>
      <c r="T11" s="199">
        <f ca="1">IFERROR(VLOOKUP($B11,'TABELLA DI APPOGGIO'!$B$2:$EH$86,19,FALSE()),"")</f>
        <v>0</v>
      </c>
      <c r="U11" s="199">
        <f ca="1">IFERROR(VLOOKUP($B11,'TABELLA DI APPOGGIO'!$B$2:$EH$86,20,FALSE()),"")</f>
        <v>0</v>
      </c>
      <c r="V11" s="199">
        <f ca="1">IFERROR(VLOOKUP($B11,'TABELLA DI APPOGGIO'!$B$2:$EH$86,21,FALSE()),"")</f>
        <v>0</v>
      </c>
    </row>
    <row r="12" spans="1:1024" ht="60" customHeight="1">
      <c r="A12" s="197" t="str">
        <f t="array" aca="1" ref="A12" ca="1">IFERROR(INDEX('TABELLA DI APPOGGIO'!B$2:B$86,MATCH(0,COUNTIF('TABELLA C'!A$2:A11,IF('TABELLA DI APPOGGIO'!A$2:A$86='TABELLA C'!A$2,'TABELLA DI APPOGGIO'!B$2:B$86,'TABELLA C'!A$2)),0)),"")</f>
        <v>A1_A1</v>
      </c>
      <c r="B12" s="197" t="str">
        <f t="shared" ca="1" si="0"/>
        <v>A1_A1</v>
      </c>
      <c r="C12" s="198" t="str">
        <f ca="1">IFERROR(VLOOKUP($B12,'TABELLA DI APPOGGIO'!$B$2:$EH$86,3,FALSE()),"")</f>
        <v>Accesso, valutazione e progettazione</v>
      </c>
      <c r="D12" s="198" t="str">
        <f ca="1">IFERROR(VLOOKUP($B12,'TABELLA DI APPOGGIO'!$B$2:$EH$86,4,FALSE()),"")</f>
        <v>Servizi di Informazione consulenza e orientamento</v>
      </c>
      <c r="E12" s="198" t="str">
        <f ca="1">IFERROR(VLOOKUP($B12,'TABELLA DI APPOGGIO'!$B$2:$EH$86,5,FALSE()),"")</f>
        <v>Segretariato Sociale</v>
      </c>
      <c r="F12" s="198" t="str">
        <f ca="1">IFERROR(VLOOKUP($B12,'TABELLA DI APPOGGIO'!$B$2:$EI$86,138,FALSE()),"")</f>
        <v>Sì</v>
      </c>
      <c r="G12" s="199">
        <f ca="1">IFERROR(VLOOKUP($B12,'TABELLA DI APPOGGIO'!$B$2:$EH$86,6,FALSE()),"")</f>
        <v>107000</v>
      </c>
      <c r="H12" s="199">
        <f ca="1">IFERROR(VLOOKUP($B12,'TABELLA DI APPOGGIO'!$B$2:$EH$86,7,FALSE()),"")</f>
        <v>0</v>
      </c>
      <c r="I12" s="199">
        <f ca="1">IFERROR(VLOOKUP($B12,'TABELLA DI APPOGGIO'!$B$2:$EH$86,8,FALSE()),"")</f>
        <v>0</v>
      </c>
      <c r="J12" s="199">
        <f ca="1">IFERROR(VLOOKUP($B12,'TABELLA DI APPOGGIO'!$B$2:$EH$86,9,FALSE()),"")</f>
        <v>0</v>
      </c>
      <c r="K12" s="199">
        <f ca="1">IFERROR(VLOOKUP($B12,'TABELLA DI APPOGGIO'!$B$2:$EH$86,10,FALSE()),"")</f>
        <v>0</v>
      </c>
      <c r="L12" s="199">
        <f ca="1">IFERROR(VLOOKUP($B12,'TABELLA DI APPOGGIO'!$B$2:$EH$86,11,FALSE()),"")</f>
        <v>107000</v>
      </c>
      <c r="M12" s="199">
        <f ca="1">IFERROR(VLOOKUP($B12,'TABELLA DI APPOGGIO'!$B$2:$EH$86,12,FALSE()),"")</f>
        <v>0</v>
      </c>
      <c r="N12" s="199">
        <f ca="1">IFERROR(VLOOKUP($B12,'TABELLA DI APPOGGIO'!$B$2:$EH$86,13,FALSE()),"")</f>
        <v>0</v>
      </c>
      <c r="O12" s="199">
        <f ca="1">IFERROR(VLOOKUP($B12,'TABELLA DI APPOGGIO'!$B$2:$EH$86,14,FALSE()),"")</f>
        <v>0</v>
      </c>
      <c r="P12" s="199">
        <f ca="1">IFERROR(VLOOKUP($B12,'TABELLA DI APPOGGIO'!$B$2:$EH$86,15,FALSE()),"")</f>
        <v>0</v>
      </c>
      <c r="Q12" s="199">
        <f ca="1">IFERROR(VLOOKUP($B12,'TABELLA DI APPOGGIO'!$B$2:$EH$86,16,FALSE()),"")</f>
        <v>0</v>
      </c>
      <c r="R12" s="199">
        <f ca="1">IFERROR(VLOOKUP($B12,'TABELLA DI APPOGGIO'!$B$2:$EH$86,17,FALSE()),"")</f>
        <v>0</v>
      </c>
      <c r="S12" s="199">
        <f ca="1">IFERROR(VLOOKUP($B12,'TABELLA DI APPOGGIO'!$B$2:$EH$86,18,FALSE()),"")</f>
        <v>0</v>
      </c>
      <c r="T12" s="199">
        <f ca="1">IFERROR(VLOOKUP($B12,'TABELLA DI APPOGGIO'!$B$2:$EH$86,19,FALSE()),"")</f>
        <v>0</v>
      </c>
      <c r="U12" s="199">
        <f ca="1">IFERROR(VLOOKUP($B12,'TABELLA DI APPOGGIO'!$B$2:$EH$86,20,FALSE()),"")</f>
        <v>0</v>
      </c>
      <c r="V12" s="199">
        <f ca="1">IFERROR(VLOOKUP($B12,'TABELLA DI APPOGGIO'!$B$2:$EH$86,21,FALSE()),"")</f>
        <v>0</v>
      </c>
    </row>
    <row r="13" spans="1:1024" ht="60" customHeight="1">
      <c r="A13" s="197" t="str">
        <f t="array" aca="1" ref="A13" ca="1">IFERROR(INDEX('TABELLA DI APPOGGIO'!B$2:B$86,MATCH(0,COUNTIF('TABELLA C'!A$2:A12,IF('TABELLA DI APPOGGIO'!A$2:A$86='TABELLA C'!A$2,'TABELLA DI APPOGGIO'!B$2:B$86,'TABELLA C'!A$2)),0)),"")</f>
        <v>A1_A1</v>
      </c>
      <c r="B13" s="197" t="str">
        <f t="shared" ca="1" si="0"/>
        <v>A1_A1</v>
      </c>
      <c r="C13" s="198" t="str">
        <f ca="1">IFERROR(VLOOKUP($B13,'TABELLA DI APPOGGIO'!$B$2:$EH$86,3,FALSE()),"")</f>
        <v>Accesso, valutazione e progettazione</v>
      </c>
      <c r="D13" s="198" t="str">
        <f ca="1">IFERROR(VLOOKUP($B13,'TABELLA DI APPOGGIO'!$B$2:$EH$86,4,FALSE()),"")</f>
        <v>Servizi di Informazione consulenza e orientamento</v>
      </c>
      <c r="E13" s="198" t="str">
        <f ca="1">IFERROR(VLOOKUP($B13,'TABELLA DI APPOGGIO'!$B$2:$EH$86,5,FALSE()),"")</f>
        <v>Segretariato Sociale</v>
      </c>
      <c r="F13" s="198" t="str">
        <f ca="1">IFERROR(VLOOKUP($B13,'TABELLA DI APPOGGIO'!$B$2:$EI$86,138,FALSE()),"")</f>
        <v>Sì</v>
      </c>
      <c r="G13" s="199">
        <f ca="1">IFERROR(VLOOKUP($B13,'TABELLA DI APPOGGIO'!$B$2:$EH$86,6,FALSE()),"")</f>
        <v>107000</v>
      </c>
      <c r="H13" s="199">
        <f ca="1">IFERROR(VLOOKUP($B13,'TABELLA DI APPOGGIO'!$B$2:$EH$86,7,FALSE()),"")</f>
        <v>0</v>
      </c>
      <c r="I13" s="199">
        <f ca="1">IFERROR(VLOOKUP($B13,'TABELLA DI APPOGGIO'!$B$2:$EH$86,8,FALSE()),"")</f>
        <v>0</v>
      </c>
      <c r="J13" s="199">
        <f ca="1">IFERROR(VLOOKUP($B13,'TABELLA DI APPOGGIO'!$B$2:$EH$86,9,FALSE()),"")</f>
        <v>0</v>
      </c>
      <c r="K13" s="199">
        <f ca="1">IFERROR(VLOOKUP($B13,'TABELLA DI APPOGGIO'!$B$2:$EH$86,10,FALSE()),"")</f>
        <v>0</v>
      </c>
      <c r="L13" s="199">
        <f ca="1">IFERROR(VLOOKUP($B13,'TABELLA DI APPOGGIO'!$B$2:$EH$86,11,FALSE()),"")</f>
        <v>107000</v>
      </c>
      <c r="M13" s="199">
        <f ca="1">IFERROR(VLOOKUP($B13,'TABELLA DI APPOGGIO'!$B$2:$EH$86,12,FALSE()),"")</f>
        <v>0</v>
      </c>
      <c r="N13" s="199">
        <f ca="1">IFERROR(VLOOKUP($B13,'TABELLA DI APPOGGIO'!$B$2:$EH$86,13,FALSE()),"")</f>
        <v>0</v>
      </c>
      <c r="O13" s="199">
        <f ca="1">IFERROR(VLOOKUP($B13,'TABELLA DI APPOGGIO'!$B$2:$EH$86,14,FALSE()),"")</f>
        <v>0</v>
      </c>
      <c r="P13" s="199">
        <f ca="1">IFERROR(VLOOKUP($B13,'TABELLA DI APPOGGIO'!$B$2:$EH$86,15,FALSE()),"")</f>
        <v>0</v>
      </c>
      <c r="Q13" s="199">
        <f ca="1">IFERROR(VLOOKUP($B13,'TABELLA DI APPOGGIO'!$B$2:$EH$86,16,FALSE()),"")</f>
        <v>0</v>
      </c>
      <c r="R13" s="199">
        <f ca="1">IFERROR(VLOOKUP($B13,'TABELLA DI APPOGGIO'!$B$2:$EH$86,17,FALSE()),"")</f>
        <v>0</v>
      </c>
      <c r="S13" s="199">
        <f ca="1">IFERROR(VLOOKUP($B13,'TABELLA DI APPOGGIO'!$B$2:$EH$86,18,FALSE()),"")</f>
        <v>0</v>
      </c>
      <c r="T13" s="199">
        <f ca="1">IFERROR(VLOOKUP($B13,'TABELLA DI APPOGGIO'!$B$2:$EH$86,19,FALSE()),"")</f>
        <v>0</v>
      </c>
      <c r="U13" s="199">
        <f ca="1">IFERROR(VLOOKUP($B13,'TABELLA DI APPOGGIO'!$B$2:$EH$86,20,FALSE()),"")</f>
        <v>0</v>
      </c>
      <c r="V13" s="199">
        <f ca="1">IFERROR(VLOOKUP($B13,'TABELLA DI APPOGGIO'!$B$2:$EH$86,21,FALSE()),"")</f>
        <v>0</v>
      </c>
    </row>
    <row r="14" spans="1:1024" ht="60" customHeight="1">
      <c r="A14" s="197" t="str">
        <f t="array" aca="1" ref="A14" ca="1">IFERROR(INDEX('TABELLA DI APPOGGIO'!B$2:B$86,MATCH(0,COUNTIF('TABELLA C'!A$2:A13,IF('TABELLA DI APPOGGIO'!A$2:A$86='TABELLA C'!A$2,'TABELLA DI APPOGGIO'!B$2:B$86,'TABELLA C'!A$2)),0)),"")</f>
        <v>A1_A1</v>
      </c>
      <c r="B14" s="197" t="str">
        <f t="shared" ca="1" si="0"/>
        <v>A1_A1</v>
      </c>
      <c r="C14" s="198" t="str">
        <f ca="1">IFERROR(VLOOKUP($B14,'TABELLA DI APPOGGIO'!$B$2:$EH$86,3,FALSE()),"")</f>
        <v>Accesso, valutazione e progettazione</v>
      </c>
      <c r="D14" s="198" t="str">
        <f ca="1">IFERROR(VLOOKUP($B14,'TABELLA DI APPOGGIO'!$B$2:$EH$86,4,FALSE()),"")</f>
        <v>Servizi di Informazione consulenza e orientamento</v>
      </c>
      <c r="E14" s="198" t="str">
        <f ca="1">IFERROR(VLOOKUP($B14,'TABELLA DI APPOGGIO'!$B$2:$EH$86,5,FALSE()),"")</f>
        <v>Segretariato Sociale</v>
      </c>
      <c r="F14" s="198" t="str">
        <f ca="1">IFERROR(VLOOKUP($B14,'TABELLA DI APPOGGIO'!$B$2:$EI$86,138,FALSE()),"")</f>
        <v>Sì</v>
      </c>
      <c r="G14" s="199">
        <f ca="1">IFERROR(VLOOKUP($B14,'TABELLA DI APPOGGIO'!$B$2:$EH$86,6,FALSE()),"")</f>
        <v>107000</v>
      </c>
      <c r="H14" s="199">
        <f ca="1">IFERROR(VLOOKUP($B14,'TABELLA DI APPOGGIO'!$B$2:$EH$86,7,FALSE()),"")</f>
        <v>0</v>
      </c>
      <c r="I14" s="199">
        <f ca="1">IFERROR(VLOOKUP($B14,'TABELLA DI APPOGGIO'!$B$2:$EH$86,8,FALSE()),"")</f>
        <v>0</v>
      </c>
      <c r="J14" s="199">
        <f ca="1">IFERROR(VLOOKUP($B14,'TABELLA DI APPOGGIO'!$B$2:$EH$86,9,FALSE()),"")</f>
        <v>0</v>
      </c>
      <c r="K14" s="199">
        <f ca="1">IFERROR(VLOOKUP($B14,'TABELLA DI APPOGGIO'!$B$2:$EH$86,10,FALSE()),"")</f>
        <v>0</v>
      </c>
      <c r="L14" s="199">
        <f ca="1">IFERROR(VLOOKUP($B14,'TABELLA DI APPOGGIO'!$B$2:$EH$86,11,FALSE()),"")</f>
        <v>107000</v>
      </c>
      <c r="M14" s="199">
        <f ca="1">IFERROR(VLOOKUP($B14,'TABELLA DI APPOGGIO'!$B$2:$EH$86,12,FALSE()),"")</f>
        <v>0</v>
      </c>
      <c r="N14" s="199">
        <f ca="1">IFERROR(VLOOKUP($B14,'TABELLA DI APPOGGIO'!$B$2:$EH$86,13,FALSE()),"")</f>
        <v>0</v>
      </c>
      <c r="O14" s="199">
        <f ca="1">IFERROR(VLOOKUP($B14,'TABELLA DI APPOGGIO'!$B$2:$EH$86,14,FALSE()),"")</f>
        <v>0</v>
      </c>
      <c r="P14" s="199">
        <f ca="1">IFERROR(VLOOKUP($B14,'TABELLA DI APPOGGIO'!$B$2:$EH$86,15,FALSE()),"")</f>
        <v>0</v>
      </c>
      <c r="Q14" s="199">
        <f ca="1">IFERROR(VLOOKUP($B14,'TABELLA DI APPOGGIO'!$B$2:$EH$86,16,FALSE()),"")</f>
        <v>0</v>
      </c>
      <c r="R14" s="199">
        <f ca="1">IFERROR(VLOOKUP($B14,'TABELLA DI APPOGGIO'!$B$2:$EH$86,17,FALSE()),"")</f>
        <v>0</v>
      </c>
      <c r="S14" s="199">
        <f ca="1">IFERROR(VLOOKUP($B14,'TABELLA DI APPOGGIO'!$B$2:$EH$86,18,FALSE()),"")</f>
        <v>0</v>
      </c>
      <c r="T14" s="199">
        <f ca="1">IFERROR(VLOOKUP($B14,'TABELLA DI APPOGGIO'!$B$2:$EH$86,19,FALSE()),"")</f>
        <v>0</v>
      </c>
      <c r="U14" s="199">
        <f ca="1">IFERROR(VLOOKUP($B14,'TABELLA DI APPOGGIO'!$B$2:$EH$86,20,FALSE()),"")</f>
        <v>0</v>
      </c>
      <c r="V14" s="199">
        <f ca="1">IFERROR(VLOOKUP($B14,'TABELLA DI APPOGGIO'!$B$2:$EH$86,21,FALSE()),"")</f>
        <v>0</v>
      </c>
    </row>
    <row r="15" spans="1:1024" ht="60" customHeight="1">
      <c r="A15" s="197" t="str">
        <f t="array" aca="1" ref="A15" ca="1">IFERROR(INDEX('TABELLA DI APPOGGIO'!B$2:B$86,MATCH(0,COUNTIF('TABELLA C'!A$2:A14,IF('TABELLA DI APPOGGIO'!A$2:A$86='TABELLA C'!A$2,'TABELLA DI APPOGGIO'!B$2:B$86,'TABELLA C'!A$2)),0)),"")</f>
        <v>A1_A1</v>
      </c>
      <c r="B15" s="197" t="str">
        <f t="shared" ca="1" si="0"/>
        <v>A1_A1</v>
      </c>
      <c r="C15" s="198" t="str">
        <f ca="1">IFERROR(VLOOKUP($B15,'TABELLA DI APPOGGIO'!$B$2:$EH$86,3,FALSE()),"")</f>
        <v>Accesso, valutazione e progettazione</v>
      </c>
      <c r="D15" s="198" t="str">
        <f ca="1">IFERROR(VLOOKUP($B15,'TABELLA DI APPOGGIO'!$B$2:$EH$86,4,FALSE()),"")</f>
        <v>Servizi di Informazione consulenza e orientamento</v>
      </c>
      <c r="E15" s="198" t="str">
        <f ca="1">IFERROR(VLOOKUP($B15,'TABELLA DI APPOGGIO'!$B$2:$EH$86,5,FALSE()),"")</f>
        <v>Segretariato Sociale</v>
      </c>
      <c r="F15" s="198" t="str">
        <f ca="1">IFERROR(VLOOKUP($B15,'TABELLA DI APPOGGIO'!$B$2:$EI$86,138,FALSE()),"")</f>
        <v>Sì</v>
      </c>
      <c r="G15" s="199">
        <f ca="1">IFERROR(VLOOKUP($B15,'TABELLA DI APPOGGIO'!$B$2:$EH$86,6,FALSE()),"")</f>
        <v>107000</v>
      </c>
      <c r="H15" s="199">
        <f ca="1">IFERROR(VLOOKUP($B15,'TABELLA DI APPOGGIO'!$B$2:$EH$86,7,FALSE()),"")</f>
        <v>0</v>
      </c>
      <c r="I15" s="199">
        <f ca="1">IFERROR(VLOOKUP($B15,'TABELLA DI APPOGGIO'!$B$2:$EH$86,8,FALSE()),"")</f>
        <v>0</v>
      </c>
      <c r="J15" s="199">
        <f ca="1">IFERROR(VLOOKUP($B15,'TABELLA DI APPOGGIO'!$B$2:$EH$86,9,FALSE()),"")</f>
        <v>0</v>
      </c>
      <c r="K15" s="199">
        <f ca="1">IFERROR(VLOOKUP($B15,'TABELLA DI APPOGGIO'!$B$2:$EH$86,10,FALSE()),"")</f>
        <v>0</v>
      </c>
      <c r="L15" s="199">
        <f ca="1">IFERROR(VLOOKUP($B15,'TABELLA DI APPOGGIO'!$B$2:$EH$86,11,FALSE()),"")</f>
        <v>107000</v>
      </c>
      <c r="M15" s="199">
        <f ca="1">IFERROR(VLOOKUP($B15,'TABELLA DI APPOGGIO'!$B$2:$EH$86,12,FALSE()),"")</f>
        <v>0</v>
      </c>
      <c r="N15" s="199">
        <f ca="1">IFERROR(VLOOKUP($B15,'TABELLA DI APPOGGIO'!$B$2:$EH$86,13,FALSE()),"")</f>
        <v>0</v>
      </c>
      <c r="O15" s="199">
        <f ca="1">IFERROR(VLOOKUP($B15,'TABELLA DI APPOGGIO'!$B$2:$EH$86,14,FALSE()),"")</f>
        <v>0</v>
      </c>
      <c r="P15" s="199">
        <f ca="1">IFERROR(VLOOKUP($B15,'TABELLA DI APPOGGIO'!$B$2:$EH$86,15,FALSE()),"")</f>
        <v>0</v>
      </c>
      <c r="Q15" s="199">
        <f ca="1">IFERROR(VLOOKUP($B15,'TABELLA DI APPOGGIO'!$B$2:$EH$86,16,FALSE()),"")</f>
        <v>0</v>
      </c>
      <c r="R15" s="199">
        <f ca="1">IFERROR(VLOOKUP($B15,'TABELLA DI APPOGGIO'!$B$2:$EH$86,17,FALSE()),"")</f>
        <v>0</v>
      </c>
      <c r="S15" s="199">
        <f ca="1">IFERROR(VLOOKUP($B15,'TABELLA DI APPOGGIO'!$B$2:$EH$86,18,FALSE()),"")</f>
        <v>0</v>
      </c>
      <c r="T15" s="199">
        <f ca="1">IFERROR(VLOOKUP($B15,'TABELLA DI APPOGGIO'!$B$2:$EH$86,19,FALSE()),"")</f>
        <v>0</v>
      </c>
      <c r="U15" s="199">
        <f ca="1">IFERROR(VLOOKUP($B15,'TABELLA DI APPOGGIO'!$B$2:$EH$86,20,FALSE()),"")</f>
        <v>0</v>
      </c>
      <c r="V15" s="199">
        <f ca="1">IFERROR(VLOOKUP($B15,'TABELLA DI APPOGGIO'!$B$2:$EH$86,21,FALSE()),"")</f>
        <v>0</v>
      </c>
    </row>
    <row r="16" spans="1:1024" ht="60" customHeight="1">
      <c r="A16" s="197" t="str">
        <f t="array" aca="1" ref="A16" ca="1">IFERROR(INDEX('TABELLA DI APPOGGIO'!B$2:B$86,MATCH(0,COUNTIF('TABELLA C'!A$2:A15,IF('TABELLA DI APPOGGIO'!A$2:A$86='TABELLA C'!A$2,'TABELLA DI APPOGGIO'!B$2:B$86,'TABELLA C'!A$2)),0)),"")</f>
        <v>A1_A1</v>
      </c>
      <c r="B16" s="197" t="str">
        <f t="shared" ca="1" si="0"/>
        <v>A1_A1</v>
      </c>
      <c r="C16" s="198" t="str">
        <f ca="1">IFERROR(VLOOKUP($B16,'TABELLA DI APPOGGIO'!$B$2:$EH$86,3,FALSE()),"")</f>
        <v>Accesso, valutazione e progettazione</v>
      </c>
      <c r="D16" s="198" t="str">
        <f ca="1">IFERROR(VLOOKUP($B16,'TABELLA DI APPOGGIO'!$B$2:$EH$86,4,FALSE()),"")</f>
        <v>Servizi di Informazione consulenza e orientamento</v>
      </c>
      <c r="E16" s="198" t="str">
        <f ca="1">IFERROR(VLOOKUP($B16,'TABELLA DI APPOGGIO'!$B$2:$EH$86,5,FALSE()),"")</f>
        <v>Segretariato Sociale</v>
      </c>
      <c r="F16" s="198" t="str">
        <f ca="1">IFERROR(VLOOKUP($B16,'TABELLA DI APPOGGIO'!$B$2:$EI$86,138,FALSE()),"")</f>
        <v>Sì</v>
      </c>
      <c r="G16" s="199">
        <f ca="1">IFERROR(VLOOKUP($B16,'TABELLA DI APPOGGIO'!$B$2:$EH$86,6,FALSE()),"")</f>
        <v>107000</v>
      </c>
      <c r="H16" s="199">
        <f ca="1">IFERROR(VLOOKUP($B16,'TABELLA DI APPOGGIO'!$B$2:$EH$86,7,FALSE()),"")</f>
        <v>0</v>
      </c>
      <c r="I16" s="199">
        <f ca="1">IFERROR(VLOOKUP($B16,'TABELLA DI APPOGGIO'!$B$2:$EH$86,8,FALSE()),"")</f>
        <v>0</v>
      </c>
      <c r="J16" s="199">
        <f ca="1">IFERROR(VLOOKUP($B16,'TABELLA DI APPOGGIO'!$B$2:$EH$86,9,FALSE()),"")</f>
        <v>0</v>
      </c>
      <c r="K16" s="199">
        <f ca="1">IFERROR(VLOOKUP($B16,'TABELLA DI APPOGGIO'!$B$2:$EH$86,10,FALSE()),"")</f>
        <v>0</v>
      </c>
      <c r="L16" s="199">
        <f ca="1">IFERROR(VLOOKUP($B16,'TABELLA DI APPOGGIO'!$B$2:$EH$86,11,FALSE()),"")</f>
        <v>107000</v>
      </c>
      <c r="M16" s="199">
        <f ca="1">IFERROR(VLOOKUP($B16,'TABELLA DI APPOGGIO'!$B$2:$EH$86,12,FALSE()),"")</f>
        <v>0</v>
      </c>
      <c r="N16" s="199">
        <f ca="1">IFERROR(VLOOKUP($B16,'TABELLA DI APPOGGIO'!$B$2:$EH$86,13,FALSE()),"")</f>
        <v>0</v>
      </c>
      <c r="O16" s="199">
        <f ca="1">IFERROR(VLOOKUP($B16,'TABELLA DI APPOGGIO'!$B$2:$EH$86,14,FALSE()),"")</f>
        <v>0</v>
      </c>
      <c r="P16" s="199">
        <f ca="1">IFERROR(VLOOKUP($B16,'TABELLA DI APPOGGIO'!$B$2:$EH$86,15,FALSE()),"")</f>
        <v>0</v>
      </c>
      <c r="Q16" s="199">
        <f ca="1">IFERROR(VLOOKUP($B16,'TABELLA DI APPOGGIO'!$B$2:$EH$86,16,FALSE()),"")</f>
        <v>0</v>
      </c>
      <c r="R16" s="199">
        <f ca="1">IFERROR(VLOOKUP($B16,'TABELLA DI APPOGGIO'!$B$2:$EH$86,17,FALSE()),"")</f>
        <v>0</v>
      </c>
      <c r="S16" s="199">
        <f ca="1">IFERROR(VLOOKUP($B16,'TABELLA DI APPOGGIO'!$B$2:$EH$86,18,FALSE()),"")</f>
        <v>0</v>
      </c>
      <c r="T16" s="199">
        <f ca="1">IFERROR(VLOOKUP($B16,'TABELLA DI APPOGGIO'!$B$2:$EH$86,19,FALSE()),"")</f>
        <v>0</v>
      </c>
      <c r="U16" s="199">
        <f ca="1">IFERROR(VLOOKUP($B16,'TABELLA DI APPOGGIO'!$B$2:$EH$86,20,FALSE()),"")</f>
        <v>0</v>
      </c>
      <c r="V16" s="199">
        <f ca="1">IFERROR(VLOOKUP($B16,'TABELLA DI APPOGGIO'!$B$2:$EH$86,21,FALSE()),"")</f>
        <v>0</v>
      </c>
    </row>
    <row r="17" spans="1:1024" ht="60" customHeight="1">
      <c r="A17" s="197" t="str">
        <f t="array" aca="1" ref="A17" ca="1">IFERROR(INDEX('TABELLA DI APPOGGIO'!B$2:B$86,MATCH(0,COUNTIF('TABELLA C'!A$2:A16,IF('TABELLA DI APPOGGIO'!A$2:A$86='TABELLA C'!A$2,'TABELLA DI APPOGGIO'!B$2:B$86,'TABELLA C'!A$2)),0)),"")</f>
        <v>A1_A1</v>
      </c>
      <c r="B17" s="197" t="str">
        <f t="shared" ca="1" si="0"/>
        <v>A1_A1</v>
      </c>
      <c r="C17" s="198" t="str">
        <f ca="1">IFERROR(VLOOKUP($B17,'TABELLA DI APPOGGIO'!$B$2:$EH$86,3,FALSE()),"")</f>
        <v>Accesso, valutazione e progettazione</v>
      </c>
      <c r="D17" s="198" t="str">
        <f ca="1">IFERROR(VLOOKUP($B17,'TABELLA DI APPOGGIO'!$B$2:$EH$86,4,FALSE()),"")</f>
        <v>Servizi di Informazione consulenza e orientamento</v>
      </c>
      <c r="E17" s="198" t="str">
        <f ca="1">IFERROR(VLOOKUP($B17,'TABELLA DI APPOGGIO'!$B$2:$EH$86,5,FALSE()),"")</f>
        <v>Segretariato Sociale</v>
      </c>
      <c r="F17" s="198" t="str">
        <f ca="1">IFERROR(VLOOKUP($B17,'TABELLA DI APPOGGIO'!$B$2:$EI$86,138,FALSE()),"")</f>
        <v>Sì</v>
      </c>
      <c r="G17" s="199">
        <f ca="1">IFERROR(VLOOKUP($B17,'TABELLA DI APPOGGIO'!$B$2:$EH$86,6,FALSE()),"")</f>
        <v>107000</v>
      </c>
      <c r="H17" s="199">
        <f ca="1">IFERROR(VLOOKUP($B17,'TABELLA DI APPOGGIO'!$B$2:$EH$86,7,FALSE()),"")</f>
        <v>0</v>
      </c>
      <c r="I17" s="199">
        <f ca="1">IFERROR(VLOOKUP($B17,'TABELLA DI APPOGGIO'!$B$2:$EH$86,8,FALSE()),"")</f>
        <v>0</v>
      </c>
      <c r="J17" s="199">
        <f ca="1">IFERROR(VLOOKUP($B17,'TABELLA DI APPOGGIO'!$B$2:$EH$86,9,FALSE()),"")</f>
        <v>0</v>
      </c>
      <c r="K17" s="199">
        <f ca="1">IFERROR(VLOOKUP($B17,'TABELLA DI APPOGGIO'!$B$2:$EH$86,10,FALSE()),"")</f>
        <v>0</v>
      </c>
      <c r="L17" s="199">
        <f ca="1">IFERROR(VLOOKUP($B17,'TABELLA DI APPOGGIO'!$B$2:$EH$86,11,FALSE()),"")</f>
        <v>107000</v>
      </c>
      <c r="M17" s="199">
        <f ca="1">IFERROR(VLOOKUP($B17,'TABELLA DI APPOGGIO'!$B$2:$EH$86,12,FALSE()),"")</f>
        <v>0</v>
      </c>
      <c r="N17" s="199">
        <f ca="1">IFERROR(VLOOKUP($B17,'TABELLA DI APPOGGIO'!$B$2:$EH$86,13,FALSE()),"")</f>
        <v>0</v>
      </c>
      <c r="O17" s="199">
        <f ca="1">IFERROR(VLOOKUP($B17,'TABELLA DI APPOGGIO'!$B$2:$EH$86,14,FALSE()),"")</f>
        <v>0</v>
      </c>
      <c r="P17" s="199">
        <f ca="1">IFERROR(VLOOKUP($B17,'TABELLA DI APPOGGIO'!$B$2:$EH$86,15,FALSE()),"")</f>
        <v>0</v>
      </c>
      <c r="Q17" s="199">
        <f ca="1">IFERROR(VLOOKUP($B17,'TABELLA DI APPOGGIO'!$B$2:$EH$86,16,FALSE()),"")</f>
        <v>0</v>
      </c>
      <c r="R17" s="199">
        <f ca="1">IFERROR(VLOOKUP($B17,'TABELLA DI APPOGGIO'!$B$2:$EH$86,17,FALSE()),"")</f>
        <v>0</v>
      </c>
      <c r="S17" s="199">
        <f ca="1">IFERROR(VLOOKUP($B17,'TABELLA DI APPOGGIO'!$B$2:$EH$86,18,FALSE()),"")</f>
        <v>0</v>
      </c>
      <c r="T17" s="199">
        <f ca="1">IFERROR(VLOOKUP($B17,'TABELLA DI APPOGGIO'!$B$2:$EH$86,19,FALSE()),"")</f>
        <v>0</v>
      </c>
      <c r="U17" s="199">
        <f ca="1">IFERROR(VLOOKUP($B17,'TABELLA DI APPOGGIO'!$B$2:$EH$86,20,FALSE()),"")</f>
        <v>0</v>
      </c>
      <c r="V17" s="199">
        <f ca="1">IFERROR(VLOOKUP($B17,'TABELLA DI APPOGGIO'!$B$2:$EH$86,21,FALSE()),"")</f>
        <v>0</v>
      </c>
    </row>
    <row r="18" spans="1:1024" ht="60" customHeight="1">
      <c r="A18" s="197" t="str">
        <f t="array" aca="1" ref="A18" ca="1">IFERROR(INDEX('TABELLA DI APPOGGIO'!B$2:B$86,MATCH(0,COUNTIF('TABELLA C'!A$2:A17,IF('TABELLA DI APPOGGIO'!A$2:A$86='TABELLA C'!A$2,'TABELLA DI APPOGGIO'!B$2:B$86,'TABELLA C'!A$2)),0)),"")</f>
        <v>A1_A1</v>
      </c>
      <c r="B18" s="197" t="str">
        <f t="shared" ca="1" si="0"/>
        <v>A1_A1</v>
      </c>
      <c r="C18" s="198" t="str">
        <f ca="1">IFERROR(VLOOKUP($B18,'TABELLA DI APPOGGIO'!$B$2:$EH$86,3,FALSE()),"")</f>
        <v>Accesso, valutazione e progettazione</v>
      </c>
      <c r="D18" s="198" t="str">
        <f ca="1">IFERROR(VLOOKUP($B18,'TABELLA DI APPOGGIO'!$B$2:$EH$86,4,FALSE()),"")</f>
        <v>Servizi di Informazione consulenza e orientamento</v>
      </c>
      <c r="E18" s="198" t="str">
        <f ca="1">IFERROR(VLOOKUP($B18,'TABELLA DI APPOGGIO'!$B$2:$EH$86,5,FALSE()),"")</f>
        <v>Segretariato Sociale</v>
      </c>
      <c r="F18" s="198" t="str">
        <f ca="1">IFERROR(VLOOKUP($B18,'TABELLA DI APPOGGIO'!$B$2:$EI$86,138,FALSE()),"")</f>
        <v>Sì</v>
      </c>
      <c r="G18" s="199">
        <f ca="1">IFERROR(VLOOKUP($B18,'TABELLA DI APPOGGIO'!$B$2:$EH$86,6,FALSE()),"")</f>
        <v>107000</v>
      </c>
      <c r="H18" s="199">
        <f ca="1">IFERROR(VLOOKUP($B18,'TABELLA DI APPOGGIO'!$B$2:$EH$86,7,FALSE()),"")</f>
        <v>0</v>
      </c>
      <c r="I18" s="199">
        <f ca="1">IFERROR(VLOOKUP($B18,'TABELLA DI APPOGGIO'!$B$2:$EH$86,8,FALSE()),"")</f>
        <v>0</v>
      </c>
      <c r="J18" s="199">
        <f ca="1">IFERROR(VLOOKUP($B18,'TABELLA DI APPOGGIO'!$B$2:$EH$86,9,FALSE()),"")</f>
        <v>0</v>
      </c>
      <c r="K18" s="199">
        <f ca="1">IFERROR(VLOOKUP($B18,'TABELLA DI APPOGGIO'!$B$2:$EH$86,10,FALSE()),"")</f>
        <v>0</v>
      </c>
      <c r="L18" s="199">
        <f ca="1">IFERROR(VLOOKUP($B18,'TABELLA DI APPOGGIO'!$B$2:$EH$86,11,FALSE()),"")</f>
        <v>107000</v>
      </c>
      <c r="M18" s="199">
        <f ca="1">IFERROR(VLOOKUP($B18,'TABELLA DI APPOGGIO'!$B$2:$EH$86,12,FALSE()),"")</f>
        <v>0</v>
      </c>
      <c r="N18" s="199">
        <f ca="1">IFERROR(VLOOKUP($B18,'TABELLA DI APPOGGIO'!$B$2:$EH$86,13,FALSE()),"")</f>
        <v>0</v>
      </c>
      <c r="O18" s="199">
        <f ca="1">IFERROR(VLOOKUP($B18,'TABELLA DI APPOGGIO'!$B$2:$EH$86,14,FALSE()),"")</f>
        <v>0</v>
      </c>
      <c r="P18" s="199">
        <f ca="1">IFERROR(VLOOKUP($B18,'TABELLA DI APPOGGIO'!$B$2:$EH$86,15,FALSE()),"")</f>
        <v>0</v>
      </c>
      <c r="Q18" s="199">
        <f ca="1">IFERROR(VLOOKUP($B18,'TABELLA DI APPOGGIO'!$B$2:$EH$86,16,FALSE()),"")</f>
        <v>0</v>
      </c>
      <c r="R18" s="199">
        <f ca="1">IFERROR(VLOOKUP($B18,'TABELLA DI APPOGGIO'!$B$2:$EH$86,17,FALSE()),"")</f>
        <v>0</v>
      </c>
      <c r="S18" s="199">
        <f ca="1">IFERROR(VLOOKUP($B18,'TABELLA DI APPOGGIO'!$B$2:$EH$86,18,FALSE()),"")</f>
        <v>0</v>
      </c>
      <c r="T18" s="199">
        <f ca="1">IFERROR(VLOOKUP($B18,'TABELLA DI APPOGGIO'!$B$2:$EH$86,19,FALSE()),"")</f>
        <v>0</v>
      </c>
      <c r="U18" s="199">
        <f ca="1">IFERROR(VLOOKUP($B18,'TABELLA DI APPOGGIO'!$B$2:$EH$86,20,FALSE()),"")</f>
        <v>0</v>
      </c>
      <c r="V18" s="199">
        <f ca="1">IFERROR(VLOOKUP($B18,'TABELLA DI APPOGGIO'!$B$2:$EH$86,21,FALSE()),"")</f>
        <v>0</v>
      </c>
    </row>
    <row r="19" spans="1:1024" ht="60" customHeight="1">
      <c r="A19" s="197" t="str">
        <f t="array" aca="1" ref="A19" ca="1">IFERROR(INDEX('TABELLA DI APPOGGIO'!B$2:B$86,MATCH(0,COUNTIF('TABELLA C'!A$2:A18,IF('TABELLA DI APPOGGIO'!A$2:A$86='TABELLA C'!A$2,'TABELLA DI APPOGGIO'!B$2:B$86,'TABELLA C'!A$2)),0)),"")</f>
        <v>A1_A1</v>
      </c>
      <c r="B19" s="197" t="str">
        <f t="shared" ca="1" si="0"/>
        <v>A1_A1</v>
      </c>
      <c r="C19" s="198" t="str">
        <f ca="1">IFERROR(VLOOKUP($B19,'TABELLA DI APPOGGIO'!$B$2:$EH$86,3,FALSE()),"")</f>
        <v>Accesso, valutazione e progettazione</v>
      </c>
      <c r="D19" s="198" t="str">
        <f ca="1">IFERROR(VLOOKUP($B19,'TABELLA DI APPOGGIO'!$B$2:$EH$86,4,FALSE()),"")</f>
        <v>Servizi di Informazione consulenza e orientamento</v>
      </c>
      <c r="E19" s="198" t="str">
        <f ca="1">IFERROR(VLOOKUP($B19,'TABELLA DI APPOGGIO'!$B$2:$EH$86,5,FALSE()),"")</f>
        <v>Segretariato Sociale</v>
      </c>
      <c r="F19" s="198" t="str">
        <f ca="1">IFERROR(VLOOKUP($B19,'TABELLA DI APPOGGIO'!$B$2:$EI$86,138,FALSE()),"")</f>
        <v>Sì</v>
      </c>
      <c r="G19" s="199">
        <f ca="1">IFERROR(VLOOKUP($B19,'TABELLA DI APPOGGIO'!$B$2:$EH$86,6,FALSE()),"")</f>
        <v>107000</v>
      </c>
      <c r="H19" s="199">
        <f ca="1">IFERROR(VLOOKUP($B19,'TABELLA DI APPOGGIO'!$B$2:$EH$86,7,FALSE()),"")</f>
        <v>0</v>
      </c>
      <c r="I19" s="199">
        <f ca="1">IFERROR(VLOOKUP($B19,'TABELLA DI APPOGGIO'!$B$2:$EH$86,8,FALSE()),"")</f>
        <v>0</v>
      </c>
      <c r="J19" s="199">
        <f ca="1">IFERROR(VLOOKUP($B19,'TABELLA DI APPOGGIO'!$B$2:$EH$86,9,FALSE()),"")</f>
        <v>0</v>
      </c>
      <c r="K19" s="199">
        <f ca="1">IFERROR(VLOOKUP($B19,'TABELLA DI APPOGGIO'!$B$2:$EH$86,10,FALSE()),"")</f>
        <v>0</v>
      </c>
      <c r="L19" s="199">
        <f ca="1">IFERROR(VLOOKUP($B19,'TABELLA DI APPOGGIO'!$B$2:$EH$86,11,FALSE()),"")</f>
        <v>107000</v>
      </c>
      <c r="M19" s="199">
        <f ca="1">IFERROR(VLOOKUP($B19,'TABELLA DI APPOGGIO'!$B$2:$EH$86,12,FALSE()),"")</f>
        <v>0</v>
      </c>
      <c r="N19" s="199">
        <f ca="1">IFERROR(VLOOKUP($B19,'TABELLA DI APPOGGIO'!$B$2:$EH$86,13,FALSE()),"")</f>
        <v>0</v>
      </c>
      <c r="O19" s="199">
        <f ca="1">IFERROR(VLOOKUP($B19,'TABELLA DI APPOGGIO'!$B$2:$EH$86,14,FALSE()),"")</f>
        <v>0</v>
      </c>
      <c r="P19" s="199">
        <f ca="1">IFERROR(VLOOKUP($B19,'TABELLA DI APPOGGIO'!$B$2:$EH$86,15,FALSE()),"")</f>
        <v>0</v>
      </c>
      <c r="Q19" s="199">
        <f ca="1">IFERROR(VLOOKUP($B19,'TABELLA DI APPOGGIO'!$B$2:$EH$86,16,FALSE()),"")</f>
        <v>0</v>
      </c>
      <c r="R19" s="199">
        <f ca="1">IFERROR(VLOOKUP($B19,'TABELLA DI APPOGGIO'!$B$2:$EH$86,17,FALSE()),"")</f>
        <v>0</v>
      </c>
      <c r="S19" s="199">
        <f ca="1">IFERROR(VLOOKUP($B19,'TABELLA DI APPOGGIO'!$B$2:$EH$86,18,FALSE()),"")</f>
        <v>0</v>
      </c>
      <c r="T19" s="199">
        <f ca="1">IFERROR(VLOOKUP($B19,'TABELLA DI APPOGGIO'!$B$2:$EH$86,19,FALSE()),"")</f>
        <v>0</v>
      </c>
      <c r="U19" s="199">
        <f ca="1">IFERROR(VLOOKUP($B19,'TABELLA DI APPOGGIO'!$B$2:$EH$86,20,FALSE()),"")</f>
        <v>0</v>
      </c>
      <c r="V19" s="199">
        <f ca="1">IFERROR(VLOOKUP($B19,'TABELLA DI APPOGGIO'!$B$2:$EH$86,21,FALSE()),"")</f>
        <v>0</v>
      </c>
    </row>
    <row r="20" spans="1:1024" ht="60" customHeight="1">
      <c r="A20" s="197" t="str">
        <f t="array" aca="1" ref="A20" ca="1">IFERROR(INDEX('TABELLA DI APPOGGIO'!B$2:B$86,MATCH(0,COUNTIF('TABELLA C'!A$2:A19,IF('TABELLA DI APPOGGIO'!A$2:A$86='TABELLA C'!A$2,'TABELLA DI APPOGGIO'!B$2:B$86,'TABELLA C'!A$2)),0)),"")</f>
        <v>A1_A1</v>
      </c>
      <c r="B20" s="197" t="str">
        <f t="shared" ca="1" si="0"/>
        <v>A1_A1</v>
      </c>
      <c r="C20" s="198" t="str">
        <f ca="1">IFERROR(VLOOKUP($B20,'TABELLA DI APPOGGIO'!$B$2:$EH$86,3,FALSE()),"")</f>
        <v>Accesso, valutazione e progettazione</v>
      </c>
      <c r="D20" s="198" t="str">
        <f ca="1">IFERROR(VLOOKUP($B20,'TABELLA DI APPOGGIO'!$B$2:$EH$86,4,FALSE()),"")</f>
        <v>Servizi di Informazione consulenza e orientamento</v>
      </c>
      <c r="E20" s="198" t="str">
        <f ca="1">IFERROR(VLOOKUP($B20,'TABELLA DI APPOGGIO'!$B$2:$EH$86,5,FALSE()),"")</f>
        <v>Segretariato Sociale</v>
      </c>
      <c r="F20" s="198" t="str">
        <f ca="1">IFERROR(VLOOKUP($B20,'TABELLA DI APPOGGIO'!$B$2:$EI$86,138,FALSE()),"")</f>
        <v>Sì</v>
      </c>
      <c r="G20" s="199">
        <f ca="1">IFERROR(VLOOKUP($B20,'TABELLA DI APPOGGIO'!$B$2:$EH$86,6,FALSE()),"")</f>
        <v>107000</v>
      </c>
      <c r="H20" s="199">
        <f ca="1">IFERROR(VLOOKUP($B20,'TABELLA DI APPOGGIO'!$B$2:$EH$86,7,FALSE()),"")</f>
        <v>0</v>
      </c>
      <c r="I20" s="199">
        <f ca="1">IFERROR(VLOOKUP($B20,'TABELLA DI APPOGGIO'!$B$2:$EH$86,8,FALSE()),"")</f>
        <v>0</v>
      </c>
      <c r="J20" s="199">
        <f ca="1">IFERROR(VLOOKUP($B20,'TABELLA DI APPOGGIO'!$B$2:$EH$86,9,FALSE()),"")</f>
        <v>0</v>
      </c>
      <c r="K20" s="199">
        <f ca="1">IFERROR(VLOOKUP($B20,'TABELLA DI APPOGGIO'!$B$2:$EH$86,10,FALSE()),"")</f>
        <v>0</v>
      </c>
      <c r="L20" s="199">
        <f ca="1">IFERROR(VLOOKUP($B20,'TABELLA DI APPOGGIO'!$B$2:$EH$86,11,FALSE()),"")</f>
        <v>107000</v>
      </c>
      <c r="M20" s="199">
        <f ca="1">IFERROR(VLOOKUP($B20,'TABELLA DI APPOGGIO'!$B$2:$EH$86,12,FALSE()),"")</f>
        <v>0</v>
      </c>
      <c r="N20" s="199">
        <f ca="1">IFERROR(VLOOKUP($B20,'TABELLA DI APPOGGIO'!$B$2:$EH$86,13,FALSE()),"")</f>
        <v>0</v>
      </c>
      <c r="O20" s="199">
        <f ca="1">IFERROR(VLOOKUP($B20,'TABELLA DI APPOGGIO'!$B$2:$EH$86,14,FALSE()),"")</f>
        <v>0</v>
      </c>
      <c r="P20" s="199">
        <f ca="1">IFERROR(VLOOKUP($B20,'TABELLA DI APPOGGIO'!$B$2:$EH$86,15,FALSE()),"")</f>
        <v>0</v>
      </c>
      <c r="Q20" s="199">
        <f ca="1">IFERROR(VLOOKUP($B20,'TABELLA DI APPOGGIO'!$B$2:$EH$86,16,FALSE()),"")</f>
        <v>0</v>
      </c>
      <c r="R20" s="199">
        <f ca="1">IFERROR(VLOOKUP($B20,'TABELLA DI APPOGGIO'!$B$2:$EH$86,17,FALSE()),"")</f>
        <v>0</v>
      </c>
      <c r="S20" s="199">
        <f ca="1">IFERROR(VLOOKUP($B20,'TABELLA DI APPOGGIO'!$B$2:$EH$86,18,FALSE()),"")</f>
        <v>0</v>
      </c>
      <c r="T20" s="199">
        <f ca="1">IFERROR(VLOOKUP($B20,'TABELLA DI APPOGGIO'!$B$2:$EH$86,19,FALSE()),"")</f>
        <v>0</v>
      </c>
      <c r="U20" s="199">
        <f ca="1">IFERROR(VLOOKUP($B20,'TABELLA DI APPOGGIO'!$B$2:$EH$86,20,FALSE()),"")</f>
        <v>0</v>
      </c>
      <c r="V20" s="199">
        <f ca="1">IFERROR(VLOOKUP($B20,'TABELLA DI APPOGGIO'!$B$2:$EH$86,21,FALSE()),"")</f>
        <v>0</v>
      </c>
    </row>
    <row r="21" spans="1:1024" s="191" customFormat="1" ht="60" customHeight="1">
      <c r="A21" s="197" t="str">
        <f t="array" aca="1" ref="A21" ca="1">IFERROR(INDEX('TABELLA DI APPOGGIO'!B$2:B$86,MATCH(0,COUNTIF('TABELLA C'!A$2:A20,IF('TABELLA DI APPOGGIO'!A$2:A$86='TABELLA C'!A$2,'TABELLA DI APPOGGIO'!B$2:B$86,'TABELLA C'!A$2)),0)),"")</f>
        <v>A1_A1</v>
      </c>
      <c r="B21" s="197" t="str">
        <f t="shared" ca="1" si="0"/>
        <v>A1_A1</v>
      </c>
      <c r="C21" s="198" t="str">
        <f ca="1">IFERROR(VLOOKUP($B21,'TABELLA DI APPOGGIO'!$B$2:$EH$86,3,FALSE()),"")</f>
        <v>Accesso, valutazione e progettazione</v>
      </c>
      <c r="D21" s="198" t="str">
        <f ca="1">IFERROR(VLOOKUP($B21,'TABELLA DI APPOGGIO'!$B$2:$EH$86,4,FALSE()),"")</f>
        <v>Servizi di Informazione consulenza e orientamento</v>
      </c>
      <c r="E21" s="198" t="str">
        <f ca="1">IFERROR(VLOOKUP($B21,'TABELLA DI APPOGGIO'!$B$2:$EH$86,5,FALSE()),"")</f>
        <v>Segretariato Sociale</v>
      </c>
      <c r="F21" s="198" t="str">
        <f ca="1">IFERROR(VLOOKUP($B21,'TABELLA DI APPOGGIO'!$B$2:$EI$86,138,FALSE()),"")</f>
        <v>Sì</v>
      </c>
      <c r="G21" s="199">
        <f ca="1">IFERROR(VLOOKUP($B21,'TABELLA DI APPOGGIO'!$B$2:$EH$86,6,FALSE()),"")</f>
        <v>107000</v>
      </c>
      <c r="H21" s="199">
        <f ca="1">IFERROR(VLOOKUP($B21,'TABELLA DI APPOGGIO'!$B$2:$EH$86,7,FALSE()),"")</f>
        <v>0</v>
      </c>
      <c r="I21" s="199">
        <f ca="1">IFERROR(VLOOKUP($B21,'TABELLA DI APPOGGIO'!$B$2:$EH$86,8,FALSE()),"")</f>
        <v>0</v>
      </c>
      <c r="J21" s="199">
        <f ca="1">IFERROR(VLOOKUP($B21,'TABELLA DI APPOGGIO'!$B$2:$EH$86,9,FALSE()),"")</f>
        <v>0</v>
      </c>
      <c r="K21" s="199">
        <f ca="1">IFERROR(VLOOKUP($B21,'TABELLA DI APPOGGIO'!$B$2:$EH$86,10,FALSE()),"")</f>
        <v>0</v>
      </c>
      <c r="L21" s="199">
        <f ca="1">IFERROR(VLOOKUP($B21,'TABELLA DI APPOGGIO'!$B$2:$EH$86,11,FALSE()),"")</f>
        <v>107000</v>
      </c>
      <c r="M21" s="199">
        <f ca="1">IFERROR(VLOOKUP($B21,'TABELLA DI APPOGGIO'!$B$2:$EH$86,12,FALSE()),"")</f>
        <v>0</v>
      </c>
      <c r="N21" s="199">
        <f ca="1">IFERROR(VLOOKUP($B21,'TABELLA DI APPOGGIO'!$B$2:$EH$86,13,FALSE()),"")</f>
        <v>0</v>
      </c>
      <c r="O21" s="199">
        <f ca="1">IFERROR(VLOOKUP($B21,'TABELLA DI APPOGGIO'!$B$2:$EH$86,14,FALSE()),"")</f>
        <v>0</v>
      </c>
      <c r="P21" s="199">
        <f ca="1">IFERROR(VLOOKUP($B21,'TABELLA DI APPOGGIO'!$B$2:$EH$86,15,FALSE()),"")</f>
        <v>0</v>
      </c>
      <c r="Q21" s="199">
        <f ca="1">IFERROR(VLOOKUP($B21,'TABELLA DI APPOGGIO'!$B$2:$EH$86,16,FALSE()),"")</f>
        <v>0</v>
      </c>
      <c r="R21" s="199">
        <f ca="1">IFERROR(VLOOKUP($B21,'TABELLA DI APPOGGIO'!$B$2:$EH$86,17,FALSE()),"")</f>
        <v>0</v>
      </c>
      <c r="S21" s="199">
        <f ca="1">IFERROR(VLOOKUP($B21,'TABELLA DI APPOGGIO'!$B$2:$EH$86,18,FALSE()),"")</f>
        <v>0</v>
      </c>
      <c r="T21" s="199">
        <f ca="1">IFERROR(VLOOKUP($B21,'TABELLA DI APPOGGIO'!$B$2:$EH$86,19,FALSE()),"")</f>
        <v>0</v>
      </c>
      <c r="U21" s="199">
        <f ca="1">IFERROR(VLOOKUP($B21,'TABELLA DI APPOGGIO'!$B$2:$EH$86,20,FALSE()),"")</f>
        <v>0</v>
      </c>
      <c r="V21" s="199">
        <f ca="1">IFERROR(VLOOKUP($B21,'TABELLA DI APPOGGIO'!$B$2:$EH$86,21,FALSE()),"")</f>
        <v>0</v>
      </c>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c r="BB21" s="189"/>
      <c r="BC21" s="189"/>
      <c r="BD21" s="189"/>
      <c r="BE21" s="189"/>
      <c r="BF21" s="189"/>
      <c r="BG21" s="189"/>
      <c r="BH21" s="189"/>
      <c r="BI21" s="189"/>
      <c r="BJ21" s="189"/>
      <c r="BK21" s="189"/>
      <c r="BL21" s="189"/>
      <c r="BM21" s="189"/>
      <c r="BN21" s="189"/>
      <c r="BO21" s="189"/>
      <c r="BP21" s="189"/>
      <c r="BQ21" s="189"/>
      <c r="BR21" s="189"/>
      <c r="BS21" s="189"/>
      <c r="BT21" s="189"/>
      <c r="BU21" s="189"/>
      <c r="BV21" s="189"/>
      <c r="BW21" s="189"/>
      <c r="BX21" s="189"/>
      <c r="BY21" s="189"/>
      <c r="BZ21" s="189"/>
      <c r="CA21" s="189"/>
      <c r="CB21" s="189"/>
      <c r="CC21" s="189"/>
      <c r="CD21" s="189"/>
      <c r="CE21" s="189"/>
      <c r="CF21" s="189"/>
      <c r="CG21" s="189"/>
      <c r="CH21" s="189"/>
      <c r="CI21" s="189"/>
      <c r="CJ21" s="189"/>
      <c r="CK21" s="189"/>
      <c r="CL21" s="189"/>
      <c r="CM21" s="189"/>
      <c r="CN21" s="189"/>
      <c r="CO21" s="189"/>
      <c r="CP21" s="189"/>
      <c r="CQ21" s="189"/>
      <c r="CR21" s="189"/>
      <c r="CS21" s="189"/>
      <c r="CT21" s="189"/>
      <c r="CU21" s="189"/>
      <c r="CV21" s="189"/>
      <c r="CW21" s="189"/>
      <c r="CX21" s="189"/>
      <c r="CY21" s="189"/>
      <c r="CZ21" s="189"/>
      <c r="DA21" s="189"/>
      <c r="DB21" s="189"/>
      <c r="DC21" s="189"/>
      <c r="DD21" s="189"/>
      <c r="DE21" s="189"/>
      <c r="DF21" s="189"/>
      <c r="DG21" s="189"/>
      <c r="DH21" s="189"/>
      <c r="DI21" s="189"/>
      <c r="DJ21" s="189"/>
      <c r="DK21" s="189"/>
      <c r="DL21" s="189"/>
      <c r="DM21" s="189"/>
      <c r="DN21" s="189"/>
      <c r="DO21" s="189"/>
      <c r="DP21" s="189"/>
      <c r="DQ21" s="189"/>
      <c r="DR21" s="189"/>
      <c r="DS21" s="189"/>
      <c r="DT21" s="189"/>
      <c r="DU21" s="189"/>
      <c r="DV21" s="189"/>
      <c r="DW21" s="189"/>
      <c r="DX21" s="189"/>
      <c r="DY21" s="189"/>
      <c r="DZ21" s="189"/>
      <c r="EA21" s="189"/>
      <c r="EB21" s="189"/>
      <c r="EC21" s="189"/>
      <c r="ED21" s="189"/>
      <c r="EE21" s="189"/>
      <c r="EF21" s="189"/>
      <c r="EG21" s="189"/>
      <c r="EH21" s="189"/>
      <c r="EI21" s="189"/>
      <c r="EJ21" s="189"/>
      <c r="EK21" s="189"/>
      <c r="EL21" s="189"/>
      <c r="EM21" s="189"/>
      <c r="EN21" s="189"/>
      <c r="EO21" s="189"/>
      <c r="EP21" s="189"/>
      <c r="EQ21" s="189"/>
      <c r="ER21" s="189"/>
      <c r="ES21" s="189"/>
      <c r="ET21" s="189"/>
      <c r="EU21" s="189"/>
      <c r="EV21" s="189"/>
      <c r="EW21" s="189"/>
      <c r="EX21" s="189"/>
      <c r="EY21" s="189"/>
      <c r="EZ21" s="189"/>
      <c r="FA21" s="189"/>
      <c r="FB21" s="189"/>
      <c r="FC21" s="189"/>
      <c r="FD21" s="189"/>
      <c r="FE21" s="189"/>
      <c r="FF21" s="189"/>
      <c r="FG21" s="189"/>
      <c r="FH21" s="189"/>
      <c r="FI21" s="189"/>
      <c r="FJ21" s="189"/>
      <c r="FK21" s="189"/>
      <c r="FL21" s="189"/>
      <c r="FM21" s="189"/>
      <c r="FN21" s="189"/>
      <c r="FO21" s="189"/>
      <c r="FP21" s="189"/>
      <c r="FQ21" s="189"/>
      <c r="FR21" s="189"/>
      <c r="FS21" s="189"/>
      <c r="FT21" s="189"/>
      <c r="FU21" s="189"/>
      <c r="FV21" s="189"/>
      <c r="FW21" s="189"/>
      <c r="FX21" s="189"/>
      <c r="FY21" s="189"/>
      <c r="FZ21" s="189"/>
      <c r="GA21" s="189"/>
      <c r="GB21" s="189"/>
      <c r="GC21" s="189"/>
      <c r="GD21" s="189"/>
      <c r="GE21" s="189"/>
      <c r="GF21" s="189"/>
      <c r="GG21" s="189"/>
      <c r="GH21" s="189"/>
      <c r="GI21" s="189"/>
      <c r="GJ21" s="189"/>
      <c r="GK21" s="189"/>
      <c r="GL21" s="189"/>
      <c r="GM21" s="189"/>
      <c r="GN21" s="189"/>
      <c r="GO21" s="189"/>
      <c r="GP21" s="189"/>
      <c r="GQ21" s="189"/>
      <c r="GR21" s="189"/>
      <c r="GS21" s="189"/>
      <c r="GT21" s="189"/>
      <c r="GU21" s="189"/>
      <c r="GV21" s="189"/>
      <c r="GW21" s="189"/>
      <c r="GX21" s="189"/>
      <c r="GY21" s="189"/>
      <c r="GZ21" s="189"/>
      <c r="HA21" s="189"/>
      <c r="HB21" s="189"/>
      <c r="HC21" s="189"/>
      <c r="HD21" s="189"/>
      <c r="HE21" s="189"/>
      <c r="HF21" s="189"/>
      <c r="HG21" s="189"/>
      <c r="HH21" s="189"/>
      <c r="HI21" s="189"/>
      <c r="HJ21" s="189"/>
      <c r="HK21" s="189"/>
      <c r="HL21" s="189"/>
      <c r="HM21" s="189"/>
      <c r="HN21" s="189"/>
      <c r="HO21" s="189"/>
      <c r="HP21" s="189"/>
      <c r="HQ21" s="189"/>
      <c r="HR21" s="189"/>
      <c r="HS21" s="189"/>
      <c r="HT21" s="189"/>
      <c r="HU21" s="189"/>
      <c r="HV21" s="189"/>
      <c r="HW21" s="189"/>
      <c r="HX21" s="189"/>
      <c r="HY21" s="189"/>
      <c r="HZ21" s="189"/>
      <c r="IA21" s="189"/>
      <c r="IB21" s="189"/>
      <c r="IC21" s="189"/>
      <c r="ID21" s="189"/>
      <c r="IE21" s="189"/>
      <c r="IF21" s="189"/>
      <c r="IG21" s="189"/>
      <c r="IH21" s="189"/>
      <c r="II21" s="189"/>
      <c r="IJ21" s="189"/>
      <c r="IK21" s="189"/>
      <c r="IL21" s="189"/>
      <c r="IM21" s="189"/>
      <c r="IN21" s="189"/>
      <c r="IO21" s="189"/>
      <c r="IP21" s="189"/>
      <c r="IQ21" s="189"/>
      <c r="IR21" s="189"/>
      <c r="IS21" s="189"/>
      <c r="IT21" s="189"/>
      <c r="IU21" s="189"/>
      <c r="IV21" s="189"/>
      <c r="IW21" s="189"/>
      <c r="IX21" s="189"/>
      <c r="IY21" s="189"/>
      <c r="IZ21" s="189"/>
      <c r="JA21" s="189"/>
      <c r="JB21" s="189"/>
      <c r="JC21" s="189"/>
      <c r="JD21" s="189"/>
      <c r="JE21" s="189"/>
      <c r="JF21" s="189"/>
      <c r="JG21" s="189"/>
      <c r="JH21" s="189"/>
      <c r="JI21" s="189"/>
      <c r="JJ21" s="189"/>
      <c r="JK21" s="189"/>
      <c r="JL21" s="189"/>
      <c r="JM21" s="189"/>
      <c r="JN21" s="189"/>
      <c r="JO21" s="189"/>
      <c r="JP21" s="189"/>
      <c r="JQ21" s="189"/>
      <c r="JR21" s="189"/>
      <c r="JS21" s="189"/>
      <c r="JT21" s="189"/>
      <c r="JU21" s="189"/>
      <c r="JV21" s="189"/>
      <c r="JW21" s="189"/>
      <c r="JX21" s="189"/>
      <c r="JY21" s="189"/>
      <c r="JZ21" s="189"/>
      <c r="KA21" s="189"/>
      <c r="KB21" s="189"/>
      <c r="KC21" s="189"/>
      <c r="KD21" s="189"/>
      <c r="KE21" s="189"/>
      <c r="KF21" s="189"/>
      <c r="KG21" s="189"/>
      <c r="KH21" s="189"/>
      <c r="KI21" s="189"/>
      <c r="KJ21" s="189"/>
      <c r="KK21" s="189"/>
      <c r="KL21" s="189"/>
      <c r="KM21" s="189"/>
      <c r="KN21" s="189"/>
      <c r="KO21" s="189"/>
      <c r="KP21" s="189"/>
      <c r="KQ21" s="189"/>
      <c r="KR21" s="189"/>
      <c r="KS21" s="189"/>
      <c r="KT21" s="189"/>
      <c r="KU21" s="189"/>
      <c r="KV21" s="189"/>
      <c r="KW21" s="189"/>
      <c r="KX21" s="189"/>
      <c r="KY21" s="189"/>
      <c r="KZ21" s="189"/>
      <c r="LA21" s="189"/>
      <c r="LB21" s="189"/>
      <c r="LC21" s="189"/>
      <c r="LD21" s="189"/>
      <c r="LE21" s="189"/>
      <c r="LF21" s="189"/>
      <c r="LG21" s="189"/>
      <c r="LH21" s="189"/>
      <c r="LI21" s="189"/>
      <c r="LJ21" s="189"/>
      <c r="LK21" s="189"/>
      <c r="LL21" s="189"/>
      <c r="LM21" s="189"/>
      <c r="LN21" s="189"/>
      <c r="LO21" s="189"/>
      <c r="LP21" s="189"/>
      <c r="LQ21" s="189"/>
      <c r="LR21" s="189"/>
      <c r="LS21" s="189"/>
      <c r="LT21" s="189"/>
      <c r="LU21" s="189"/>
      <c r="LV21" s="189"/>
      <c r="LW21" s="189"/>
      <c r="LX21" s="189"/>
      <c r="LY21" s="189"/>
      <c r="LZ21" s="189"/>
      <c r="MA21" s="189"/>
      <c r="MB21" s="189"/>
      <c r="MC21" s="189"/>
      <c r="MD21" s="189"/>
      <c r="ME21" s="189"/>
      <c r="MF21" s="189"/>
      <c r="MG21" s="189"/>
      <c r="MH21" s="189"/>
      <c r="MI21" s="189"/>
      <c r="MJ21" s="189"/>
      <c r="MK21" s="189"/>
      <c r="ML21" s="189"/>
      <c r="MM21" s="189"/>
      <c r="MN21" s="189"/>
      <c r="MO21" s="189"/>
      <c r="MP21" s="189"/>
      <c r="MQ21" s="189"/>
      <c r="MR21" s="189"/>
      <c r="MS21" s="189"/>
      <c r="MT21" s="189"/>
      <c r="MU21" s="189"/>
      <c r="MV21" s="189"/>
      <c r="MW21" s="189"/>
      <c r="MX21" s="189"/>
      <c r="MY21" s="189"/>
      <c r="MZ21" s="189"/>
      <c r="NA21" s="189"/>
      <c r="NB21" s="189"/>
      <c r="NC21" s="189"/>
      <c r="ND21" s="189"/>
      <c r="NE21" s="189"/>
      <c r="NF21" s="189"/>
      <c r="NG21" s="189"/>
      <c r="NH21" s="189"/>
      <c r="NI21" s="189"/>
      <c r="NJ21" s="189"/>
      <c r="NK21" s="189"/>
      <c r="NL21" s="189"/>
      <c r="NM21" s="189"/>
      <c r="NN21" s="189"/>
      <c r="NO21" s="189"/>
      <c r="NP21" s="189"/>
      <c r="NQ21" s="189"/>
      <c r="NR21" s="189"/>
      <c r="NS21" s="189"/>
      <c r="NT21" s="189"/>
      <c r="NU21" s="189"/>
      <c r="NV21" s="189"/>
      <c r="NW21" s="189"/>
      <c r="NX21" s="189"/>
      <c r="NY21" s="189"/>
      <c r="NZ21" s="189"/>
      <c r="OA21" s="189"/>
      <c r="OB21" s="189"/>
      <c r="OC21" s="189"/>
      <c r="OD21" s="189"/>
      <c r="OE21" s="189"/>
      <c r="OF21" s="189"/>
      <c r="OG21" s="189"/>
      <c r="OH21" s="189"/>
      <c r="OI21" s="189"/>
      <c r="OJ21" s="189"/>
      <c r="OK21" s="189"/>
      <c r="OL21" s="189"/>
      <c r="OM21" s="189"/>
      <c r="ON21" s="189"/>
      <c r="OO21" s="189"/>
      <c r="OP21" s="189"/>
      <c r="OQ21" s="189"/>
      <c r="OR21" s="189"/>
      <c r="OS21" s="189"/>
      <c r="OT21" s="189"/>
      <c r="OU21" s="189"/>
      <c r="OV21" s="189"/>
      <c r="OW21" s="189"/>
      <c r="OX21" s="189"/>
      <c r="OY21" s="189"/>
      <c r="OZ21" s="189"/>
      <c r="PA21" s="189"/>
      <c r="PB21" s="189"/>
      <c r="PC21" s="189"/>
      <c r="PD21" s="189"/>
      <c r="PE21" s="189"/>
      <c r="PF21" s="189"/>
      <c r="PG21" s="189"/>
      <c r="PH21" s="189"/>
      <c r="PI21" s="189"/>
      <c r="PJ21" s="189"/>
      <c r="PK21" s="189"/>
      <c r="PL21" s="189"/>
      <c r="PM21" s="189"/>
      <c r="PN21" s="189"/>
      <c r="PO21" s="189"/>
      <c r="PP21" s="189"/>
      <c r="PQ21" s="189"/>
      <c r="PR21" s="189"/>
      <c r="PS21" s="189"/>
      <c r="PT21" s="189"/>
      <c r="PU21" s="189"/>
      <c r="PV21" s="189"/>
      <c r="PW21" s="189"/>
      <c r="PX21" s="189"/>
      <c r="PY21" s="189"/>
      <c r="PZ21" s="189"/>
      <c r="QA21" s="189"/>
      <c r="QB21" s="189"/>
      <c r="QC21" s="189"/>
      <c r="QD21" s="189"/>
      <c r="QE21" s="189"/>
      <c r="QF21" s="189"/>
      <c r="QG21" s="189"/>
      <c r="QH21" s="189"/>
      <c r="QI21" s="189"/>
      <c r="QJ21" s="189"/>
      <c r="QK21" s="189"/>
      <c r="QL21" s="189"/>
      <c r="QM21" s="189"/>
      <c r="QN21" s="189"/>
      <c r="QO21" s="189"/>
      <c r="QP21" s="189"/>
      <c r="QQ21" s="189"/>
      <c r="QR21" s="189"/>
      <c r="QS21" s="189"/>
      <c r="QT21" s="189"/>
      <c r="QU21" s="189"/>
      <c r="QV21" s="189"/>
      <c r="QW21" s="189"/>
      <c r="QX21" s="189"/>
      <c r="QY21" s="189"/>
      <c r="QZ21" s="189"/>
      <c r="RA21" s="189"/>
      <c r="RB21" s="189"/>
      <c r="RC21" s="189"/>
      <c r="RD21" s="189"/>
      <c r="RE21" s="189"/>
      <c r="RF21" s="189"/>
      <c r="RG21" s="189"/>
      <c r="RH21" s="189"/>
      <c r="RI21" s="189"/>
      <c r="RJ21" s="189"/>
      <c r="RK21" s="189"/>
      <c r="RL21" s="189"/>
      <c r="RM21" s="189"/>
      <c r="RN21" s="189"/>
      <c r="RO21" s="189"/>
      <c r="RP21" s="189"/>
      <c r="RQ21" s="189"/>
      <c r="RR21" s="189"/>
      <c r="RS21" s="189"/>
      <c r="RT21" s="189"/>
      <c r="RU21" s="189"/>
      <c r="RV21" s="189"/>
      <c r="RW21" s="189"/>
      <c r="RX21" s="189"/>
      <c r="RY21" s="189"/>
      <c r="RZ21" s="189"/>
      <c r="SA21" s="189"/>
      <c r="SB21" s="189"/>
      <c r="SC21" s="189"/>
      <c r="SD21" s="189"/>
      <c r="SE21" s="189"/>
      <c r="SF21" s="189"/>
      <c r="SG21" s="189"/>
      <c r="SH21" s="189"/>
      <c r="SI21" s="189"/>
      <c r="SJ21" s="189"/>
      <c r="SK21" s="189"/>
      <c r="SL21" s="189"/>
      <c r="SM21" s="189"/>
      <c r="SN21" s="189"/>
      <c r="SO21" s="189"/>
      <c r="SP21" s="189"/>
      <c r="SQ21" s="189"/>
      <c r="SR21" s="189"/>
      <c r="SS21" s="189"/>
      <c r="ST21" s="189"/>
      <c r="SU21" s="189"/>
      <c r="SV21" s="189"/>
      <c r="SW21" s="189"/>
      <c r="SX21" s="189"/>
      <c r="SY21" s="189"/>
      <c r="SZ21" s="189"/>
      <c r="TA21" s="189"/>
      <c r="TB21" s="189"/>
      <c r="TC21" s="189"/>
      <c r="TD21" s="189"/>
      <c r="TE21" s="189"/>
      <c r="TF21" s="189"/>
      <c r="TG21" s="189"/>
      <c r="TH21" s="189"/>
      <c r="TI21" s="189"/>
      <c r="TJ21" s="189"/>
      <c r="TK21" s="189"/>
      <c r="TL21" s="189"/>
      <c r="TM21" s="189"/>
      <c r="TN21" s="189"/>
      <c r="TO21" s="189"/>
      <c r="TP21" s="189"/>
      <c r="TQ21" s="189"/>
      <c r="TR21" s="189"/>
      <c r="TS21" s="189"/>
      <c r="TT21" s="189"/>
      <c r="TU21" s="189"/>
      <c r="TV21" s="189"/>
      <c r="TW21" s="189"/>
      <c r="TX21" s="189"/>
      <c r="TY21" s="189"/>
      <c r="TZ21" s="189"/>
      <c r="UA21" s="189"/>
      <c r="UB21" s="189"/>
      <c r="UC21" s="189"/>
      <c r="UD21" s="189"/>
      <c r="UE21" s="189"/>
      <c r="UF21" s="189"/>
      <c r="UG21" s="189"/>
      <c r="UH21" s="189"/>
      <c r="UI21" s="189"/>
      <c r="UJ21" s="189"/>
      <c r="UK21" s="189"/>
      <c r="UL21" s="189"/>
      <c r="UM21" s="189"/>
      <c r="UN21" s="189"/>
      <c r="UO21" s="189"/>
      <c r="UP21" s="189"/>
      <c r="UQ21" s="189"/>
      <c r="UR21" s="189"/>
      <c r="US21" s="189"/>
      <c r="UT21" s="189"/>
      <c r="UU21" s="189"/>
      <c r="UV21" s="189"/>
      <c r="UW21" s="189"/>
      <c r="UX21" s="189"/>
      <c r="UY21" s="189"/>
      <c r="UZ21" s="189"/>
      <c r="VA21" s="189"/>
      <c r="VB21" s="189"/>
      <c r="VC21" s="189"/>
      <c r="VD21" s="189"/>
      <c r="VE21" s="189"/>
      <c r="VF21" s="189"/>
      <c r="VG21" s="189"/>
      <c r="VH21" s="189"/>
      <c r="VI21" s="189"/>
      <c r="VJ21" s="189"/>
      <c r="VK21" s="189"/>
      <c r="VL21" s="189"/>
      <c r="VM21" s="189"/>
      <c r="VN21" s="189"/>
      <c r="VO21" s="189"/>
      <c r="VP21" s="189"/>
      <c r="VQ21" s="189"/>
      <c r="VR21" s="189"/>
      <c r="VS21" s="189"/>
      <c r="VT21" s="189"/>
      <c r="VU21" s="189"/>
      <c r="VV21" s="189"/>
      <c r="VW21" s="189"/>
      <c r="VX21" s="189"/>
      <c r="VY21" s="189"/>
      <c r="VZ21" s="189"/>
      <c r="WA21" s="189"/>
      <c r="WB21" s="189"/>
      <c r="WC21" s="189"/>
      <c r="WD21" s="189"/>
      <c r="WE21" s="189"/>
      <c r="WF21" s="189"/>
      <c r="WG21" s="189"/>
      <c r="WH21" s="189"/>
      <c r="WI21" s="189"/>
      <c r="WJ21" s="189"/>
      <c r="WK21" s="189"/>
      <c r="WL21" s="189"/>
      <c r="WM21" s="189"/>
      <c r="WN21" s="189"/>
      <c r="WO21" s="189"/>
      <c r="WP21" s="189"/>
      <c r="WQ21" s="189"/>
      <c r="WR21" s="189"/>
      <c r="WS21" s="189"/>
      <c r="WT21" s="189"/>
      <c r="WU21" s="189"/>
      <c r="WV21" s="189"/>
      <c r="WW21" s="189"/>
      <c r="WX21" s="189"/>
      <c r="WY21" s="189"/>
      <c r="WZ21" s="189"/>
      <c r="XA21" s="189"/>
      <c r="XB21" s="189"/>
      <c r="XC21" s="189"/>
      <c r="XD21" s="189"/>
      <c r="XE21" s="189"/>
      <c r="XF21" s="189"/>
      <c r="XG21" s="189"/>
      <c r="XH21" s="189"/>
      <c r="XI21" s="189"/>
      <c r="XJ21" s="189"/>
      <c r="XK21" s="189"/>
      <c r="XL21" s="189"/>
      <c r="XM21" s="189"/>
      <c r="XN21" s="189"/>
      <c r="XO21" s="189"/>
      <c r="XP21" s="189"/>
      <c r="XQ21" s="189"/>
      <c r="XR21" s="189"/>
      <c r="XS21" s="189"/>
      <c r="XT21" s="189"/>
      <c r="XU21" s="189"/>
      <c r="XV21" s="189"/>
      <c r="XW21" s="189"/>
      <c r="XX21" s="189"/>
      <c r="XY21" s="189"/>
      <c r="XZ21" s="189"/>
      <c r="YA21" s="189"/>
      <c r="YB21" s="189"/>
      <c r="YC21" s="189"/>
      <c r="YD21" s="189"/>
      <c r="YE21" s="189"/>
      <c r="YF21" s="189"/>
      <c r="YG21" s="189"/>
      <c r="YH21" s="189"/>
      <c r="YI21" s="189"/>
      <c r="YJ21" s="189"/>
      <c r="YK21" s="189"/>
      <c r="YL21" s="189"/>
      <c r="YM21" s="189"/>
      <c r="YN21" s="189"/>
      <c r="YO21" s="189"/>
      <c r="YP21" s="189"/>
      <c r="YQ21" s="189"/>
      <c r="YR21" s="189"/>
      <c r="YS21" s="189"/>
      <c r="YT21" s="189"/>
      <c r="YU21" s="189"/>
      <c r="YV21" s="189"/>
      <c r="YW21" s="189"/>
      <c r="YX21" s="189"/>
      <c r="YY21" s="189"/>
      <c r="YZ21" s="189"/>
      <c r="ZA21" s="189"/>
      <c r="ZB21" s="189"/>
      <c r="ZC21" s="189"/>
      <c r="ZD21" s="189"/>
      <c r="ZE21" s="189"/>
      <c r="ZF21" s="189"/>
      <c r="ZG21" s="189"/>
      <c r="ZH21" s="189"/>
      <c r="ZI21" s="189"/>
      <c r="ZJ21" s="189"/>
      <c r="ZK21" s="189"/>
      <c r="ZL21" s="189"/>
      <c r="ZM21" s="189"/>
      <c r="ZN21" s="189"/>
      <c r="ZO21" s="189"/>
      <c r="ZP21" s="189"/>
      <c r="ZQ21" s="189"/>
      <c r="ZR21" s="189"/>
      <c r="ZS21" s="189"/>
      <c r="ZT21" s="189"/>
      <c r="ZU21" s="189"/>
      <c r="ZV21" s="189"/>
      <c r="ZW21" s="189"/>
      <c r="ZX21" s="189"/>
      <c r="ZY21" s="189"/>
      <c r="ZZ21" s="189"/>
      <c r="AAA21" s="189"/>
      <c r="AAB21" s="189"/>
      <c r="AAC21" s="189"/>
      <c r="AAD21" s="189"/>
      <c r="AAE21" s="189"/>
      <c r="AAF21" s="189"/>
      <c r="AAG21" s="189"/>
      <c r="AAH21" s="189"/>
      <c r="AAI21" s="189"/>
      <c r="AAJ21" s="189"/>
      <c r="AAK21" s="189"/>
      <c r="AAL21" s="189"/>
      <c r="AAM21" s="189"/>
      <c r="AAN21" s="189"/>
      <c r="AAO21" s="189"/>
      <c r="AAP21" s="189"/>
      <c r="AAQ21" s="189"/>
      <c r="AAR21" s="189"/>
      <c r="AAS21" s="189"/>
      <c r="AAT21" s="189"/>
      <c r="AAU21" s="189"/>
      <c r="AAV21" s="189"/>
      <c r="AAW21" s="189"/>
      <c r="AAX21" s="189"/>
      <c r="AAY21" s="189"/>
      <c r="AAZ21" s="189"/>
      <c r="ABA21" s="189"/>
      <c r="ABB21" s="189"/>
      <c r="ABC21" s="189"/>
      <c r="ABD21" s="189"/>
      <c r="ABE21" s="189"/>
      <c r="ABF21" s="189"/>
      <c r="ABG21" s="189"/>
      <c r="ABH21" s="189"/>
      <c r="ABI21" s="189"/>
      <c r="ABJ21" s="189"/>
      <c r="ABK21" s="189"/>
      <c r="ABL21" s="189"/>
      <c r="ABM21" s="189"/>
      <c r="ABN21" s="189"/>
      <c r="ABO21" s="189"/>
      <c r="ABP21" s="189"/>
      <c r="ABQ21" s="189"/>
      <c r="ABR21" s="189"/>
      <c r="ABS21" s="189"/>
      <c r="ABT21" s="189"/>
      <c r="ABU21" s="189"/>
      <c r="ABV21" s="189"/>
      <c r="ABW21" s="189"/>
      <c r="ABX21" s="189"/>
      <c r="ABY21" s="189"/>
      <c r="ABZ21" s="189"/>
      <c r="ACA21" s="189"/>
      <c r="ACB21" s="189"/>
      <c r="ACC21" s="189"/>
      <c r="ACD21" s="189"/>
      <c r="ACE21" s="189"/>
      <c r="ACF21" s="189"/>
      <c r="ACG21" s="189"/>
      <c r="ACH21" s="189"/>
      <c r="ACI21" s="189"/>
      <c r="ACJ21" s="189"/>
      <c r="ACK21" s="189"/>
      <c r="ACL21" s="189"/>
      <c r="ACM21" s="189"/>
      <c r="ACN21" s="189"/>
      <c r="ACO21" s="189"/>
      <c r="ACP21" s="189"/>
      <c r="ACQ21" s="189"/>
      <c r="ACR21" s="189"/>
      <c r="ACS21" s="189"/>
      <c r="ACT21" s="189"/>
      <c r="ACU21" s="189"/>
      <c r="ACV21" s="189"/>
      <c r="ACW21" s="189"/>
      <c r="ACX21" s="189"/>
      <c r="ACY21" s="189"/>
      <c r="ACZ21" s="189"/>
      <c r="ADA21" s="189"/>
      <c r="ADB21" s="189"/>
      <c r="ADC21" s="189"/>
      <c r="ADD21" s="189"/>
      <c r="ADE21" s="189"/>
      <c r="ADF21" s="189"/>
      <c r="ADG21" s="189"/>
      <c r="ADH21" s="189"/>
      <c r="ADI21" s="189"/>
      <c r="ADJ21" s="189"/>
      <c r="ADK21" s="189"/>
      <c r="ADL21" s="189"/>
      <c r="ADM21" s="189"/>
      <c r="ADN21" s="189"/>
      <c r="ADO21" s="189"/>
      <c r="ADP21" s="189"/>
      <c r="ADQ21" s="189"/>
      <c r="ADR21" s="189"/>
      <c r="ADS21" s="189"/>
      <c r="ADT21" s="189"/>
      <c r="ADU21" s="189"/>
      <c r="ADV21" s="189"/>
      <c r="ADW21" s="189"/>
      <c r="ADX21" s="189"/>
      <c r="ADY21" s="189"/>
      <c r="ADZ21" s="189"/>
      <c r="AEA21" s="189"/>
      <c r="AEB21" s="189"/>
      <c r="AEC21" s="189"/>
      <c r="AED21" s="189"/>
      <c r="AEE21" s="189"/>
      <c r="AEF21" s="189"/>
      <c r="AEG21" s="189"/>
      <c r="AEH21" s="189"/>
      <c r="AEI21" s="189"/>
      <c r="AEJ21" s="189"/>
      <c r="AEK21" s="189"/>
      <c r="AEL21" s="189"/>
      <c r="AEM21" s="189"/>
      <c r="AEN21" s="189"/>
      <c r="AEO21" s="189"/>
      <c r="AEP21" s="189"/>
      <c r="AEQ21" s="189"/>
      <c r="AER21" s="189"/>
      <c r="AES21" s="189"/>
      <c r="AET21" s="189"/>
      <c r="AEU21" s="189"/>
      <c r="AEV21" s="189"/>
      <c r="AEW21" s="189"/>
      <c r="AEX21" s="189"/>
      <c r="AEY21" s="189"/>
      <c r="AEZ21" s="189"/>
      <c r="AFA21" s="189"/>
      <c r="AFB21" s="189"/>
      <c r="AFC21" s="189"/>
      <c r="AFD21" s="189"/>
      <c r="AFE21" s="189"/>
      <c r="AFF21" s="189"/>
      <c r="AFG21" s="189"/>
      <c r="AFH21" s="189"/>
      <c r="AFI21" s="189"/>
      <c r="AFJ21" s="189"/>
      <c r="AFK21" s="189"/>
      <c r="AFL21" s="189"/>
      <c r="AFM21" s="189"/>
      <c r="AFN21" s="189"/>
      <c r="AFO21" s="189"/>
      <c r="AFP21" s="189"/>
      <c r="AFQ21" s="189"/>
      <c r="AFR21" s="189"/>
      <c r="AFS21" s="189"/>
      <c r="AFT21" s="189"/>
      <c r="AFU21" s="189"/>
      <c r="AFV21" s="189"/>
      <c r="AFW21" s="189"/>
      <c r="AFX21" s="189"/>
      <c r="AFY21" s="189"/>
      <c r="AFZ21" s="189"/>
      <c r="AGA21" s="189"/>
      <c r="AGB21" s="189"/>
      <c r="AGC21" s="189"/>
      <c r="AGD21" s="189"/>
      <c r="AGE21" s="189"/>
      <c r="AGF21" s="189"/>
      <c r="AGG21" s="189"/>
      <c r="AGH21" s="189"/>
      <c r="AGI21" s="189"/>
      <c r="AGJ21" s="189"/>
      <c r="AGK21" s="189"/>
      <c r="AGL21" s="189"/>
      <c r="AGM21" s="189"/>
      <c r="AGN21" s="189"/>
      <c r="AGO21" s="189"/>
      <c r="AGP21" s="189"/>
      <c r="AGQ21" s="189"/>
      <c r="AGR21" s="189"/>
      <c r="AGS21" s="189"/>
      <c r="AGT21" s="189"/>
      <c r="AGU21" s="189"/>
      <c r="AGV21" s="189"/>
      <c r="AGW21" s="189"/>
      <c r="AGX21" s="189"/>
      <c r="AGY21" s="189"/>
      <c r="AGZ21" s="189"/>
      <c r="AHA21" s="189"/>
      <c r="AHB21" s="189"/>
      <c r="AHC21" s="189"/>
      <c r="AHD21" s="189"/>
      <c r="AHE21" s="189"/>
      <c r="AHF21" s="189"/>
      <c r="AHG21" s="189"/>
      <c r="AHH21" s="189"/>
      <c r="AHI21" s="189"/>
      <c r="AHJ21" s="189"/>
      <c r="AHK21" s="189"/>
      <c r="AHL21" s="189"/>
      <c r="AHM21" s="189"/>
      <c r="AHN21" s="189"/>
      <c r="AHO21" s="189"/>
      <c r="AHP21" s="189"/>
      <c r="AHQ21" s="189"/>
      <c r="AHR21" s="189"/>
      <c r="AHS21" s="189"/>
      <c r="AHT21" s="189"/>
      <c r="AHU21" s="189"/>
      <c r="AHV21" s="189"/>
      <c r="AHW21" s="189"/>
      <c r="AHX21" s="189"/>
      <c r="AHY21" s="189"/>
      <c r="AHZ21" s="189"/>
      <c r="AIA21" s="189"/>
      <c r="AIB21" s="189"/>
      <c r="AIC21" s="189"/>
      <c r="AID21" s="189"/>
      <c r="AIE21" s="189"/>
      <c r="AIF21" s="189"/>
      <c r="AIG21" s="189"/>
      <c r="AIH21" s="189"/>
      <c r="AII21" s="189"/>
      <c r="AIJ21" s="189"/>
      <c r="AIK21" s="189"/>
      <c r="AIL21" s="189"/>
      <c r="AIM21" s="189"/>
      <c r="AIN21" s="189"/>
      <c r="AIO21" s="189"/>
      <c r="AIP21" s="189"/>
      <c r="AIQ21" s="189"/>
      <c r="AIR21" s="189"/>
      <c r="AIS21" s="189"/>
      <c r="AIT21" s="189"/>
      <c r="AIU21" s="189"/>
      <c r="AIV21" s="189"/>
      <c r="AIW21" s="189"/>
      <c r="AIX21" s="189"/>
      <c r="AIY21" s="189"/>
      <c r="AIZ21" s="189"/>
      <c r="AJA21" s="189"/>
      <c r="AJB21" s="189"/>
      <c r="AJC21" s="189"/>
      <c r="AJD21" s="189"/>
      <c r="AJE21" s="189"/>
      <c r="AJF21" s="189"/>
      <c r="AJG21" s="189"/>
      <c r="AJH21" s="189"/>
      <c r="AJI21" s="189"/>
      <c r="AJJ21" s="189"/>
      <c r="AJK21" s="189"/>
      <c r="AJL21" s="189"/>
      <c r="AJM21" s="189"/>
      <c r="AJN21" s="189"/>
      <c r="AJO21" s="189"/>
      <c r="AJP21" s="189"/>
      <c r="AJQ21" s="189"/>
      <c r="AJR21" s="189"/>
      <c r="AJS21" s="189"/>
      <c r="AJT21" s="189"/>
      <c r="AJU21" s="189"/>
      <c r="AJV21" s="189"/>
      <c r="AJW21" s="189"/>
      <c r="AJX21" s="189"/>
      <c r="AJY21" s="189"/>
      <c r="AJZ21" s="189"/>
      <c r="AKA21" s="189"/>
      <c r="AKB21" s="189"/>
      <c r="AKC21" s="189"/>
      <c r="AKD21" s="189"/>
      <c r="AKE21" s="189"/>
      <c r="AKF21" s="189"/>
      <c r="AKG21" s="189"/>
      <c r="AKH21" s="189"/>
      <c r="AKI21" s="189"/>
      <c r="AKJ21" s="189"/>
      <c r="AKK21" s="189"/>
      <c r="AKL21" s="189"/>
      <c r="AKM21" s="189"/>
      <c r="AKN21" s="189"/>
      <c r="AKO21" s="189"/>
      <c r="AKP21" s="189"/>
      <c r="AKQ21" s="189"/>
      <c r="AKR21" s="189"/>
      <c r="AKS21" s="189"/>
      <c r="AKT21" s="189"/>
      <c r="AKU21" s="189"/>
      <c r="AKV21" s="189"/>
      <c r="AKW21" s="189"/>
      <c r="AKX21" s="189"/>
      <c r="AKY21" s="189"/>
      <c r="AKZ21" s="189"/>
      <c r="ALA21" s="189"/>
      <c r="ALB21" s="189"/>
      <c r="ALC21" s="189"/>
      <c r="ALD21" s="189"/>
      <c r="ALE21" s="189"/>
      <c r="ALF21" s="189"/>
      <c r="ALG21" s="189"/>
      <c r="ALH21" s="189"/>
      <c r="ALI21" s="189"/>
      <c r="ALJ21" s="189"/>
      <c r="ALK21" s="189"/>
      <c r="ALL21" s="189"/>
      <c r="ALM21" s="189"/>
      <c r="ALN21" s="189"/>
      <c r="ALO21" s="189"/>
      <c r="ALP21" s="189"/>
      <c r="ALQ21" s="189"/>
      <c r="ALR21" s="189"/>
      <c r="ALS21" s="189"/>
      <c r="ALT21" s="189"/>
      <c r="ALU21" s="189"/>
      <c r="ALV21" s="189"/>
      <c r="ALW21" s="189"/>
      <c r="ALX21" s="189"/>
      <c r="ALY21" s="189"/>
      <c r="ALZ21" s="189"/>
      <c r="AMA21" s="189"/>
      <c r="AMB21" s="189"/>
      <c r="AMC21" s="189"/>
      <c r="AMD21" s="189"/>
      <c r="AME21" s="189"/>
      <c r="AMF21" s="189"/>
      <c r="AMG21" s="189"/>
      <c r="AMH21" s="189"/>
      <c r="AMI21" s="189"/>
      <c r="AMJ21" s="189"/>
    </row>
    <row r="22" spans="1:1024" ht="60" customHeight="1">
      <c r="A22" s="197" t="str">
        <f t="array" aca="1" ref="A22" ca="1">IFERROR(INDEX('TABELLA DI APPOGGIO'!B$2:B$86,MATCH(0,COUNTIF('TABELLA C'!A$2:A21,IF('TABELLA DI APPOGGIO'!A$2:A$86='TABELLA C'!A$2,'TABELLA DI APPOGGIO'!B$2:B$86,'TABELLA C'!A$2)),0)),"")</f>
        <v>A1_A1</v>
      </c>
      <c r="B22" s="197" t="str">
        <f t="shared" ca="1" si="0"/>
        <v>A1_A1</v>
      </c>
      <c r="C22" s="198" t="str">
        <f ca="1">IFERROR(VLOOKUP($B22,'TABELLA DI APPOGGIO'!$B$2:$EH$86,3,FALSE()),"")</f>
        <v>Accesso, valutazione e progettazione</v>
      </c>
      <c r="D22" s="198" t="str">
        <f ca="1">IFERROR(VLOOKUP($B22,'TABELLA DI APPOGGIO'!$B$2:$EH$86,4,FALSE()),"")</f>
        <v>Servizi di Informazione consulenza e orientamento</v>
      </c>
      <c r="E22" s="198" t="str">
        <f ca="1">IFERROR(VLOOKUP($B22,'TABELLA DI APPOGGIO'!$B$2:$EH$86,5,FALSE()),"")</f>
        <v>Segretariato Sociale</v>
      </c>
      <c r="F22" s="198" t="str">
        <f ca="1">IFERROR(VLOOKUP($B22,'TABELLA DI APPOGGIO'!$B$2:$EI$86,138,FALSE()),"")</f>
        <v>Sì</v>
      </c>
      <c r="G22" s="199">
        <f ca="1">IFERROR(VLOOKUP($B22,'TABELLA DI APPOGGIO'!$B$2:$EH$86,6,FALSE()),"")</f>
        <v>107000</v>
      </c>
      <c r="H22" s="199">
        <f ca="1">IFERROR(VLOOKUP($B22,'TABELLA DI APPOGGIO'!$B$2:$EH$86,7,FALSE()),"")</f>
        <v>0</v>
      </c>
      <c r="I22" s="199">
        <f ca="1">IFERROR(VLOOKUP($B22,'TABELLA DI APPOGGIO'!$B$2:$EH$86,8,FALSE()),"")</f>
        <v>0</v>
      </c>
      <c r="J22" s="199">
        <f ca="1">IFERROR(VLOOKUP($B22,'TABELLA DI APPOGGIO'!$B$2:$EH$86,9,FALSE()),"")</f>
        <v>0</v>
      </c>
      <c r="K22" s="199">
        <f ca="1">IFERROR(VLOOKUP($B22,'TABELLA DI APPOGGIO'!$B$2:$EH$86,10,FALSE()),"")</f>
        <v>0</v>
      </c>
      <c r="L22" s="199">
        <f ca="1">IFERROR(VLOOKUP($B22,'TABELLA DI APPOGGIO'!$B$2:$EH$86,11,FALSE()),"")</f>
        <v>107000</v>
      </c>
      <c r="M22" s="199">
        <f ca="1">IFERROR(VLOOKUP($B22,'TABELLA DI APPOGGIO'!$B$2:$EH$86,12,FALSE()),"")</f>
        <v>0</v>
      </c>
      <c r="N22" s="199">
        <f ca="1">IFERROR(VLOOKUP($B22,'TABELLA DI APPOGGIO'!$B$2:$EH$86,13,FALSE()),"")</f>
        <v>0</v>
      </c>
      <c r="O22" s="199">
        <f ca="1">IFERROR(VLOOKUP($B22,'TABELLA DI APPOGGIO'!$B$2:$EH$86,14,FALSE()),"")</f>
        <v>0</v>
      </c>
      <c r="P22" s="199">
        <f ca="1">IFERROR(VLOOKUP($B22,'TABELLA DI APPOGGIO'!$B$2:$EH$86,15,FALSE()),"")</f>
        <v>0</v>
      </c>
      <c r="Q22" s="199">
        <f ca="1">IFERROR(VLOOKUP($B22,'TABELLA DI APPOGGIO'!$B$2:$EH$86,16,FALSE()),"")</f>
        <v>0</v>
      </c>
      <c r="R22" s="199">
        <f ca="1">IFERROR(VLOOKUP($B22,'TABELLA DI APPOGGIO'!$B$2:$EH$86,17,FALSE()),"")</f>
        <v>0</v>
      </c>
      <c r="S22" s="199">
        <f ca="1">IFERROR(VLOOKUP($B22,'TABELLA DI APPOGGIO'!$B$2:$EH$86,18,FALSE()),"")</f>
        <v>0</v>
      </c>
      <c r="T22" s="199">
        <f ca="1">IFERROR(VLOOKUP($B22,'TABELLA DI APPOGGIO'!$B$2:$EH$86,19,FALSE()),"")</f>
        <v>0</v>
      </c>
      <c r="U22" s="199">
        <f ca="1">IFERROR(VLOOKUP($B22,'TABELLA DI APPOGGIO'!$B$2:$EH$86,20,FALSE()),"")</f>
        <v>0</v>
      </c>
      <c r="V22" s="199">
        <f ca="1">IFERROR(VLOOKUP($B22,'TABELLA DI APPOGGIO'!$B$2:$EH$86,21,FALSE()),"")</f>
        <v>0</v>
      </c>
    </row>
    <row r="23" spans="1:1024" ht="60" customHeight="1">
      <c r="A23" s="197" t="str">
        <f t="array" aca="1" ref="A23" ca="1">IFERROR(INDEX('TABELLA DI APPOGGIO'!B$2:B$86,MATCH(0,COUNTIF('TABELLA C'!A$2:A22,IF('TABELLA DI APPOGGIO'!A$2:A$86='TABELLA C'!A$2,'TABELLA DI APPOGGIO'!B$2:B$86,'TABELLA C'!A$2)),0)),"")</f>
        <v>A1_A1</v>
      </c>
      <c r="B23" s="197" t="str">
        <f t="shared" ca="1" si="0"/>
        <v>A1_A1</v>
      </c>
      <c r="C23" s="198" t="str">
        <f ca="1">IFERROR(VLOOKUP($B23,'TABELLA DI APPOGGIO'!$B$2:$EH$86,3,FALSE()),"")</f>
        <v>Accesso, valutazione e progettazione</v>
      </c>
      <c r="D23" s="198" t="str">
        <f ca="1">IFERROR(VLOOKUP($B23,'TABELLA DI APPOGGIO'!$B$2:$EH$86,4,FALSE()),"")</f>
        <v>Servizi di Informazione consulenza e orientamento</v>
      </c>
      <c r="E23" s="198" t="str">
        <f ca="1">IFERROR(VLOOKUP($B23,'TABELLA DI APPOGGIO'!$B$2:$EH$86,5,FALSE()),"")</f>
        <v>Segretariato Sociale</v>
      </c>
      <c r="F23" s="198" t="str">
        <f ca="1">IFERROR(VLOOKUP($B23,'TABELLA DI APPOGGIO'!$B$2:$EI$86,138,FALSE()),"")</f>
        <v>Sì</v>
      </c>
      <c r="G23" s="199">
        <f ca="1">IFERROR(VLOOKUP($B23,'TABELLA DI APPOGGIO'!$B$2:$EH$86,6,FALSE()),"")</f>
        <v>107000</v>
      </c>
      <c r="H23" s="199">
        <f ca="1">IFERROR(VLOOKUP($B23,'TABELLA DI APPOGGIO'!$B$2:$EH$86,7,FALSE()),"")</f>
        <v>0</v>
      </c>
      <c r="I23" s="199">
        <f ca="1">IFERROR(VLOOKUP($B23,'TABELLA DI APPOGGIO'!$B$2:$EH$86,8,FALSE()),"")</f>
        <v>0</v>
      </c>
      <c r="J23" s="199">
        <f ca="1">IFERROR(VLOOKUP($B23,'TABELLA DI APPOGGIO'!$B$2:$EH$86,9,FALSE()),"")</f>
        <v>0</v>
      </c>
      <c r="K23" s="199">
        <f ca="1">IFERROR(VLOOKUP($B23,'TABELLA DI APPOGGIO'!$B$2:$EH$86,10,FALSE()),"")</f>
        <v>0</v>
      </c>
      <c r="L23" s="199">
        <f ca="1">IFERROR(VLOOKUP($B23,'TABELLA DI APPOGGIO'!$B$2:$EH$86,11,FALSE()),"")</f>
        <v>107000</v>
      </c>
      <c r="M23" s="199">
        <f ca="1">IFERROR(VLOOKUP($B23,'TABELLA DI APPOGGIO'!$B$2:$EH$86,12,FALSE()),"")</f>
        <v>0</v>
      </c>
      <c r="N23" s="199">
        <f ca="1">IFERROR(VLOOKUP($B23,'TABELLA DI APPOGGIO'!$B$2:$EH$86,13,FALSE()),"")</f>
        <v>0</v>
      </c>
      <c r="O23" s="199">
        <f ca="1">IFERROR(VLOOKUP($B23,'TABELLA DI APPOGGIO'!$B$2:$EH$86,14,FALSE()),"")</f>
        <v>0</v>
      </c>
      <c r="P23" s="199">
        <f ca="1">IFERROR(VLOOKUP($B23,'TABELLA DI APPOGGIO'!$B$2:$EH$86,15,FALSE()),"")</f>
        <v>0</v>
      </c>
      <c r="Q23" s="199">
        <f ca="1">IFERROR(VLOOKUP($B23,'TABELLA DI APPOGGIO'!$B$2:$EH$86,16,FALSE()),"")</f>
        <v>0</v>
      </c>
      <c r="R23" s="199">
        <f ca="1">IFERROR(VLOOKUP($B23,'TABELLA DI APPOGGIO'!$B$2:$EH$86,17,FALSE()),"")</f>
        <v>0</v>
      </c>
      <c r="S23" s="199">
        <f ca="1">IFERROR(VLOOKUP($B23,'TABELLA DI APPOGGIO'!$B$2:$EH$86,18,FALSE()),"")</f>
        <v>0</v>
      </c>
      <c r="T23" s="199">
        <f ca="1">IFERROR(VLOOKUP($B23,'TABELLA DI APPOGGIO'!$B$2:$EH$86,19,FALSE()),"")</f>
        <v>0</v>
      </c>
      <c r="U23" s="199">
        <f ca="1">IFERROR(VLOOKUP($B23,'TABELLA DI APPOGGIO'!$B$2:$EH$86,20,FALSE()),"")</f>
        <v>0</v>
      </c>
      <c r="V23" s="199">
        <f ca="1">IFERROR(VLOOKUP($B23,'TABELLA DI APPOGGIO'!$B$2:$EH$86,21,FALSE()),"")</f>
        <v>0</v>
      </c>
    </row>
    <row r="24" spans="1:1024" ht="60" customHeight="1">
      <c r="A24" s="197" t="str">
        <f t="array" aca="1" ref="A24" ca="1">IFERROR(INDEX('TABELLA DI APPOGGIO'!B$2:B$86,MATCH(0,COUNTIF('TABELLA C'!A$2:A23,IF('TABELLA DI APPOGGIO'!A$2:A$86='TABELLA C'!A$2,'TABELLA DI APPOGGIO'!B$2:B$86,'TABELLA C'!A$2)),0)),"")</f>
        <v>A1_A1</v>
      </c>
      <c r="B24" s="197" t="str">
        <f t="shared" ca="1" si="0"/>
        <v>A1_A1</v>
      </c>
      <c r="C24" s="198" t="str">
        <f ca="1">IFERROR(VLOOKUP($B24,'TABELLA DI APPOGGIO'!$B$2:$EH$86,3,FALSE()),"")</f>
        <v>Accesso, valutazione e progettazione</v>
      </c>
      <c r="D24" s="198" t="str">
        <f ca="1">IFERROR(VLOOKUP($B24,'TABELLA DI APPOGGIO'!$B$2:$EH$86,4,FALSE()),"")</f>
        <v>Servizi di Informazione consulenza e orientamento</v>
      </c>
      <c r="E24" s="198" t="str">
        <f ca="1">IFERROR(VLOOKUP($B24,'TABELLA DI APPOGGIO'!$B$2:$EH$86,5,FALSE()),"")</f>
        <v>Segretariato Sociale</v>
      </c>
      <c r="F24" s="198" t="str">
        <f ca="1">IFERROR(VLOOKUP($B24,'TABELLA DI APPOGGIO'!$B$2:$EI$86,138,FALSE()),"")</f>
        <v>Sì</v>
      </c>
      <c r="G24" s="199">
        <f ca="1">IFERROR(VLOOKUP($B24,'TABELLA DI APPOGGIO'!$B$2:$EH$86,6,FALSE()),"")</f>
        <v>107000</v>
      </c>
      <c r="H24" s="199">
        <f ca="1">IFERROR(VLOOKUP($B24,'TABELLA DI APPOGGIO'!$B$2:$EH$86,7,FALSE()),"")</f>
        <v>0</v>
      </c>
      <c r="I24" s="199">
        <f ca="1">IFERROR(VLOOKUP($B24,'TABELLA DI APPOGGIO'!$B$2:$EH$86,8,FALSE()),"")</f>
        <v>0</v>
      </c>
      <c r="J24" s="199">
        <f ca="1">IFERROR(VLOOKUP($B24,'TABELLA DI APPOGGIO'!$B$2:$EH$86,9,FALSE()),"")</f>
        <v>0</v>
      </c>
      <c r="K24" s="199">
        <f ca="1">IFERROR(VLOOKUP($B24,'TABELLA DI APPOGGIO'!$B$2:$EH$86,10,FALSE()),"")</f>
        <v>0</v>
      </c>
      <c r="L24" s="199">
        <f ca="1">IFERROR(VLOOKUP($B24,'TABELLA DI APPOGGIO'!$B$2:$EH$86,11,FALSE()),"")</f>
        <v>107000</v>
      </c>
      <c r="M24" s="199">
        <f ca="1">IFERROR(VLOOKUP($B24,'TABELLA DI APPOGGIO'!$B$2:$EH$86,12,FALSE()),"")</f>
        <v>0</v>
      </c>
      <c r="N24" s="199">
        <f ca="1">IFERROR(VLOOKUP($B24,'TABELLA DI APPOGGIO'!$B$2:$EH$86,13,FALSE()),"")</f>
        <v>0</v>
      </c>
      <c r="O24" s="199">
        <f ca="1">IFERROR(VLOOKUP($B24,'TABELLA DI APPOGGIO'!$B$2:$EH$86,14,FALSE()),"")</f>
        <v>0</v>
      </c>
      <c r="P24" s="199">
        <f ca="1">IFERROR(VLOOKUP($B24,'TABELLA DI APPOGGIO'!$B$2:$EH$86,15,FALSE()),"")</f>
        <v>0</v>
      </c>
      <c r="Q24" s="199">
        <f ca="1">IFERROR(VLOOKUP($B24,'TABELLA DI APPOGGIO'!$B$2:$EH$86,16,FALSE()),"")</f>
        <v>0</v>
      </c>
      <c r="R24" s="199">
        <f ca="1">IFERROR(VLOOKUP($B24,'TABELLA DI APPOGGIO'!$B$2:$EH$86,17,FALSE()),"")</f>
        <v>0</v>
      </c>
      <c r="S24" s="199">
        <f ca="1">IFERROR(VLOOKUP($B24,'TABELLA DI APPOGGIO'!$B$2:$EH$86,18,FALSE()),"")</f>
        <v>0</v>
      </c>
      <c r="T24" s="199">
        <f ca="1">IFERROR(VLOOKUP($B24,'TABELLA DI APPOGGIO'!$B$2:$EH$86,19,FALSE()),"")</f>
        <v>0</v>
      </c>
      <c r="U24" s="199">
        <f ca="1">IFERROR(VLOOKUP($B24,'TABELLA DI APPOGGIO'!$B$2:$EH$86,20,FALSE()),"")</f>
        <v>0</v>
      </c>
      <c r="V24" s="199">
        <f ca="1">IFERROR(VLOOKUP($B24,'TABELLA DI APPOGGIO'!$B$2:$EH$86,21,FALSE()),"")</f>
        <v>0</v>
      </c>
    </row>
    <row r="25" spans="1:1024" ht="60" customHeight="1">
      <c r="A25" s="197" t="str">
        <f t="array" aca="1" ref="A25" ca="1">IFERROR(INDEX('TABELLA DI APPOGGIO'!B$2:B$86,MATCH(0,COUNTIF('TABELLA C'!A$2:A24,IF('TABELLA DI APPOGGIO'!A$2:A$86='TABELLA C'!A$2,'TABELLA DI APPOGGIO'!B$2:B$86,'TABELLA C'!A$2)),0)),"")</f>
        <v>A1_A1</v>
      </c>
      <c r="B25" s="197" t="str">
        <f t="shared" ca="1" si="0"/>
        <v>A1_A1</v>
      </c>
      <c r="C25" s="198" t="str">
        <f ca="1">IFERROR(VLOOKUP($B25,'TABELLA DI APPOGGIO'!$B$2:$EH$86,3,FALSE()),"")</f>
        <v>Accesso, valutazione e progettazione</v>
      </c>
      <c r="D25" s="198" t="str">
        <f ca="1">IFERROR(VLOOKUP($B25,'TABELLA DI APPOGGIO'!$B$2:$EH$86,4,FALSE()),"")</f>
        <v>Servizi di Informazione consulenza e orientamento</v>
      </c>
      <c r="E25" s="198" t="str">
        <f ca="1">IFERROR(VLOOKUP($B25,'TABELLA DI APPOGGIO'!$B$2:$EH$86,5,FALSE()),"")</f>
        <v>Segretariato Sociale</v>
      </c>
      <c r="F25" s="198" t="str">
        <f ca="1">IFERROR(VLOOKUP($B25,'TABELLA DI APPOGGIO'!$B$2:$EI$86,138,FALSE()),"")</f>
        <v>Sì</v>
      </c>
      <c r="G25" s="199">
        <f ca="1">IFERROR(VLOOKUP($B25,'TABELLA DI APPOGGIO'!$B$2:$EH$86,6,FALSE()),"")</f>
        <v>107000</v>
      </c>
      <c r="H25" s="199">
        <f ca="1">IFERROR(VLOOKUP($B25,'TABELLA DI APPOGGIO'!$B$2:$EH$86,7,FALSE()),"")</f>
        <v>0</v>
      </c>
      <c r="I25" s="199">
        <f ca="1">IFERROR(VLOOKUP($B25,'TABELLA DI APPOGGIO'!$B$2:$EH$86,8,FALSE()),"")</f>
        <v>0</v>
      </c>
      <c r="J25" s="199">
        <f ca="1">IFERROR(VLOOKUP($B25,'TABELLA DI APPOGGIO'!$B$2:$EH$86,9,FALSE()),"")</f>
        <v>0</v>
      </c>
      <c r="K25" s="199">
        <f ca="1">IFERROR(VLOOKUP($B25,'TABELLA DI APPOGGIO'!$B$2:$EH$86,10,FALSE()),"")</f>
        <v>0</v>
      </c>
      <c r="L25" s="199">
        <f ca="1">IFERROR(VLOOKUP($B25,'TABELLA DI APPOGGIO'!$B$2:$EH$86,11,FALSE()),"")</f>
        <v>107000</v>
      </c>
      <c r="M25" s="199">
        <f ca="1">IFERROR(VLOOKUP($B25,'TABELLA DI APPOGGIO'!$B$2:$EH$86,12,FALSE()),"")</f>
        <v>0</v>
      </c>
      <c r="N25" s="199">
        <f ca="1">IFERROR(VLOOKUP($B25,'TABELLA DI APPOGGIO'!$B$2:$EH$86,13,FALSE()),"")</f>
        <v>0</v>
      </c>
      <c r="O25" s="199">
        <f ca="1">IFERROR(VLOOKUP($B25,'TABELLA DI APPOGGIO'!$B$2:$EH$86,14,FALSE()),"")</f>
        <v>0</v>
      </c>
      <c r="P25" s="199">
        <f ca="1">IFERROR(VLOOKUP($B25,'TABELLA DI APPOGGIO'!$B$2:$EH$86,15,FALSE()),"")</f>
        <v>0</v>
      </c>
      <c r="Q25" s="199">
        <f ca="1">IFERROR(VLOOKUP($B25,'TABELLA DI APPOGGIO'!$B$2:$EH$86,16,FALSE()),"")</f>
        <v>0</v>
      </c>
      <c r="R25" s="199">
        <f ca="1">IFERROR(VLOOKUP($B25,'TABELLA DI APPOGGIO'!$B$2:$EH$86,17,FALSE()),"")</f>
        <v>0</v>
      </c>
      <c r="S25" s="199">
        <f ca="1">IFERROR(VLOOKUP($B25,'TABELLA DI APPOGGIO'!$B$2:$EH$86,18,FALSE()),"")</f>
        <v>0</v>
      </c>
      <c r="T25" s="199">
        <f ca="1">IFERROR(VLOOKUP($B25,'TABELLA DI APPOGGIO'!$B$2:$EH$86,19,FALSE()),"")</f>
        <v>0</v>
      </c>
      <c r="U25" s="199">
        <f ca="1">IFERROR(VLOOKUP($B25,'TABELLA DI APPOGGIO'!$B$2:$EH$86,20,FALSE()),"")</f>
        <v>0</v>
      </c>
      <c r="V25" s="199">
        <f ca="1">IFERROR(VLOOKUP($B25,'TABELLA DI APPOGGIO'!$B$2:$EH$86,21,FALSE()),"")</f>
        <v>0</v>
      </c>
    </row>
    <row r="26" spans="1:1024" ht="60" customHeight="1">
      <c r="A26" s="197" t="str">
        <f t="array" aca="1" ref="A26" ca="1">IFERROR(INDEX('TABELLA DI APPOGGIO'!B$2:B$86,MATCH(0,COUNTIF('TABELLA C'!A$2:A25,IF('TABELLA DI APPOGGIO'!A$2:A$86='TABELLA C'!A$2,'TABELLA DI APPOGGIO'!B$2:B$86,'TABELLA C'!A$2)),0)),"")</f>
        <v>A1_A1</v>
      </c>
      <c r="B26" s="197" t="str">
        <f t="shared" ca="1" si="0"/>
        <v>A1_A1</v>
      </c>
      <c r="C26" s="198" t="str">
        <f ca="1">IFERROR(VLOOKUP($B26,'TABELLA DI APPOGGIO'!$B$2:$EH$86,3,FALSE()),"")</f>
        <v>Accesso, valutazione e progettazione</v>
      </c>
      <c r="D26" s="198" t="str">
        <f ca="1">IFERROR(VLOOKUP($B26,'TABELLA DI APPOGGIO'!$B$2:$EH$86,4,FALSE()),"")</f>
        <v>Servizi di Informazione consulenza e orientamento</v>
      </c>
      <c r="E26" s="198" t="str">
        <f ca="1">IFERROR(VLOOKUP($B26,'TABELLA DI APPOGGIO'!$B$2:$EH$86,5,FALSE()),"")</f>
        <v>Segretariato Sociale</v>
      </c>
      <c r="F26" s="198" t="str">
        <f ca="1">IFERROR(VLOOKUP($B26,'TABELLA DI APPOGGIO'!$B$2:$EI$86,138,FALSE()),"")</f>
        <v>Sì</v>
      </c>
      <c r="G26" s="199">
        <f ca="1">IFERROR(VLOOKUP($B26,'TABELLA DI APPOGGIO'!$B$2:$EH$86,6,FALSE()),"")</f>
        <v>107000</v>
      </c>
      <c r="H26" s="199">
        <f ca="1">IFERROR(VLOOKUP($B26,'TABELLA DI APPOGGIO'!$B$2:$EH$86,7,FALSE()),"")</f>
        <v>0</v>
      </c>
      <c r="I26" s="199">
        <f ca="1">IFERROR(VLOOKUP($B26,'TABELLA DI APPOGGIO'!$B$2:$EH$86,8,FALSE()),"")</f>
        <v>0</v>
      </c>
      <c r="J26" s="199">
        <f ca="1">IFERROR(VLOOKUP($B26,'TABELLA DI APPOGGIO'!$B$2:$EH$86,9,FALSE()),"")</f>
        <v>0</v>
      </c>
      <c r="K26" s="199">
        <f ca="1">IFERROR(VLOOKUP($B26,'TABELLA DI APPOGGIO'!$B$2:$EH$86,10,FALSE()),"")</f>
        <v>0</v>
      </c>
      <c r="L26" s="199">
        <f ca="1">IFERROR(VLOOKUP($B26,'TABELLA DI APPOGGIO'!$B$2:$EH$86,11,FALSE()),"")</f>
        <v>107000</v>
      </c>
      <c r="M26" s="199">
        <f ca="1">IFERROR(VLOOKUP($B26,'TABELLA DI APPOGGIO'!$B$2:$EH$86,12,FALSE()),"")</f>
        <v>0</v>
      </c>
      <c r="N26" s="199">
        <f ca="1">IFERROR(VLOOKUP($B26,'TABELLA DI APPOGGIO'!$B$2:$EH$86,13,FALSE()),"")</f>
        <v>0</v>
      </c>
      <c r="O26" s="199">
        <f ca="1">IFERROR(VLOOKUP($B26,'TABELLA DI APPOGGIO'!$B$2:$EH$86,14,FALSE()),"")</f>
        <v>0</v>
      </c>
      <c r="P26" s="199">
        <f ca="1">IFERROR(VLOOKUP($B26,'TABELLA DI APPOGGIO'!$B$2:$EH$86,15,FALSE()),"")</f>
        <v>0</v>
      </c>
      <c r="Q26" s="199">
        <f ca="1">IFERROR(VLOOKUP($B26,'TABELLA DI APPOGGIO'!$B$2:$EH$86,16,FALSE()),"")</f>
        <v>0</v>
      </c>
      <c r="R26" s="199">
        <f ca="1">IFERROR(VLOOKUP($B26,'TABELLA DI APPOGGIO'!$B$2:$EH$86,17,FALSE()),"")</f>
        <v>0</v>
      </c>
      <c r="S26" s="199">
        <f ca="1">IFERROR(VLOOKUP($B26,'TABELLA DI APPOGGIO'!$B$2:$EH$86,18,FALSE()),"")</f>
        <v>0</v>
      </c>
      <c r="T26" s="199">
        <f ca="1">IFERROR(VLOOKUP($B26,'TABELLA DI APPOGGIO'!$B$2:$EH$86,19,FALSE()),"")</f>
        <v>0</v>
      </c>
      <c r="U26" s="199">
        <f ca="1">IFERROR(VLOOKUP($B26,'TABELLA DI APPOGGIO'!$B$2:$EH$86,20,FALSE()),"")</f>
        <v>0</v>
      </c>
      <c r="V26" s="199">
        <f ca="1">IFERROR(VLOOKUP($B26,'TABELLA DI APPOGGIO'!$B$2:$EH$86,21,FALSE()),"")</f>
        <v>0</v>
      </c>
    </row>
    <row r="27" spans="1:1024" ht="60" customHeight="1">
      <c r="A27" s="197" t="str">
        <f t="array" aca="1" ref="A27" ca="1">IFERROR(INDEX('TABELLA DI APPOGGIO'!B$2:B$86,MATCH(0,COUNTIF('TABELLA C'!A$2:A26,IF('TABELLA DI APPOGGIO'!A$2:A$86='TABELLA C'!A$2,'TABELLA DI APPOGGIO'!B$2:B$86,'TABELLA C'!A$2)),0)),"")</f>
        <v>A1_A1</v>
      </c>
      <c r="B27" s="197" t="str">
        <f t="shared" ca="1" si="0"/>
        <v>A1_A1</v>
      </c>
      <c r="C27" s="198" t="str">
        <f ca="1">IFERROR(VLOOKUP($B27,'TABELLA DI APPOGGIO'!$B$2:$EH$86,3,FALSE()),"")</f>
        <v>Accesso, valutazione e progettazione</v>
      </c>
      <c r="D27" s="198" t="str">
        <f ca="1">IFERROR(VLOOKUP($B27,'TABELLA DI APPOGGIO'!$B$2:$EH$86,4,FALSE()),"")</f>
        <v>Servizi di Informazione consulenza e orientamento</v>
      </c>
      <c r="E27" s="198" t="str">
        <f ca="1">IFERROR(VLOOKUP($B27,'TABELLA DI APPOGGIO'!$B$2:$EH$86,5,FALSE()),"")</f>
        <v>Segretariato Sociale</v>
      </c>
      <c r="F27" s="198" t="str">
        <f ca="1">IFERROR(VLOOKUP($B27,'TABELLA DI APPOGGIO'!$B$2:$EI$86,138,FALSE()),"")</f>
        <v>Sì</v>
      </c>
      <c r="G27" s="199">
        <f ca="1">IFERROR(VLOOKUP($B27,'TABELLA DI APPOGGIO'!$B$2:$EH$86,6,FALSE()),"")</f>
        <v>107000</v>
      </c>
      <c r="H27" s="199">
        <f ca="1">IFERROR(VLOOKUP($B27,'TABELLA DI APPOGGIO'!$B$2:$EH$86,7,FALSE()),"")</f>
        <v>0</v>
      </c>
      <c r="I27" s="199">
        <f ca="1">IFERROR(VLOOKUP($B27,'TABELLA DI APPOGGIO'!$B$2:$EH$86,8,FALSE()),"")</f>
        <v>0</v>
      </c>
      <c r="J27" s="199">
        <f ca="1">IFERROR(VLOOKUP($B27,'TABELLA DI APPOGGIO'!$B$2:$EH$86,9,FALSE()),"")</f>
        <v>0</v>
      </c>
      <c r="K27" s="199">
        <f ca="1">IFERROR(VLOOKUP($B27,'TABELLA DI APPOGGIO'!$B$2:$EH$86,10,FALSE()),"")</f>
        <v>0</v>
      </c>
      <c r="L27" s="199">
        <f ca="1">IFERROR(VLOOKUP($B27,'TABELLA DI APPOGGIO'!$B$2:$EH$86,11,FALSE()),"")</f>
        <v>107000</v>
      </c>
      <c r="M27" s="199">
        <f ca="1">IFERROR(VLOOKUP($B27,'TABELLA DI APPOGGIO'!$B$2:$EH$86,12,FALSE()),"")</f>
        <v>0</v>
      </c>
      <c r="N27" s="199">
        <f ca="1">IFERROR(VLOOKUP($B27,'TABELLA DI APPOGGIO'!$B$2:$EH$86,13,FALSE()),"")</f>
        <v>0</v>
      </c>
      <c r="O27" s="199">
        <f ca="1">IFERROR(VLOOKUP($B27,'TABELLA DI APPOGGIO'!$B$2:$EH$86,14,FALSE()),"")</f>
        <v>0</v>
      </c>
      <c r="P27" s="199">
        <f ca="1">IFERROR(VLOOKUP($B27,'TABELLA DI APPOGGIO'!$B$2:$EH$86,15,FALSE()),"")</f>
        <v>0</v>
      </c>
      <c r="Q27" s="199">
        <f ca="1">IFERROR(VLOOKUP($B27,'TABELLA DI APPOGGIO'!$B$2:$EH$86,16,FALSE()),"")</f>
        <v>0</v>
      </c>
      <c r="R27" s="199">
        <f ca="1">IFERROR(VLOOKUP($B27,'TABELLA DI APPOGGIO'!$B$2:$EH$86,17,FALSE()),"")</f>
        <v>0</v>
      </c>
      <c r="S27" s="199">
        <f ca="1">IFERROR(VLOOKUP($B27,'TABELLA DI APPOGGIO'!$B$2:$EH$86,18,FALSE()),"")</f>
        <v>0</v>
      </c>
      <c r="T27" s="199">
        <f ca="1">IFERROR(VLOOKUP($B27,'TABELLA DI APPOGGIO'!$B$2:$EH$86,19,FALSE()),"")</f>
        <v>0</v>
      </c>
      <c r="U27" s="199">
        <f ca="1">IFERROR(VLOOKUP($B27,'TABELLA DI APPOGGIO'!$B$2:$EH$86,20,FALSE()),"")</f>
        <v>0</v>
      </c>
      <c r="V27" s="199">
        <f ca="1">IFERROR(VLOOKUP($B27,'TABELLA DI APPOGGIO'!$B$2:$EH$86,21,FALSE()),"")</f>
        <v>0</v>
      </c>
    </row>
    <row r="28" spans="1:1024" ht="60" customHeight="1">
      <c r="A28" s="197" t="str">
        <f t="array" aca="1" ref="A28" ca="1">IFERROR(INDEX('TABELLA DI APPOGGIO'!B$2:B$86,MATCH(0,COUNTIF('TABELLA C'!A$2:A27,IF('TABELLA DI APPOGGIO'!A$2:A$86='TABELLA C'!A$2,'TABELLA DI APPOGGIO'!B$2:B$86,'TABELLA C'!A$2)),0)),"")</f>
        <v>A1_A1</v>
      </c>
      <c r="B28" s="197" t="str">
        <f t="shared" ca="1" si="0"/>
        <v>A1_A1</v>
      </c>
      <c r="C28" s="198" t="str">
        <f ca="1">IFERROR(VLOOKUP($B28,'TABELLA DI APPOGGIO'!$B$2:$EH$86,3,FALSE()),"")</f>
        <v>Accesso, valutazione e progettazione</v>
      </c>
      <c r="D28" s="198" t="str">
        <f ca="1">IFERROR(VLOOKUP($B28,'TABELLA DI APPOGGIO'!$B$2:$EH$86,4,FALSE()),"")</f>
        <v>Servizi di Informazione consulenza e orientamento</v>
      </c>
      <c r="E28" s="198" t="str">
        <f ca="1">IFERROR(VLOOKUP($B28,'TABELLA DI APPOGGIO'!$B$2:$EH$86,5,FALSE()),"")</f>
        <v>Segretariato Sociale</v>
      </c>
      <c r="F28" s="198" t="str">
        <f ca="1">IFERROR(VLOOKUP($B28,'TABELLA DI APPOGGIO'!$B$2:$EI$86,138,FALSE()),"")</f>
        <v>Sì</v>
      </c>
      <c r="G28" s="199">
        <f ca="1">IFERROR(VLOOKUP($B28,'TABELLA DI APPOGGIO'!$B$2:$EH$86,6,FALSE()),"")</f>
        <v>107000</v>
      </c>
      <c r="H28" s="199">
        <f ca="1">IFERROR(VLOOKUP($B28,'TABELLA DI APPOGGIO'!$B$2:$EH$86,7,FALSE()),"")</f>
        <v>0</v>
      </c>
      <c r="I28" s="199">
        <f ca="1">IFERROR(VLOOKUP($B28,'TABELLA DI APPOGGIO'!$B$2:$EH$86,8,FALSE()),"")</f>
        <v>0</v>
      </c>
      <c r="J28" s="199">
        <f ca="1">IFERROR(VLOOKUP($B28,'TABELLA DI APPOGGIO'!$B$2:$EH$86,9,FALSE()),"")</f>
        <v>0</v>
      </c>
      <c r="K28" s="199">
        <f ca="1">IFERROR(VLOOKUP($B28,'TABELLA DI APPOGGIO'!$B$2:$EH$86,10,FALSE()),"")</f>
        <v>0</v>
      </c>
      <c r="L28" s="199">
        <f ca="1">IFERROR(VLOOKUP($B28,'TABELLA DI APPOGGIO'!$B$2:$EH$86,11,FALSE()),"")</f>
        <v>107000</v>
      </c>
      <c r="M28" s="199">
        <f ca="1">IFERROR(VLOOKUP($B28,'TABELLA DI APPOGGIO'!$B$2:$EH$86,12,FALSE()),"")</f>
        <v>0</v>
      </c>
      <c r="N28" s="199">
        <f ca="1">IFERROR(VLOOKUP($B28,'TABELLA DI APPOGGIO'!$B$2:$EH$86,13,FALSE()),"")</f>
        <v>0</v>
      </c>
      <c r="O28" s="199">
        <f ca="1">IFERROR(VLOOKUP($B28,'TABELLA DI APPOGGIO'!$B$2:$EH$86,14,FALSE()),"")</f>
        <v>0</v>
      </c>
      <c r="P28" s="199">
        <f ca="1">IFERROR(VLOOKUP($B28,'TABELLA DI APPOGGIO'!$B$2:$EH$86,15,FALSE()),"")</f>
        <v>0</v>
      </c>
      <c r="Q28" s="199">
        <f ca="1">IFERROR(VLOOKUP($B28,'TABELLA DI APPOGGIO'!$B$2:$EH$86,16,FALSE()),"")</f>
        <v>0</v>
      </c>
      <c r="R28" s="199">
        <f ca="1">IFERROR(VLOOKUP($B28,'TABELLA DI APPOGGIO'!$B$2:$EH$86,17,FALSE()),"")</f>
        <v>0</v>
      </c>
      <c r="S28" s="199">
        <f ca="1">IFERROR(VLOOKUP($B28,'TABELLA DI APPOGGIO'!$B$2:$EH$86,18,FALSE()),"")</f>
        <v>0</v>
      </c>
      <c r="T28" s="199">
        <f ca="1">IFERROR(VLOOKUP($B28,'TABELLA DI APPOGGIO'!$B$2:$EH$86,19,FALSE()),"")</f>
        <v>0</v>
      </c>
      <c r="U28" s="199">
        <f ca="1">IFERROR(VLOOKUP($B28,'TABELLA DI APPOGGIO'!$B$2:$EH$86,20,FALSE()),"")</f>
        <v>0</v>
      </c>
      <c r="V28" s="199">
        <f ca="1">IFERROR(VLOOKUP($B28,'TABELLA DI APPOGGIO'!$B$2:$EH$86,21,FALSE()),"")</f>
        <v>0</v>
      </c>
    </row>
    <row r="29" spans="1:1024" ht="60" customHeight="1">
      <c r="A29" s="197" t="str">
        <f t="array" aca="1" ref="A29" ca="1">IFERROR(INDEX('TABELLA DI APPOGGIO'!B$2:B$86,MATCH(0,COUNTIF('TABELLA C'!A$2:A28,IF('TABELLA DI APPOGGIO'!A$2:A$86='TABELLA C'!A$2,'TABELLA DI APPOGGIO'!B$2:B$86,'TABELLA C'!A$2)),0)),"")</f>
        <v>A1_A1</v>
      </c>
      <c r="B29" s="197" t="str">
        <f t="shared" ca="1" si="0"/>
        <v>A1_A1</v>
      </c>
      <c r="C29" s="198" t="str">
        <f ca="1">IFERROR(VLOOKUP($B29,'TABELLA DI APPOGGIO'!$B$2:$EH$86,3,FALSE()),"")</f>
        <v>Accesso, valutazione e progettazione</v>
      </c>
      <c r="D29" s="198" t="str">
        <f ca="1">IFERROR(VLOOKUP($B29,'TABELLA DI APPOGGIO'!$B$2:$EH$86,4,FALSE()),"")</f>
        <v>Servizi di Informazione consulenza e orientamento</v>
      </c>
      <c r="E29" s="198" t="str">
        <f ca="1">IFERROR(VLOOKUP($B29,'TABELLA DI APPOGGIO'!$B$2:$EH$86,5,FALSE()),"")</f>
        <v>Segretariato Sociale</v>
      </c>
      <c r="F29" s="198" t="str">
        <f ca="1">IFERROR(VLOOKUP($B29,'TABELLA DI APPOGGIO'!$B$2:$EI$86,138,FALSE()),"")</f>
        <v>Sì</v>
      </c>
      <c r="G29" s="199">
        <f ca="1">IFERROR(VLOOKUP($B29,'TABELLA DI APPOGGIO'!$B$2:$EH$86,6,FALSE()),"")</f>
        <v>107000</v>
      </c>
      <c r="H29" s="199">
        <f ca="1">IFERROR(VLOOKUP($B29,'TABELLA DI APPOGGIO'!$B$2:$EH$86,7,FALSE()),"")</f>
        <v>0</v>
      </c>
      <c r="I29" s="199">
        <f ca="1">IFERROR(VLOOKUP($B29,'TABELLA DI APPOGGIO'!$B$2:$EH$86,8,FALSE()),"")</f>
        <v>0</v>
      </c>
      <c r="J29" s="199">
        <f ca="1">IFERROR(VLOOKUP($B29,'TABELLA DI APPOGGIO'!$B$2:$EH$86,9,FALSE()),"")</f>
        <v>0</v>
      </c>
      <c r="K29" s="199">
        <f ca="1">IFERROR(VLOOKUP($B29,'TABELLA DI APPOGGIO'!$B$2:$EH$86,10,FALSE()),"")</f>
        <v>0</v>
      </c>
      <c r="L29" s="199">
        <f ca="1">IFERROR(VLOOKUP($B29,'TABELLA DI APPOGGIO'!$B$2:$EH$86,11,FALSE()),"")</f>
        <v>107000</v>
      </c>
      <c r="M29" s="199">
        <f ca="1">IFERROR(VLOOKUP($B29,'TABELLA DI APPOGGIO'!$B$2:$EH$86,12,FALSE()),"")</f>
        <v>0</v>
      </c>
      <c r="N29" s="199">
        <f ca="1">IFERROR(VLOOKUP($B29,'TABELLA DI APPOGGIO'!$B$2:$EH$86,13,FALSE()),"")</f>
        <v>0</v>
      </c>
      <c r="O29" s="199">
        <f ca="1">IFERROR(VLOOKUP($B29,'TABELLA DI APPOGGIO'!$B$2:$EH$86,14,FALSE()),"")</f>
        <v>0</v>
      </c>
      <c r="P29" s="199">
        <f ca="1">IFERROR(VLOOKUP($B29,'TABELLA DI APPOGGIO'!$B$2:$EH$86,15,FALSE()),"")</f>
        <v>0</v>
      </c>
      <c r="Q29" s="199">
        <f ca="1">IFERROR(VLOOKUP($B29,'TABELLA DI APPOGGIO'!$B$2:$EH$86,16,FALSE()),"")</f>
        <v>0</v>
      </c>
      <c r="R29" s="199">
        <f ca="1">IFERROR(VLOOKUP($B29,'TABELLA DI APPOGGIO'!$B$2:$EH$86,17,FALSE()),"")</f>
        <v>0</v>
      </c>
      <c r="S29" s="199">
        <f ca="1">IFERROR(VLOOKUP($B29,'TABELLA DI APPOGGIO'!$B$2:$EH$86,18,FALSE()),"")</f>
        <v>0</v>
      </c>
      <c r="T29" s="199">
        <f ca="1">IFERROR(VLOOKUP($B29,'TABELLA DI APPOGGIO'!$B$2:$EH$86,19,FALSE()),"")</f>
        <v>0</v>
      </c>
      <c r="U29" s="199">
        <f ca="1">IFERROR(VLOOKUP($B29,'TABELLA DI APPOGGIO'!$B$2:$EH$86,20,FALSE()),"")</f>
        <v>0</v>
      </c>
      <c r="V29" s="199">
        <f ca="1">IFERROR(VLOOKUP($B29,'TABELLA DI APPOGGIO'!$B$2:$EH$86,21,FALSE()),"")</f>
        <v>0</v>
      </c>
    </row>
    <row r="30" spans="1:1024" ht="60" customHeight="1">
      <c r="A30" s="197" t="str">
        <f t="array" aca="1" ref="A30" ca="1">IFERROR(INDEX('TABELLA DI APPOGGIO'!B$2:B$86,MATCH(0,COUNTIF('TABELLA C'!A$2:A29,IF('TABELLA DI APPOGGIO'!A$2:A$86='TABELLA C'!A$2,'TABELLA DI APPOGGIO'!B$2:B$86,'TABELLA C'!A$2)),0)),"")</f>
        <v>A1_A1</v>
      </c>
      <c r="B30" s="197" t="str">
        <f t="shared" ca="1" si="0"/>
        <v>A1_A1</v>
      </c>
      <c r="C30" s="198" t="str">
        <f ca="1">IFERROR(VLOOKUP($B30,'TABELLA DI APPOGGIO'!$B$2:$EH$86,3,FALSE()),"")</f>
        <v>Accesso, valutazione e progettazione</v>
      </c>
      <c r="D30" s="198" t="str">
        <f ca="1">IFERROR(VLOOKUP($B30,'TABELLA DI APPOGGIO'!$B$2:$EH$86,4,FALSE()),"")</f>
        <v>Servizi di Informazione consulenza e orientamento</v>
      </c>
      <c r="E30" s="198" t="str">
        <f ca="1">IFERROR(VLOOKUP($B30,'TABELLA DI APPOGGIO'!$B$2:$EH$86,5,FALSE()),"")</f>
        <v>Segretariato Sociale</v>
      </c>
      <c r="F30" s="198" t="str">
        <f ca="1">IFERROR(VLOOKUP($B30,'TABELLA DI APPOGGIO'!$B$2:$EI$86,138,FALSE()),"")</f>
        <v>Sì</v>
      </c>
      <c r="G30" s="199">
        <f ca="1">IFERROR(VLOOKUP($B30,'TABELLA DI APPOGGIO'!$B$2:$EH$86,6,FALSE()),"")</f>
        <v>107000</v>
      </c>
      <c r="H30" s="199">
        <f ca="1">IFERROR(VLOOKUP($B30,'TABELLA DI APPOGGIO'!$B$2:$EH$86,7,FALSE()),"")</f>
        <v>0</v>
      </c>
      <c r="I30" s="199">
        <f ca="1">IFERROR(VLOOKUP($B30,'TABELLA DI APPOGGIO'!$B$2:$EH$86,8,FALSE()),"")</f>
        <v>0</v>
      </c>
      <c r="J30" s="199">
        <f ca="1">IFERROR(VLOOKUP($B30,'TABELLA DI APPOGGIO'!$B$2:$EH$86,9,FALSE()),"")</f>
        <v>0</v>
      </c>
      <c r="K30" s="199">
        <f ca="1">IFERROR(VLOOKUP($B30,'TABELLA DI APPOGGIO'!$B$2:$EH$86,10,FALSE()),"")</f>
        <v>0</v>
      </c>
      <c r="L30" s="199">
        <f ca="1">IFERROR(VLOOKUP($B30,'TABELLA DI APPOGGIO'!$B$2:$EH$86,11,FALSE()),"")</f>
        <v>107000</v>
      </c>
      <c r="M30" s="199">
        <f ca="1">IFERROR(VLOOKUP($B30,'TABELLA DI APPOGGIO'!$B$2:$EH$86,12,FALSE()),"")</f>
        <v>0</v>
      </c>
      <c r="N30" s="199">
        <f ca="1">IFERROR(VLOOKUP($B30,'TABELLA DI APPOGGIO'!$B$2:$EH$86,13,FALSE()),"")</f>
        <v>0</v>
      </c>
      <c r="O30" s="199">
        <f ca="1">IFERROR(VLOOKUP($B30,'TABELLA DI APPOGGIO'!$B$2:$EH$86,14,FALSE()),"")</f>
        <v>0</v>
      </c>
      <c r="P30" s="199">
        <f ca="1">IFERROR(VLOOKUP($B30,'TABELLA DI APPOGGIO'!$B$2:$EH$86,15,FALSE()),"")</f>
        <v>0</v>
      </c>
      <c r="Q30" s="199">
        <f ca="1">IFERROR(VLOOKUP($B30,'TABELLA DI APPOGGIO'!$B$2:$EH$86,16,FALSE()),"")</f>
        <v>0</v>
      </c>
      <c r="R30" s="199">
        <f ca="1">IFERROR(VLOOKUP($B30,'TABELLA DI APPOGGIO'!$B$2:$EH$86,17,FALSE()),"")</f>
        <v>0</v>
      </c>
      <c r="S30" s="199">
        <f ca="1">IFERROR(VLOOKUP($B30,'TABELLA DI APPOGGIO'!$B$2:$EH$86,18,FALSE()),"")</f>
        <v>0</v>
      </c>
      <c r="T30" s="199">
        <f ca="1">IFERROR(VLOOKUP($B30,'TABELLA DI APPOGGIO'!$B$2:$EH$86,19,FALSE()),"")</f>
        <v>0</v>
      </c>
      <c r="U30" s="199">
        <f ca="1">IFERROR(VLOOKUP($B30,'TABELLA DI APPOGGIO'!$B$2:$EH$86,20,FALSE()),"")</f>
        <v>0</v>
      </c>
      <c r="V30" s="199">
        <f ca="1">IFERROR(VLOOKUP($B30,'TABELLA DI APPOGGIO'!$B$2:$EH$86,21,FALSE()),"")</f>
        <v>0</v>
      </c>
    </row>
    <row r="31" spans="1:1024" ht="60" customHeight="1">
      <c r="A31" s="197" t="str">
        <f t="array" aca="1" ref="A31" ca="1">IFERROR(INDEX('TABELLA DI APPOGGIO'!B$2:B$86,MATCH(0,COUNTIF('TABELLA C'!A$2:A30,IF('TABELLA DI APPOGGIO'!A$2:A$86='TABELLA C'!A$2,'TABELLA DI APPOGGIO'!B$2:B$86,'TABELLA C'!A$2)),0)),"")</f>
        <v>A1_A1</v>
      </c>
      <c r="B31" s="197" t="str">
        <f t="shared" ca="1" si="0"/>
        <v>A1_A1</v>
      </c>
      <c r="C31" s="198" t="str">
        <f ca="1">IFERROR(VLOOKUP($B31,'TABELLA DI APPOGGIO'!$B$2:$EH$86,3,FALSE()),"")</f>
        <v>Accesso, valutazione e progettazione</v>
      </c>
      <c r="D31" s="198" t="str">
        <f ca="1">IFERROR(VLOOKUP($B31,'TABELLA DI APPOGGIO'!$B$2:$EH$86,4,FALSE()),"")</f>
        <v>Servizi di Informazione consulenza e orientamento</v>
      </c>
      <c r="E31" s="198" t="str">
        <f ca="1">IFERROR(VLOOKUP($B31,'TABELLA DI APPOGGIO'!$B$2:$EH$86,5,FALSE()),"")</f>
        <v>Segretariato Sociale</v>
      </c>
      <c r="F31" s="198" t="str">
        <f ca="1">IFERROR(VLOOKUP($B31,'TABELLA DI APPOGGIO'!$B$2:$EI$86,138,FALSE()),"")</f>
        <v>Sì</v>
      </c>
      <c r="G31" s="199">
        <f ca="1">IFERROR(VLOOKUP($B31,'TABELLA DI APPOGGIO'!$B$2:$EH$86,6,FALSE()),"")</f>
        <v>107000</v>
      </c>
      <c r="H31" s="199">
        <f ca="1">IFERROR(VLOOKUP($B31,'TABELLA DI APPOGGIO'!$B$2:$EH$86,7,FALSE()),"")</f>
        <v>0</v>
      </c>
      <c r="I31" s="199">
        <f ca="1">IFERROR(VLOOKUP($B31,'TABELLA DI APPOGGIO'!$B$2:$EH$86,8,FALSE()),"")</f>
        <v>0</v>
      </c>
      <c r="J31" s="199">
        <f ca="1">IFERROR(VLOOKUP($B31,'TABELLA DI APPOGGIO'!$B$2:$EH$86,9,FALSE()),"")</f>
        <v>0</v>
      </c>
      <c r="K31" s="199">
        <f ca="1">IFERROR(VLOOKUP($B31,'TABELLA DI APPOGGIO'!$B$2:$EH$86,10,FALSE()),"")</f>
        <v>0</v>
      </c>
      <c r="L31" s="199">
        <f ca="1">IFERROR(VLOOKUP($B31,'TABELLA DI APPOGGIO'!$B$2:$EH$86,11,FALSE()),"")</f>
        <v>107000</v>
      </c>
      <c r="M31" s="199">
        <f ca="1">IFERROR(VLOOKUP($B31,'TABELLA DI APPOGGIO'!$B$2:$EH$86,12,FALSE()),"")</f>
        <v>0</v>
      </c>
      <c r="N31" s="199">
        <f ca="1">IFERROR(VLOOKUP($B31,'TABELLA DI APPOGGIO'!$B$2:$EH$86,13,FALSE()),"")</f>
        <v>0</v>
      </c>
      <c r="O31" s="199">
        <f ca="1">IFERROR(VLOOKUP($B31,'TABELLA DI APPOGGIO'!$B$2:$EH$86,14,FALSE()),"")</f>
        <v>0</v>
      </c>
      <c r="P31" s="199">
        <f ca="1">IFERROR(VLOOKUP($B31,'TABELLA DI APPOGGIO'!$B$2:$EH$86,15,FALSE()),"")</f>
        <v>0</v>
      </c>
      <c r="Q31" s="199">
        <f ca="1">IFERROR(VLOOKUP($B31,'TABELLA DI APPOGGIO'!$B$2:$EH$86,16,FALSE()),"")</f>
        <v>0</v>
      </c>
      <c r="R31" s="199">
        <f ca="1">IFERROR(VLOOKUP($B31,'TABELLA DI APPOGGIO'!$B$2:$EH$86,17,FALSE()),"")</f>
        <v>0</v>
      </c>
      <c r="S31" s="199">
        <f ca="1">IFERROR(VLOOKUP($B31,'TABELLA DI APPOGGIO'!$B$2:$EH$86,18,FALSE()),"")</f>
        <v>0</v>
      </c>
      <c r="T31" s="199">
        <f ca="1">IFERROR(VLOOKUP($B31,'TABELLA DI APPOGGIO'!$B$2:$EH$86,19,FALSE()),"")</f>
        <v>0</v>
      </c>
      <c r="U31" s="199">
        <f ca="1">IFERROR(VLOOKUP($B31,'TABELLA DI APPOGGIO'!$B$2:$EH$86,20,FALSE()),"")</f>
        <v>0</v>
      </c>
      <c r="V31" s="199">
        <f ca="1">IFERROR(VLOOKUP($B31,'TABELLA DI APPOGGIO'!$B$2:$EH$86,21,FALSE()),"")</f>
        <v>0</v>
      </c>
    </row>
    <row r="32" spans="1:1024" ht="60" customHeight="1">
      <c r="A32" s="197" t="str">
        <f t="array" aca="1" ref="A32" ca="1">IFERROR(INDEX('TABELLA DI APPOGGIO'!B$2:B$86,MATCH(0,COUNTIF('TABELLA C'!A$2:A31,IF('TABELLA DI APPOGGIO'!A$2:A$86='TABELLA C'!A$2,'TABELLA DI APPOGGIO'!B$2:B$86,'TABELLA C'!A$2)),0)),"")</f>
        <v>A1_A1</v>
      </c>
      <c r="B32" s="197" t="str">
        <f t="shared" ca="1" si="0"/>
        <v>A1_A1</v>
      </c>
      <c r="C32" s="198" t="str">
        <f ca="1">IFERROR(VLOOKUP($B32,'TABELLA DI APPOGGIO'!$B$2:$EH$86,3,FALSE()),"")</f>
        <v>Accesso, valutazione e progettazione</v>
      </c>
      <c r="D32" s="198" t="str">
        <f ca="1">IFERROR(VLOOKUP($B32,'TABELLA DI APPOGGIO'!$B$2:$EH$86,4,FALSE()),"")</f>
        <v>Servizi di Informazione consulenza e orientamento</v>
      </c>
      <c r="E32" s="198" t="str">
        <f ca="1">IFERROR(VLOOKUP($B32,'TABELLA DI APPOGGIO'!$B$2:$EH$86,5,FALSE()),"")</f>
        <v>Segretariato Sociale</v>
      </c>
      <c r="F32" s="198" t="str">
        <f ca="1">IFERROR(VLOOKUP($B32,'TABELLA DI APPOGGIO'!$B$2:$EI$86,138,FALSE()),"")</f>
        <v>Sì</v>
      </c>
      <c r="G32" s="199">
        <f ca="1">IFERROR(VLOOKUP($B32,'TABELLA DI APPOGGIO'!$B$2:$EH$86,6,FALSE()),"")</f>
        <v>107000</v>
      </c>
      <c r="H32" s="199">
        <f ca="1">IFERROR(VLOOKUP($B32,'TABELLA DI APPOGGIO'!$B$2:$EH$86,7,FALSE()),"")</f>
        <v>0</v>
      </c>
      <c r="I32" s="199">
        <f ca="1">IFERROR(VLOOKUP($B32,'TABELLA DI APPOGGIO'!$B$2:$EH$86,8,FALSE()),"")</f>
        <v>0</v>
      </c>
      <c r="J32" s="199">
        <f ca="1">IFERROR(VLOOKUP($B32,'TABELLA DI APPOGGIO'!$B$2:$EH$86,9,FALSE()),"")</f>
        <v>0</v>
      </c>
      <c r="K32" s="199">
        <f ca="1">IFERROR(VLOOKUP($B32,'TABELLA DI APPOGGIO'!$B$2:$EH$86,10,FALSE()),"")</f>
        <v>0</v>
      </c>
      <c r="L32" s="199">
        <f ca="1">IFERROR(VLOOKUP($B32,'TABELLA DI APPOGGIO'!$B$2:$EH$86,11,FALSE()),"")</f>
        <v>107000</v>
      </c>
      <c r="M32" s="199">
        <f ca="1">IFERROR(VLOOKUP($B32,'TABELLA DI APPOGGIO'!$B$2:$EH$86,12,FALSE()),"")</f>
        <v>0</v>
      </c>
      <c r="N32" s="199">
        <f ca="1">IFERROR(VLOOKUP($B32,'TABELLA DI APPOGGIO'!$B$2:$EH$86,13,FALSE()),"")</f>
        <v>0</v>
      </c>
      <c r="O32" s="199">
        <f ca="1">IFERROR(VLOOKUP($B32,'TABELLA DI APPOGGIO'!$B$2:$EH$86,14,FALSE()),"")</f>
        <v>0</v>
      </c>
      <c r="P32" s="199">
        <f ca="1">IFERROR(VLOOKUP($B32,'TABELLA DI APPOGGIO'!$B$2:$EH$86,15,FALSE()),"")</f>
        <v>0</v>
      </c>
      <c r="Q32" s="199">
        <f ca="1">IFERROR(VLOOKUP($B32,'TABELLA DI APPOGGIO'!$B$2:$EH$86,16,FALSE()),"")</f>
        <v>0</v>
      </c>
      <c r="R32" s="199">
        <f ca="1">IFERROR(VLOOKUP($B32,'TABELLA DI APPOGGIO'!$B$2:$EH$86,17,FALSE()),"")</f>
        <v>0</v>
      </c>
      <c r="S32" s="199">
        <f ca="1">IFERROR(VLOOKUP($B32,'TABELLA DI APPOGGIO'!$B$2:$EH$86,18,FALSE()),"")</f>
        <v>0</v>
      </c>
      <c r="T32" s="199">
        <f ca="1">IFERROR(VLOOKUP($B32,'TABELLA DI APPOGGIO'!$B$2:$EH$86,19,FALSE()),"")</f>
        <v>0</v>
      </c>
      <c r="U32" s="199">
        <f ca="1">IFERROR(VLOOKUP($B32,'TABELLA DI APPOGGIO'!$B$2:$EH$86,20,FALSE()),"")</f>
        <v>0</v>
      </c>
      <c r="V32" s="199">
        <f ca="1">IFERROR(VLOOKUP($B32,'TABELLA DI APPOGGIO'!$B$2:$EH$86,21,FALSE()),"")</f>
        <v>0</v>
      </c>
    </row>
    <row r="33" spans="1:1024" ht="60" customHeight="1">
      <c r="A33" s="197" t="str">
        <f t="array" aca="1" ref="A33" ca="1">IFERROR(INDEX('TABELLA DI APPOGGIO'!B$2:B$86,MATCH(0,COUNTIF('TABELLA C'!A$2:A32,IF('TABELLA DI APPOGGIO'!A$2:A$86='TABELLA C'!A$2,'TABELLA DI APPOGGIO'!B$2:B$86,'TABELLA C'!A$2)),0)),"")</f>
        <v>A1_A1</v>
      </c>
      <c r="B33" s="197" t="str">
        <f t="shared" ca="1" si="0"/>
        <v>A1_A1</v>
      </c>
      <c r="C33" s="198" t="str">
        <f ca="1">IFERROR(VLOOKUP($B33,'TABELLA DI APPOGGIO'!$B$2:$EH$86,3,FALSE()),"")</f>
        <v>Accesso, valutazione e progettazione</v>
      </c>
      <c r="D33" s="198" t="str">
        <f ca="1">IFERROR(VLOOKUP($B33,'TABELLA DI APPOGGIO'!$B$2:$EH$86,4,FALSE()),"")</f>
        <v>Servizi di Informazione consulenza e orientamento</v>
      </c>
      <c r="E33" s="198" t="str">
        <f ca="1">IFERROR(VLOOKUP($B33,'TABELLA DI APPOGGIO'!$B$2:$EH$86,5,FALSE()),"")</f>
        <v>Segretariato Sociale</v>
      </c>
      <c r="F33" s="198" t="str">
        <f ca="1">IFERROR(VLOOKUP($B33,'TABELLA DI APPOGGIO'!$B$2:$EI$86,138,FALSE()),"")</f>
        <v>Sì</v>
      </c>
      <c r="G33" s="199">
        <f ca="1">IFERROR(VLOOKUP($B33,'TABELLA DI APPOGGIO'!$B$2:$EH$86,6,FALSE()),"")</f>
        <v>107000</v>
      </c>
      <c r="H33" s="199">
        <f ca="1">IFERROR(VLOOKUP($B33,'TABELLA DI APPOGGIO'!$B$2:$EH$86,7,FALSE()),"")</f>
        <v>0</v>
      </c>
      <c r="I33" s="199">
        <f ca="1">IFERROR(VLOOKUP($B33,'TABELLA DI APPOGGIO'!$B$2:$EH$86,8,FALSE()),"")</f>
        <v>0</v>
      </c>
      <c r="J33" s="199">
        <f ca="1">IFERROR(VLOOKUP($B33,'TABELLA DI APPOGGIO'!$B$2:$EH$86,9,FALSE()),"")</f>
        <v>0</v>
      </c>
      <c r="K33" s="199">
        <f ca="1">IFERROR(VLOOKUP($B33,'TABELLA DI APPOGGIO'!$B$2:$EH$86,10,FALSE()),"")</f>
        <v>0</v>
      </c>
      <c r="L33" s="199">
        <f ca="1">IFERROR(VLOOKUP($B33,'TABELLA DI APPOGGIO'!$B$2:$EH$86,11,FALSE()),"")</f>
        <v>107000</v>
      </c>
      <c r="M33" s="199">
        <f ca="1">IFERROR(VLOOKUP($B33,'TABELLA DI APPOGGIO'!$B$2:$EH$86,12,FALSE()),"")</f>
        <v>0</v>
      </c>
      <c r="N33" s="199">
        <f ca="1">IFERROR(VLOOKUP($B33,'TABELLA DI APPOGGIO'!$B$2:$EH$86,13,FALSE()),"")</f>
        <v>0</v>
      </c>
      <c r="O33" s="199">
        <f ca="1">IFERROR(VLOOKUP($B33,'TABELLA DI APPOGGIO'!$B$2:$EH$86,14,FALSE()),"")</f>
        <v>0</v>
      </c>
      <c r="P33" s="199">
        <f ca="1">IFERROR(VLOOKUP($B33,'TABELLA DI APPOGGIO'!$B$2:$EH$86,15,FALSE()),"")</f>
        <v>0</v>
      </c>
      <c r="Q33" s="199">
        <f ca="1">IFERROR(VLOOKUP($B33,'TABELLA DI APPOGGIO'!$B$2:$EH$86,16,FALSE()),"")</f>
        <v>0</v>
      </c>
      <c r="R33" s="199">
        <f ca="1">IFERROR(VLOOKUP($B33,'TABELLA DI APPOGGIO'!$B$2:$EH$86,17,FALSE()),"")</f>
        <v>0</v>
      </c>
      <c r="S33" s="199">
        <f ca="1">IFERROR(VLOOKUP($B33,'TABELLA DI APPOGGIO'!$B$2:$EH$86,18,FALSE()),"")</f>
        <v>0</v>
      </c>
      <c r="T33" s="199">
        <f ca="1">IFERROR(VLOOKUP($B33,'TABELLA DI APPOGGIO'!$B$2:$EH$86,19,FALSE()),"")</f>
        <v>0</v>
      </c>
      <c r="U33" s="199">
        <f ca="1">IFERROR(VLOOKUP($B33,'TABELLA DI APPOGGIO'!$B$2:$EH$86,20,FALSE()),"")</f>
        <v>0</v>
      </c>
      <c r="V33" s="199">
        <f ca="1">IFERROR(VLOOKUP($B33,'TABELLA DI APPOGGIO'!$B$2:$EH$86,21,FALSE()),"")</f>
        <v>0</v>
      </c>
    </row>
    <row r="34" spans="1:1024" ht="60" customHeight="1">
      <c r="A34" s="197" t="str">
        <f t="array" aca="1" ref="A34" ca="1">IFERROR(INDEX('TABELLA DI APPOGGIO'!B$2:B$86,MATCH(0,COUNTIF('TABELLA C'!A$2:A33,IF('TABELLA DI APPOGGIO'!A$2:A$86='TABELLA C'!A$2,'TABELLA DI APPOGGIO'!B$2:B$86,'TABELLA C'!A$2)),0)),"")</f>
        <v>A1_A1</v>
      </c>
      <c r="B34" s="197" t="str">
        <f t="shared" ca="1" si="0"/>
        <v>A1_A1</v>
      </c>
      <c r="C34" s="198" t="str">
        <f ca="1">IFERROR(VLOOKUP($B34,'TABELLA DI APPOGGIO'!$B$2:$EH$86,3,FALSE()),"")</f>
        <v>Accesso, valutazione e progettazione</v>
      </c>
      <c r="D34" s="198" t="str">
        <f ca="1">IFERROR(VLOOKUP($B34,'TABELLA DI APPOGGIO'!$B$2:$EH$86,4,FALSE()),"")</f>
        <v>Servizi di Informazione consulenza e orientamento</v>
      </c>
      <c r="E34" s="198" t="str">
        <f ca="1">IFERROR(VLOOKUP($B34,'TABELLA DI APPOGGIO'!$B$2:$EH$86,5,FALSE()),"")</f>
        <v>Segretariato Sociale</v>
      </c>
      <c r="F34" s="198" t="str">
        <f ca="1">IFERROR(VLOOKUP($B34,'TABELLA DI APPOGGIO'!$B$2:$EI$86,138,FALSE()),"")</f>
        <v>Sì</v>
      </c>
      <c r="G34" s="199">
        <f ca="1">IFERROR(VLOOKUP($B34,'TABELLA DI APPOGGIO'!$B$2:$EH$86,6,FALSE()),"")</f>
        <v>107000</v>
      </c>
      <c r="H34" s="199">
        <f ca="1">IFERROR(VLOOKUP($B34,'TABELLA DI APPOGGIO'!$B$2:$EH$86,7,FALSE()),"")</f>
        <v>0</v>
      </c>
      <c r="I34" s="199">
        <f ca="1">IFERROR(VLOOKUP($B34,'TABELLA DI APPOGGIO'!$B$2:$EH$86,8,FALSE()),"")</f>
        <v>0</v>
      </c>
      <c r="J34" s="199">
        <f ca="1">IFERROR(VLOOKUP($B34,'TABELLA DI APPOGGIO'!$B$2:$EH$86,9,FALSE()),"")</f>
        <v>0</v>
      </c>
      <c r="K34" s="199">
        <f ca="1">IFERROR(VLOOKUP($B34,'TABELLA DI APPOGGIO'!$B$2:$EH$86,10,FALSE()),"")</f>
        <v>0</v>
      </c>
      <c r="L34" s="199">
        <f ca="1">IFERROR(VLOOKUP($B34,'TABELLA DI APPOGGIO'!$B$2:$EH$86,11,FALSE()),"")</f>
        <v>107000</v>
      </c>
      <c r="M34" s="199">
        <f ca="1">IFERROR(VLOOKUP($B34,'TABELLA DI APPOGGIO'!$B$2:$EH$86,12,FALSE()),"")</f>
        <v>0</v>
      </c>
      <c r="N34" s="199">
        <f ca="1">IFERROR(VLOOKUP($B34,'TABELLA DI APPOGGIO'!$B$2:$EH$86,13,FALSE()),"")</f>
        <v>0</v>
      </c>
      <c r="O34" s="199">
        <f ca="1">IFERROR(VLOOKUP($B34,'TABELLA DI APPOGGIO'!$B$2:$EH$86,14,FALSE()),"")</f>
        <v>0</v>
      </c>
      <c r="P34" s="199">
        <f ca="1">IFERROR(VLOOKUP($B34,'TABELLA DI APPOGGIO'!$B$2:$EH$86,15,FALSE()),"")</f>
        <v>0</v>
      </c>
      <c r="Q34" s="199">
        <f ca="1">IFERROR(VLOOKUP($B34,'TABELLA DI APPOGGIO'!$B$2:$EH$86,16,FALSE()),"")</f>
        <v>0</v>
      </c>
      <c r="R34" s="199">
        <f ca="1">IFERROR(VLOOKUP($B34,'TABELLA DI APPOGGIO'!$B$2:$EH$86,17,FALSE()),"")</f>
        <v>0</v>
      </c>
      <c r="S34" s="199">
        <f ca="1">IFERROR(VLOOKUP($B34,'TABELLA DI APPOGGIO'!$B$2:$EH$86,18,FALSE()),"")</f>
        <v>0</v>
      </c>
      <c r="T34" s="199">
        <f ca="1">IFERROR(VLOOKUP($B34,'TABELLA DI APPOGGIO'!$B$2:$EH$86,19,FALSE()),"")</f>
        <v>0</v>
      </c>
      <c r="U34" s="199">
        <f ca="1">IFERROR(VLOOKUP($B34,'TABELLA DI APPOGGIO'!$B$2:$EH$86,20,FALSE()),"")</f>
        <v>0</v>
      </c>
      <c r="V34" s="199">
        <f ca="1">IFERROR(VLOOKUP($B34,'TABELLA DI APPOGGIO'!$B$2:$EH$86,21,FALSE()),"")</f>
        <v>0</v>
      </c>
    </row>
    <row r="35" spans="1:1024" ht="60" customHeight="1">
      <c r="A35" s="197" t="str">
        <f t="array" aca="1" ref="A35" ca="1">IFERROR(INDEX('TABELLA DI APPOGGIO'!B$2:B$86,MATCH(0,COUNTIF('TABELLA C'!A$2:A34,IF('TABELLA DI APPOGGIO'!A$2:A$86='TABELLA C'!A$2,'TABELLA DI APPOGGIO'!B$2:B$86,'TABELLA C'!A$2)),0)),"")</f>
        <v>A1_A1</v>
      </c>
      <c r="B35" s="197" t="str">
        <f t="shared" ca="1" si="0"/>
        <v>A1_A1</v>
      </c>
      <c r="C35" s="198" t="str">
        <f ca="1">IFERROR(VLOOKUP($B35,'TABELLA DI APPOGGIO'!$B$2:$EH$86,3,FALSE()),"")</f>
        <v>Accesso, valutazione e progettazione</v>
      </c>
      <c r="D35" s="198" t="str">
        <f ca="1">IFERROR(VLOOKUP($B35,'TABELLA DI APPOGGIO'!$B$2:$EH$86,4,FALSE()),"")</f>
        <v>Servizi di Informazione consulenza e orientamento</v>
      </c>
      <c r="E35" s="198" t="str">
        <f ca="1">IFERROR(VLOOKUP($B35,'TABELLA DI APPOGGIO'!$B$2:$EH$86,5,FALSE()),"")</f>
        <v>Segretariato Sociale</v>
      </c>
      <c r="F35" s="198" t="str">
        <f ca="1">IFERROR(VLOOKUP($B35,'TABELLA DI APPOGGIO'!$B$2:$EI$86,138,FALSE()),"")</f>
        <v>Sì</v>
      </c>
      <c r="G35" s="199">
        <f ca="1">IFERROR(VLOOKUP($B35,'TABELLA DI APPOGGIO'!$B$2:$EH$86,6,FALSE()),"")</f>
        <v>107000</v>
      </c>
      <c r="H35" s="199">
        <f ca="1">IFERROR(VLOOKUP($B35,'TABELLA DI APPOGGIO'!$B$2:$EH$86,7,FALSE()),"")</f>
        <v>0</v>
      </c>
      <c r="I35" s="199">
        <f ca="1">IFERROR(VLOOKUP($B35,'TABELLA DI APPOGGIO'!$B$2:$EH$86,8,FALSE()),"")</f>
        <v>0</v>
      </c>
      <c r="J35" s="199">
        <f ca="1">IFERROR(VLOOKUP($B35,'TABELLA DI APPOGGIO'!$B$2:$EH$86,9,FALSE()),"")</f>
        <v>0</v>
      </c>
      <c r="K35" s="199">
        <f ca="1">IFERROR(VLOOKUP($B35,'TABELLA DI APPOGGIO'!$B$2:$EH$86,10,FALSE()),"")</f>
        <v>0</v>
      </c>
      <c r="L35" s="199">
        <f ca="1">IFERROR(VLOOKUP($B35,'TABELLA DI APPOGGIO'!$B$2:$EH$86,11,FALSE()),"")</f>
        <v>107000</v>
      </c>
      <c r="M35" s="199">
        <f ca="1">IFERROR(VLOOKUP($B35,'TABELLA DI APPOGGIO'!$B$2:$EH$86,12,FALSE()),"")</f>
        <v>0</v>
      </c>
      <c r="N35" s="199">
        <f ca="1">IFERROR(VLOOKUP($B35,'TABELLA DI APPOGGIO'!$B$2:$EH$86,13,FALSE()),"")</f>
        <v>0</v>
      </c>
      <c r="O35" s="199">
        <f ca="1">IFERROR(VLOOKUP($B35,'TABELLA DI APPOGGIO'!$B$2:$EH$86,14,FALSE()),"")</f>
        <v>0</v>
      </c>
      <c r="P35" s="199">
        <f ca="1">IFERROR(VLOOKUP($B35,'TABELLA DI APPOGGIO'!$B$2:$EH$86,15,FALSE()),"")</f>
        <v>0</v>
      </c>
      <c r="Q35" s="199">
        <f ca="1">IFERROR(VLOOKUP($B35,'TABELLA DI APPOGGIO'!$B$2:$EH$86,16,FALSE()),"")</f>
        <v>0</v>
      </c>
      <c r="R35" s="199">
        <f ca="1">IFERROR(VLOOKUP($B35,'TABELLA DI APPOGGIO'!$B$2:$EH$86,17,FALSE()),"")</f>
        <v>0</v>
      </c>
      <c r="S35" s="199">
        <f ca="1">IFERROR(VLOOKUP($B35,'TABELLA DI APPOGGIO'!$B$2:$EH$86,18,FALSE()),"")</f>
        <v>0</v>
      </c>
      <c r="T35" s="199">
        <f ca="1">IFERROR(VLOOKUP($B35,'TABELLA DI APPOGGIO'!$B$2:$EH$86,19,FALSE()),"")</f>
        <v>0</v>
      </c>
      <c r="U35" s="199">
        <f ca="1">IFERROR(VLOOKUP($B35,'TABELLA DI APPOGGIO'!$B$2:$EH$86,20,FALSE()),"")</f>
        <v>0</v>
      </c>
      <c r="V35" s="199">
        <f ca="1">IFERROR(VLOOKUP($B35,'TABELLA DI APPOGGIO'!$B$2:$EH$86,21,FALSE()),"")</f>
        <v>0</v>
      </c>
    </row>
    <row r="36" spans="1:1024" ht="60" customHeight="1">
      <c r="A36" s="197" t="str">
        <f t="array" aca="1" ref="A36" ca="1">IFERROR(INDEX('TABELLA DI APPOGGIO'!B$2:B$86,MATCH(0,COUNTIF('TABELLA C'!A$2:A35,IF('TABELLA DI APPOGGIO'!A$2:A$86='TABELLA C'!A$2,'TABELLA DI APPOGGIO'!B$2:B$86,'TABELLA C'!A$2)),0)),"")</f>
        <v>A1_A1</v>
      </c>
      <c r="B36" s="197" t="str">
        <f t="shared" ca="1" si="0"/>
        <v>A1_A1</v>
      </c>
      <c r="C36" s="198" t="str">
        <f ca="1">IFERROR(VLOOKUP($B36,'TABELLA DI APPOGGIO'!$B$2:$EH$86,3,FALSE()),"")</f>
        <v>Accesso, valutazione e progettazione</v>
      </c>
      <c r="D36" s="198" t="str">
        <f ca="1">IFERROR(VLOOKUP($B36,'TABELLA DI APPOGGIO'!$B$2:$EH$86,4,FALSE()),"")</f>
        <v>Servizi di Informazione consulenza e orientamento</v>
      </c>
      <c r="E36" s="198" t="str">
        <f ca="1">IFERROR(VLOOKUP($B36,'TABELLA DI APPOGGIO'!$B$2:$EH$86,5,FALSE()),"")</f>
        <v>Segretariato Sociale</v>
      </c>
      <c r="F36" s="198" t="str">
        <f ca="1">IFERROR(VLOOKUP($B36,'TABELLA DI APPOGGIO'!$B$2:$EI$86,138,FALSE()),"")</f>
        <v>Sì</v>
      </c>
      <c r="G36" s="199">
        <f ca="1">IFERROR(VLOOKUP($B36,'TABELLA DI APPOGGIO'!$B$2:$EH$86,6,FALSE()),"")</f>
        <v>107000</v>
      </c>
      <c r="H36" s="199">
        <f ca="1">IFERROR(VLOOKUP($B36,'TABELLA DI APPOGGIO'!$B$2:$EH$86,7,FALSE()),"")</f>
        <v>0</v>
      </c>
      <c r="I36" s="199">
        <f ca="1">IFERROR(VLOOKUP($B36,'TABELLA DI APPOGGIO'!$B$2:$EH$86,8,FALSE()),"")</f>
        <v>0</v>
      </c>
      <c r="J36" s="199">
        <f ca="1">IFERROR(VLOOKUP($B36,'TABELLA DI APPOGGIO'!$B$2:$EH$86,9,FALSE()),"")</f>
        <v>0</v>
      </c>
      <c r="K36" s="199">
        <f ca="1">IFERROR(VLOOKUP($B36,'TABELLA DI APPOGGIO'!$B$2:$EH$86,10,FALSE()),"")</f>
        <v>0</v>
      </c>
      <c r="L36" s="199">
        <f ca="1">IFERROR(VLOOKUP($B36,'TABELLA DI APPOGGIO'!$B$2:$EH$86,11,FALSE()),"")</f>
        <v>107000</v>
      </c>
      <c r="M36" s="199">
        <f ca="1">IFERROR(VLOOKUP($B36,'TABELLA DI APPOGGIO'!$B$2:$EH$86,12,FALSE()),"")</f>
        <v>0</v>
      </c>
      <c r="N36" s="199">
        <f ca="1">IFERROR(VLOOKUP($B36,'TABELLA DI APPOGGIO'!$B$2:$EH$86,13,FALSE()),"")</f>
        <v>0</v>
      </c>
      <c r="O36" s="199">
        <f ca="1">IFERROR(VLOOKUP($B36,'TABELLA DI APPOGGIO'!$B$2:$EH$86,14,FALSE()),"")</f>
        <v>0</v>
      </c>
      <c r="P36" s="199">
        <f ca="1">IFERROR(VLOOKUP($B36,'TABELLA DI APPOGGIO'!$B$2:$EH$86,15,FALSE()),"")</f>
        <v>0</v>
      </c>
      <c r="Q36" s="199">
        <f ca="1">IFERROR(VLOOKUP($B36,'TABELLA DI APPOGGIO'!$B$2:$EH$86,16,FALSE()),"")</f>
        <v>0</v>
      </c>
      <c r="R36" s="199">
        <f ca="1">IFERROR(VLOOKUP($B36,'TABELLA DI APPOGGIO'!$B$2:$EH$86,17,FALSE()),"")</f>
        <v>0</v>
      </c>
      <c r="S36" s="199">
        <f ca="1">IFERROR(VLOOKUP($B36,'TABELLA DI APPOGGIO'!$B$2:$EH$86,18,FALSE()),"")</f>
        <v>0</v>
      </c>
      <c r="T36" s="199">
        <f ca="1">IFERROR(VLOOKUP($B36,'TABELLA DI APPOGGIO'!$B$2:$EH$86,19,FALSE()),"")</f>
        <v>0</v>
      </c>
      <c r="U36" s="199">
        <f ca="1">IFERROR(VLOOKUP($B36,'TABELLA DI APPOGGIO'!$B$2:$EH$86,20,FALSE()),"")</f>
        <v>0</v>
      </c>
      <c r="V36" s="199">
        <f ca="1">IFERROR(VLOOKUP($B36,'TABELLA DI APPOGGIO'!$B$2:$EH$86,21,FALSE()),"")</f>
        <v>0</v>
      </c>
    </row>
    <row r="37" spans="1:1024" ht="60" customHeight="1">
      <c r="A37" s="197" t="str">
        <f t="array" aca="1" ref="A37" ca="1">IFERROR(INDEX('TABELLA DI APPOGGIO'!B$2:B$86,MATCH(0,COUNTIF('TABELLA C'!A$2:A36,IF('TABELLA DI APPOGGIO'!A$2:A$86='TABELLA C'!A$2,'TABELLA DI APPOGGIO'!B$2:B$86,'TABELLA C'!A$2)),0)),"")</f>
        <v>A1_A1</v>
      </c>
      <c r="B37" s="197" t="str">
        <f t="shared" ca="1" si="0"/>
        <v>A1_A1</v>
      </c>
      <c r="C37" s="198" t="str">
        <f ca="1">IFERROR(VLOOKUP($B37,'TABELLA DI APPOGGIO'!$B$2:$EH$86,3,FALSE()),"")</f>
        <v>Accesso, valutazione e progettazione</v>
      </c>
      <c r="D37" s="198" t="str">
        <f ca="1">IFERROR(VLOOKUP($B37,'TABELLA DI APPOGGIO'!$B$2:$EH$86,4,FALSE()),"")</f>
        <v>Servizi di Informazione consulenza e orientamento</v>
      </c>
      <c r="E37" s="198" t="str">
        <f ca="1">IFERROR(VLOOKUP($B37,'TABELLA DI APPOGGIO'!$B$2:$EH$86,5,FALSE()),"")</f>
        <v>Segretariato Sociale</v>
      </c>
      <c r="F37" s="198" t="str">
        <f ca="1">IFERROR(VLOOKUP($B37,'TABELLA DI APPOGGIO'!$B$2:$EI$86,138,FALSE()),"")</f>
        <v>Sì</v>
      </c>
      <c r="G37" s="199">
        <f ca="1">IFERROR(VLOOKUP($B37,'TABELLA DI APPOGGIO'!$B$2:$EH$86,6,FALSE()),"")</f>
        <v>107000</v>
      </c>
      <c r="H37" s="199">
        <f ca="1">IFERROR(VLOOKUP($B37,'TABELLA DI APPOGGIO'!$B$2:$EH$86,7,FALSE()),"")</f>
        <v>0</v>
      </c>
      <c r="I37" s="199">
        <f ca="1">IFERROR(VLOOKUP($B37,'TABELLA DI APPOGGIO'!$B$2:$EH$86,8,FALSE()),"")</f>
        <v>0</v>
      </c>
      <c r="J37" s="199">
        <f ca="1">IFERROR(VLOOKUP($B37,'TABELLA DI APPOGGIO'!$B$2:$EH$86,9,FALSE()),"")</f>
        <v>0</v>
      </c>
      <c r="K37" s="199">
        <f ca="1">IFERROR(VLOOKUP($B37,'TABELLA DI APPOGGIO'!$B$2:$EH$86,10,FALSE()),"")</f>
        <v>0</v>
      </c>
      <c r="L37" s="199">
        <f ca="1">IFERROR(VLOOKUP($B37,'TABELLA DI APPOGGIO'!$B$2:$EH$86,11,FALSE()),"")</f>
        <v>107000</v>
      </c>
      <c r="M37" s="199">
        <f ca="1">IFERROR(VLOOKUP($B37,'TABELLA DI APPOGGIO'!$B$2:$EH$86,12,FALSE()),"")</f>
        <v>0</v>
      </c>
      <c r="N37" s="199">
        <f ca="1">IFERROR(VLOOKUP($B37,'TABELLA DI APPOGGIO'!$B$2:$EH$86,13,FALSE()),"")</f>
        <v>0</v>
      </c>
      <c r="O37" s="199">
        <f ca="1">IFERROR(VLOOKUP($B37,'TABELLA DI APPOGGIO'!$B$2:$EH$86,14,FALSE()),"")</f>
        <v>0</v>
      </c>
      <c r="P37" s="199">
        <f ca="1">IFERROR(VLOOKUP($B37,'TABELLA DI APPOGGIO'!$B$2:$EH$86,15,FALSE()),"")</f>
        <v>0</v>
      </c>
      <c r="Q37" s="199">
        <f ca="1">IFERROR(VLOOKUP($B37,'TABELLA DI APPOGGIO'!$B$2:$EH$86,16,FALSE()),"")</f>
        <v>0</v>
      </c>
      <c r="R37" s="199">
        <f ca="1">IFERROR(VLOOKUP($B37,'TABELLA DI APPOGGIO'!$B$2:$EH$86,17,FALSE()),"")</f>
        <v>0</v>
      </c>
      <c r="S37" s="199">
        <f ca="1">IFERROR(VLOOKUP($B37,'TABELLA DI APPOGGIO'!$B$2:$EH$86,18,FALSE()),"")</f>
        <v>0</v>
      </c>
      <c r="T37" s="199">
        <f ca="1">IFERROR(VLOOKUP($B37,'TABELLA DI APPOGGIO'!$B$2:$EH$86,19,FALSE()),"")</f>
        <v>0</v>
      </c>
      <c r="U37" s="199">
        <f ca="1">IFERROR(VLOOKUP($B37,'TABELLA DI APPOGGIO'!$B$2:$EH$86,20,FALSE()),"")</f>
        <v>0</v>
      </c>
      <c r="V37" s="199">
        <f ca="1">IFERROR(VLOOKUP($B37,'TABELLA DI APPOGGIO'!$B$2:$EH$86,21,FALSE()),"")</f>
        <v>0</v>
      </c>
    </row>
    <row r="38" spans="1:1024" ht="60" customHeight="1">
      <c r="A38" s="197" t="str">
        <f t="array" aca="1" ref="A38" ca="1">IFERROR(INDEX('TABELLA DI APPOGGIO'!B$2:B$86,MATCH(0,COUNTIF('TABELLA C'!A$2:A37,IF('TABELLA DI APPOGGIO'!A$2:A$86='TABELLA C'!A$2,'TABELLA DI APPOGGIO'!B$2:B$86,'TABELLA C'!A$2)),0)),"")</f>
        <v>A1_A1</v>
      </c>
      <c r="B38" s="197" t="str">
        <f t="shared" ca="1" si="0"/>
        <v>A1_A1</v>
      </c>
      <c r="C38" s="198" t="str">
        <f ca="1">IFERROR(VLOOKUP($B38,'TABELLA DI APPOGGIO'!$B$2:$EH$86,3,FALSE()),"")</f>
        <v>Accesso, valutazione e progettazione</v>
      </c>
      <c r="D38" s="198" t="str">
        <f ca="1">IFERROR(VLOOKUP($B38,'TABELLA DI APPOGGIO'!$B$2:$EH$86,4,FALSE()),"")</f>
        <v>Servizi di Informazione consulenza e orientamento</v>
      </c>
      <c r="E38" s="198" t="str">
        <f ca="1">IFERROR(VLOOKUP($B38,'TABELLA DI APPOGGIO'!$B$2:$EH$86,5,FALSE()),"")</f>
        <v>Segretariato Sociale</v>
      </c>
      <c r="F38" s="198" t="str">
        <f ca="1">IFERROR(VLOOKUP($B38,'TABELLA DI APPOGGIO'!$B$2:$EI$86,138,FALSE()),"")</f>
        <v>Sì</v>
      </c>
      <c r="G38" s="199">
        <f ca="1">IFERROR(VLOOKUP($B38,'TABELLA DI APPOGGIO'!$B$2:$EH$86,6,FALSE()),"")</f>
        <v>107000</v>
      </c>
      <c r="H38" s="199">
        <f ca="1">IFERROR(VLOOKUP($B38,'TABELLA DI APPOGGIO'!$B$2:$EH$86,7,FALSE()),"")</f>
        <v>0</v>
      </c>
      <c r="I38" s="199">
        <f ca="1">IFERROR(VLOOKUP($B38,'TABELLA DI APPOGGIO'!$B$2:$EH$86,8,FALSE()),"")</f>
        <v>0</v>
      </c>
      <c r="J38" s="199">
        <f ca="1">IFERROR(VLOOKUP($B38,'TABELLA DI APPOGGIO'!$B$2:$EH$86,9,FALSE()),"")</f>
        <v>0</v>
      </c>
      <c r="K38" s="199">
        <f ca="1">IFERROR(VLOOKUP($B38,'TABELLA DI APPOGGIO'!$B$2:$EH$86,10,FALSE()),"")</f>
        <v>0</v>
      </c>
      <c r="L38" s="199">
        <f ca="1">IFERROR(VLOOKUP($B38,'TABELLA DI APPOGGIO'!$B$2:$EH$86,11,FALSE()),"")</f>
        <v>107000</v>
      </c>
      <c r="M38" s="199">
        <f ca="1">IFERROR(VLOOKUP($B38,'TABELLA DI APPOGGIO'!$B$2:$EH$86,12,FALSE()),"")</f>
        <v>0</v>
      </c>
      <c r="N38" s="199">
        <f ca="1">IFERROR(VLOOKUP($B38,'TABELLA DI APPOGGIO'!$B$2:$EH$86,13,FALSE()),"")</f>
        <v>0</v>
      </c>
      <c r="O38" s="199">
        <f ca="1">IFERROR(VLOOKUP($B38,'TABELLA DI APPOGGIO'!$B$2:$EH$86,14,FALSE()),"")</f>
        <v>0</v>
      </c>
      <c r="P38" s="199">
        <f ca="1">IFERROR(VLOOKUP($B38,'TABELLA DI APPOGGIO'!$B$2:$EH$86,15,FALSE()),"")</f>
        <v>0</v>
      </c>
      <c r="Q38" s="199">
        <f ca="1">IFERROR(VLOOKUP($B38,'TABELLA DI APPOGGIO'!$B$2:$EH$86,16,FALSE()),"")</f>
        <v>0</v>
      </c>
      <c r="R38" s="199">
        <f ca="1">IFERROR(VLOOKUP($B38,'TABELLA DI APPOGGIO'!$B$2:$EH$86,17,FALSE()),"")</f>
        <v>0</v>
      </c>
      <c r="S38" s="199">
        <f ca="1">IFERROR(VLOOKUP($B38,'TABELLA DI APPOGGIO'!$B$2:$EH$86,18,FALSE()),"")</f>
        <v>0</v>
      </c>
      <c r="T38" s="199">
        <f ca="1">IFERROR(VLOOKUP($B38,'TABELLA DI APPOGGIO'!$B$2:$EH$86,19,FALSE()),"")</f>
        <v>0</v>
      </c>
      <c r="U38" s="199">
        <f ca="1">IFERROR(VLOOKUP($B38,'TABELLA DI APPOGGIO'!$B$2:$EH$86,20,FALSE()),"")</f>
        <v>0</v>
      </c>
      <c r="V38" s="199">
        <f ca="1">IFERROR(VLOOKUP($B38,'TABELLA DI APPOGGIO'!$B$2:$EH$86,21,FALSE()),"")</f>
        <v>0</v>
      </c>
    </row>
    <row r="39" spans="1:1024" ht="60" customHeight="1">
      <c r="A39" s="197" t="str">
        <f t="array" aca="1" ref="A39" ca="1">IFERROR(INDEX('TABELLA DI APPOGGIO'!B$2:B$86,MATCH(0,COUNTIF('TABELLA C'!A$2:A38,IF('TABELLA DI APPOGGIO'!A$2:A$86='TABELLA C'!A$2,'TABELLA DI APPOGGIO'!B$2:B$86,'TABELLA C'!A$2)),0)),"")</f>
        <v>A1_A1</v>
      </c>
      <c r="B39" s="197" t="str">
        <f t="shared" ca="1" si="0"/>
        <v>A1_A1</v>
      </c>
      <c r="C39" s="198" t="str">
        <f ca="1">IFERROR(VLOOKUP($B39,'TABELLA DI APPOGGIO'!$B$2:$EH$86,3,FALSE()),"")</f>
        <v>Accesso, valutazione e progettazione</v>
      </c>
      <c r="D39" s="198" t="str">
        <f ca="1">IFERROR(VLOOKUP($B39,'TABELLA DI APPOGGIO'!$B$2:$EH$86,4,FALSE()),"")</f>
        <v>Servizi di Informazione consulenza e orientamento</v>
      </c>
      <c r="E39" s="198" t="str">
        <f ca="1">IFERROR(VLOOKUP($B39,'TABELLA DI APPOGGIO'!$B$2:$EH$86,5,FALSE()),"")</f>
        <v>Segretariato Sociale</v>
      </c>
      <c r="F39" s="198" t="str">
        <f ca="1">IFERROR(VLOOKUP($B39,'TABELLA DI APPOGGIO'!$B$2:$EI$86,138,FALSE()),"")</f>
        <v>Sì</v>
      </c>
      <c r="G39" s="199">
        <f ca="1">IFERROR(VLOOKUP($B39,'TABELLA DI APPOGGIO'!$B$2:$EH$86,6,FALSE()),"")</f>
        <v>107000</v>
      </c>
      <c r="H39" s="199">
        <f ca="1">IFERROR(VLOOKUP($B39,'TABELLA DI APPOGGIO'!$B$2:$EH$86,7,FALSE()),"")</f>
        <v>0</v>
      </c>
      <c r="I39" s="199">
        <f ca="1">IFERROR(VLOOKUP($B39,'TABELLA DI APPOGGIO'!$B$2:$EH$86,8,FALSE()),"")</f>
        <v>0</v>
      </c>
      <c r="J39" s="199">
        <f ca="1">IFERROR(VLOOKUP($B39,'TABELLA DI APPOGGIO'!$B$2:$EH$86,9,FALSE()),"")</f>
        <v>0</v>
      </c>
      <c r="K39" s="199">
        <f ca="1">IFERROR(VLOOKUP($B39,'TABELLA DI APPOGGIO'!$B$2:$EH$86,10,FALSE()),"")</f>
        <v>0</v>
      </c>
      <c r="L39" s="199">
        <f ca="1">IFERROR(VLOOKUP($B39,'TABELLA DI APPOGGIO'!$B$2:$EH$86,11,FALSE()),"")</f>
        <v>107000</v>
      </c>
      <c r="M39" s="199">
        <f ca="1">IFERROR(VLOOKUP($B39,'TABELLA DI APPOGGIO'!$B$2:$EH$86,12,FALSE()),"")</f>
        <v>0</v>
      </c>
      <c r="N39" s="199">
        <f ca="1">IFERROR(VLOOKUP($B39,'TABELLA DI APPOGGIO'!$B$2:$EH$86,13,FALSE()),"")</f>
        <v>0</v>
      </c>
      <c r="O39" s="199">
        <f ca="1">IFERROR(VLOOKUP($B39,'TABELLA DI APPOGGIO'!$B$2:$EH$86,14,FALSE()),"")</f>
        <v>0</v>
      </c>
      <c r="P39" s="199">
        <f ca="1">IFERROR(VLOOKUP($B39,'TABELLA DI APPOGGIO'!$B$2:$EH$86,15,FALSE()),"")</f>
        <v>0</v>
      </c>
      <c r="Q39" s="199">
        <f ca="1">IFERROR(VLOOKUP($B39,'TABELLA DI APPOGGIO'!$B$2:$EH$86,16,FALSE()),"")</f>
        <v>0</v>
      </c>
      <c r="R39" s="199">
        <f ca="1">IFERROR(VLOOKUP($B39,'TABELLA DI APPOGGIO'!$B$2:$EH$86,17,FALSE()),"")</f>
        <v>0</v>
      </c>
      <c r="S39" s="199">
        <f ca="1">IFERROR(VLOOKUP($B39,'TABELLA DI APPOGGIO'!$B$2:$EH$86,18,FALSE()),"")</f>
        <v>0</v>
      </c>
      <c r="T39" s="199">
        <f ca="1">IFERROR(VLOOKUP($B39,'TABELLA DI APPOGGIO'!$B$2:$EH$86,19,FALSE()),"")</f>
        <v>0</v>
      </c>
      <c r="U39" s="199">
        <f ca="1">IFERROR(VLOOKUP($B39,'TABELLA DI APPOGGIO'!$B$2:$EH$86,20,FALSE()),"")</f>
        <v>0</v>
      </c>
      <c r="V39" s="199">
        <f ca="1">IFERROR(VLOOKUP($B39,'TABELLA DI APPOGGIO'!$B$2:$EH$86,21,FALSE()),"")</f>
        <v>0</v>
      </c>
    </row>
    <row r="40" spans="1:1024" ht="60" customHeight="1">
      <c r="A40" s="197" t="str">
        <f t="array" aca="1" ref="A40" ca="1">IFERROR(INDEX('TABELLA DI APPOGGIO'!B$2:B$86,MATCH(0,COUNTIF('TABELLA C'!A$2:A39,IF('TABELLA DI APPOGGIO'!A$2:A$86='TABELLA C'!A$2,'TABELLA DI APPOGGIO'!B$2:B$86,'TABELLA C'!A$2)),0)),"")</f>
        <v>A1_A1</v>
      </c>
      <c r="B40" s="197" t="str">
        <f t="shared" ca="1" si="0"/>
        <v>A1_A1</v>
      </c>
      <c r="C40" s="198" t="str">
        <f ca="1">IFERROR(VLOOKUP($B40,'TABELLA DI APPOGGIO'!$B$2:$EH$86,3,FALSE()),"")</f>
        <v>Accesso, valutazione e progettazione</v>
      </c>
      <c r="D40" s="198" t="str">
        <f ca="1">IFERROR(VLOOKUP($B40,'TABELLA DI APPOGGIO'!$B$2:$EH$86,4,FALSE()),"")</f>
        <v>Servizi di Informazione consulenza e orientamento</v>
      </c>
      <c r="E40" s="198" t="str">
        <f ca="1">IFERROR(VLOOKUP($B40,'TABELLA DI APPOGGIO'!$B$2:$EH$86,5,FALSE()),"")</f>
        <v>Segretariato Sociale</v>
      </c>
      <c r="F40" s="198" t="str">
        <f ca="1">IFERROR(VLOOKUP($B40,'TABELLA DI APPOGGIO'!$B$2:$EI$86,138,FALSE()),"")</f>
        <v>Sì</v>
      </c>
      <c r="G40" s="199">
        <f ca="1">IFERROR(VLOOKUP($B40,'TABELLA DI APPOGGIO'!$B$2:$EH$86,6,FALSE()),"")</f>
        <v>107000</v>
      </c>
      <c r="H40" s="199">
        <f ca="1">IFERROR(VLOOKUP($B40,'TABELLA DI APPOGGIO'!$B$2:$EH$86,7,FALSE()),"")</f>
        <v>0</v>
      </c>
      <c r="I40" s="199">
        <f ca="1">IFERROR(VLOOKUP($B40,'TABELLA DI APPOGGIO'!$B$2:$EH$86,8,FALSE()),"")</f>
        <v>0</v>
      </c>
      <c r="J40" s="199">
        <f ca="1">IFERROR(VLOOKUP($B40,'TABELLA DI APPOGGIO'!$B$2:$EH$86,9,FALSE()),"")</f>
        <v>0</v>
      </c>
      <c r="K40" s="199">
        <f ca="1">IFERROR(VLOOKUP($B40,'TABELLA DI APPOGGIO'!$B$2:$EH$86,10,FALSE()),"")</f>
        <v>0</v>
      </c>
      <c r="L40" s="199">
        <f ca="1">IFERROR(VLOOKUP($B40,'TABELLA DI APPOGGIO'!$B$2:$EH$86,11,FALSE()),"")</f>
        <v>107000</v>
      </c>
      <c r="M40" s="199">
        <f ca="1">IFERROR(VLOOKUP($B40,'TABELLA DI APPOGGIO'!$B$2:$EH$86,12,FALSE()),"")</f>
        <v>0</v>
      </c>
      <c r="N40" s="199">
        <f ca="1">IFERROR(VLOOKUP($B40,'TABELLA DI APPOGGIO'!$B$2:$EH$86,13,FALSE()),"")</f>
        <v>0</v>
      </c>
      <c r="O40" s="199">
        <f ca="1">IFERROR(VLOOKUP($B40,'TABELLA DI APPOGGIO'!$B$2:$EH$86,14,FALSE()),"")</f>
        <v>0</v>
      </c>
      <c r="P40" s="199">
        <f ca="1">IFERROR(VLOOKUP($B40,'TABELLA DI APPOGGIO'!$B$2:$EH$86,15,FALSE()),"")</f>
        <v>0</v>
      </c>
      <c r="Q40" s="199">
        <f ca="1">IFERROR(VLOOKUP($B40,'TABELLA DI APPOGGIO'!$B$2:$EH$86,16,FALSE()),"")</f>
        <v>0</v>
      </c>
      <c r="R40" s="199">
        <f ca="1">IFERROR(VLOOKUP($B40,'TABELLA DI APPOGGIO'!$B$2:$EH$86,17,FALSE()),"")</f>
        <v>0</v>
      </c>
      <c r="S40" s="199">
        <f ca="1">IFERROR(VLOOKUP($B40,'TABELLA DI APPOGGIO'!$B$2:$EH$86,18,FALSE()),"")</f>
        <v>0</v>
      </c>
      <c r="T40" s="199">
        <f ca="1">IFERROR(VLOOKUP($B40,'TABELLA DI APPOGGIO'!$B$2:$EH$86,19,FALSE()),"")</f>
        <v>0</v>
      </c>
      <c r="U40" s="199">
        <f ca="1">IFERROR(VLOOKUP($B40,'TABELLA DI APPOGGIO'!$B$2:$EH$86,20,FALSE()),"")</f>
        <v>0</v>
      </c>
      <c r="V40" s="199">
        <f ca="1">IFERROR(VLOOKUP($B40,'TABELLA DI APPOGGIO'!$B$2:$EH$86,21,FALSE()),"")</f>
        <v>0</v>
      </c>
    </row>
    <row r="41" spans="1:1024">
      <c r="F41" s="198">
        <f ca="1">COUNTIF(F3:F40,"Sì")</f>
        <v>38</v>
      </c>
      <c r="G41" s="200">
        <f t="shared" ref="G41:V41" ca="1" si="1">SUM(G3:G40)</f>
        <v>4066000</v>
      </c>
      <c r="H41" s="200">
        <f t="shared" ca="1" si="1"/>
        <v>0</v>
      </c>
      <c r="I41" s="200">
        <f t="shared" ca="1" si="1"/>
        <v>0</v>
      </c>
      <c r="J41" s="200">
        <f t="shared" ca="1" si="1"/>
        <v>0</v>
      </c>
      <c r="K41" s="200">
        <f t="shared" ca="1" si="1"/>
        <v>0</v>
      </c>
      <c r="L41" s="200">
        <f t="shared" ca="1" si="1"/>
        <v>4066000</v>
      </c>
      <c r="M41" s="200">
        <f t="shared" ca="1" si="1"/>
        <v>0</v>
      </c>
      <c r="N41" s="200">
        <f t="shared" ca="1" si="1"/>
        <v>0</v>
      </c>
      <c r="O41" s="200">
        <f t="shared" ca="1" si="1"/>
        <v>0</v>
      </c>
      <c r="P41" s="200">
        <f t="shared" ca="1" si="1"/>
        <v>0</v>
      </c>
      <c r="Q41" s="200">
        <f t="shared" ca="1" si="1"/>
        <v>0</v>
      </c>
      <c r="R41" s="200">
        <f t="shared" ca="1" si="1"/>
        <v>0</v>
      </c>
      <c r="S41" s="200">
        <f t="shared" ca="1" si="1"/>
        <v>0</v>
      </c>
      <c r="T41" s="200">
        <f t="shared" ca="1" si="1"/>
        <v>0</v>
      </c>
      <c r="U41" s="200">
        <f t="shared" ca="1" si="1"/>
        <v>0</v>
      </c>
      <c r="V41" s="200">
        <f t="shared" ca="1" si="1"/>
        <v>0</v>
      </c>
    </row>
    <row r="42" spans="1:1024" ht="15.75">
      <c r="B42" s="190">
        <v>2025</v>
      </c>
    </row>
    <row r="43" spans="1:1024" ht="63">
      <c r="A43" s="190" t="s">
        <v>430</v>
      </c>
      <c r="B43" s="190" t="s">
        <v>428</v>
      </c>
      <c r="C43" s="190" t="s">
        <v>36</v>
      </c>
      <c r="D43" s="190" t="s">
        <v>432</v>
      </c>
      <c r="E43" s="190" t="s">
        <v>38</v>
      </c>
      <c r="F43" s="190" t="s">
        <v>813</v>
      </c>
      <c r="G43" s="190" t="s">
        <v>814</v>
      </c>
      <c r="H43" s="190" t="s">
        <v>815</v>
      </c>
      <c r="I43" s="190" t="s">
        <v>816</v>
      </c>
      <c r="J43" s="190" t="s">
        <v>817</v>
      </c>
      <c r="K43" s="190" t="s">
        <v>818</v>
      </c>
      <c r="L43" s="190" t="s">
        <v>819</v>
      </c>
      <c r="M43" s="190" t="s">
        <v>820</v>
      </c>
      <c r="N43" s="190" t="s">
        <v>821</v>
      </c>
      <c r="O43" s="190" t="s">
        <v>822</v>
      </c>
      <c r="P43" s="190" t="s">
        <v>823</v>
      </c>
      <c r="Q43" s="190" t="s">
        <v>824</v>
      </c>
      <c r="R43" s="190" t="s">
        <v>825</v>
      </c>
      <c r="S43" s="190" t="s">
        <v>826</v>
      </c>
      <c r="T43" s="190" t="s">
        <v>827</v>
      </c>
      <c r="U43" s="190" t="s">
        <v>828</v>
      </c>
      <c r="V43" s="190" t="s">
        <v>829</v>
      </c>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191"/>
      <c r="AU43" s="191"/>
      <c r="AV43" s="191"/>
      <c r="AW43" s="191"/>
      <c r="AX43" s="191"/>
      <c r="AY43" s="191"/>
      <c r="AZ43" s="191"/>
      <c r="BA43" s="191"/>
      <c r="BB43" s="191"/>
      <c r="BC43" s="191"/>
      <c r="BD43" s="191"/>
      <c r="BE43" s="191"/>
      <c r="BF43" s="191"/>
      <c r="BG43" s="191"/>
      <c r="BH43" s="191"/>
      <c r="BI43" s="191"/>
      <c r="BJ43" s="191"/>
      <c r="BK43" s="191"/>
      <c r="BL43" s="191"/>
      <c r="BM43" s="191"/>
      <c r="BN43" s="191"/>
      <c r="BO43" s="191"/>
      <c r="BP43" s="191"/>
      <c r="BQ43" s="191"/>
      <c r="BR43" s="191"/>
      <c r="BS43" s="191"/>
      <c r="BT43" s="191"/>
      <c r="BU43" s="191"/>
      <c r="BV43" s="191"/>
      <c r="BW43" s="191"/>
      <c r="BX43" s="191"/>
      <c r="BY43" s="191"/>
      <c r="BZ43" s="191"/>
      <c r="CA43" s="191"/>
      <c r="CB43" s="191"/>
      <c r="CC43" s="191"/>
      <c r="CD43" s="191"/>
      <c r="CE43" s="191"/>
      <c r="CF43" s="191"/>
      <c r="CG43" s="191"/>
      <c r="CH43" s="191"/>
      <c r="CI43" s="191"/>
      <c r="CJ43" s="191"/>
      <c r="CK43" s="191"/>
      <c r="CL43" s="191"/>
      <c r="CM43" s="191"/>
      <c r="CN43" s="191"/>
      <c r="CO43" s="191"/>
      <c r="CP43" s="191"/>
      <c r="CQ43" s="191"/>
      <c r="CR43" s="191"/>
      <c r="CS43" s="191"/>
      <c r="CT43" s="191"/>
      <c r="CU43" s="191"/>
      <c r="CV43" s="191"/>
      <c r="CW43" s="191"/>
      <c r="CX43" s="191"/>
      <c r="CY43" s="191"/>
      <c r="CZ43" s="191"/>
      <c r="DA43" s="191"/>
      <c r="DB43" s="191"/>
      <c r="DC43" s="191"/>
      <c r="DD43" s="191"/>
      <c r="DE43" s="191"/>
      <c r="DF43" s="191"/>
      <c r="DG43" s="191"/>
      <c r="DH43" s="191"/>
      <c r="DI43" s="191"/>
      <c r="DJ43" s="191"/>
      <c r="DK43" s="191"/>
      <c r="DL43" s="191"/>
      <c r="DM43" s="191"/>
      <c r="DN43" s="191"/>
      <c r="DO43" s="191"/>
      <c r="DP43" s="191"/>
      <c r="DQ43" s="191"/>
      <c r="DR43" s="191"/>
      <c r="DS43" s="191"/>
      <c r="DT43" s="191"/>
      <c r="DU43" s="191"/>
      <c r="DV43" s="191"/>
      <c r="DW43" s="191"/>
      <c r="DX43" s="191"/>
      <c r="DY43" s="191"/>
      <c r="DZ43" s="191"/>
      <c r="EA43" s="191"/>
      <c r="EB43" s="191"/>
      <c r="EC43" s="191"/>
      <c r="ED43" s="191"/>
      <c r="EE43" s="191"/>
      <c r="EF43" s="191"/>
      <c r="EG43" s="191"/>
      <c r="EH43" s="191"/>
      <c r="EI43" s="191"/>
      <c r="EJ43" s="191"/>
      <c r="EK43" s="191"/>
      <c r="EL43" s="191"/>
      <c r="EM43" s="191"/>
      <c r="EN43" s="191"/>
      <c r="EO43" s="191"/>
      <c r="EP43" s="191"/>
      <c r="EQ43" s="191"/>
      <c r="ER43" s="191"/>
      <c r="ES43" s="191"/>
      <c r="ET43" s="191"/>
      <c r="EU43" s="191"/>
      <c r="EV43" s="191"/>
      <c r="EW43" s="191"/>
      <c r="EX43" s="191"/>
      <c r="EY43" s="191"/>
      <c r="EZ43" s="191"/>
      <c r="FA43" s="191"/>
      <c r="FB43" s="191"/>
      <c r="FC43" s="191"/>
      <c r="FD43" s="191"/>
      <c r="FE43" s="191"/>
      <c r="FF43" s="191"/>
      <c r="FG43" s="191"/>
      <c r="FH43" s="191"/>
      <c r="FI43" s="191"/>
      <c r="FJ43" s="191"/>
      <c r="FK43" s="191"/>
      <c r="FL43" s="191"/>
      <c r="FM43" s="191"/>
      <c r="FN43" s="191"/>
      <c r="FO43" s="191"/>
      <c r="FP43" s="191"/>
      <c r="FQ43" s="191"/>
      <c r="FR43" s="191"/>
      <c r="FS43" s="191"/>
      <c r="FT43" s="191"/>
      <c r="FU43" s="191"/>
      <c r="FV43" s="191"/>
      <c r="FW43" s="191"/>
      <c r="FX43" s="191"/>
      <c r="FY43" s="191"/>
      <c r="FZ43" s="191"/>
      <c r="GA43" s="191"/>
      <c r="GB43" s="191"/>
      <c r="GC43" s="191"/>
      <c r="GD43" s="191"/>
      <c r="GE43" s="191"/>
      <c r="GF43" s="191"/>
      <c r="GG43" s="191"/>
      <c r="GH43" s="191"/>
      <c r="GI43" s="191"/>
      <c r="GJ43" s="191"/>
      <c r="GK43" s="191"/>
      <c r="GL43" s="191"/>
      <c r="GM43" s="191"/>
      <c r="GN43" s="191"/>
      <c r="GO43" s="191"/>
      <c r="GP43" s="191"/>
      <c r="GQ43" s="191"/>
      <c r="GR43" s="191"/>
      <c r="GS43" s="191"/>
      <c r="GT43" s="191"/>
      <c r="GU43" s="191"/>
      <c r="GV43" s="191"/>
      <c r="GW43" s="191"/>
      <c r="GX43" s="191"/>
      <c r="GY43" s="191"/>
      <c r="GZ43" s="191"/>
      <c r="HA43" s="191"/>
      <c r="HB43" s="191"/>
      <c r="HC43" s="191"/>
      <c r="HD43" s="191"/>
      <c r="HE43" s="191"/>
      <c r="HF43" s="191"/>
      <c r="HG43" s="191"/>
      <c r="HH43" s="191"/>
      <c r="HI43" s="191"/>
      <c r="HJ43" s="191"/>
      <c r="HK43" s="191"/>
      <c r="HL43" s="191"/>
      <c r="HM43" s="191"/>
      <c r="HN43" s="191"/>
      <c r="HO43" s="191"/>
      <c r="HP43" s="191"/>
      <c r="HQ43" s="191"/>
      <c r="HR43" s="191"/>
      <c r="HS43" s="191"/>
      <c r="HT43" s="191"/>
      <c r="HU43" s="191"/>
      <c r="HV43" s="191"/>
      <c r="HW43" s="191"/>
      <c r="HX43" s="191"/>
      <c r="HY43" s="191"/>
      <c r="HZ43" s="191"/>
      <c r="IA43" s="191"/>
      <c r="IB43" s="191"/>
      <c r="IC43" s="191"/>
      <c r="ID43" s="191"/>
      <c r="IE43" s="191"/>
      <c r="IF43" s="191"/>
      <c r="IG43" s="191"/>
      <c r="IH43" s="191"/>
      <c r="II43" s="191"/>
      <c r="IJ43" s="191"/>
      <c r="IK43" s="191"/>
      <c r="IL43" s="191"/>
      <c r="IM43" s="191"/>
      <c r="IN43" s="191"/>
      <c r="IO43" s="191"/>
      <c r="IP43" s="191"/>
      <c r="IQ43" s="191"/>
      <c r="IR43" s="191"/>
      <c r="IS43" s="191"/>
      <c r="IT43" s="191"/>
      <c r="IU43" s="191"/>
      <c r="IV43" s="191"/>
      <c r="IW43" s="191"/>
      <c r="IX43" s="191"/>
      <c r="IY43" s="191"/>
      <c r="IZ43" s="191"/>
      <c r="JA43" s="191"/>
      <c r="JB43" s="191"/>
      <c r="JC43" s="191"/>
      <c r="JD43" s="191"/>
      <c r="JE43" s="191"/>
      <c r="JF43" s="191"/>
      <c r="JG43" s="191"/>
      <c r="JH43" s="191"/>
      <c r="JI43" s="191"/>
      <c r="JJ43" s="191"/>
      <c r="JK43" s="191"/>
      <c r="JL43" s="191"/>
      <c r="JM43" s="191"/>
      <c r="JN43" s="191"/>
      <c r="JO43" s="191"/>
      <c r="JP43" s="191"/>
      <c r="JQ43" s="191"/>
      <c r="JR43" s="191"/>
      <c r="JS43" s="191"/>
      <c r="JT43" s="191"/>
      <c r="JU43" s="191"/>
      <c r="JV43" s="191"/>
      <c r="JW43" s="191"/>
      <c r="JX43" s="191"/>
      <c r="JY43" s="191"/>
      <c r="JZ43" s="191"/>
      <c r="KA43" s="191"/>
      <c r="KB43" s="191"/>
      <c r="KC43" s="191"/>
      <c r="KD43" s="191"/>
      <c r="KE43" s="191"/>
      <c r="KF43" s="191"/>
      <c r="KG43" s="191"/>
      <c r="KH43" s="191"/>
      <c r="KI43" s="191"/>
      <c r="KJ43" s="191"/>
      <c r="KK43" s="191"/>
      <c r="KL43" s="191"/>
      <c r="KM43" s="191"/>
      <c r="KN43" s="191"/>
      <c r="KO43" s="191"/>
      <c r="KP43" s="191"/>
      <c r="KQ43" s="191"/>
      <c r="KR43" s="191"/>
      <c r="KS43" s="191"/>
      <c r="KT43" s="191"/>
      <c r="KU43" s="191"/>
      <c r="KV43" s="191"/>
      <c r="KW43" s="191"/>
      <c r="KX43" s="191"/>
      <c r="KY43" s="191"/>
      <c r="KZ43" s="191"/>
      <c r="LA43" s="191"/>
      <c r="LB43" s="191"/>
      <c r="LC43" s="191"/>
      <c r="LD43" s="191"/>
      <c r="LE43" s="191"/>
      <c r="LF43" s="191"/>
      <c r="LG43" s="191"/>
      <c r="LH43" s="191"/>
      <c r="LI43" s="191"/>
      <c r="LJ43" s="191"/>
      <c r="LK43" s="191"/>
      <c r="LL43" s="191"/>
      <c r="LM43" s="191"/>
      <c r="LN43" s="191"/>
      <c r="LO43" s="191"/>
      <c r="LP43" s="191"/>
      <c r="LQ43" s="191"/>
      <c r="LR43" s="191"/>
      <c r="LS43" s="191"/>
      <c r="LT43" s="191"/>
      <c r="LU43" s="191"/>
      <c r="LV43" s="191"/>
      <c r="LW43" s="191"/>
      <c r="LX43" s="191"/>
      <c r="LY43" s="191"/>
      <c r="LZ43" s="191"/>
      <c r="MA43" s="191"/>
      <c r="MB43" s="191"/>
      <c r="MC43" s="191"/>
      <c r="MD43" s="191"/>
      <c r="ME43" s="191"/>
      <c r="MF43" s="191"/>
      <c r="MG43" s="191"/>
      <c r="MH43" s="191"/>
      <c r="MI43" s="191"/>
      <c r="MJ43" s="191"/>
      <c r="MK43" s="191"/>
      <c r="ML43" s="191"/>
      <c r="MM43" s="191"/>
      <c r="MN43" s="191"/>
      <c r="MO43" s="191"/>
      <c r="MP43" s="191"/>
      <c r="MQ43" s="191"/>
      <c r="MR43" s="191"/>
      <c r="MS43" s="191"/>
      <c r="MT43" s="191"/>
      <c r="MU43" s="191"/>
      <c r="MV43" s="191"/>
      <c r="MW43" s="191"/>
      <c r="MX43" s="191"/>
      <c r="MY43" s="191"/>
      <c r="MZ43" s="191"/>
      <c r="NA43" s="191"/>
      <c r="NB43" s="191"/>
      <c r="NC43" s="191"/>
      <c r="ND43" s="191"/>
      <c r="NE43" s="191"/>
      <c r="NF43" s="191"/>
      <c r="NG43" s="191"/>
      <c r="NH43" s="191"/>
      <c r="NI43" s="191"/>
      <c r="NJ43" s="191"/>
      <c r="NK43" s="191"/>
      <c r="NL43" s="191"/>
      <c r="NM43" s="191"/>
      <c r="NN43" s="191"/>
      <c r="NO43" s="191"/>
      <c r="NP43" s="191"/>
      <c r="NQ43" s="191"/>
      <c r="NR43" s="191"/>
      <c r="NS43" s="191"/>
      <c r="NT43" s="191"/>
      <c r="NU43" s="191"/>
      <c r="NV43" s="191"/>
      <c r="NW43" s="191"/>
      <c r="NX43" s="191"/>
      <c r="NY43" s="191"/>
      <c r="NZ43" s="191"/>
      <c r="OA43" s="191"/>
      <c r="OB43" s="191"/>
      <c r="OC43" s="191"/>
      <c r="OD43" s="191"/>
      <c r="OE43" s="191"/>
      <c r="OF43" s="191"/>
      <c r="OG43" s="191"/>
      <c r="OH43" s="191"/>
      <c r="OI43" s="191"/>
      <c r="OJ43" s="191"/>
      <c r="OK43" s="191"/>
      <c r="OL43" s="191"/>
      <c r="OM43" s="191"/>
      <c r="ON43" s="191"/>
      <c r="OO43" s="191"/>
      <c r="OP43" s="191"/>
      <c r="OQ43" s="191"/>
      <c r="OR43" s="191"/>
      <c r="OS43" s="191"/>
      <c r="OT43" s="191"/>
      <c r="OU43" s="191"/>
      <c r="OV43" s="191"/>
      <c r="OW43" s="191"/>
      <c r="OX43" s="191"/>
      <c r="OY43" s="191"/>
      <c r="OZ43" s="191"/>
      <c r="PA43" s="191"/>
      <c r="PB43" s="191"/>
      <c r="PC43" s="191"/>
      <c r="PD43" s="191"/>
      <c r="PE43" s="191"/>
      <c r="PF43" s="191"/>
      <c r="PG43" s="191"/>
      <c r="PH43" s="191"/>
      <c r="PI43" s="191"/>
      <c r="PJ43" s="191"/>
      <c r="PK43" s="191"/>
      <c r="PL43" s="191"/>
      <c r="PM43" s="191"/>
      <c r="PN43" s="191"/>
      <c r="PO43" s="191"/>
      <c r="PP43" s="191"/>
      <c r="PQ43" s="191"/>
      <c r="PR43" s="191"/>
      <c r="PS43" s="191"/>
      <c r="PT43" s="191"/>
      <c r="PU43" s="191"/>
      <c r="PV43" s="191"/>
      <c r="PW43" s="191"/>
      <c r="PX43" s="191"/>
      <c r="PY43" s="191"/>
      <c r="PZ43" s="191"/>
      <c r="QA43" s="191"/>
      <c r="QB43" s="191"/>
      <c r="QC43" s="191"/>
      <c r="QD43" s="191"/>
      <c r="QE43" s="191"/>
      <c r="QF43" s="191"/>
      <c r="QG43" s="191"/>
      <c r="QH43" s="191"/>
      <c r="QI43" s="191"/>
      <c r="QJ43" s="191"/>
      <c r="QK43" s="191"/>
      <c r="QL43" s="191"/>
      <c r="QM43" s="191"/>
      <c r="QN43" s="191"/>
      <c r="QO43" s="191"/>
      <c r="QP43" s="191"/>
      <c r="QQ43" s="191"/>
      <c r="QR43" s="191"/>
      <c r="QS43" s="191"/>
      <c r="QT43" s="191"/>
      <c r="QU43" s="191"/>
      <c r="QV43" s="191"/>
      <c r="QW43" s="191"/>
      <c r="QX43" s="191"/>
      <c r="QY43" s="191"/>
      <c r="QZ43" s="191"/>
      <c r="RA43" s="191"/>
      <c r="RB43" s="191"/>
      <c r="RC43" s="191"/>
      <c r="RD43" s="191"/>
      <c r="RE43" s="191"/>
      <c r="RF43" s="191"/>
      <c r="RG43" s="191"/>
      <c r="RH43" s="191"/>
      <c r="RI43" s="191"/>
      <c r="RJ43" s="191"/>
      <c r="RK43" s="191"/>
      <c r="RL43" s="191"/>
      <c r="RM43" s="191"/>
      <c r="RN43" s="191"/>
      <c r="RO43" s="191"/>
      <c r="RP43" s="191"/>
      <c r="RQ43" s="191"/>
      <c r="RR43" s="191"/>
      <c r="RS43" s="191"/>
      <c r="RT43" s="191"/>
      <c r="RU43" s="191"/>
      <c r="RV43" s="191"/>
      <c r="RW43" s="191"/>
      <c r="RX43" s="191"/>
      <c r="RY43" s="191"/>
      <c r="RZ43" s="191"/>
      <c r="SA43" s="191"/>
      <c r="SB43" s="191"/>
      <c r="SC43" s="191"/>
      <c r="SD43" s="191"/>
      <c r="SE43" s="191"/>
      <c r="SF43" s="191"/>
      <c r="SG43" s="191"/>
      <c r="SH43" s="191"/>
      <c r="SI43" s="191"/>
      <c r="SJ43" s="191"/>
      <c r="SK43" s="191"/>
      <c r="SL43" s="191"/>
      <c r="SM43" s="191"/>
      <c r="SN43" s="191"/>
      <c r="SO43" s="191"/>
      <c r="SP43" s="191"/>
      <c r="SQ43" s="191"/>
      <c r="SR43" s="191"/>
      <c r="SS43" s="191"/>
      <c r="ST43" s="191"/>
      <c r="SU43" s="191"/>
      <c r="SV43" s="191"/>
      <c r="SW43" s="191"/>
      <c r="SX43" s="191"/>
      <c r="SY43" s="191"/>
      <c r="SZ43" s="191"/>
      <c r="TA43" s="191"/>
      <c r="TB43" s="191"/>
      <c r="TC43" s="191"/>
      <c r="TD43" s="191"/>
      <c r="TE43" s="191"/>
      <c r="TF43" s="191"/>
      <c r="TG43" s="191"/>
      <c r="TH43" s="191"/>
      <c r="TI43" s="191"/>
      <c r="TJ43" s="191"/>
      <c r="TK43" s="191"/>
      <c r="TL43" s="191"/>
      <c r="TM43" s="191"/>
      <c r="TN43" s="191"/>
      <c r="TO43" s="191"/>
      <c r="TP43" s="191"/>
      <c r="TQ43" s="191"/>
      <c r="TR43" s="191"/>
      <c r="TS43" s="191"/>
      <c r="TT43" s="191"/>
      <c r="TU43" s="191"/>
      <c r="TV43" s="191"/>
      <c r="TW43" s="191"/>
      <c r="TX43" s="191"/>
      <c r="TY43" s="191"/>
      <c r="TZ43" s="191"/>
      <c r="UA43" s="191"/>
      <c r="UB43" s="191"/>
      <c r="UC43" s="191"/>
      <c r="UD43" s="191"/>
      <c r="UE43" s="191"/>
      <c r="UF43" s="191"/>
      <c r="UG43" s="191"/>
      <c r="UH43" s="191"/>
      <c r="UI43" s="191"/>
      <c r="UJ43" s="191"/>
      <c r="UK43" s="191"/>
      <c r="UL43" s="191"/>
      <c r="UM43" s="191"/>
      <c r="UN43" s="191"/>
      <c r="UO43" s="191"/>
      <c r="UP43" s="191"/>
      <c r="UQ43" s="191"/>
      <c r="UR43" s="191"/>
      <c r="US43" s="191"/>
      <c r="UT43" s="191"/>
      <c r="UU43" s="191"/>
      <c r="UV43" s="191"/>
      <c r="UW43" s="191"/>
      <c r="UX43" s="191"/>
      <c r="UY43" s="191"/>
      <c r="UZ43" s="191"/>
      <c r="VA43" s="191"/>
      <c r="VB43" s="191"/>
      <c r="VC43" s="191"/>
      <c r="VD43" s="191"/>
      <c r="VE43" s="191"/>
      <c r="VF43" s="191"/>
      <c r="VG43" s="191"/>
      <c r="VH43" s="191"/>
      <c r="VI43" s="191"/>
      <c r="VJ43" s="191"/>
      <c r="VK43" s="191"/>
      <c r="VL43" s="191"/>
      <c r="VM43" s="191"/>
      <c r="VN43" s="191"/>
      <c r="VO43" s="191"/>
      <c r="VP43" s="191"/>
      <c r="VQ43" s="191"/>
      <c r="VR43" s="191"/>
      <c r="VS43" s="191"/>
      <c r="VT43" s="191"/>
      <c r="VU43" s="191"/>
      <c r="VV43" s="191"/>
      <c r="VW43" s="191"/>
      <c r="VX43" s="191"/>
      <c r="VY43" s="191"/>
      <c r="VZ43" s="191"/>
      <c r="WA43" s="191"/>
      <c r="WB43" s="191"/>
      <c r="WC43" s="191"/>
      <c r="WD43" s="191"/>
      <c r="WE43" s="191"/>
      <c r="WF43" s="191"/>
      <c r="WG43" s="191"/>
      <c r="WH43" s="191"/>
      <c r="WI43" s="191"/>
      <c r="WJ43" s="191"/>
      <c r="WK43" s="191"/>
      <c r="WL43" s="191"/>
      <c r="WM43" s="191"/>
      <c r="WN43" s="191"/>
      <c r="WO43" s="191"/>
      <c r="WP43" s="191"/>
      <c r="WQ43" s="191"/>
      <c r="WR43" s="191"/>
      <c r="WS43" s="191"/>
      <c r="WT43" s="191"/>
      <c r="WU43" s="191"/>
      <c r="WV43" s="191"/>
      <c r="WW43" s="191"/>
      <c r="WX43" s="191"/>
      <c r="WY43" s="191"/>
      <c r="WZ43" s="191"/>
      <c r="XA43" s="191"/>
      <c r="XB43" s="191"/>
      <c r="XC43" s="191"/>
      <c r="XD43" s="191"/>
      <c r="XE43" s="191"/>
      <c r="XF43" s="191"/>
      <c r="XG43" s="191"/>
      <c r="XH43" s="191"/>
      <c r="XI43" s="191"/>
      <c r="XJ43" s="191"/>
      <c r="XK43" s="191"/>
      <c r="XL43" s="191"/>
      <c r="XM43" s="191"/>
      <c r="XN43" s="191"/>
      <c r="XO43" s="191"/>
      <c r="XP43" s="191"/>
      <c r="XQ43" s="191"/>
      <c r="XR43" s="191"/>
      <c r="XS43" s="191"/>
      <c r="XT43" s="191"/>
      <c r="XU43" s="191"/>
      <c r="XV43" s="191"/>
      <c r="XW43" s="191"/>
      <c r="XX43" s="191"/>
      <c r="XY43" s="191"/>
      <c r="XZ43" s="191"/>
      <c r="YA43" s="191"/>
      <c r="YB43" s="191"/>
      <c r="YC43" s="191"/>
      <c r="YD43" s="191"/>
      <c r="YE43" s="191"/>
      <c r="YF43" s="191"/>
      <c r="YG43" s="191"/>
      <c r="YH43" s="191"/>
      <c r="YI43" s="191"/>
      <c r="YJ43" s="191"/>
      <c r="YK43" s="191"/>
      <c r="YL43" s="191"/>
      <c r="YM43" s="191"/>
      <c r="YN43" s="191"/>
      <c r="YO43" s="191"/>
      <c r="YP43" s="191"/>
      <c r="YQ43" s="191"/>
      <c r="YR43" s="191"/>
      <c r="YS43" s="191"/>
      <c r="YT43" s="191"/>
      <c r="YU43" s="191"/>
      <c r="YV43" s="191"/>
      <c r="YW43" s="191"/>
      <c r="YX43" s="191"/>
      <c r="YY43" s="191"/>
      <c r="YZ43" s="191"/>
      <c r="ZA43" s="191"/>
      <c r="ZB43" s="191"/>
      <c r="ZC43" s="191"/>
      <c r="ZD43" s="191"/>
      <c r="ZE43" s="191"/>
      <c r="ZF43" s="191"/>
      <c r="ZG43" s="191"/>
      <c r="ZH43" s="191"/>
      <c r="ZI43" s="191"/>
      <c r="ZJ43" s="191"/>
      <c r="ZK43" s="191"/>
      <c r="ZL43" s="191"/>
      <c r="ZM43" s="191"/>
      <c r="ZN43" s="191"/>
      <c r="ZO43" s="191"/>
      <c r="ZP43" s="191"/>
      <c r="ZQ43" s="191"/>
      <c r="ZR43" s="191"/>
      <c r="ZS43" s="191"/>
      <c r="ZT43" s="191"/>
      <c r="ZU43" s="191"/>
      <c r="ZV43" s="191"/>
      <c r="ZW43" s="191"/>
      <c r="ZX43" s="191"/>
      <c r="ZY43" s="191"/>
      <c r="ZZ43" s="191"/>
      <c r="AAA43" s="191"/>
      <c r="AAB43" s="191"/>
      <c r="AAC43" s="191"/>
      <c r="AAD43" s="191"/>
      <c r="AAE43" s="191"/>
      <c r="AAF43" s="191"/>
      <c r="AAG43" s="191"/>
      <c r="AAH43" s="191"/>
      <c r="AAI43" s="191"/>
      <c r="AAJ43" s="191"/>
      <c r="AAK43" s="191"/>
      <c r="AAL43" s="191"/>
      <c r="AAM43" s="191"/>
      <c r="AAN43" s="191"/>
      <c r="AAO43" s="191"/>
      <c r="AAP43" s="191"/>
      <c r="AAQ43" s="191"/>
      <c r="AAR43" s="191"/>
      <c r="AAS43" s="191"/>
      <c r="AAT43" s="191"/>
      <c r="AAU43" s="191"/>
      <c r="AAV43" s="191"/>
      <c r="AAW43" s="191"/>
      <c r="AAX43" s="191"/>
      <c r="AAY43" s="191"/>
      <c r="AAZ43" s="191"/>
      <c r="ABA43" s="191"/>
      <c r="ABB43" s="191"/>
      <c r="ABC43" s="191"/>
      <c r="ABD43" s="191"/>
      <c r="ABE43" s="191"/>
      <c r="ABF43" s="191"/>
      <c r="ABG43" s="191"/>
      <c r="ABH43" s="191"/>
      <c r="ABI43" s="191"/>
      <c r="ABJ43" s="191"/>
      <c r="ABK43" s="191"/>
      <c r="ABL43" s="191"/>
      <c r="ABM43" s="191"/>
      <c r="ABN43" s="191"/>
      <c r="ABO43" s="191"/>
      <c r="ABP43" s="191"/>
      <c r="ABQ43" s="191"/>
      <c r="ABR43" s="191"/>
      <c r="ABS43" s="191"/>
      <c r="ABT43" s="191"/>
      <c r="ABU43" s="191"/>
      <c r="ABV43" s="191"/>
      <c r="ABW43" s="191"/>
      <c r="ABX43" s="191"/>
      <c r="ABY43" s="191"/>
      <c r="ABZ43" s="191"/>
      <c r="ACA43" s="191"/>
      <c r="ACB43" s="191"/>
      <c r="ACC43" s="191"/>
      <c r="ACD43" s="191"/>
      <c r="ACE43" s="191"/>
      <c r="ACF43" s="191"/>
      <c r="ACG43" s="191"/>
      <c r="ACH43" s="191"/>
      <c r="ACI43" s="191"/>
      <c r="ACJ43" s="191"/>
      <c r="ACK43" s="191"/>
      <c r="ACL43" s="191"/>
      <c r="ACM43" s="191"/>
      <c r="ACN43" s="191"/>
      <c r="ACO43" s="191"/>
      <c r="ACP43" s="191"/>
      <c r="ACQ43" s="191"/>
      <c r="ACR43" s="191"/>
      <c r="ACS43" s="191"/>
      <c r="ACT43" s="191"/>
      <c r="ACU43" s="191"/>
      <c r="ACV43" s="191"/>
      <c r="ACW43" s="191"/>
      <c r="ACX43" s="191"/>
      <c r="ACY43" s="191"/>
      <c r="ACZ43" s="191"/>
      <c r="ADA43" s="191"/>
      <c r="ADB43" s="191"/>
      <c r="ADC43" s="191"/>
      <c r="ADD43" s="191"/>
      <c r="ADE43" s="191"/>
      <c r="ADF43" s="191"/>
      <c r="ADG43" s="191"/>
      <c r="ADH43" s="191"/>
      <c r="ADI43" s="191"/>
      <c r="ADJ43" s="191"/>
      <c r="ADK43" s="191"/>
      <c r="ADL43" s="191"/>
      <c r="ADM43" s="191"/>
      <c r="ADN43" s="191"/>
      <c r="ADO43" s="191"/>
      <c r="ADP43" s="191"/>
      <c r="ADQ43" s="191"/>
      <c r="ADR43" s="191"/>
      <c r="ADS43" s="191"/>
      <c r="ADT43" s="191"/>
      <c r="ADU43" s="191"/>
      <c r="ADV43" s="191"/>
      <c r="ADW43" s="191"/>
      <c r="ADX43" s="191"/>
      <c r="ADY43" s="191"/>
      <c r="ADZ43" s="191"/>
      <c r="AEA43" s="191"/>
      <c r="AEB43" s="191"/>
      <c r="AEC43" s="191"/>
      <c r="AED43" s="191"/>
      <c r="AEE43" s="191"/>
      <c r="AEF43" s="191"/>
      <c r="AEG43" s="191"/>
      <c r="AEH43" s="191"/>
      <c r="AEI43" s="191"/>
      <c r="AEJ43" s="191"/>
      <c r="AEK43" s="191"/>
      <c r="AEL43" s="191"/>
      <c r="AEM43" s="191"/>
      <c r="AEN43" s="191"/>
      <c r="AEO43" s="191"/>
      <c r="AEP43" s="191"/>
      <c r="AEQ43" s="191"/>
      <c r="AER43" s="191"/>
      <c r="AES43" s="191"/>
      <c r="AET43" s="191"/>
      <c r="AEU43" s="191"/>
      <c r="AEV43" s="191"/>
      <c r="AEW43" s="191"/>
      <c r="AEX43" s="191"/>
      <c r="AEY43" s="191"/>
      <c r="AEZ43" s="191"/>
      <c r="AFA43" s="191"/>
      <c r="AFB43" s="191"/>
      <c r="AFC43" s="191"/>
      <c r="AFD43" s="191"/>
      <c r="AFE43" s="191"/>
      <c r="AFF43" s="191"/>
      <c r="AFG43" s="191"/>
      <c r="AFH43" s="191"/>
      <c r="AFI43" s="191"/>
      <c r="AFJ43" s="191"/>
      <c r="AFK43" s="191"/>
      <c r="AFL43" s="191"/>
      <c r="AFM43" s="191"/>
      <c r="AFN43" s="191"/>
      <c r="AFO43" s="191"/>
      <c r="AFP43" s="191"/>
      <c r="AFQ43" s="191"/>
      <c r="AFR43" s="191"/>
      <c r="AFS43" s="191"/>
      <c r="AFT43" s="191"/>
      <c r="AFU43" s="191"/>
      <c r="AFV43" s="191"/>
      <c r="AFW43" s="191"/>
      <c r="AFX43" s="191"/>
      <c r="AFY43" s="191"/>
      <c r="AFZ43" s="191"/>
      <c r="AGA43" s="191"/>
      <c r="AGB43" s="191"/>
      <c r="AGC43" s="191"/>
      <c r="AGD43" s="191"/>
      <c r="AGE43" s="191"/>
      <c r="AGF43" s="191"/>
      <c r="AGG43" s="191"/>
      <c r="AGH43" s="191"/>
      <c r="AGI43" s="191"/>
      <c r="AGJ43" s="191"/>
      <c r="AGK43" s="191"/>
      <c r="AGL43" s="191"/>
      <c r="AGM43" s="191"/>
      <c r="AGN43" s="191"/>
      <c r="AGO43" s="191"/>
      <c r="AGP43" s="191"/>
      <c r="AGQ43" s="191"/>
      <c r="AGR43" s="191"/>
      <c r="AGS43" s="191"/>
      <c r="AGT43" s="191"/>
      <c r="AGU43" s="191"/>
      <c r="AGV43" s="191"/>
      <c r="AGW43" s="191"/>
      <c r="AGX43" s="191"/>
      <c r="AGY43" s="191"/>
      <c r="AGZ43" s="191"/>
      <c r="AHA43" s="191"/>
      <c r="AHB43" s="191"/>
      <c r="AHC43" s="191"/>
      <c r="AHD43" s="191"/>
      <c r="AHE43" s="191"/>
      <c r="AHF43" s="191"/>
      <c r="AHG43" s="191"/>
      <c r="AHH43" s="191"/>
      <c r="AHI43" s="191"/>
      <c r="AHJ43" s="191"/>
      <c r="AHK43" s="191"/>
      <c r="AHL43" s="191"/>
      <c r="AHM43" s="191"/>
      <c r="AHN43" s="191"/>
      <c r="AHO43" s="191"/>
      <c r="AHP43" s="191"/>
      <c r="AHQ43" s="191"/>
      <c r="AHR43" s="191"/>
      <c r="AHS43" s="191"/>
      <c r="AHT43" s="191"/>
      <c r="AHU43" s="191"/>
      <c r="AHV43" s="191"/>
      <c r="AHW43" s="191"/>
      <c r="AHX43" s="191"/>
      <c r="AHY43" s="191"/>
      <c r="AHZ43" s="191"/>
      <c r="AIA43" s="191"/>
      <c r="AIB43" s="191"/>
      <c r="AIC43" s="191"/>
      <c r="AID43" s="191"/>
      <c r="AIE43" s="191"/>
      <c r="AIF43" s="191"/>
      <c r="AIG43" s="191"/>
      <c r="AIH43" s="191"/>
      <c r="AII43" s="191"/>
      <c r="AIJ43" s="191"/>
      <c r="AIK43" s="191"/>
      <c r="AIL43" s="191"/>
      <c r="AIM43" s="191"/>
      <c r="AIN43" s="191"/>
      <c r="AIO43" s="191"/>
      <c r="AIP43" s="191"/>
      <c r="AIQ43" s="191"/>
      <c r="AIR43" s="191"/>
      <c r="AIS43" s="191"/>
      <c r="AIT43" s="191"/>
      <c r="AIU43" s="191"/>
      <c r="AIV43" s="191"/>
      <c r="AIW43" s="191"/>
      <c r="AIX43" s="191"/>
      <c r="AIY43" s="191"/>
      <c r="AIZ43" s="191"/>
      <c r="AJA43" s="191"/>
      <c r="AJB43" s="191"/>
      <c r="AJC43" s="191"/>
      <c r="AJD43" s="191"/>
      <c r="AJE43" s="191"/>
      <c r="AJF43" s="191"/>
      <c r="AJG43" s="191"/>
      <c r="AJH43" s="191"/>
      <c r="AJI43" s="191"/>
      <c r="AJJ43" s="191"/>
      <c r="AJK43" s="191"/>
      <c r="AJL43" s="191"/>
      <c r="AJM43" s="191"/>
      <c r="AJN43" s="191"/>
      <c r="AJO43" s="191"/>
      <c r="AJP43" s="191"/>
      <c r="AJQ43" s="191"/>
      <c r="AJR43" s="191"/>
      <c r="AJS43" s="191"/>
      <c r="AJT43" s="191"/>
      <c r="AJU43" s="191"/>
      <c r="AJV43" s="191"/>
      <c r="AJW43" s="191"/>
      <c r="AJX43" s="191"/>
      <c r="AJY43" s="191"/>
      <c r="AJZ43" s="191"/>
      <c r="AKA43" s="191"/>
      <c r="AKB43" s="191"/>
      <c r="AKC43" s="191"/>
      <c r="AKD43" s="191"/>
      <c r="AKE43" s="191"/>
      <c r="AKF43" s="191"/>
      <c r="AKG43" s="191"/>
      <c r="AKH43" s="191"/>
      <c r="AKI43" s="191"/>
      <c r="AKJ43" s="191"/>
      <c r="AKK43" s="191"/>
      <c r="AKL43" s="191"/>
      <c r="AKM43" s="191"/>
      <c r="AKN43" s="191"/>
      <c r="AKO43" s="191"/>
      <c r="AKP43" s="191"/>
      <c r="AKQ43" s="191"/>
      <c r="AKR43" s="191"/>
      <c r="AKS43" s="191"/>
      <c r="AKT43" s="191"/>
      <c r="AKU43" s="191"/>
      <c r="AKV43" s="191"/>
      <c r="AKW43" s="191"/>
      <c r="AKX43" s="191"/>
      <c r="AKY43" s="191"/>
      <c r="AKZ43" s="191"/>
      <c r="ALA43" s="191"/>
      <c r="ALB43" s="191"/>
      <c r="ALC43" s="191"/>
      <c r="ALD43" s="191"/>
      <c r="ALE43" s="191"/>
      <c r="ALF43" s="191"/>
      <c r="ALG43" s="191"/>
      <c r="ALH43" s="191"/>
      <c r="ALI43" s="191"/>
      <c r="ALJ43" s="191"/>
      <c r="ALK43" s="191"/>
      <c r="ALL43" s="191"/>
      <c r="ALM43" s="191"/>
      <c r="ALN43" s="191"/>
      <c r="ALO43" s="191"/>
      <c r="ALP43" s="191"/>
      <c r="ALQ43" s="191"/>
      <c r="ALR43" s="191"/>
      <c r="ALS43" s="191"/>
      <c r="ALT43" s="191"/>
      <c r="ALU43" s="191"/>
      <c r="ALV43" s="191"/>
      <c r="ALW43" s="191"/>
      <c r="ALX43" s="191"/>
      <c r="ALY43" s="191"/>
      <c r="ALZ43" s="191"/>
      <c r="AMA43" s="191"/>
      <c r="AMB43" s="191"/>
      <c r="AMC43" s="191"/>
      <c r="AMD43" s="191"/>
      <c r="AME43" s="191"/>
      <c r="AMF43" s="191"/>
      <c r="AMG43" s="191"/>
      <c r="AMH43" s="191"/>
      <c r="AMI43" s="191"/>
      <c r="AMJ43" s="191"/>
    </row>
    <row r="44" spans="1:1024" ht="60" customHeight="1">
      <c r="B44" s="198" t="str">
        <f t="shared" ref="B44:E63" ca="1" si="2">B3</f>
        <v>A1_A1</v>
      </c>
      <c r="C44" s="198" t="str">
        <f t="shared" ca="1" si="2"/>
        <v>Accesso, valutazione e progettazione</v>
      </c>
      <c r="D44" s="198" t="str">
        <f t="shared" ca="1" si="2"/>
        <v>Servizi di Informazione consulenza e orientamento</v>
      </c>
      <c r="E44" s="198" t="str">
        <f t="shared" ca="1" si="2"/>
        <v>Segretariato Sociale</v>
      </c>
      <c r="F44" s="198" t="str">
        <f ca="1">IFERROR(VLOOKUP($B44,'TABELLA DI APPOGGIO'!$B$2:$EI$86,138,FALSE()),"")</f>
        <v>Sì</v>
      </c>
      <c r="G44" s="199">
        <f ca="1">IFERROR(VLOOKUP($B44,'TABELLA DI APPOGGIO'!$B$2:$EH$86,22,FALSE()),"")</f>
        <v>107000</v>
      </c>
      <c r="H44" s="199">
        <f ca="1">IFERROR(VLOOKUP($B44,'TABELLA DI APPOGGIO'!$B$2:$EH$86,23,FALSE()),"")</f>
        <v>0</v>
      </c>
      <c r="I44" s="199">
        <f ca="1">IFERROR(VLOOKUP($B44,'TABELLA DI APPOGGIO'!$B$2:$EH$86,24,FALSE()),"")</f>
        <v>0</v>
      </c>
      <c r="J44" s="199">
        <f ca="1">IFERROR(VLOOKUP($B44,'TABELLA DI APPOGGIO'!$B$2:$EH$86,25,FALSE()),"")</f>
        <v>0</v>
      </c>
      <c r="K44" s="199">
        <f ca="1">IFERROR(VLOOKUP($B44,'TABELLA DI APPOGGIO'!$B$2:$EH$86,26,FALSE()),"")</f>
        <v>0</v>
      </c>
      <c r="L44" s="199">
        <f ca="1">IFERROR(VLOOKUP($B44,'TABELLA DI APPOGGIO'!$B$2:$EH$86,27,FALSE()),"")</f>
        <v>107000</v>
      </c>
      <c r="M44" s="199">
        <f ca="1">IFERROR(VLOOKUP($B44,'TABELLA DI APPOGGIO'!$B$2:$EH$86,28,FALSE()),"")</f>
        <v>0</v>
      </c>
      <c r="N44" s="199">
        <f ca="1">IFERROR(VLOOKUP($B44,'TABELLA DI APPOGGIO'!$B$2:$EH$86,29,FALSE()),"")</f>
        <v>0</v>
      </c>
      <c r="O44" s="199">
        <f ca="1">IFERROR(VLOOKUP($B44,'TABELLA DI APPOGGIO'!$B$2:$EH$86,30,FALSE()),"")</f>
        <v>0</v>
      </c>
      <c r="P44" s="199">
        <f ca="1">IFERROR(VLOOKUP($B44,'TABELLA DI APPOGGIO'!$B$2:$EH$86,31,FALSE()),"")</f>
        <v>0</v>
      </c>
      <c r="Q44" s="199">
        <f ca="1">IFERROR(VLOOKUP($B44,'TABELLA DI APPOGGIO'!$B$2:$EH$86,32,FALSE()),"")</f>
        <v>0</v>
      </c>
      <c r="R44" s="199">
        <f ca="1">IFERROR(VLOOKUP($B44,'TABELLA DI APPOGGIO'!$B$2:$EH$86,33,FALSE()),"")</f>
        <v>0</v>
      </c>
      <c r="S44" s="199">
        <f ca="1">IFERROR(VLOOKUP($B44,'TABELLA DI APPOGGIO'!$B$2:$EH$86,34,FALSE()),"")</f>
        <v>0</v>
      </c>
      <c r="T44" s="199">
        <f ca="1">IFERROR(VLOOKUP($B44,'TABELLA DI APPOGGIO'!$B$2:$EH$86,35,FALSE()),"")</f>
        <v>0</v>
      </c>
      <c r="U44" s="199">
        <f ca="1">IFERROR(VLOOKUP($B44,'TABELLA DI APPOGGIO'!$B$2:$EH$86,36,FALSE()),"")</f>
        <v>0</v>
      </c>
      <c r="V44" s="199">
        <f ca="1">IFERROR(VLOOKUP($B44,'TABELLA DI APPOGGIO'!$B$2:$EH$86,37,FALSE()),"")</f>
        <v>0</v>
      </c>
    </row>
    <row r="45" spans="1:1024" ht="60" customHeight="1">
      <c r="B45" s="198" t="str">
        <f t="shared" ca="1" si="2"/>
        <v>A1_A1</v>
      </c>
      <c r="C45" s="198" t="str">
        <f t="shared" ca="1" si="2"/>
        <v>Accesso, valutazione e progettazione</v>
      </c>
      <c r="D45" s="198" t="str">
        <f t="shared" ca="1" si="2"/>
        <v>Servizi di Informazione consulenza e orientamento</v>
      </c>
      <c r="E45" s="198" t="str">
        <f t="shared" ca="1" si="2"/>
        <v>Segretariato Sociale</v>
      </c>
      <c r="F45" s="198" t="str">
        <f ca="1">IFERROR(VLOOKUP($B45,'TABELLA DI APPOGGIO'!$B$2:$EI$86,138,FALSE()),"")</f>
        <v>Sì</v>
      </c>
      <c r="G45" s="199">
        <f ca="1">IFERROR(VLOOKUP($B45,'TABELLA DI APPOGGIO'!$B$2:$EH$86,22,FALSE()),"")</f>
        <v>107000</v>
      </c>
      <c r="H45" s="199">
        <f ca="1">IFERROR(VLOOKUP($B45,'TABELLA DI APPOGGIO'!$B$2:$EH$86,23,FALSE()),"")</f>
        <v>0</v>
      </c>
      <c r="I45" s="199">
        <f ca="1">IFERROR(VLOOKUP($B45,'TABELLA DI APPOGGIO'!$B$2:$EH$86,24,FALSE()),"")</f>
        <v>0</v>
      </c>
      <c r="J45" s="199">
        <f ca="1">IFERROR(VLOOKUP($B45,'TABELLA DI APPOGGIO'!$B$2:$EH$86,25,FALSE()),"")</f>
        <v>0</v>
      </c>
      <c r="K45" s="199">
        <f ca="1">IFERROR(VLOOKUP($B45,'TABELLA DI APPOGGIO'!$B$2:$EH$86,26,FALSE()),"")</f>
        <v>0</v>
      </c>
      <c r="L45" s="199">
        <f ca="1">IFERROR(VLOOKUP($B45,'TABELLA DI APPOGGIO'!$B$2:$EH$86,27,FALSE()),"")</f>
        <v>107000</v>
      </c>
      <c r="M45" s="199">
        <f ca="1">IFERROR(VLOOKUP($B45,'TABELLA DI APPOGGIO'!$B$2:$EH$86,28,FALSE()),"")</f>
        <v>0</v>
      </c>
      <c r="N45" s="199">
        <f ca="1">IFERROR(VLOOKUP($B45,'TABELLA DI APPOGGIO'!$B$2:$EH$86,29,FALSE()),"")</f>
        <v>0</v>
      </c>
      <c r="O45" s="199">
        <f ca="1">IFERROR(VLOOKUP($B45,'TABELLA DI APPOGGIO'!$B$2:$EH$86,30,FALSE()),"")</f>
        <v>0</v>
      </c>
      <c r="P45" s="199">
        <f ca="1">IFERROR(VLOOKUP($B45,'TABELLA DI APPOGGIO'!$B$2:$EH$86,31,FALSE()),"")</f>
        <v>0</v>
      </c>
      <c r="Q45" s="199">
        <f ca="1">IFERROR(VLOOKUP($B45,'TABELLA DI APPOGGIO'!$B$2:$EH$86,32,FALSE()),"")</f>
        <v>0</v>
      </c>
      <c r="R45" s="199">
        <f ca="1">IFERROR(VLOOKUP($B45,'TABELLA DI APPOGGIO'!$B$2:$EH$86,33,FALSE()),"")</f>
        <v>0</v>
      </c>
      <c r="S45" s="199">
        <f ca="1">IFERROR(VLOOKUP($B45,'TABELLA DI APPOGGIO'!$B$2:$EH$86,34,FALSE()),"")</f>
        <v>0</v>
      </c>
      <c r="T45" s="199">
        <f ca="1">IFERROR(VLOOKUP($B45,'TABELLA DI APPOGGIO'!$B$2:$EH$86,35,FALSE()),"")</f>
        <v>0</v>
      </c>
      <c r="U45" s="199">
        <f ca="1">IFERROR(VLOOKUP($B45,'TABELLA DI APPOGGIO'!$B$2:$EH$86,36,FALSE()),"")</f>
        <v>0</v>
      </c>
      <c r="V45" s="199">
        <f ca="1">IFERROR(VLOOKUP($B45,'TABELLA DI APPOGGIO'!$B$2:$EH$86,37,FALSE()),"")</f>
        <v>0</v>
      </c>
    </row>
    <row r="46" spans="1:1024" ht="60" customHeight="1">
      <c r="B46" s="198" t="str">
        <f t="shared" ca="1" si="2"/>
        <v>A1_A1</v>
      </c>
      <c r="C46" s="198" t="str">
        <f t="shared" ca="1" si="2"/>
        <v>Accesso, valutazione e progettazione</v>
      </c>
      <c r="D46" s="198" t="str">
        <f t="shared" ca="1" si="2"/>
        <v>Servizi di Informazione consulenza e orientamento</v>
      </c>
      <c r="E46" s="198" t="str">
        <f t="shared" ca="1" si="2"/>
        <v>Segretariato Sociale</v>
      </c>
      <c r="F46" s="198" t="str">
        <f ca="1">IFERROR(VLOOKUP($B46,'TABELLA DI APPOGGIO'!$B$2:$EI$86,138,FALSE()),"")</f>
        <v>Sì</v>
      </c>
      <c r="G46" s="199">
        <f ca="1">IFERROR(VLOOKUP($B46,'TABELLA DI APPOGGIO'!$B$2:$EH$86,22,FALSE()),"")</f>
        <v>107000</v>
      </c>
      <c r="H46" s="199">
        <f ca="1">IFERROR(VLOOKUP($B46,'TABELLA DI APPOGGIO'!$B$2:$EH$86,23,FALSE()),"")</f>
        <v>0</v>
      </c>
      <c r="I46" s="199">
        <f ca="1">IFERROR(VLOOKUP($B46,'TABELLA DI APPOGGIO'!$B$2:$EH$86,24,FALSE()),"")</f>
        <v>0</v>
      </c>
      <c r="J46" s="199">
        <f ca="1">IFERROR(VLOOKUP($B46,'TABELLA DI APPOGGIO'!$B$2:$EH$86,25,FALSE()),"")</f>
        <v>0</v>
      </c>
      <c r="K46" s="199">
        <f ca="1">IFERROR(VLOOKUP($B46,'TABELLA DI APPOGGIO'!$B$2:$EH$86,26,FALSE()),"")</f>
        <v>0</v>
      </c>
      <c r="L46" s="199">
        <f ca="1">IFERROR(VLOOKUP($B46,'TABELLA DI APPOGGIO'!$B$2:$EH$86,27,FALSE()),"")</f>
        <v>107000</v>
      </c>
      <c r="M46" s="199">
        <f ca="1">IFERROR(VLOOKUP($B46,'TABELLA DI APPOGGIO'!$B$2:$EH$86,28,FALSE()),"")</f>
        <v>0</v>
      </c>
      <c r="N46" s="199">
        <f ca="1">IFERROR(VLOOKUP($B46,'TABELLA DI APPOGGIO'!$B$2:$EH$86,29,FALSE()),"")</f>
        <v>0</v>
      </c>
      <c r="O46" s="199">
        <f ca="1">IFERROR(VLOOKUP($B46,'TABELLA DI APPOGGIO'!$B$2:$EH$86,30,FALSE()),"")</f>
        <v>0</v>
      </c>
      <c r="P46" s="199">
        <f ca="1">IFERROR(VLOOKUP($B46,'TABELLA DI APPOGGIO'!$B$2:$EH$86,31,FALSE()),"")</f>
        <v>0</v>
      </c>
      <c r="Q46" s="199">
        <f ca="1">IFERROR(VLOOKUP($B46,'TABELLA DI APPOGGIO'!$B$2:$EH$86,32,FALSE()),"")</f>
        <v>0</v>
      </c>
      <c r="R46" s="199">
        <f ca="1">IFERROR(VLOOKUP($B46,'TABELLA DI APPOGGIO'!$B$2:$EH$86,33,FALSE()),"")</f>
        <v>0</v>
      </c>
      <c r="S46" s="199">
        <f ca="1">IFERROR(VLOOKUP($B46,'TABELLA DI APPOGGIO'!$B$2:$EH$86,34,FALSE()),"")</f>
        <v>0</v>
      </c>
      <c r="T46" s="199">
        <f ca="1">IFERROR(VLOOKUP($B46,'TABELLA DI APPOGGIO'!$B$2:$EH$86,35,FALSE()),"")</f>
        <v>0</v>
      </c>
      <c r="U46" s="199">
        <f ca="1">IFERROR(VLOOKUP($B46,'TABELLA DI APPOGGIO'!$B$2:$EH$86,36,FALSE()),"")</f>
        <v>0</v>
      </c>
      <c r="V46" s="199">
        <f ca="1">IFERROR(VLOOKUP($B46,'TABELLA DI APPOGGIO'!$B$2:$EH$86,37,FALSE()),"")</f>
        <v>0</v>
      </c>
    </row>
    <row r="47" spans="1:1024" ht="60" customHeight="1">
      <c r="B47" s="198" t="str">
        <f t="shared" ca="1" si="2"/>
        <v>A1_A1</v>
      </c>
      <c r="C47" s="198" t="str">
        <f t="shared" ca="1" si="2"/>
        <v>Accesso, valutazione e progettazione</v>
      </c>
      <c r="D47" s="198" t="str">
        <f t="shared" ca="1" si="2"/>
        <v>Servizi di Informazione consulenza e orientamento</v>
      </c>
      <c r="E47" s="198" t="str">
        <f t="shared" ca="1" si="2"/>
        <v>Segretariato Sociale</v>
      </c>
      <c r="F47" s="198" t="str">
        <f ca="1">IFERROR(VLOOKUP($B47,'TABELLA DI APPOGGIO'!$B$2:$EI$86,138,FALSE()),"")</f>
        <v>Sì</v>
      </c>
      <c r="G47" s="199">
        <f ca="1">IFERROR(VLOOKUP($B47,'TABELLA DI APPOGGIO'!$B$2:$EH$86,22,FALSE()),"")</f>
        <v>107000</v>
      </c>
      <c r="H47" s="199">
        <f ca="1">IFERROR(VLOOKUP($B47,'TABELLA DI APPOGGIO'!$B$2:$EH$86,23,FALSE()),"")</f>
        <v>0</v>
      </c>
      <c r="I47" s="199">
        <f ca="1">IFERROR(VLOOKUP($B47,'TABELLA DI APPOGGIO'!$B$2:$EH$86,24,FALSE()),"")</f>
        <v>0</v>
      </c>
      <c r="J47" s="199">
        <f ca="1">IFERROR(VLOOKUP($B47,'TABELLA DI APPOGGIO'!$B$2:$EH$86,25,FALSE()),"")</f>
        <v>0</v>
      </c>
      <c r="K47" s="199">
        <f ca="1">IFERROR(VLOOKUP($B47,'TABELLA DI APPOGGIO'!$B$2:$EH$86,26,FALSE()),"")</f>
        <v>0</v>
      </c>
      <c r="L47" s="199">
        <f ca="1">IFERROR(VLOOKUP($B47,'TABELLA DI APPOGGIO'!$B$2:$EH$86,27,FALSE()),"")</f>
        <v>107000</v>
      </c>
      <c r="M47" s="199">
        <f ca="1">IFERROR(VLOOKUP($B47,'TABELLA DI APPOGGIO'!$B$2:$EH$86,28,FALSE()),"")</f>
        <v>0</v>
      </c>
      <c r="N47" s="199">
        <f ca="1">IFERROR(VLOOKUP($B47,'TABELLA DI APPOGGIO'!$B$2:$EH$86,29,FALSE()),"")</f>
        <v>0</v>
      </c>
      <c r="O47" s="199">
        <f ca="1">IFERROR(VLOOKUP($B47,'TABELLA DI APPOGGIO'!$B$2:$EH$86,30,FALSE()),"")</f>
        <v>0</v>
      </c>
      <c r="P47" s="199">
        <f ca="1">IFERROR(VLOOKUP($B47,'TABELLA DI APPOGGIO'!$B$2:$EH$86,31,FALSE()),"")</f>
        <v>0</v>
      </c>
      <c r="Q47" s="199">
        <f ca="1">IFERROR(VLOOKUP($B47,'TABELLA DI APPOGGIO'!$B$2:$EH$86,32,FALSE()),"")</f>
        <v>0</v>
      </c>
      <c r="R47" s="199">
        <f ca="1">IFERROR(VLOOKUP($B47,'TABELLA DI APPOGGIO'!$B$2:$EH$86,33,FALSE()),"")</f>
        <v>0</v>
      </c>
      <c r="S47" s="199">
        <f ca="1">IFERROR(VLOOKUP($B47,'TABELLA DI APPOGGIO'!$B$2:$EH$86,34,FALSE()),"")</f>
        <v>0</v>
      </c>
      <c r="T47" s="199">
        <f ca="1">IFERROR(VLOOKUP($B47,'TABELLA DI APPOGGIO'!$B$2:$EH$86,35,FALSE()),"")</f>
        <v>0</v>
      </c>
      <c r="U47" s="199">
        <f ca="1">IFERROR(VLOOKUP($B47,'TABELLA DI APPOGGIO'!$B$2:$EH$86,36,FALSE()),"")</f>
        <v>0</v>
      </c>
      <c r="V47" s="199">
        <f ca="1">IFERROR(VLOOKUP($B47,'TABELLA DI APPOGGIO'!$B$2:$EH$86,37,FALSE()),"")</f>
        <v>0</v>
      </c>
    </row>
    <row r="48" spans="1:1024" ht="60" customHeight="1">
      <c r="B48" s="198" t="str">
        <f t="shared" ca="1" si="2"/>
        <v>A1_A1</v>
      </c>
      <c r="C48" s="198" t="str">
        <f t="shared" ca="1" si="2"/>
        <v>Accesso, valutazione e progettazione</v>
      </c>
      <c r="D48" s="198" t="str">
        <f t="shared" ca="1" si="2"/>
        <v>Servizi di Informazione consulenza e orientamento</v>
      </c>
      <c r="E48" s="198" t="str">
        <f t="shared" ca="1" si="2"/>
        <v>Segretariato Sociale</v>
      </c>
      <c r="F48" s="198" t="str">
        <f ca="1">IFERROR(VLOOKUP($B48,'TABELLA DI APPOGGIO'!$B$2:$EI$86,138,FALSE()),"")</f>
        <v>Sì</v>
      </c>
      <c r="G48" s="199">
        <f ca="1">IFERROR(VLOOKUP($B48,'TABELLA DI APPOGGIO'!$B$2:$EH$86,22,FALSE()),"")</f>
        <v>107000</v>
      </c>
      <c r="H48" s="199">
        <f ca="1">IFERROR(VLOOKUP($B48,'TABELLA DI APPOGGIO'!$B$2:$EH$86,23,FALSE()),"")</f>
        <v>0</v>
      </c>
      <c r="I48" s="199">
        <f ca="1">IFERROR(VLOOKUP($B48,'TABELLA DI APPOGGIO'!$B$2:$EH$86,24,FALSE()),"")</f>
        <v>0</v>
      </c>
      <c r="J48" s="199">
        <f ca="1">IFERROR(VLOOKUP($B48,'TABELLA DI APPOGGIO'!$B$2:$EH$86,25,FALSE()),"")</f>
        <v>0</v>
      </c>
      <c r="K48" s="199">
        <f ca="1">IFERROR(VLOOKUP($B48,'TABELLA DI APPOGGIO'!$B$2:$EH$86,26,FALSE()),"")</f>
        <v>0</v>
      </c>
      <c r="L48" s="199">
        <f ca="1">IFERROR(VLOOKUP($B48,'TABELLA DI APPOGGIO'!$B$2:$EH$86,27,FALSE()),"")</f>
        <v>107000</v>
      </c>
      <c r="M48" s="199">
        <f ca="1">IFERROR(VLOOKUP($B48,'TABELLA DI APPOGGIO'!$B$2:$EH$86,28,FALSE()),"")</f>
        <v>0</v>
      </c>
      <c r="N48" s="199">
        <f ca="1">IFERROR(VLOOKUP($B48,'TABELLA DI APPOGGIO'!$B$2:$EH$86,29,FALSE()),"")</f>
        <v>0</v>
      </c>
      <c r="O48" s="199">
        <f ca="1">IFERROR(VLOOKUP($B48,'TABELLA DI APPOGGIO'!$B$2:$EH$86,30,FALSE()),"")</f>
        <v>0</v>
      </c>
      <c r="P48" s="199">
        <f ca="1">IFERROR(VLOOKUP($B48,'TABELLA DI APPOGGIO'!$B$2:$EH$86,31,FALSE()),"")</f>
        <v>0</v>
      </c>
      <c r="Q48" s="199">
        <f ca="1">IFERROR(VLOOKUP($B48,'TABELLA DI APPOGGIO'!$B$2:$EH$86,32,FALSE()),"")</f>
        <v>0</v>
      </c>
      <c r="R48" s="199">
        <f ca="1">IFERROR(VLOOKUP($B48,'TABELLA DI APPOGGIO'!$B$2:$EH$86,33,FALSE()),"")</f>
        <v>0</v>
      </c>
      <c r="S48" s="199">
        <f ca="1">IFERROR(VLOOKUP($B48,'TABELLA DI APPOGGIO'!$B$2:$EH$86,34,FALSE()),"")</f>
        <v>0</v>
      </c>
      <c r="T48" s="199">
        <f ca="1">IFERROR(VLOOKUP($B48,'TABELLA DI APPOGGIO'!$B$2:$EH$86,35,FALSE()),"")</f>
        <v>0</v>
      </c>
      <c r="U48" s="199">
        <f ca="1">IFERROR(VLOOKUP($B48,'TABELLA DI APPOGGIO'!$B$2:$EH$86,36,FALSE()),"")</f>
        <v>0</v>
      </c>
      <c r="V48" s="199">
        <f ca="1">IFERROR(VLOOKUP($B48,'TABELLA DI APPOGGIO'!$B$2:$EH$86,37,FALSE()),"")</f>
        <v>0</v>
      </c>
    </row>
    <row r="49" spans="1:1024" ht="60" customHeight="1">
      <c r="B49" s="198" t="str">
        <f t="shared" ca="1" si="2"/>
        <v>A1_A1</v>
      </c>
      <c r="C49" s="198" t="str">
        <f t="shared" ca="1" si="2"/>
        <v>Accesso, valutazione e progettazione</v>
      </c>
      <c r="D49" s="198" t="str">
        <f t="shared" ca="1" si="2"/>
        <v>Servizi di Informazione consulenza e orientamento</v>
      </c>
      <c r="E49" s="198" t="str">
        <f t="shared" ca="1" si="2"/>
        <v>Segretariato Sociale</v>
      </c>
      <c r="F49" s="198" t="str">
        <f ca="1">IFERROR(VLOOKUP($B49,'TABELLA DI APPOGGIO'!$B$2:$EI$86,138,FALSE()),"")</f>
        <v>Sì</v>
      </c>
      <c r="G49" s="199">
        <f ca="1">IFERROR(VLOOKUP($B49,'TABELLA DI APPOGGIO'!$B$2:$EH$86,22,FALSE()),"")</f>
        <v>107000</v>
      </c>
      <c r="H49" s="199">
        <f ca="1">IFERROR(VLOOKUP($B49,'TABELLA DI APPOGGIO'!$B$2:$EH$86,23,FALSE()),"")</f>
        <v>0</v>
      </c>
      <c r="I49" s="199">
        <f ca="1">IFERROR(VLOOKUP($B49,'TABELLA DI APPOGGIO'!$B$2:$EH$86,24,FALSE()),"")</f>
        <v>0</v>
      </c>
      <c r="J49" s="199">
        <f ca="1">IFERROR(VLOOKUP($B49,'TABELLA DI APPOGGIO'!$B$2:$EH$86,25,FALSE()),"")</f>
        <v>0</v>
      </c>
      <c r="K49" s="199">
        <f ca="1">IFERROR(VLOOKUP($B49,'TABELLA DI APPOGGIO'!$B$2:$EH$86,26,FALSE()),"")</f>
        <v>0</v>
      </c>
      <c r="L49" s="199">
        <f ca="1">IFERROR(VLOOKUP($B49,'TABELLA DI APPOGGIO'!$B$2:$EH$86,27,FALSE()),"")</f>
        <v>107000</v>
      </c>
      <c r="M49" s="199">
        <f ca="1">IFERROR(VLOOKUP($B49,'TABELLA DI APPOGGIO'!$B$2:$EH$86,28,FALSE()),"")</f>
        <v>0</v>
      </c>
      <c r="N49" s="199">
        <f ca="1">IFERROR(VLOOKUP($B49,'TABELLA DI APPOGGIO'!$B$2:$EH$86,29,FALSE()),"")</f>
        <v>0</v>
      </c>
      <c r="O49" s="199">
        <f ca="1">IFERROR(VLOOKUP($B49,'TABELLA DI APPOGGIO'!$B$2:$EH$86,30,FALSE()),"")</f>
        <v>0</v>
      </c>
      <c r="P49" s="199">
        <f ca="1">IFERROR(VLOOKUP($B49,'TABELLA DI APPOGGIO'!$B$2:$EH$86,31,FALSE()),"")</f>
        <v>0</v>
      </c>
      <c r="Q49" s="199">
        <f ca="1">IFERROR(VLOOKUP($B49,'TABELLA DI APPOGGIO'!$B$2:$EH$86,32,FALSE()),"")</f>
        <v>0</v>
      </c>
      <c r="R49" s="199">
        <f ca="1">IFERROR(VLOOKUP($B49,'TABELLA DI APPOGGIO'!$B$2:$EH$86,33,FALSE()),"")</f>
        <v>0</v>
      </c>
      <c r="S49" s="199">
        <f ca="1">IFERROR(VLOOKUP($B49,'TABELLA DI APPOGGIO'!$B$2:$EH$86,34,FALSE()),"")</f>
        <v>0</v>
      </c>
      <c r="T49" s="199">
        <f ca="1">IFERROR(VLOOKUP($B49,'TABELLA DI APPOGGIO'!$B$2:$EH$86,35,FALSE()),"")</f>
        <v>0</v>
      </c>
      <c r="U49" s="199">
        <f ca="1">IFERROR(VLOOKUP($B49,'TABELLA DI APPOGGIO'!$B$2:$EH$86,36,FALSE()),"")</f>
        <v>0</v>
      </c>
      <c r="V49" s="199">
        <f ca="1">IFERROR(VLOOKUP($B49,'TABELLA DI APPOGGIO'!$B$2:$EH$86,37,FALSE()),"")</f>
        <v>0</v>
      </c>
    </row>
    <row r="50" spans="1:1024" ht="60" customHeight="1">
      <c r="B50" s="198" t="str">
        <f t="shared" ca="1" si="2"/>
        <v>A1_A1</v>
      </c>
      <c r="C50" s="198" t="str">
        <f t="shared" ca="1" si="2"/>
        <v>Accesso, valutazione e progettazione</v>
      </c>
      <c r="D50" s="198" t="str">
        <f t="shared" ca="1" si="2"/>
        <v>Servizi di Informazione consulenza e orientamento</v>
      </c>
      <c r="E50" s="198" t="str">
        <f t="shared" ca="1" si="2"/>
        <v>Segretariato Sociale</v>
      </c>
      <c r="F50" s="198" t="str">
        <f ca="1">IFERROR(VLOOKUP($B50,'TABELLA DI APPOGGIO'!$B$2:$EI$86,138,FALSE()),"")</f>
        <v>Sì</v>
      </c>
      <c r="G50" s="199">
        <f ca="1">IFERROR(VLOOKUP($B50,'TABELLA DI APPOGGIO'!$B$2:$EH$86,22,FALSE()),"")</f>
        <v>107000</v>
      </c>
      <c r="H50" s="199">
        <f ca="1">IFERROR(VLOOKUP($B50,'TABELLA DI APPOGGIO'!$B$2:$EH$86,23,FALSE()),"")</f>
        <v>0</v>
      </c>
      <c r="I50" s="199">
        <f ca="1">IFERROR(VLOOKUP($B50,'TABELLA DI APPOGGIO'!$B$2:$EH$86,24,FALSE()),"")</f>
        <v>0</v>
      </c>
      <c r="J50" s="199">
        <f ca="1">IFERROR(VLOOKUP($B50,'TABELLA DI APPOGGIO'!$B$2:$EH$86,25,FALSE()),"")</f>
        <v>0</v>
      </c>
      <c r="K50" s="199">
        <f ca="1">IFERROR(VLOOKUP($B50,'TABELLA DI APPOGGIO'!$B$2:$EH$86,26,FALSE()),"")</f>
        <v>0</v>
      </c>
      <c r="L50" s="199">
        <f ca="1">IFERROR(VLOOKUP($B50,'TABELLA DI APPOGGIO'!$B$2:$EH$86,27,FALSE()),"")</f>
        <v>107000</v>
      </c>
      <c r="M50" s="199">
        <f ca="1">IFERROR(VLOOKUP($B50,'TABELLA DI APPOGGIO'!$B$2:$EH$86,28,FALSE()),"")</f>
        <v>0</v>
      </c>
      <c r="N50" s="199">
        <f ca="1">IFERROR(VLOOKUP($B50,'TABELLA DI APPOGGIO'!$B$2:$EH$86,29,FALSE()),"")</f>
        <v>0</v>
      </c>
      <c r="O50" s="199">
        <f ca="1">IFERROR(VLOOKUP($B50,'TABELLA DI APPOGGIO'!$B$2:$EH$86,30,FALSE()),"")</f>
        <v>0</v>
      </c>
      <c r="P50" s="199">
        <f ca="1">IFERROR(VLOOKUP($B50,'TABELLA DI APPOGGIO'!$B$2:$EH$86,31,FALSE()),"")</f>
        <v>0</v>
      </c>
      <c r="Q50" s="199">
        <f ca="1">IFERROR(VLOOKUP($B50,'TABELLA DI APPOGGIO'!$B$2:$EH$86,32,FALSE()),"")</f>
        <v>0</v>
      </c>
      <c r="R50" s="199">
        <f ca="1">IFERROR(VLOOKUP($B50,'TABELLA DI APPOGGIO'!$B$2:$EH$86,33,FALSE()),"")</f>
        <v>0</v>
      </c>
      <c r="S50" s="199">
        <f ca="1">IFERROR(VLOOKUP($B50,'TABELLA DI APPOGGIO'!$B$2:$EH$86,34,FALSE()),"")</f>
        <v>0</v>
      </c>
      <c r="T50" s="199">
        <f ca="1">IFERROR(VLOOKUP($B50,'TABELLA DI APPOGGIO'!$B$2:$EH$86,35,FALSE()),"")</f>
        <v>0</v>
      </c>
      <c r="U50" s="199">
        <f ca="1">IFERROR(VLOOKUP($B50,'TABELLA DI APPOGGIO'!$B$2:$EH$86,36,FALSE()),"")</f>
        <v>0</v>
      </c>
      <c r="V50" s="199">
        <f ca="1">IFERROR(VLOOKUP($B50,'TABELLA DI APPOGGIO'!$B$2:$EH$86,37,FALSE()),"")</f>
        <v>0</v>
      </c>
    </row>
    <row r="51" spans="1:1024" ht="60" customHeight="1">
      <c r="B51" s="198" t="str">
        <f t="shared" ca="1" si="2"/>
        <v>A1_A1</v>
      </c>
      <c r="C51" s="198" t="str">
        <f t="shared" ca="1" si="2"/>
        <v>Accesso, valutazione e progettazione</v>
      </c>
      <c r="D51" s="198" t="str">
        <f t="shared" ca="1" si="2"/>
        <v>Servizi di Informazione consulenza e orientamento</v>
      </c>
      <c r="E51" s="198" t="str">
        <f t="shared" ca="1" si="2"/>
        <v>Segretariato Sociale</v>
      </c>
      <c r="F51" s="198" t="str">
        <f ca="1">IFERROR(VLOOKUP($B51,'TABELLA DI APPOGGIO'!$B$2:$EI$86,138,FALSE()),"")</f>
        <v>Sì</v>
      </c>
      <c r="G51" s="199">
        <f ca="1">IFERROR(VLOOKUP($B51,'TABELLA DI APPOGGIO'!$B$2:$EH$86,22,FALSE()),"")</f>
        <v>107000</v>
      </c>
      <c r="H51" s="199">
        <f ca="1">IFERROR(VLOOKUP($B51,'TABELLA DI APPOGGIO'!$B$2:$EH$86,23,FALSE()),"")</f>
        <v>0</v>
      </c>
      <c r="I51" s="199">
        <f ca="1">IFERROR(VLOOKUP($B51,'TABELLA DI APPOGGIO'!$B$2:$EH$86,24,FALSE()),"")</f>
        <v>0</v>
      </c>
      <c r="J51" s="199">
        <f ca="1">IFERROR(VLOOKUP($B51,'TABELLA DI APPOGGIO'!$B$2:$EH$86,25,FALSE()),"")</f>
        <v>0</v>
      </c>
      <c r="K51" s="199">
        <f ca="1">IFERROR(VLOOKUP($B51,'TABELLA DI APPOGGIO'!$B$2:$EH$86,26,FALSE()),"")</f>
        <v>0</v>
      </c>
      <c r="L51" s="199">
        <f ca="1">IFERROR(VLOOKUP($B51,'TABELLA DI APPOGGIO'!$B$2:$EH$86,27,FALSE()),"")</f>
        <v>107000</v>
      </c>
      <c r="M51" s="199">
        <f ca="1">IFERROR(VLOOKUP($B51,'TABELLA DI APPOGGIO'!$B$2:$EH$86,28,FALSE()),"")</f>
        <v>0</v>
      </c>
      <c r="N51" s="199">
        <f ca="1">IFERROR(VLOOKUP($B51,'TABELLA DI APPOGGIO'!$B$2:$EH$86,29,FALSE()),"")</f>
        <v>0</v>
      </c>
      <c r="O51" s="199">
        <f ca="1">IFERROR(VLOOKUP($B51,'TABELLA DI APPOGGIO'!$B$2:$EH$86,30,FALSE()),"")</f>
        <v>0</v>
      </c>
      <c r="P51" s="199">
        <f ca="1">IFERROR(VLOOKUP($B51,'TABELLA DI APPOGGIO'!$B$2:$EH$86,31,FALSE()),"")</f>
        <v>0</v>
      </c>
      <c r="Q51" s="199">
        <f ca="1">IFERROR(VLOOKUP($B51,'TABELLA DI APPOGGIO'!$B$2:$EH$86,32,FALSE()),"")</f>
        <v>0</v>
      </c>
      <c r="R51" s="199">
        <f ca="1">IFERROR(VLOOKUP($B51,'TABELLA DI APPOGGIO'!$B$2:$EH$86,33,FALSE()),"")</f>
        <v>0</v>
      </c>
      <c r="S51" s="199">
        <f ca="1">IFERROR(VLOOKUP($B51,'TABELLA DI APPOGGIO'!$B$2:$EH$86,34,FALSE()),"")</f>
        <v>0</v>
      </c>
      <c r="T51" s="199">
        <f ca="1">IFERROR(VLOOKUP($B51,'TABELLA DI APPOGGIO'!$B$2:$EH$86,35,FALSE()),"")</f>
        <v>0</v>
      </c>
      <c r="U51" s="199">
        <f ca="1">IFERROR(VLOOKUP($B51,'TABELLA DI APPOGGIO'!$B$2:$EH$86,36,FALSE()),"")</f>
        <v>0</v>
      </c>
      <c r="V51" s="199">
        <f ca="1">IFERROR(VLOOKUP($B51,'TABELLA DI APPOGGIO'!$B$2:$EH$86,37,FALSE()),"")</f>
        <v>0</v>
      </c>
    </row>
    <row r="52" spans="1:1024" ht="60" customHeight="1">
      <c r="B52" s="198" t="str">
        <f t="shared" ca="1" si="2"/>
        <v>A1_A1</v>
      </c>
      <c r="C52" s="198" t="str">
        <f t="shared" ca="1" si="2"/>
        <v>Accesso, valutazione e progettazione</v>
      </c>
      <c r="D52" s="198" t="str">
        <f t="shared" ca="1" si="2"/>
        <v>Servizi di Informazione consulenza e orientamento</v>
      </c>
      <c r="E52" s="198" t="str">
        <f t="shared" ca="1" si="2"/>
        <v>Segretariato Sociale</v>
      </c>
      <c r="F52" s="198" t="str">
        <f ca="1">IFERROR(VLOOKUP($B52,'TABELLA DI APPOGGIO'!$B$2:$EI$86,138,FALSE()),"")</f>
        <v>Sì</v>
      </c>
      <c r="G52" s="199">
        <f ca="1">IFERROR(VLOOKUP($B52,'TABELLA DI APPOGGIO'!$B$2:$EH$86,22,FALSE()),"")</f>
        <v>107000</v>
      </c>
      <c r="H52" s="199">
        <f ca="1">IFERROR(VLOOKUP($B52,'TABELLA DI APPOGGIO'!$B$2:$EH$86,23,FALSE()),"")</f>
        <v>0</v>
      </c>
      <c r="I52" s="199">
        <f ca="1">IFERROR(VLOOKUP($B52,'TABELLA DI APPOGGIO'!$B$2:$EH$86,24,FALSE()),"")</f>
        <v>0</v>
      </c>
      <c r="J52" s="199">
        <f ca="1">IFERROR(VLOOKUP($B52,'TABELLA DI APPOGGIO'!$B$2:$EH$86,25,FALSE()),"")</f>
        <v>0</v>
      </c>
      <c r="K52" s="199">
        <f ca="1">IFERROR(VLOOKUP($B52,'TABELLA DI APPOGGIO'!$B$2:$EH$86,26,FALSE()),"")</f>
        <v>0</v>
      </c>
      <c r="L52" s="199">
        <f ca="1">IFERROR(VLOOKUP($B52,'TABELLA DI APPOGGIO'!$B$2:$EH$86,27,FALSE()),"")</f>
        <v>107000</v>
      </c>
      <c r="M52" s="199">
        <f ca="1">IFERROR(VLOOKUP($B52,'TABELLA DI APPOGGIO'!$B$2:$EH$86,28,FALSE()),"")</f>
        <v>0</v>
      </c>
      <c r="N52" s="199">
        <f ca="1">IFERROR(VLOOKUP($B52,'TABELLA DI APPOGGIO'!$B$2:$EH$86,29,FALSE()),"")</f>
        <v>0</v>
      </c>
      <c r="O52" s="199">
        <f ca="1">IFERROR(VLOOKUP($B52,'TABELLA DI APPOGGIO'!$B$2:$EH$86,30,FALSE()),"")</f>
        <v>0</v>
      </c>
      <c r="P52" s="199">
        <f ca="1">IFERROR(VLOOKUP($B52,'TABELLA DI APPOGGIO'!$B$2:$EH$86,31,FALSE()),"")</f>
        <v>0</v>
      </c>
      <c r="Q52" s="199">
        <f ca="1">IFERROR(VLOOKUP($B52,'TABELLA DI APPOGGIO'!$B$2:$EH$86,32,FALSE()),"")</f>
        <v>0</v>
      </c>
      <c r="R52" s="199">
        <f ca="1">IFERROR(VLOOKUP($B52,'TABELLA DI APPOGGIO'!$B$2:$EH$86,33,FALSE()),"")</f>
        <v>0</v>
      </c>
      <c r="S52" s="199">
        <f ca="1">IFERROR(VLOOKUP($B52,'TABELLA DI APPOGGIO'!$B$2:$EH$86,34,FALSE()),"")</f>
        <v>0</v>
      </c>
      <c r="T52" s="199">
        <f ca="1">IFERROR(VLOOKUP($B52,'TABELLA DI APPOGGIO'!$B$2:$EH$86,35,FALSE()),"")</f>
        <v>0</v>
      </c>
      <c r="U52" s="199">
        <f ca="1">IFERROR(VLOOKUP($B52,'TABELLA DI APPOGGIO'!$B$2:$EH$86,36,FALSE()),"")</f>
        <v>0</v>
      </c>
      <c r="V52" s="199">
        <f ca="1">IFERROR(VLOOKUP($B52,'TABELLA DI APPOGGIO'!$B$2:$EH$86,37,FALSE()),"")</f>
        <v>0</v>
      </c>
    </row>
    <row r="53" spans="1:1024" ht="60" customHeight="1">
      <c r="B53" s="198" t="str">
        <f t="shared" ca="1" si="2"/>
        <v>A1_A1</v>
      </c>
      <c r="C53" s="198" t="str">
        <f t="shared" ca="1" si="2"/>
        <v>Accesso, valutazione e progettazione</v>
      </c>
      <c r="D53" s="198" t="str">
        <f t="shared" ca="1" si="2"/>
        <v>Servizi di Informazione consulenza e orientamento</v>
      </c>
      <c r="E53" s="198" t="str">
        <f t="shared" ca="1" si="2"/>
        <v>Segretariato Sociale</v>
      </c>
      <c r="F53" s="198" t="str">
        <f ca="1">IFERROR(VLOOKUP($B53,'TABELLA DI APPOGGIO'!$B$2:$EI$86,138,FALSE()),"")</f>
        <v>Sì</v>
      </c>
      <c r="G53" s="199">
        <f ca="1">IFERROR(VLOOKUP($B53,'TABELLA DI APPOGGIO'!$B$2:$EH$86,22,FALSE()),"")</f>
        <v>107000</v>
      </c>
      <c r="H53" s="199">
        <f ca="1">IFERROR(VLOOKUP($B53,'TABELLA DI APPOGGIO'!$B$2:$EH$86,23,FALSE()),"")</f>
        <v>0</v>
      </c>
      <c r="I53" s="199">
        <f ca="1">IFERROR(VLOOKUP($B53,'TABELLA DI APPOGGIO'!$B$2:$EH$86,24,FALSE()),"")</f>
        <v>0</v>
      </c>
      <c r="J53" s="199">
        <f ca="1">IFERROR(VLOOKUP($B53,'TABELLA DI APPOGGIO'!$B$2:$EH$86,25,FALSE()),"")</f>
        <v>0</v>
      </c>
      <c r="K53" s="199">
        <f ca="1">IFERROR(VLOOKUP($B53,'TABELLA DI APPOGGIO'!$B$2:$EH$86,26,FALSE()),"")</f>
        <v>0</v>
      </c>
      <c r="L53" s="199">
        <f ca="1">IFERROR(VLOOKUP($B53,'TABELLA DI APPOGGIO'!$B$2:$EH$86,27,FALSE()),"")</f>
        <v>107000</v>
      </c>
      <c r="M53" s="199">
        <f ca="1">IFERROR(VLOOKUP($B53,'TABELLA DI APPOGGIO'!$B$2:$EH$86,28,FALSE()),"")</f>
        <v>0</v>
      </c>
      <c r="N53" s="199">
        <f ca="1">IFERROR(VLOOKUP($B53,'TABELLA DI APPOGGIO'!$B$2:$EH$86,29,FALSE()),"")</f>
        <v>0</v>
      </c>
      <c r="O53" s="199">
        <f ca="1">IFERROR(VLOOKUP($B53,'TABELLA DI APPOGGIO'!$B$2:$EH$86,30,FALSE()),"")</f>
        <v>0</v>
      </c>
      <c r="P53" s="199">
        <f ca="1">IFERROR(VLOOKUP($B53,'TABELLA DI APPOGGIO'!$B$2:$EH$86,31,FALSE()),"")</f>
        <v>0</v>
      </c>
      <c r="Q53" s="199">
        <f ca="1">IFERROR(VLOOKUP($B53,'TABELLA DI APPOGGIO'!$B$2:$EH$86,32,FALSE()),"")</f>
        <v>0</v>
      </c>
      <c r="R53" s="199">
        <f ca="1">IFERROR(VLOOKUP($B53,'TABELLA DI APPOGGIO'!$B$2:$EH$86,33,FALSE()),"")</f>
        <v>0</v>
      </c>
      <c r="S53" s="199">
        <f ca="1">IFERROR(VLOOKUP($B53,'TABELLA DI APPOGGIO'!$B$2:$EH$86,34,FALSE()),"")</f>
        <v>0</v>
      </c>
      <c r="T53" s="199">
        <f ca="1">IFERROR(VLOOKUP($B53,'TABELLA DI APPOGGIO'!$B$2:$EH$86,35,FALSE()),"")</f>
        <v>0</v>
      </c>
      <c r="U53" s="199">
        <f ca="1">IFERROR(VLOOKUP($B53,'TABELLA DI APPOGGIO'!$B$2:$EH$86,36,FALSE()),"")</f>
        <v>0</v>
      </c>
      <c r="V53" s="199">
        <f ca="1">IFERROR(VLOOKUP($B53,'TABELLA DI APPOGGIO'!$B$2:$EH$86,37,FALSE()),"")</f>
        <v>0</v>
      </c>
    </row>
    <row r="54" spans="1:1024" ht="60" customHeight="1">
      <c r="B54" s="198" t="str">
        <f t="shared" ca="1" si="2"/>
        <v>A1_A1</v>
      </c>
      <c r="C54" s="198" t="str">
        <f t="shared" ca="1" si="2"/>
        <v>Accesso, valutazione e progettazione</v>
      </c>
      <c r="D54" s="198" t="str">
        <f t="shared" ca="1" si="2"/>
        <v>Servizi di Informazione consulenza e orientamento</v>
      </c>
      <c r="E54" s="198" t="str">
        <f t="shared" ca="1" si="2"/>
        <v>Segretariato Sociale</v>
      </c>
      <c r="F54" s="198" t="str">
        <f ca="1">IFERROR(VLOOKUP($B54,'TABELLA DI APPOGGIO'!$B$2:$EI$86,138,FALSE()),"")</f>
        <v>Sì</v>
      </c>
      <c r="G54" s="199">
        <f ca="1">IFERROR(VLOOKUP($B54,'TABELLA DI APPOGGIO'!$B$2:$EH$86,22,FALSE()),"")</f>
        <v>107000</v>
      </c>
      <c r="H54" s="199">
        <f ca="1">IFERROR(VLOOKUP($B54,'TABELLA DI APPOGGIO'!$B$2:$EH$86,23,FALSE()),"")</f>
        <v>0</v>
      </c>
      <c r="I54" s="199">
        <f ca="1">IFERROR(VLOOKUP($B54,'TABELLA DI APPOGGIO'!$B$2:$EH$86,24,FALSE()),"")</f>
        <v>0</v>
      </c>
      <c r="J54" s="199">
        <f ca="1">IFERROR(VLOOKUP($B54,'TABELLA DI APPOGGIO'!$B$2:$EH$86,25,FALSE()),"")</f>
        <v>0</v>
      </c>
      <c r="K54" s="199">
        <f ca="1">IFERROR(VLOOKUP($B54,'TABELLA DI APPOGGIO'!$B$2:$EH$86,26,FALSE()),"")</f>
        <v>0</v>
      </c>
      <c r="L54" s="199">
        <f ca="1">IFERROR(VLOOKUP($B54,'TABELLA DI APPOGGIO'!$B$2:$EH$86,27,FALSE()),"")</f>
        <v>107000</v>
      </c>
      <c r="M54" s="199">
        <f ca="1">IFERROR(VLOOKUP($B54,'TABELLA DI APPOGGIO'!$B$2:$EH$86,28,FALSE()),"")</f>
        <v>0</v>
      </c>
      <c r="N54" s="199">
        <f ca="1">IFERROR(VLOOKUP($B54,'TABELLA DI APPOGGIO'!$B$2:$EH$86,29,FALSE()),"")</f>
        <v>0</v>
      </c>
      <c r="O54" s="199">
        <f ca="1">IFERROR(VLOOKUP($B54,'TABELLA DI APPOGGIO'!$B$2:$EH$86,30,FALSE()),"")</f>
        <v>0</v>
      </c>
      <c r="P54" s="199">
        <f ca="1">IFERROR(VLOOKUP($B54,'TABELLA DI APPOGGIO'!$B$2:$EH$86,31,FALSE()),"")</f>
        <v>0</v>
      </c>
      <c r="Q54" s="199">
        <f ca="1">IFERROR(VLOOKUP($B54,'TABELLA DI APPOGGIO'!$B$2:$EH$86,32,FALSE()),"")</f>
        <v>0</v>
      </c>
      <c r="R54" s="199">
        <f ca="1">IFERROR(VLOOKUP($B54,'TABELLA DI APPOGGIO'!$B$2:$EH$86,33,FALSE()),"")</f>
        <v>0</v>
      </c>
      <c r="S54" s="199">
        <f ca="1">IFERROR(VLOOKUP($B54,'TABELLA DI APPOGGIO'!$B$2:$EH$86,34,FALSE()),"")</f>
        <v>0</v>
      </c>
      <c r="T54" s="199">
        <f ca="1">IFERROR(VLOOKUP($B54,'TABELLA DI APPOGGIO'!$B$2:$EH$86,35,FALSE()),"")</f>
        <v>0</v>
      </c>
      <c r="U54" s="199">
        <f ca="1">IFERROR(VLOOKUP($B54,'TABELLA DI APPOGGIO'!$B$2:$EH$86,36,FALSE()),"")</f>
        <v>0</v>
      </c>
      <c r="V54" s="199">
        <f ca="1">IFERROR(VLOOKUP($B54,'TABELLA DI APPOGGIO'!$B$2:$EH$86,37,FALSE()),"")</f>
        <v>0</v>
      </c>
    </row>
    <row r="55" spans="1:1024" ht="60" customHeight="1">
      <c r="B55" s="198" t="str">
        <f t="shared" ca="1" si="2"/>
        <v>A1_A1</v>
      </c>
      <c r="C55" s="198" t="str">
        <f t="shared" ca="1" si="2"/>
        <v>Accesso, valutazione e progettazione</v>
      </c>
      <c r="D55" s="198" t="str">
        <f t="shared" ca="1" si="2"/>
        <v>Servizi di Informazione consulenza e orientamento</v>
      </c>
      <c r="E55" s="198" t="str">
        <f t="shared" ca="1" si="2"/>
        <v>Segretariato Sociale</v>
      </c>
      <c r="F55" s="198" t="str">
        <f ca="1">IFERROR(VLOOKUP($B55,'TABELLA DI APPOGGIO'!$B$2:$EI$86,138,FALSE()),"")</f>
        <v>Sì</v>
      </c>
      <c r="G55" s="199">
        <f ca="1">IFERROR(VLOOKUP($B55,'TABELLA DI APPOGGIO'!$B$2:$EH$86,22,FALSE()),"")</f>
        <v>107000</v>
      </c>
      <c r="H55" s="199">
        <f ca="1">IFERROR(VLOOKUP($B55,'TABELLA DI APPOGGIO'!$B$2:$EH$86,23,FALSE()),"")</f>
        <v>0</v>
      </c>
      <c r="I55" s="199">
        <f ca="1">IFERROR(VLOOKUP($B55,'TABELLA DI APPOGGIO'!$B$2:$EH$86,24,FALSE()),"")</f>
        <v>0</v>
      </c>
      <c r="J55" s="199">
        <f ca="1">IFERROR(VLOOKUP($B55,'TABELLA DI APPOGGIO'!$B$2:$EH$86,25,FALSE()),"")</f>
        <v>0</v>
      </c>
      <c r="K55" s="199">
        <f ca="1">IFERROR(VLOOKUP($B55,'TABELLA DI APPOGGIO'!$B$2:$EH$86,26,FALSE()),"")</f>
        <v>0</v>
      </c>
      <c r="L55" s="199">
        <f ca="1">IFERROR(VLOOKUP($B55,'TABELLA DI APPOGGIO'!$B$2:$EH$86,27,FALSE()),"")</f>
        <v>107000</v>
      </c>
      <c r="M55" s="199">
        <f ca="1">IFERROR(VLOOKUP($B55,'TABELLA DI APPOGGIO'!$B$2:$EH$86,28,FALSE()),"")</f>
        <v>0</v>
      </c>
      <c r="N55" s="199">
        <f ca="1">IFERROR(VLOOKUP($B55,'TABELLA DI APPOGGIO'!$B$2:$EH$86,29,FALSE()),"")</f>
        <v>0</v>
      </c>
      <c r="O55" s="199">
        <f ca="1">IFERROR(VLOOKUP($B55,'TABELLA DI APPOGGIO'!$B$2:$EH$86,30,FALSE()),"")</f>
        <v>0</v>
      </c>
      <c r="P55" s="199">
        <f ca="1">IFERROR(VLOOKUP($B55,'TABELLA DI APPOGGIO'!$B$2:$EH$86,31,FALSE()),"")</f>
        <v>0</v>
      </c>
      <c r="Q55" s="199">
        <f ca="1">IFERROR(VLOOKUP($B55,'TABELLA DI APPOGGIO'!$B$2:$EH$86,32,FALSE()),"")</f>
        <v>0</v>
      </c>
      <c r="R55" s="199">
        <f ca="1">IFERROR(VLOOKUP($B55,'TABELLA DI APPOGGIO'!$B$2:$EH$86,33,FALSE()),"")</f>
        <v>0</v>
      </c>
      <c r="S55" s="199">
        <f ca="1">IFERROR(VLOOKUP($B55,'TABELLA DI APPOGGIO'!$B$2:$EH$86,34,FALSE()),"")</f>
        <v>0</v>
      </c>
      <c r="T55" s="199">
        <f ca="1">IFERROR(VLOOKUP($B55,'TABELLA DI APPOGGIO'!$B$2:$EH$86,35,FALSE()),"")</f>
        <v>0</v>
      </c>
      <c r="U55" s="199">
        <f ca="1">IFERROR(VLOOKUP($B55,'TABELLA DI APPOGGIO'!$B$2:$EH$86,36,FALSE()),"")</f>
        <v>0</v>
      </c>
      <c r="V55" s="199">
        <f ca="1">IFERROR(VLOOKUP($B55,'TABELLA DI APPOGGIO'!$B$2:$EH$86,37,FALSE()),"")</f>
        <v>0</v>
      </c>
    </row>
    <row r="56" spans="1:1024" ht="60" customHeight="1">
      <c r="B56" s="198" t="str">
        <f t="shared" ca="1" si="2"/>
        <v>A1_A1</v>
      </c>
      <c r="C56" s="198" t="str">
        <f t="shared" ca="1" si="2"/>
        <v>Accesso, valutazione e progettazione</v>
      </c>
      <c r="D56" s="198" t="str">
        <f t="shared" ca="1" si="2"/>
        <v>Servizi di Informazione consulenza e orientamento</v>
      </c>
      <c r="E56" s="198" t="str">
        <f t="shared" ca="1" si="2"/>
        <v>Segretariato Sociale</v>
      </c>
      <c r="F56" s="198" t="str">
        <f ca="1">IFERROR(VLOOKUP($B56,'TABELLA DI APPOGGIO'!$B$2:$EI$86,138,FALSE()),"")</f>
        <v>Sì</v>
      </c>
      <c r="G56" s="199">
        <f ca="1">IFERROR(VLOOKUP($B56,'TABELLA DI APPOGGIO'!$B$2:$EH$86,22,FALSE()),"")</f>
        <v>107000</v>
      </c>
      <c r="H56" s="199">
        <f ca="1">IFERROR(VLOOKUP($B56,'TABELLA DI APPOGGIO'!$B$2:$EH$86,23,FALSE()),"")</f>
        <v>0</v>
      </c>
      <c r="I56" s="199">
        <f ca="1">IFERROR(VLOOKUP($B56,'TABELLA DI APPOGGIO'!$B$2:$EH$86,24,FALSE()),"")</f>
        <v>0</v>
      </c>
      <c r="J56" s="199">
        <f ca="1">IFERROR(VLOOKUP($B56,'TABELLA DI APPOGGIO'!$B$2:$EH$86,25,FALSE()),"")</f>
        <v>0</v>
      </c>
      <c r="K56" s="199">
        <f ca="1">IFERROR(VLOOKUP($B56,'TABELLA DI APPOGGIO'!$B$2:$EH$86,26,FALSE()),"")</f>
        <v>0</v>
      </c>
      <c r="L56" s="199">
        <f ca="1">IFERROR(VLOOKUP($B56,'TABELLA DI APPOGGIO'!$B$2:$EH$86,27,FALSE()),"")</f>
        <v>107000</v>
      </c>
      <c r="M56" s="199">
        <f ca="1">IFERROR(VLOOKUP($B56,'TABELLA DI APPOGGIO'!$B$2:$EH$86,28,FALSE()),"")</f>
        <v>0</v>
      </c>
      <c r="N56" s="199">
        <f ca="1">IFERROR(VLOOKUP($B56,'TABELLA DI APPOGGIO'!$B$2:$EH$86,29,FALSE()),"")</f>
        <v>0</v>
      </c>
      <c r="O56" s="199">
        <f ca="1">IFERROR(VLOOKUP($B56,'TABELLA DI APPOGGIO'!$B$2:$EH$86,30,FALSE()),"")</f>
        <v>0</v>
      </c>
      <c r="P56" s="199">
        <f ca="1">IFERROR(VLOOKUP($B56,'TABELLA DI APPOGGIO'!$B$2:$EH$86,31,FALSE()),"")</f>
        <v>0</v>
      </c>
      <c r="Q56" s="199">
        <f ca="1">IFERROR(VLOOKUP($B56,'TABELLA DI APPOGGIO'!$B$2:$EH$86,32,FALSE()),"")</f>
        <v>0</v>
      </c>
      <c r="R56" s="199">
        <f ca="1">IFERROR(VLOOKUP($B56,'TABELLA DI APPOGGIO'!$B$2:$EH$86,33,FALSE()),"")</f>
        <v>0</v>
      </c>
      <c r="S56" s="199">
        <f ca="1">IFERROR(VLOOKUP($B56,'TABELLA DI APPOGGIO'!$B$2:$EH$86,34,FALSE()),"")</f>
        <v>0</v>
      </c>
      <c r="T56" s="199">
        <f ca="1">IFERROR(VLOOKUP($B56,'TABELLA DI APPOGGIO'!$B$2:$EH$86,35,FALSE()),"")</f>
        <v>0</v>
      </c>
      <c r="U56" s="199">
        <f ca="1">IFERROR(VLOOKUP($B56,'TABELLA DI APPOGGIO'!$B$2:$EH$86,36,FALSE()),"")</f>
        <v>0</v>
      </c>
      <c r="V56" s="199">
        <f ca="1">IFERROR(VLOOKUP($B56,'TABELLA DI APPOGGIO'!$B$2:$EH$86,37,FALSE()),"")</f>
        <v>0</v>
      </c>
    </row>
    <row r="57" spans="1:1024" ht="60" customHeight="1">
      <c r="B57" s="198" t="str">
        <f t="shared" ca="1" si="2"/>
        <v>A1_A1</v>
      </c>
      <c r="C57" s="198" t="str">
        <f t="shared" ca="1" si="2"/>
        <v>Accesso, valutazione e progettazione</v>
      </c>
      <c r="D57" s="198" t="str">
        <f t="shared" ca="1" si="2"/>
        <v>Servizi di Informazione consulenza e orientamento</v>
      </c>
      <c r="E57" s="198" t="str">
        <f t="shared" ca="1" si="2"/>
        <v>Segretariato Sociale</v>
      </c>
      <c r="F57" s="198" t="str">
        <f ca="1">IFERROR(VLOOKUP($B57,'TABELLA DI APPOGGIO'!$B$2:$EI$86,138,FALSE()),"")</f>
        <v>Sì</v>
      </c>
      <c r="G57" s="199">
        <f ca="1">IFERROR(VLOOKUP($B57,'TABELLA DI APPOGGIO'!$B$2:$EH$86,22,FALSE()),"")</f>
        <v>107000</v>
      </c>
      <c r="H57" s="199">
        <f ca="1">IFERROR(VLOOKUP($B57,'TABELLA DI APPOGGIO'!$B$2:$EH$86,23,FALSE()),"")</f>
        <v>0</v>
      </c>
      <c r="I57" s="199">
        <f ca="1">IFERROR(VLOOKUP($B57,'TABELLA DI APPOGGIO'!$B$2:$EH$86,24,FALSE()),"")</f>
        <v>0</v>
      </c>
      <c r="J57" s="199">
        <f ca="1">IFERROR(VLOOKUP($B57,'TABELLA DI APPOGGIO'!$B$2:$EH$86,25,FALSE()),"")</f>
        <v>0</v>
      </c>
      <c r="K57" s="199">
        <f ca="1">IFERROR(VLOOKUP($B57,'TABELLA DI APPOGGIO'!$B$2:$EH$86,26,FALSE()),"")</f>
        <v>0</v>
      </c>
      <c r="L57" s="199">
        <f ca="1">IFERROR(VLOOKUP($B57,'TABELLA DI APPOGGIO'!$B$2:$EH$86,27,FALSE()),"")</f>
        <v>107000</v>
      </c>
      <c r="M57" s="199">
        <f ca="1">IFERROR(VLOOKUP($B57,'TABELLA DI APPOGGIO'!$B$2:$EH$86,28,FALSE()),"")</f>
        <v>0</v>
      </c>
      <c r="N57" s="199">
        <f ca="1">IFERROR(VLOOKUP($B57,'TABELLA DI APPOGGIO'!$B$2:$EH$86,29,FALSE()),"")</f>
        <v>0</v>
      </c>
      <c r="O57" s="199">
        <f ca="1">IFERROR(VLOOKUP($B57,'TABELLA DI APPOGGIO'!$B$2:$EH$86,30,FALSE()),"")</f>
        <v>0</v>
      </c>
      <c r="P57" s="199">
        <f ca="1">IFERROR(VLOOKUP($B57,'TABELLA DI APPOGGIO'!$B$2:$EH$86,31,FALSE()),"")</f>
        <v>0</v>
      </c>
      <c r="Q57" s="199">
        <f ca="1">IFERROR(VLOOKUP($B57,'TABELLA DI APPOGGIO'!$B$2:$EH$86,32,FALSE()),"")</f>
        <v>0</v>
      </c>
      <c r="R57" s="199">
        <f ca="1">IFERROR(VLOOKUP($B57,'TABELLA DI APPOGGIO'!$B$2:$EH$86,33,FALSE()),"")</f>
        <v>0</v>
      </c>
      <c r="S57" s="199">
        <f ca="1">IFERROR(VLOOKUP($B57,'TABELLA DI APPOGGIO'!$B$2:$EH$86,34,FALSE()),"")</f>
        <v>0</v>
      </c>
      <c r="T57" s="199">
        <f ca="1">IFERROR(VLOOKUP($B57,'TABELLA DI APPOGGIO'!$B$2:$EH$86,35,FALSE()),"")</f>
        <v>0</v>
      </c>
      <c r="U57" s="199">
        <f ca="1">IFERROR(VLOOKUP($B57,'TABELLA DI APPOGGIO'!$B$2:$EH$86,36,FALSE()),"")</f>
        <v>0</v>
      </c>
      <c r="V57" s="199">
        <f ca="1">IFERROR(VLOOKUP($B57,'TABELLA DI APPOGGIO'!$B$2:$EH$86,37,FALSE()),"")</f>
        <v>0</v>
      </c>
    </row>
    <row r="58" spans="1:1024" ht="60" customHeight="1">
      <c r="B58" s="198" t="str">
        <f t="shared" ca="1" si="2"/>
        <v>A1_A1</v>
      </c>
      <c r="C58" s="198" t="str">
        <f t="shared" ca="1" si="2"/>
        <v>Accesso, valutazione e progettazione</v>
      </c>
      <c r="D58" s="198" t="str">
        <f t="shared" ca="1" si="2"/>
        <v>Servizi di Informazione consulenza e orientamento</v>
      </c>
      <c r="E58" s="198" t="str">
        <f t="shared" ca="1" si="2"/>
        <v>Segretariato Sociale</v>
      </c>
      <c r="F58" s="198" t="str">
        <f ca="1">IFERROR(VLOOKUP($B58,'TABELLA DI APPOGGIO'!$B$2:$EI$86,138,FALSE()),"")</f>
        <v>Sì</v>
      </c>
      <c r="G58" s="199">
        <f ca="1">IFERROR(VLOOKUP($B58,'TABELLA DI APPOGGIO'!$B$2:$EH$86,22,FALSE()),"")</f>
        <v>107000</v>
      </c>
      <c r="H58" s="199">
        <f ca="1">IFERROR(VLOOKUP($B58,'TABELLA DI APPOGGIO'!$B$2:$EH$86,23,FALSE()),"")</f>
        <v>0</v>
      </c>
      <c r="I58" s="199">
        <f ca="1">IFERROR(VLOOKUP($B58,'TABELLA DI APPOGGIO'!$B$2:$EH$86,24,FALSE()),"")</f>
        <v>0</v>
      </c>
      <c r="J58" s="199">
        <f ca="1">IFERROR(VLOOKUP($B58,'TABELLA DI APPOGGIO'!$B$2:$EH$86,25,FALSE()),"")</f>
        <v>0</v>
      </c>
      <c r="K58" s="199">
        <f ca="1">IFERROR(VLOOKUP($B58,'TABELLA DI APPOGGIO'!$B$2:$EH$86,26,FALSE()),"")</f>
        <v>0</v>
      </c>
      <c r="L58" s="199">
        <f ca="1">IFERROR(VLOOKUP($B58,'TABELLA DI APPOGGIO'!$B$2:$EH$86,27,FALSE()),"")</f>
        <v>107000</v>
      </c>
      <c r="M58" s="199">
        <f ca="1">IFERROR(VLOOKUP($B58,'TABELLA DI APPOGGIO'!$B$2:$EH$86,28,FALSE()),"")</f>
        <v>0</v>
      </c>
      <c r="N58" s="199">
        <f ca="1">IFERROR(VLOOKUP($B58,'TABELLA DI APPOGGIO'!$B$2:$EH$86,29,FALSE()),"")</f>
        <v>0</v>
      </c>
      <c r="O58" s="199">
        <f ca="1">IFERROR(VLOOKUP($B58,'TABELLA DI APPOGGIO'!$B$2:$EH$86,30,FALSE()),"")</f>
        <v>0</v>
      </c>
      <c r="P58" s="199">
        <f ca="1">IFERROR(VLOOKUP($B58,'TABELLA DI APPOGGIO'!$B$2:$EH$86,31,FALSE()),"")</f>
        <v>0</v>
      </c>
      <c r="Q58" s="199">
        <f ca="1">IFERROR(VLOOKUP($B58,'TABELLA DI APPOGGIO'!$B$2:$EH$86,32,FALSE()),"")</f>
        <v>0</v>
      </c>
      <c r="R58" s="199">
        <f ca="1">IFERROR(VLOOKUP($B58,'TABELLA DI APPOGGIO'!$B$2:$EH$86,33,FALSE()),"")</f>
        <v>0</v>
      </c>
      <c r="S58" s="199">
        <f ca="1">IFERROR(VLOOKUP($B58,'TABELLA DI APPOGGIO'!$B$2:$EH$86,34,FALSE()),"")</f>
        <v>0</v>
      </c>
      <c r="T58" s="199">
        <f ca="1">IFERROR(VLOOKUP($B58,'TABELLA DI APPOGGIO'!$B$2:$EH$86,35,FALSE()),"")</f>
        <v>0</v>
      </c>
      <c r="U58" s="199">
        <f ca="1">IFERROR(VLOOKUP($B58,'TABELLA DI APPOGGIO'!$B$2:$EH$86,36,FALSE()),"")</f>
        <v>0</v>
      </c>
      <c r="V58" s="199">
        <f ca="1">IFERROR(VLOOKUP($B58,'TABELLA DI APPOGGIO'!$B$2:$EH$86,37,FALSE()),"")</f>
        <v>0</v>
      </c>
    </row>
    <row r="59" spans="1:1024" ht="60" customHeight="1">
      <c r="B59" s="198" t="str">
        <f t="shared" ca="1" si="2"/>
        <v>A1_A1</v>
      </c>
      <c r="C59" s="198" t="str">
        <f t="shared" ca="1" si="2"/>
        <v>Accesso, valutazione e progettazione</v>
      </c>
      <c r="D59" s="198" t="str">
        <f t="shared" ca="1" si="2"/>
        <v>Servizi di Informazione consulenza e orientamento</v>
      </c>
      <c r="E59" s="198" t="str">
        <f t="shared" ca="1" si="2"/>
        <v>Segretariato Sociale</v>
      </c>
      <c r="F59" s="198" t="str">
        <f ca="1">IFERROR(VLOOKUP($B59,'TABELLA DI APPOGGIO'!$B$2:$EI$86,138,FALSE()),"")</f>
        <v>Sì</v>
      </c>
      <c r="G59" s="199">
        <f ca="1">IFERROR(VLOOKUP($B59,'TABELLA DI APPOGGIO'!$B$2:$EH$86,22,FALSE()),"")</f>
        <v>107000</v>
      </c>
      <c r="H59" s="199">
        <f ca="1">IFERROR(VLOOKUP($B59,'TABELLA DI APPOGGIO'!$B$2:$EH$86,23,FALSE()),"")</f>
        <v>0</v>
      </c>
      <c r="I59" s="199">
        <f ca="1">IFERROR(VLOOKUP($B59,'TABELLA DI APPOGGIO'!$B$2:$EH$86,24,FALSE()),"")</f>
        <v>0</v>
      </c>
      <c r="J59" s="199">
        <f ca="1">IFERROR(VLOOKUP($B59,'TABELLA DI APPOGGIO'!$B$2:$EH$86,25,FALSE()),"")</f>
        <v>0</v>
      </c>
      <c r="K59" s="199">
        <f ca="1">IFERROR(VLOOKUP($B59,'TABELLA DI APPOGGIO'!$B$2:$EH$86,26,FALSE()),"")</f>
        <v>0</v>
      </c>
      <c r="L59" s="199">
        <f ca="1">IFERROR(VLOOKUP($B59,'TABELLA DI APPOGGIO'!$B$2:$EH$86,27,FALSE()),"")</f>
        <v>107000</v>
      </c>
      <c r="M59" s="199">
        <f ca="1">IFERROR(VLOOKUP($B59,'TABELLA DI APPOGGIO'!$B$2:$EH$86,28,FALSE()),"")</f>
        <v>0</v>
      </c>
      <c r="N59" s="199">
        <f ca="1">IFERROR(VLOOKUP($B59,'TABELLA DI APPOGGIO'!$B$2:$EH$86,29,FALSE()),"")</f>
        <v>0</v>
      </c>
      <c r="O59" s="199">
        <f ca="1">IFERROR(VLOOKUP($B59,'TABELLA DI APPOGGIO'!$B$2:$EH$86,30,FALSE()),"")</f>
        <v>0</v>
      </c>
      <c r="P59" s="199">
        <f ca="1">IFERROR(VLOOKUP($B59,'TABELLA DI APPOGGIO'!$B$2:$EH$86,31,FALSE()),"")</f>
        <v>0</v>
      </c>
      <c r="Q59" s="199">
        <f ca="1">IFERROR(VLOOKUP($B59,'TABELLA DI APPOGGIO'!$B$2:$EH$86,32,FALSE()),"")</f>
        <v>0</v>
      </c>
      <c r="R59" s="199">
        <f ca="1">IFERROR(VLOOKUP($B59,'TABELLA DI APPOGGIO'!$B$2:$EH$86,33,FALSE()),"")</f>
        <v>0</v>
      </c>
      <c r="S59" s="199">
        <f ca="1">IFERROR(VLOOKUP($B59,'TABELLA DI APPOGGIO'!$B$2:$EH$86,34,FALSE()),"")</f>
        <v>0</v>
      </c>
      <c r="T59" s="199">
        <f ca="1">IFERROR(VLOOKUP($B59,'TABELLA DI APPOGGIO'!$B$2:$EH$86,35,FALSE()),"")</f>
        <v>0</v>
      </c>
      <c r="U59" s="199">
        <f ca="1">IFERROR(VLOOKUP($B59,'TABELLA DI APPOGGIO'!$B$2:$EH$86,36,FALSE()),"")</f>
        <v>0</v>
      </c>
      <c r="V59" s="199">
        <f ca="1">IFERROR(VLOOKUP($B59,'TABELLA DI APPOGGIO'!$B$2:$EH$86,37,FALSE()),"")</f>
        <v>0</v>
      </c>
    </row>
    <row r="60" spans="1:1024" ht="60" customHeight="1">
      <c r="B60" s="198" t="str">
        <f t="shared" ca="1" si="2"/>
        <v>A1_A1</v>
      </c>
      <c r="C60" s="198" t="str">
        <f t="shared" ca="1" si="2"/>
        <v>Accesso, valutazione e progettazione</v>
      </c>
      <c r="D60" s="198" t="str">
        <f t="shared" ca="1" si="2"/>
        <v>Servizi di Informazione consulenza e orientamento</v>
      </c>
      <c r="E60" s="198" t="str">
        <f t="shared" ca="1" si="2"/>
        <v>Segretariato Sociale</v>
      </c>
      <c r="F60" s="198" t="str">
        <f ca="1">IFERROR(VLOOKUP($B60,'TABELLA DI APPOGGIO'!$B$2:$EI$86,138,FALSE()),"")</f>
        <v>Sì</v>
      </c>
      <c r="G60" s="199">
        <f ca="1">IFERROR(VLOOKUP($B60,'TABELLA DI APPOGGIO'!$B$2:$EH$86,22,FALSE()),"")</f>
        <v>107000</v>
      </c>
      <c r="H60" s="199">
        <f ca="1">IFERROR(VLOOKUP($B60,'TABELLA DI APPOGGIO'!$B$2:$EH$86,23,FALSE()),"")</f>
        <v>0</v>
      </c>
      <c r="I60" s="199">
        <f ca="1">IFERROR(VLOOKUP($B60,'TABELLA DI APPOGGIO'!$B$2:$EH$86,24,FALSE()),"")</f>
        <v>0</v>
      </c>
      <c r="J60" s="199">
        <f ca="1">IFERROR(VLOOKUP($B60,'TABELLA DI APPOGGIO'!$B$2:$EH$86,25,FALSE()),"")</f>
        <v>0</v>
      </c>
      <c r="K60" s="199">
        <f ca="1">IFERROR(VLOOKUP($B60,'TABELLA DI APPOGGIO'!$B$2:$EH$86,26,FALSE()),"")</f>
        <v>0</v>
      </c>
      <c r="L60" s="199">
        <f ca="1">IFERROR(VLOOKUP($B60,'TABELLA DI APPOGGIO'!$B$2:$EH$86,27,FALSE()),"")</f>
        <v>107000</v>
      </c>
      <c r="M60" s="199">
        <f ca="1">IFERROR(VLOOKUP($B60,'TABELLA DI APPOGGIO'!$B$2:$EH$86,28,FALSE()),"")</f>
        <v>0</v>
      </c>
      <c r="N60" s="199">
        <f ca="1">IFERROR(VLOOKUP($B60,'TABELLA DI APPOGGIO'!$B$2:$EH$86,29,FALSE()),"")</f>
        <v>0</v>
      </c>
      <c r="O60" s="199">
        <f ca="1">IFERROR(VLOOKUP($B60,'TABELLA DI APPOGGIO'!$B$2:$EH$86,30,FALSE()),"")</f>
        <v>0</v>
      </c>
      <c r="P60" s="199">
        <f ca="1">IFERROR(VLOOKUP($B60,'TABELLA DI APPOGGIO'!$B$2:$EH$86,31,FALSE()),"")</f>
        <v>0</v>
      </c>
      <c r="Q60" s="199">
        <f ca="1">IFERROR(VLOOKUP($B60,'TABELLA DI APPOGGIO'!$B$2:$EH$86,32,FALSE()),"")</f>
        <v>0</v>
      </c>
      <c r="R60" s="199">
        <f ca="1">IFERROR(VLOOKUP($B60,'TABELLA DI APPOGGIO'!$B$2:$EH$86,33,FALSE()),"")</f>
        <v>0</v>
      </c>
      <c r="S60" s="199">
        <f ca="1">IFERROR(VLOOKUP($B60,'TABELLA DI APPOGGIO'!$B$2:$EH$86,34,FALSE()),"")</f>
        <v>0</v>
      </c>
      <c r="T60" s="199">
        <f ca="1">IFERROR(VLOOKUP($B60,'TABELLA DI APPOGGIO'!$B$2:$EH$86,35,FALSE()),"")</f>
        <v>0</v>
      </c>
      <c r="U60" s="199">
        <f ca="1">IFERROR(VLOOKUP($B60,'TABELLA DI APPOGGIO'!$B$2:$EH$86,36,FALSE()),"")</f>
        <v>0</v>
      </c>
      <c r="V60" s="199">
        <f ca="1">IFERROR(VLOOKUP($B60,'TABELLA DI APPOGGIO'!$B$2:$EH$86,37,FALSE()),"")</f>
        <v>0</v>
      </c>
    </row>
    <row r="61" spans="1:1024" ht="60" customHeight="1">
      <c r="B61" s="198" t="str">
        <f t="shared" ca="1" si="2"/>
        <v>A1_A1</v>
      </c>
      <c r="C61" s="198" t="str">
        <f t="shared" ca="1" si="2"/>
        <v>Accesso, valutazione e progettazione</v>
      </c>
      <c r="D61" s="198" t="str">
        <f t="shared" ca="1" si="2"/>
        <v>Servizi di Informazione consulenza e orientamento</v>
      </c>
      <c r="E61" s="198" t="str">
        <f t="shared" ca="1" si="2"/>
        <v>Segretariato Sociale</v>
      </c>
      <c r="F61" s="198" t="str">
        <f ca="1">IFERROR(VLOOKUP($B61,'TABELLA DI APPOGGIO'!$B$2:$EI$86,138,FALSE()),"")</f>
        <v>Sì</v>
      </c>
      <c r="G61" s="199">
        <f ca="1">IFERROR(VLOOKUP($B61,'TABELLA DI APPOGGIO'!$B$2:$EH$86,22,FALSE()),"")</f>
        <v>107000</v>
      </c>
      <c r="H61" s="199">
        <f ca="1">IFERROR(VLOOKUP($B61,'TABELLA DI APPOGGIO'!$B$2:$EH$86,23,FALSE()),"")</f>
        <v>0</v>
      </c>
      <c r="I61" s="199">
        <f ca="1">IFERROR(VLOOKUP($B61,'TABELLA DI APPOGGIO'!$B$2:$EH$86,24,FALSE()),"")</f>
        <v>0</v>
      </c>
      <c r="J61" s="199">
        <f ca="1">IFERROR(VLOOKUP($B61,'TABELLA DI APPOGGIO'!$B$2:$EH$86,25,FALSE()),"")</f>
        <v>0</v>
      </c>
      <c r="K61" s="199">
        <f ca="1">IFERROR(VLOOKUP($B61,'TABELLA DI APPOGGIO'!$B$2:$EH$86,26,FALSE()),"")</f>
        <v>0</v>
      </c>
      <c r="L61" s="199">
        <f ca="1">IFERROR(VLOOKUP($B61,'TABELLA DI APPOGGIO'!$B$2:$EH$86,27,FALSE()),"")</f>
        <v>107000</v>
      </c>
      <c r="M61" s="199">
        <f ca="1">IFERROR(VLOOKUP($B61,'TABELLA DI APPOGGIO'!$B$2:$EH$86,28,FALSE()),"")</f>
        <v>0</v>
      </c>
      <c r="N61" s="199">
        <f ca="1">IFERROR(VLOOKUP($B61,'TABELLA DI APPOGGIO'!$B$2:$EH$86,29,FALSE()),"")</f>
        <v>0</v>
      </c>
      <c r="O61" s="199">
        <f ca="1">IFERROR(VLOOKUP($B61,'TABELLA DI APPOGGIO'!$B$2:$EH$86,30,FALSE()),"")</f>
        <v>0</v>
      </c>
      <c r="P61" s="199">
        <f ca="1">IFERROR(VLOOKUP($B61,'TABELLA DI APPOGGIO'!$B$2:$EH$86,31,FALSE()),"")</f>
        <v>0</v>
      </c>
      <c r="Q61" s="199">
        <f ca="1">IFERROR(VLOOKUP($B61,'TABELLA DI APPOGGIO'!$B$2:$EH$86,32,FALSE()),"")</f>
        <v>0</v>
      </c>
      <c r="R61" s="199">
        <f ca="1">IFERROR(VLOOKUP($B61,'TABELLA DI APPOGGIO'!$B$2:$EH$86,33,FALSE()),"")</f>
        <v>0</v>
      </c>
      <c r="S61" s="199">
        <f ca="1">IFERROR(VLOOKUP($B61,'TABELLA DI APPOGGIO'!$B$2:$EH$86,34,FALSE()),"")</f>
        <v>0</v>
      </c>
      <c r="T61" s="199">
        <f ca="1">IFERROR(VLOOKUP($B61,'TABELLA DI APPOGGIO'!$B$2:$EH$86,35,FALSE()),"")</f>
        <v>0</v>
      </c>
      <c r="U61" s="199">
        <f ca="1">IFERROR(VLOOKUP($B61,'TABELLA DI APPOGGIO'!$B$2:$EH$86,36,FALSE()),"")</f>
        <v>0</v>
      </c>
      <c r="V61" s="199">
        <f ca="1">IFERROR(VLOOKUP($B61,'TABELLA DI APPOGGIO'!$B$2:$EH$86,37,FALSE()),"")</f>
        <v>0</v>
      </c>
    </row>
    <row r="62" spans="1:1024" s="191" customFormat="1" ht="60" customHeight="1">
      <c r="A62" s="189"/>
      <c r="B62" s="198" t="str">
        <f t="shared" ca="1" si="2"/>
        <v>A1_A1</v>
      </c>
      <c r="C62" s="198" t="str">
        <f t="shared" ca="1" si="2"/>
        <v>Accesso, valutazione e progettazione</v>
      </c>
      <c r="D62" s="198" t="str">
        <f t="shared" ca="1" si="2"/>
        <v>Servizi di Informazione consulenza e orientamento</v>
      </c>
      <c r="E62" s="198" t="str">
        <f t="shared" ca="1" si="2"/>
        <v>Segretariato Sociale</v>
      </c>
      <c r="F62" s="198" t="str">
        <f ca="1">IFERROR(VLOOKUP($B62,'TABELLA DI APPOGGIO'!$B$2:$EI$86,138,FALSE()),"")</f>
        <v>Sì</v>
      </c>
      <c r="G62" s="199">
        <f ca="1">IFERROR(VLOOKUP($B62,'TABELLA DI APPOGGIO'!$B$2:$EH$86,22,FALSE()),"")</f>
        <v>107000</v>
      </c>
      <c r="H62" s="199">
        <f ca="1">IFERROR(VLOOKUP($B62,'TABELLA DI APPOGGIO'!$B$2:$EH$86,23,FALSE()),"")</f>
        <v>0</v>
      </c>
      <c r="I62" s="199">
        <f ca="1">IFERROR(VLOOKUP($B62,'TABELLA DI APPOGGIO'!$B$2:$EH$86,24,FALSE()),"")</f>
        <v>0</v>
      </c>
      <c r="J62" s="199">
        <f ca="1">IFERROR(VLOOKUP($B62,'TABELLA DI APPOGGIO'!$B$2:$EH$86,25,FALSE()),"")</f>
        <v>0</v>
      </c>
      <c r="K62" s="199">
        <f ca="1">IFERROR(VLOOKUP($B62,'TABELLA DI APPOGGIO'!$B$2:$EH$86,26,FALSE()),"")</f>
        <v>0</v>
      </c>
      <c r="L62" s="199">
        <f ca="1">IFERROR(VLOOKUP($B62,'TABELLA DI APPOGGIO'!$B$2:$EH$86,27,FALSE()),"")</f>
        <v>107000</v>
      </c>
      <c r="M62" s="199">
        <f ca="1">IFERROR(VLOOKUP($B62,'TABELLA DI APPOGGIO'!$B$2:$EH$86,28,FALSE()),"")</f>
        <v>0</v>
      </c>
      <c r="N62" s="199">
        <f ca="1">IFERROR(VLOOKUP($B62,'TABELLA DI APPOGGIO'!$B$2:$EH$86,29,FALSE()),"")</f>
        <v>0</v>
      </c>
      <c r="O62" s="199">
        <f ca="1">IFERROR(VLOOKUP($B62,'TABELLA DI APPOGGIO'!$B$2:$EH$86,30,FALSE()),"")</f>
        <v>0</v>
      </c>
      <c r="P62" s="199">
        <f ca="1">IFERROR(VLOOKUP($B62,'TABELLA DI APPOGGIO'!$B$2:$EH$86,31,FALSE()),"")</f>
        <v>0</v>
      </c>
      <c r="Q62" s="199">
        <f ca="1">IFERROR(VLOOKUP($B62,'TABELLA DI APPOGGIO'!$B$2:$EH$86,32,FALSE()),"")</f>
        <v>0</v>
      </c>
      <c r="R62" s="199">
        <f ca="1">IFERROR(VLOOKUP($B62,'TABELLA DI APPOGGIO'!$B$2:$EH$86,33,FALSE()),"")</f>
        <v>0</v>
      </c>
      <c r="S62" s="199">
        <f ca="1">IFERROR(VLOOKUP($B62,'TABELLA DI APPOGGIO'!$B$2:$EH$86,34,FALSE()),"")</f>
        <v>0</v>
      </c>
      <c r="T62" s="199">
        <f ca="1">IFERROR(VLOOKUP($B62,'TABELLA DI APPOGGIO'!$B$2:$EH$86,35,FALSE()),"")</f>
        <v>0</v>
      </c>
      <c r="U62" s="199">
        <f ca="1">IFERROR(VLOOKUP($B62,'TABELLA DI APPOGGIO'!$B$2:$EH$86,36,FALSE()),"")</f>
        <v>0</v>
      </c>
      <c r="V62" s="199">
        <f ca="1">IFERROR(VLOOKUP($B62,'TABELLA DI APPOGGIO'!$B$2:$EH$86,37,FALSE()),"")</f>
        <v>0</v>
      </c>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89"/>
      <c r="AY62" s="189"/>
      <c r="AZ62" s="189"/>
      <c r="BA62" s="189"/>
      <c r="BB62" s="189"/>
      <c r="BC62" s="189"/>
      <c r="BD62" s="189"/>
      <c r="BE62" s="189"/>
      <c r="BF62" s="189"/>
      <c r="BG62" s="189"/>
      <c r="BH62" s="189"/>
      <c r="BI62" s="189"/>
      <c r="BJ62" s="189"/>
      <c r="BK62" s="189"/>
      <c r="BL62" s="189"/>
      <c r="BM62" s="189"/>
      <c r="BN62" s="189"/>
      <c r="BO62" s="189"/>
      <c r="BP62" s="189"/>
      <c r="BQ62" s="189"/>
      <c r="BR62" s="189"/>
      <c r="BS62" s="189"/>
      <c r="BT62" s="189"/>
      <c r="BU62" s="189"/>
      <c r="BV62" s="189"/>
      <c r="BW62" s="189"/>
      <c r="BX62" s="189"/>
      <c r="BY62" s="189"/>
      <c r="BZ62" s="189"/>
      <c r="CA62" s="189"/>
      <c r="CB62" s="189"/>
      <c r="CC62" s="189"/>
      <c r="CD62" s="189"/>
      <c r="CE62" s="189"/>
      <c r="CF62" s="189"/>
      <c r="CG62" s="189"/>
      <c r="CH62" s="189"/>
      <c r="CI62" s="189"/>
      <c r="CJ62" s="189"/>
      <c r="CK62" s="189"/>
      <c r="CL62" s="189"/>
      <c r="CM62" s="189"/>
      <c r="CN62" s="189"/>
      <c r="CO62" s="189"/>
      <c r="CP62" s="189"/>
      <c r="CQ62" s="189"/>
      <c r="CR62" s="189"/>
      <c r="CS62" s="189"/>
      <c r="CT62" s="189"/>
      <c r="CU62" s="189"/>
      <c r="CV62" s="189"/>
      <c r="CW62" s="189"/>
      <c r="CX62" s="189"/>
      <c r="CY62" s="189"/>
      <c r="CZ62" s="189"/>
      <c r="DA62" s="189"/>
      <c r="DB62" s="189"/>
      <c r="DC62" s="189"/>
      <c r="DD62" s="189"/>
      <c r="DE62" s="189"/>
      <c r="DF62" s="189"/>
      <c r="DG62" s="189"/>
      <c r="DH62" s="189"/>
      <c r="DI62" s="189"/>
      <c r="DJ62" s="189"/>
      <c r="DK62" s="189"/>
      <c r="DL62" s="189"/>
      <c r="DM62" s="189"/>
      <c r="DN62" s="189"/>
      <c r="DO62" s="189"/>
      <c r="DP62" s="189"/>
      <c r="DQ62" s="189"/>
      <c r="DR62" s="189"/>
      <c r="DS62" s="189"/>
      <c r="DT62" s="189"/>
      <c r="DU62" s="189"/>
      <c r="DV62" s="189"/>
      <c r="DW62" s="189"/>
      <c r="DX62" s="189"/>
      <c r="DY62" s="189"/>
      <c r="DZ62" s="189"/>
      <c r="EA62" s="189"/>
      <c r="EB62" s="189"/>
      <c r="EC62" s="189"/>
      <c r="ED62" s="189"/>
      <c r="EE62" s="189"/>
      <c r="EF62" s="189"/>
      <c r="EG62" s="189"/>
      <c r="EH62" s="189"/>
      <c r="EI62" s="189"/>
      <c r="EJ62" s="189"/>
      <c r="EK62" s="189"/>
      <c r="EL62" s="189"/>
      <c r="EM62" s="189"/>
      <c r="EN62" s="189"/>
      <c r="EO62" s="189"/>
      <c r="EP62" s="189"/>
      <c r="EQ62" s="189"/>
      <c r="ER62" s="189"/>
      <c r="ES62" s="189"/>
      <c r="ET62" s="189"/>
      <c r="EU62" s="189"/>
      <c r="EV62" s="189"/>
      <c r="EW62" s="189"/>
      <c r="EX62" s="189"/>
      <c r="EY62" s="189"/>
      <c r="EZ62" s="189"/>
      <c r="FA62" s="189"/>
      <c r="FB62" s="189"/>
      <c r="FC62" s="189"/>
      <c r="FD62" s="189"/>
      <c r="FE62" s="189"/>
      <c r="FF62" s="189"/>
      <c r="FG62" s="189"/>
      <c r="FH62" s="189"/>
      <c r="FI62" s="189"/>
      <c r="FJ62" s="189"/>
      <c r="FK62" s="189"/>
      <c r="FL62" s="189"/>
      <c r="FM62" s="189"/>
      <c r="FN62" s="189"/>
      <c r="FO62" s="189"/>
      <c r="FP62" s="189"/>
      <c r="FQ62" s="189"/>
      <c r="FR62" s="189"/>
      <c r="FS62" s="189"/>
      <c r="FT62" s="189"/>
      <c r="FU62" s="189"/>
      <c r="FV62" s="189"/>
      <c r="FW62" s="189"/>
      <c r="FX62" s="189"/>
      <c r="FY62" s="189"/>
      <c r="FZ62" s="189"/>
      <c r="GA62" s="189"/>
      <c r="GB62" s="189"/>
      <c r="GC62" s="189"/>
      <c r="GD62" s="189"/>
      <c r="GE62" s="189"/>
      <c r="GF62" s="189"/>
      <c r="GG62" s="189"/>
      <c r="GH62" s="189"/>
      <c r="GI62" s="189"/>
      <c r="GJ62" s="189"/>
      <c r="GK62" s="189"/>
      <c r="GL62" s="189"/>
      <c r="GM62" s="189"/>
      <c r="GN62" s="189"/>
      <c r="GO62" s="189"/>
      <c r="GP62" s="189"/>
      <c r="GQ62" s="189"/>
      <c r="GR62" s="189"/>
      <c r="GS62" s="189"/>
      <c r="GT62" s="189"/>
      <c r="GU62" s="189"/>
      <c r="GV62" s="189"/>
      <c r="GW62" s="189"/>
      <c r="GX62" s="189"/>
      <c r="GY62" s="189"/>
      <c r="GZ62" s="189"/>
      <c r="HA62" s="189"/>
      <c r="HB62" s="189"/>
      <c r="HC62" s="189"/>
      <c r="HD62" s="189"/>
      <c r="HE62" s="189"/>
      <c r="HF62" s="189"/>
      <c r="HG62" s="189"/>
      <c r="HH62" s="189"/>
      <c r="HI62" s="189"/>
      <c r="HJ62" s="189"/>
      <c r="HK62" s="189"/>
      <c r="HL62" s="189"/>
      <c r="HM62" s="189"/>
      <c r="HN62" s="189"/>
      <c r="HO62" s="189"/>
      <c r="HP62" s="189"/>
      <c r="HQ62" s="189"/>
      <c r="HR62" s="189"/>
      <c r="HS62" s="189"/>
      <c r="HT62" s="189"/>
      <c r="HU62" s="189"/>
      <c r="HV62" s="189"/>
      <c r="HW62" s="189"/>
      <c r="HX62" s="189"/>
      <c r="HY62" s="189"/>
      <c r="HZ62" s="189"/>
      <c r="IA62" s="189"/>
      <c r="IB62" s="189"/>
      <c r="IC62" s="189"/>
      <c r="ID62" s="189"/>
      <c r="IE62" s="189"/>
      <c r="IF62" s="189"/>
      <c r="IG62" s="189"/>
      <c r="IH62" s="189"/>
      <c r="II62" s="189"/>
      <c r="IJ62" s="189"/>
      <c r="IK62" s="189"/>
      <c r="IL62" s="189"/>
      <c r="IM62" s="189"/>
      <c r="IN62" s="189"/>
      <c r="IO62" s="189"/>
      <c r="IP62" s="189"/>
      <c r="IQ62" s="189"/>
      <c r="IR62" s="189"/>
      <c r="IS62" s="189"/>
      <c r="IT62" s="189"/>
      <c r="IU62" s="189"/>
      <c r="IV62" s="189"/>
      <c r="IW62" s="189"/>
      <c r="IX62" s="189"/>
      <c r="IY62" s="189"/>
      <c r="IZ62" s="189"/>
      <c r="JA62" s="189"/>
      <c r="JB62" s="189"/>
      <c r="JC62" s="189"/>
      <c r="JD62" s="189"/>
      <c r="JE62" s="189"/>
      <c r="JF62" s="189"/>
      <c r="JG62" s="189"/>
      <c r="JH62" s="189"/>
      <c r="JI62" s="189"/>
      <c r="JJ62" s="189"/>
      <c r="JK62" s="189"/>
      <c r="JL62" s="189"/>
      <c r="JM62" s="189"/>
      <c r="JN62" s="189"/>
      <c r="JO62" s="189"/>
      <c r="JP62" s="189"/>
      <c r="JQ62" s="189"/>
      <c r="JR62" s="189"/>
      <c r="JS62" s="189"/>
      <c r="JT62" s="189"/>
      <c r="JU62" s="189"/>
      <c r="JV62" s="189"/>
      <c r="JW62" s="189"/>
      <c r="JX62" s="189"/>
      <c r="JY62" s="189"/>
      <c r="JZ62" s="189"/>
      <c r="KA62" s="189"/>
      <c r="KB62" s="189"/>
      <c r="KC62" s="189"/>
      <c r="KD62" s="189"/>
      <c r="KE62" s="189"/>
      <c r="KF62" s="189"/>
      <c r="KG62" s="189"/>
      <c r="KH62" s="189"/>
      <c r="KI62" s="189"/>
      <c r="KJ62" s="189"/>
      <c r="KK62" s="189"/>
      <c r="KL62" s="189"/>
      <c r="KM62" s="189"/>
      <c r="KN62" s="189"/>
      <c r="KO62" s="189"/>
      <c r="KP62" s="189"/>
      <c r="KQ62" s="189"/>
      <c r="KR62" s="189"/>
      <c r="KS62" s="189"/>
      <c r="KT62" s="189"/>
      <c r="KU62" s="189"/>
      <c r="KV62" s="189"/>
      <c r="KW62" s="189"/>
      <c r="KX62" s="189"/>
      <c r="KY62" s="189"/>
      <c r="KZ62" s="189"/>
      <c r="LA62" s="189"/>
      <c r="LB62" s="189"/>
      <c r="LC62" s="189"/>
      <c r="LD62" s="189"/>
      <c r="LE62" s="189"/>
      <c r="LF62" s="189"/>
      <c r="LG62" s="189"/>
      <c r="LH62" s="189"/>
      <c r="LI62" s="189"/>
      <c r="LJ62" s="189"/>
      <c r="LK62" s="189"/>
      <c r="LL62" s="189"/>
      <c r="LM62" s="189"/>
      <c r="LN62" s="189"/>
      <c r="LO62" s="189"/>
      <c r="LP62" s="189"/>
      <c r="LQ62" s="189"/>
      <c r="LR62" s="189"/>
      <c r="LS62" s="189"/>
      <c r="LT62" s="189"/>
      <c r="LU62" s="189"/>
      <c r="LV62" s="189"/>
      <c r="LW62" s="189"/>
      <c r="LX62" s="189"/>
      <c r="LY62" s="189"/>
      <c r="LZ62" s="189"/>
      <c r="MA62" s="189"/>
      <c r="MB62" s="189"/>
      <c r="MC62" s="189"/>
      <c r="MD62" s="189"/>
      <c r="ME62" s="189"/>
      <c r="MF62" s="189"/>
      <c r="MG62" s="189"/>
      <c r="MH62" s="189"/>
      <c r="MI62" s="189"/>
      <c r="MJ62" s="189"/>
      <c r="MK62" s="189"/>
      <c r="ML62" s="189"/>
      <c r="MM62" s="189"/>
      <c r="MN62" s="189"/>
      <c r="MO62" s="189"/>
      <c r="MP62" s="189"/>
      <c r="MQ62" s="189"/>
      <c r="MR62" s="189"/>
      <c r="MS62" s="189"/>
      <c r="MT62" s="189"/>
      <c r="MU62" s="189"/>
      <c r="MV62" s="189"/>
      <c r="MW62" s="189"/>
      <c r="MX62" s="189"/>
      <c r="MY62" s="189"/>
      <c r="MZ62" s="189"/>
      <c r="NA62" s="189"/>
      <c r="NB62" s="189"/>
      <c r="NC62" s="189"/>
      <c r="ND62" s="189"/>
      <c r="NE62" s="189"/>
      <c r="NF62" s="189"/>
      <c r="NG62" s="189"/>
      <c r="NH62" s="189"/>
      <c r="NI62" s="189"/>
      <c r="NJ62" s="189"/>
      <c r="NK62" s="189"/>
      <c r="NL62" s="189"/>
      <c r="NM62" s="189"/>
      <c r="NN62" s="189"/>
      <c r="NO62" s="189"/>
      <c r="NP62" s="189"/>
      <c r="NQ62" s="189"/>
      <c r="NR62" s="189"/>
      <c r="NS62" s="189"/>
      <c r="NT62" s="189"/>
      <c r="NU62" s="189"/>
      <c r="NV62" s="189"/>
      <c r="NW62" s="189"/>
      <c r="NX62" s="189"/>
      <c r="NY62" s="189"/>
      <c r="NZ62" s="189"/>
      <c r="OA62" s="189"/>
      <c r="OB62" s="189"/>
      <c r="OC62" s="189"/>
      <c r="OD62" s="189"/>
      <c r="OE62" s="189"/>
      <c r="OF62" s="189"/>
      <c r="OG62" s="189"/>
      <c r="OH62" s="189"/>
      <c r="OI62" s="189"/>
      <c r="OJ62" s="189"/>
      <c r="OK62" s="189"/>
      <c r="OL62" s="189"/>
      <c r="OM62" s="189"/>
      <c r="ON62" s="189"/>
      <c r="OO62" s="189"/>
      <c r="OP62" s="189"/>
      <c r="OQ62" s="189"/>
      <c r="OR62" s="189"/>
      <c r="OS62" s="189"/>
      <c r="OT62" s="189"/>
      <c r="OU62" s="189"/>
      <c r="OV62" s="189"/>
      <c r="OW62" s="189"/>
      <c r="OX62" s="189"/>
      <c r="OY62" s="189"/>
      <c r="OZ62" s="189"/>
      <c r="PA62" s="189"/>
      <c r="PB62" s="189"/>
      <c r="PC62" s="189"/>
      <c r="PD62" s="189"/>
      <c r="PE62" s="189"/>
      <c r="PF62" s="189"/>
      <c r="PG62" s="189"/>
      <c r="PH62" s="189"/>
      <c r="PI62" s="189"/>
      <c r="PJ62" s="189"/>
      <c r="PK62" s="189"/>
      <c r="PL62" s="189"/>
      <c r="PM62" s="189"/>
      <c r="PN62" s="189"/>
      <c r="PO62" s="189"/>
      <c r="PP62" s="189"/>
      <c r="PQ62" s="189"/>
      <c r="PR62" s="189"/>
      <c r="PS62" s="189"/>
      <c r="PT62" s="189"/>
      <c r="PU62" s="189"/>
      <c r="PV62" s="189"/>
      <c r="PW62" s="189"/>
      <c r="PX62" s="189"/>
      <c r="PY62" s="189"/>
      <c r="PZ62" s="189"/>
      <c r="QA62" s="189"/>
      <c r="QB62" s="189"/>
      <c r="QC62" s="189"/>
      <c r="QD62" s="189"/>
      <c r="QE62" s="189"/>
      <c r="QF62" s="189"/>
      <c r="QG62" s="189"/>
      <c r="QH62" s="189"/>
      <c r="QI62" s="189"/>
      <c r="QJ62" s="189"/>
      <c r="QK62" s="189"/>
      <c r="QL62" s="189"/>
      <c r="QM62" s="189"/>
      <c r="QN62" s="189"/>
      <c r="QO62" s="189"/>
      <c r="QP62" s="189"/>
      <c r="QQ62" s="189"/>
      <c r="QR62" s="189"/>
      <c r="QS62" s="189"/>
      <c r="QT62" s="189"/>
      <c r="QU62" s="189"/>
      <c r="QV62" s="189"/>
      <c r="QW62" s="189"/>
      <c r="QX62" s="189"/>
      <c r="QY62" s="189"/>
      <c r="QZ62" s="189"/>
      <c r="RA62" s="189"/>
      <c r="RB62" s="189"/>
      <c r="RC62" s="189"/>
      <c r="RD62" s="189"/>
      <c r="RE62" s="189"/>
      <c r="RF62" s="189"/>
      <c r="RG62" s="189"/>
      <c r="RH62" s="189"/>
      <c r="RI62" s="189"/>
      <c r="RJ62" s="189"/>
      <c r="RK62" s="189"/>
      <c r="RL62" s="189"/>
      <c r="RM62" s="189"/>
      <c r="RN62" s="189"/>
      <c r="RO62" s="189"/>
      <c r="RP62" s="189"/>
      <c r="RQ62" s="189"/>
      <c r="RR62" s="189"/>
      <c r="RS62" s="189"/>
      <c r="RT62" s="189"/>
      <c r="RU62" s="189"/>
      <c r="RV62" s="189"/>
      <c r="RW62" s="189"/>
      <c r="RX62" s="189"/>
      <c r="RY62" s="189"/>
      <c r="RZ62" s="189"/>
      <c r="SA62" s="189"/>
      <c r="SB62" s="189"/>
      <c r="SC62" s="189"/>
      <c r="SD62" s="189"/>
      <c r="SE62" s="189"/>
      <c r="SF62" s="189"/>
      <c r="SG62" s="189"/>
      <c r="SH62" s="189"/>
      <c r="SI62" s="189"/>
      <c r="SJ62" s="189"/>
      <c r="SK62" s="189"/>
      <c r="SL62" s="189"/>
      <c r="SM62" s="189"/>
      <c r="SN62" s="189"/>
      <c r="SO62" s="189"/>
      <c r="SP62" s="189"/>
      <c r="SQ62" s="189"/>
      <c r="SR62" s="189"/>
      <c r="SS62" s="189"/>
      <c r="ST62" s="189"/>
      <c r="SU62" s="189"/>
      <c r="SV62" s="189"/>
      <c r="SW62" s="189"/>
      <c r="SX62" s="189"/>
      <c r="SY62" s="189"/>
      <c r="SZ62" s="189"/>
      <c r="TA62" s="189"/>
      <c r="TB62" s="189"/>
      <c r="TC62" s="189"/>
      <c r="TD62" s="189"/>
      <c r="TE62" s="189"/>
      <c r="TF62" s="189"/>
      <c r="TG62" s="189"/>
      <c r="TH62" s="189"/>
      <c r="TI62" s="189"/>
      <c r="TJ62" s="189"/>
      <c r="TK62" s="189"/>
      <c r="TL62" s="189"/>
      <c r="TM62" s="189"/>
      <c r="TN62" s="189"/>
      <c r="TO62" s="189"/>
      <c r="TP62" s="189"/>
      <c r="TQ62" s="189"/>
      <c r="TR62" s="189"/>
      <c r="TS62" s="189"/>
      <c r="TT62" s="189"/>
      <c r="TU62" s="189"/>
      <c r="TV62" s="189"/>
      <c r="TW62" s="189"/>
      <c r="TX62" s="189"/>
      <c r="TY62" s="189"/>
      <c r="TZ62" s="189"/>
      <c r="UA62" s="189"/>
      <c r="UB62" s="189"/>
      <c r="UC62" s="189"/>
      <c r="UD62" s="189"/>
      <c r="UE62" s="189"/>
      <c r="UF62" s="189"/>
      <c r="UG62" s="189"/>
      <c r="UH62" s="189"/>
      <c r="UI62" s="189"/>
      <c r="UJ62" s="189"/>
      <c r="UK62" s="189"/>
      <c r="UL62" s="189"/>
      <c r="UM62" s="189"/>
      <c r="UN62" s="189"/>
      <c r="UO62" s="189"/>
      <c r="UP62" s="189"/>
      <c r="UQ62" s="189"/>
      <c r="UR62" s="189"/>
      <c r="US62" s="189"/>
      <c r="UT62" s="189"/>
      <c r="UU62" s="189"/>
      <c r="UV62" s="189"/>
      <c r="UW62" s="189"/>
      <c r="UX62" s="189"/>
      <c r="UY62" s="189"/>
      <c r="UZ62" s="189"/>
      <c r="VA62" s="189"/>
      <c r="VB62" s="189"/>
      <c r="VC62" s="189"/>
      <c r="VD62" s="189"/>
      <c r="VE62" s="189"/>
      <c r="VF62" s="189"/>
      <c r="VG62" s="189"/>
      <c r="VH62" s="189"/>
      <c r="VI62" s="189"/>
      <c r="VJ62" s="189"/>
      <c r="VK62" s="189"/>
      <c r="VL62" s="189"/>
      <c r="VM62" s="189"/>
      <c r="VN62" s="189"/>
      <c r="VO62" s="189"/>
      <c r="VP62" s="189"/>
      <c r="VQ62" s="189"/>
      <c r="VR62" s="189"/>
      <c r="VS62" s="189"/>
      <c r="VT62" s="189"/>
      <c r="VU62" s="189"/>
      <c r="VV62" s="189"/>
      <c r="VW62" s="189"/>
      <c r="VX62" s="189"/>
      <c r="VY62" s="189"/>
      <c r="VZ62" s="189"/>
      <c r="WA62" s="189"/>
      <c r="WB62" s="189"/>
      <c r="WC62" s="189"/>
      <c r="WD62" s="189"/>
      <c r="WE62" s="189"/>
      <c r="WF62" s="189"/>
      <c r="WG62" s="189"/>
      <c r="WH62" s="189"/>
      <c r="WI62" s="189"/>
      <c r="WJ62" s="189"/>
      <c r="WK62" s="189"/>
      <c r="WL62" s="189"/>
      <c r="WM62" s="189"/>
      <c r="WN62" s="189"/>
      <c r="WO62" s="189"/>
      <c r="WP62" s="189"/>
      <c r="WQ62" s="189"/>
      <c r="WR62" s="189"/>
      <c r="WS62" s="189"/>
      <c r="WT62" s="189"/>
      <c r="WU62" s="189"/>
      <c r="WV62" s="189"/>
      <c r="WW62" s="189"/>
      <c r="WX62" s="189"/>
      <c r="WY62" s="189"/>
      <c r="WZ62" s="189"/>
      <c r="XA62" s="189"/>
      <c r="XB62" s="189"/>
      <c r="XC62" s="189"/>
      <c r="XD62" s="189"/>
      <c r="XE62" s="189"/>
      <c r="XF62" s="189"/>
      <c r="XG62" s="189"/>
      <c r="XH62" s="189"/>
      <c r="XI62" s="189"/>
      <c r="XJ62" s="189"/>
      <c r="XK62" s="189"/>
      <c r="XL62" s="189"/>
      <c r="XM62" s="189"/>
      <c r="XN62" s="189"/>
      <c r="XO62" s="189"/>
      <c r="XP62" s="189"/>
      <c r="XQ62" s="189"/>
      <c r="XR62" s="189"/>
      <c r="XS62" s="189"/>
      <c r="XT62" s="189"/>
      <c r="XU62" s="189"/>
      <c r="XV62" s="189"/>
      <c r="XW62" s="189"/>
      <c r="XX62" s="189"/>
      <c r="XY62" s="189"/>
      <c r="XZ62" s="189"/>
      <c r="YA62" s="189"/>
      <c r="YB62" s="189"/>
      <c r="YC62" s="189"/>
      <c r="YD62" s="189"/>
      <c r="YE62" s="189"/>
      <c r="YF62" s="189"/>
      <c r="YG62" s="189"/>
      <c r="YH62" s="189"/>
      <c r="YI62" s="189"/>
      <c r="YJ62" s="189"/>
      <c r="YK62" s="189"/>
      <c r="YL62" s="189"/>
      <c r="YM62" s="189"/>
      <c r="YN62" s="189"/>
      <c r="YO62" s="189"/>
      <c r="YP62" s="189"/>
      <c r="YQ62" s="189"/>
      <c r="YR62" s="189"/>
      <c r="YS62" s="189"/>
      <c r="YT62" s="189"/>
      <c r="YU62" s="189"/>
      <c r="YV62" s="189"/>
      <c r="YW62" s="189"/>
      <c r="YX62" s="189"/>
      <c r="YY62" s="189"/>
      <c r="YZ62" s="189"/>
      <c r="ZA62" s="189"/>
      <c r="ZB62" s="189"/>
      <c r="ZC62" s="189"/>
      <c r="ZD62" s="189"/>
      <c r="ZE62" s="189"/>
      <c r="ZF62" s="189"/>
      <c r="ZG62" s="189"/>
      <c r="ZH62" s="189"/>
      <c r="ZI62" s="189"/>
      <c r="ZJ62" s="189"/>
      <c r="ZK62" s="189"/>
      <c r="ZL62" s="189"/>
      <c r="ZM62" s="189"/>
      <c r="ZN62" s="189"/>
      <c r="ZO62" s="189"/>
      <c r="ZP62" s="189"/>
      <c r="ZQ62" s="189"/>
      <c r="ZR62" s="189"/>
      <c r="ZS62" s="189"/>
      <c r="ZT62" s="189"/>
      <c r="ZU62" s="189"/>
      <c r="ZV62" s="189"/>
      <c r="ZW62" s="189"/>
      <c r="ZX62" s="189"/>
      <c r="ZY62" s="189"/>
      <c r="ZZ62" s="189"/>
      <c r="AAA62" s="189"/>
      <c r="AAB62" s="189"/>
      <c r="AAC62" s="189"/>
      <c r="AAD62" s="189"/>
      <c r="AAE62" s="189"/>
      <c r="AAF62" s="189"/>
      <c r="AAG62" s="189"/>
      <c r="AAH62" s="189"/>
      <c r="AAI62" s="189"/>
      <c r="AAJ62" s="189"/>
      <c r="AAK62" s="189"/>
      <c r="AAL62" s="189"/>
      <c r="AAM62" s="189"/>
      <c r="AAN62" s="189"/>
      <c r="AAO62" s="189"/>
      <c r="AAP62" s="189"/>
      <c r="AAQ62" s="189"/>
      <c r="AAR62" s="189"/>
      <c r="AAS62" s="189"/>
      <c r="AAT62" s="189"/>
      <c r="AAU62" s="189"/>
      <c r="AAV62" s="189"/>
      <c r="AAW62" s="189"/>
      <c r="AAX62" s="189"/>
      <c r="AAY62" s="189"/>
      <c r="AAZ62" s="189"/>
      <c r="ABA62" s="189"/>
      <c r="ABB62" s="189"/>
      <c r="ABC62" s="189"/>
      <c r="ABD62" s="189"/>
      <c r="ABE62" s="189"/>
      <c r="ABF62" s="189"/>
      <c r="ABG62" s="189"/>
      <c r="ABH62" s="189"/>
      <c r="ABI62" s="189"/>
      <c r="ABJ62" s="189"/>
      <c r="ABK62" s="189"/>
      <c r="ABL62" s="189"/>
      <c r="ABM62" s="189"/>
      <c r="ABN62" s="189"/>
      <c r="ABO62" s="189"/>
      <c r="ABP62" s="189"/>
      <c r="ABQ62" s="189"/>
      <c r="ABR62" s="189"/>
      <c r="ABS62" s="189"/>
      <c r="ABT62" s="189"/>
      <c r="ABU62" s="189"/>
      <c r="ABV62" s="189"/>
      <c r="ABW62" s="189"/>
      <c r="ABX62" s="189"/>
      <c r="ABY62" s="189"/>
      <c r="ABZ62" s="189"/>
      <c r="ACA62" s="189"/>
      <c r="ACB62" s="189"/>
      <c r="ACC62" s="189"/>
      <c r="ACD62" s="189"/>
      <c r="ACE62" s="189"/>
      <c r="ACF62" s="189"/>
      <c r="ACG62" s="189"/>
      <c r="ACH62" s="189"/>
      <c r="ACI62" s="189"/>
      <c r="ACJ62" s="189"/>
      <c r="ACK62" s="189"/>
      <c r="ACL62" s="189"/>
      <c r="ACM62" s="189"/>
      <c r="ACN62" s="189"/>
      <c r="ACO62" s="189"/>
      <c r="ACP62" s="189"/>
      <c r="ACQ62" s="189"/>
      <c r="ACR62" s="189"/>
      <c r="ACS62" s="189"/>
      <c r="ACT62" s="189"/>
      <c r="ACU62" s="189"/>
      <c r="ACV62" s="189"/>
      <c r="ACW62" s="189"/>
      <c r="ACX62" s="189"/>
      <c r="ACY62" s="189"/>
      <c r="ACZ62" s="189"/>
      <c r="ADA62" s="189"/>
      <c r="ADB62" s="189"/>
      <c r="ADC62" s="189"/>
      <c r="ADD62" s="189"/>
      <c r="ADE62" s="189"/>
      <c r="ADF62" s="189"/>
      <c r="ADG62" s="189"/>
      <c r="ADH62" s="189"/>
      <c r="ADI62" s="189"/>
      <c r="ADJ62" s="189"/>
      <c r="ADK62" s="189"/>
      <c r="ADL62" s="189"/>
      <c r="ADM62" s="189"/>
      <c r="ADN62" s="189"/>
      <c r="ADO62" s="189"/>
      <c r="ADP62" s="189"/>
      <c r="ADQ62" s="189"/>
      <c r="ADR62" s="189"/>
      <c r="ADS62" s="189"/>
      <c r="ADT62" s="189"/>
      <c r="ADU62" s="189"/>
      <c r="ADV62" s="189"/>
      <c r="ADW62" s="189"/>
      <c r="ADX62" s="189"/>
      <c r="ADY62" s="189"/>
      <c r="ADZ62" s="189"/>
      <c r="AEA62" s="189"/>
      <c r="AEB62" s="189"/>
      <c r="AEC62" s="189"/>
      <c r="AED62" s="189"/>
      <c r="AEE62" s="189"/>
      <c r="AEF62" s="189"/>
      <c r="AEG62" s="189"/>
      <c r="AEH62" s="189"/>
      <c r="AEI62" s="189"/>
      <c r="AEJ62" s="189"/>
      <c r="AEK62" s="189"/>
      <c r="AEL62" s="189"/>
      <c r="AEM62" s="189"/>
      <c r="AEN62" s="189"/>
      <c r="AEO62" s="189"/>
      <c r="AEP62" s="189"/>
      <c r="AEQ62" s="189"/>
      <c r="AER62" s="189"/>
      <c r="AES62" s="189"/>
      <c r="AET62" s="189"/>
      <c r="AEU62" s="189"/>
      <c r="AEV62" s="189"/>
      <c r="AEW62" s="189"/>
      <c r="AEX62" s="189"/>
      <c r="AEY62" s="189"/>
      <c r="AEZ62" s="189"/>
      <c r="AFA62" s="189"/>
      <c r="AFB62" s="189"/>
      <c r="AFC62" s="189"/>
      <c r="AFD62" s="189"/>
      <c r="AFE62" s="189"/>
      <c r="AFF62" s="189"/>
      <c r="AFG62" s="189"/>
      <c r="AFH62" s="189"/>
      <c r="AFI62" s="189"/>
      <c r="AFJ62" s="189"/>
      <c r="AFK62" s="189"/>
      <c r="AFL62" s="189"/>
      <c r="AFM62" s="189"/>
      <c r="AFN62" s="189"/>
      <c r="AFO62" s="189"/>
      <c r="AFP62" s="189"/>
      <c r="AFQ62" s="189"/>
      <c r="AFR62" s="189"/>
      <c r="AFS62" s="189"/>
      <c r="AFT62" s="189"/>
      <c r="AFU62" s="189"/>
      <c r="AFV62" s="189"/>
      <c r="AFW62" s="189"/>
      <c r="AFX62" s="189"/>
      <c r="AFY62" s="189"/>
      <c r="AFZ62" s="189"/>
      <c r="AGA62" s="189"/>
      <c r="AGB62" s="189"/>
      <c r="AGC62" s="189"/>
      <c r="AGD62" s="189"/>
      <c r="AGE62" s="189"/>
      <c r="AGF62" s="189"/>
      <c r="AGG62" s="189"/>
      <c r="AGH62" s="189"/>
      <c r="AGI62" s="189"/>
      <c r="AGJ62" s="189"/>
      <c r="AGK62" s="189"/>
      <c r="AGL62" s="189"/>
      <c r="AGM62" s="189"/>
      <c r="AGN62" s="189"/>
      <c r="AGO62" s="189"/>
      <c r="AGP62" s="189"/>
      <c r="AGQ62" s="189"/>
      <c r="AGR62" s="189"/>
      <c r="AGS62" s="189"/>
      <c r="AGT62" s="189"/>
      <c r="AGU62" s="189"/>
      <c r="AGV62" s="189"/>
      <c r="AGW62" s="189"/>
      <c r="AGX62" s="189"/>
      <c r="AGY62" s="189"/>
      <c r="AGZ62" s="189"/>
      <c r="AHA62" s="189"/>
      <c r="AHB62" s="189"/>
      <c r="AHC62" s="189"/>
      <c r="AHD62" s="189"/>
      <c r="AHE62" s="189"/>
      <c r="AHF62" s="189"/>
      <c r="AHG62" s="189"/>
      <c r="AHH62" s="189"/>
      <c r="AHI62" s="189"/>
      <c r="AHJ62" s="189"/>
      <c r="AHK62" s="189"/>
      <c r="AHL62" s="189"/>
      <c r="AHM62" s="189"/>
      <c r="AHN62" s="189"/>
      <c r="AHO62" s="189"/>
      <c r="AHP62" s="189"/>
      <c r="AHQ62" s="189"/>
      <c r="AHR62" s="189"/>
      <c r="AHS62" s="189"/>
      <c r="AHT62" s="189"/>
      <c r="AHU62" s="189"/>
      <c r="AHV62" s="189"/>
      <c r="AHW62" s="189"/>
      <c r="AHX62" s="189"/>
      <c r="AHY62" s="189"/>
      <c r="AHZ62" s="189"/>
      <c r="AIA62" s="189"/>
      <c r="AIB62" s="189"/>
      <c r="AIC62" s="189"/>
      <c r="AID62" s="189"/>
      <c r="AIE62" s="189"/>
      <c r="AIF62" s="189"/>
      <c r="AIG62" s="189"/>
      <c r="AIH62" s="189"/>
      <c r="AII62" s="189"/>
      <c r="AIJ62" s="189"/>
      <c r="AIK62" s="189"/>
      <c r="AIL62" s="189"/>
      <c r="AIM62" s="189"/>
      <c r="AIN62" s="189"/>
      <c r="AIO62" s="189"/>
      <c r="AIP62" s="189"/>
      <c r="AIQ62" s="189"/>
      <c r="AIR62" s="189"/>
      <c r="AIS62" s="189"/>
      <c r="AIT62" s="189"/>
      <c r="AIU62" s="189"/>
      <c r="AIV62" s="189"/>
      <c r="AIW62" s="189"/>
      <c r="AIX62" s="189"/>
      <c r="AIY62" s="189"/>
      <c r="AIZ62" s="189"/>
      <c r="AJA62" s="189"/>
      <c r="AJB62" s="189"/>
      <c r="AJC62" s="189"/>
      <c r="AJD62" s="189"/>
      <c r="AJE62" s="189"/>
      <c r="AJF62" s="189"/>
      <c r="AJG62" s="189"/>
      <c r="AJH62" s="189"/>
      <c r="AJI62" s="189"/>
      <c r="AJJ62" s="189"/>
      <c r="AJK62" s="189"/>
      <c r="AJL62" s="189"/>
      <c r="AJM62" s="189"/>
      <c r="AJN62" s="189"/>
      <c r="AJO62" s="189"/>
      <c r="AJP62" s="189"/>
      <c r="AJQ62" s="189"/>
      <c r="AJR62" s="189"/>
      <c r="AJS62" s="189"/>
      <c r="AJT62" s="189"/>
      <c r="AJU62" s="189"/>
      <c r="AJV62" s="189"/>
      <c r="AJW62" s="189"/>
      <c r="AJX62" s="189"/>
      <c r="AJY62" s="189"/>
      <c r="AJZ62" s="189"/>
      <c r="AKA62" s="189"/>
      <c r="AKB62" s="189"/>
      <c r="AKC62" s="189"/>
      <c r="AKD62" s="189"/>
      <c r="AKE62" s="189"/>
      <c r="AKF62" s="189"/>
      <c r="AKG62" s="189"/>
      <c r="AKH62" s="189"/>
      <c r="AKI62" s="189"/>
      <c r="AKJ62" s="189"/>
      <c r="AKK62" s="189"/>
      <c r="AKL62" s="189"/>
      <c r="AKM62" s="189"/>
      <c r="AKN62" s="189"/>
      <c r="AKO62" s="189"/>
      <c r="AKP62" s="189"/>
      <c r="AKQ62" s="189"/>
      <c r="AKR62" s="189"/>
      <c r="AKS62" s="189"/>
      <c r="AKT62" s="189"/>
      <c r="AKU62" s="189"/>
      <c r="AKV62" s="189"/>
      <c r="AKW62" s="189"/>
      <c r="AKX62" s="189"/>
      <c r="AKY62" s="189"/>
      <c r="AKZ62" s="189"/>
      <c r="ALA62" s="189"/>
      <c r="ALB62" s="189"/>
      <c r="ALC62" s="189"/>
      <c r="ALD62" s="189"/>
      <c r="ALE62" s="189"/>
      <c r="ALF62" s="189"/>
      <c r="ALG62" s="189"/>
      <c r="ALH62" s="189"/>
      <c r="ALI62" s="189"/>
      <c r="ALJ62" s="189"/>
      <c r="ALK62" s="189"/>
      <c r="ALL62" s="189"/>
      <c r="ALM62" s="189"/>
      <c r="ALN62" s="189"/>
      <c r="ALO62" s="189"/>
      <c r="ALP62" s="189"/>
      <c r="ALQ62" s="189"/>
      <c r="ALR62" s="189"/>
      <c r="ALS62" s="189"/>
      <c r="ALT62" s="189"/>
      <c r="ALU62" s="189"/>
      <c r="ALV62" s="189"/>
      <c r="ALW62" s="189"/>
      <c r="ALX62" s="189"/>
      <c r="ALY62" s="189"/>
      <c r="ALZ62" s="189"/>
      <c r="AMA62" s="189"/>
      <c r="AMB62" s="189"/>
      <c r="AMC62" s="189"/>
      <c r="AMD62" s="189"/>
      <c r="AME62" s="189"/>
      <c r="AMF62" s="189"/>
      <c r="AMG62" s="189"/>
      <c r="AMH62" s="189"/>
      <c r="AMI62" s="189"/>
      <c r="AMJ62" s="189"/>
    </row>
    <row r="63" spans="1:1024" ht="60" customHeight="1">
      <c r="B63" s="198" t="str">
        <f t="shared" ca="1" si="2"/>
        <v>A1_A1</v>
      </c>
      <c r="C63" s="198" t="str">
        <f t="shared" ca="1" si="2"/>
        <v>Accesso, valutazione e progettazione</v>
      </c>
      <c r="D63" s="198" t="str">
        <f t="shared" ca="1" si="2"/>
        <v>Servizi di Informazione consulenza e orientamento</v>
      </c>
      <c r="E63" s="198" t="str">
        <f t="shared" ca="1" si="2"/>
        <v>Segretariato Sociale</v>
      </c>
      <c r="F63" s="198" t="str">
        <f ca="1">IFERROR(VLOOKUP($B63,'TABELLA DI APPOGGIO'!$B$2:$EI$86,138,FALSE()),"")</f>
        <v>Sì</v>
      </c>
      <c r="G63" s="199">
        <f ca="1">IFERROR(VLOOKUP($B63,'TABELLA DI APPOGGIO'!$B$2:$EH$86,22,FALSE()),"")</f>
        <v>107000</v>
      </c>
      <c r="H63" s="199">
        <f ca="1">IFERROR(VLOOKUP($B63,'TABELLA DI APPOGGIO'!$B$2:$EH$86,23,FALSE()),"")</f>
        <v>0</v>
      </c>
      <c r="I63" s="199">
        <f ca="1">IFERROR(VLOOKUP($B63,'TABELLA DI APPOGGIO'!$B$2:$EH$86,24,FALSE()),"")</f>
        <v>0</v>
      </c>
      <c r="J63" s="199">
        <f ca="1">IFERROR(VLOOKUP($B63,'TABELLA DI APPOGGIO'!$B$2:$EH$86,25,FALSE()),"")</f>
        <v>0</v>
      </c>
      <c r="K63" s="199">
        <f ca="1">IFERROR(VLOOKUP($B63,'TABELLA DI APPOGGIO'!$B$2:$EH$86,26,FALSE()),"")</f>
        <v>0</v>
      </c>
      <c r="L63" s="199">
        <f ca="1">IFERROR(VLOOKUP($B63,'TABELLA DI APPOGGIO'!$B$2:$EH$86,27,FALSE()),"")</f>
        <v>107000</v>
      </c>
      <c r="M63" s="199">
        <f ca="1">IFERROR(VLOOKUP($B63,'TABELLA DI APPOGGIO'!$B$2:$EH$86,28,FALSE()),"")</f>
        <v>0</v>
      </c>
      <c r="N63" s="199">
        <f ca="1">IFERROR(VLOOKUP($B63,'TABELLA DI APPOGGIO'!$B$2:$EH$86,29,FALSE()),"")</f>
        <v>0</v>
      </c>
      <c r="O63" s="199">
        <f ca="1">IFERROR(VLOOKUP($B63,'TABELLA DI APPOGGIO'!$B$2:$EH$86,30,FALSE()),"")</f>
        <v>0</v>
      </c>
      <c r="P63" s="199">
        <f ca="1">IFERROR(VLOOKUP($B63,'TABELLA DI APPOGGIO'!$B$2:$EH$86,31,FALSE()),"")</f>
        <v>0</v>
      </c>
      <c r="Q63" s="199">
        <f ca="1">IFERROR(VLOOKUP($B63,'TABELLA DI APPOGGIO'!$B$2:$EH$86,32,FALSE()),"")</f>
        <v>0</v>
      </c>
      <c r="R63" s="199">
        <f ca="1">IFERROR(VLOOKUP($B63,'TABELLA DI APPOGGIO'!$B$2:$EH$86,33,FALSE()),"")</f>
        <v>0</v>
      </c>
      <c r="S63" s="199">
        <f ca="1">IFERROR(VLOOKUP($B63,'TABELLA DI APPOGGIO'!$B$2:$EH$86,34,FALSE()),"")</f>
        <v>0</v>
      </c>
      <c r="T63" s="199">
        <f ca="1">IFERROR(VLOOKUP($B63,'TABELLA DI APPOGGIO'!$B$2:$EH$86,35,FALSE()),"")</f>
        <v>0</v>
      </c>
      <c r="U63" s="199">
        <f ca="1">IFERROR(VLOOKUP($B63,'TABELLA DI APPOGGIO'!$B$2:$EH$86,36,FALSE()),"")</f>
        <v>0</v>
      </c>
      <c r="V63" s="199">
        <f ca="1">IFERROR(VLOOKUP($B63,'TABELLA DI APPOGGIO'!$B$2:$EH$86,37,FALSE()),"")</f>
        <v>0</v>
      </c>
    </row>
    <row r="64" spans="1:1024" ht="60" customHeight="1">
      <c r="B64" s="198" t="str">
        <f t="shared" ref="B64:E81" ca="1" si="3">B23</f>
        <v>A1_A1</v>
      </c>
      <c r="C64" s="198" t="str">
        <f t="shared" ca="1" si="3"/>
        <v>Accesso, valutazione e progettazione</v>
      </c>
      <c r="D64" s="198" t="str">
        <f t="shared" ca="1" si="3"/>
        <v>Servizi di Informazione consulenza e orientamento</v>
      </c>
      <c r="E64" s="198" t="str">
        <f t="shared" ca="1" si="3"/>
        <v>Segretariato Sociale</v>
      </c>
      <c r="F64" s="198" t="str">
        <f ca="1">IFERROR(VLOOKUP($B64,'TABELLA DI APPOGGIO'!$B$2:$EI$86,138,FALSE()),"")</f>
        <v>Sì</v>
      </c>
      <c r="G64" s="199">
        <f ca="1">IFERROR(VLOOKUP($B64,'TABELLA DI APPOGGIO'!$B$2:$EH$86,22,FALSE()),"")</f>
        <v>107000</v>
      </c>
      <c r="H64" s="199">
        <f ca="1">IFERROR(VLOOKUP($B64,'TABELLA DI APPOGGIO'!$B$2:$EH$86,23,FALSE()),"")</f>
        <v>0</v>
      </c>
      <c r="I64" s="199">
        <f ca="1">IFERROR(VLOOKUP($B64,'TABELLA DI APPOGGIO'!$B$2:$EH$86,24,FALSE()),"")</f>
        <v>0</v>
      </c>
      <c r="J64" s="199">
        <f ca="1">IFERROR(VLOOKUP($B64,'TABELLA DI APPOGGIO'!$B$2:$EH$86,25,FALSE()),"")</f>
        <v>0</v>
      </c>
      <c r="K64" s="199">
        <f ca="1">IFERROR(VLOOKUP($B64,'TABELLA DI APPOGGIO'!$B$2:$EH$86,26,FALSE()),"")</f>
        <v>0</v>
      </c>
      <c r="L64" s="199">
        <f ca="1">IFERROR(VLOOKUP($B64,'TABELLA DI APPOGGIO'!$B$2:$EH$86,27,FALSE()),"")</f>
        <v>107000</v>
      </c>
      <c r="M64" s="199">
        <f ca="1">IFERROR(VLOOKUP($B64,'TABELLA DI APPOGGIO'!$B$2:$EH$86,28,FALSE()),"")</f>
        <v>0</v>
      </c>
      <c r="N64" s="199">
        <f ca="1">IFERROR(VLOOKUP($B64,'TABELLA DI APPOGGIO'!$B$2:$EH$86,29,FALSE()),"")</f>
        <v>0</v>
      </c>
      <c r="O64" s="199">
        <f ca="1">IFERROR(VLOOKUP($B64,'TABELLA DI APPOGGIO'!$B$2:$EH$86,30,FALSE()),"")</f>
        <v>0</v>
      </c>
      <c r="P64" s="199">
        <f ca="1">IFERROR(VLOOKUP($B64,'TABELLA DI APPOGGIO'!$B$2:$EH$86,31,FALSE()),"")</f>
        <v>0</v>
      </c>
      <c r="Q64" s="199">
        <f ca="1">IFERROR(VLOOKUP($B64,'TABELLA DI APPOGGIO'!$B$2:$EH$86,32,FALSE()),"")</f>
        <v>0</v>
      </c>
      <c r="R64" s="199">
        <f ca="1">IFERROR(VLOOKUP($B64,'TABELLA DI APPOGGIO'!$B$2:$EH$86,33,FALSE()),"")</f>
        <v>0</v>
      </c>
      <c r="S64" s="199">
        <f ca="1">IFERROR(VLOOKUP($B64,'TABELLA DI APPOGGIO'!$B$2:$EH$86,34,FALSE()),"")</f>
        <v>0</v>
      </c>
      <c r="T64" s="199">
        <f ca="1">IFERROR(VLOOKUP($B64,'TABELLA DI APPOGGIO'!$B$2:$EH$86,35,FALSE()),"")</f>
        <v>0</v>
      </c>
      <c r="U64" s="199">
        <f ca="1">IFERROR(VLOOKUP($B64,'TABELLA DI APPOGGIO'!$B$2:$EH$86,36,FALSE()),"")</f>
        <v>0</v>
      </c>
      <c r="V64" s="199">
        <f ca="1">IFERROR(VLOOKUP($B64,'TABELLA DI APPOGGIO'!$B$2:$EH$86,37,FALSE()),"")</f>
        <v>0</v>
      </c>
    </row>
    <row r="65" spans="2:22" ht="60" customHeight="1">
      <c r="B65" s="198" t="str">
        <f t="shared" ca="1" si="3"/>
        <v>A1_A1</v>
      </c>
      <c r="C65" s="198" t="str">
        <f t="shared" ca="1" si="3"/>
        <v>Accesso, valutazione e progettazione</v>
      </c>
      <c r="D65" s="198" t="str">
        <f t="shared" ca="1" si="3"/>
        <v>Servizi di Informazione consulenza e orientamento</v>
      </c>
      <c r="E65" s="198" t="str">
        <f t="shared" ca="1" si="3"/>
        <v>Segretariato Sociale</v>
      </c>
      <c r="F65" s="198" t="str">
        <f ca="1">IFERROR(VLOOKUP($B65,'TABELLA DI APPOGGIO'!$B$2:$EI$86,138,FALSE()),"")</f>
        <v>Sì</v>
      </c>
      <c r="G65" s="199">
        <f ca="1">IFERROR(VLOOKUP($B65,'TABELLA DI APPOGGIO'!$B$2:$EH$86,22,FALSE()),"")</f>
        <v>107000</v>
      </c>
      <c r="H65" s="199">
        <f ca="1">IFERROR(VLOOKUP($B65,'TABELLA DI APPOGGIO'!$B$2:$EH$86,23,FALSE()),"")</f>
        <v>0</v>
      </c>
      <c r="I65" s="199">
        <f ca="1">IFERROR(VLOOKUP($B65,'TABELLA DI APPOGGIO'!$B$2:$EH$86,24,FALSE()),"")</f>
        <v>0</v>
      </c>
      <c r="J65" s="199">
        <f ca="1">IFERROR(VLOOKUP($B65,'TABELLA DI APPOGGIO'!$B$2:$EH$86,25,FALSE()),"")</f>
        <v>0</v>
      </c>
      <c r="K65" s="199">
        <f ca="1">IFERROR(VLOOKUP($B65,'TABELLA DI APPOGGIO'!$B$2:$EH$86,26,FALSE()),"")</f>
        <v>0</v>
      </c>
      <c r="L65" s="199">
        <f ca="1">IFERROR(VLOOKUP($B65,'TABELLA DI APPOGGIO'!$B$2:$EH$86,27,FALSE()),"")</f>
        <v>107000</v>
      </c>
      <c r="M65" s="199">
        <f ca="1">IFERROR(VLOOKUP($B65,'TABELLA DI APPOGGIO'!$B$2:$EH$86,28,FALSE()),"")</f>
        <v>0</v>
      </c>
      <c r="N65" s="199">
        <f ca="1">IFERROR(VLOOKUP($B65,'TABELLA DI APPOGGIO'!$B$2:$EH$86,29,FALSE()),"")</f>
        <v>0</v>
      </c>
      <c r="O65" s="199">
        <f ca="1">IFERROR(VLOOKUP($B65,'TABELLA DI APPOGGIO'!$B$2:$EH$86,30,FALSE()),"")</f>
        <v>0</v>
      </c>
      <c r="P65" s="199">
        <f ca="1">IFERROR(VLOOKUP($B65,'TABELLA DI APPOGGIO'!$B$2:$EH$86,31,FALSE()),"")</f>
        <v>0</v>
      </c>
      <c r="Q65" s="199">
        <f ca="1">IFERROR(VLOOKUP($B65,'TABELLA DI APPOGGIO'!$B$2:$EH$86,32,FALSE()),"")</f>
        <v>0</v>
      </c>
      <c r="R65" s="199">
        <f ca="1">IFERROR(VLOOKUP($B65,'TABELLA DI APPOGGIO'!$B$2:$EH$86,33,FALSE()),"")</f>
        <v>0</v>
      </c>
      <c r="S65" s="199">
        <f ca="1">IFERROR(VLOOKUP($B65,'TABELLA DI APPOGGIO'!$B$2:$EH$86,34,FALSE()),"")</f>
        <v>0</v>
      </c>
      <c r="T65" s="199">
        <f ca="1">IFERROR(VLOOKUP($B65,'TABELLA DI APPOGGIO'!$B$2:$EH$86,35,FALSE()),"")</f>
        <v>0</v>
      </c>
      <c r="U65" s="199">
        <f ca="1">IFERROR(VLOOKUP($B65,'TABELLA DI APPOGGIO'!$B$2:$EH$86,36,FALSE()),"")</f>
        <v>0</v>
      </c>
      <c r="V65" s="199">
        <f ca="1">IFERROR(VLOOKUP($B65,'TABELLA DI APPOGGIO'!$B$2:$EH$86,37,FALSE()),"")</f>
        <v>0</v>
      </c>
    </row>
    <row r="66" spans="2:22" ht="60" customHeight="1">
      <c r="B66" s="198" t="str">
        <f t="shared" ca="1" si="3"/>
        <v>A1_A1</v>
      </c>
      <c r="C66" s="198" t="str">
        <f t="shared" ca="1" si="3"/>
        <v>Accesso, valutazione e progettazione</v>
      </c>
      <c r="D66" s="198" t="str">
        <f t="shared" ca="1" si="3"/>
        <v>Servizi di Informazione consulenza e orientamento</v>
      </c>
      <c r="E66" s="198" t="str">
        <f t="shared" ca="1" si="3"/>
        <v>Segretariato Sociale</v>
      </c>
      <c r="F66" s="198" t="str">
        <f ca="1">IFERROR(VLOOKUP($B66,'TABELLA DI APPOGGIO'!$B$2:$EI$86,138,FALSE()),"")</f>
        <v>Sì</v>
      </c>
      <c r="G66" s="199">
        <f ca="1">IFERROR(VLOOKUP($B66,'TABELLA DI APPOGGIO'!$B$2:$EH$86,22,FALSE()),"")</f>
        <v>107000</v>
      </c>
      <c r="H66" s="199">
        <f ca="1">IFERROR(VLOOKUP($B66,'TABELLA DI APPOGGIO'!$B$2:$EH$86,23,FALSE()),"")</f>
        <v>0</v>
      </c>
      <c r="I66" s="199">
        <f ca="1">IFERROR(VLOOKUP($B66,'TABELLA DI APPOGGIO'!$B$2:$EH$86,24,FALSE()),"")</f>
        <v>0</v>
      </c>
      <c r="J66" s="199">
        <f ca="1">IFERROR(VLOOKUP($B66,'TABELLA DI APPOGGIO'!$B$2:$EH$86,25,FALSE()),"")</f>
        <v>0</v>
      </c>
      <c r="K66" s="199">
        <f ca="1">IFERROR(VLOOKUP($B66,'TABELLA DI APPOGGIO'!$B$2:$EH$86,26,FALSE()),"")</f>
        <v>0</v>
      </c>
      <c r="L66" s="199">
        <f ca="1">IFERROR(VLOOKUP($B66,'TABELLA DI APPOGGIO'!$B$2:$EH$86,27,FALSE()),"")</f>
        <v>107000</v>
      </c>
      <c r="M66" s="199">
        <f ca="1">IFERROR(VLOOKUP($B66,'TABELLA DI APPOGGIO'!$B$2:$EH$86,28,FALSE()),"")</f>
        <v>0</v>
      </c>
      <c r="N66" s="199">
        <f ca="1">IFERROR(VLOOKUP($B66,'TABELLA DI APPOGGIO'!$B$2:$EH$86,29,FALSE()),"")</f>
        <v>0</v>
      </c>
      <c r="O66" s="199">
        <f ca="1">IFERROR(VLOOKUP($B66,'TABELLA DI APPOGGIO'!$B$2:$EH$86,30,FALSE()),"")</f>
        <v>0</v>
      </c>
      <c r="P66" s="199">
        <f ca="1">IFERROR(VLOOKUP($B66,'TABELLA DI APPOGGIO'!$B$2:$EH$86,31,FALSE()),"")</f>
        <v>0</v>
      </c>
      <c r="Q66" s="199">
        <f ca="1">IFERROR(VLOOKUP($B66,'TABELLA DI APPOGGIO'!$B$2:$EH$86,32,FALSE()),"")</f>
        <v>0</v>
      </c>
      <c r="R66" s="199">
        <f ca="1">IFERROR(VLOOKUP($B66,'TABELLA DI APPOGGIO'!$B$2:$EH$86,33,FALSE()),"")</f>
        <v>0</v>
      </c>
      <c r="S66" s="199">
        <f ca="1">IFERROR(VLOOKUP($B66,'TABELLA DI APPOGGIO'!$B$2:$EH$86,34,FALSE()),"")</f>
        <v>0</v>
      </c>
      <c r="T66" s="199">
        <f ca="1">IFERROR(VLOOKUP($B66,'TABELLA DI APPOGGIO'!$B$2:$EH$86,35,FALSE()),"")</f>
        <v>0</v>
      </c>
      <c r="U66" s="199">
        <f ca="1">IFERROR(VLOOKUP($B66,'TABELLA DI APPOGGIO'!$B$2:$EH$86,36,FALSE()),"")</f>
        <v>0</v>
      </c>
      <c r="V66" s="199">
        <f ca="1">IFERROR(VLOOKUP($B66,'TABELLA DI APPOGGIO'!$B$2:$EH$86,37,FALSE()),"")</f>
        <v>0</v>
      </c>
    </row>
    <row r="67" spans="2:22" ht="60" customHeight="1">
      <c r="B67" s="198" t="str">
        <f t="shared" ca="1" si="3"/>
        <v>A1_A1</v>
      </c>
      <c r="C67" s="198" t="str">
        <f t="shared" ca="1" si="3"/>
        <v>Accesso, valutazione e progettazione</v>
      </c>
      <c r="D67" s="198" t="str">
        <f t="shared" ca="1" si="3"/>
        <v>Servizi di Informazione consulenza e orientamento</v>
      </c>
      <c r="E67" s="198" t="str">
        <f t="shared" ca="1" si="3"/>
        <v>Segretariato Sociale</v>
      </c>
      <c r="F67" s="198" t="str">
        <f ca="1">IFERROR(VLOOKUP($B67,'TABELLA DI APPOGGIO'!$B$2:$EI$86,138,FALSE()),"")</f>
        <v>Sì</v>
      </c>
      <c r="G67" s="199">
        <f ca="1">IFERROR(VLOOKUP($B67,'TABELLA DI APPOGGIO'!$B$2:$EH$86,22,FALSE()),"")</f>
        <v>107000</v>
      </c>
      <c r="H67" s="199">
        <f ca="1">IFERROR(VLOOKUP($B67,'TABELLA DI APPOGGIO'!$B$2:$EH$86,23,FALSE()),"")</f>
        <v>0</v>
      </c>
      <c r="I67" s="199">
        <f ca="1">IFERROR(VLOOKUP($B67,'TABELLA DI APPOGGIO'!$B$2:$EH$86,24,FALSE()),"")</f>
        <v>0</v>
      </c>
      <c r="J67" s="199">
        <f ca="1">IFERROR(VLOOKUP($B67,'TABELLA DI APPOGGIO'!$B$2:$EH$86,25,FALSE()),"")</f>
        <v>0</v>
      </c>
      <c r="K67" s="199">
        <f ca="1">IFERROR(VLOOKUP($B67,'TABELLA DI APPOGGIO'!$B$2:$EH$86,26,FALSE()),"")</f>
        <v>0</v>
      </c>
      <c r="L67" s="199">
        <f ca="1">IFERROR(VLOOKUP($B67,'TABELLA DI APPOGGIO'!$B$2:$EH$86,27,FALSE()),"")</f>
        <v>107000</v>
      </c>
      <c r="M67" s="199">
        <f ca="1">IFERROR(VLOOKUP($B67,'TABELLA DI APPOGGIO'!$B$2:$EH$86,28,FALSE()),"")</f>
        <v>0</v>
      </c>
      <c r="N67" s="199">
        <f ca="1">IFERROR(VLOOKUP($B67,'TABELLA DI APPOGGIO'!$B$2:$EH$86,29,FALSE()),"")</f>
        <v>0</v>
      </c>
      <c r="O67" s="199">
        <f ca="1">IFERROR(VLOOKUP($B67,'TABELLA DI APPOGGIO'!$B$2:$EH$86,30,FALSE()),"")</f>
        <v>0</v>
      </c>
      <c r="P67" s="199">
        <f ca="1">IFERROR(VLOOKUP($B67,'TABELLA DI APPOGGIO'!$B$2:$EH$86,31,FALSE()),"")</f>
        <v>0</v>
      </c>
      <c r="Q67" s="199">
        <f ca="1">IFERROR(VLOOKUP($B67,'TABELLA DI APPOGGIO'!$B$2:$EH$86,32,FALSE()),"")</f>
        <v>0</v>
      </c>
      <c r="R67" s="199">
        <f ca="1">IFERROR(VLOOKUP($B67,'TABELLA DI APPOGGIO'!$B$2:$EH$86,33,FALSE()),"")</f>
        <v>0</v>
      </c>
      <c r="S67" s="199">
        <f ca="1">IFERROR(VLOOKUP($B67,'TABELLA DI APPOGGIO'!$B$2:$EH$86,34,FALSE()),"")</f>
        <v>0</v>
      </c>
      <c r="T67" s="199">
        <f ca="1">IFERROR(VLOOKUP($B67,'TABELLA DI APPOGGIO'!$B$2:$EH$86,35,FALSE()),"")</f>
        <v>0</v>
      </c>
      <c r="U67" s="199">
        <f ca="1">IFERROR(VLOOKUP($B67,'TABELLA DI APPOGGIO'!$B$2:$EH$86,36,FALSE()),"")</f>
        <v>0</v>
      </c>
      <c r="V67" s="199">
        <f ca="1">IFERROR(VLOOKUP($B67,'TABELLA DI APPOGGIO'!$B$2:$EH$86,37,FALSE()),"")</f>
        <v>0</v>
      </c>
    </row>
    <row r="68" spans="2:22" ht="60" customHeight="1">
      <c r="B68" s="198" t="str">
        <f t="shared" ca="1" si="3"/>
        <v>A1_A1</v>
      </c>
      <c r="C68" s="198" t="str">
        <f t="shared" ca="1" si="3"/>
        <v>Accesso, valutazione e progettazione</v>
      </c>
      <c r="D68" s="198" t="str">
        <f t="shared" ca="1" si="3"/>
        <v>Servizi di Informazione consulenza e orientamento</v>
      </c>
      <c r="E68" s="198" t="str">
        <f t="shared" ca="1" si="3"/>
        <v>Segretariato Sociale</v>
      </c>
      <c r="F68" s="198" t="str">
        <f ca="1">IFERROR(VLOOKUP($B68,'TABELLA DI APPOGGIO'!$B$2:$EI$86,138,FALSE()),"")</f>
        <v>Sì</v>
      </c>
      <c r="G68" s="199">
        <f ca="1">IFERROR(VLOOKUP($B68,'TABELLA DI APPOGGIO'!$B$2:$EH$86,22,FALSE()),"")</f>
        <v>107000</v>
      </c>
      <c r="H68" s="199">
        <f ca="1">IFERROR(VLOOKUP($B68,'TABELLA DI APPOGGIO'!$B$2:$EH$86,23,FALSE()),"")</f>
        <v>0</v>
      </c>
      <c r="I68" s="199">
        <f ca="1">IFERROR(VLOOKUP($B68,'TABELLA DI APPOGGIO'!$B$2:$EH$86,24,FALSE()),"")</f>
        <v>0</v>
      </c>
      <c r="J68" s="199">
        <f ca="1">IFERROR(VLOOKUP($B68,'TABELLA DI APPOGGIO'!$B$2:$EH$86,25,FALSE()),"")</f>
        <v>0</v>
      </c>
      <c r="K68" s="199">
        <f ca="1">IFERROR(VLOOKUP($B68,'TABELLA DI APPOGGIO'!$B$2:$EH$86,26,FALSE()),"")</f>
        <v>0</v>
      </c>
      <c r="L68" s="199">
        <f ca="1">IFERROR(VLOOKUP($B68,'TABELLA DI APPOGGIO'!$B$2:$EH$86,27,FALSE()),"")</f>
        <v>107000</v>
      </c>
      <c r="M68" s="199">
        <f ca="1">IFERROR(VLOOKUP($B68,'TABELLA DI APPOGGIO'!$B$2:$EH$86,28,FALSE()),"")</f>
        <v>0</v>
      </c>
      <c r="N68" s="199">
        <f ca="1">IFERROR(VLOOKUP($B68,'TABELLA DI APPOGGIO'!$B$2:$EH$86,29,FALSE()),"")</f>
        <v>0</v>
      </c>
      <c r="O68" s="199">
        <f ca="1">IFERROR(VLOOKUP($B68,'TABELLA DI APPOGGIO'!$B$2:$EH$86,30,FALSE()),"")</f>
        <v>0</v>
      </c>
      <c r="P68" s="199">
        <f ca="1">IFERROR(VLOOKUP($B68,'TABELLA DI APPOGGIO'!$B$2:$EH$86,31,FALSE()),"")</f>
        <v>0</v>
      </c>
      <c r="Q68" s="199">
        <f ca="1">IFERROR(VLOOKUP($B68,'TABELLA DI APPOGGIO'!$B$2:$EH$86,32,FALSE()),"")</f>
        <v>0</v>
      </c>
      <c r="R68" s="199">
        <f ca="1">IFERROR(VLOOKUP($B68,'TABELLA DI APPOGGIO'!$B$2:$EH$86,33,FALSE()),"")</f>
        <v>0</v>
      </c>
      <c r="S68" s="199">
        <f ca="1">IFERROR(VLOOKUP($B68,'TABELLA DI APPOGGIO'!$B$2:$EH$86,34,FALSE()),"")</f>
        <v>0</v>
      </c>
      <c r="T68" s="199">
        <f ca="1">IFERROR(VLOOKUP($B68,'TABELLA DI APPOGGIO'!$B$2:$EH$86,35,FALSE()),"")</f>
        <v>0</v>
      </c>
      <c r="U68" s="199">
        <f ca="1">IFERROR(VLOOKUP($B68,'TABELLA DI APPOGGIO'!$B$2:$EH$86,36,FALSE()),"")</f>
        <v>0</v>
      </c>
      <c r="V68" s="199">
        <f ca="1">IFERROR(VLOOKUP($B68,'TABELLA DI APPOGGIO'!$B$2:$EH$86,37,FALSE()),"")</f>
        <v>0</v>
      </c>
    </row>
    <row r="69" spans="2:22" ht="60" customHeight="1">
      <c r="B69" s="198" t="str">
        <f t="shared" ca="1" si="3"/>
        <v>A1_A1</v>
      </c>
      <c r="C69" s="198" t="str">
        <f t="shared" ca="1" si="3"/>
        <v>Accesso, valutazione e progettazione</v>
      </c>
      <c r="D69" s="198" t="str">
        <f t="shared" ca="1" si="3"/>
        <v>Servizi di Informazione consulenza e orientamento</v>
      </c>
      <c r="E69" s="198" t="str">
        <f t="shared" ca="1" si="3"/>
        <v>Segretariato Sociale</v>
      </c>
      <c r="F69" s="198" t="str">
        <f ca="1">IFERROR(VLOOKUP($B69,'TABELLA DI APPOGGIO'!$B$2:$EI$86,138,FALSE()),"")</f>
        <v>Sì</v>
      </c>
      <c r="G69" s="199">
        <f ca="1">IFERROR(VLOOKUP($B69,'TABELLA DI APPOGGIO'!$B$2:$EH$86,22,FALSE()),"")</f>
        <v>107000</v>
      </c>
      <c r="H69" s="199">
        <f ca="1">IFERROR(VLOOKUP($B69,'TABELLA DI APPOGGIO'!$B$2:$EH$86,23,FALSE()),"")</f>
        <v>0</v>
      </c>
      <c r="I69" s="199">
        <f ca="1">IFERROR(VLOOKUP($B69,'TABELLA DI APPOGGIO'!$B$2:$EH$86,24,FALSE()),"")</f>
        <v>0</v>
      </c>
      <c r="J69" s="199">
        <f ca="1">IFERROR(VLOOKUP($B69,'TABELLA DI APPOGGIO'!$B$2:$EH$86,25,FALSE()),"")</f>
        <v>0</v>
      </c>
      <c r="K69" s="199">
        <f ca="1">IFERROR(VLOOKUP($B69,'TABELLA DI APPOGGIO'!$B$2:$EH$86,26,FALSE()),"")</f>
        <v>0</v>
      </c>
      <c r="L69" s="199">
        <f ca="1">IFERROR(VLOOKUP($B69,'TABELLA DI APPOGGIO'!$B$2:$EH$86,27,FALSE()),"")</f>
        <v>107000</v>
      </c>
      <c r="M69" s="199">
        <f ca="1">IFERROR(VLOOKUP($B69,'TABELLA DI APPOGGIO'!$B$2:$EH$86,28,FALSE()),"")</f>
        <v>0</v>
      </c>
      <c r="N69" s="199">
        <f ca="1">IFERROR(VLOOKUP($B69,'TABELLA DI APPOGGIO'!$B$2:$EH$86,29,FALSE()),"")</f>
        <v>0</v>
      </c>
      <c r="O69" s="199">
        <f ca="1">IFERROR(VLOOKUP($B69,'TABELLA DI APPOGGIO'!$B$2:$EH$86,30,FALSE()),"")</f>
        <v>0</v>
      </c>
      <c r="P69" s="199">
        <f ca="1">IFERROR(VLOOKUP($B69,'TABELLA DI APPOGGIO'!$B$2:$EH$86,31,FALSE()),"")</f>
        <v>0</v>
      </c>
      <c r="Q69" s="199">
        <f ca="1">IFERROR(VLOOKUP($B69,'TABELLA DI APPOGGIO'!$B$2:$EH$86,32,FALSE()),"")</f>
        <v>0</v>
      </c>
      <c r="R69" s="199">
        <f ca="1">IFERROR(VLOOKUP($B69,'TABELLA DI APPOGGIO'!$B$2:$EH$86,33,FALSE()),"")</f>
        <v>0</v>
      </c>
      <c r="S69" s="199">
        <f ca="1">IFERROR(VLOOKUP($B69,'TABELLA DI APPOGGIO'!$B$2:$EH$86,34,FALSE()),"")</f>
        <v>0</v>
      </c>
      <c r="T69" s="199">
        <f ca="1">IFERROR(VLOOKUP($B69,'TABELLA DI APPOGGIO'!$B$2:$EH$86,35,FALSE()),"")</f>
        <v>0</v>
      </c>
      <c r="U69" s="199">
        <f ca="1">IFERROR(VLOOKUP($B69,'TABELLA DI APPOGGIO'!$B$2:$EH$86,36,FALSE()),"")</f>
        <v>0</v>
      </c>
      <c r="V69" s="199">
        <f ca="1">IFERROR(VLOOKUP($B69,'TABELLA DI APPOGGIO'!$B$2:$EH$86,37,FALSE()),"")</f>
        <v>0</v>
      </c>
    </row>
    <row r="70" spans="2:22" ht="60" customHeight="1">
      <c r="B70" s="198" t="str">
        <f t="shared" ca="1" si="3"/>
        <v>A1_A1</v>
      </c>
      <c r="C70" s="198" t="str">
        <f t="shared" ca="1" si="3"/>
        <v>Accesso, valutazione e progettazione</v>
      </c>
      <c r="D70" s="198" t="str">
        <f t="shared" ca="1" si="3"/>
        <v>Servizi di Informazione consulenza e orientamento</v>
      </c>
      <c r="E70" s="198" t="str">
        <f t="shared" ca="1" si="3"/>
        <v>Segretariato Sociale</v>
      </c>
      <c r="F70" s="198" t="str">
        <f ca="1">IFERROR(VLOOKUP($B70,'TABELLA DI APPOGGIO'!$B$2:$EI$86,138,FALSE()),"")</f>
        <v>Sì</v>
      </c>
      <c r="G70" s="199">
        <f ca="1">IFERROR(VLOOKUP($B70,'TABELLA DI APPOGGIO'!$B$2:$EH$86,22,FALSE()),"")</f>
        <v>107000</v>
      </c>
      <c r="H70" s="199">
        <f ca="1">IFERROR(VLOOKUP($B70,'TABELLA DI APPOGGIO'!$B$2:$EH$86,23,FALSE()),"")</f>
        <v>0</v>
      </c>
      <c r="I70" s="199">
        <f ca="1">IFERROR(VLOOKUP($B70,'TABELLA DI APPOGGIO'!$B$2:$EH$86,24,FALSE()),"")</f>
        <v>0</v>
      </c>
      <c r="J70" s="199">
        <f ca="1">IFERROR(VLOOKUP($B70,'TABELLA DI APPOGGIO'!$B$2:$EH$86,25,FALSE()),"")</f>
        <v>0</v>
      </c>
      <c r="K70" s="199">
        <f ca="1">IFERROR(VLOOKUP($B70,'TABELLA DI APPOGGIO'!$B$2:$EH$86,26,FALSE()),"")</f>
        <v>0</v>
      </c>
      <c r="L70" s="199">
        <f ca="1">IFERROR(VLOOKUP($B70,'TABELLA DI APPOGGIO'!$B$2:$EH$86,27,FALSE()),"")</f>
        <v>107000</v>
      </c>
      <c r="M70" s="199">
        <f ca="1">IFERROR(VLOOKUP($B70,'TABELLA DI APPOGGIO'!$B$2:$EH$86,28,FALSE()),"")</f>
        <v>0</v>
      </c>
      <c r="N70" s="199">
        <f ca="1">IFERROR(VLOOKUP($B70,'TABELLA DI APPOGGIO'!$B$2:$EH$86,29,FALSE()),"")</f>
        <v>0</v>
      </c>
      <c r="O70" s="199">
        <f ca="1">IFERROR(VLOOKUP($B70,'TABELLA DI APPOGGIO'!$B$2:$EH$86,30,FALSE()),"")</f>
        <v>0</v>
      </c>
      <c r="P70" s="199">
        <f ca="1">IFERROR(VLOOKUP($B70,'TABELLA DI APPOGGIO'!$B$2:$EH$86,31,FALSE()),"")</f>
        <v>0</v>
      </c>
      <c r="Q70" s="199">
        <f ca="1">IFERROR(VLOOKUP($B70,'TABELLA DI APPOGGIO'!$B$2:$EH$86,32,FALSE()),"")</f>
        <v>0</v>
      </c>
      <c r="R70" s="199">
        <f ca="1">IFERROR(VLOOKUP($B70,'TABELLA DI APPOGGIO'!$B$2:$EH$86,33,FALSE()),"")</f>
        <v>0</v>
      </c>
      <c r="S70" s="199">
        <f ca="1">IFERROR(VLOOKUP($B70,'TABELLA DI APPOGGIO'!$B$2:$EH$86,34,FALSE()),"")</f>
        <v>0</v>
      </c>
      <c r="T70" s="199">
        <f ca="1">IFERROR(VLOOKUP($B70,'TABELLA DI APPOGGIO'!$B$2:$EH$86,35,FALSE()),"")</f>
        <v>0</v>
      </c>
      <c r="U70" s="199">
        <f ca="1">IFERROR(VLOOKUP($B70,'TABELLA DI APPOGGIO'!$B$2:$EH$86,36,FALSE()),"")</f>
        <v>0</v>
      </c>
      <c r="V70" s="199">
        <f ca="1">IFERROR(VLOOKUP($B70,'TABELLA DI APPOGGIO'!$B$2:$EH$86,37,FALSE()),"")</f>
        <v>0</v>
      </c>
    </row>
    <row r="71" spans="2:22" ht="60" customHeight="1">
      <c r="B71" s="198" t="str">
        <f t="shared" ca="1" si="3"/>
        <v>A1_A1</v>
      </c>
      <c r="C71" s="198" t="str">
        <f t="shared" ca="1" si="3"/>
        <v>Accesso, valutazione e progettazione</v>
      </c>
      <c r="D71" s="198" t="str">
        <f t="shared" ca="1" si="3"/>
        <v>Servizi di Informazione consulenza e orientamento</v>
      </c>
      <c r="E71" s="198" t="str">
        <f t="shared" ca="1" si="3"/>
        <v>Segretariato Sociale</v>
      </c>
      <c r="F71" s="198" t="str">
        <f ca="1">IFERROR(VLOOKUP($B71,'TABELLA DI APPOGGIO'!$B$2:$EI$86,138,FALSE()),"")</f>
        <v>Sì</v>
      </c>
      <c r="G71" s="199">
        <f ca="1">IFERROR(VLOOKUP($B71,'TABELLA DI APPOGGIO'!$B$2:$EH$86,22,FALSE()),"")</f>
        <v>107000</v>
      </c>
      <c r="H71" s="199">
        <f ca="1">IFERROR(VLOOKUP($B71,'TABELLA DI APPOGGIO'!$B$2:$EH$86,23,FALSE()),"")</f>
        <v>0</v>
      </c>
      <c r="I71" s="199">
        <f ca="1">IFERROR(VLOOKUP($B71,'TABELLA DI APPOGGIO'!$B$2:$EH$86,24,FALSE()),"")</f>
        <v>0</v>
      </c>
      <c r="J71" s="199">
        <f ca="1">IFERROR(VLOOKUP($B71,'TABELLA DI APPOGGIO'!$B$2:$EH$86,25,FALSE()),"")</f>
        <v>0</v>
      </c>
      <c r="K71" s="199">
        <f ca="1">IFERROR(VLOOKUP($B71,'TABELLA DI APPOGGIO'!$B$2:$EH$86,26,FALSE()),"")</f>
        <v>0</v>
      </c>
      <c r="L71" s="199">
        <f ca="1">IFERROR(VLOOKUP($B71,'TABELLA DI APPOGGIO'!$B$2:$EH$86,27,FALSE()),"")</f>
        <v>107000</v>
      </c>
      <c r="M71" s="199">
        <f ca="1">IFERROR(VLOOKUP($B71,'TABELLA DI APPOGGIO'!$B$2:$EH$86,28,FALSE()),"")</f>
        <v>0</v>
      </c>
      <c r="N71" s="199">
        <f ca="1">IFERROR(VLOOKUP($B71,'TABELLA DI APPOGGIO'!$B$2:$EH$86,29,FALSE()),"")</f>
        <v>0</v>
      </c>
      <c r="O71" s="199">
        <f ca="1">IFERROR(VLOOKUP($B71,'TABELLA DI APPOGGIO'!$B$2:$EH$86,30,FALSE()),"")</f>
        <v>0</v>
      </c>
      <c r="P71" s="199">
        <f ca="1">IFERROR(VLOOKUP($B71,'TABELLA DI APPOGGIO'!$B$2:$EH$86,31,FALSE()),"")</f>
        <v>0</v>
      </c>
      <c r="Q71" s="199">
        <f ca="1">IFERROR(VLOOKUP($B71,'TABELLA DI APPOGGIO'!$B$2:$EH$86,32,FALSE()),"")</f>
        <v>0</v>
      </c>
      <c r="R71" s="199">
        <f ca="1">IFERROR(VLOOKUP($B71,'TABELLA DI APPOGGIO'!$B$2:$EH$86,33,FALSE()),"")</f>
        <v>0</v>
      </c>
      <c r="S71" s="199">
        <f ca="1">IFERROR(VLOOKUP($B71,'TABELLA DI APPOGGIO'!$B$2:$EH$86,34,FALSE()),"")</f>
        <v>0</v>
      </c>
      <c r="T71" s="199">
        <f ca="1">IFERROR(VLOOKUP($B71,'TABELLA DI APPOGGIO'!$B$2:$EH$86,35,FALSE()),"")</f>
        <v>0</v>
      </c>
      <c r="U71" s="199">
        <f ca="1">IFERROR(VLOOKUP($B71,'TABELLA DI APPOGGIO'!$B$2:$EH$86,36,FALSE()),"")</f>
        <v>0</v>
      </c>
      <c r="V71" s="199">
        <f ca="1">IFERROR(VLOOKUP($B71,'TABELLA DI APPOGGIO'!$B$2:$EH$86,37,FALSE()),"")</f>
        <v>0</v>
      </c>
    </row>
    <row r="72" spans="2:22" ht="60" customHeight="1">
      <c r="B72" s="198" t="str">
        <f t="shared" ca="1" si="3"/>
        <v>A1_A1</v>
      </c>
      <c r="C72" s="198" t="str">
        <f t="shared" ca="1" si="3"/>
        <v>Accesso, valutazione e progettazione</v>
      </c>
      <c r="D72" s="198" t="str">
        <f t="shared" ca="1" si="3"/>
        <v>Servizi di Informazione consulenza e orientamento</v>
      </c>
      <c r="E72" s="198" t="str">
        <f t="shared" ca="1" si="3"/>
        <v>Segretariato Sociale</v>
      </c>
      <c r="F72" s="198" t="str">
        <f ca="1">IFERROR(VLOOKUP($B72,'TABELLA DI APPOGGIO'!$B$2:$EI$86,138,FALSE()),"")</f>
        <v>Sì</v>
      </c>
      <c r="G72" s="199">
        <f ca="1">IFERROR(VLOOKUP($B72,'TABELLA DI APPOGGIO'!$B$2:$EH$86,22,FALSE()),"")</f>
        <v>107000</v>
      </c>
      <c r="H72" s="199">
        <f ca="1">IFERROR(VLOOKUP($B72,'TABELLA DI APPOGGIO'!$B$2:$EH$86,23,FALSE()),"")</f>
        <v>0</v>
      </c>
      <c r="I72" s="199">
        <f ca="1">IFERROR(VLOOKUP($B72,'TABELLA DI APPOGGIO'!$B$2:$EH$86,24,FALSE()),"")</f>
        <v>0</v>
      </c>
      <c r="J72" s="199">
        <f ca="1">IFERROR(VLOOKUP($B72,'TABELLA DI APPOGGIO'!$B$2:$EH$86,25,FALSE()),"")</f>
        <v>0</v>
      </c>
      <c r="K72" s="199">
        <f ca="1">IFERROR(VLOOKUP($B72,'TABELLA DI APPOGGIO'!$B$2:$EH$86,26,FALSE()),"")</f>
        <v>0</v>
      </c>
      <c r="L72" s="199">
        <f ca="1">IFERROR(VLOOKUP($B72,'TABELLA DI APPOGGIO'!$B$2:$EH$86,27,FALSE()),"")</f>
        <v>107000</v>
      </c>
      <c r="M72" s="199">
        <f ca="1">IFERROR(VLOOKUP($B72,'TABELLA DI APPOGGIO'!$B$2:$EH$86,28,FALSE()),"")</f>
        <v>0</v>
      </c>
      <c r="N72" s="199">
        <f ca="1">IFERROR(VLOOKUP($B72,'TABELLA DI APPOGGIO'!$B$2:$EH$86,29,FALSE()),"")</f>
        <v>0</v>
      </c>
      <c r="O72" s="199">
        <f ca="1">IFERROR(VLOOKUP($B72,'TABELLA DI APPOGGIO'!$B$2:$EH$86,30,FALSE()),"")</f>
        <v>0</v>
      </c>
      <c r="P72" s="199">
        <f ca="1">IFERROR(VLOOKUP($B72,'TABELLA DI APPOGGIO'!$B$2:$EH$86,31,FALSE()),"")</f>
        <v>0</v>
      </c>
      <c r="Q72" s="199">
        <f ca="1">IFERROR(VLOOKUP($B72,'TABELLA DI APPOGGIO'!$B$2:$EH$86,32,FALSE()),"")</f>
        <v>0</v>
      </c>
      <c r="R72" s="199">
        <f ca="1">IFERROR(VLOOKUP($B72,'TABELLA DI APPOGGIO'!$B$2:$EH$86,33,FALSE()),"")</f>
        <v>0</v>
      </c>
      <c r="S72" s="199">
        <f ca="1">IFERROR(VLOOKUP($B72,'TABELLA DI APPOGGIO'!$B$2:$EH$86,34,FALSE()),"")</f>
        <v>0</v>
      </c>
      <c r="T72" s="199">
        <f ca="1">IFERROR(VLOOKUP($B72,'TABELLA DI APPOGGIO'!$B$2:$EH$86,35,FALSE()),"")</f>
        <v>0</v>
      </c>
      <c r="U72" s="199">
        <f ca="1">IFERROR(VLOOKUP($B72,'TABELLA DI APPOGGIO'!$B$2:$EH$86,36,FALSE()),"")</f>
        <v>0</v>
      </c>
      <c r="V72" s="199">
        <f ca="1">IFERROR(VLOOKUP($B72,'TABELLA DI APPOGGIO'!$B$2:$EH$86,37,FALSE()),"")</f>
        <v>0</v>
      </c>
    </row>
    <row r="73" spans="2:22" ht="60" customHeight="1">
      <c r="B73" s="198" t="str">
        <f t="shared" ca="1" si="3"/>
        <v>A1_A1</v>
      </c>
      <c r="C73" s="198" t="str">
        <f t="shared" ca="1" si="3"/>
        <v>Accesso, valutazione e progettazione</v>
      </c>
      <c r="D73" s="198" t="str">
        <f t="shared" ca="1" si="3"/>
        <v>Servizi di Informazione consulenza e orientamento</v>
      </c>
      <c r="E73" s="198" t="str">
        <f t="shared" ca="1" si="3"/>
        <v>Segretariato Sociale</v>
      </c>
      <c r="F73" s="198" t="str">
        <f ca="1">IFERROR(VLOOKUP($B73,'TABELLA DI APPOGGIO'!$B$2:$EI$86,138,FALSE()),"")</f>
        <v>Sì</v>
      </c>
      <c r="G73" s="199">
        <f ca="1">IFERROR(VLOOKUP($B73,'TABELLA DI APPOGGIO'!$B$2:$EH$86,22,FALSE()),"")</f>
        <v>107000</v>
      </c>
      <c r="H73" s="199">
        <f ca="1">IFERROR(VLOOKUP($B73,'TABELLA DI APPOGGIO'!$B$2:$EH$86,23,FALSE()),"")</f>
        <v>0</v>
      </c>
      <c r="I73" s="199">
        <f ca="1">IFERROR(VLOOKUP($B73,'TABELLA DI APPOGGIO'!$B$2:$EH$86,24,FALSE()),"")</f>
        <v>0</v>
      </c>
      <c r="J73" s="199">
        <f ca="1">IFERROR(VLOOKUP($B73,'TABELLA DI APPOGGIO'!$B$2:$EH$86,25,FALSE()),"")</f>
        <v>0</v>
      </c>
      <c r="K73" s="199">
        <f ca="1">IFERROR(VLOOKUP($B73,'TABELLA DI APPOGGIO'!$B$2:$EH$86,26,FALSE()),"")</f>
        <v>0</v>
      </c>
      <c r="L73" s="199">
        <f ca="1">IFERROR(VLOOKUP($B73,'TABELLA DI APPOGGIO'!$B$2:$EH$86,27,FALSE()),"")</f>
        <v>107000</v>
      </c>
      <c r="M73" s="199">
        <f ca="1">IFERROR(VLOOKUP($B73,'TABELLA DI APPOGGIO'!$B$2:$EH$86,28,FALSE()),"")</f>
        <v>0</v>
      </c>
      <c r="N73" s="199">
        <f ca="1">IFERROR(VLOOKUP($B73,'TABELLA DI APPOGGIO'!$B$2:$EH$86,29,FALSE()),"")</f>
        <v>0</v>
      </c>
      <c r="O73" s="199">
        <f ca="1">IFERROR(VLOOKUP($B73,'TABELLA DI APPOGGIO'!$B$2:$EH$86,30,FALSE()),"")</f>
        <v>0</v>
      </c>
      <c r="P73" s="199">
        <f ca="1">IFERROR(VLOOKUP($B73,'TABELLA DI APPOGGIO'!$B$2:$EH$86,31,FALSE()),"")</f>
        <v>0</v>
      </c>
      <c r="Q73" s="199">
        <f ca="1">IFERROR(VLOOKUP($B73,'TABELLA DI APPOGGIO'!$B$2:$EH$86,32,FALSE()),"")</f>
        <v>0</v>
      </c>
      <c r="R73" s="199">
        <f ca="1">IFERROR(VLOOKUP($B73,'TABELLA DI APPOGGIO'!$B$2:$EH$86,33,FALSE()),"")</f>
        <v>0</v>
      </c>
      <c r="S73" s="199">
        <f ca="1">IFERROR(VLOOKUP($B73,'TABELLA DI APPOGGIO'!$B$2:$EH$86,34,FALSE()),"")</f>
        <v>0</v>
      </c>
      <c r="T73" s="199">
        <f ca="1">IFERROR(VLOOKUP($B73,'TABELLA DI APPOGGIO'!$B$2:$EH$86,35,FALSE()),"")</f>
        <v>0</v>
      </c>
      <c r="U73" s="199">
        <f ca="1">IFERROR(VLOOKUP($B73,'TABELLA DI APPOGGIO'!$B$2:$EH$86,36,FALSE()),"")</f>
        <v>0</v>
      </c>
      <c r="V73" s="199">
        <f ca="1">IFERROR(VLOOKUP($B73,'TABELLA DI APPOGGIO'!$B$2:$EH$86,37,FALSE()),"")</f>
        <v>0</v>
      </c>
    </row>
    <row r="74" spans="2:22" ht="60" customHeight="1">
      <c r="B74" s="198" t="str">
        <f t="shared" ca="1" si="3"/>
        <v>A1_A1</v>
      </c>
      <c r="C74" s="198" t="str">
        <f t="shared" ca="1" si="3"/>
        <v>Accesso, valutazione e progettazione</v>
      </c>
      <c r="D74" s="198" t="str">
        <f t="shared" ca="1" si="3"/>
        <v>Servizi di Informazione consulenza e orientamento</v>
      </c>
      <c r="E74" s="198" t="str">
        <f t="shared" ca="1" si="3"/>
        <v>Segretariato Sociale</v>
      </c>
      <c r="F74" s="198" t="str">
        <f ca="1">IFERROR(VLOOKUP($B74,'TABELLA DI APPOGGIO'!$B$2:$EI$86,138,FALSE()),"")</f>
        <v>Sì</v>
      </c>
      <c r="G74" s="199">
        <f ca="1">IFERROR(VLOOKUP($B74,'TABELLA DI APPOGGIO'!$B$2:$EH$86,22,FALSE()),"")</f>
        <v>107000</v>
      </c>
      <c r="H74" s="199">
        <f ca="1">IFERROR(VLOOKUP($B74,'TABELLA DI APPOGGIO'!$B$2:$EH$86,23,FALSE()),"")</f>
        <v>0</v>
      </c>
      <c r="I74" s="199">
        <f ca="1">IFERROR(VLOOKUP($B74,'TABELLA DI APPOGGIO'!$B$2:$EH$86,24,FALSE()),"")</f>
        <v>0</v>
      </c>
      <c r="J74" s="199">
        <f ca="1">IFERROR(VLOOKUP($B74,'TABELLA DI APPOGGIO'!$B$2:$EH$86,25,FALSE()),"")</f>
        <v>0</v>
      </c>
      <c r="K74" s="199">
        <f ca="1">IFERROR(VLOOKUP($B74,'TABELLA DI APPOGGIO'!$B$2:$EH$86,26,FALSE()),"")</f>
        <v>0</v>
      </c>
      <c r="L74" s="199">
        <f ca="1">IFERROR(VLOOKUP($B74,'TABELLA DI APPOGGIO'!$B$2:$EH$86,27,FALSE()),"")</f>
        <v>107000</v>
      </c>
      <c r="M74" s="199">
        <f ca="1">IFERROR(VLOOKUP($B74,'TABELLA DI APPOGGIO'!$B$2:$EH$86,28,FALSE()),"")</f>
        <v>0</v>
      </c>
      <c r="N74" s="199">
        <f ca="1">IFERROR(VLOOKUP($B74,'TABELLA DI APPOGGIO'!$B$2:$EH$86,29,FALSE()),"")</f>
        <v>0</v>
      </c>
      <c r="O74" s="199">
        <f ca="1">IFERROR(VLOOKUP($B74,'TABELLA DI APPOGGIO'!$B$2:$EH$86,30,FALSE()),"")</f>
        <v>0</v>
      </c>
      <c r="P74" s="199">
        <f ca="1">IFERROR(VLOOKUP($B74,'TABELLA DI APPOGGIO'!$B$2:$EH$86,31,FALSE()),"")</f>
        <v>0</v>
      </c>
      <c r="Q74" s="199">
        <f ca="1">IFERROR(VLOOKUP($B74,'TABELLA DI APPOGGIO'!$B$2:$EH$86,32,FALSE()),"")</f>
        <v>0</v>
      </c>
      <c r="R74" s="199">
        <f ca="1">IFERROR(VLOOKUP($B74,'TABELLA DI APPOGGIO'!$B$2:$EH$86,33,FALSE()),"")</f>
        <v>0</v>
      </c>
      <c r="S74" s="199">
        <f ca="1">IFERROR(VLOOKUP($B74,'TABELLA DI APPOGGIO'!$B$2:$EH$86,34,FALSE()),"")</f>
        <v>0</v>
      </c>
      <c r="T74" s="199">
        <f ca="1">IFERROR(VLOOKUP($B74,'TABELLA DI APPOGGIO'!$B$2:$EH$86,35,FALSE()),"")</f>
        <v>0</v>
      </c>
      <c r="U74" s="199">
        <f ca="1">IFERROR(VLOOKUP($B74,'TABELLA DI APPOGGIO'!$B$2:$EH$86,36,FALSE()),"")</f>
        <v>0</v>
      </c>
      <c r="V74" s="199">
        <f ca="1">IFERROR(VLOOKUP($B74,'TABELLA DI APPOGGIO'!$B$2:$EH$86,37,FALSE()),"")</f>
        <v>0</v>
      </c>
    </row>
    <row r="75" spans="2:22" ht="60" customHeight="1">
      <c r="B75" s="198" t="str">
        <f t="shared" ca="1" si="3"/>
        <v>A1_A1</v>
      </c>
      <c r="C75" s="198" t="str">
        <f t="shared" ca="1" si="3"/>
        <v>Accesso, valutazione e progettazione</v>
      </c>
      <c r="D75" s="198" t="str">
        <f t="shared" ca="1" si="3"/>
        <v>Servizi di Informazione consulenza e orientamento</v>
      </c>
      <c r="E75" s="198" t="str">
        <f t="shared" ca="1" si="3"/>
        <v>Segretariato Sociale</v>
      </c>
      <c r="F75" s="198" t="str">
        <f ca="1">IFERROR(VLOOKUP($B75,'TABELLA DI APPOGGIO'!$B$2:$EI$86,138,FALSE()),"")</f>
        <v>Sì</v>
      </c>
      <c r="G75" s="199">
        <f ca="1">IFERROR(VLOOKUP($B75,'TABELLA DI APPOGGIO'!$B$2:$EH$86,22,FALSE()),"")</f>
        <v>107000</v>
      </c>
      <c r="H75" s="199">
        <f ca="1">IFERROR(VLOOKUP($B75,'TABELLA DI APPOGGIO'!$B$2:$EH$86,23,FALSE()),"")</f>
        <v>0</v>
      </c>
      <c r="I75" s="199">
        <f ca="1">IFERROR(VLOOKUP($B75,'TABELLA DI APPOGGIO'!$B$2:$EH$86,24,FALSE()),"")</f>
        <v>0</v>
      </c>
      <c r="J75" s="199">
        <f ca="1">IFERROR(VLOOKUP($B75,'TABELLA DI APPOGGIO'!$B$2:$EH$86,25,FALSE()),"")</f>
        <v>0</v>
      </c>
      <c r="K75" s="199">
        <f ca="1">IFERROR(VLOOKUP($B75,'TABELLA DI APPOGGIO'!$B$2:$EH$86,26,FALSE()),"")</f>
        <v>0</v>
      </c>
      <c r="L75" s="199">
        <f ca="1">IFERROR(VLOOKUP($B75,'TABELLA DI APPOGGIO'!$B$2:$EH$86,27,FALSE()),"")</f>
        <v>107000</v>
      </c>
      <c r="M75" s="199">
        <f ca="1">IFERROR(VLOOKUP($B75,'TABELLA DI APPOGGIO'!$B$2:$EH$86,28,FALSE()),"")</f>
        <v>0</v>
      </c>
      <c r="N75" s="199">
        <f ca="1">IFERROR(VLOOKUP($B75,'TABELLA DI APPOGGIO'!$B$2:$EH$86,29,FALSE()),"")</f>
        <v>0</v>
      </c>
      <c r="O75" s="199">
        <f ca="1">IFERROR(VLOOKUP($B75,'TABELLA DI APPOGGIO'!$B$2:$EH$86,30,FALSE()),"")</f>
        <v>0</v>
      </c>
      <c r="P75" s="199">
        <f ca="1">IFERROR(VLOOKUP($B75,'TABELLA DI APPOGGIO'!$B$2:$EH$86,31,FALSE()),"")</f>
        <v>0</v>
      </c>
      <c r="Q75" s="199">
        <f ca="1">IFERROR(VLOOKUP($B75,'TABELLA DI APPOGGIO'!$B$2:$EH$86,32,FALSE()),"")</f>
        <v>0</v>
      </c>
      <c r="R75" s="199">
        <f ca="1">IFERROR(VLOOKUP($B75,'TABELLA DI APPOGGIO'!$B$2:$EH$86,33,FALSE()),"")</f>
        <v>0</v>
      </c>
      <c r="S75" s="199">
        <f ca="1">IFERROR(VLOOKUP($B75,'TABELLA DI APPOGGIO'!$B$2:$EH$86,34,FALSE()),"")</f>
        <v>0</v>
      </c>
      <c r="T75" s="199">
        <f ca="1">IFERROR(VLOOKUP($B75,'TABELLA DI APPOGGIO'!$B$2:$EH$86,35,FALSE()),"")</f>
        <v>0</v>
      </c>
      <c r="U75" s="199">
        <f ca="1">IFERROR(VLOOKUP($B75,'TABELLA DI APPOGGIO'!$B$2:$EH$86,36,FALSE()),"")</f>
        <v>0</v>
      </c>
      <c r="V75" s="199">
        <f ca="1">IFERROR(VLOOKUP($B75,'TABELLA DI APPOGGIO'!$B$2:$EH$86,37,FALSE()),"")</f>
        <v>0</v>
      </c>
    </row>
    <row r="76" spans="2:22" ht="60" customHeight="1">
      <c r="B76" s="198" t="str">
        <f t="shared" ca="1" si="3"/>
        <v>A1_A1</v>
      </c>
      <c r="C76" s="198" t="str">
        <f t="shared" ca="1" si="3"/>
        <v>Accesso, valutazione e progettazione</v>
      </c>
      <c r="D76" s="198" t="str">
        <f t="shared" ca="1" si="3"/>
        <v>Servizi di Informazione consulenza e orientamento</v>
      </c>
      <c r="E76" s="198" t="str">
        <f t="shared" ca="1" si="3"/>
        <v>Segretariato Sociale</v>
      </c>
      <c r="F76" s="198" t="str">
        <f ca="1">IFERROR(VLOOKUP($B76,'TABELLA DI APPOGGIO'!$B$2:$EI$86,138,FALSE()),"")</f>
        <v>Sì</v>
      </c>
      <c r="G76" s="199">
        <f ca="1">IFERROR(VLOOKUP($B76,'TABELLA DI APPOGGIO'!$B$2:$EH$86,22,FALSE()),"")</f>
        <v>107000</v>
      </c>
      <c r="H76" s="199">
        <f ca="1">IFERROR(VLOOKUP($B76,'TABELLA DI APPOGGIO'!$B$2:$EH$86,23,FALSE()),"")</f>
        <v>0</v>
      </c>
      <c r="I76" s="199">
        <f ca="1">IFERROR(VLOOKUP($B76,'TABELLA DI APPOGGIO'!$B$2:$EH$86,24,FALSE()),"")</f>
        <v>0</v>
      </c>
      <c r="J76" s="199">
        <f ca="1">IFERROR(VLOOKUP($B76,'TABELLA DI APPOGGIO'!$B$2:$EH$86,25,FALSE()),"")</f>
        <v>0</v>
      </c>
      <c r="K76" s="199">
        <f ca="1">IFERROR(VLOOKUP($B76,'TABELLA DI APPOGGIO'!$B$2:$EH$86,26,FALSE()),"")</f>
        <v>0</v>
      </c>
      <c r="L76" s="199">
        <f ca="1">IFERROR(VLOOKUP($B76,'TABELLA DI APPOGGIO'!$B$2:$EH$86,27,FALSE()),"")</f>
        <v>107000</v>
      </c>
      <c r="M76" s="199">
        <f ca="1">IFERROR(VLOOKUP($B76,'TABELLA DI APPOGGIO'!$B$2:$EH$86,28,FALSE()),"")</f>
        <v>0</v>
      </c>
      <c r="N76" s="199">
        <f ca="1">IFERROR(VLOOKUP($B76,'TABELLA DI APPOGGIO'!$B$2:$EH$86,29,FALSE()),"")</f>
        <v>0</v>
      </c>
      <c r="O76" s="199">
        <f ca="1">IFERROR(VLOOKUP($B76,'TABELLA DI APPOGGIO'!$B$2:$EH$86,30,FALSE()),"")</f>
        <v>0</v>
      </c>
      <c r="P76" s="199">
        <f ca="1">IFERROR(VLOOKUP($B76,'TABELLA DI APPOGGIO'!$B$2:$EH$86,31,FALSE()),"")</f>
        <v>0</v>
      </c>
      <c r="Q76" s="199">
        <f ca="1">IFERROR(VLOOKUP($B76,'TABELLA DI APPOGGIO'!$B$2:$EH$86,32,FALSE()),"")</f>
        <v>0</v>
      </c>
      <c r="R76" s="199">
        <f ca="1">IFERROR(VLOOKUP($B76,'TABELLA DI APPOGGIO'!$B$2:$EH$86,33,FALSE()),"")</f>
        <v>0</v>
      </c>
      <c r="S76" s="199">
        <f ca="1">IFERROR(VLOOKUP($B76,'TABELLA DI APPOGGIO'!$B$2:$EH$86,34,FALSE()),"")</f>
        <v>0</v>
      </c>
      <c r="T76" s="199">
        <f ca="1">IFERROR(VLOOKUP($B76,'TABELLA DI APPOGGIO'!$B$2:$EH$86,35,FALSE()),"")</f>
        <v>0</v>
      </c>
      <c r="U76" s="199">
        <f ca="1">IFERROR(VLOOKUP($B76,'TABELLA DI APPOGGIO'!$B$2:$EH$86,36,FALSE()),"")</f>
        <v>0</v>
      </c>
      <c r="V76" s="199">
        <f ca="1">IFERROR(VLOOKUP($B76,'TABELLA DI APPOGGIO'!$B$2:$EH$86,37,FALSE()),"")</f>
        <v>0</v>
      </c>
    </row>
    <row r="77" spans="2:22" ht="60" customHeight="1">
      <c r="B77" s="198" t="str">
        <f t="shared" ca="1" si="3"/>
        <v>A1_A1</v>
      </c>
      <c r="C77" s="198" t="str">
        <f t="shared" ca="1" si="3"/>
        <v>Accesso, valutazione e progettazione</v>
      </c>
      <c r="D77" s="198" t="str">
        <f t="shared" ca="1" si="3"/>
        <v>Servizi di Informazione consulenza e orientamento</v>
      </c>
      <c r="E77" s="198" t="str">
        <f t="shared" ca="1" si="3"/>
        <v>Segretariato Sociale</v>
      </c>
      <c r="F77" s="198" t="str">
        <f ca="1">IFERROR(VLOOKUP($B77,'TABELLA DI APPOGGIO'!$B$2:$EI$86,138,FALSE()),"")</f>
        <v>Sì</v>
      </c>
      <c r="G77" s="199">
        <f ca="1">IFERROR(VLOOKUP($B77,'TABELLA DI APPOGGIO'!$B$2:$EH$86,22,FALSE()),"")</f>
        <v>107000</v>
      </c>
      <c r="H77" s="199">
        <f ca="1">IFERROR(VLOOKUP($B77,'TABELLA DI APPOGGIO'!$B$2:$EH$86,23,FALSE()),"")</f>
        <v>0</v>
      </c>
      <c r="I77" s="199">
        <f ca="1">IFERROR(VLOOKUP($B77,'TABELLA DI APPOGGIO'!$B$2:$EH$86,24,FALSE()),"")</f>
        <v>0</v>
      </c>
      <c r="J77" s="199">
        <f ca="1">IFERROR(VLOOKUP($B77,'TABELLA DI APPOGGIO'!$B$2:$EH$86,25,FALSE()),"")</f>
        <v>0</v>
      </c>
      <c r="K77" s="199">
        <f ca="1">IFERROR(VLOOKUP($B77,'TABELLA DI APPOGGIO'!$B$2:$EH$86,26,FALSE()),"")</f>
        <v>0</v>
      </c>
      <c r="L77" s="199">
        <f ca="1">IFERROR(VLOOKUP($B77,'TABELLA DI APPOGGIO'!$B$2:$EH$86,27,FALSE()),"")</f>
        <v>107000</v>
      </c>
      <c r="M77" s="199">
        <f ca="1">IFERROR(VLOOKUP($B77,'TABELLA DI APPOGGIO'!$B$2:$EH$86,28,FALSE()),"")</f>
        <v>0</v>
      </c>
      <c r="N77" s="199">
        <f ca="1">IFERROR(VLOOKUP($B77,'TABELLA DI APPOGGIO'!$B$2:$EH$86,29,FALSE()),"")</f>
        <v>0</v>
      </c>
      <c r="O77" s="199">
        <f ca="1">IFERROR(VLOOKUP($B77,'TABELLA DI APPOGGIO'!$B$2:$EH$86,30,FALSE()),"")</f>
        <v>0</v>
      </c>
      <c r="P77" s="199">
        <f ca="1">IFERROR(VLOOKUP($B77,'TABELLA DI APPOGGIO'!$B$2:$EH$86,31,FALSE()),"")</f>
        <v>0</v>
      </c>
      <c r="Q77" s="199">
        <f ca="1">IFERROR(VLOOKUP($B77,'TABELLA DI APPOGGIO'!$B$2:$EH$86,32,FALSE()),"")</f>
        <v>0</v>
      </c>
      <c r="R77" s="199">
        <f ca="1">IFERROR(VLOOKUP($B77,'TABELLA DI APPOGGIO'!$B$2:$EH$86,33,FALSE()),"")</f>
        <v>0</v>
      </c>
      <c r="S77" s="199">
        <f ca="1">IFERROR(VLOOKUP($B77,'TABELLA DI APPOGGIO'!$B$2:$EH$86,34,FALSE()),"")</f>
        <v>0</v>
      </c>
      <c r="T77" s="199">
        <f ca="1">IFERROR(VLOOKUP($B77,'TABELLA DI APPOGGIO'!$B$2:$EH$86,35,FALSE()),"")</f>
        <v>0</v>
      </c>
      <c r="U77" s="199">
        <f ca="1">IFERROR(VLOOKUP($B77,'TABELLA DI APPOGGIO'!$B$2:$EH$86,36,FALSE()),"")</f>
        <v>0</v>
      </c>
      <c r="V77" s="199">
        <f ca="1">IFERROR(VLOOKUP($B77,'TABELLA DI APPOGGIO'!$B$2:$EH$86,37,FALSE()),"")</f>
        <v>0</v>
      </c>
    </row>
    <row r="78" spans="2:22" ht="60" customHeight="1">
      <c r="B78" s="198" t="str">
        <f t="shared" ca="1" si="3"/>
        <v>A1_A1</v>
      </c>
      <c r="C78" s="198" t="str">
        <f t="shared" ca="1" si="3"/>
        <v>Accesso, valutazione e progettazione</v>
      </c>
      <c r="D78" s="198" t="str">
        <f t="shared" ca="1" si="3"/>
        <v>Servizi di Informazione consulenza e orientamento</v>
      </c>
      <c r="E78" s="198" t="str">
        <f t="shared" ca="1" si="3"/>
        <v>Segretariato Sociale</v>
      </c>
      <c r="F78" s="198" t="str">
        <f ca="1">IFERROR(VLOOKUP($B78,'TABELLA DI APPOGGIO'!$B$2:$EI$86,138,FALSE()),"")</f>
        <v>Sì</v>
      </c>
      <c r="G78" s="199">
        <f ca="1">IFERROR(VLOOKUP($B78,'TABELLA DI APPOGGIO'!$B$2:$EH$86,22,FALSE()),"")</f>
        <v>107000</v>
      </c>
      <c r="H78" s="199">
        <f ca="1">IFERROR(VLOOKUP($B78,'TABELLA DI APPOGGIO'!$B$2:$EH$86,23,FALSE()),"")</f>
        <v>0</v>
      </c>
      <c r="I78" s="199">
        <f ca="1">IFERROR(VLOOKUP($B78,'TABELLA DI APPOGGIO'!$B$2:$EH$86,24,FALSE()),"")</f>
        <v>0</v>
      </c>
      <c r="J78" s="199">
        <f ca="1">IFERROR(VLOOKUP($B78,'TABELLA DI APPOGGIO'!$B$2:$EH$86,25,FALSE()),"")</f>
        <v>0</v>
      </c>
      <c r="K78" s="199">
        <f ca="1">IFERROR(VLOOKUP($B78,'TABELLA DI APPOGGIO'!$B$2:$EH$86,26,FALSE()),"")</f>
        <v>0</v>
      </c>
      <c r="L78" s="199">
        <f ca="1">IFERROR(VLOOKUP($B78,'TABELLA DI APPOGGIO'!$B$2:$EH$86,27,FALSE()),"")</f>
        <v>107000</v>
      </c>
      <c r="M78" s="199">
        <f ca="1">IFERROR(VLOOKUP($B78,'TABELLA DI APPOGGIO'!$B$2:$EH$86,28,FALSE()),"")</f>
        <v>0</v>
      </c>
      <c r="N78" s="199">
        <f ca="1">IFERROR(VLOOKUP($B78,'TABELLA DI APPOGGIO'!$B$2:$EH$86,29,FALSE()),"")</f>
        <v>0</v>
      </c>
      <c r="O78" s="199">
        <f ca="1">IFERROR(VLOOKUP($B78,'TABELLA DI APPOGGIO'!$B$2:$EH$86,30,FALSE()),"")</f>
        <v>0</v>
      </c>
      <c r="P78" s="199">
        <f ca="1">IFERROR(VLOOKUP($B78,'TABELLA DI APPOGGIO'!$B$2:$EH$86,31,FALSE()),"")</f>
        <v>0</v>
      </c>
      <c r="Q78" s="199">
        <f ca="1">IFERROR(VLOOKUP($B78,'TABELLA DI APPOGGIO'!$B$2:$EH$86,32,FALSE()),"")</f>
        <v>0</v>
      </c>
      <c r="R78" s="199">
        <f ca="1">IFERROR(VLOOKUP($B78,'TABELLA DI APPOGGIO'!$B$2:$EH$86,33,FALSE()),"")</f>
        <v>0</v>
      </c>
      <c r="S78" s="199">
        <f ca="1">IFERROR(VLOOKUP($B78,'TABELLA DI APPOGGIO'!$B$2:$EH$86,34,FALSE()),"")</f>
        <v>0</v>
      </c>
      <c r="T78" s="199">
        <f ca="1">IFERROR(VLOOKUP($B78,'TABELLA DI APPOGGIO'!$B$2:$EH$86,35,FALSE()),"")</f>
        <v>0</v>
      </c>
      <c r="U78" s="199">
        <f ca="1">IFERROR(VLOOKUP($B78,'TABELLA DI APPOGGIO'!$B$2:$EH$86,36,FALSE()),"")</f>
        <v>0</v>
      </c>
      <c r="V78" s="199">
        <f ca="1">IFERROR(VLOOKUP($B78,'TABELLA DI APPOGGIO'!$B$2:$EH$86,37,FALSE()),"")</f>
        <v>0</v>
      </c>
    </row>
    <row r="79" spans="2:22" ht="60" customHeight="1">
      <c r="B79" s="198" t="str">
        <f t="shared" ca="1" si="3"/>
        <v>A1_A1</v>
      </c>
      <c r="C79" s="198" t="str">
        <f t="shared" ca="1" si="3"/>
        <v>Accesso, valutazione e progettazione</v>
      </c>
      <c r="D79" s="198" t="str">
        <f t="shared" ca="1" si="3"/>
        <v>Servizi di Informazione consulenza e orientamento</v>
      </c>
      <c r="E79" s="198" t="str">
        <f t="shared" ca="1" si="3"/>
        <v>Segretariato Sociale</v>
      </c>
      <c r="F79" s="198" t="str">
        <f ca="1">IFERROR(VLOOKUP($B79,'TABELLA DI APPOGGIO'!$B$2:$EI$86,138,FALSE()),"")</f>
        <v>Sì</v>
      </c>
      <c r="G79" s="199">
        <f ca="1">IFERROR(VLOOKUP($B79,'TABELLA DI APPOGGIO'!$B$2:$EH$86,22,FALSE()),"")</f>
        <v>107000</v>
      </c>
      <c r="H79" s="199">
        <f ca="1">IFERROR(VLOOKUP($B79,'TABELLA DI APPOGGIO'!$B$2:$EH$86,23,FALSE()),"")</f>
        <v>0</v>
      </c>
      <c r="I79" s="199">
        <f ca="1">IFERROR(VLOOKUP($B79,'TABELLA DI APPOGGIO'!$B$2:$EH$86,24,FALSE()),"")</f>
        <v>0</v>
      </c>
      <c r="J79" s="199">
        <f ca="1">IFERROR(VLOOKUP($B79,'TABELLA DI APPOGGIO'!$B$2:$EH$86,25,FALSE()),"")</f>
        <v>0</v>
      </c>
      <c r="K79" s="199">
        <f ca="1">IFERROR(VLOOKUP($B79,'TABELLA DI APPOGGIO'!$B$2:$EH$86,26,FALSE()),"")</f>
        <v>0</v>
      </c>
      <c r="L79" s="199">
        <f ca="1">IFERROR(VLOOKUP($B79,'TABELLA DI APPOGGIO'!$B$2:$EH$86,27,FALSE()),"")</f>
        <v>107000</v>
      </c>
      <c r="M79" s="199">
        <f ca="1">IFERROR(VLOOKUP($B79,'TABELLA DI APPOGGIO'!$B$2:$EH$86,28,FALSE()),"")</f>
        <v>0</v>
      </c>
      <c r="N79" s="199">
        <f ca="1">IFERROR(VLOOKUP($B79,'TABELLA DI APPOGGIO'!$B$2:$EH$86,29,FALSE()),"")</f>
        <v>0</v>
      </c>
      <c r="O79" s="199">
        <f ca="1">IFERROR(VLOOKUP($B79,'TABELLA DI APPOGGIO'!$B$2:$EH$86,30,FALSE()),"")</f>
        <v>0</v>
      </c>
      <c r="P79" s="199">
        <f ca="1">IFERROR(VLOOKUP($B79,'TABELLA DI APPOGGIO'!$B$2:$EH$86,31,FALSE()),"")</f>
        <v>0</v>
      </c>
      <c r="Q79" s="199">
        <f ca="1">IFERROR(VLOOKUP($B79,'TABELLA DI APPOGGIO'!$B$2:$EH$86,32,FALSE()),"")</f>
        <v>0</v>
      </c>
      <c r="R79" s="199">
        <f ca="1">IFERROR(VLOOKUP($B79,'TABELLA DI APPOGGIO'!$B$2:$EH$86,33,FALSE()),"")</f>
        <v>0</v>
      </c>
      <c r="S79" s="199">
        <f ca="1">IFERROR(VLOOKUP($B79,'TABELLA DI APPOGGIO'!$B$2:$EH$86,34,FALSE()),"")</f>
        <v>0</v>
      </c>
      <c r="T79" s="199">
        <f ca="1">IFERROR(VLOOKUP($B79,'TABELLA DI APPOGGIO'!$B$2:$EH$86,35,FALSE()),"")</f>
        <v>0</v>
      </c>
      <c r="U79" s="199">
        <f ca="1">IFERROR(VLOOKUP($B79,'TABELLA DI APPOGGIO'!$B$2:$EH$86,36,FALSE()),"")</f>
        <v>0</v>
      </c>
      <c r="V79" s="199">
        <f ca="1">IFERROR(VLOOKUP($B79,'TABELLA DI APPOGGIO'!$B$2:$EH$86,37,FALSE()),"")</f>
        <v>0</v>
      </c>
    </row>
    <row r="80" spans="2:22" ht="60" customHeight="1">
      <c r="B80" s="198" t="str">
        <f t="shared" ca="1" si="3"/>
        <v>A1_A1</v>
      </c>
      <c r="C80" s="198" t="str">
        <f t="shared" ca="1" si="3"/>
        <v>Accesso, valutazione e progettazione</v>
      </c>
      <c r="D80" s="198" t="str">
        <f t="shared" ca="1" si="3"/>
        <v>Servizi di Informazione consulenza e orientamento</v>
      </c>
      <c r="E80" s="198" t="str">
        <f t="shared" ca="1" si="3"/>
        <v>Segretariato Sociale</v>
      </c>
      <c r="F80" s="198" t="str">
        <f ca="1">IFERROR(VLOOKUP($B80,'TABELLA DI APPOGGIO'!$B$2:$EI$86,138,FALSE()),"")</f>
        <v>Sì</v>
      </c>
      <c r="G80" s="199">
        <f ca="1">IFERROR(VLOOKUP($B80,'TABELLA DI APPOGGIO'!$B$2:$EH$86,22,FALSE()),"")</f>
        <v>107000</v>
      </c>
      <c r="H80" s="199">
        <f ca="1">IFERROR(VLOOKUP($B80,'TABELLA DI APPOGGIO'!$B$2:$EH$86,23,FALSE()),"")</f>
        <v>0</v>
      </c>
      <c r="I80" s="199">
        <f ca="1">IFERROR(VLOOKUP($B80,'TABELLA DI APPOGGIO'!$B$2:$EH$86,24,FALSE()),"")</f>
        <v>0</v>
      </c>
      <c r="J80" s="199">
        <f ca="1">IFERROR(VLOOKUP($B80,'TABELLA DI APPOGGIO'!$B$2:$EH$86,25,FALSE()),"")</f>
        <v>0</v>
      </c>
      <c r="K80" s="199">
        <f ca="1">IFERROR(VLOOKUP($B80,'TABELLA DI APPOGGIO'!$B$2:$EH$86,26,FALSE()),"")</f>
        <v>0</v>
      </c>
      <c r="L80" s="199">
        <f ca="1">IFERROR(VLOOKUP($B80,'TABELLA DI APPOGGIO'!$B$2:$EH$86,27,FALSE()),"")</f>
        <v>107000</v>
      </c>
      <c r="M80" s="199">
        <f ca="1">IFERROR(VLOOKUP($B80,'TABELLA DI APPOGGIO'!$B$2:$EH$86,28,FALSE()),"")</f>
        <v>0</v>
      </c>
      <c r="N80" s="199">
        <f ca="1">IFERROR(VLOOKUP($B80,'TABELLA DI APPOGGIO'!$B$2:$EH$86,29,FALSE()),"")</f>
        <v>0</v>
      </c>
      <c r="O80" s="199">
        <f ca="1">IFERROR(VLOOKUP($B80,'TABELLA DI APPOGGIO'!$B$2:$EH$86,30,FALSE()),"")</f>
        <v>0</v>
      </c>
      <c r="P80" s="199">
        <f ca="1">IFERROR(VLOOKUP($B80,'TABELLA DI APPOGGIO'!$B$2:$EH$86,31,FALSE()),"")</f>
        <v>0</v>
      </c>
      <c r="Q80" s="199">
        <f ca="1">IFERROR(VLOOKUP($B80,'TABELLA DI APPOGGIO'!$B$2:$EH$86,32,FALSE()),"")</f>
        <v>0</v>
      </c>
      <c r="R80" s="199">
        <f ca="1">IFERROR(VLOOKUP($B80,'TABELLA DI APPOGGIO'!$B$2:$EH$86,33,FALSE()),"")</f>
        <v>0</v>
      </c>
      <c r="S80" s="199">
        <f ca="1">IFERROR(VLOOKUP($B80,'TABELLA DI APPOGGIO'!$B$2:$EH$86,34,FALSE()),"")</f>
        <v>0</v>
      </c>
      <c r="T80" s="199">
        <f ca="1">IFERROR(VLOOKUP($B80,'TABELLA DI APPOGGIO'!$B$2:$EH$86,35,FALSE()),"")</f>
        <v>0</v>
      </c>
      <c r="U80" s="199">
        <f ca="1">IFERROR(VLOOKUP($B80,'TABELLA DI APPOGGIO'!$B$2:$EH$86,36,FALSE()),"")</f>
        <v>0</v>
      </c>
      <c r="V80" s="199">
        <f ca="1">IFERROR(VLOOKUP($B80,'TABELLA DI APPOGGIO'!$B$2:$EH$86,37,FALSE()),"")</f>
        <v>0</v>
      </c>
    </row>
    <row r="81" spans="1:1024" ht="60" customHeight="1">
      <c r="B81" s="198" t="str">
        <f t="shared" ca="1" si="3"/>
        <v>A1_A1</v>
      </c>
      <c r="C81" s="198" t="str">
        <f t="shared" ca="1" si="3"/>
        <v>Accesso, valutazione e progettazione</v>
      </c>
      <c r="D81" s="198" t="str">
        <f t="shared" ca="1" si="3"/>
        <v>Servizi di Informazione consulenza e orientamento</v>
      </c>
      <c r="E81" s="198" t="str">
        <f t="shared" ca="1" si="3"/>
        <v>Segretariato Sociale</v>
      </c>
      <c r="F81" s="198" t="str">
        <f ca="1">IFERROR(VLOOKUP($B81,'TABELLA DI APPOGGIO'!$B$2:$EI$86,138,FALSE()),"")</f>
        <v>Sì</v>
      </c>
      <c r="G81" s="199">
        <f ca="1">IFERROR(VLOOKUP($B81,'TABELLA DI APPOGGIO'!$B$2:$EH$86,22,FALSE()),"")</f>
        <v>107000</v>
      </c>
      <c r="H81" s="199">
        <f ca="1">IFERROR(VLOOKUP($B81,'TABELLA DI APPOGGIO'!$B$2:$EH$86,23,FALSE()),"")</f>
        <v>0</v>
      </c>
      <c r="I81" s="199">
        <f ca="1">IFERROR(VLOOKUP($B81,'TABELLA DI APPOGGIO'!$B$2:$EH$86,24,FALSE()),"")</f>
        <v>0</v>
      </c>
      <c r="J81" s="199">
        <f ca="1">IFERROR(VLOOKUP($B81,'TABELLA DI APPOGGIO'!$B$2:$EH$86,25,FALSE()),"")</f>
        <v>0</v>
      </c>
      <c r="K81" s="199">
        <f ca="1">IFERROR(VLOOKUP($B81,'TABELLA DI APPOGGIO'!$B$2:$EH$86,26,FALSE()),"")</f>
        <v>0</v>
      </c>
      <c r="L81" s="199">
        <f ca="1">IFERROR(VLOOKUP($B81,'TABELLA DI APPOGGIO'!$B$2:$EH$86,27,FALSE()),"")</f>
        <v>107000</v>
      </c>
      <c r="M81" s="199">
        <f ca="1">IFERROR(VLOOKUP($B81,'TABELLA DI APPOGGIO'!$B$2:$EH$86,28,FALSE()),"")</f>
        <v>0</v>
      </c>
      <c r="N81" s="199">
        <f ca="1">IFERROR(VLOOKUP($B81,'TABELLA DI APPOGGIO'!$B$2:$EH$86,29,FALSE()),"")</f>
        <v>0</v>
      </c>
      <c r="O81" s="199">
        <f ca="1">IFERROR(VLOOKUP($B81,'TABELLA DI APPOGGIO'!$B$2:$EH$86,30,FALSE()),"")</f>
        <v>0</v>
      </c>
      <c r="P81" s="199">
        <f ca="1">IFERROR(VLOOKUP($B81,'TABELLA DI APPOGGIO'!$B$2:$EH$86,31,FALSE()),"")</f>
        <v>0</v>
      </c>
      <c r="Q81" s="199">
        <f ca="1">IFERROR(VLOOKUP($B81,'TABELLA DI APPOGGIO'!$B$2:$EH$86,32,FALSE()),"")</f>
        <v>0</v>
      </c>
      <c r="R81" s="199">
        <f ca="1">IFERROR(VLOOKUP($B81,'TABELLA DI APPOGGIO'!$B$2:$EH$86,33,FALSE()),"")</f>
        <v>0</v>
      </c>
      <c r="S81" s="199">
        <f ca="1">IFERROR(VLOOKUP($B81,'TABELLA DI APPOGGIO'!$B$2:$EH$86,34,FALSE()),"")</f>
        <v>0</v>
      </c>
      <c r="T81" s="199">
        <f ca="1">IFERROR(VLOOKUP($B81,'TABELLA DI APPOGGIO'!$B$2:$EH$86,35,FALSE()),"")</f>
        <v>0</v>
      </c>
      <c r="U81" s="199">
        <f ca="1">IFERROR(VLOOKUP($B81,'TABELLA DI APPOGGIO'!$B$2:$EH$86,36,FALSE()),"")</f>
        <v>0</v>
      </c>
      <c r="V81" s="199">
        <f ca="1">IFERROR(VLOOKUP($B81,'TABELLA DI APPOGGIO'!$B$2:$EH$86,37,FALSE()),"")</f>
        <v>0</v>
      </c>
    </row>
    <row r="82" spans="1:1024">
      <c r="F82" s="198">
        <f ca="1">COUNTIF(F44:F81,"Sì")</f>
        <v>38</v>
      </c>
      <c r="G82" s="199">
        <f t="shared" ref="G82:V82" ca="1" si="4">SUM(G44:G81)</f>
        <v>4066000</v>
      </c>
      <c r="H82" s="199">
        <f t="shared" ca="1" si="4"/>
        <v>0</v>
      </c>
      <c r="I82" s="199">
        <f t="shared" ca="1" si="4"/>
        <v>0</v>
      </c>
      <c r="J82" s="199">
        <f t="shared" ca="1" si="4"/>
        <v>0</v>
      </c>
      <c r="K82" s="199">
        <f t="shared" ca="1" si="4"/>
        <v>0</v>
      </c>
      <c r="L82" s="199">
        <f t="shared" ca="1" si="4"/>
        <v>4066000</v>
      </c>
      <c r="M82" s="199">
        <f t="shared" ca="1" si="4"/>
        <v>0</v>
      </c>
      <c r="N82" s="199">
        <f t="shared" ca="1" si="4"/>
        <v>0</v>
      </c>
      <c r="O82" s="199">
        <f t="shared" ca="1" si="4"/>
        <v>0</v>
      </c>
      <c r="P82" s="199">
        <f t="shared" ca="1" si="4"/>
        <v>0</v>
      </c>
      <c r="Q82" s="199">
        <f t="shared" ca="1" si="4"/>
        <v>0</v>
      </c>
      <c r="R82" s="199">
        <f t="shared" ca="1" si="4"/>
        <v>0</v>
      </c>
      <c r="S82" s="199">
        <f t="shared" ca="1" si="4"/>
        <v>0</v>
      </c>
      <c r="T82" s="199">
        <f t="shared" ca="1" si="4"/>
        <v>0</v>
      </c>
      <c r="U82" s="199">
        <f t="shared" ca="1" si="4"/>
        <v>0</v>
      </c>
      <c r="V82" s="199">
        <f t="shared" ca="1" si="4"/>
        <v>0</v>
      </c>
    </row>
    <row r="83" spans="1:1024" ht="15.75">
      <c r="B83" s="190">
        <v>2026</v>
      </c>
    </row>
    <row r="84" spans="1:1024" ht="63">
      <c r="A84" s="190" t="s">
        <v>430</v>
      </c>
      <c r="B84" s="190" t="s">
        <v>428</v>
      </c>
      <c r="C84" s="190" t="s">
        <v>36</v>
      </c>
      <c r="D84" s="190" t="s">
        <v>432</v>
      </c>
      <c r="E84" s="190" t="s">
        <v>38</v>
      </c>
      <c r="F84" s="190" t="s">
        <v>813</v>
      </c>
      <c r="G84" s="190" t="s">
        <v>814</v>
      </c>
      <c r="H84" s="190" t="s">
        <v>815</v>
      </c>
      <c r="I84" s="190" t="s">
        <v>816</v>
      </c>
      <c r="J84" s="190" t="s">
        <v>817</v>
      </c>
      <c r="K84" s="190" t="s">
        <v>818</v>
      </c>
      <c r="L84" s="190" t="s">
        <v>819</v>
      </c>
      <c r="M84" s="190" t="s">
        <v>820</v>
      </c>
      <c r="N84" s="190" t="s">
        <v>821</v>
      </c>
      <c r="O84" s="190" t="s">
        <v>822</v>
      </c>
      <c r="P84" s="190" t="s">
        <v>823</v>
      </c>
      <c r="Q84" s="190" t="s">
        <v>824</v>
      </c>
      <c r="R84" s="190" t="s">
        <v>825</v>
      </c>
      <c r="S84" s="190" t="s">
        <v>826</v>
      </c>
      <c r="T84" s="190" t="s">
        <v>827</v>
      </c>
      <c r="U84" s="190" t="s">
        <v>828</v>
      </c>
      <c r="V84" s="190" t="s">
        <v>829</v>
      </c>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c r="BN84" s="191"/>
      <c r="BO84" s="191"/>
      <c r="BP84" s="191"/>
      <c r="BQ84" s="191"/>
      <c r="BR84" s="191"/>
      <c r="BS84" s="191"/>
      <c r="BT84" s="191"/>
      <c r="BU84" s="191"/>
      <c r="BV84" s="191"/>
      <c r="BW84" s="191"/>
      <c r="BX84" s="191"/>
      <c r="BY84" s="191"/>
      <c r="BZ84" s="191"/>
      <c r="CA84" s="191"/>
      <c r="CB84" s="191"/>
      <c r="CC84" s="191"/>
      <c r="CD84" s="191"/>
      <c r="CE84" s="191"/>
      <c r="CF84" s="191"/>
      <c r="CG84" s="191"/>
      <c r="CH84" s="191"/>
      <c r="CI84" s="191"/>
      <c r="CJ84" s="191"/>
      <c r="CK84" s="191"/>
      <c r="CL84" s="191"/>
      <c r="CM84" s="191"/>
      <c r="CN84" s="191"/>
      <c r="CO84" s="191"/>
      <c r="CP84" s="191"/>
      <c r="CQ84" s="191"/>
      <c r="CR84" s="191"/>
      <c r="CS84" s="191"/>
      <c r="CT84" s="191"/>
      <c r="CU84" s="191"/>
      <c r="CV84" s="191"/>
      <c r="CW84" s="191"/>
      <c r="CX84" s="191"/>
      <c r="CY84" s="191"/>
      <c r="CZ84" s="191"/>
      <c r="DA84" s="191"/>
      <c r="DB84" s="191"/>
      <c r="DC84" s="191"/>
      <c r="DD84" s="191"/>
      <c r="DE84" s="191"/>
      <c r="DF84" s="191"/>
      <c r="DG84" s="191"/>
      <c r="DH84" s="191"/>
      <c r="DI84" s="191"/>
      <c r="DJ84" s="191"/>
      <c r="DK84" s="191"/>
      <c r="DL84" s="191"/>
      <c r="DM84" s="191"/>
      <c r="DN84" s="191"/>
      <c r="DO84" s="191"/>
      <c r="DP84" s="191"/>
      <c r="DQ84" s="191"/>
      <c r="DR84" s="191"/>
      <c r="DS84" s="191"/>
      <c r="DT84" s="191"/>
      <c r="DU84" s="191"/>
      <c r="DV84" s="191"/>
      <c r="DW84" s="191"/>
      <c r="DX84" s="191"/>
      <c r="DY84" s="191"/>
      <c r="DZ84" s="191"/>
      <c r="EA84" s="191"/>
      <c r="EB84" s="191"/>
      <c r="EC84" s="191"/>
      <c r="ED84" s="191"/>
      <c r="EE84" s="191"/>
      <c r="EF84" s="191"/>
      <c r="EG84" s="191"/>
      <c r="EH84" s="191"/>
      <c r="EI84" s="191"/>
      <c r="EJ84" s="191"/>
      <c r="EK84" s="191"/>
      <c r="EL84" s="191"/>
      <c r="EM84" s="191"/>
      <c r="EN84" s="191"/>
      <c r="EO84" s="191"/>
      <c r="EP84" s="191"/>
      <c r="EQ84" s="191"/>
      <c r="ER84" s="191"/>
      <c r="ES84" s="191"/>
      <c r="ET84" s="191"/>
      <c r="EU84" s="191"/>
      <c r="EV84" s="191"/>
      <c r="EW84" s="191"/>
      <c r="EX84" s="191"/>
      <c r="EY84" s="191"/>
      <c r="EZ84" s="191"/>
      <c r="FA84" s="191"/>
      <c r="FB84" s="191"/>
      <c r="FC84" s="191"/>
      <c r="FD84" s="191"/>
      <c r="FE84" s="191"/>
      <c r="FF84" s="191"/>
      <c r="FG84" s="191"/>
      <c r="FH84" s="191"/>
      <c r="FI84" s="191"/>
      <c r="FJ84" s="191"/>
      <c r="FK84" s="191"/>
      <c r="FL84" s="191"/>
      <c r="FM84" s="191"/>
      <c r="FN84" s="191"/>
      <c r="FO84" s="191"/>
      <c r="FP84" s="191"/>
      <c r="FQ84" s="191"/>
      <c r="FR84" s="191"/>
      <c r="FS84" s="191"/>
      <c r="FT84" s="191"/>
      <c r="FU84" s="191"/>
      <c r="FV84" s="191"/>
      <c r="FW84" s="191"/>
      <c r="FX84" s="191"/>
      <c r="FY84" s="191"/>
      <c r="FZ84" s="191"/>
      <c r="GA84" s="191"/>
      <c r="GB84" s="191"/>
      <c r="GC84" s="191"/>
      <c r="GD84" s="191"/>
      <c r="GE84" s="191"/>
      <c r="GF84" s="191"/>
      <c r="GG84" s="191"/>
      <c r="GH84" s="191"/>
      <c r="GI84" s="191"/>
      <c r="GJ84" s="191"/>
      <c r="GK84" s="191"/>
      <c r="GL84" s="191"/>
      <c r="GM84" s="191"/>
      <c r="GN84" s="191"/>
      <c r="GO84" s="191"/>
      <c r="GP84" s="191"/>
      <c r="GQ84" s="191"/>
      <c r="GR84" s="191"/>
      <c r="GS84" s="191"/>
      <c r="GT84" s="191"/>
      <c r="GU84" s="191"/>
      <c r="GV84" s="191"/>
      <c r="GW84" s="191"/>
      <c r="GX84" s="191"/>
      <c r="GY84" s="191"/>
      <c r="GZ84" s="191"/>
      <c r="HA84" s="191"/>
      <c r="HB84" s="191"/>
      <c r="HC84" s="191"/>
      <c r="HD84" s="191"/>
      <c r="HE84" s="191"/>
      <c r="HF84" s="191"/>
      <c r="HG84" s="191"/>
      <c r="HH84" s="191"/>
      <c r="HI84" s="191"/>
      <c r="HJ84" s="191"/>
      <c r="HK84" s="191"/>
      <c r="HL84" s="191"/>
      <c r="HM84" s="191"/>
      <c r="HN84" s="191"/>
      <c r="HO84" s="191"/>
      <c r="HP84" s="191"/>
      <c r="HQ84" s="191"/>
      <c r="HR84" s="191"/>
      <c r="HS84" s="191"/>
      <c r="HT84" s="191"/>
      <c r="HU84" s="191"/>
      <c r="HV84" s="191"/>
      <c r="HW84" s="191"/>
      <c r="HX84" s="191"/>
      <c r="HY84" s="191"/>
      <c r="HZ84" s="191"/>
      <c r="IA84" s="191"/>
      <c r="IB84" s="191"/>
      <c r="IC84" s="191"/>
      <c r="ID84" s="191"/>
      <c r="IE84" s="191"/>
      <c r="IF84" s="191"/>
      <c r="IG84" s="191"/>
      <c r="IH84" s="191"/>
      <c r="II84" s="191"/>
      <c r="IJ84" s="191"/>
      <c r="IK84" s="191"/>
      <c r="IL84" s="191"/>
      <c r="IM84" s="191"/>
      <c r="IN84" s="191"/>
      <c r="IO84" s="191"/>
      <c r="IP84" s="191"/>
      <c r="IQ84" s="191"/>
      <c r="IR84" s="191"/>
      <c r="IS84" s="191"/>
      <c r="IT84" s="191"/>
      <c r="IU84" s="191"/>
      <c r="IV84" s="191"/>
      <c r="IW84" s="191"/>
      <c r="IX84" s="191"/>
      <c r="IY84" s="191"/>
      <c r="IZ84" s="191"/>
      <c r="JA84" s="191"/>
      <c r="JB84" s="191"/>
      <c r="JC84" s="191"/>
      <c r="JD84" s="191"/>
      <c r="JE84" s="191"/>
      <c r="JF84" s="191"/>
      <c r="JG84" s="191"/>
      <c r="JH84" s="191"/>
      <c r="JI84" s="191"/>
      <c r="JJ84" s="191"/>
      <c r="JK84" s="191"/>
      <c r="JL84" s="191"/>
      <c r="JM84" s="191"/>
      <c r="JN84" s="191"/>
      <c r="JO84" s="191"/>
      <c r="JP84" s="191"/>
      <c r="JQ84" s="191"/>
      <c r="JR84" s="191"/>
      <c r="JS84" s="191"/>
      <c r="JT84" s="191"/>
      <c r="JU84" s="191"/>
      <c r="JV84" s="191"/>
      <c r="JW84" s="191"/>
      <c r="JX84" s="191"/>
      <c r="JY84" s="191"/>
      <c r="JZ84" s="191"/>
      <c r="KA84" s="191"/>
      <c r="KB84" s="191"/>
      <c r="KC84" s="191"/>
      <c r="KD84" s="191"/>
      <c r="KE84" s="191"/>
      <c r="KF84" s="191"/>
      <c r="KG84" s="191"/>
      <c r="KH84" s="191"/>
      <c r="KI84" s="191"/>
      <c r="KJ84" s="191"/>
      <c r="KK84" s="191"/>
      <c r="KL84" s="191"/>
      <c r="KM84" s="191"/>
      <c r="KN84" s="191"/>
      <c r="KO84" s="191"/>
      <c r="KP84" s="191"/>
      <c r="KQ84" s="191"/>
      <c r="KR84" s="191"/>
      <c r="KS84" s="191"/>
      <c r="KT84" s="191"/>
      <c r="KU84" s="191"/>
      <c r="KV84" s="191"/>
      <c r="KW84" s="191"/>
      <c r="KX84" s="191"/>
      <c r="KY84" s="191"/>
      <c r="KZ84" s="191"/>
      <c r="LA84" s="191"/>
      <c r="LB84" s="191"/>
      <c r="LC84" s="191"/>
      <c r="LD84" s="191"/>
      <c r="LE84" s="191"/>
      <c r="LF84" s="191"/>
      <c r="LG84" s="191"/>
      <c r="LH84" s="191"/>
      <c r="LI84" s="191"/>
      <c r="LJ84" s="191"/>
      <c r="LK84" s="191"/>
      <c r="LL84" s="191"/>
      <c r="LM84" s="191"/>
      <c r="LN84" s="191"/>
      <c r="LO84" s="191"/>
      <c r="LP84" s="191"/>
      <c r="LQ84" s="191"/>
      <c r="LR84" s="191"/>
      <c r="LS84" s="191"/>
      <c r="LT84" s="191"/>
      <c r="LU84" s="191"/>
      <c r="LV84" s="191"/>
      <c r="LW84" s="191"/>
      <c r="LX84" s="191"/>
      <c r="LY84" s="191"/>
      <c r="LZ84" s="191"/>
      <c r="MA84" s="191"/>
      <c r="MB84" s="191"/>
      <c r="MC84" s="191"/>
      <c r="MD84" s="191"/>
      <c r="ME84" s="191"/>
      <c r="MF84" s="191"/>
      <c r="MG84" s="191"/>
      <c r="MH84" s="191"/>
      <c r="MI84" s="191"/>
      <c r="MJ84" s="191"/>
      <c r="MK84" s="191"/>
      <c r="ML84" s="191"/>
      <c r="MM84" s="191"/>
      <c r="MN84" s="191"/>
      <c r="MO84" s="191"/>
      <c r="MP84" s="191"/>
      <c r="MQ84" s="191"/>
      <c r="MR84" s="191"/>
      <c r="MS84" s="191"/>
      <c r="MT84" s="191"/>
      <c r="MU84" s="191"/>
      <c r="MV84" s="191"/>
      <c r="MW84" s="191"/>
      <c r="MX84" s="191"/>
      <c r="MY84" s="191"/>
      <c r="MZ84" s="191"/>
      <c r="NA84" s="191"/>
      <c r="NB84" s="191"/>
      <c r="NC84" s="191"/>
      <c r="ND84" s="191"/>
      <c r="NE84" s="191"/>
      <c r="NF84" s="191"/>
      <c r="NG84" s="191"/>
      <c r="NH84" s="191"/>
      <c r="NI84" s="191"/>
      <c r="NJ84" s="191"/>
      <c r="NK84" s="191"/>
      <c r="NL84" s="191"/>
      <c r="NM84" s="191"/>
      <c r="NN84" s="191"/>
      <c r="NO84" s="191"/>
      <c r="NP84" s="191"/>
      <c r="NQ84" s="191"/>
      <c r="NR84" s="191"/>
      <c r="NS84" s="191"/>
      <c r="NT84" s="191"/>
      <c r="NU84" s="191"/>
      <c r="NV84" s="191"/>
      <c r="NW84" s="191"/>
      <c r="NX84" s="191"/>
      <c r="NY84" s="191"/>
      <c r="NZ84" s="191"/>
      <c r="OA84" s="191"/>
      <c r="OB84" s="191"/>
      <c r="OC84" s="191"/>
      <c r="OD84" s="191"/>
      <c r="OE84" s="191"/>
      <c r="OF84" s="191"/>
      <c r="OG84" s="191"/>
      <c r="OH84" s="191"/>
      <c r="OI84" s="191"/>
      <c r="OJ84" s="191"/>
      <c r="OK84" s="191"/>
      <c r="OL84" s="191"/>
      <c r="OM84" s="191"/>
      <c r="ON84" s="191"/>
      <c r="OO84" s="191"/>
      <c r="OP84" s="191"/>
      <c r="OQ84" s="191"/>
      <c r="OR84" s="191"/>
      <c r="OS84" s="191"/>
      <c r="OT84" s="191"/>
      <c r="OU84" s="191"/>
      <c r="OV84" s="191"/>
      <c r="OW84" s="191"/>
      <c r="OX84" s="191"/>
      <c r="OY84" s="191"/>
      <c r="OZ84" s="191"/>
      <c r="PA84" s="191"/>
      <c r="PB84" s="191"/>
      <c r="PC84" s="191"/>
      <c r="PD84" s="191"/>
      <c r="PE84" s="191"/>
      <c r="PF84" s="191"/>
      <c r="PG84" s="191"/>
      <c r="PH84" s="191"/>
      <c r="PI84" s="191"/>
      <c r="PJ84" s="191"/>
      <c r="PK84" s="191"/>
      <c r="PL84" s="191"/>
      <c r="PM84" s="191"/>
      <c r="PN84" s="191"/>
      <c r="PO84" s="191"/>
      <c r="PP84" s="191"/>
      <c r="PQ84" s="191"/>
      <c r="PR84" s="191"/>
      <c r="PS84" s="191"/>
      <c r="PT84" s="191"/>
      <c r="PU84" s="191"/>
      <c r="PV84" s="191"/>
      <c r="PW84" s="191"/>
      <c r="PX84" s="191"/>
      <c r="PY84" s="191"/>
      <c r="PZ84" s="191"/>
      <c r="QA84" s="191"/>
      <c r="QB84" s="191"/>
      <c r="QC84" s="191"/>
      <c r="QD84" s="191"/>
      <c r="QE84" s="191"/>
      <c r="QF84" s="191"/>
      <c r="QG84" s="191"/>
      <c r="QH84" s="191"/>
      <c r="QI84" s="191"/>
      <c r="QJ84" s="191"/>
      <c r="QK84" s="191"/>
      <c r="QL84" s="191"/>
      <c r="QM84" s="191"/>
      <c r="QN84" s="191"/>
      <c r="QO84" s="191"/>
      <c r="QP84" s="191"/>
      <c r="QQ84" s="191"/>
      <c r="QR84" s="191"/>
      <c r="QS84" s="191"/>
      <c r="QT84" s="191"/>
      <c r="QU84" s="191"/>
      <c r="QV84" s="191"/>
      <c r="QW84" s="191"/>
      <c r="QX84" s="191"/>
      <c r="QY84" s="191"/>
      <c r="QZ84" s="191"/>
      <c r="RA84" s="191"/>
      <c r="RB84" s="191"/>
      <c r="RC84" s="191"/>
      <c r="RD84" s="191"/>
      <c r="RE84" s="191"/>
      <c r="RF84" s="191"/>
      <c r="RG84" s="191"/>
      <c r="RH84" s="191"/>
      <c r="RI84" s="191"/>
      <c r="RJ84" s="191"/>
      <c r="RK84" s="191"/>
      <c r="RL84" s="191"/>
      <c r="RM84" s="191"/>
      <c r="RN84" s="191"/>
      <c r="RO84" s="191"/>
      <c r="RP84" s="191"/>
      <c r="RQ84" s="191"/>
      <c r="RR84" s="191"/>
      <c r="RS84" s="191"/>
      <c r="RT84" s="191"/>
      <c r="RU84" s="191"/>
      <c r="RV84" s="191"/>
      <c r="RW84" s="191"/>
      <c r="RX84" s="191"/>
      <c r="RY84" s="191"/>
      <c r="RZ84" s="191"/>
      <c r="SA84" s="191"/>
      <c r="SB84" s="191"/>
      <c r="SC84" s="191"/>
      <c r="SD84" s="191"/>
      <c r="SE84" s="191"/>
      <c r="SF84" s="191"/>
      <c r="SG84" s="191"/>
      <c r="SH84" s="191"/>
      <c r="SI84" s="191"/>
      <c r="SJ84" s="191"/>
      <c r="SK84" s="191"/>
      <c r="SL84" s="191"/>
      <c r="SM84" s="191"/>
      <c r="SN84" s="191"/>
      <c r="SO84" s="191"/>
      <c r="SP84" s="191"/>
      <c r="SQ84" s="191"/>
      <c r="SR84" s="191"/>
      <c r="SS84" s="191"/>
      <c r="ST84" s="191"/>
      <c r="SU84" s="191"/>
      <c r="SV84" s="191"/>
      <c r="SW84" s="191"/>
      <c r="SX84" s="191"/>
      <c r="SY84" s="191"/>
      <c r="SZ84" s="191"/>
      <c r="TA84" s="191"/>
      <c r="TB84" s="191"/>
      <c r="TC84" s="191"/>
      <c r="TD84" s="191"/>
      <c r="TE84" s="191"/>
      <c r="TF84" s="191"/>
      <c r="TG84" s="191"/>
      <c r="TH84" s="191"/>
      <c r="TI84" s="191"/>
      <c r="TJ84" s="191"/>
      <c r="TK84" s="191"/>
      <c r="TL84" s="191"/>
      <c r="TM84" s="191"/>
      <c r="TN84" s="191"/>
      <c r="TO84" s="191"/>
      <c r="TP84" s="191"/>
      <c r="TQ84" s="191"/>
      <c r="TR84" s="191"/>
      <c r="TS84" s="191"/>
      <c r="TT84" s="191"/>
      <c r="TU84" s="191"/>
      <c r="TV84" s="191"/>
      <c r="TW84" s="191"/>
      <c r="TX84" s="191"/>
      <c r="TY84" s="191"/>
      <c r="TZ84" s="191"/>
      <c r="UA84" s="191"/>
      <c r="UB84" s="191"/>
      <c r="UC84" s="191"/>
      <c r="UD84" s="191"/>
      <c r="UE84" s="191"/>
      <c r="UF84" s="191"/>
      <c r="UG84" s="191"/>
      <c r="UH84" s="191"/>
      <c r="UI84" s="191"/>
      <c r="UJ84" s="191"/>
      <c r="UK84" s="191"/>
      <c r="UL84" s="191"/>
      <c r="UM84" s="191"/>
      <c r="UN84" s="191"/>
      <c r="UO84" s="191"/>
      <c r="UP84" s="191"/>
      <c r="UQ84" s="191"/>
      <c r="UR84" s="191"/>
      <c r="US84" s="191"/>
      <c r="UT84" s="191"/>
      <c r="UU84" s="191"/>
      <c r="UV84" s="191"/>
      <c r="UW84" s="191"/>
      <c r="UX84" s="191"/>
      <c r="UY84" s="191"/>
      <c r="UZ84" s="191"/>
      <c r="VA84" s="191"/>
      <c r="VB84" s="191"/>
      <c r="VC84" s="191"/>
      <c r="VD84" s="191"/>
      <c r="VE84" s="191"/>
      <c r="VF84" s="191"/>
      <c r="VG84" s="191"/>
      <c r="VH84" s="191"/>
      <c r="VI84" s="191"/>
      <c r="VJ84" s="191"/>
      <c r="VK84" s="191"/>
      <c r="VL84" s="191"/>
      <c r="VM84" s="191"/>
      <c r="VN84" s="191"/>
      <c r="VO84" s="191"/>
      <c r="VP84" s="191"/>
      <c r="VQ84" s="191"/>
      <c r="VR84" s="191"/>
      <c r="VS84" s="191"/>
      <c r="VT84" s="191"/>
      <c r="VU84" s="191"/>
      <c r="VV84" s="191"/>
      <c r="VW84" s="191"/>
      <c r="VX84" s="191"/>
      <c r="VY84" s="191"/>
      <c r="VZ84" s="191"/>
      <c r="WA84" s="191"/>
      <c r="WB84" s="191"/>
      <c r="WC84" s="191"/>
      <c r="WD84" s="191"/>
      <c r="WE84" s="191"/>
      <c r="WF84" s="191"/>
      <c r="WG84" s="191"/>
      <c r="WH84" s="191"/>
      <c r="WI84" s="191"/>
      <c r="WJ84" s="191"/>
      <c r="WK84" s="191"/>
      <c r="WL84" s="191"/>
      <c r="WM84" s="191"/>
      <c r="WN84" s="191"/>
      <c r="WO84" s="191"/>
      <c r="WP84" s="191"/>
      <c r="WQ84" s="191"/>
      <c r="WR84" s="191"/>
      <c r="WS84" s="191"/>
      <c r="WT84" s="191"/>
      <c r="WU84" s="191"/>
      <c r="WV84" s="191"/>
      <c r="WW84" s="191"/>
      <c r="WX84" s="191"/>
      <c r="WY84" s="191"/>
      <c r="WZ84" s="191"/>
      <c r="XA84" s="191"/>
      <c r="XB84" s="191"/>
      <c r="XC84" s="191"/>
      <c r="XD84" s="191"/>
      <c r="XE84" s="191"/>
      <c r="XF84" s="191"/>
      <c r="XG84" s="191"/>
      <c r="XH84" s="191"/>
      <c r="XI84" s="191"/>
      <c r="XJ84" s="191"/>
      <c r="XK84" s="191"/>
      <c r="XL84" s="191"/>
      <c r="XM84" s="191"/>
      <c r="XN84" s="191"/>
      <c r="XO84" s="191"/>
      <c r="XP84" s="191"/>
      <c r="XQ84" s="191"/>
      <c r="XR84" s="191"/>
      <c r="XS84" s="191"/>
      <c r="XT84" s="191"/>
      <c r="XU84" s="191"/>
      <c r="XV84" s="191"/>
      <c r="XW84" s="191"/>
      <c r="XX84" s="191"/>
      <c r="XY84" s="191"/>
      <c r="XZ84" s="191"/>
      <c r="YA84" s="191"/>
      <c r="YB84" s="191"/>
      <c r="YC84" s="191"/>
      <c r="YD84" s="191"/>
      <c r="YE84" s="191"/>
      <c r="YF84" s="191"/>
      <c r="YG84" s="191"/>
      <c r="YH84" s="191"/>
      <c r="YI84" s="191"/>
      <c r="YJ84" s="191"/>
      <c r="YK84" s="191"/>
      <c r="YL84" s="191"/>
      <c r="YM84" s="191"/>
      <c r="YN84" s="191"/>
      <c r="YO84" s="191"/>
      <c r="YP84" s="191"/>
      <c r="YQ84" s="191"/>
      <c r="YR84" s="191"/>
      <c r="YS84" s="191"/>
      <c r="YT84" s="191"/>
      <c r="YU84" s="191"/>
      <c r="YV84" s="191"/>
      <c r="YW84" s="191"/>
      <c r="YX84" s="191"/>
      <c r="YY84" s="191"/>
      <c r="YZ84" s="191"/>
      <c r="ZA84" s="191"/>
      <c r="ZB84" s="191"/>
      <c r="ZC84" s="191"/>
      <c r="ZD84" s="191"/>
      <c r="ZE84" s="191"/>
      <c r="ZF84" s="191"/>
      <c r="ZG84" s="191"/>
      <c r="ZH84" s="191"/>
      <c r="ZI84" s="191"/>
      <c r="ZJ84" s="191"/>
      <c r="ZK84" s="191"/>
      <c r="ZL84" s="191"/>
      <c r="ZM84" s="191"/>
      <c r="ZN84" s="191"/>
      <c r="ZO84" s="191"/>
      <c r="ZP84" s="191"/>
      <c r="ZQ84" s="191"/>
      <c r="ZR84" s="191"/>
      <c r="ZS84" s="191"/>
      <c r="ZT84" s="191"/>
      <c r="ZU84" s="191"/>
      <c r="ZV84" s="191"/>
      <c r="ZW84" s="191"/>
      <c r="ZX84" s="191"/>
      <c r="ZY84" s="191"/>
      <c r="ZZ84" s="191"/>
      <c r="AAA84" s="191"/>
      <c r="AAB84" s="191"/>
      <c r="AAC84" s="191"/>
      <c r="AAD84" s="191"/>
      <c r="AAE84" s="191"/>
      <c r="AAF84" s="191"/>
      <c r="AAG84" s="191"/>
      <c r="AAH84" s="191"/>
      <c r="AAI84" s="191"/>
      <c r="AAJ84" s="191"/>
      <c r="AAK84" s="191"/>
      <c r="AAL84" s="191"/>
      <c r="AAM84" s="191"/>
      <c r="AAN84" s="191"/>
      <c r="AAO84" s="191"/>
      <c r="AAP84" s="191"/>
      <c r="AAQ84" s="191"/>
      <c r="AAR84" s="191"/>
      <c r="AAS84" s="191"/>
      <c r="AAT84" s="191"/>
      <c r="AAU84" s="191"/>
      <c r="AAV84" s="191"/>
      <c r="AAW84" s="191"/>
      <c r="AAX84" s="191"/>
      <c r="AAY84" s="191"/>
      <c r="AAZ84" s="191"/>
      <c r="ABA84" s="191"/>
      <c r="ABB84" s="191"/>
      <c r="ABC84" s="191"/>
      <c r="ABD84" s="191"/>
      <c r="ABE84" s="191"/>
      <c r="ABF84" s="191"/>
      <c r="ABG84" s="191"/>
      <c r="ABH84" s="191"/>
      <c r="ABI84" s="191"/>
      <c r="ABJ84" s="191"/>
      <c r="ABK84" s="191"/>
      <c r="ABL84" s="191"/>
      <c r="ABM84" s="191"/>
      <c r="ABN84" s="191"/>
      <c r="ABO84" s="191"/>
      <c r="ABP84" s="191"/>
      <c r="ABQ84" s="191"/>
      <c r="ABR84" s="191"/>
      <c r="ABS84" s="191"/>
      <c r="ABT84" s="191"/>
      <c r="ABU84" s="191"/>
      <c r="ABV84" s="191"/>
      <c r="ABW84" s="191"/>
      <c r="ABX84" s="191"/>
      <c r="ABY84" s="191"/>
      <c r="ABZ84" s="191"/>
      <c r="ACA84" s="191"/>
      <c r="ACB84" s="191"/>
      <c r="ACC84" s="191"/>
      <c r="ACD84" s="191"/>
      <c r="ACE84" s="191"/>
      <c r="ACF84" s="191"/>
      <c r="ACG84" s="191"/>
      <c r="ACH84" s="191"/>
      <c r="ACI84" s="191"/>
      <c r="ACJ84" s="191"/>
      <c r="ACK84" s="191"/>
      <c r="ACL84" s="191"/>
      <c r="ACM84" s="191"/>
      <c r="ACN84" s="191"/>
      <c r="ACO84" s="191"/>
      <c r="ACP84" s="191"/>
      <c r="ACQ84" s="191"/>
      <c r="ACR84" s="191"/>
      <c r="ACS84" s="191"/>
      <c r="ACT84" s="191"/>
      <c r="ACU84" s="191"/>
      <c r="ACV84" s="191"/>
      <c r="ACW84" s="191"/>
      <c r="ACX84" s="191"/>
      <c r="ACY84" s="191"/>
      <c r="ACZ84" s="191"/>
      <c r="ADA84" s="191"/>
      <c r="ADB84" s="191"/>
      <c r="ADC84" s="191"/>
      <c r="ADD84" s="191"/>
      <c r="ADE84" s="191"/>
      <c r="ADF84" s="191"/>
      <c r="ADG84" s="191"/>
      <c r="ADH84" s="191"/>
      <c r="ADI84" s="191"/>
      <c r="ADJ84" s="191"/>
      <c r="ADK84" s="191"/>
      <c r="ADL84" s="191"/>
      <c r="ADM84" s="191"/>
      <c r="ADN84" s="191"/>
      <c r="ADO84" s="191"/>
      <c r="ADP84" s="191"/>
      <c r="ADQ84" s="191"/>
      <c r="ADR84" s="191"/>
      <c r="ADS84" s="191"/>
      <c r="ADT84" s="191"/>
      <c r="ADU84" s="191"/>
      <c r="ADV84" s="191"/>
      <c r="ADW84" s="191"/>
      <c r="ADX84" s="191"/>
      <c r="ADY84" s="191"/>
      <c r="ADZ84" s="191"/>
      <c r="AEA84" s="191"/>
      <c r="AEB84" s="191"/>
      <c r="AEC84" s="191"/>
      <c r="AED84" s="191"/>
      <c r="AEE84" s="191"/>
      <c r="AEF84" s="191"/>
      <c r="AEG84" s="191"/>
      <c r="AEH84" s="191"/>
      <c r="AEI84" s="191"/>
      <c r="AEJ84" s="191"/>
      <c r="AEK84" s="191"/>
      <c r="AEL84" s="191"/>
      <c r="AEM84" s="191"/>
      <c r="AEN84" s="191"/>
      <c r="AEO84" s="191"/>
      <c r="AEP84" s="191"/>
      <c r="AEQ84" s="191"/>
      <c r="AER84" s="191"/>
      <c r="AES84" s="191"/>
      <c r="AET84" s="191"/>
      <c r="AEU84" s="191"/>
      <c r="AEV84" s="191"/>
      <c r="AEW84" s="191"/>
      <c r="AEX84" s="191"/>
      <c r="AEY84" s="191"/>
      <c r="AEZ84" s="191"/>
      <c r="AFA84" s="191"/>
      <c r="AFB84" s="191"/>
      <c r="AFC84" s="191"/>
      <c r="AFD84" s="191"/>
      <c r="AFE84" s="191"/>
      <c r="AFF84" s="191"/>
      <c r="AFG84" s="191"/>
      <c r="AFH84" s="191"/>
      <c r="AFI84" s="191"/>
      <c r="AFJ84" s="191"/>
      <c r="AFK84" s="191"/>
      <c r="AFL84" s="191"/>
      <c r="AFM84" s="191"/>
      <c r="AFN84" s="191"/>
      <c r="AFO84" s="191"/>
      <c r="AFP84" s="191"/>
      <c r="AFQ84" s="191"/>
      <c r="AFR84" s="191"/>
      <c r="AFS84" s="191"/>
      <c r="AFT84" s="191"/>
      <c r="AFU84" s="191"/>
      <c r="AFV84" s="191"/>
      <c r="AFW84" s="191"/>
      <c r="AFX84" s="191"/>
      <c r="AFY84" s="191"/>
      <c r="AFZ84" s="191"/>
      <c r="AGA84" s="191"/>
      <c r="AGB84" s="191"/>
      <c r="AGC84" s="191"/>
      <c r="AGD84" s="191"/>
      <c r="AGE84" s="191"/>
      <c r="AGF84" s="191"/>
      <c r="AGG84" s="191"/>
      <c r="AGH84" s="191"/>
      <c r="AGI84" s="191"/>
      <c r="AGJ84" s="191"/>
      <c r="AGK84" s="191"/>
      <c r="AGL84" s="191"/>
      <c r="AGM84" s="191"/>
      <c r="AGN84" s="191"/>
      <c r="AGO84" s="191"/>
      <c r="AGP84" s="191"/>
      <c r="AGQ84" s="191"/>
      <c r="AGR84" s="191"/>
      <c r="AGS84" s="191"/>
      <c r="AGT84" s="191"/>
      <c r="AGU84" s="191"/>
      <c r="AGV84" s="191"/>
      <c r="AGW84" s="191"/>
      <c r="AGX84" s="191"/>
      <c r="AGY84" s="191"/>
      <c r="AGZ84" s="191"/>
      <c r="AHA84" s="191"/>
      <c r="AHB84" s="191"/>
      <c r="AHC84" s="191"/>
      <c r="AHD84" s="191"/>
      <c r="AHE84" s="191"/>
      <c r="AHF84" s="191"/>
      <c r="AHG84" s="191"/>
      <c r="AHH84" s="191"/>
      <c r="AHI84" s="191"/>
      <c r="AHJ84" s="191"/>
      <c r="AHK84" s="191"/>
      <c r="AHL84" s="191"/>
      <c r="AHM84" s="191"/>
      <c r="AHN84" s="191"/>
      <c r="AHO84" s="191"/>
      <c r="AHP84" s="191"/>
      <c r="AHQ84" s="191"/>
      <c r="AHR84" s="191"/>
      <c r="AHS84" s="191"/>
      <c r="AHT84" s="191"/>
      <c r="AHU84" s="191"/>
      <c r="AHV84" s="191"/>
      <c r="AHW84" s="191"/>
      <c r="AHX84" s="191"/>
      <c r="AHY84" s="191"/>
      <c r="AHZ84" s="191"/>
      <c r="AIA84" s="191"/>
      <c r="AIB84" s="191"/>
      <c r="AIC84" s="191"/>
      <c r="AID84" s="191"/>
      <c r="AIE84" s="191"/>
      <c r="AIF84" s="191"/>
      <c r="AIG84" s="191"/>
      <c r="AIH84" s="191"/>
      <c r="AII84" s="191"/>
      <c r="AIJ84" s="191"/>
      <c r="AIK84" s="191"/>
      <c r="AIL84" s="191"/>
      <c r="AIM84" s="191"/>
      <c r="AIN84" s="191"/>
      <c r="AIO84" s="191"/>
      <c r="AIP84" s="191"/>
      <c r="AIQ84" s="191"/>
      <c r="AIR84" s="191"/>
      <c r="AIS84" s="191"/>
      <c r="AIT84" s="191"/>
      <c r="AIU84" s="191"/>
      <c r="AIV84" s="191"/>
      <c r="AIW84" s="191"/>
      <c r="AIX84" s="191"/>
      <c r="AIY84" s="191"/>
      <c r="AIZ84" s="191"/>
      <c r="AJA84" s="191"/>
      <c r="AJB84" s="191"/>
      <c r="AJC84" s="191"/>
      <c r="AJD84" s="191"/>
      <c r="AJE84" s="191"/>
      <c r="AJF84" s="191"/>
      <c r="AJG84" s="191"/>
      <c r="AJH84" s="191"/>
      <c r="AJI84" s="191"/>
      <c r="AJJ84" s="191"/>
      <c r="AJK84" s="191"/>
      <c r="AJL84" s="191"/>
      <c r="AJM84" s="191"/>
      <c r="AJN84" s="191"/>
      <c r="AJO84" s="191"/>
      <c r="AJP84" s="191"/>
      <c r="AJQ84" s="191"/>
      <c r="AJR84" s="191"/>
      <c r="AJS84" s="191"/>
      <c r="AJT84" s="191"/>
      <c r="AJU84" s="191"/>
      <c r="AJV84" s="191"/>
      <c r="AJW84" s="191"/>
      <c r="AJX84" s="191"/>
      <c r="AJY84" s="191"/>
      <c r="AJZ84" s="191"/>
      <c r="AKA84" s="191"/>
      <c r="AKB84" s="191"/>
      <c r="AKC84" s="191"/>
      <c r="AKD84" s="191"/>
      <c r="AKE84" s="191"/>
      <c r="AKF84" s="191"/>
      <c r="AKG84" s="191"/>
      <c r="AKH84" s="191"/>
      <c r="AKI84" s="191"/>
      <c r="AKJ84" s="191"/>
      <c r="AKK84" s="191"/>
      <c r="AKL84" s="191"/>
      <c r="AKM84" s="191"/>
      <c r="AKN84" s="191"/>
      <c r="AKO84" s="191"/>
      <c r="AKP84" s="191"/>
      <c r="AKQ84" s="191"/>
      <c r="AKR84" s="191"/>
      <c r="AKS84" s="191"/>
      <c r="AKT84" s="191"/>
      <c r="AKU84" s="191"/>
      <c r="AKV84" s="191"/>
      <c r="AKW84" s="191"/>
      <c r="AKX84" s="191"/>
      <c r="AKY84" s="191"/>
      <c r="AKZ84" s="191"/>
      <c r="ALA84" s="191"/>
      <c r="ALB84" s="191"/>
      <c r="ALC84" s="191"/>
      <c r="ALD84" s="191"/>
      <c r="ALE84" s="191"/>
      <c r="ALF84" s="191"/>
      <c r="ALG84" s="191"/>
      <c r="ALH84" s="191"/>
      <c r="ALI84" s="191"/>
      <c r="ALJ84" s="191"/>
      <c r="ALK84" s="191"/>
      <c r="ALL84" s="191"/>
      <c r="ALM84" s="191"/>
      <c r="ALN84" s="191"/>
      <c r="ALO84" s="191"/>
      <c r="ALP84" s="191"/>
      <c r="ALQ84" s="191"/>
      <c r="ALR84" s="191"/>
      <c r="ALS84" s="191"/>
      <c r="ALT84" s="191"/>
      <c r="ALU84" s="191"/>
      <c r="ALV84" s="191"/>
      <c r="ALW84" s="191"/>
      <c r="ALX84" s="191"/>
      <c r="ALY84" s="191"/>
      <c r="ALZ84" s="191"/>
      <c r="AMA84" s="191"/>
      <c r="AMB84" s="191"/>
      <c r="AMC84" s="191"/>
      <c r="AMD84" s="191"/>
      <c r="AME84" s="191"/>
      <c r="AMF84" s="191"/>
      <c r="AMG84" s="191"/>
      <c r="AMH84" s="191"/>
      <c r="AMI84" s="191"/>
      <c r="AMJ84" s="191"/>
    </row>
    <row r="85" spans="1:1024" ht="60" customHeight="1">
      <c r="B85" s="198" t="str">
        <f t="shared" ref="B85:E104" ca="1" si="5">B3</f>
        <v>A1_A1</v>
      </c>
      <c r="C85" s="198" t="str">
        <f t="shared" ca="1" si="5"/>
        <v>Accesso, valutazione e progettazione</v>
      </c>
      <c r="D85" s="198" t="str">
        <f t="shared" ca="1" si="5"/>
        <v>Servizi di Informazione consulenza e orientamento</v>
      </c>
      <c r="E85" s="198" t="str">
        <f t="shared" ca="1" si="5"/>
        <v>Segretariato Sociale</v>
      </c>
      <c r="F85" s="198" t="str">
        <f ca="1">IFERROR(VLOOKUP($B85,'TABELLA DI APPOGGIO'!$B$2:$EI$86,138,FALSE()),"")</f>
        <v>Sì</v>
      </c>
      <c r="G85" s="199">
        <f ca="1">IFERROR(VLOOKUP($B85,'TABELLA DI APPOGGIO'!$B$2:$EH$86,38,FALSE()),"")</f>
        <v>107000</v>
      </c>
      <c r="H85" s="199">
        <f ca="1">IFERROR(VLOOKUP($B85,'TABELLA DI APPOGGIO'!$B$2:$EH$86,39,FALSE()),"")</f>
        <v>0</v>
      </c>
      <c r="I85" s="199">
        <f ca="1">IFERROR(VLOOKUP($B85,'TABELLA DI APPOGGIO'!$B$2:$EH$86,40,FALSE()),"")</f>
        <v>0</v>
      </c>
      <c r="J85" s="199">
        <f ca="1">IFERROR(VLOOKUP($B85,'TABELLA DI APPOGGIO'!$B$2:$EH$86,41,FALSE()),"")</f>
        <v>0</v>
      </c>
      <c r="K85" s="199">
        <f ca="1">IFERROR(VLOOKUP($B85,'TABELLA DI APPOGGIO'!$B$2:$EH$86,42,FALSE()),"")</f>
        <v>0</v>
      </c>
      <c r="L85" s="199">
        <f ca="1">IFERROR(VLOOKUP($B85,'TABELLA DI APPOGGIO'!$B$2:$EH$86,43,FALSE()),"")</f>
        <v>107000</v>
      </c>
      <c r="M85" s="199">
        <f ca="1">IFERROR(VLOOKUP($B85,'TABELLA DI APPOGGIO'!$B$2:$EH$86,44,FALSE()),"")</f>
        <v>0</v>
      </c>
      <c r="N85" s="199">
        <f ca="1">IFERROR(VLOOKUP($B85,'TABELLA DI APPOGGIO'!$B$2:$EH$86,45,FALSE()),"")</f>
        <v>0</v>
      </c>
      <c r="O85" s="199">
        <f ca="1">IFERROR(VLOOKUP($B85,'TABELLA DI APPOGGIO'!$B$2:$EH$86,46,FALSE()),"")</f>
        <v>0</v>
      </c>
      <c r="P85" s="199">
        <f ca="1">IFERROR(VLOOKUP($B85,'TABELLA DI APPOGGIO'!$B$2:$EH$86,47,FALSE()),"")</f>
        <v>0</v>
      </c>
      <c r="Q85" s="199">
        <f ca="1">IFERROR(VLOOKUP($B85,'TABELLA DI APPOGGIO'!$B$2:$EH$86,48,FALSE()),"")</f>
        <v>0</v>
      </c>
      <c r="R85" s="199">
        <f ca="1">IFERROR(VLOOKUP($B85,'TABELLA DI APPOGGIO'!$B$2:$EH$86,49,FALSE()),"")</f>
        <v>0</v>
      </c>
      <c r="S85" s="199">
        <f ca="1">IFERROR(VLOOKUP($B85,'TABELLA DI APPOGGIO'!$B$2:$EH$86,50,FALSE()),"")</f>
        <v>0</v>
      </c>
      <c r="T85" s="199">
        <f ca="1">IFERROR(VLOOKUP($B85,'TABELLA DI APPOGGIO'!$B$2:$EH$86,51,FALSE()),"")</f>
        <v>0</v>
      </c>
      <c r="U85" s="199">
        <f ca="1">IFERROR(VLOOKUP($B85,'TABELLA DI APPOGGIO'!$B$2:$EH$86,52,FALSE()),"")</f>
        <v>0</v>
      </c>
      <c r="V85" s="199">
        <f ca="1">IFERROR(VLOOKUP($B85,'TABELLA DI APPOGGIO'!$B$2:$EH$86,53,FALSE()),"")</f>
        <v>0</v>
      </c>
    </row>
    <row r="86" spans="1:1024" ht="60" customHeight="1">
      <c r="B86" s="198" t="str">
        <f t="shared" ca="1" si="5"/>
        <v>A1_A1</v>
      </c>
      <c r="C86" s="198" t="str">
        <f t="shared" ca="1" si="5"/>
        <v>Accesso, valutazione e progettazione</v>
      </c>
      <c r="D86" s="198" t="str">
        <f t="shared" ca="1" si="5"/>
        <v>Servizi di Informazione consulenza e orientamento</v>
      </c>
      <c r="E86" s="198" t="str">
        <f t="shared" ca="1" si="5"/>
        <v>Segretariato Sociale</v>
      </c>
      <c r="F86" s="198" t="str">
        <f ca="1">IFERROR(VLOOKUP($B86,'TABELLA DI APPOGGIO'!$B$2:$EI$86,138,FALSE()),"")</f>
        <v>Sì</v>
      </c>
      <c r="G86" s="199">
        <f ca="1">IFERROR(VLOOKUP($B86,'TABELLA DI APPOGGIO'!$B$2:$EH$86,38,FALSE()),"")</f>
        <v>107000</v>
      </c>
      <c r="H86" s="199">
        <f ca="1">IFERROR(VLOOKUP($B86,'TABELLA DI APPOGGIO'!$B$2:$EH$86,39,FALSE()),"")</f>
        <v>0</v>
      </c>
      <c r="I86" s="199">
        <f ca="1">IFERROR(VLOOKUP($B86,'TABELLA DI APPOGGIO'!$B$2:$EH$86,40,FALSE()),"")</f>
        <v>0</v>
      </c>
      <c r="J86" s="199">
        <f ca="1">IFERROR(VLOOKUP($B86,'TABELLA DI APPOGGIO'!$B$2:$EH$86,41,FALSE()),"")</f>
        <v>0</v>
      </c>
      <c r="K86" s="199">
        <f ca="1">IFERROR(VLOOKUP($B86,'TABELLA DI APPOGGIO'!$B$2:$EH$86,42,FALSE()),"")</f>
        <v>0</v>
      </c>
      <c r="L86" s="199">
        <f ca="1">IFERROR(VLOOKUP($B86,'TABELLA DI APPOGGIO'!$B$2:$EH$86,43,FALSE()),"")</f>
        <v>107000</v>
      </c>
      <c r="M86" s="199">
        <f ca="1">IFERROR(VLOOKUP($B86,'TABELLA DI APPOGGIO'!$B$2:$EH$86,44,FALSE()),"")</f>
        <v>0</v>
      </c>
      <c r="N86" s="199">
        <f ca="1">IFERROR(VLOOKUP($B86,'TABELLA DI APPOGGIO'!$B$2:$EH$86,45,FALSE()),"")</f>
        <v>0</v>
      </c>
      <c r="O86" s="199">
        <f ca="1">IFERROR(VLOOKUP($B86,'TABELLA DI APPOGGIO'!$B$2:$EH$86,46,FALSE()),"")</f>
        <v>0</v>
      </c>
      <c r="P86" s="199">
        <f ca="1">IFERROR(VLOOKUP($B86,'TABELLA DI APPOGGIO'!$B$2:$EH$86,47,FALSE()),"")</f>
        <v>0</v>
      </c>
      <c r="Q86" s="199">
        <f ca="1">IFERROR(VLOOKUP($B86,'TABELLA DI APPOGGIO'!$B$2:$EH$86,48,FALSE()),"")</f>
        <v>0</v>
      </c>
      <c r="R86" s="199">
        <f ca="1">IFERROR(VLOOKUP($B86,'TABELLA DI APPOGGIO'!$B$2:$EH$86,49,FALSE()),"")</f>
        <v>0</v>
      </c>
      <c r="S86" s="199">
        <f ca="1">IFERROR(VLOOKUP($B86,'TABELLA DI APPOGGIO'!$B$2:$EH$86,50,FALSE()),"")</f>
        <v>0</v>
      </c>
      <c r="T86" s="199">
        <f ca="1">IFERROR(VLOOKUP($B86,'TABELLA DI APPOGGIO'!$B$2:$EH$86,51,FALSE()),"")</f>
        <v>0</v>
      </c>
      <c r="U86" s="199">
        <f ca="1">IFERROR(VLOOKUP($B86,'TABELLA DI APPOGGIO'!$B$2:$EH$86,52,FALSE()),"")</f>
        <v>0</v>
      </c>
      <c r="V86" s="199">
        <f ca="1">IFERROR(VLOOKUP($B86,'TABELLA DI APPOGGIO'!$B$2:$EH$86,53,FALSE()),"")</f>
        <v>0</v>
      </c>
    </row>
    <row r="87" spans="1:1024" ht="60" customHeight="1">
      <c r="B87" s="198" t="str">
        <f t="shared" ca="1" si="5"/>
        <v>A1_A1</v>
      </c>
      <c r="C87" s="198" t="str">
        <f t="shared" ca="1" si="5"/>
        <v>Accesso, valutazione e progettazione</v>
      </c>
      <c r="D87" s="198" t="str">
        <f t="shared" ca="1" si="5"/>
        <v>Servizi di Informazione consulenza e orientamento</v>
      </c>
      <c r="E87" s="198" t="str">
        <f t="shared" ca="1" si="5"/>
        <v>Segretariato Sociale</v>
      </c>
      <c r="F87" s="198" t="str">
        <f ca="1">IFERROR(VLOOKUP($B87,'TABELLA DI APPOGGIO'!$B$2:$EI$86,138,FALSE()),"")</f>
        <v>Sì</v>
      </c>
      <c r="G87" s="199">
        <f ca="1">IFERROR(VLOOKUP($B87,'TABELLA DI APPOGGIO'!$B$2:$EH$86,38,FALSE()),"")</f>
        <v>107000</v>
      </c>
      <c r="H87" s="199">
        <f ca="1">IFERROR(VLOOKUP($B87,'TABELLA DI APPOGGIO'!$B$2:$EH$86,39,FALSE()),"")</f>
        <v>0</v>
      </c>
      <c r="I87" s="199">
        <f ca="1">IFERROR(VLOOKUP($B87,'TABELLA DI APPOGGIO'!$B$2:$EH$86,40,FALSE()),"")</f>
        <v>0</v>
      </c>
      <c r="J87" s="199">
        <f ca="1">IFERROR(VLOOKUP($B87,'TABELLA DI APPOGGIO'!$B$2:$EH$86,41,FALSE()),"")</f>
        <v>0</v>
      </c>
      <c r="K87" s="199">
        <f ca="1">IFERROR(VLOOKUP($B87,'TABELLA DI APPOGGIO'!$B$2:$EH$86,42,FALSE()),"")</f>
        <v>0</v>
      </c>
      <c r="L87" s="199">
        <f ca="1">IFERROR(VLOOKUP($B87,'TABELLA DI APPOGGIO'!$B$2:$EH$86,43,FALSE()),"")</f>
        <v>107000</v>
      </c>
      <c r="M87" s="199">
        <f ca="1">IFERROR(VLOOKUP($B87,'TABELLA DI APPOGGIO'!$B$2:$EH$86,44,FALSE()),"")</f>
        <v>0</v>
      </c>
      <c r="N87" s="199">
        <f ca="1">IFERROR(VLOOKUP($B87,'TABELLA DI APPOGGIO'!$B$2:$EH$86,45,FALSE()),"")</f>
        <v>0</v>
      </c>
      <c r="O87" s="199">
        <f ca="1">IFERROR(VLOOKUP($B87,'TABELLA DI APPOGGIO'!$B$2:$EH$86,46,FALSE()),"")</f>
        <v>0</v>
      </c>
      <c r="P87" s="199">
        <f ca="1">IFERROR(VLOOKUP($B87,'TABELLA DI APPOGGIO'!$B$2:$EH$86,47,FALSE()),"")</f>
        <v>0</v>
      </c>
      <c r="Q87" s="199">
        <f ca="1">IFERROR(VLOOKUP($B87,'TABELLA DI APPOGGIO'!$B$2:$EH$86,48,FALSE()),"")</f>
        <v>0</v>
      </c>
      <c r="R87" s="199">
        <f ca="1">IFERROR(VLOOKUP($B87,'TABELLA DI APPOGGIO'!$B$2:$EH$86,49,FALSE()),"")</f>
        <v>0</v>
      </c>
      <c r="S87" s="199">
        <f ca="1">IFERROR(VLOOKUP($B87,'TABELLA DI APPOGGIO'!$B$2:$EH$86,50,FALSE()),"")</f>
        <v>0</v>
      </c>
      <c r="T87" s="199">
        <f ca="1">IFERROR(VLOOKUP($B87,'TABELLA DI APPOGGIO'!$B$2:$EH$86,51,FALSE()),"")</f>
        <v>0</v>
      </c>
      <c r="U87" s="199">
        <f ca="1">IFERROR(VLOOKUP($B87,'TABELLA DI APPOGGIO'!$B$2:$EH$86,52,FALSE()),"")</f>
        <v>0</v>
      </c>
      <c r="V87" s="199">
        <f ca="1">IFERROR(VLOOKUP($B87,'TABELLA DI APPOGGIO'!$B$2:$EH$86,53,FALSE()),"")</f>
        <v>0</v>
      </c>
    </row>
    <row r="88" spans="1:1024" ht="60" customHeight="1">
      <c r="B88" s="198" t="str">
        <f t="shared" ca="1" si="5"/>
        <v>A1_A1</v>
      </c>
      <c r="C88" s="198" t="str">
        <f t="shared" ca="1" si="5"/>
        <v>Accesso, valutazione e progettazione</v>
      </c>
      <c r="D88" s="198" t="str">
        <f t="shared" ca="1" si="5"/>
        <v>Servizi di Informazione consulenza e orientamento</v>
      </c>
      <c r="E88" s="198" t="str">
        <f t="shared" ca="1" si="5"/>
        <v>Segretariato Sociale</v>
      </c>
      <c r="F88" s="198" t="str">
        <f ca="1">IFERROR(VLOOKUP($B88,'TABELLA DI APPOGGIO'!$B$2:$EI$86,138,FALSE()),"")</f>
        <v>Sì</v>
      </c>
      <c r="G88" s="199">
        <f ca="1">IFERROR(VLOOKUP($B88,'TABELLA DI APPOGGIO'!$B$2:$EH$86,38,FALSE()),"")</f>
        <v>107000</v>
      </c>
      <c r="H88" s="199">
        <f ca="1">IFERROR(VLOOKUP($B88,'TABELLA DI APPOGGIO'!$B$2:$EH$86,39,FALSE()),"")</f>
        <v>0</v>
      </c>
      <c r="I88" s="199">
        <f ca="1">IFERROR(VLOOKUP($B88,'TABELLA DI APPOGGIO'!$B$2:$EH$86,40,FALSE()),"")</f>
        <v>0</v>
      </c>
      <c r="J88" s="199">
        <f ca="1">IFERROR(VLOOKUP($B88,'TABELLA DI APPOGGIO'!$B$2:$EH$86,41,FALSE()),"")</f>
        <v>0</v>
      </c>
      <c r="K88" s="199">
        <f ca="1">IFERROR(VLOOKUP($B88,'TABELLA DI APPOGGIO'!$B$2:$EH$86,42,FALSE()),"")</f>
        <v>0</v>
      </c>
      <c r="L88" s="199">
        <f ca="1">IFERROR(VLOOKUP($B88,'TABELLA DI APPOGGIO'!$B$2:$EH$86,43,FALSE()),"")</f>
        <v>107000</v>
      </c>
      <c r="M88" s="199">
        <f ca="1">IFERROR(VLOOKUP($B88,'TABELLA DI APPOGGIO'!$B$2:$EH$86,44,FALSE()),"")</f>
        <v>0</v>
      </c>
      <c r="N88" s="199">
        <f ca="1">IFERROR(VLOOKUP($B88,'TABELLA DI APPOGGIO'!$B$2:$EH$86,45,FALSE()),"")</f>
        <v>0</v>
      </c>
      <c r="O88" s="199">
        <f ca="1">IFERROR(VLOOKUP($B88,'TABELLA DI APPOGGIO'!$B$2:$EH$86,46,FALSE()),"")</f>
        <v>0</v>
      </c>
      <c r="P88" s="199">
        <f ca="1">IFERROR(VLOOKUP($B88,'TABELLA DI APPOGGIO'!$B$2:$EH$86,47,FALSE()),"")</f>
        <v>0</v>
      </c>
      <c r="Q88" s="199">
        <f ca="1">IFERROR(VLOOKUP($B88,'TABELLA DI APPOGGIO'!$B$2:$EH$86,48,FALSE()),"")</f>
        <v>0</v>
      </c>
      <c r="R88" s="199">
        <f ca="1">IFERROR(VLOOKUP($B88,'TABELLA DI APPOGGIO'!$B$2:$EH$86,49,FALSE()),"")</f>
        <v>0</v>
      </c>
      <c r="S88" s="199">
        <f ca="1">IFERROR(VLOOKUP($B88,'TABELLA DI APPOGGIO'!$B$2:$EH$86,50,FALSE()),"")</f>
        <v>0</v>
      </c>
      <c r="T88" s="199">
        <f ca="1">IFERROR(VLOOKUP($B88,'TABELLA DI APPOGGIO'!$B$2:$EH$86,51,FALSE()),"")</f>
        <v>0</v>
      </c>
      <c r="U88" s="199">
        <f ca="1">IFERROR(VLOOKUP($B88,'TABELLA DI APPOGGIO'!$B$2:$EH$86,52,FALSE()),"")</f>
        <v>0</v>
      </c>
      <c r="V88" s="199">
        <f ca="1">IFERROR(VLOOKUP($B88,'TABELLA DI APPOGGIO'!$B$2:$EH$86,53,FALSE()),"")</f>
        <v>0</v>
      </c>
    </row>
    <row r="89" spans="1:1024" ht="60" customHeight="1">
      <c r="B89" s="198" t="str">
        <f t="shared" ca="1" si="5"/>
        <v>A1_A1</v>
      </c>
      <c r="C89" s="198" t="str">
        <f t="shared" ca="1" si="5"/>
        <v>Accesso, valutazione e progettazione</v>
      </c>
      <c r="D89" s="198" t="str">
        <f t="shared" ca="1" si="5"/>
        <v>Servizi di Informazione consulenza e orientamento</v>
      </c>
      <c r="E89" s="198" t="str">
        <f t="shared" ca="1" si="5"/>
        <v>Segretariato Sociale</v>
      </c>
      <c r="F89" s="198" t="str">
        <f ca="1">IFERROR(VLOOKUP($B89,'TABELLA DI APPOGGIO'!$B$2:$EI$86,138,FALSE()),"")</f>
        <v>Sì</v>
      </c>
      <c r="G89" s="199">
        <f ca="1">IFERROR(VLOOKUP($B89,'TABELLA DI APPOGGIO'!$B$2:$EH$86,38,FALSE()),"")</f>
        <v>107000</v>
      </c>
      <c r="H89" s="199">
        <f ca="1">IFERROR(VLOOKUP($B89,'TABELLA DI APPOGGIO'!$B$2:$EH$86,39,FALSE()),"")</f>
        <v>0</v>
      </c>
      <c r="I89" s="199">
        <f ca="1">IFERROR(VLOOKUP($B89,'TABELLA DI APPOGGIO'!$B$2:$EH$86,40,FALSE()),"")</f>
        <v>0</v>
      </c>
      <c r="J89" s="199">
        <f ca="1">IFERROR(VLOOKUP($B89,'TABELLA DI APPOGGIO'!$B$2:$EH$86,41,FALSE()),"")</f>
        <v>0</v>
      </c>
      <c r="K89" s="199">
        <f ca="1">IFERROR(VLOOKUP($B89,'TABELLA DI APPOGGIO'!$B$2:$EH$86,42,FALSE()),"")</f>
        <v>0</v>
      </c>
      <c r="L89" s="199">
        <f ca="1">IFERROR(VLOOKUP($B89,'TABELLA DI APPOGGIO'!$B$2:$EH$86,43,FALSE()),"")</f>
        <v>107000</v>
      </c>
      <c r="M89" s="199">
        <f ca="1">IFERROR(VLOOKUP($B89,'TABELLA DI APPOGGIO'!$B$2:$EH$86,44,FALSE()),"")</f>
        <v>0</v>
      </c>
      <c r="N89" s="199">
        <f ca="1">IFERROR(VLOOKUP($B89,'TABELLA DI APPOGGIO'!$B$2:$EH$86,45,FALSE()),"")</f>
        <v>0</v>
      </c>
      <c r="O89" s="199">
        <f ca="1">IFERROR(VLOOKUP($B89,'TABELLA DI APPOGGIO'!$B$2:$EH$86,46,FALSE()),"")</f>
        <v>0</v>
      </c>
      <c r="P89" s="199">
        <f ca="1">IFERROR(VLOOKUP($B89,'TABELLA DI APPOGGIO'!$B$2:$EH$86,47,FALSE()),"")</f>
        <v>0</v>
      </c>
      <c r="Q89" s="199">
        <f ca="1">IFERROR(VLOOKUP($B89,'TABELLA DI APPOGGIO'!$B$2:$EH$86,48,FALSE()),"")</f>
        <v>0</v>
      </c>
      <c r="R89" s="199">
        <f ca="1">IFERROR(VLOOKUP($B89,'TABELLA DI APPOGGIO'!$B$2:$EH$86,49,FALSE()),"")</f>
        <v>0</v>
      </c>
      <c r="S89" s="199">
        <f ca="1">IFERROR(VLOOKUP($B89,'TABELLA DI APPOGGIO'!$B$2:$EH$86,50,FALSE()),"")</f>
        <v>0</v>
      </c>
      <c r="T89" s="199">
        <f ca="1">IFERROR(VLOOKUP($B89,'TABELLA DI APPOGGIO'!$B$2:$EH$86,51,FALSE()),"")</f>
        <v>0</v>
      </c>
      <c r="U89" s="199">
        <f ca="1">IFERROR(VLOOKUP($B89,'TABELLA DI APPOGGIO'!$B$2:$EH$86,52,FALSE()),"")</f>
        <v>0</v>
      </c>
      <c r="V89" s="199">
        <f ca="1">IFERROR(VLOOKUP($B89,'TABELLA DI APPOGGIO'!$B$2:$EH$86,53,FALSE()),"")</f>
        <v>0</v>
      </c>
    </row>
    <row r="90" spans="1:1024" ht="60" customHeight="1">
      <c r="B90" s="198" t="str">
        <f t="shared" ca="1" si="5"/>
        <v>A1_A1</v>
      </c>
      <c r="C90" s="198" t="str">
        <f t="shared" ca="1" si="5"/>
        <v>Accesso, valutazione e progettazione</v>
      </c>
      <c r="D90" s="198" t="str">
        <f t="shared" ca="1" si="5"/>
        <v>Servizi di Informazione consulenza e orientamento</v>
      </c>
      <c r="E90" s="198" t="str">
        <f t="shared" ca="1" si="5"/>
        <v>Segretariato Sociale</v>
      </c>
      <c r="F90" s="198" t="str">
        <f ca="1">IFERROR(VLOOKUP($B90,'TABELLA DI APPOGGIO'!$B$2:$EI$86,138,FALSE()),"")</f>
        <v>Sì</v>
      </c>
      <c r="G90" s="199">
        <f ca="1">IFERROR(VLOOKUP($B90,'TABELLA DI APPOGGIO'!$B$2:$EH$86,38,FALSE()),"")</f>
        <v>107000</v>
      </c>
      <c r="H90" s="199">
        <f ca="1">IFERROR(VLOOKUP($B90,'TABELLA DI APPOGGIO'!$B$2:$EH$86,39,FALSE()),"")</f>
        <v>0</v>
      </c>
      <c r="I90" s="199">
        <f ca="1">IFERROR(VLOOKUP($B90,'TABELLA DI APPOGGIO'!$B$2:$EH$86,40,FALSE()),"")</f>
        <v>0</v>
      </c>
      <c r="J90" s="199">
        <f ca="1">IFERROR(VLOOKUP($B90,'TABELLA DI APPOGGIO'!$B$2:$EH$86,41,FALSE()),"")</f>
        <v>0</v>
      </c>
      <c r="K90" s="199">
        <f ca="1">IFERROR(VLOOKUP($B90,'TABELLA DI APPOGGIO'!$B$2:$EH$86,42,FALSE()),"")</f>
        <v>0</v>
      </c>
      <c r="L90" s="199">
        <f ca="1">IFERROR(VLOOKUP($B90,'TABELLA DI APPOGGIO'!$B$2:$EH$86,43,FALSE()),"")</f>
        <v>107000</v>
      </c>
      <c r="M90" s="199">
        <f ca="1">IFERROR(VLOOKUP($B90,'TABELLA DI APPOGGIO'!$B$2:$EH$86,44,FALSE()),"")</f>
        <v>0</v>
      </c>
      <c r="N90" s="199">
        <f ca="1">IFERROR(VLOOKUP($B90,'TABELLA DI APPOGGIO'!$B$2:$EH$86,45,FALSE()),"")</f>
        <v>0</v>
      </c>
      <c r="O90" s="199">
        <f ca="1">IFERROR(VLOOKUP($B90,'TABELLA DI APPOGGIO'!$B$2:$EH$86,46,FALSE()),"")</f>
        <v>0</v>
      </c>
      <c r="P90" s="199">
        <f ca="1">IFERROR(VLOOKUP($B90,'TABELLA DI APPOGGIO'!$B$2:$EH$86,47,FALSE()),"")</f>
        <v>0</v>
      </c>
      <c r="Q90" s="199">
        <f ca="1">IFERROR(VLOOKUP($B90,'TABELLA DI APPOGGIO'!$B$2:$EH$86,48,FALSE()),"")</f>
        <v>0</v>
      </c>
      <c r="R90" s="199">
        <f ca="1">IFERROR(VLOOKUP($B90,'TABELLA DI APPOGGIO'!$B$2:$EH$86,49,FALSE()),"")</f>
        <v>0</v>
      </c>
      <c r="S90" s="199">
        <f ca="1">IFERROR(VLOOKUP($B90,'TABELLA DI APPOGGIO'!$B$2:$EH$86,50,FALSE()),"")</f>
        <v>0</v>
      </c>
      <c r="T90" s="199">
        <f ca="1">IFERROR(VLOOKUP($B90,'TABELLA DI APPOGGIO'!$B$2:$EH$86,51,FALSE()),"")</f>
        <v>0</v>
      </c>
      <c r="U90" s="199">
        <f ca="1">IFERROR(VLOOKUP($B90,'TABELLA DI APPOGGIO'!$B$2:$EH$86,52,FALSE()),"")</f>
        <v>0</v>
      </c>
      <c r="V90" s="199">
        <f ca="1">IFERROR(VLOOKUP($B90,'TABELLA DI APPOGGIO'!$B$2:$EH$86,53,FALSE()),"")</f>
        <v>0</v>
      </c>
    </row>
    <row r="91" spans="1:1024" ht="60" customHeight="1">
      <c r="B91" s="198" t="str">
        <f t="shared" ca="1" si="5"/>
        <v>A1_A1</v>
      </c>
      <c r="C91" s="198" t="str">
        <f t="shared" ca="1" si="5"/>
        <v>Accesso, valutazione e progettazione</v>
      </c>
      <c r="D91" s="198" t="str">
        <f t="shared" ca="1" si="5"/>
        <v>Servizi di Informazione consulenza e orientamento</v>
      </c>
      <c r="E91" s="198" t="str">
        <f t="shared" ca="1" si="5"/>
        <v>Segretariato Sociale</v>
      </c>
      <c r="F91" s="198" t="str">
        <f ca="1">IFERROR(VLOOKUP($B91,'TABELLA DI APPOGGIO'!$B$2:$EI$86,138,FALSE()),"")</f>
        <v>Sì</v>
      </c>
      <c r="G91" s="199">
        <f ca="1">IFERROR(VLOOKUP($B91,'TABELLA DI APPOGGIO'!$B$2:$EH$86,38,FALSE()),"")</f>
        <v>107000</v>
      </c>
      <c r="H91" s="199">
        <f ca="1">IFERROR(VLOOKUP($B91,'TABELLA DI APPOGGIO'!$B$2:$EH$86,39,FALSE()),"")</f>
        <v>0</v>
      </c>
      <c r="I91" s="199">
        <f ca="1">IFERROR(VLOOKUP($B91,'TABELLA DI APPOGGIO'!$B$2:$EH$86,40,FALSE()),"")</f>
        <v>0</v>
      </c>
      <c r="J91" s="199">
        <f ca="1">IFERROR(VLOOKUP($B91,'TABELLA DI APPOGGIO'!$B$2:$EH$86,41,FALSE()),"")</f>
        <v>0</v>
      </c>
      <c r="K91" s="199">
        <f ca="1">IFERROR(VLOOKUP($B91,'TABELLA DI APPOGGIO'!$B$2:$EH$86,42,FALSE()),"")</f>
        <v>0</v>
      </c>
      <c r="L91" s="199">
        <f ca="1">IFERROR(VLOOKUP($B91,'TABELLA DI APPOGGIO'!$B$2:$EH$86,43,FALSE()),"")</f>
        <v>107000</v>
      </c>
      <c r="M91" s="199">
        <f ca="1">IFERROR(VLOOKUP($B91,'TABELLA DI APPOGGIO'!$B$2:$EH$86,44,FALSE()),"")</f>
        <v>0</v>
      </c>
      <c r="N91" s="199">
        <f ca="1">IFERROR(VLOOKUP($B91,'TABELLA DI APPOGGIO'!$B$2:$EH$86,45,FALSE()),"")</f>
        <v>0</v>
      </c>
      <c r="O91" s="199">
        <f ca="1">IFERROR(VLOOKUP($B91,'TABELLA DI APPOGGIO'!$B$2:$EH$86,46,FALSE()),"")</f>
        <v>0</v>
      </c>
      <c r="P91" s="199">
        <f ca="1">IFERROR(VLOOKUP($B91,'TABELLA DI APPOGGIO'!$B$2:$EH$86,47,FALSE()),"")</f>
        <v>0</v>
      </c>
      <c r="Q91" s="199">
        <f ca="1">IFERROR(VLOOKUP($B91,'TABELLA DI APPOGGIO'!$B$2:$EH$86,48,FALSE()),"")</f>
        <v>0</v>
      </c>
      <c r="R91" s="199">
        <f ca="1">IFERROR(VLOOKUP($B91,'TABELLA DI APPOGGIO'!$B$2:$EH$86,49,FALSE()),"")</f>
        <v>0</v>
      </c>
      <c r="S91" s="199">
        <f ca="1">IFERROR(VLOOKUP($B91,'TABELLA DI APPOGGIO'!$B$2:$EH$86,50,FALSE()),"")</f>
        <v>0</v>
      </c>
      <c r="T91" s="199">
        <f ca="1">IFERROR(VLOOKUP($B91,'TABELLA DI APPOGGIO'!$B$2:$EH$86,51,FALSE()),"")</f>
        <v>0</v>
      </c>
      <c r="U91" s="199">
        <f ca="1">IFERROR(VLOOKUP($B91,'TABELLA DI APPOGGIO'!$B$2:$EH$86,52,FALSE()),"")</f>
        <v>0</v>
      </c>
      <c r="V91" s="199">
        <f ca="1">IFERROR(VLOOKUP($B91,'TABELLA DI APPOGGIO'!$B$2:$EH$86,53,FALSE()),"")</f>
        <v>0</v>
      </c>
    </row>
    <row r="92" spans="1:1024" ht="60" customHeight="1">
      <c r="B92" s="198" t="str">
        <f t="shared" ca="1" si="5"/>
        <v>A1_A1</v>
      </c>
      <c r="C92" s="198" t="str">
        <f t="shared" ca="1" si="5"/>
        <v>Accesso, valutazione e progettazione</v>
      </c>
      <c r="D92" s="198" t="str">
        <f t="shared" ca="1" si="5"/>
        <v>Servizi di Informazione consulenza e orientamento</v>
      </c>
      <c r="E92" s="198" t="str">
        <f t="shared" ca="1" si="5"/>
        <v>Segretariato Sociale</v>
      </c>
      <c r="F92" s="198" t="str">
        <f ca="1">IFERROR(VLOOKUP($B92,'TABELLA DI APPOGGIO'!$B$2:$EI$86,138,FALSE()),"")</f>
        <v>Sì</v>
      </c>
      <c r="G92" s="199">
        <f ca="1">IFERROR(VLOOKUP($B92,'TABELLA DI APPOGGIO'!$B$2:$EH$86,38,FALSE()),"")</f>
        <v>107000</v>
      </c>
      <c r="H92" s="199">
        <f ca="1">IFERROR(VLOOKUP($B92,'TABELLA DI APPOGGIO'!$B$2:$EH$86,39,FALSE()),"")</f>
        <v>0</v>
      </c>
      <c r="I92" s="199">
        <f ca="1">IFERROR(VLOOKUP($B92,'TABELLA DI APPOGGIO'!$B$2:$EH$86,40,FALSE()),"")</f>
        <v>0</v>
      </c>
      <c r="J92" s="199">
        <f ca="1">IFERROR(VLOOKUP($B92,'TABELLA DI APPOGGIO'!$B$2:$EH$86,41,FALSE()),"")</f>
        <v>0</v>
      </c>
      <c r="K92" s="199">
        <f ca="1">IFERROR(VLOOKUP($B92,'TABELLA DI APPOGGIO'!$B$2:$EH$86,42,FALSE()),"")</f>
        <v>0</v>
      </c>
      <c r="L92" s="199">
        <f ca="1">IFERROR(VLOOKUP($B92,'TABELLA DI APPOGGIO'!$B$2:$EH$86,43,FALSE()),"")</f>
        <v>107000</v>
      </c>
      <c r="M92" s="199">
        <f ca="1">IFERROR(VLOOKUP($B92,'TABELLA DI APPOGGIO'!$B$2:$EH$86,44,FALSE()),"")</f>
        <v>0</v>
      </c>
      <c r="N92" s="199">
        <f ca="1">IFERROR(VLOOKUP($B92,'TABELLA DI APPOGGIO'!$B$2:$EH$86,45,FALSE()),"")</f>
        <v>0</v>
      </c>
      <c r="O92" s="199">
        <f ca="1">IFERROR(VLOOKUP($B92,'TABELLA DI APPOGGIO'!$B$2:$EH$86,46,FALSE()),"")</f>
        <v>0</v>
      </c>
      <c r="P92" s="199">
        <f ca="1">IFERROR(VLOOKUP($B92,'TABELLA DI APPOGGIO'!$B$2:$EH$86,47,FALSE()),"")</f>
        <v>0</v>
      </c>
      <c r="Q92" s="199">
        <f ca="1">IFERROR(VLOOKUP($B92,'TABELLA DI APPOGGIO'!$B$2:$EH$86,48,FALSE()),"")</f>
        <v>0</v>
      </c>
      <c r="R92" s="199">
        <f ca="1">IFERROR(VLOOKUP($B92,'TABELLA DI APPOGGIO'!$B$2:$EH$86,49,FALSE()),"")</f>
        <v>0</v>
      </c>
      <c r="S92" s="199">
        <f ca="1">IFERROR(VLOOKUP($B92,'TABELLA DI APPOGGIO'!$B$2:$EH$86,50,FALSE()),"")</f>
        <v>0</v>
      </c>
      <c r="T92" s="199">
        <f ca="1">IFERROR(VLOOKUP($B92,'TABELLA DI APPOGGIO'!$B$2:$EH$86,51,FALSE()),"")</f>
        <v>0</v>
      </c>
      <c r="U92" s="199">
        <f ca="1">IFERROR(VLOOKUP($B92,'TABELLA DI APPOGGIO'!$B$2:$EH$86,52,FALSE()),"")</f>
        <v>0</v>
      </c>
      <c r="V92" s="199">
        <f ca="1">IFERROR(VLOOKUP($B92,'TABELLA DI APPOGGIO'!$B$2:$EH$86,53,FALSE()),"")</f>
        <v>0</v>
      </c>
    </row>
    <row r="93" spans="1:1024" ht="60" customHeight="1">
      <c r="B93" s="198" t="str">
        <f t="shared" ca="1" si="5"/>
        <v>A1_A1</v>
      </c>
      <c r="C93" s="198" t="str">
        <f t="shared" ca="1" si="5"/>
        <v>Accesso, valutazione e progettazione</v>
      </c>
      <c r="D93" s="198" t="str">
        <f t="shared" ca="1" si="5"/>
        <v>Servizi di Informazione consulenza e orientamento</v>
      </c>
      <c r="E93" s="198" t="str">
        <f t="shared" ca="1" si="5"/>
        <v>Segretariato Sociale</v>
      </c>
      <c r="F93" s="198" t="str">
        <f ca="1">IFERROR(VLOOKUP($B93,'TABELLA DI APPOGGIO'!$B$2:$EI$86,138,FALSE()),"")</f>
        <v>Sì</v>
      </c>
      <c r="G93" s="199">
        <f ca="1">IFERROR(VLOOKUP($B93,'TABELLA DI APPOGGIO'!$B$2:$EH$86,38,FALSE()),"")</f>
        <v>107000</v>
      </c>
      <c r="H93" s="199">
        <f ca="1">IFERROR(VLOOKUP($B93,'TABELLA DI APPOGGIO'!$B$2:$EH$86,39,FALSE()),"")</f>
        <v>0</v>
      </c>
      <c r="I93" s="199">
        <f ca="1">IFERROR(VLOOKUP($B93,'TABELLA DI APPOGGIO'!$B$2:$EH$86,40,FALSE()),"")</f>
        <v>0</v>
      </c>
      <c r="J93" s="199">
        <f ca="1">IFERROR(VLOOKUP($B93,'TABELLA DI APPOGGIO'!$B$2:$EH$86,41,FALSE()),"")</f>
        <v>0</v>
      </c>
      <c r="K93" s="199">
        <f ca="1">IFERROR(VLOOKUP($B93,'TABELLA DI APPOGGIO'!$B$2:$EH$86,42,FALSE()),"")</f>
        <v>0</v>
      </c>
      <c r="L93" s="199">
        <f ca="1">IFERROR(VLOOKUP($B93,'TABELLA DI APPOGGIO'!$B$2:$EH$86,43,FALSE()),"")</f>
        <v>107000</v>
      </c>
      <c r="M93" s="199">
        <f ca="1">IFERROR(VLOOKUP($B93,'TABELLA DI APPOGGIO'!$B$2:$EH$86,44,FALSE()),"")</f>
        <v>0</v>
      </c>
      <c r="N93" s="199">
        <f ca="1">IFERROR(VLOOKUP($B93,'TABELLA DI APPOGGIO'!$B$2:$EH$86,45,FALSE()),"")</f>
        <v>0</v>
      </c>
      <c r="O93" s="199">
        <f ca="1">IFERROR(VLOOKUP($B93,'TABELLA DI APPOGGIO'!$B$2:$EH$86,46,FALSE()),"")</f>
        <v>0</v>
      </c>
      <c r="P93" s="199">
        <f ca="1">IFERROR(VLOOKUP($B93,'TABELLA DI APPOGGIO'!$B$2:$EH$86,47,FALSE()),"")</f>
        <v>0</v>
      </c>
      <c r="Q93" s="199">
        <f ca="1">IFERROR(VLOOKUP($B93,'TABELLA DI APPOGGIO'!$B$2:$EH$86,48,FALSE()),"")</f>
        <v>0</v>
      </c>
      <c r="R93" s="199">
        <f ca="1">IFERROR(VLOOKUP($B93,'TABELLA DI APPOGGIO'!$B$2:$EH$86,49,FALSE()),"")</f>
        <v>0</v>
      </c>
      <c r="S93" s="199">
        <f ca="1">IFERROR(VLOOKUP($B93,'TABELLA DI APPOGGIO'!$B$2:$EH$86,50,FALSE()),"")</f>
        <v>0</v>
      </c>
      <c r="T93" s="199">
        <f ca="1">IFERROR(VLOOKUP($B93,'TABELLA DI APPOGGIO'!$B$2:$EH$86,51,FALSE()),"")</f>
        <v>0</v>
      </c>
      <c r="U93" s="199">
        <f ca="1">IFERROR(VLOOKUP($B93,'TABELLA DI APPOGGIO'!$B$2:$EH$86,52,FALSE()),"")</f>
        <v>0</v>
      </c>
      <c r="V93" s="199">
        <f ca="1">IFERROR(VLOOKUP($B93,'TABELLA DI APPOGGIO'!$B$2:$EH$86,53,FALSE()),"")</f>
        <v>0</v>
      </c>
    </row>
    <row r="94" spans="1:1024" ht="60" customHeight="1">
      <c r="B94" s="198" t="str">
        <f t="shared" ca="1" si="5"/>
        <v>A1_A1</v>
      </c>
      <c r="C94" s="198" t="str">
        <f t="shared" ca="1" si="5"/>
        <v>Accesso, valutazione e progettazione</v>
      </c>
      <c r="D94" s="198" t="str">
        <f t="shared" ca="1" si="5"/>
        <v>Servizi di Informazione consulenza e orientamento</v>
      </c>
      <c r="E94" s="198" t="str">
        <f t="shared" ca="1" si="5"/>
        <v>Segretariato Sociale</v>
      </c>
      <c r="F94" s="198" t="str">
        <f ca="1">IFERROR(VLOOKUP($B94,'TABELLA DI APPOGGIO'!$B$2:$EI$86,138,FALSE()),"")</f>
        <v>Sì</v>
      </c>
      <c r="G94" s="199">
        <f ca="1">IFERROR(VLOOKUP($B94,'TABELLA DI APPOGGIO'!$B$2:$EH$86,38,FALSE()),"")</f>
        <v>107000</v>
      </c>
      <c r="H94" s="199">
        <f ca="1">IFERROR(VLOOKUP($B94,'TABELLA DI APPOGGIO'!$B$2:$EH$86,39,FALSE()),"")</f>
        <v>0</v>
      </c>
      <c r="I94" s="199">
        <f ca="1">IFERROR(VLOOKUP($B94,'TABELLA DI APPOGGIO'!$B$2:$EH$86,40,FALSE()),"")</f>
        <v>0</v>
      </c>
      <c r="J94" s="199">
        <f ca="1">IFERROR(VLOOKUP($B94,'TABELLA DI APPOGGIO'!$B$2:$EH$86,41,FALSE()),"")</f>
        <v>0</v>
      </c>
      <c r="K94" s="199">
        <f ca="1">IFERROR(VLOOKUP($B94,'TABELLA DI APPOGGIO'!$B$2:$EH$86,42,FALSE()),"")</f>
        <v>0</v>
      </c>
      <c r="L94" s="199">
        <f ca="1">IFERROR(VLOOKUP($B94,'TABELLA DI APPOGGIO'!$B$2:$EH$86,43,FALSE()),"")</f>
        <v>107000</v>
      </c>
      <c r="M94" s="199">
        <f ca="1">IFERROR(VLOOKUP($B94,'TABELLA DI APPOGGIO'!$B$2:$EH$86,44,FALSE()),"")</f>
        <v>0</v>
      </c>
      <c r="N94" s="199">
        <f ca="1">IFERROR(VLOOKUP($B94,'TABELLA DI APPOGGIO'!$B$2:$EH$86,45,FALSE()),"")</f>
        <v>0</v>
      </c>
      <c r="O94" s="199">
        <f ca="1">IFERROR(VLOOKUP($B94,'TABELLA DI APPOGGIO'!$B$2:$EH$86,46,FALSE()),"")</f>
        <v>0</v>
      </c>
      <c r="P94" s="199">
        <f ca="1">IFERROR(VLOOKUP($B94,'TABELLA DI APPOGGIO'!$B$2:$EH$86,47,FALSE()),"")</f>
        <v>0</v>
      </c>
      <c r="Q94" s="199">
        <f ca="1">IFERROR(VLOOKUP($B94,'TABELLA DI APPOGGIO'!$B$2:$EH$86,48,FALSE()),"")</f>
        <v>0</v>
      </c>
      <c r="R94" s="199">
        <f ca="1">IFERROR(VLOOKUP($B94,'TABELLA DI APPOGGIO'!$B$2:$EH$86,49,FALSE()),"")</f>
        <v>0</v>
      </c>
      <c r="S94" s="199">
        <f ca="1">IFERROR(VLOOKUP($B94,'TABELLA DI APPOGGIO'!$B$2:$EH$86,50,FALSE()),"")</f>
        <v>0</v>
      </c>
      <c r="T94" s="199">
        <f ca="1">IFERROR(VLOOKUP($B94,'TABELLA DI APPOGGIO'!$B$2:$EH$86,51,FALSE()),"")</f>
        <v>0</v>
      </c>
      <c r="U94" s="199">
        <f ca="1">IFERROR(VLOOKUP($B94,'TABELLA DI APPOGGIO'!$B$2:$EH$86,52,FALSE()),"")</f>
        <v>0</v>
      </c>
      <c r="V94" s="199">
        <f ca="1">IFERROR(VLOOKUP($B94,'TABELLA DI APPOGGIO'!$B$2:$EH$86,53,FALSE()),"")</f>
        <v>0</v>
      </c>
    </row>
    <row r="95" spans="1:1024" ht="60" customHeight="1">
      <c r="B95" s="198" t="str">
        <f t="shared" ca="1" si="5"/>
        <v>A1_A1</v>
      </c>
      <c r="C95" s="198" t="str">
        <f t="shared" ca="1" si="5"/>
        <v>Accesso, valutazione e progettazione</v>
      </c>
      <c r="D95" s="198" t="str">
        <f t="shared" ca="1" si="5"/>
        <v>Servizi di Informazione consulenza e orientamento</v>
      </c>
      <c r="E95" s="198" t="str">
        <f t="shared" ca="1" si="5"/>
        <v>Segretariato Sociale</v>
      </c>
      <c r="F95" s="198" t="str">
        <f ca="1">IFERROR(VLOOKUP($B95,'TABELLA DI APPOGGIO'!$B$2:$EI$86,138,FALSE()),"")</f>
        <v>Sì</v>
      </c>
      <c r="G95" s="199">
        <f ca="1">IFERROR(VLOOKUP($B95,'TABELLA DI APPOGGIO'!$B$2:$EH$86,38,FALSE()),"")</f>
        <v>107000</v>
      </c>
      <c r="H95" s="199">
        <f ca="1">IFERROR(VLOOKUP($B95,'TABELLA DI APPOGGIO'!$B$2:$EH$86,39,FALSE()),"")</f>
        <v>0</v>
      </c>
      <c r="I95" s="199">
        <f ca="1">IFERROR(VLOOKUP($B95,'TABELLA DI APPOGGIO'!$B$2:$EH$86,40,FALSE()),"")</f>
        <v>0</v>
      </c>
      <c r="J95" s="199">
        <f ca="1">IFERROR(VLOOKUP($B95,'TABELLA DI APPOGGIO'!$B$2:$EH$86,41,FALSE()),"")</f>
        <v>0</v>
      </c>
      <c r="K95" s="199">
        <f ca="1">IFERROR(VLOOKUP($B95,'TABELLA DI APPOGGIO'!$B$2:$EH$86,42,FALSE()),"")</f>
        <v>0</v>
      </c>
      <c r="L95" s="199">
        <f ca="1">IFERROR(VLOOKUP($B95,'TABELLA DI APPOGGIO'!$B$2:$EH$86,43,FALSE()),"")</f>
        <v>107000</v>
      </c>
      <c r="M95" s="199">
        <f ca="1">IFERROR(VLOOKUP($B95,'TABELLA DI APPOGGIO'!$B$2:$EH$86,44,FALSE()),"")</f>
        <v>0</v>
      </c>
      <c r="N95" s="199">
        <f ca="1">IFERROR(VLOOKUP($B95,'TABELLA DI APPOGGIO'!$B$2:$EH$86,45,FALSE()),"")</f>
        <v>0</v>
      </c>
      <c r="O95" s="199">
        <f ca="1">IFERROR(VLOOKUP($B95,'TABELLA DI APPOGGIO'!$B$2:$EH$86,46,FALSE()),"")</f>
        <v>0</v>
      </c>
      <c r="P95" s="199">
        <f ca="1">IFERROR(VLOOKUP($B95,'TABELLA DI APPOGGIO'!$B$2:$EH$86,47,FALSE()),"")</f>
        <v>0</v>
      </c>
      <c r="Q95" s="199">
        <f ca="1">IFERROR(VLOOKUP($B95,'TABELLA DI APPOGGIO'!$B$2:$EH$86,48,FALSE()),"")</f>
        <v>0</v>
      </c>
      <c r="R95" s="199">
        <f ca="1">IFERROR(VLOOKUP($B95,'TABELLA DI APPOGGIO'!$B$2:$EH$86,49,FALSE()),"")</f>
        <v>0</v>
      </c>
      <c r="S95" s="199">
        <f ca="1">IFERROR(VLOOKUP($B95,'TABELLA DI APPOGGIO'!$B$2:$EH$86,50,FALSE()),"")</f>
        <v>0</v>
      </c>
      <c r="T95" s="199">
        <f ca="1">IFERROR(VLOOKUP($B95,'TABELLA DI APPOGGIO'!$B$2:$EH$86,51,FALSE()),"")</f>
        <v>0</v>
      </c>
      <c r="U95" s="199">
        <f ca="1">IFERROR(VLOOKUP($B95,'TABELLA DI APPOGGIO'!$B$2:$EH$86,52,FALSE()),"")</f>
        <v>0</v>
      </c>
      <c r="V95" s="199">
        <f ca="1">IFERROR(VLOOKUP($B95,'TABELLA DI APPOGGIO'!$B$2:$EH$86,53,FALSE()),"")</f>
        <v>0</v>
      </c>
    </row>
    <row r="96" spans="1:1024" ht="60" customHeight="1">
      <c r="B96" s="198" t="str">
        <f t="shared" ca="1" si="5"/>
        <v>A1_A1</v>
      </c>
      <c r="C96" s="198" t="str">
        <f t="shared" ca="1" si="5"/>
        <v>Accesso, valutazione e progettazione</v>
      </c>
      <c r="D96" s="198" t="str">
        <f t="shared" ca="1" si="5"/>
        <v>Servizi di Informazione consulenza e orientamento</v>
      </c>
      <c r="E96" s="198" t="str">
        <f t="shared" ca="1" si="5"/>
        <v>Segretariato Sociale</v>
      </c>
      <c r="F96" s="198" t="str">
        <f ca="1">IFERROR(VLOOKUP($B96,'TABELLA DI APPOGGIO'!$B$2:$EI$86,138,FALSE()),"")</f>
        <v>Sì</v>
      </c>
      <c r="G96" s="199">
        <f ca="1">IFERROR(VLOOKUP($B96,'TABELLA DI APPOGGIO'!$B$2:$EH$86,38,FALSE()),"")</f>
        <v>107000</v>
      </c>
      <c r="H96" s="199">
        <f ca="1">IFERROR(VLOOKUP($B96,'TABELLA DI APPOGGIO'!$B$2:$EH$86,39,FALSE()),"")</f>
        <v>0</v>
      </c>
      <c r="I96" s="199">
        <f ca="1">IFERROR(VLOOKUP($B96,'TABELLA DI APPOGGIO'!$B$2:$EH$86,40,FALSE()),"")</f>
        <v>0</v>
      </c>
      <c r="J96" s="199">
        <f ca="1">IFERROR(VLOOKUP($B96,'TABELLA DI APPOGGIO'!$B$2:$EH$86,41,FALSE()),"")</f>
        <v>0</v>
      </c>
      <c r="K96" s="199">
        <f ca="1">IFERROR(VLOOKUP($B96,'TABELLA DI APPOGGIO'!$B$2:$EH$86,42,FALSE()),"")</f>
        <v>0</v>
      </c>
      <c r="L96" s="199">
        <f ca="1">IFERROR(VLOOKUP($B96,'TABELLA DI APPOGGIO'!$B$2:$EH$86,43,FALSE()),"")</f>
        <v>107000</v>
      </c>
      <c r="M96" s="199">
        <f ca="1">IFERROR(VLOOKUP($B96,'TABELLA DI APPOGGIO'!$B$2:$EH$86,44,FALSE()),"")</f>
        <v>0</v>
      </c>
      <c r="N96" s="199">
        <f ca="1">IFERROR(VLOOKUP($B96,'TABELLA DI APPOGGIO'!$B$2:$EH$86,45,FALSE()),"")</f>
        <v>0</v>
      </c>
      <c r="O96" s="199">
        <f ca="1">IFERROR(VLOOKUP($B96,'TABELLA DI APPOGGIO'!$B$2:$EH$86,46,FALSE()),"")</f>
        <v>0</v>
      </c>
      <c r="P96" s="199">
        <f ca="1">IFERROR(VLOOKUP($B96,'TABELLA DI APPOGGIO'!$B$2:$EH$86,47,FALSE()),"")</f>
        <v>0</v>
      </c>
      <c r="Q96" s="199">
        <f ca="1">IFERROR(VLOOKUP($B96,'TABELLA DI APPOGGIO'!$B$2:$EH$86,48,FALSE()),"")</f>
        <v>0</v>
      </c>
      <c r="R96" s="199">
        <f ca="1">IFERROR(VLOOKUP($B96,'TABELLA DI APPOGGIO'!$B$2:$EH$86,49,FALSE()),"")</f>
        <v>0</v>
      </c>
      <c r="S96" s="199">
        <f ca="1">IFERROR(VLOOKUP($B96,'TABELLA DI APPOGGIO'!$B$2:$EH$86,50,FALSE()),"")</f>
        <v>0</v>
      </c>
      <c r="T96" s="199">
        <f ca="1">IFERROR(VLOOKUP($B96,'TABELLA DI APPOGGIO'!$B$2:$EH$86,51,FALSE()),"")</f>
        <v>0</v>
      </c>
      <c r="U96" s="199">
        <f ca="1">IFERROR(VLOOKUP($B96,'TABELLA DI APPOGGIO'!$B$2:$EH$86,52,FALSE()),"")</f>
        <v>0</v>
      </c>
      <c r="V96" s="199">
        <f ca="1">IFERROR(VLOOKUP($B96,'TABELLA DI APPOGGIO'!$B$2:$EH$86,53,FALSE()),"")</f>
        <v>0</v>
      </c>
    </row>
    <row r="97" spans="1:1024" ht="60" customHeight="1">
      <c r="B97" s="198" t="str">
        <f t="shared" ca="1" si="5"/>
        <v>A1_A1</v>
      </c>
      <c r="C97" s="198" t="str">
        <f t="shared" ca="1" si="5"/>
        <v>Accesso, valutazione e progettazione</v>
      </c>
      <c r="D97" s="198" t="str">
        <f t="shared" ca="1" si="5"/>
        <v>Servizi di Informazione consulenza e orientamento</v>
      </c>
      <c r="E97" s="198" t="str">
        <f t="shared" ca="1" si="5"/>
        <v>Segretariato Sociale</v>
      </c>
      <c r="F97" s="198" t="str">
        <f ca="1">IFERROR(VLOOKUP($B97,'TABELLA DI APPOGGIO'!$B$2:$EI$86,138,FALSE()),"")</f>
        <v>Sì</v>
      </c>
      <c r="G97" s="199">
        <f ca="1">IFERROR(VLOOKUP($B97,'TABELLA DI APPOGGIO'!$B$2:$EH$86,38,FALSE()),"")</f>
        <v>107000</v>
      </c>
      <c r="H97" s="199">
        <f ca="1">IFERROR(VLOOKUP($B97,'TABELLA DI APPOGGIO'!$B$2:$EH$86,39,FALSE()),"")</f>
        <v>0</v>
      </c>
      <c r="I97" s="199">
        <f ca="1">IFERROR(VLOOKUP($B97,'TABELLA DI APPOGGIO'!$B$2:$EH$86,40,FALSE()),"")</f>
        <v>0</v>
      </c>
      <c r="J97" s="199">
        <f ca="1">IFERROR(VLOOKUP($B97,'TABELLA DI APPOGGIO'!$B$2:$EH$86,41,FALSE()),"")</f>
        <v>0</v>
      </c>
      <c r="K97" s="199">
        <f ca="1">IFERROR(VLOOKUP($B97,'TABELLA DI APPOGGIO'!$B$2:$EH$86,42,FALSE()),"")</f>
        <v>0</v>
      </c>
      <c r="L97" s="199">
        <f ca="1">IFERROR(VLOOKUP($B97,'TABELLA DI APPOGGIO'!$B$2:$EH$86,43,FALSE()),"")</f>
        <v>107000</v>
      </c>
      <c r="M97" s="199">
        <f ca="1">IFERROR(VLOOKUP($B97,'TABELLA DI APPOGGIO'!$B$2:$EH$86,44,FALSE()),"")</f>
        <v>0</v>
      </c>
      <c r="N97" s="199">
        <f ca="1">IFERROR(VLOOKUP($B97,'TABELLA DI APPOGGIO'!$B$2:$EH$86,45,FALSE()),"")</f>
        <v>0</v>
      </c>
      <c r="O97" s="199">
        <f ca="1">IFERROR(VLOOKUP($B97,'TABELLA DI APPOGGIO'!$B$2:$EH$86,46,FALSE()),"")</f>
        <v>0</v>
      </c>
      <c r="P97" s="199">
        <f ca="1">IFERROR(VLOOKUP($B97,'TABELLA DI APPOGGIO'!$B$2:$EH$86,47,FALSE()),"")</f>
        <v>0</v>
      </c>
      <c r="Q97" s="199">
        <f ca="1">IFERROR(VLOOKUP($B97,'TABELLA DI APPOGGIO'!$B$2:$EH$86,48,FALSE()),"")</f>
        <v>0</v>
      </c>
      <c r="R97" s="199">
        <f ca="1">IFERROR(VLOOKUP($B97,'TABELLA DI APPOGGIO'!$B$2:$EH$86,49,FALSE()),"")</f>
        <v>0</v>
      </c>
      <c r="S97" s="199">
        <f ca="1">IFERROR(VLOOKUP($B97,'TABELLA DI APPOGGIO'!$B$2:$EH$86,50,FALSE()),"")</f>
        <v>0</v>
      </c>
      <c r="T97" s="199">
        <f ca="1">IFERROR(VLOOKUP($B97,'TABELLA DI APPOGGIO'!$B$2:$EH$86,51,FALSE()),"")</f>
        <v>0</v>
      </c>
      <c r="U97" s="199">
        <f ca="1">IFERROR(VLOOKUP($B97,'TABELLA DI APPOGGIO'!$B$2:$EH$86,52,FALSE()),"")</f>
        <v>0</v>
      </c>
      <c r="V97" s="199">
        <f ca="1">IFERROR(VLOOKUP($B97,'TABELLA DI APPOGGIO'!$B$2:$EH$86,53,FALSE()),"")</f>
        <v>0</v>
      </c>
    </row>
    <row r="98" spans="1:1024" ht="60" customHeight="1">
      <c r="B98" s="198" t="str">
        <f t="shared" ca="1" si="5"/>
        <v>A1_A1</v>
      </c>
      <c r="C98" s="198" t="str">
        <f t="shared" ca="1" si="5"/>
        <v>Accesso, valutazione e progettazione</v>
      </c>
      <c r="D98" s="198" t="str">
        <f t="shared" ca="1" si="5"/>
        <v>Servizi di Informazione consulenza e orientamento</v>
      </c>
      <c r="E98" s="198" t="str">
        <f t="shared" ca="1" si="5"/>
        <v>Segretariato Sociale</v>
      </c>
      <c r="F98" s="198" t="str">
        <f ca="1">IFERROR(VLOOKUP($B98,'TABELLA DI APPOGGIO'!$B$2:$EI$86,138,FALSE()),"")</f>
        <v>Sì</v>
      </c>
      <c r="G98" s="199">
        <f ca="1">IFERROR(VLOOKUP($B98,'TABELLA DI APPOGGIO'!$B$2:$EH$86,38,FALSE()),"")</f>
        <v>107000</v>
      </c>
      <c r="H98" s="199">
        <f ca="1">IFERROR(VLOOKUP($B98,'TABELLA DI APPOGGIO'!$B$2:$EH$86,39,FALSE()),"")</f>
        <v>0</v>
      </c>
      <c r="I98" s="199">
        <f ca="1">IFERROR(VLOOKUP($B98,'TABELLA DI APPOGGIO'!$B$2:$EH$86,40,FALSE()),"")</f>
        <v>0</v>
      </c>
      <c r="J98" s="199">
        <f ca="1">IFERROR(VLOOKUP($B98,'TABELLA DI APPOGGIO'!$B$2:$EH$86,41,FALSE()),"")</f>
        <v>0</v>
      </c>
      <c r="K98" s="199">
        <f ca="1">IFERROR(VLOOKUP($B98,'TABELLA DI APPOGGIO'!$B$2:$EH$86,42,FALSE()),"")</f>
        <v>0</v>
      </c>
      <c r="L98" s="199">
        <f ca="1">IFERROR(VLOOKUP($B98,'TABELLA DI APPOGGIO'!$B$2:$EH$86,43,FALSE()),"")</f>
        <v>107000</v>
      </c>
      <c r="M98" s="199">
        <f ca="1">IFERROR(VLOOKUP($B98,'TABELLA DI APPOGGIO'!$B$2:$EH$86,44,FALSE()),"")</f>
        <v>0</v>
      </c>
      <c r="N98" s="199">
        <f ca="1">IFERROR(VLOOKUP($B98,'TABELLA DI APPOGGIO'!$B$2:$EH$86,45,FALSE()),"")</f>
        <v>0</v>
      </c>
      <c r="O98" s="199">
        <f ca="1">IFERROR(VLOOKUP($B98,'TABELLA DI APPOGGIO'!$B$2:$EH$86,46,FALSE()),"")</f>
        <v>0</v>
      </c>
      <c r="P98" s="199">
        <f ca="1">IFERROR(VLOOKUP($B98,'TABELLA DI APPOGGIO'!$B$2:$EH$86,47,FALSE()),"")</f>
        <v>0</v>
      </c>
      <c r="Q98" s="199">
        <f ca="1">IFERROR(VLOOKUP($B98,'TABELLA DI APPOGGIO'!$B$2:$EH$86,48,FALSE()),"")</f>
        <v>0</v>
      </c>
      <c r="R98" s="199">
        <f ca="1">IFERROR(VLOOKUP($B98,'TABELLA DI APPOGGIO'!$B$2:$EH$86,49,FALSE()),"")</f>
        <v>0</v>
      </c>
      <c r="S98" s="199">
        <f ca="1">IFERROR(VLOOKUP($B98,'TABELLA DI APPOGGIO'!$B$2:$EH$86,50,FALSE()),"")</f>
        <v>0</v>
      </c>
      <c r="T98" s="199">
        <f ca="1">IFERROR(VLOOKUP($B98,'TABELLA DI APPOGGIO'!$B$2:$EH$86,51,FALSE()),"")</f>
        <v>0</v>
      </c>
      <c r="U98" s="199">
        <f ca="1">IFERROR(VLOOKUP($B98,'TABELLA DI APPOGGIO'!$B$2:$EH$86,52,FALSE()),"")</f>
        <v>0</v>
      </c>
      <c r="V98" s="199">
        <f ca="1">IFERROR(VLOOKUP($B98,'TABELLA DI APPOGGIO'!$B$2:$EH$86,53,FALSE()),"")</f>
        <v>0</v>
      </c>
    </row>
    <row r="99" spans="1:1024" ht="60" customHeight="1">
      <c r="B99" s="198" t="str">
        <f t="shared" ca="1" si="5"/>
        <v>A1_A1</v>
      </c>
      <c r="C99" s="198" t="str">
        <f t="shared" ca="1" si="5"/>
        <v>Accesso, valutazione e progettazione</v>
      </c>
      <c r="D99" s="198" t="str">
        <f t="shared" ca="1" si="5"/>
        <v>Servizi di Informazione consulenza e orientamento</v>
      </c>
      <c r="E99" s="198" t="str">
        <f t="shared" ca="1" si="5"/>
        <v>Segretariato Sociale</v>
      </c>
      <c r="F99" s="198" t="str">
        <f ca="1">IFERROR(VLOOKUP($B99,'TABELLA DI APPOGGIO'!$B$2:$EI$86,138,FALSE()),"")</f>
        <v>Sì</v>
      </c>
      <c r="G99" s="199">
        <f ca="1">IFERROR(VLOOKUP($B99,'TABELLA DI APPOGGIO'!$B$2:$EH$86,38,FALSE()),"")</f>
        <v>107000</v>
      </c>
      <c r="H99" s="199">
        <f ca="1">IFERROR(VLOOKUP($B99,'TABELLA DI APPOGGIO'!$B$2:$EH$86,39,FALSE()),"")</f>
        <v>0</v>
      </c>
      <c r="I99" s="199">
        <f ca="1">IFERROR(VLOOKUP($B99,'TABELLA DI APPOGGIO'!$B$2:$EH$86,40,FALSE()),"")</f>
        <v>0</v>
      </c>
      <c r="J99" s="199">
        <f ca="1">IFERROR(VLOOKUP($B99,'TABELLA DI APPOGGIO'!$B$2:$EH$86,41,FALSE()),"")</f>
        <v>0</v>
      </c>
      <c r="K99" s="199">
        <f ca="1">IFERROR(VLOOKUP($B99,'TABELLA DI APPOGGIO'!$B$2:$EH$86,42,FALSE()),"")</f>
        <v>0</v>
      </c>
      <c r="L99" s="199">
        <f ca="1">IFERROR(VLOOKUP($B99,'TABELLA DI APPOGGIO'!$B$2:$EH$86,43,FALSE()),"")</f>
        <v>107000</v>
      </c>
      <c r="M99" s="199">
        <f ca="1">IFERROR(VLOOKUP($B99,'TABELLA DI APPOGGIO'!$B$2:$EH$86,44,FALSE()),"")</f>
        <v>0</v>
      </c>
      <c r="N99" s="199">
        <f ca="1">IFERROR(VLOOKUP($B99,'TABELLA DI APPOGGIO'!$B$2:$EH$86,45,FALSE()),"")</f>
        <v>0</v>
      </c>
      <c r="O99" s="199">
        <f ca="1">IFERROR(VLOOKUP($B99,'TABELLA DI APPOGGIO'!$B$2:$EH$86,46,FALSE()),"")</f>
        <v>0</v>
      </c>
      <c r="P99" s="199">
        <f ca="1">IFERROR(VLOOKUP($B99,'TABELLA DI APPOGGIO'!$B$2:$EH$86,47,FALSE()),"")</f>
        <v>0</v>
      </c>
      <c r="Q99" s="199">
        <f ca="1">IFERROR(VLOOKUP($B99,'TABELLA DI APPOGGIO'!$B$2:$EH$86,48,FALSE()),"")</f>
        <v>0</v>
      </c>
      <c r="R99" s="199">
        <f ca="1">IFERROR(VLOOKUP($B99,'TABELLA DI APPOGGIO'!$B$2:$EH$86,49,FALSE()),"")</f>
        <v>0</v>
      </c>
      <c r="S99" s="199">
        <f ca="1">IFERROR(VLOOKUP($B99,'TABELLA DI APPOGGIO'!$B$2:$EH$86,50,FALSE()),"")</f>
        <v>0</v>
      </c>
      <c r="T99" s="199">
        <f ca="1">IFERROR(VLOOKUP($B99,'TABELLA DI APPOGGIO'!$B$2:$EH$86,51,FALSE()),"")</f>
        <v>0</v>
      </c>
      <c r="U99" s="199">
        <f ca="1">IFERROR(VLOOKUP($B99,'TABELLA DI APPOGGIO'!$B$2:$EH$86,52,FALSE()),"")</f>
        <v>0</v>
      </c>
      <c r="V99" s="199">
        <f ca="1">IFERROR(VLOOKUP($B99,'TABELLA DI APPOGGIO'!$B$2:$EH$86,53,FALSE()),"")</f>
        <v>0</v>
      </c>
    </row>
    <row r="100" spans="1:1024" ht="60" customHeight="1">
      <c r="B100" s="198" t="str">
        <f t="shared" ca="1" si="5"/>
        <v>A1_A1</v>
      </c>
      <c r="C100" s="198" t="str">
        <f t="shared" ca="1" si="5"/>
        <v>Accesso, valutazione e progettazione</v>
      </c>
      <c r="D100" s="198" t="str">
        <f t="shared" ca="1" si="5"/>
        <v>Servizi di Informazione consulenza e orientamento</v>
      </c>
      <c r="E100" s="198" t="str">
        <f t="shared" ca="1" si="5"/>
        <v>Segretariato Sociale</v>
      </c>
      <c r="F100" s="198" t="str">
        <f ca="1">IFERROR(VLOOKUP($B100,'TABELLA DI APPOGGIO'!$B$2:$EI$86,138,FALSE()),"")</f>
        <v>Sì</v>
      </c>
      <c r="G100" s="199">
        <f ca="1">IFERROR(VLOOKUP($B100,'TABELLA DI APPOGGIO'!$B$2:$EH$86,38,FALSE()),"")</f>
        <v>107000</v>
      </c>
      <c r="H100" s="199">
        <f ca="1">IFERROR(VLOOKUP($B100,'TABELLA DI APPOGGIO'!$B$2:$EH$86,39,FALSE()),"")</f>
        <v>0</v>
      </c>
      <c r="I100" s="199">
        <f ca="1">IFERROR(VLOOKUP($B100,'TABELLA DI APPOGGIO'!$B$2:$EH$86,40,FALSE()),"")</f>
        <v>0</v>
      </c>
      <c r="J100" s="199">
        <f ca="1">IFERROR(VLOOKUP($B100,'TABELLA DI APPOGGIO'!$B$2:$EH$86,41,FALSE()),"")</f>
        <v>0</v>
      </c>
      <c r="K100" s="199">
        <f ca="1">IFERROR(VLOOKUP($B100,'TABELLA DI APPOGGIO'!$B$2:$EH$86,42,FALSE()),"")</f>
        <v>0</v>
      </c>
      <c r="L100" s="199">
        <f ca="1">IFERROR(VLOOKUP($B100,'TABELLA DI APPOGGIO'!$B$2:$EH$86,43,FALSE()),"")</f>
        <v>107000</v>
      </c>
      <c r="M100" s="199">
        <f ca="1">IFERROR(VLOOKUP($B100,'TABELLA DI APPOGGIO'!$B$2:$EH$86,44,FALSE()),"")</f>
        <v>0</v>
      </c>
      <c r="N100" s="199">
        <f ca="1">IFERROR(VLOOKUP($B100,'TABELLA DI APPOGGIO'!$B$2:$EH$86,45,FALSE()),"")</f>
        <v>0</v>
      </c>
      <c r="O100" s="199">
        <f ca="1">IFERROR(VLOOKUP($B100,'TABELLA DI APPOGGIO'!$B$2:$EH$86,46,FALSE()),"")</f>
        <v>0</v>
      </c>
      <c r="P100" s="199">
        <f ca="1">IFERROR(VLOOKUP($B100,'TABELLA DI APPOGGIO'!$B$2:$EH$86,47,FALSE()),"")</f>
        <v>0</v>
      </c>
      <c r="Q100" s="199">
        <f ca="1">IFERROR(VLOOKUP($B100,'TABELLA DI APPOGGIO'!$B$2:$EH$86,48,FALSE()),"")</f>
        <v>0</v>
      </c>
      <c r="R100" s="199">
        <f ca="1">IFERROR(VLOOKUP($B100,'TABELLA DI APPOGGIO'!$B$2:$EH$86,49,FALSE()),"")</f>
        <v>0</v>
      </c>
      <c r="S100" s="199">
        <f ca="1">IFERROR(VLOOKUP($B100,'TABELLA DI APPOGGIO'!$B$2:$EH$86,50,FALSE()),"")</f>
        <v>0</v>
      </c>
      <c r="T100" s="199">
        <f ca="1">IFERROR(VLOOKUP($B100,'TABELLA DI APPOGGIO'!$B$2:$EH$86,51,FALSE()),"")</f>
        <v>0</v>
      </c>
      <c r="U100" s="199">
        <f ca="1">IFERROR(VLOOKUP($B100,'TABELLA DI APPOGGIO'!$B$2:$EH$86,52,FALSE()),"")</f>
        <v>0</v>
      </c>
      <c r="V100" s="199">
        <f ca="1">IFERROR(VLOOKUP($B100,'TABELLA DI APPOGGIO'!$B$2:$EH$86,53,FALSE()),"")</f>
        <v>0</v>
      </c>
    </row>
    <row r="101" spans="1:1024" ht="60" customHeight="1">
      <c r="B101" s="198" t="str">
        <f t="shared" ca="1" si="5"/>
        <v>A1_A1</v>
      </c>
      <c r="C101" s="198" t="str">
        <f t="shared" ca="1" si="5"/>
        <v>Accesso, valutazione e progettazione</v>
      </c>
      <c r="D101" s="198" t="str">
        <f t="shared" ca="1" si="5"/>
        <v>Servizi di Informazione consulenza e orientamento</v>
      </c>
      <c r="E101" s="198" t="str">
        <f t="shared" ca="1" si="5"/>
        <v>Segretariato Sociale</v>
      </c>
      <c r="F101" s="198" t="str">
        <f ca="1">IFERROR(VLOOKUP($B101,'TABELLA DI APPOGGIO'!$B$2:$EI$86,138,FALSE()),"")</f>
        <v>Sì</v>
      </c>
      <c r="G101" s="199">
        <f ca="1">IFERROR(VLOOKUP($B101,'TABELLA DI APPOGGIO'!$B$2:$EH$86,38,FALSE()),"")</f>
        <v>107000</v>
      </c>
      <c r="H101" s="199">
        <f ca="1">IFERROR(VLOOKUP($B101,'TABELLA DI APPOGGIO'!$B$2:$EH$86,39,FALSE()),"")</f>
        <v>0</v>
      </c>
      <c r="I101" s="199">
        <f ca="1">IFERROR(VLOOKUP($B101,'TABELLA DI APPOGGIO'!$B$2:$EH$86,40,FALSE()),"")</f>
        <v>0</v>
      </c>
      <c r="J101" s="199">
        <f ca="1">IFERROR(VLOOKUP($B101,'TABELLA DI APPOGGIO'!$B$2:$EH$86,41,FALSE()),"")</f>
        <v>0</v>
      </c>
      <c r="K101" s="199">
        <f ca="1">IFERROR(VLOOKUP($B101,'TABELLA DI APPOGGIO'!$B$2:$EH$86,42,FALSE()),"")</f>
        <v>0</v>
      </c>
      <c r="L101" s="199">
        <f ca="1">IFERROR(VLOOKUP($B101,'TABELLA DI APPOGGIO'!$B$2:$EH$86,43,FALSE()),"")</f>
        <v>107000</v>
      </c>
      <c r="M101" s="199">
        <f ca="1">IFERROR(VLOOKUP($B101,'TABELLA DI APPOGGIO'!$B$2:$EH$86,44,FALSE()),"")</f>
        <v>0</v>
      </c>
      <c r="N101" s="199">
        <f ca="1">IFERROR(VLOOKUP($B101,'TABELLA DI APPOGGIO'!$B$2:$EH$86,45,FALSE()),"")</f>
        <v>0</v>
      </c>
      <c r="O101" s="199">
        <f ca="1">IFERROR(VLOOKUP($B101,'TABELLA DI APPOGGIO'!$B$2:$EH$86,46,FALSE()),"")</f>
        <v>0</v>
      </c>
      <c r="P101" s="199">
        <f ca="1">IFERROR(VLOOKUP($B101,'TABELLA DI APPOGGIO'!$B$2:$EH$86,47,FALSE()),"")</f>
        <v>0</v>
      </c>
      <c r="Q101" s="199">
        <f ca="1">IFERROR(VLOOKUP($B101,'TABELLA DI APPOGGIO'!$B$2:$EH$86,48,FALSE()),"")</f>
        <v>0</v>
      </c>
      <c r="R101" s="199">
        <f ca="1">IFERROR(VLOOKUP($B101,'TABELLA DI APPOGGIO'!$B$2:$EH$86,49,FALSE()),"")</f>
        <v>0</v>
      </c>
      <c r="S101" s="199">
        <f ca="1">IFERROR(VLOOKUP($B101,'TABELLA DI APPOGGIO'!$B$2:$EH$86,50,FALSE()),"")</f>
        <v>0</v>
      </c>
      <c r="T101" s="199">
        <f ca="1">IFERROR(VLOOKUP($B101,'TABELLA DI APPOGGIO'!$B$2:$EH$86,51,FALSE()),"")</f>
        <v>0</v>
      </c>
      <c r="U101" s="199">
        <f ca="1">IFERROR(VLOOKUP($B101,'TABELLA DI APPOGGIO'!$B$2:$EH$86,52,FALSE()),"")</f>
        <v>0</v>
      </c>
      <c r="V101" s="199">
        <f ca="1">IFERROR(VLOOKUP($B101,'TABELLA DI APPOGGIO'!$B$2:$EH$86,53,FALSE()),"")</f>
        <v>0</v>
      </c>
    </row>
    <row r="102" spans="1:1024" ht="60" customHeight="1">
      <c r="B102" s="198" t="str">
        <f t="shared" ca="1" si="5"/>
        <v>A1_A1</v>
      </c>
      <c r="C102" s="198" t="str">
        <f t="shared" ca="1" si="5"/>
        <v>Accesso, valutazione e progettazione</v>
      </c>
      <c r="D102" s="198" t="str">
        <f t="shared" ca="1" si="5"/>
        <v>Servizi di Informazione consulenza e orientamento</v>
      </c>
      <c r="E102" s="198" t="str">
        <f t="shared" ca="1" si="5"/>
        <v>Segretariato Sociale</v>
      </c>
      <c r="F102" s="198" t="str">
        <f ca="1">IFERROR(VLOOKUP($B102,'TABELLA DI APPOGGIO'!$B$2:$EI$86,138,FALSE()),"")</f>
        <v>Sì</v>
      </c>
      <c r="G102" s="199">
        <f ca="1">IFERROR(VLOOKUP($B102,'TABELLA DI APPOGGIO'!$B$2:$EH$86,38,FALSE()),"")</f>
        <v>107000</v>
      </c>
      <c r="H102" s="199">
        <f ca="1">IFERROR(VLOOKUP($B102,'TABELLA DI APPOGGIO'!$B$2:$EH$86,39,FALSE()),"")</f>
        <v>0</v>
      </c>
      <c r="I102" s="199">
        <f ca="1">IFERROR(VLOOKUP($B102,'TABELLA DI APPOGGIO'!$B$2:$EH$86,40,FALSE()),"")</f>
        <v>0</v>
      </c>
      <c r="J102" s="199">
        <f ca="1">IFERROR(VLOOKUP($B102,'TABELLA DI APPOGGIO'!$B$2:$EH$86,41,FALSE()),"")</f>
        <v>0</v>
      </c>
      <c r="K102" s="199">
        <f ca="1">IFERROR(VLOOKUP($B102,'TABELLA DI APPOGGIO'!$B$2:$EH$86,42,FALSE()),"")</f>
        <v>0</v>
      </c>
      <c r="L102" s="199">
        <f ca="1">IFERROR(VLOOKUP($B102,'TABELLA DI APPOGGIO'!$B$2:$EH$86,43,FALSE()),"")</f>
        <v>107000</v>
      </c>
      <c r="M102" s="199">
        <f ca="1">IFERROR(VLOOKUP($B102,'TABELLA DI APPOGGIO'!$B$2:$EH$86,44,FALSE()),"")</f>
        <v>0</v>
      </c>
      <c r="N102" s="199">
        <f ca="1">IFERROR(VLOOKUP($B102,'TABELLA DI APPOGGIO'!$B$2:$EH$86,45,FALSE()),"")</f>
        <v>0</v>
      </c>
      <c r="O102" s="199">
        <f ca="1">IFERROR(VLOOKUP($B102,'TABELLA DI APPOGGIO'!$B$2:$EH$86,46,FALSE()),"")</f>
        <v>0</v>
      </c>
      <c r="P102" s="199">
        <f ca="1">IFERROR(VLOOKUP($B102,'TABELLA DI APPOGGIO'!$B$2:$EH$86,47,FALSE()),"")</f>
        <v>0</v>
      </c>
      <c r="Q102" s="199">
        <f ca="1">IFERROR(VLOOKUP($B102,'TABELLA DI APPOGGIO'!$B$2:$EH$86,48,FALSE()),"")</f>
        <v>0</v>
      </c>
      <c r="R102" s="199">
        <f ca="1">IFERROR(VLOOKUP($B102,'TABELLA DI APPOGGIO'!$B$2:$EH$86,49,FALSE()),"")</f>
        <v>0</v>
      </c>
      <c r="S102" s="199">
        <f ca="1">IFERROR(VLOOKUP($B102,'TABELLA DI APPOGGIO'!$B$2:$EH$86,50,FALSE()),"")</f>
        <v>0</v>
      </c>
      <c r="T102" s="199">
        <f ca="1">IFERROR(VLOOKUP($B102,'TABELLA DI APPOGGIO'!$B$2:$EH$86,51,FALSE()),"")</f>
        <v>0</v>
      </c>
      <c r="U102" s="199">
        <f ca="1">IFERROR(VLOOKUP($B102,'TABELLA DI APPOGGIO'!$B$2:$EH$86,52,FALSE()),"")</f>
        <v>0</v>
      </c>
      <c r="V102" s="199">
        <f ca="1">IFERROR(VLOOKUP($B102,'TABELLA DI APPOGGIO'!$B$2:$EH$86,53,FALSE()),"")</f>
        <v>0</v>
      </c>
    </row>
    <row r="103" spans="1:1024" s="191" customFormat="1" ht="60" customHeight="1">
      <c r="A103" s="189"/>
      <c r="B103" s="198" t="str">
        <f t="shared" ca="1" si="5"/>
        <v>A1_A1</v>
      </c>
      <c r="C103" s="198" t="str">
        <f t="shared" ca="1" si="5"/>
        <v>Accesso, valutazione e progettazione</v>
      </c>
      <c r="D103" s="198" t="str">
        <f t="shared" ca="1" si="5"/>
        <v>Servizi di Informazione consulenza e orientamento</v>
      </c>
      <c r="E103" s="198" t="str">
        <f t="shared" ca="1" si="5"/>
        <v>Segretariato Sociale</v>
      </c>
      <c r="F103" s="198" t="str">
        <f ca="1">IFERROR(VLOOKUP($B103,'TABELLA DI APPOGGIO'!$B$2:$EI$86,138,FALSE()),"")</f>
        <v>Sì</v>
      </c>
      <c r="G103" s="199">
        <f ca="1">IFERROR(VLOOKUP($B103,'TABELLA DI APPOGGIO'!$B$2:$EH$86,38,FALSE()),"")</f>
        <v>107000</v>
      </c>
      <c r="H103" s="199">
        <f ca="1">IFERROR(VLOOKUP($B103,'TABELLA DI APPOGGIO'!$B$2:$EH$86,39,FALSE()),"")</f>
        <v>0</v>
      </c>
      <c r="I103" s="199">
        <f ca="1">IFERROR(VLOOKUP($B103,'TABELLA DI APPOGGIO'!$B$2:$EH$86,40,FALSE()),"")</f>
        <v>0</v>
      </c>
      <c r="J103" s="199">
        <f ca="1">IFERROR(VLOOKUP($B103,'TABELLA DI APPOGGIO'!$B$2:$EH$86,41,FALSE()),"")</f>
        <v>0</v>
      </c>
      <c r="K103" s="199">
        <f ca="1">IFERROR(VLOOKUP($B103,'TABELLA DI APPOGGIO'!$B$2:$EH$86,42,FALSE()),"")</f>
        <v>0</v>
      </c>
      <c r="L103" s="199">
        <f ca="1">IFERROR(VLOOKUP($B103,'TABELLA DI APPOGGIO'!$B$2:$EH$86,43,FALSE()),"")</f>
        <v>107000</v>
      </c>
      <c r="M103" s="199">
        <f ca="1">IFERROR(VLOOKUP($B103,'TABELLA DI APPOGGIO'!$B$2:$EH$86,44,FALSE()),"")</f>
        <v>0</v>
      </c>
      <c r="N103" s="199">
        <f ca="1">IFERROR(VLOOKUP($B103,'TABELLA DI APPOGGIO'!$B$2:$EH$86,45,FALSE()),"")</f>
        <v>0</v>
      </c>
      <c r="O103" s="199">
        <f ca="1">IFERROR(VLOOKUP($B103,'TABELLA DI APPOGGIO'!$B$2:$EH$86,46,FALSE()),"")</f>
        <v>0</v>
      </c>
      <c r="P103" s="199">
        <f ca="1">IFERROR(VLOOKUP($B103,'TABELLA DI APPOGGIO'!$B$2:$EH$86,47,FALSE()),"")</f>
        <v>0</v>
      </c>
      <c r="Q103" s="199">
        <f ca="1">IFERROR(VLOOKUP($B103,'TABELLA DI APPOGGIO'!$B$2:$EH$86,48,FALSE()),"")</f>
        <v>0</v>
      </c>
      <c r="R103" s="199">
        <f ca="1">IFERROR(VLOOKUP($B103,'TABELLA DI APPOGGIO'!$B$2:$EH$86,49,FALSE()),"")</f>
        <v>0</v>
      </c>
      <c r="S103" s="199">
        <f ca="1">IFERROR(VLOOKUP($B103,'TABELLA DI APPOGGIO'!$B$2:$EH$86,50,FALSE()),"")</f>
        <v>0</v>
      </c>
      <c r="T103" s="199">
        <f ca="1">IFERROR(VLOOKUP($B103,'TABELLA DI APPOGGIO'!$B$2:$EH$86,51,FALSE()),"")</f>
        <v>0</v>
      </c>
      <c r="U103" s="199">
        <f ca="1">IFERROR(VLOOKUP($B103,'TABELLA DI APPOGGIO'!$B$2:$EH$86,52,FALSE()),"")</f>
        <v>0</v>
      </c>
      <c r="V103" s="199">
        <f ca="1">IFERROR(VLOOKUP($B103,'TABELLA DI APPOGGIO'!$B$2:$EH$86,53,FALSE()),"")</f>
        <v>0</v>
      </c>
      <c r="W103" s="189"/>
      <c r="X103" s="189"/>
      <c r="Y103" s="189"/>
      <c r="Z103" s="189"/>
      <c r="AA103" s="189"/>
      <c r="AB103" s="189"/>
      <c r="AC103" s="189"/>
      <c r="AD103" s="189"/>
      <c r="AE103" s="189"/>
      <c r="AF103" s="189"/>
      <c r="AG103" s="189"/>
      <c r="AH103" s="189"/>
      <c r="AI103" s="189"/>
      <c r="AJ103" s="189"/>
      <c r="AK103" s="189"/>
      <c r="AL103" s="189"/>
      <c r="AM103" s="189"/>
      <c r="AN103" s="189"/>
      <c r="AO103" s="189"/>
      <c r="AP103" s="189"/>
      <c r="AQ103" s="189"/>
      <c r="AR103" s="189"/>
      <c r="AS103" s="189"/>
      <c r="AT103" s="189"/>
      <c r="AU103" s="189"/>
      <c r="AV103" s="189"/>
      <c r="AW103" s="189"/>
      <c r="AX103" s="189"/>
      <c r="AY103" s="189"/>
      <c r="AZ103" s="189"/>
      <c r="BA103" s="189"/>
      <c r="BB103" s="189"/>
      <c r="BC103" s="189"/>
      <c r="BD103" s="189"/>
      <c r="BE103" s="189"/>
      <c r="BF103" s="189"/>
      <c r="BG103" s="189"/>
      <c r="BH103" s="189"/>
      <c r="BI103" s="189"/>
      <c r="BJ103" s="189"/>
      <c r="BK103" s="189"/>
      <c r="BL103" s="189"/>
      <c r="BM103" s="189"/>
      <c r="BN103" s="189"/>
      <c r="BO103" s="189"/>
      <c r="BP103" s="189"/>
      <c r="BQ103" s="189"/>
      <c r="BR103" s="189"/>
      <c r="BS103" s="189"/>
      <c r="BT103" s="189"/>
      <c r="BU103" s="189"/>
      <c r="BV103" s="189"/>
      <c r="BW103" s="189"/>
      <c r="BX103" s="189"/>
      <c r="BY103" s="189"/>
      <c r="BZ103" s="189"/>
      <c r="CA103" s="189"/>
      <c r="CB103" s="189"/>
      <c r="CC103" s="189"/>
      <c r="CD103" s="189"/>
      <c r="CE103" s="189"/>
      <c r="CF103" s="189"/>
      <c r="CG103" s="189"/>
      <c r="CH103" s="189"/>
      <c r="CI103" s="189"/>
      <c r="CJ103" s="189"/>
      <c r="CK103" s="189"/>
      <c r="CL103" s="189"/>
      <c r="CM103" s="189"/>
      <c r="CN103" s="189"/>
      <c r="CO103" s="189"/>
      <c r="CP103" s="189"/>
      <c r="CQ103" s="189"/>
      <c r="CR103" s="189"/>
      <c r="CS103" s="189"/>
      <c r="CT103" s="189"/>
      <c r="CU103" s="189"/>
      <c r="CV103" s="189"/>
      <c r="CW103" s="189"/>
      <c r="CX103" s="189"/>
      <c r="CY103" s="189"/>
      <c r="CZ103" s="189"/>
      <c r="DA103" s="189"/>
      <c r="DB103" s="189"/>
      <c r="DC103" s="189"/>
      <c r="DD103" s="189"/>
      <c r="DE103" s="189"/>
      <c r="DF103" s="189"/>
      <c r="DG103" s="189"/>
      <c r="DH103" s="189"/>
      <c r="DI103" s="189"/>
      <c r="DJ103" s="189"/>
      <c r="DK103" s="189"/>
      <c r="DL103" s="189"/>
      <c r="DM103" s="189"/>
      <c r="DN103" s="189"/>
      <c r="DO103" s="189"/>
      <c r="DP103" s="189"/>
      <c r="DQ103" s="189"/>
      <c r="DR103" s="189"/>
      <c r="DS103" s="189"/>
      <c r="DT103" s="189"/>
      <c r="DU103" s="189"/>
      <c r="DV103" s="189"/>
      <c r="DW103" s="189"/>
      <c r="DX103" s="189"/>
      <c r="DY103" s="189"/>
      <c r="DZ103" s="189"/>
      <c r="EA103" s="189"/>
      <c r="EB103" s="189"/>
      <c r="EC103" s="189"/>
      <c r="ED103" s="189"/>
      <c r="EE103" s="189"/>
      <c r="EF103" s="189"/>
      <c r="EG103" s="189"/>
      <c r="EH103" s="189"/>
      <c r="EI103" s="189"/>
      <c r="EJ103" s="189"/>
      <c r="EK103" s="189"/>
      <c r="EL103" s="189"/>
      <c r="EM103" s="189"/>
      <c r="EN103" s="189"/>
      <c r="EO103" s="189"/>
      <c r="EP103" s="189"/>
      <c r="EQ103" s="189"/>
      <c r="ER103" s="189"/>
      <c r="ES103" s="189"/>
      <c r="ET103" s="189"/>
      <c r="EU103" s="189"/>
      <c r="EV103" s="189"/>
      <c r="EW103" s="189"/>
      <c r="EX103" s="189"/>
      <c r="EY103" s="189"/>
      <c r="EZ103" s="189"/>
      <c r="FA103" s="189"/>
      <c r="FB103" s="189"/>
      <c r="FC103" s="189"/>
      <c r="FD103" s="189"/>
      <c r="FE103" s="189"/>
      <c r="FF103" s="189"/>
      <c r="FG103" s="189"/>
      <c r="FH103" s="189"/>
      <c r="FI103" s="189"/>
      <c r="FJ103" s="189"/>
      <c r="FK103" s="189"/>
      <c r="FL103" s="189"/>
      <c r="FM103" s="189"/>
      <c r="FN103" s="189"/>
      <c r="FO103" s="189"/>
      <c r="FP103" s="189"/>
      <c r="FQ103" s="189"/>
      <c r="FR103" s="189"/>
      <c r="FS103" s="189"/>
      <c r="FT103" s="189"/>
      <c r="FU103" s="189"/>
      <c r="FV103" s="189"/>
      <c r="FW103" s="189"/>
      <c r="FX103" s="189"/>
      <c r="FY103" s="189"/>
      <c r="FZ103" s="189"/>
      <c r="GA103" s="189"/>
      <c r="GB103" s="189"/>
      <c r="GC103" s="189"/>
      <c r="GD103" s="189"/>
      <c r="GE103" s="189"/>
      <c r="GF103" s="189"/>
      <c r="GG103" s="189"/>
      <c r="GH103" s="189"/>
      <c r="GI103" s="189"/>
      <c r="GJ103" s="189"/>
      <c r="GK103" s="189"/>
      <c r="GL103" s="189"/>
      <c r="GM103" s="189"/>
      <c r="GN103" s="189"/>
      <c r="GO103" s="189"/>
      <c r="GP103" s="189"/>
      <c r="GQ103" s="189"/>
      <c r="GR103" s="189"/>
      <c r="GS103" s="189"/>
      <c r="GT103" s="189"/>
      <c r="GU103" s="189"/>
      <c r="GV103" s="189"/>
      <c r="GW103" s="189"/>
      <c r="GX103" s="189"/>
      <c r="GY103" s="189"/>
      <c r="GZ103" s="189"/>
      <c r="HA103" s="189"/>
      <c r="HB103" s="189"/>
      <c r="HC103" s="189"/>
      <c r="HD103" s="189"/>
      <c r="HE103" s="189"/>
      <c r="HF103" s="189"/>
      <c r="HG103" s="189"/>
      <c r="HH103" s="189"/>
      <c r="HI103" s="189"/>
      <c r="HJ103" s="189"/>
      <c r="HK103" s="189"/>
      <c r="HL103" s="189"/>
      <c r="HM103" s="189"/>
      <c r="HN103" s="189"/>
      <c r="HO103" s="189"/>
      <c r="HP103" s="189"/>
      <c r="HQ103" s="189"/>
      <c r="HR103" s="189"/>
      <c r="HS103" s="189"/>
      <c r="HT103" s="189"/>
      <c r="HU103" s="189"/>
      <c r="HV103" s="189"/>
      <c r="HW103" s="189"/>
      <c r="HX103" s="189"/>
      <c r="HY103" s="189"/>
      <c r="HZ103" s="189"/>
      <c r="IA103" s="189"/>
      <c r="IB103" s="189"/>
      <c r="IC103" s="189"/>
      <c r="ID103" s="189"/>
      <c r="IE103" s="189"/>
      <c r="IF103" s="189"/>
      <c r="IG103" s="189"/>
      <c r="IH103" s="189"/>
      <c r="II103" s="189"/>
      <c r="IJ103" s="189"/>
      <c r="IK103" s="189"/>
      <c r="IL103" s="189"/>
      <c r="IM103" s="189"/>
      <c r="IN103" s="189"/>
      <c r="IO103" s="189"/>
      <c r="IP103" s="189"/>
      <c r="IQ103" s="189"/>
      <c r="IR103" s="189"/>
      <c r="IS103" s="189"/>
      <c r="IT103" s="189"/>
      <c r="IU103" s="189"/>
      <c r="IV103" s="189"/>
      <c r="IW103" s="189"/>
      <c r="IX103" s="189"/>
      <c r="IY103" s="189"/>
      <c r="IZ103" s="189"/>
      <c r="JA103" s="189"/>
      <c r="JB103" s="189"/>
      <c r="JC103" s="189"/>
      <c r="JD103" s="189"/>
      <c r="JE103" s="189"/>
      <c r="JF103" s="189"/>
      <c r="JG103" s="189"/>
      <c r="JH103" s="189"/>
      <c r="JI103" s="189"/>
      <c r="JJ103" s="189"/>
      <c r="JK103" s="189"/>
      <c r="JL103" s="189"/>
      <c r="JM103" s="189"/>
      <c r="JN103" s="189"/>
      <c r="JO103" s="189"/>
      <c r="JP103" s="189"/>
      <c r="JQ103" s="189"/>
      <c r="JR103" s="189"/>
      <c r="JS103" s="189"/>
      <c r="JT103" s="189"/>
      <c r="JU103" s="189"/>
      <c r="JV103" s="189"/>
      <c r="JW103" s="189"/>
      <c r="JX103" s="189"/>
      <c r="JY103" s="189"/>
      <c r="JZ103" s="189"/>
      <c r="KA103" s="189"/>
      <c r="KB103" s="189"/>
      <c r="KC103" s="189"/>
      <c r="KD103" s="189"/>
      <c r="KE103" s="189"/>
      <c r="KF103" s="189"/>
      <c r="KG103" s="189"/>
      <c r="KH103" s="189"/>
      <c r="KI103" s="189"/>
      <c r="KJ103" s="189"/>
      <c r="KK103" s="189"/>
      <c r="KL103" s="189"/>
      <c r="KM103" s="189"/>
      <c r="KN103" s="189"/>
      <c r="KO103" s="189"/>
      <c r="KP103" s="189"/>
      <c r="KQ103" s="189"/>
      <c r="KR103" s="189"/>
      <c r="KS103" s="189"/>
      <c r="KT103" s="189"/>
      <c r="KU103" s="189"/>
      <c r="KV103" s="189"/>
      <c r="KW103" s="189"/>
      <c r="KX103" s="189"/>
      <c r="KY103" s="189"/>
      <c r="KZ103" s="189"/>
      <c r="LA103" s="189"/>
      <c r="LB103" s="189"/>
      <c r="LC103" s="189"/>
      <c r="LD103" s="189"/>
      <c r="LE103" s="189"/>
      <c r="LF103" s="189"/>
      <c r="LG103" s="189"/>
      <c r="LH103" s="189"/>
      <c r="LI103" s="189"/>
      <c r="LJ103" s="189"/>
      <c r="LK103" s="189"/>
      <c r="LL103" s="189"/>
      <c r="LM103" s="189"/>
      <c r="LN103" s="189"/>
      <c r="LO103" s="189"/>
      <c r="LP103" s="189"/>
      <c r="LQ103" s="189"/>
      <c r="LR103" s="189"/>
      <c r="LS103" s="189"/>
      <c r="LT103" s="189"/>
      <c r="LU103" s="189"/>
      <c r="LV103" s="189"/>
      <c r="LW103" s="189"/>
      <c r="LX103" s="189"/>
      <c r="LY103" s="189"/>
      <c r="LZ103" s="189"/>
      <c r="MA103" s="189"/>
      <c r="MB103" s="189"/>
      <c r="MC103" s="189"/>
      <c r="MD103" s="189"/>
      <c r="ME103" s="189"/>
      <c r="MF103" s="189"/>
      <c r="MG103" s="189"/>
      <c r="MH103" s="189"/>
      <c r="MI103" s="189"/>
      <c r="MJ103" s="189"/>
      <c r="MK103" s="189"/>
      <c r="ML103" s="189"/>
      <c r="MM103" s="189"/>
      <c r="MN103" s="189"/>
      <c r="MO103" s="189"/>
      <c r="MP103" s="189"/>
      <c r="MQ103" s="189"/>
      <c r="MR103" s="189"/>
      <c r="MS103" s="189"/>
      <c r="MT103" s="189"/>
      <c r="MU103" s="189"/>
      <c r="MV103" s="189"/>
      <c r="MW103" s="189"/>
      <c r="MX103" s="189"/>
      <c r="MY103" s="189"/>
      <c r="MZ103" s="189"/>
      <c r="NA103" s="189"/>
      <c r="NB103" s="189"/>
      <c r="NC103" s="189"/>
      <c r="ND103" s="189"/>
      <c r="NE103" s="189"/>
      <c r="NF103" s="189"/>
      <c r="NG103" s="189"/>
      <c r="NH103" s="189"/>
      <c r="NI103" s="189"/>
      <c r="NJ103" s="189"/>
      <c r="NK103" s="189"/>
      <c r="NL103" s="189"/>
      <c r="NM103" s="189"/>
      <c r="NN103" s="189"/>
      <c r="NO103" s="189"/>
      <c r="NP103" s="189"/>
      <c r="NQ103" s="189"/>
      <c r="NR103" s="189"/>
      <c r="NS103" s="189"/>
      <c r="NT103" s="189"/>
      <c r="NU103" s="189"/>
      <c r="NV103" s="189"/>
      <c r="NW103" s="189"/>
      <c r="NX103" s="189"/>
      <c r="NY103" s="189"/>
      <c r="NZ103" s="189"/>
      <c r="OA103" s="189"/>
      <c r="OB103" s="189"/>
      <c r="OC103" s="189"/>
      <c r="OD103" s="189"/>
      <c r="OE103" s="189"/>
      <c r="OF103" s="189"/>
      <c r="OG103" s="189"/>
      <c r="OH103" s="189"/>
      <c r="OI103" s="189"/>
      <c r="OJ103" s="189"/>
      <c r="OK103" s="189"/>
      <c r="OL103" s="189"/>
      <c r="OM103" s="189"/>
      <c r="ON103" s="189"/>
      <c r="OO103" s="189"/>
      <c r="OP103" s="189"/>
      <c r="OQ103" s="189"/>
      <c r="OR103" s="189"/>
      <c r="OS103" s="189"/>
      <c r="OT103" s="189"/>
      <c r="OU103" s="189"/>
      <c r="OV103" s="189"/>
      <c r="OW103" s="189"/>
      <c r="OX103" s="189"/>
      <c r="OY103" s="189"/>
      <c r="OZ103" s="189"/>
      <c r="PA103" s="189"/>
      <c r="PB103" s="189"/>
      <c r="PC103" s="189"/>
      <c r="PD103" s="189"/>
      <c r="PE103" s="189"/>
      <c r="PF103" s="189"/>
      <c r="PG103" s="189"/>
      <c r="PH103" s="189"/>
      <c r="PI103" s="189"/>
      <c r="PJ103" s="189"/>
      <c r="PK103" s="189"/>
      <c r="PL103" s="189"/>
      <c r="PM103" s="189"/>
      <c r="PN103" s="189"/>
      <c r="PO103" s="189"/>
      <c r="PP103" s="189"/>
      <c r="PQ103" s="189"/>
      <c r="PR103" s="189"/>
      <c r="PS103" s="189"/>
      <c r="PT103" s="189"/>
      <c r="PU103" s="189"/>
      <c r="PV103" s="189"/>
      <c r="PW103" s="189"/>
      <c r="PX103" s="189"/>
      <c r="PY103" s="189"/>
      <c r="PZ103" s="189"/>
      <c r="QA103" s="189"/>
      <c r="QB103" s="189"/>
      <c r="QC103" s="189"/>
      <c r="QD103" s="189"/>
      <c r="QE103" s="189"/>
      <c r="QF103" s="189"/>
      <c r="QG103" s="189"/>
      <c r="QH103" s="189"/>
      <c r="QI103" s="189"/>
      <c r="QJ103" s="189"/>
      <c r="QK103" s="189"/>
      <c r="QL103" s="189"/>
      <c r="QM103" s="189"/>
      <c r="QN103" s="189"/>
      <c r="QO103" s="189"/>
      <c r="QP103" s="189"/>
      <c r="QQ103" s="189"/>
      <c r="QR103" s="189"/>
      <c r="QS103" s="189"/>
      <c r="QT103" s="189"/>
      <c r="QU103" s="189"/>
      <c r="QV103" s="189"/>
      <c r="QW103" s="189"/>
      <c r="QX103" s="189"/>
      <c r="QY103" s="189"/>
      <c r="QZ103" s="189"/>
      <c r="RA103" s="189"/>
      <c r="RB103" s="189"/>
      <c r="RC103" s="189"/>
      <c r="RD103" s="189"/>
      <c r="RE103" s="189"/>
      <c r="RF103" s="189"/>
      <c r="RG103" s="189"/>
      <c r="RH103" s="189"/>
      <c r="RI103" s="189"/>
      <c r="RJ103" s="189"/>
      <c r="RK103" s="189"/>
      <c r="RL103" s="189"/>
      <c r="RM103" s="189"/>
      <c r="RN103" s="189"/>
      <c r="RO103" s="189"/>
      <c r="RP103" s="189"/>
      <c r="RQ103" s="189"/>
      <c r="RR103" s="189"/>
      <c r="RS103" s="189"/>
      <c r="RT103" s="189"/>
      <c r="RU103" s="189"/>
      <c r="RV103" s="189"/>
      <c r="RW103" s="189"/>
      <c r="RX103" s="189"/>
      <c r="RY103" s="189"/>
      <c r="RZ103" s="189"/>
      <c r="SA103" s="189"/>
      <c r="SB103" s="189"/>
      <c r="SC103" s="189"/>
      <c r="SD103" s="189"/>
      <c r="SE103" s="189"/>
      <c r="SF103" s="189"/>
      <c r="SG103" s="189"/>
      <c r="SH103" s="189"/>
      <c r="SI103" s="189"/>
      <c r="SJ103" s="189"/>
      <c r="SK103" s="189"/>
      <c r="SL103" s="189"/>
      <c r="SM103" s="189"/>
      <c r="SN103" s="189"/>
      <c r="SO103" s="189"/>
      <c r="SP103" s="189"/>
      <c r="SQ103" s="189"/>
      <c r="SR103" s="189"/>
      <c r="SS103" s="189"/>
      <c r="ST103" s="189"/>
      <c r="SU103" s="189"/>
      <c r="SV103" s="189"/>
      <c r="SW103" s="189"/>
      <c r="SX103" s="189"/>
      <c r="SY103" s="189"/>
      <c r="SZ103" s="189"/>
      <c r="TA103" s="189"/>
      <c r="TB103" s="189"/>
      <c r="TC103" s="189"/>
      <c r="TD103" s="189"/>
      <c r="TE103" s="189"/>
      <c r="TF103" s="189"/>
      <c r="TG103" s="189"/>
      <c r="TH103" s="189"/>
      <c r="TI103" s="189"/>
      <c r="TJ103" s="189"/>
      <c r="TK103" s="189"/>
      <c r="TL103" s="189"/>
      <c r="TM103" s="189"/>
      <c r="TN103" s="189"/>
      <c r="TO103" s="189"/>
      <c r="TP103" s="189"/>
      <c r="TQ103" s="189"/>
      <c r="TR103" s="189"/>
      <c r="TS103" s="189"/>
      <c r="TT103" s="189"/>
      <c r="TU103" s="189"/>
      <c r="TV103" s="189"/>
      <c r="TW103" s="189"/>
      <c r="TX103" s="189"/>
      <c r="TY103" s="189"/>
      <c r="TZ103" s="189"/>
      <c r="UA103" s="189"/>
      <c r="UB103" s="189"/>
      <c r="UC103" s="189"/>
      <c r="UD103" s="189"/>
      <c r="UE103" s="189"/>
      <c r="UF103" s="189"/>
      <c r="UG103" s="189"/>
      <c r="UH103" s="189"/>
      <c r="UI103" s="189"/>
      <c r="UJ103" s="189"/>
      <c r="UK103" s="189"/>
      <c r="UL103" s="189"/>
      <c r="UM103" s="189"/>
      <c r="UN103" s="189"/>
      <c r="UO103" s="189"/>
      <c r="UP103" s="189"/>
      <c r="UQ103" s="189"/>
      <c r="UR103" s="189"/>
      <c r="US103" s="189"/>
      <c r="UT103" s="189"/>
      <c r="UU103" s="189"/>
      <c r="UV103" s="189"/>
      <c r="UW103" s="189"/>
      <c r="UX103" s="189"/>
      <c r="UY103" s="189"/>
      <c r="UZ103" s="189"/>
      <c r="VA103" s="189"/>
      <c r="VB103" s="189"/>
      <c r="VC103" s="189"/>
      <c r="VD103" s="189"/>
      <c r="VE103" s="189"/>
      <c r="VF103" s="189"/>
      <c r="VG103" s="189"/>
      <c r="VH103" s="189"/>
      <c r="VI103" s="189"/>
      <c r="VJ103" s="189"/>
      <c r="VK103" s="189"/>
      <c r="VL103" s="189"/>
      <c r="VM103" s="189"/>
      <c r="VN103" s="189"/>
      <c r="VO103" s="189"/>
      <c r="VP103" s="189"/>
      <c r="VQ103" s="189"/>
      <c r="VR103" s="189"/>
      <c r="VS103" s="189"/>
      <c r="VT103" s="189"/>
      <c r="VU103" s="189"/>
      <c r="VV103" s="189"/>
      <c r="VW103" s="189"/>
      <c r="VX103" s="189"/>
      <c r="VY103" s="189"/>
      <c r="VZ103" s="189"/>
      <c r="WA103" s="189"/>
      <c r="WB103" s="189"/>
      <c r="WC103" s="189"/>
      <c r="WD103" s="189"/>
      <c r="WE103" s="189"/>
      <c r="WF103" s="189"/>
      <c r="WG103" s="189"/>
      <c r="WH103" s="189"/>
      <c r="WI103" s="189"/>
      <c r="WJ103" s="189"/>
      <c r="WK103" s="189"/>
      <c r="WL103" s="189"/>
      <c r="WM103" s="189"/>
      <c r="WN103" s="189"/>
      <c r="WO103" s="189"/>
      <c r="WP103" s="189"/>
      <c r="WQ103" s="189"/>
      <c r="WR103" s="189"/>
      <c r="WS103" s="189"/>
      <c r="WT103" s="189"/>
      <c r="WU103" s="189"/>
      <c r="WV103" s="189"/>
      <c r="WW103" s="189"/>
      <c r="WX103" s="189"/>
      <c r="WY103" s="189"/>
      <c r="WZ103" s="189"/>
      <c r="XA103" s="189"/>
      <c r="XB103" s="189"/>
      <c r="XC103" s="189"/>
      <c r="XD103" s="189"/>
      <c r="XE103" s="189"/>
      <c r="XF103" s="189"/>
      <c r="XG103" s="189"/>
      <c r="XH103" s="189"/>
      <c r="XI103" s="189"/>
      <c r="XJ103" s="189"/>
      <c r="XK103" s="189"/>
      <c r="XL103" s="189"/>
      <c r="XM103" s="189"/>
      <c r="XN103" s="189"/>
      <c r="XO103" s="189"/>
      <c r="XP103" s="189"/>
      <c r="XQ103" s="189"/>
      <c r="XR103" s="189"/>
      <c r="XS103" s="189"/>
      <c r="XT103" s="189"/>
      <c r="XU103" s="189"/>
      <c r="XV103" s="189"/>
      <c r="XW103" s="189"/>
      <c r="XX103" s="189"/>
      <c r="XY103" s="189"/>
      <c r="XZ103" s="189"/>
      <c r="YA103" s="189"/>
      <c r="YB103" s="189"/>
      <c r="YC103" s="189"/>
      <c r="YD103" s="189"/>
      <c r="YE103" s="189"/>
      <c r="YF103" s="189"/>
      <c r="YG103" s="189"/>
      <c r="YH103" s="189"/>
      <c r="YI103" s="189"/>
      <c r="YJ103" s="189"/>
      <c r="YK103" s="189"/>
      <c r="YL103" s="189"/>
      <c r="YM103" s="189"/>
      <c r="YN103" s="189"/>
      <c r="YO103" s="189"/>
      <c r="YP103" s="189"/>
      <c r="YQ103" s="189"/>
      <c r="YR103" s="189"/>
      <c r="YS103" s="189"/>
      <c r="YT103" s="189"/>
      <c r="YU103" s="189"/>
      <c r="YV103" s="189"/>
      <c r="YW103" s="189"/>
      <c r="YX103" s="189"/>
      <c r="YY103" s="189"/>
      <c r="YZ103" s="189"/>
      <c r="ZA103" s="189"/>
      <c r="ZB103" s="189"/>
      <c r="ZC103" s="189"/>
      <c r="ZD103" s="189"/>
      <c r="ZE103" s="189"/>
      <c r="ZF103" s="189"/>
      <c r="ZG103" s="189"/>
      <c r="ZH103" s="189"/>
      <c r="ZI103" s="189"/>
      <c r="ZJ103" s="189"/>
      <c r="ZK103" s="189"/>
      <c r="ZL103" s="189"/>
      <c r="ZM103" s="189"/>
      <c r="ZN103" s="189"/>
      <c r="ZO103" s="189"/>
      <c r="ZP103" s="189"/>
      <c r="ZQ103" s="189"/>
      <c r="ZR103" s="189"/>
      <c r="ZS103" s="189"/>
      <c r="ZT103" s="189"/>
      <c r="ZU103" s="189"/>
      <c r="ZV103" s="189"/>
      <c r="ZW103" s="189"/>
      <c r="ZX103" s="189"/>
      <c r="ZY103" s="189"/>
      <c r="ZZ103" s="189"/>
      <c r="AAA103" s="189"/>
      <c r="AAB103" s="189"/>
      <c r="AAC103" s="189"/>
      <c r="AAD103" s="189"/>
      <c r="AAE103" s="189"/>
      <c r="AAF103" s="189"/>
      <c r="AAG103" s="189"/>
      <c r="AAH103" s="189"/>
      <c r="AAI103" s="189"/>
      <c r="AAJ103" s="189"/>
      <c r="AAK103" s="189"/>
      <c r="AAL103" s="189"/>
      <c r="AAM103" s="189"/>
      <c r="AAN103" s="189"/>
      <c r="AAO103" s="189"/>
      <c r="AAP103" s="189"/>
      <c r="AAQ103" s="189"/>
      <c r="AAR103" s="189"/>
      <c r="AAS103" s="189"/>
      <c r="AAT103" s="189"/>
      <c r="AAU103" s="189"/>
      <c r="AAV103" s="189"/>
      <c r="AAW103" s="189"/>
      <c r="AAX103" s="189"/>
      <c r="AAY103" s="189"/>
      <c r="AAZ103" s="189"/>
      <c r="ABA103" s="189"/>
      <c r="ABB103" s="189"/>
      <c r="ABC103" s="189"/>
      <c r="ABD103" s="189"/>
      <c r="ABE103" s="189"/>
      <c r="ABF103" s="189"/>
      <c r="ABG103" s="189"/>
      <c r="ABH103" s="189"/>
      <c r="ABI103" s="189"/>
      <c r="ABJ103" s="189"/>
      <c r="ABK103" s="189"/>
      <c r="ABL103" s="189"/>
      <c r="ABM103" s="189"/>
      <c r="ABN103" s="189"/>
      <c r="ABO103" s="189"/>
      <c r="ABP103" s="189"/>
      <c r="ABQ103" s="189"/>
      <c r="ABR103" s="189"/>
      <c r="ABS103" s="189"/>
      <c r="ABT103" s="189"/>
      <c r="ABU103" s="189"/>
      <c r="ABV103" s="189"/>
      <c r="ABW103" s="189"/>
      <c r="ABX103" s="189"/>
      <c r="ABY103" s="189"/>
      <c r="ABZ103" s="189"/>
      <c r="ACA103" s="189"/>
      <c r="ACB103" s="189"/>
      <c r="ACC103" s="189"/>
      <c r="ACD103" s="189"/>
      <c r="ACE103" s="189"/>
      <c r="ACF103" s="189"/>
      <c r="ACG103" s="189"/>
      <c r="ACH103" s="189"/>
      <c r="ACI103" s="189"/>
      <c r="ACJ103" s="189"/>
      <c r="ACK103" s="189"/>
      <c r="ACL103" s="189"/>
      <c r="ACM103" s="189"/>
      <c r="ACN103" s="189"/>
      <c r="ACO103" s="189"/>
      <c r="ACP103" s="189"/>
      <c r="ACQ103" s="189"/>
      <c r="ACR103" s="189"/>
      <c r="ACS103" s="189"/>
      <c r="ACT103" s="189"/>
      <c r="ACU103" s="189"/>
      <c r="ACV103" s="189"/>
      <c r="ACW103" s="189"/>
      <c r="ACX103" s="189"/>
      <c r="ACY103" s="189"/>
      <c r="ACZ103" s="189"/>
      <c r="ADA103" s="189"/>
      <c r="ADB103" s="189"/>
      <c r="ADC103" s="189"/>
      <c r="ADD103" s="189"/>
      <c r="ADE103" s="189"/>
      <c r="ADF103" s="189"/>
      <c r="ADG103" s="189"/>
      <c r="ADH103" s="189"/>
      <c r="ADI103" s="189"/>
      <c r="ADJ103" s="189"/>
      <c r="ADK103" s="189"/>
      <c r="ADL103" s="189"/>
      <c r="ADM103" s="189"/>
      <c r="ADN103" s="189"/>
      <c r="ADO103" s="189"/>
      <c r="ADP103" s="189"/>
      <c r="ADQ103" s="189"/>
      <c r="ADR103" s="189"/>
      <c r="ADS103" s="189"/>
      <c r="ADT103" s="189"/>
      <c r="ADU103" s="189"/>
      <c r="ADV103" s="189"/>
      <c r="ADW103" s="189"/>
      <c r="ADX103" s="189"/>
      <c r="ADY103" s="189"/>
      <c r="ADZ103" s="189"/>
      <c r="AEA103" s="189"/>
      <c r="AEB103" s="189"/>
      <c r="AEC103" s="189"/>
      <c r="AED103" s="189"/>
      <c r="AEE103" s="189"/>
      <c r="AEF103" s="189"/>
      <c r="AEG103" s="189"/>
      <c r="AEH103" s="189"/>
      <c r="AEI103" s="189"/>
      <c r="AEJ103" s="189"/>
      <c r="AEK103" s="189"/>
      <c r="AEL103" s="189"/>
      <c r="AEM103" s="189"/>
      <c r="AEN103" s="189"/>
      <c r="AEO103" s="189"/>
      <c r="AEP103" s="189"/>
      <c r="AEQ103" s="189"/>
      <c r="AER103" s="189"/>
      <c r="AES103" s="189"/>
      <c r="AET103" s="189"/>
      <c r="AEU103" s="189"/>
      <c r="AEV103" s="189"/>
      <c r="AEW103" s="189"/>
      <c r="AEX103" s="189"/>
      <c r="AEY103" s="189"/>
      <c r="AEZ103" s="189"/>
      <c r="AFA103" s="189"/>
      <c r="AFB103" s="189"/>
      <c r="AFC103" s="189"/>
      <c r="AFD103" s="189"/>
      <c r="AFE103" s="189"/>
      <c r="AFF103" s="189"/>
      <c r="AFG103" s="189"/>
      <c r="AFH103" s="189"/>
      <c r="AFI103" s="189"/>
      <c r="AFJ103" s="189"/>
      <c r="AFK103" s="189"/>
      <c r="AFL103" s="189"/>
      <c r="AFM103" s="189"/>
      <c r="AFN103" s="189"/>
      <c r="AFO103" s="189"/>
      <c r="AFP103" s="189"/>
      <c r="AFQ103" s="189"/>
      <c r="AFR103" s="189"/>
      <c r="AFS103" s="189"/>
      <c r="AFT103" s="189"/>
      <c r="AFU103" s="189"/>
      <c r="AFV103" s="189"/>
      <c r="AFW103" s="189"/>
      <c r="AFX103" s="189"/>
      <c r="AFY103" s="189"/>
      <c r="AFZ103" s="189"/>
      <c r="AGA103" s="189"/>
      <c r="AGB103" s="189"/>
      <c r="AGC103" s="189"/>
      <c r="AGD103" s="189"/>
      <c r="AGE103" s="189"/>
      <c r="AGF103" s="189"/>
      <c r="AGG103" s="189"/>
      <c r="AGH103" s="189"/>
      <c r="AGI103" s="189"/>
      <c r="AGJ103" s="189"/>
      <c r="AGK103" s="189"/>
      <c r="AGL103" s="189"/>
      <c r="AGM103" s="189"/>
      <c r="AGN103" s="189"/>
      <c r="AGO103" s="189"/>
      <c r="AGP103" s="189"/>
      <c r="AGQ103" s="189"/>
      <c r="AGR103" s="189"/>
      <c r="AGS103" s="189"/>
      <c r="AGT103" s="189"/>
      <c r="AGU103" s="189"/>
      <c r="AGV103" s="189"/>
      <c r="AGW103" s="189"/>
      <c r="AGX103" s="189"/>
      <c r="AGY103" s="189"/>
      <c r="AGZ103" s="189"/>
      <c r="AHA103" s="189"/>
      <c r="AHB103" s="189"/>
      <c r="AHC103" s="189"/>
      <c r="AHD103" s="189"/>
      <c r="AHE103" s="189"/>
      <c r="AHF103" s="189"/>
      <c r="AHG103" s="189"/>
      <c r="AHH103" s="189"/>
      <c r="AHI103" s="189"/>
      <c r="AHJ103" s="189"/>
      <c r="AHK103" s="189"/>
      <c r="AHL103" s="189"/>
      <c r="AHM103" s="189"/>
      <c r="AHN103" s="189"/>
      <c r="AHO103" s="189"/>
      <c r="AHP103" s="189"/>
      <c r="AHQ103" s="189"/>
      <c r="AHR103" s="189"/>
      <c r="AHS103" s="189"/>
      <c r="AHT103" s="189"/>
      <c r="AHU103" s="189"/>
      <c r="AHV103" s="189"/>
      <c r="AHW103" s="189"/>
      <c r="AHX103" s="189"/>
      <c r="AHY103" s="189"/>
      <c r="AHZ103" s="189"/>
      <c r="AIA103" s="189"/>
      <c r="AIB103" s="189"/>
      <c r="AIC103" s="189"/>
      <c r="AID103" s="189"/>
      <c r="AIE103" s="189"/>
      <c r="AIF103" s="189"/>
      <c r="AIG103" s="189"/>
      <c r="AIH103" s="189"/>
      <c r="AII103" s="189"/>
      <c r="AIJ103" s="189"/>
      <c r="AIK103" s="189"/>
      <c r="AIL103" s="189"/>
      <c r="AIM103" s="189"/>
      <c r="AIN103" s="189"/>
      <c r="AIO103" s="189"/>
      <c r="AIP103" s="189"/>
      <c r="AIQ103" s="189"/>
      <c r="AIR103" s="189"/>
      <c r="AIS103" s="189"/>
      <c r="AIT103" s="189"/>
      <c r="AIU103" s="189"/>
      <c r="AIV103" s="189"/>
      <c r="AIW103" s="189"/>
      <c r="AIX103" s="189"/>
      <c r="AIY103" s="189"/>
      <c r="AIZ103" s="189"/>
      <c r="AJA103" s="189"/>
      <c r="AJB103" s="189"/>
      <c r="AJC103" s="189"/>
      <c r="AJD103" s="189"/>
      <c r="AJE103" s="189"/>
      <c r="AJF103" s="189"/>
      <c r="AJG103" s="189"/>
      <c r="AJH103" s="189"/>
      <c r="AJI103" s="189"/>
      <c r="AJJ103" s="189"/>
      <c r="AJK103" s="189"/>
      <c r="AJL103" s="189"/>
      <c r="AJM103" s="189"/>
      <c r="AJN103" s="189"/>
      <c r="AJO103" s="189"/>
      <c r="AJP103" s="189"/>
      <c r="AJQ103" s="189"/>
      <c r="AJR103" s="189"/>
      <c r="AJS103" s="189"/>
      <c r="AJT103" s="189"/>
      <c r="AJU103" s="189"/>
      <c r="AJV103" s="189"/>
      <c r="AJW103" s="189"/>
      <c r="AJX103" s="189"/>
      <c r="AJY103" s="189"/>
      <c r="AJZ103" s="189"/>
      <c r="AKA103" s="189"/>
      <c r="AKB103" s="189"/>
      <c r="AKC103" s="189"/>
      <c r="AKD103" s="189"/>
      <c r="AKE103" s="189"/>
      <c r="AKF103" s="189"/>
      <c r="AKG103" s="189"/>
      <c r="AKH103" s="189"/>
      <c r="AKI103" s="189"/>
      <c r="AKJ103" s="189"/>
      <c r="AKK103" s="189"/>
      <c r="AKL103" s="189"/>
      <c r="AKM103" s="189"/>
      <c r="AKN103" s="189"/>
      <c r="AKO103" s="189"/>
      <c r="AKP103" s="189"/>
      <c r="AKQ103" s="189"/>
      <c r="AKR103" s="189"/>
      <c r="AKS103" s="189"/>
      <c r="AKT103" s="189"/>
      <c r="AKU103" s="189"/>
      <c r="AKV103" s="189"/>
      <c r="AKW103" s="189"/>
      <c r="AKX103" s="189"/>
      <c r="AKY103" s="189"/>
      <c r="AKZ103" s="189"/>
      <c r="ALA103" s="189"/>
      <c r="ALB103" s="189"/>
      <c r="ALC103" s="189"/>
      <c r="ALD103" s="189"/>
      <c r="ALE103" s="189"/>
      <c r="ALF103" s="189"/>
      <c r="ALG103" s="189"/>
      <c r="ALH103" s="189"/>
      <c r="ALI103" s="189"/>
      <c r="ALJ103" s="189"/>
      <c r="ALK103" s="189"/>
      <c r="ALL103" s="189"/>
      <c r="ALM103" s="189"/>
      <c r="ALN103" s="189"/>
      <c r="ALO103" s="189"/>
      <c r="ALP103" s="189"/>
      <c r="ALQ103" s="189"/>
      <c r="ALR103" s="189"/>
      <c r="ALS103" s="189"/>
      <c r="ALT103" s="189"/>
      <c r="ALU103" s="189"/>
      <c r="ALV103" s="189"/>
      <c r="ALW103" s="189"/>
      <c r="ALX103" s="189"/>
      <c r="ALY103" s="189"/>
      <c r="ALZ103" s="189"/>
      <c r="AMA103" s="189"/>
      <c r="AMB103" s="189"/>
      <c r="AMC103" s="189"/>
      <c r="AMD103" s="189"/>
      <c r="AME103" s="189"/>
      <c r="AMF103" s="189"/>
      <c r="AMG103" s="189"/>
      <c r="AMH103" s="189"/>
      <c r="AMI103" s="189"/>
      <c r="AMJ103" s="189"/>
    </row>
    <row r="104" spans="1:1024" ht="60" customHeight="1">
      <c r="B104" s="198" t="str">
        <f t="shared" ca="1" si="5"/>
        <v>A1_A1</v>
      </c>
      <c r="C104" s="198" t="str">
        <f t="shared" ca="1" si="5"/>
        <v>Accesso, valutazione e progettazione</v>
      </c>
      <c r="D104" s="198" t="str">
        <f t="shared" ca="1" si="5"/>
        <v>Servizi di Informazione consulenza e orientamento</v>
      </c>
      <c r="E104" s="198" t="str">
        <f t="shared" ca="1" si="5"/>
        <v>Segretariato Sociale</v>
      </c>
      <c r="F104" s="198" t="str">
        <f ca="1">IFERROR(VLOOKUP($B104,'TABELLA DI APPOGGIO'!$B$2:$EI$86,138,FALSE()),"")</f>
        <v>Sì</v>
      </c>
      <c r="G104" s="199">
        <f ca="1">IFERROR(VLOOKUP($B104,'TABELLA DI APPOGGIO'!$B$2:$EH$86,38,FALSE()),"")</f>
        <v>107000</v>
      </c>
      <c r="H104" s="199">
        <f ca="1">IFERROR(VLOOKUP($B104,'TABELLA DI APPOGGIO'!$B$2:$EH$86,39,FALSE()),"")</f>
        <v>0</v>
      </c>
      <c r="I104" s="199">
        <f ca="1">IFERROR(VLOOKUP($B104,'TABELLA DI APPOGGIO'!$B$2:$EH$86,40,FALSE()),"")</f>
        <v>0</v>
      </c>
      <c r="J104" s="199">
        <f ca="1">IFERROR(VLOOKUP($B104,'TABELLA DI APPOGGIO'!$B$2:$EH$86,41,FALSE()),"")</f>
        <v>0</v>
      </c>
      <c r="K104" s="199">
        <f ca="1">IFERROR(VLOOKUP($B104,'TABELLA DI APPOGGIO'!$B$2:$EH$86,42,FALSE()),"")</f>
        <v>0</v>
      </c>
      <c r="L104" s="199">
        <f ca="1">IFERROR(VLOOKUP($B104,'TABELLA DI APPOGGIO'!$B$2:$EH$86,43,FALSE()),"")</f>
        <v>107000</v>
      </c>
      <c r="M104" s="199">
        <f ca="1">IFERROR(VLOOKUP($B104,'TABELLA DI APPOGGIO'!$B$2:$EH$86,44,FALSE()),"")</f>
        <v>0</v>
      </c>
      <c r="N104" s="199">
        <f ca="1">IFERROR(VLOOKUP($B104,'TABELLA DI APPOGGIO'!$B$2:$EH$86,45,FALSE()),"")</f>
        <v>0</v>
      </c>
      <c r="O104" s="199">
        <f ca="1">IFERROR(VLOOKUP($B104,'TABELLA DI APPOGGIO'!$B$2:$EH$86,46,FALSE()),"")</f>
        <v>0</v>
      </c>
      <c r="P104" s="199">
        <f ca="1">IFERROR(VLOOKUP($B104,'TABELLA DI APPOGGIO'!$B$2:$EH$86,47,FALSE()),"")</f>
        <v>0</v>
      </c>
      <c r="Q104" s="199">
        <f ca="1">IFERROR(VLOOKUP($B104,'TABELLA DI APPOGGIO'!$B$2:$EH$86,48,FALSE()),"")</f>
        <v>0</v>
      </c>
      <c r="R104" s="199">
        <f ca="1">IFERROR(VLOOKUP($B104,'TABELLA DI APPOGGIO'!$B$2:$EH$86,49,FALSE()),"")</f>
        <v>0</v>
      </c>
      <c r="S104" s="199">
        <f ca="1">IFERROR(VLOOKUP($B104,'TABELLA DI APPOGGIO'!$B$2:$EH$86,50,FALSE()),"")</f>
        <v>0</v>
      </c>
      <c r="T104" s="199">
        <f ca="1">IFERROR(VLOOKUP($B104,'TABELLA DI APPOGGIO'!$B$2:$EH$86,51,FALSE()),"")</f>
        <v>0</v>
      </c>
      <c r="U104" s="199">
        <f ca="1">IFERROR(VLOOKUP($B104,'TABELLA DI APPOGGIO'!$B$2:$EH$86,52,FALSE()),"")</f>
        <v>0</v>
      </c>
      <c r="V104" s="199">
        <f ca="1">IFERROR(VLOOKUP($B104,'TABELLA DI APPOGGIO'!$B$2:$EH$86,53,FALSE()),"")</f>
        <v>0</v>
      </c>
    </row>
    <row r="105" spans="1:1024" ht="60" customHeight="1">
      <c r="B105" s="198" t="str">
        <f t="shared" ref="B105:E122" ca="1" si="6">B23</f>
        <v>A1_A1</v>
      </c>
      <c r="C105" s="198" t="str">
        <f t="shared" ca="1" si="6"/>
        <v>Accesso, valutazione e progettazione</v>
      </c>
      <c r="D105" s="198" t="str">
        <f t="shared" ca="1" si="6"/>
        <v>Servizi di Informazione consulenza e orientamento</v>
      </c>
      <c r="E105" s="198" t="str">
        <f t="shared" ca="1" si="6"/>
        <v>Segretariato Sociale</v>
      </c>
      <c r="F105" s="198" t="str">
        <f ca="1">IFERROR(VLOOKUP($B105,'TABELLA DI APPOGGIO'!$B$2:$EI$86,138,FALSE()),"")</f>
        <v>Sì</v>
      </c>
      <c r="G105" s="199">
        <f ca="1">IFERROR(VLOOKUP($B105,'TABELLA DI APPOGGIO'!$B$2:$EH$86,38,FALSE()),"")</f>
        <v>107000</v>
      </c>
      <c r="H105" s="199">
        <f ca="1">IFERROR(VLOOKUP($B105,'TABELLA DI APPOGGIO'!$B$2:$EH$86,39,FALSE()),"")</f>
        <v>0</v>
      </c>
      <c r="I105" s="199">
        <f ca="1">IFERROR(VLOOKUP($B105,'TABELLA DI APPOGGIO'!$B$2:$EH$86,40,FALSE()),"")</f>
        <v>0</v>
      </c>
      <c r="J105" s="199">
        <f ca="1">IFERROR(VLOOKUP($B105,'TABELLA DI APPOGGIO'!$B$2:$EH$86,41,FALSE()),"")</f>
        <v>0</v>
      </c>
      <c r="K105" s="199">
        <f ca="1">IFERROR(VLOOKUP($B105,'TABELLA DI APPOGGIO'!$B$2:$EH$86,42,FALSE()),"")</f>
        <v>0</v>
      </c>
      <c r="L105" s="199">
        <f ca="1">IFERROR(VLOOKUP($B105,'TABELLA DI APPOGGIO'!$B$2:$EH$86,43,FALSE()),"")</f>
        <v>107000</v>
      </c>
      <c r="M105" s="199">
        <f ca="1">IFERROR(VLOOKUP($B105,'TABELLA DI APPOGGIO'!$B$2:$EH$86,44,FALSE()),"")</f>
        <v>0</v>
      </c>
      <c r="N105" s="199">
        <f ca="1">IFERROR(VLOOKUP($B105,'TABELLA DI APPOGGIO'!$B$2:$EH$86,45,FALSE()),"")</f>
        <v>0</v>
      </c>
      <c r="O105" s="199">
        <f ca="1">IFERROR(VLOOKUP($B105,'TABELLA DI APPOGGIO'!$B$2:$EH$86,46,FALSE()),"")</f>
        <v>0</v>
      </c>
      <c r="P105" s="199">
        <f ca="1">IFERROR(VLOOKUP($B105,'TABELLA DI APPOGGIO'!$B$2:$EH$86,47,FALSE()),"")</f>
        <v>0</v>
      </c>
      <c r="Q105" s="199">
        <f ca="1">IFERROR(VLOOKUP($B105,'TABELLA DI APPOGGIO'!$B$2:$EH$86,48,FALSE()),"")</f>
        <v>0</v>
      </c>
      <c r="R105" s="199">
        <f ca="1">IFERROR(VLOOKUP($B105,'TABELLA DI APPOGGIO'!$B$2:$EH$86,49,FALSE()),"")</f>
        <v>0</v>
      </c>
      <c r="S105" s="199">
        <f ca="1">IFERROR(VLOOKUP($B105,'TABELLA DI APPOGGIO'!$B$2:$EH$86,50,FALSE()),"")</f>
        <v>0</v>
      </c>
      <c r="T105" s="199">
        <f ca="1">IFERROR(VLOOKUP($B105,'TABELLA DI APPOGGIO'!$B$2:$EH$86,51,FALSE()),"")</f>
        <v>0</v>
      </c>
      <c r="U105" s="199">
        <f ca="1">IFERROR(VLOOKUP($B105,'TABELLA DI APPOGGIO'!$B$2:$EH$86,52,FALSE()),"")</f>
        <v>0</v>
      </c>
      <c r="V105" s="199">
        <f ca="1">IFERROR(VLOOKUP($B105,'TABELLA DI APPOGGIO'!$B$2:$EH$86,53,FALSE()),"")</f>
        <v>0</v>
      </c>
    </row>
    <row r="106" spans="1:1024" ht="60" customHeight="1">
      <c r="B106" s="198" t="str">
        <f t="shared" ca="1" si="6"/>
        <v>A1_A1</v>
      </c>
      <c r="C106" s="198" t="str">
        <f t="shared" ca="1" si="6"/>
        <v>Accesso, valutazione e progettazione</v>
      </c>
      <c r="D106" s="198" t="str">
        <f t="shared" ca="1" si="6"/>
        <v>Servizi di Informazione consulenza e orientamento</v>
      </c>
      <c r="E106" s="198" t="str">
        <f t="shared" ca="1" si="6"/>
        <v>Segretariato Sociale</v>
      </c>
      <c r="F106" s="198" t="str">
        <f ca="1">IFERROR(VLOOKUP($B106,'TABELLA DI APPOGGIO'!$B$2:$EI$86,138,FALSE()),"")</f>
        <v>Sì</v>
      </c>
      <c r="G106" s="199">
        <f ca="1">IFERROR(VLOOKUP($B106,'TABELLA DI APPOGGIO'!$B$2:$EH$86,38,FALSE()),"")</f>
        <v>107000</v>
      </c>
      <c r="H106" s="199">
        <f ca="1">IFERROR(VLOOKUP($B106,'TABELLA DI APPOGGIO'!$B$2:$EH$86,39,FALSE()),"")</f>
        <v>0</v>
      </c>
      <c r="I106" s="199">
        <f ca="1">IFERROR(VLOOKUP($B106,'TABELLA DI APPOGGIO'!$B$2:$EH$86,40,FALSE()),"")</f>
        <v>0</v>
      </c>
      <c r="J106" s="199">
        <f ca="1">IFERROR(VLOOKUP($B106,'TABELLA DI APPOGGIO'!$B$2:$EH$86,41,FALSE()),"")</f>
        <v>0</v>
      </c>
      <c r="K106" s="199">
        <f ca="1">IFERROR(VLOOKUP($B106,'TABELLA DI APPOGGIO'!$B$2:$EH$86,42,FALSE()),"")</f>
        <v>0</v>
      </c>
      <c r="L106" s="199">
        <f ca="1">IFERROR(VLOOKUP($B106,'TABELLA DI APPOGGIO'!$B$2:$EH$86,43,FALSE()),"")</f>
        <v>107000</v>
      </c>
      <c r="M106" s="199">
        <f ca="1">IFERROR(VLOOKUP($B106,'TABELLA DI APPOGGIO'!$B$2:$EH$86,44,FALSE()),"")</f>
        <v>0</v>
      </c>
      <c r="N106" s="199">
        <f ca="1">IFERROR(VLOOKUP($B106,'TABELLA DI APPOGGIO'!$B$2:$EH$86,45,FALSE()),"")</f>
        <v>0</v>
      </c>
      <c r="O106" s="199">
        <f ca="1">IFERROR(VLOOKUP($B106,'TABELLA DI APPOGGIO'!$B$2:$EH$86,46,FALSE()),"")</f>
        <v>0</v>
      </c>
      <c r="P106" s="199">
        <f ca="1">IFERROR(VLOOKUP($B106,'TABELLA DI APPOGGIO'!$B$2:$EH$86,47,FALSE()),"")</f>
        <v>0</v>
      </c>
      <c r="Q106" s="199">
        <f ca="1">IFERROR(VLOOKUP($B106,'TABELLA DI APPOGGIO'!$B$2:$EH$86,48,FALSE()),"")</f>
        <v>0</v>
      </c>
      <c r="R106" s="199">
        <f ca="1">IFERROR(VLOOKUP($B106,'TABELLA DI APPOGGIO'!$B$2:$EH$86,49,FALSE()),"")</f>
        <v>0</v>
      </c>
      <c r="S106" s="199">
        <f ca="1">IFERROR(VLOOKUP($B106,'TABELLA DI APPOGGIO'!$B$2:$EH$86,50,FALSE()),"")</f>
        <v>0</v>
      </c>
      <c r="T106" s="199">
        <f ca="1">IFERROR(VLOOKUP($B106,'TABELLA DI APPOGGIO'!$B$2:$EH$86,51,FALSE()),"")</f>
        <v>0</v>
      </c>
      <c r="U106" s="199">
        <f ca="1">IFERROR(VLOOKUP($B106,'TABELLA DI APPOGGIO'!$B$2:$EH$86,52,FALSE()),"")</f>
        <v>0</v>
      </c>
      <c r="V106" s="199">
        <f ca="1">IFERROR(VLOOKUP($B106,'TABELLA DI APPOGGIO'!$B$2:$EH$86,53,FALSE()),"")</f>
        <v>0</v>
      </c>
    </row>
    <row r="107" spans="1:1024" ht="60" customHeight="1">
      <c r="B107" s="198" t="str">
        <f t="shared" ca="1" si="6"/>
        <v>A1_A1</v>
      </c>
      <c r="C107" s="198" t="str">
        <f t="shared" ca="1" si="6"/>
        <v>Accesso, valutazione e progettazione</v>
      </c>
      <c r="D107" s="198" t="str">
        <f t="shared" ca="1" si="6"/>
        <v>Servizi di Informazione consulenza e orientamento</v>
      </c>
      <c r="E107" s="198" t="str">
        <f t="shared" ca="1" si="6"/>
        <v>Segretariato Sociale</v>
      </c>
      <c r="F107" s="198" t="str">
        <f ca="1">IFERROR(VLOOKUP($B107,'TABELLA DI APPOGGIO'!$B$2:$EI$86,138,FALSE()),"")</f>
        <v>Sì</v>
      </c>
      <c r="G107" s="199">
        <f ca="1">IFERROR(VLOOKUP($B107,'TABELLA DI APPOGGIO'!$B$2:$EH$86,38,FALSE()),"")</f>
        <v>107000</v>
      </c>
      <c r="H107" s="199">
        <f ca="1">IFERROR(VLOOKUP($B107,'TABELLA DI APPOGGIO'!$B$2:$EH$86,39,FALSE()),"")</f>
        <v>0</v>
      </c>
      <c r="I107" s="199">
        <f ca="1">IFERROR(VLOOKUP($B107,'TABELLA DI APPOGGIO'!$B$2:$EH$86,40,FALSE()),"")</f>
        <v>0</v>
      </c>
      <c r="J107" s="199">
        <f ca="1">IFERROR(VLOOKUP($B107,'TABELLA DI APPOGGIO'!$B$2:$EH$86,41,FALSE()),"")</f>
        <v>0</v>
      </c>
      <c r="K107" s="199">
        <f ca="1">IFERROR(VLOOKUP($B107,'TABELLA DI APPOGGIO'!$B$2:$EH$86,42,FALSE()),"")</f>
        <v>0</v>
      </c>
      <c r="L107" s="199">
        <f ca="1">IFERROR(VLOOKUP($B107,'TABELLA DI APPOGGIO'!$B$2:$EH$86,43,FALSE()),"")</f>
        <v>107000</v>
      </c>
      <c r="M107" s="199">
        <f ca="1">IFERROR(VLOOKUP($B107,'TABELLA DI APPOGGIO'!$B$2:$EH$86,44,FALSE()),"")</f>
        <v>0</v>
      </c>
      <c r="N107" s="199">
        <f ca="1">IFERROR(VLOOKUP($B107,'TABELLA DI APPOGGIO'!$B$2:$EH$86,45,FALSE()),"")</f>
        <v>0</v>
      </c>
      <c r="O107" s="199">
        <f ca="1">IFERROR(VLOOKUP($B107,'TABELLA DI APPOGGIO'!$B$2:$EH$86,46,FALSE()),"")</f>
        <v>0</v>
      </c>
      <c r="P107" s="199">
        <f ca="1">IFERROR(VLOOKUP($B107,'TABELLA DI APPOGGIO'!$B$2:$EH$86,47,FALSE()),"")</f>
        <v>0</v>
      </c>
      <c r="Q107" s="199">
        <f ca="1">IFERROR(VLOOKUP($B107,'TABELLA DI APPOGGIO'!$B$2:$EH$86,48,FALSE()),"")</f>
        <v>0</v>
      </c>
      <c r="R107" s="199">
        <f ca="1">IFERROR(VLOOKUP($B107,'TABELLA DI APPOGGIO'!$B$2:$EH$86,49,FALSE()),"")</f>
        <v>0</v>
      </c>
      <c r="S107" s="199">
        <f ca="1">IFERROR(VLOOKUP($B107,'TABELLA DI APPOGGIO'!$B$2:$EH$86,50,FALSE()),"")</f>
        <v>0</v>
      </c>
      <c r="T107" s="199">
        <f ca="1">IFERROR(VLOOKUP($B107,'TABELLA DI APPOGGIO'!$B$2:$EH$86,51,FALSE()),"")</f>
        <v>0</v>
      </c>
      <c r="U107" s="199">
        <f ca="1">IFERROR(VLOOKUP($B107,'TABELLA DI APPOGGIO'!$B$2:$EH$86,52,FALSE()),"")</f>
        <v>0</v>
      </c>
      <c r="V107" s="199">
        <f ca="1">IFERROR(VLOOKUP($B107,'TABELLA DI APPOGGIO'!$B$2:$EH$86,53,FALSE()),"")</f>
        <v>0</v>
      </c>
    </row>
    <row r="108" spans="1:1024" ht="60" customHeight="1">
      <c r="B108" s="198" t="str">
        <f t="shared" ca="1" si="6"/>
        <v>A1_A1</v>
      </c>
      <c r="C108" s="198" t="str">
        <f t="shared" ca="1" si="6"/>
        <v>Accesso, valutazione e progettazione</v>
      </c>
      <c r="D108" s="198" t="str">
        <f t="shared" ca="1" si="6"/>
        <v>Servizi di Informazione consulenza e orientamento</v>
      </c>
      <c r="E108" s="198" t="str">
        <f t="shared" ca="1" si="6"/>
        <v>Segretariato Sociale</v>
      </c>
      <c r="F108" s="198" t="str">
        <f ca="1">IFERROR(VLOOKUP($B108,'TABELLA DI APPOGGIO'!$B$2:$EI$86,138,FALSE()),"")</f>
        <v>Sì</v>
      </c>
      <c r="G108" s="199">
        <f ca="1">IFERROR(VLOOKUP($B108,'TABELLA DI APPOGGIO'!$B$2:$EH$86,38,FALSE()),"")</f>
        <v>107000</v>
      </c>
      <c r="H108" s="199">
        <f ca="1">IFERROR(VLOOKUP($B108,'TABELLA DI APPOGGIO'!$B$2:$EH$86,39,FALSE()),"")</f>
        <v>0</v>
      </c>
      <c r="I108" s="199">
        <f ca="1">IFERROR(VLOOKUP($B108,'TABELLA DI APPOGGIO'!$B$2:$EH$86,40,FALSE()),"")</f>
        <v>0</v>
      </c>
      <c r="J108" s="199">
        <f ca="1">IFERROR(VLOOKUP($B108,'TABELLA DI APPOGGIO'!$B$2:$EH$86,41,FALSE()),"")</f>
        <v>0</v>
      </c>
      <c r="K108" s="199">
        <f ca="1">IFERROR(VLOOKUP($B108,'TABELLA DI APPOGGIO'!$B$2:$EH$86,42,FALSE()),"")</f>
        <v>0</v>
      </c>
      <c r="L108" s="199">
        <f ca="1">IFERROR(VLOOKUP($B108,'TABELLA DI APPOGGIO'!$B$2:$EH$86,43,FALSE()),"")</f>
        <v>107000</v>
      </c>
      <c r="M108" s="199">
        <f ca="1">IFERROR(VLOOKUP($B108,'TABELLA DI APPOGGIO'!$B$2:$EH$86,44,FALSE()),"")</f>
        <v>0</v>
      </c>
      <c r="N108" s="199">
        <f ca="1">IFERROR(VLOOKUP($B108,'TABELLA DI APPOGGIO'!$B$2:$EH$86,45,FALSE()),"")</f>
        <v>0</v>
      </c>
      <c r="O108" s="199">
        <f ca="1">IFERROR(VLOOKUP($B108,'TABELLA DI APPOGGIO'!$B$2:$EH$86,46,FALSE()),"")</f>
        <v>0</v>
      </c>
      <c r="P108" s="199">
        <f ca="1">IFERROR(VLOOKUP($B108,'TABELLA DI APPOGGIO'!$B$2:$EH$86,47,FALSE()),"")</f>
        <v>0</v>
      </c>
      <c r="Q108" s="199">
        <f ca="1">IFERROR(VLOOKUP($B108,'TABELLA DI APPOGGIO'!$B$2:$EH$86,48,FALSE()),"")</f>
        <v>0</v>
      </c>
      <c r="R108" s="199">
        <f ca="1">IFERROR(VLOOKUP($B108,'TABELLA DI APPOGGIO'!$B$2:$EH$86,49,FALSE()),"")</f>
        <v>0</v>
      </c>
      <c r="S108" s="199">
        <f ca="1">IFERROR(VLOOKUP($B108,'TABELLA DI APPOGGIO'!$B$2:$EH$86,50,FALSE()),"")</f>
        <v>0</v>
      </c>
      <c r="T108" s="199">
        <f ca="1">IFERROR(VLOOKUP($B108,'TABELLA DI APPOGGIO'!$B$2:$EH$86,51,FALSE()),"")</f>
        <v>0</v>
      </c>
      <c r="U108" s="199">
        <f ca="1">IFERROR(VLOOKUP($B108,'TABELLA DI APPOGGIO'!$B$2:$EH$86,52,FALSE()),"")</f>
        <v>0</v>
      </c>
      <c r="V108" s="199">
        <f ca="1">IFERROR(VLOOKUP($B108,'TABELLA DI APPOGGIO'!$B$2:$EH$86,53,FALSE()),"")</f>
        <v>0</v>
      </c>
    </row>
    <row r="109" spans="1:1024" ht="60" customHeight="1">
      <c r="B109" s="198" t="str">
        <f t="shared" ca="1" si="6"/>
        <v>A1_A1</v>
      </c>
      <c r="C109" s="198" t="str">
        <f t="shared" ca="1" si="6"/>
        <v>Accesso, valutazione e progettazione</v>
      </c>
      <c r="D109" s="198" t="str">
        <f t="shared" ca="1" si="6"/>
        <v>Servizi di Informazione consulenza e orientamento</v>
      </c>
      <c r="E109" s="198" t="str">
        <f t="shared" ca="1" si="6"/>
        <v>Segretariato Sociale</v>
      </c>
      <c r="F109" s="198" t="str">
        <f ca="1">IFERROR(VLOOKUP($B109,'TABELLA DI APPOGGIO'!$B$2:$EI$86,138,FALSE()),"")</f>
        <v>Sì</v>
      </c>
      <c r="G109" s="199">
        <f ca="1">IFERROR(VLOOKUP($B109,'TABELLA DI APPOGGIO'!$B$2:$EH$86,38,FALSE()),"")</f>
        <v>107000</v>
      </c>
      <c r="H109" s="199">
        <f ca="1">IFERROR(VLOOKUP($B109,'TABELLA DI APPOGGIO'!$B$2:$EH$86,39,FALSE()),"")</f>
        <v>0</v>
      </c>
      <c r="I109" s="199">
        <f ca="1">IFERROR(VLOOKUP($B109,'TABELLA DI APPOGGIO'!$B$2:$EH$86,40,FALSE()),"")</f>
        <v>0</v>
      </c>
      <c r="J109" s="199">
        <f ca="1">IFERROR(VLOOKUP($B109,'TABELLA DI APPOGGIO'!$B$2:$EH$86,41,FALSE()),"")</f>
        <v>0</v>
      </c>
      <c r="K109" s="199">
        <f ca="1">IFERROR(VLOOKUP($B109,'TABELLA DI APPOGGIO'!$B$2:$EH$86,42,FALSE()),"")</f>
        <v>0</v>
      </c>
      <c r="L109" s="199">
        <f ca="1">IFERROR(VLOOKUP($B109,'TABELLA DI APPOGGIO'!$B$2:$EH$86,43,FALSE()),"")</f>
        <v>107000</v>
      </c>
      <c r="M109" s="199">
        <f ca="1">IFERROR(VLOOKUP($B109,'TABELLA DI APPOGGIO'!$B$2:$EH$86,44,FALSE()),"")</f>
        <v>0</v>
      </c>
      <c r="N109" s="199">
        <f ca="1">IFERROR(VLOOKUP($B109,'TABELLA DI APPOGGIO'!$B$2:$EH$86,45,FALSE()),"")</f>
        <v>0</v>
      </c>
      <c r="O109" s="199">
        <f ca="1">IFERROR(VLOOKUP($B109,'TABELLA DI APPOGGIO'!$B$2:$EH$86,46,FALSE()),"")</f>
        <v>0</v>
      </c>
      <c r="P109" s="199">
        <f ca="1">IFERROR(VLOOKUP($B109,'TABELLA DI APPOGGIO'!$B$2:$EH$86,47,FALSE()),"")</f>
        <v>0</v>
      </c>
      <c r="Q109" s="199">
        <f ca="1">IFERROR(VLOOKUP($B109,'TABELLA DI APPOGGIO'!$B$2:$EH$86,48,FALSE()),"")</f>
        <v>0</v>
      </c>
      <c r="R109" s="199">
        <f ca="1">IFERROR(VLOOKUP($B109,'TABELLA DI APPOGGIO'!$B$2:$EH$86,49,FALSE()),"")</f>
        <v>0</v>
      </c>
      <c r="S109" s="199">
        <f ca="1">IFERROR(VLOOKUP($B109,'TABELLA DI APPOGGIO'!$B$2:$EH$86,50,FALSE()),"")</f>
        <v>0</v>
      </c>
      <c r="T109" s="199">
        <f ca="1">IFERROR(VLOOKUP($B109,'TABELLA DI APPOGGIO'!$B$2:$EH$86,51,FALSE()),"")</f>
        <v>0</v>
      </c>
      <c r="U109" s="199">
        <f ca="1">IFERROR(VLOOKUP($B109,'TABELLA DI APPOGGIO'!$B$2:$EH$86,52,FALSE()),"")</f>
        <v>0</v>
      </c>
      <c r="V109" s="199">
        <f ca="1">IFERROR(VLOOKUP($B109,'TABELLA DI APPOGGIO'!$B$2:$EH$86,53,FALSE()),"")</f>
        <v>0</v>
      </c>
    </row>
    <row r="110" spans="1:1024" ht="60" customHeight="1">
      <c r="B110" s="198" t="str">
        <f t="shared" ca="1" si="6"/>
        <v>A1_A1</v>
      </c>
      <c r="C110" s="198" t="str">
        <f t="shared" ca="1" si="6"/>
        <v>Accesso, valutazione e progettazione</v>
      </c>
      <c r="D110" s="198" t="str">
        <f t="shared" ca="1" si="6"/>
        <v>Servizi di Informazione consulenza e orientamento</v>
      </c>
      <c r="E110" s="198" t="str">
        <f t="shared" ca="1" si="6"/>
        <v>Segretariato Sociale</v>
      </c>
      <c r="F110" s="198" t="str">
        <f ca="1">IFERROR(VLOOKUP($B110,'TABELLA DI APPOGGIO'!$B$2:$EI$86,138,FALSE()),"")</f>
        <v>Sì</v>
      </c>
      <c r="G110" s="199">
        <f ca="1">IFERROR(VLOOKUP($B110,'TABELLA DI APPOGGIO'!$B$2:$EH$86,38,FALSE()),"")</f>
        <v>107000</v>
      </c>
      <c r="H110" s="199">
        <f ca="1">IFERROR(VLOOKUP($B110,'TABELLA DI APPOGGIO'!$B$2:$EH$86,39,FALSE()),"")</f>
        <v>0</v>
      </c>
      <c r="I110" s="199">
        <f ca="1">IFERROR(VLOOKUP($B110,'TABELLA DI APPOGGIO'!$B$2:$EH$86,40,FALSE()),"")</f>
        <v>0</v>
      </c>
      <c r="J110" s="199">
        <f ca="1">IFERROR(VLOOKUP($B110,'TABELLA DI APPOGGIO'!$B$2:$EH$86,41,FALSE()),"")</f>
        <v>0</v>
      </c>
      <c r="K110" s="199">
        <f ca="1">IFERROR(VLOOKUP($B110,'TABELLA DI APPOGGIO'!$B$2:$EH$86,42,FALSE()),"")</f>
        <v>0</v>
      </c>
      <c r="L110" s="199">
        <f ca="1">IFERROR(VLOOKUP($B110,'TABELLA DI APPOGGIO'!$B$2:$EH$86,43,FALSE()),"")</f>
        <v>107000</v>
      </c>
      <c r="M110" s="199">
        <f ca="1">IFERROR(VLOOKUP($B110,'TABELLA DI APPOGGIO'!$B$2:$EH$86,44,FALSE()),"")</f>
        <v>0</v>
      </c>
      <c r="N110" s="199">
        <f ca="1">IFERROR(VLOOKUP($B110,'TABELLA DI APPOGGIO'!$B$2:$EH$86,45,FALSE()),"")</f>
        <v>0</v>
      </c>
      <c r="O110" s="199">
        <f ca="1">IFERROR(VLOOKUP($B110,'TABELLA DI APPOGGIO'!$B$2:$EH$86,46,FALSE()),"")</f>
        <v>0</v>
      </c>
      <c r="P110" s="199">
        <f ca="1">IFERROR(VLOOKUP($B110,'TABELLA DI APPOGGIO'!$B$2:$EH$86,47,FALSE()),"")</f>
        <v>0</v>
      </c>
      <c r="Q110" s="199">
        <f ca="1">IFERROR(VLOOKUP($B110,'TABELLA DI APPOGGIO'!$B$2:$EH$86,48,FALSE()),"")</f>
        <v>0</v>
      </c>
      <c r="R110" s="199">
        <f ca="1">IFERROR(VLOOKUP($B110,'TABELLA DI APPOGGIO'!$B$2:$EH$86,49,FALSE()),"")</f>
        <v>0</v>
      </c>
      <c r="S110" s="199">
        <f ca="1">IFERROR(VLOOKUP($B110,'TABELLA DI APPOGGIO'!$B$2:$EH$86,50,FALSE()),"")</f>
        <v>0</v>
      </c>
      <c r="T110" s="199">
        <f ca="1">IFERROR(VLOOKUP($B110,'TABELLA DI APPOGGIO'!$B$2:$EH$86,51,FALSE()),"")</f>
        <v>0</v>
      </c>
      <c r="U110" s="199">
        <f ca="1">IFERROR(VLOOKUP($B110,'TABELLA DI APPOGGIO'!$B$2:$EH$86,52,FALSE()),"")</f>
        <v>0</v>
      </c>
      <c r="V110" s="199">
        <f ca="1">IFERROR(VLOOKUP($B110,'TABELLA DI APPOGGIO'!$B$2:$EH$86,53,FALSE()),"")</f>
        <v>0</v>
      </c>
    </row>
    <row r="111" spans="1:1024" ht="60" customHeight="1">
      <c r="B111" s="198" t="str">
        <f t="shared" ca="1" si="6"/>
        <v>A1_A1</v>
      </c>
      <c r="C111" s="198" t="str">
        <f t="shared" ca="1" si="6"/>
        <v>Accesso, valutazione e progettazione</v>
      </c>
      <c r="D111" s="198" t="str">
        <f t="shared" ca="1" si="6"/>
        <v>Servizi di Informazione consulenza e orientamento</v>
      </c>
      <c r="E111" s="198" t="str">
        <f t="shared" ca="1" si="6"/>
        <v>Segretariato Sociale</v>
      </c>
      <c r="F111" s="198" t="str">
        <f ca="1">IFERROR(VLOOKUP($B111,'TABELLA DI APPOGGIO'!$B$2:$EI$86,138,FALSE()),"")</f>
        <v>Sì</v>
      </c>
      <c r="G111" s="199">
        <f ca="1">IFERROR(VLOOKUP($B111,'TABELLA DI APPOGGIO'!$B$2:$EH$86,38,FALSE()),"")</f>
        <v>107000</v>
      </c>
      <c r="H111" s="199">
        <f ca="1">IFERROR(VLOOKUP($B111,'TABELLA DI APPOGGIO'!$B$2:$EH$86,39,FALSE()),"")</f>
        <v>0</v>
      </c>
      <c r="I111" s="199">
        <f ca="1">IFERROR(VLOOKUP($B111,'TABELLA DI APPOGGIO'!$B$2:$EH$86,40,FALSE()),"")</f>
        <v>0</v>
      </c>
      <c r="J111" s="199">
        <f ca="1">IFERROR(VLOOKUP($B111,'TABELLA DI APPOGGIO'!$B$2:$EH$86,41,FALSE()),"")</f>
        <v>0</v>
      </c>
      <c r="K111" s="199">
        <f ca="1">IFERROR(VLOOKUP($B111,'TABELLA DI APPOGGIO'!$B$2:$EH$86,42,FALSE()),"")</f>
        <v>0</v>
      </c>
      <c r="L111" s="199">
        <f ca="1">IFERROR(VLOOKUP($B111,'TABELLA DI APPOGGIO'!$B$2:$EH$86,43,FALSE()),"")</f>
        <v>107000</v>
      </c>
      <c r="M111" s="199">
        <f ca="1">IFERROR(VLOOKUP($B111,'TABELLA DI APPOGGIO'!$B$2:$EH$86,44,FALSE()),"")</f>
        <v>0</v>
      </c>
      <c r="N111" s="199">
        <f ca="1">IFERROR(VLOOKUP($B111,'TABELLA DI APPOGGIO'!$B$2:$EH$86,45,FALSE()),"")</f>
        <v>0</v>
      </c>
      <c r="O111" s="199">
        <f ca="1">IFERROR(VLOOKUP($B111,'TABELLA DI APPOGGIO'!$B$2:$EH$86,46,FALSE()),"")</f>
        <v>0</v>
      </c>
      <c r="P111" s="199">
        <f ca="1">IFERROR(VLOOKUP($B111,'TABELLA DI APPOGGIO'!$B$2:$EH$86,47,FALSE()),"")</f>
        <v>0</v>
      </c>
      <c r="Q111" s="199">
        <f ca="1">IFERROR(VLOOKUP($B111,'TABELLA DI APPOGGIO'!$B$2:$EH$86,48,FALSE()),"")</f>
        <v>0</v>
      </c>
      <c r="R111" s="199">
        <f ca="1">IFERROR(VLOOKUP($B111,'TABELLA DI APPOGGIO'!$B$2:$EH$86,49,FALSE()),"")</f>
        <v>0</v>
      </c>
      <c r="S111" s="199">
        <f ca="1">IFERROR(VLOOKUP($B111,'TABELLA DI APPOGGIO'!$B$2:$EH$86,50,FALSE()),"")</f>
        <v>0</v>
      </c>
      <c r="T111" s="199">
        <f ca="1">IFERROR(VLOOKUP($B111,'TABELLA DI APPOGGIO'!$B$2:$EH$86,51,FALSE()),"")</f>
        <v>0</v>
      </c>
      <c r="U111" s="199">
        <f ca="1">IFERROR(VLOOKUP($B111,'TABELLA DI APPOGGIO'!$B$2:$EH$86,52,FALSE()),"")</f>
        <v>0</v>
      </c>
      <c r="V111" s="199">
        <f ca="1">IFERROR(VLOOKUP($B111,'TABELLA DI APPOGGIO'!$B$2:$EH$86,53,FALSE()),"")</f>
        <v>0</v>
      </c>
    </row>
    <row r="112" spans="1:1024" ht="60" customHeight="1">
      <c r="B112" s="198" t="str">
        <f t="shared" ca="1" si="6"/>
        <v>A1_A1</v>
      </c>
      <c r="C112" s="198" t="str">
        <f t="shared" ca="1" si="6"/>
        <v>Accesso, valutazione e progettazione</v>
      </c>
      <c r="D112" s="198" t="str">
        <f t="shared" ca="1" si="6"/>
        <v>Servizi di Informazione consulenza e orientamento</v>
      </c>
      <c r="E112" s="198" t="str">
        <f t="shared" ca="1" si="6"/>
        <v>Segretariato Sociale</v>
      </c>
      <c r="F112" s="198" t="str">
        <f ca="1">IFERROR(VLOOKUP($B112,'TABELLA DI APPOGGIO'!$B$2:$EI$86,138,FALSE()),"")</f>
        <v>Sì</v>
      </c>
      <c r="G112" s="199">
        <f ca="1">IFERROR(VLOOKUP($B112,'TABELLA DI APPOGGIO'!$B$2:$EH$86,38,FALSE()),"")</f>
        <v>107000</v>
      </c>
      <c r="H112" s="199">
        <f ca="1">IFERROR(VLOOKUP($B112,'TABELLA DI APPOGGIO'!$B$2:$EH$86,39,FALSE()),"")</f>
        <v>0</v>
      </c>
      <c r="I112" s="199">
        <f ca="1">IFERROR(VLOOKUP($B112,'TABELLA DI APPOGGIO'!$B$2:$EH$86,40,FALSE()),"")</f>
        <v>0</v>
      </c>
      <c r="J112" s="199">
        <f ca="1">IFERROR(VLOOKUP($B112,'TABELLA DI APPOGGIO'!$B$2:$EH$86,41,FALSE()),"")</f>
        <v>0</v>
      </c>
      <c r="K112" s="199">
        <f ca="1">IFERROR(VLOOKUP($B112,'TABELLA DI APPOGGIO'!$B$2:$EH$86,42,FALSE()),"")</f>
        <v>0</v>
      </c>
      <c r="L112" s="199">
        <f ca="1">IFERROR(VLOOKUP($B112,'TABELLA DI APPOGGIO'!$B$2:$EH$86,43,FALSE()),"")</f>
        <v>107000</v>
      </c>
      <c r="M112" s="199">
        <f ca="1">IFERROR(VLOOKUP($B112,'TABELLA DI APPOGGIO'!$B$2:$EH$86,44,FALSE()),"")</f>
        <v>0</v>
      </c>
      <c r="N112" s="199">
        <f ca="1">IFERROR(VLOOKUP($B112,'TABELLA DI APPOGGIO'!$B$2:$EH$86,45,FALSE()),"")</f>
        <v>0</v>
      </c>
      <c r="O112" s="199">
        <f ca="1">IFERROR(VLOOKUP($B112,'TABELLA DI APPOGGIO'!$B$2:$EH$86,46,FALSE()),"")</f>
        <v>0</v>
      </c>
      <c r="P112" s="199">
        <f ca="1">IFERROR(VLOOKUP($B112,'TABELLA DI APPOGGIO'!$B$2:$EH$86,47,FALSE()),"")</f>
        <v>0</v>
      </c>
      <c r="Q112" s="199">
        <f ca="1">IFERROR(VLOOKUP($B112,'TABELLA DI APPOGGIO'!$B$2:$EH$86,48,FALSE()),"")</f>
        <v>0</v>
      </c>
      <c r="R112" s="199">
        <f ca="1">IFERROR(VLOOKUP($B112,'TABELLA DI APPOGGIO'!$B$2:$EH$86,49,FALSE()),"")</f>
        <v>0</v>
      </c>
      <c r="S112" s="199">
        <f ca="1">IFERROR(VLOOKUP($B112,'TABELLA DI APPOGGIO'!$B$2:$EH$86,50,FALSE()),"")</f>
        <v>0</v>
      </c>
      <c r="T112" s="199">
        <f ca="1">IFERROR(VLOOKUP($B112,'TABELLA DI APPOGGIO'!$B$2:$EH$86,51,FALSE()),"")</f>
        <v>0</v>
      </c>
      <c r="U112" s="199">
        <f ca="1">IFERROR(VLOOKUP($B112,'TABELLA DI APPOGGIO'!$B$2:$EH$86,52,FALSE()),"")</f>
        <v>0</v>
      </c>
      <c r="V112" s="199">
        <f ca="1">IFERROR(VLOOKUP($B112,'TABELLA DI APPOGGIO'!$B$2:$EH$86,53,FALSE()),"")</f>
        <v>0</v>
      </c>
    </row>
    <row r="113" spans="1:1024" ht="60" customHeight="1">
      <c r="B113" s="198" t="str">
        <f t="shared" ca="1" si="6"/>
        <v>A1_A1</v>
      </c>
      <c r="C113" s="198" t="str">
        <f t="shared" ca="1" si="6"/>
        <v>Accesso, valutazione e progettazione</v>
      </c>
      <c r="D113" s="198" t="str">
        <f t="shared" ca="1" si="6"/>
        <v>Servizi di Informazione consulenza e orientamento</v>
      </c>
      <c r="E113" s="198" t="str">
        <f t="shared" ca="1" si="6"/>
        <v>Segretariato Sociale</v>
      </c>
      <c r="F113" s="198" t="str">
        <f ca="1">IFERROR(VLOOKUP($B113,'TABELLA DI APPOGGIO'!$B$2:$EI$86,138,FALSE()),"")</f>
        <v>Sì</v>
      </c>
      <c r="G113" s="199">
        <f ca="1">IFERROR(VLOOKUP($B113,'TABELLA DI APPOGGIO'!$B$2:$EH$86,38,FALSE()),"")</f>
        <v>107000</v>
      </c>
      <c r="H113" s="199">
        <f ca="1">IFERROR(VLOOKUP($B113,'TABELLA DI APPOGGIO'!$B$2:$EH$86,39,FALSE()),"")</f>
        <v>0</v>
      </c>
      <c r="I113" s="199">
        <f ca="1">IFERROR(VLOOKUP($B113,'TABELLA DI APPOGGIO'!$B$2:$EH$86,40,FALSE()),"")</f>
        <v>0</v>
      </c>
      <c r="J113" s="199">
        <f ca="1">IFERROR(VLOOKUP($B113,'TABELLA DI APPOGGIO'!$B$2:$EH$86,41,FALSE()),"")</f>
        <v>0</v>
      </c>
      <c r="K113" s="199">
        <f ca="1">IFERROR(VLOOKUP($B113,'TABELLA DI APPOGGIO'!$B$2:$EH$86,42,FALSE()),"")</f>
        <v>0</v>
      </c>
      <c r="L113" s="199">
        <f ca="1">IFERROR(VLOOKUP($B113,'TABELLA DI APPOGGIO'!$B$2:$EH$86,43,FALSE()),"")</f>
        <v>107000</v>
      </c>
      <c r="M113" s="199">
        <f ca="1">IFERROR(VLOOKUP($B113,'TABELLA DI APPOGGIO'!$B$2:$EH$86,44,FALSE()),"")</f>
        <v>0</v>
      </c>
      <c r="N113" s="199">
        <f ca="1">IFERROR(VLOOKUP($B113,'TABELLA DI APPOGGIO'!$B$2:$EH$86,45,FALSE()),"")</f>
        <v>0</v>
      </c>
      <c r="O113" s="199">
        <f ca="1">IFERROR(VLOOKUP($B113,'TABELLA DI APPOGGIO'!$B$2:$EH$86,46,FALSE()),"")</f>
        <v>0</v>
      </c>
      <c r="P113" s="199">
        <f ca="1">IFERROR(VLOOKUP($B113,'TABELLA DI APPOGGIO'!$B$2:$EH$86,47,FALSE()),"")</f>
        <v>0</v>
      </c>
      <c r="Q113" s="199">
        <f ca="1">IFERROR(VLOOKUP($B113,'TABELLA DI APPOGGIO'!$B$2:$EH$86,48,FALSE()),"")</f>
        <v>0</v>
      </c>
      <c r="R113" s="199">
        <f ca="1">IFERROR(VLOOKUP($B113,'TABELLA DI APPOGGIO'!$B$2:$EH$86,49,FALSE()),"")</f>
        <v>0</v>
      </c>
      <c r="S113" s="199">
        <f ca="1">IFERROR(VLOOKUP($B113,'TABELLA DI APPOGGIO'!$B$2:$EH$86,50,FALSE()),"")</f>
        <v>0</v>
      </c>
      <c r="T113" s="199">
        <f ca="1">IFERROR(VLOOKUP($B113,'TABELLA DI APPOGGIO'!$B$2:$EH$86,51,FALSE()),"")</f>
        <v>0</v>
      </c>
      <c r="U113" s="199">
        <f ca="1">IFERROR(VLOOKUP($B113,'TABELLA DI APPOGGIO'!$B$2:$EH$86,52,FALSE()),"")</f>
        <v>0</v>
      </c>
      <c r="V113" s="199">
        <f ca="1">IFERROR(VLOOKUP($B113,'TABELLA DI APPOGGIO'!$B$2:$EH$86,53,FALSE()),"")</f>
        <v>0</v>
      </c>
    </row>
    <row r="114" spans="1:1024" ht="60" customHeight="1">
      <c r="B114" s="198" t="str">
        <f t="shared" ca="1" si="6"/>
        <v>A1_A1</v>
      </c>
      <c r="C114" s="198" t="str">
        <f t="shared" ca="1" si="6"/>
        <v>Accesso, valutazione e progettazione</v>
      </c>
      <c r="D114" s="198" t="str">
        <f t="shared" ca="1" si="6"/>
        <v>Servizi di Informazione consulenza e orientamento</v>
      </c>
      <c r="E114" s="198" t="str">
        <f t="shared" ca="1" si="6"/>
        <v>Segretariato Sociale</v>
      </c>
      <c r="F114" s="198" t="str">
        <f ca="1">IFERROR(VLOOKUP($B114,'TABELLA DI APPOGGIO'!$B$2:$EI$86,138,FALSE()),"")</f>
        <v>Sì</v>
      </c>
      <c r="G114" s="199">
        <f ca="1">IFERROR(VLOOKUP($B114,'TABELLA DI APPOGGIO'!$B$2:$EH$86,38,FALSE()),"")</f>
        <v>107000</v>
      </c>
      <c r="H114" s="199">
        <f ca="1">IFERROR(VLOOKUP($B114,'TABELLA DI APPOGGIO'!$B$2:$EH$86,39,FALSE()),"")</f>
        <v>0</v>
      </c>
      <c r="I114" s="199">
        <f ca="1">IFERROR(VLOOKUP($B114,'TABELLA DI APPOGGIO'!$B$2:$EH$86,40,FALSE()),"")</f>
        <v>0</v>
      </c>
      <c r="J114" s="199">
        <f ca="1">IFERROR(VLOOKUP($B114,'TABELLA DI APPOGGIO'!$B$2:$EH$86,41,FALSE()),"")</f>
        <v>0</v>
      </c>
      <c r="K114" s="199">
        <f ca="1">IFERROR(VLOOKUP($B114,'TABELLA DI APPOGGIO'!$B$2:$EH$86,42,FALSE()),"")</f>
        <v>0</v>
      </c>
      <c r="L114" s="199">
        <f ca="1">IFERROR(VLOOKUP($B114,'TABELLA DI APPOGGIO'!$B$2:$EH$86,43,FALSE()),"")</f>
        <v>107000</v>
      </c>
      <c r="M114" s="199">
        <f ca="1">IFERROR(VLOOKUP($B114,'TABELLA DI APPOGGIO'!$B$2:$EH$86,44,FALSE()),"")</f>
        <v>0</v>
      </c>
      <c r="N114" s="199">
        <f ca="1">IFERROR(VLOOKUP($B114,'TABELLA DI APPOGGIO'!$B$2:$EH$86,45,FALSE()),"")</f>
        <v>0</v>
      </c>
      <c r="O114" s="199">
        <f ca="1">IFERROR(VLOOKUP($B114,'TABELLA DI APPOGGIO'!$B$2:$EH$86,46,FALSE()),"")</f>
        <v>0</v>
      </c>
      <c r="P114" s="199">
        <f ca="1">IFERROR(VLOOKUP($B114,'TABELLA DI APPOGGIO'!$B$2:$EH$86,47,FALSE()),"")</f>
        <v>0</v>
      </c>
      <c r="Q114" s="199">
        <f ca="1">IFERROR(VLOOKUP($B114,'TABELLA DI APPOGGIO'!$B$2:$EH$86,48,FALSE()),"")</f>
        <v>0</v>
      </c>
      <c r="R114" s="199">
        <f ca="1">IFERROR(VLOOKUP($B114,'TABELLA DI APPOGGIO'!$B$2:$EH$86,49,FALSE()),"")</f>
        <v>0</v>
      </c>
      <c r="S114" s="199">
        <f ca="1">IFERROR(VLOOKUP($B114,'TABELLA DI APPOGGIO'!$B$2:$EH$86,50,FALSE()),"")</f>
        <v>0</v>
      </c>
      <c r="T114" s="199">
        <f ca="1">IFERROR(VLOOKUP($B114,'TABELLA DI APPOGGIO'!$B$2:$EH$86,51,FALSE()),"")</f>
        <v>0</v>
      </c>
      <c r="U114" s="199">
        <f ca="1">IFERROR(VLOOKUP($B114,'TABELLA DI APPOGGIO'!$B$2:$EH$86,52,FALSE()),"")</f>
        <v>0</v>
      </c>
      <c r="V114" s="199">
        <f ca="1">IFERROR(VLOOKUP($B114,'TABELLA DI APPOGGIO'!$B$2:$EH$86,53,FALSE()),"")</f>
        <v>0</v>
      </c>
    </row>
    <row r="115" spans="1:1024" ht="60" customHeight="1">
      <c r="B115" s="198" t="str">
        <f t="shared" ca="1" si="6"/>
        <v>A1_A1</v>
      </c>
      <c r="C115" s="198" t="str">
        <f t="shared" ca="1" si="6"/>
        <v>Accesso, valutazione e progettazione</v>
      </c>
      <c r="D115" s="198" t="str">
        <f t="shared" ca="1" si="6"/>
        <v>Servizi di Informazione consulenza e orientamento</v>
      </c>
      <c r="E115" s="198" t="str">
        <f t="shared" ca="1" si="6"/>
        <v>Segretariato Sociale</v>
      </c>
      <c r="F115" s="198" t="str">
        <f ca="1">IFERROR(VLOOKUP($B115,'TABELLA DI APPOGGIO'!$B$2:$EI$86,138,FALSE()),"")</f>
        <v>Sì</v>
      </c>
      <c r="G115" s="199">
        <f ca="1">IFERROR(VLOOKUP($B115,'TABELLA DI APPOGGIO'!$B$2:$EH$86,38,FALSE()),"")</f>
        <v>107000</v>
      </c>
      <c r="H115" s="199">
        <f ca="1">IFERROR(VLOOKUP($B115,'TABELLA DI APPOGGIO'!$B$2:$EH$86,39,FALSE()),"")</f>
        <v>0</v>
      </c>
      <c r="I115" s="199">
        <f ca="1">IFERROR(VLOOKUP($B115,'TABELLA DI APPOGGIO'!$B$2:$EH$86,40,FALSE()),"")</f>
        <v>0</v>
      </c>
      <c r="J115" s="199">
        <f ca="1">IFERROR(VLOOKUP($B115,'TABELLA DI APPOGGIO'!$B$2:$EH$86,41,FALSE()),"")</f>
        <v>0</v>
      </c>
      <c r="K115" s="199">
        <f ca="1">IFERROR(VLOOKUP($B115,'TABELLA DI APPOGGIO'!$B$2:$EH$86,42,FALSE()),"")</f>
        <v>0</v>
      </c>
      <c r="L115" s="199">
        <f ca="1">IFERROR(VLOOKUP($B115,'TABELLA DI APPOGGIO'!$B$2:$EH$86,43,FALSE()),"")</f>
        <v>107000</v>
      </c>
      <c r="M115" s="199">
        <f ca="1">IFERROR(VLOOKUP($B115,'TABELLA DI APPOGGIO'!$B$2:$EH$86,44,FALSE()),"")</f>
        <v>0</v>
      </c>
      <c r="N115" s="199">
        <f ca="1">IFERROR(VLOOKUP($B115,'TABELLA DI APPOGGIO'!$B$2:$EH$86,45,FALSE()),"")</f>
        <v>0</v>
      </c>
      <c r="O115" s="199">
        <f ca="1">IFERROR(VLOOKUP($B115,'TABELLA DI APPOGGIO'!$B$2:$EH$86,46,FALSE()),"")</f>
        <v>0</v>
      </c>
      <c r="P115" s="199">
        <f ca="1">IFERROR(VLOOKUP($B115,'TABELLA DI APPOGGIO'!$B$2:$EH$86,47,FALSE()),"")</f>
        <v>0</v>
      </c>
      <c r="Q115" s="199">
        <f ca="1">IFERROR(VLOOKUP($B115,'TABELLA DI APPOGGIO'!$B$2:$EH$86,48,FALSE()),"")</f>
        <v>0</v>
      </c>
      <c r="R115" s="199">
        <f ca="1">IFERROR(VLOOKUP($B115,'TABELLA DI APPOGGIO'!$B$2:$EH$86,49,FALSE()),"")</f>
        <v>0</v>
      </c>
      <c r="S115" s="199">
        <f ca="1">IFERROR(VLOOKUP($B115,'TABELLA DI APPOGGIO'!$B$2:$EH$86,50,FALSE()),"")</f>
        <v>0</v>
      </c>
      <c r="T115" s="199">
        <f ca="1">IFERROR(VLOOKUP($B115,'TABELLA DI APPOGGIO'!$B$2:$EH$86,51,FALSE()),"")</f>
        <v>0</v>
      </c>
      <c r="U115" s="199">
        <f ca="1">IFERROR(VLOOKUP($B115,'TABELLA DI APPOGGIO'!$B$2:$EH$86,52,FALSE()),"")</f>
        <v>0</v>
      </c>
      <c r="V115" s="199">
        <f ca="1">IFERROR(VLOOKUP($B115,'TABELLA DI APPOGGIO'!$B$2:$EH$86,53,FALSE()),"")</f>
        <v>0</v>
      </c>
    </row>
    <row r="116" spans="1:1024" ht="60" customHeight="1">
      <c r="B116" s="198" t="str">
        <f t="shared" ca="1" si="6"/>
        <v>A1_A1</v>
      </c>
      <c r="C116" s="198" t="str">
        <f t="shared" ca="1" si="6"/>
        <v>Accesso, valutazione e progettazione</v>
      </c>
      <c r="D116" s="198" t="str">
        <f t="shared" ca="1" si="6"/>
        <v>Servizi di Informazione consulenza e orientamento</v>
      </c>
      <c r="E116" s="198" t="str">
        <f t="shared" ca="1" si="6"/>
        <v>Segretariato Sociale</v>
      </c>
      <c r="F116" s="198" t="str">
        <f ca="1">IFERROR(VLOOKUP($B116,'TABELLA DI APPOGGIO'!$B$2:$EI$86,138,FALSE()),"")</f>
        <v>Sì</v>
      </c>
      <c r="G116" s="199">
        <f ca="1">IFERROR(VLOOKUP($B116,'TABELLA DI APPOGGIO'!$B$2:$EH$86,38,FALSE()),"")</f>
        <v>107000</v>
      </c>
      <c r="H116" s="199">
        <f ca="1">IFERROR(VLOOKUP($B116,'TABELLA DI APPOGGIO'!$B$2:$EH$86,39,FALSE()),"")</f>
        <v>0</v>
      </c>
      <c r="I116" s="199">
        <f ca="1">IFERROR(VLOOKUP($B116,'TABELLA DI APPOGGIO'!$B$2:$EH$86,40,FALSE()),"")</f>
        <v>0</v>
      </c>
      <c r="J116" s="199">
        <f ca="1">IFERROR(VLOOKUP($B116,'TABELLA DI APPOGGIO'!$B$2:$EH$86,41,FALSE()),"")</f>
        <v>0</v>
      </c>
      <c r="K116" s="199">
        <f ca="1">IFERROR(VLOOKUP($B116,'TABELLA DI APPOGGIO'!$B$2:$EH$86,42,FALSE()),"")</f>
        <v>0</v>
      </c>
      <c r="L116" s="199">
        <f ca="1">IFERROR(VLOOKUP($B116,'TABELLA DI APPOGGIO'!$B$2:$EH$86,43,FALSE()),"")</f>
        <v>107000</v>
      </c>
      <c r="M116" s="199">
        <f ca="1">IFERROR(VLOOKUP($B116,'TABELLA DI APPOGGIO'!$B$2:$EH$86,44,FALSE()),"")</f>
        <v>0</v>
      </c>
      <c r="N116" s="199">
        <f ca="1">IFERROR(VLOOKUP($B116,'TABELLA DI APPOGGIO'!$B$2:$EH$86,45,FALSE()),"")</f>
        <v>0</v>
      </c>
      <c r="O116" s="199">
        <f ca="1">IFERROR(VLOOKUP($B116,'TABELLA DI APPOGGIO'!$B$2:$EH$86,46,FALSE()),"")</f>
        <v>0</v>
      </c>
      <c r="P116" s="199">
        <f ca="1">IFERROR(VLOOKUP($B116,'TABELLA DI APPOGGIO'!$B$2:$EH$86,47,FALSE()),"")</f>
        <v>0</v>
      </c>
      <c r="Q116" s="199">
        <f ca="1">IFERROR(VLOOKUP($B116,'TABELLA DI APPOGGIO'!$B$2:$EH$86,48,FALSE()),"")</f>
        <v>0</v>
      </c>
      <c r="R116" s="199">
        <f ca="1">IFERROR(VLOOKUP($B116,'TABELLA DI APPOGGIO'!$B$2:$EH$86,49,FALSE()),"")</f>
        <v>0</v>
      </c>
      <c r="S116" s="199">
        <f ca="1">IFERROR(VLOOKUP($B116,'TABELLA DI APPOGGIO'!$B$2:$EH$86,50,FALSE()),"")</f>
        <v>0</v>
      </c>
      <c r="T116" s="199">
        <f ca="1">IFERROR(VLOOKUP($B116,'TABELLA DI APPOGGIO'!$B$2:$EH$86,51,FALSE()),"")</f>
        <v>0</v>
      </c>
      <c r="U116" s="199">
        <f ca="1">IFERROR(VLOOKUP($B116,'TABELLA DI APPOGGIO'!$B$2:$EH$86,52,FALSE()),"")</f>
        <v>0</v>
      </c>
      <c r="V116" s="199">
        <f ca="1">IFERROR(VLOOKUP($B116,'TABELLA DI APPOGGIO'!$B$2:$EH$86,53,FALSE()),"")</f>
        <v>0</v>
      </c>
    </row>
    <row r="117" spans="1:1024" ht="60" customHeight="1">
      <c r="B117" s="198" t="str">
        <f t="shared" ca="1" si="6"/>
        <v>A1_A1</v>
      </c>
      <c r="C117" s="198" t="str">
        <f t="shared" ca="1" si="6"/>
        <v>Accesso, valutazione e progettazione</v>
      </c>
      <c r="D117" s="198" t="str">
        <f t="shared" ca="1" si="6"/>
        <v>Servizi di Informazione consulenza e orientamento</v>
      </c>
      <c r="E117" s="198" t="str">
        <f t="shared" ca="1" si="6"/>
        <v>Segretariato Sociale</v>
      </c>
      <c r="F117" s="198" t="str">
        <f ca="1">IFERROR(VLOOKUP($B117,'TABELLA DI APPOGGIO'!$B$2:$EI$86,138,FALSE()),"")</f>
        <v>Sì</v>
      </c>
      <c r="G117" s="199">
        <f ca="1">IFERROR(VLOOKUP($B117,'TABELLA DI APPOGGIO'!$B$2:$EH$86,38,FALSE()),"")</f>
        <v>107000</v>
      </c>
      <c r="H117" s="199">
        <f ca="1">IFERROR(VLOOKUP($B117,'TABELLA DI APPOGGIO'!$B$2:$EH$86,39,FALSE()),"")</f>
        <v>0</v>
      </c>
      <c r="I117" s="199">
        <f ca="1">IFERROR(VLOOKUP($B117,'TABELLA DI APPOGGIO'!$B$2:$EH$86,40,FALSE()),"")</f>
        <v>0</v>
      </c>
      <c r="J117" s="199">
        <f ca="1">IFERROR(VLOOKUP($B117,'TABELLA DI APPOGGIO'!$B$2:$EH$86,41,FALSE()),"")</f>
        <v>0</v>
      </c>
      <c r="K117" s="199">
        <f ca="1">IFERROR(VLOOKUP($B117,'TABELLA DI APPOGGIO'!$B$2:$EH$86,42,FALSE()),"")</f>
        <v>0</v>
      </c>
      <c r="L117" s="199">
        <f ca="1">IFERROR(VLOOKUP($B117,'TABELLA DI APPOGGIO'!$B$2:$EH$86,43,FALSE()),"")</f>
        <v>107000</v>
      </c>
      <c r="M117" s="199">
        <f ca="1">IFERROR(VLOOKUP($B117,'TABELLA DI APPOGGIO'!$B$2:$EH$86,44,FALSE()),"")</f>
        <v>0</v>
      </c>
      <c r="N117" s="199">
        <f ca="1">IFERROR(VLOOKUP($B117,'TABELLA DI APPOGGIO'!$B$2:$EH$86,45,FALSE()),"")</f>
        <v>0</v>
      </c>
      <c r="O117" s="199">
        <f ca="1">IFERROR(VLOOKUP($B117,'TABELLA DI APPOGGIO'!$B$2:$EH$86,46,FALSE()),"")</f>
        <v>0</v>
      </c>
      <c r="P117" s="199">
        <f ca="1">IFERROR(VLOOKUP($B117,'TABELLA DI APPOGGIO'!$B$2:$EH$86,47,FALSE()),"")</f>
        <v>0</v>
      </c>
      <c r="Q117" s="199">
        <f ca="1">IFERROR(VLOOKUP($B117,'TABELLA DI APPOGGIO'!$B$2:$EH$86,48,FALSE()),"")</f>
        <v>0</v>
      </c>
      <c r="R117" s="199">
        <f ca="1">IFERROR(VLOOKUP($B117,'TABELLA DI APPOGGIO'!$B$2:$EH$86,49,FALSE()),"")</f>
        <v>0</v>
      </c>
      <c r="S117" s="199">
        <f ca="1">IFERROR(VLOOKUP($B117,'TABELLA DI APPOGGIO'!$B$2:$EH$86,50,FALSE()),"")</f>
        <v>0</v>
      </c>
      <c r="T117" s="199">
        <f ca="1">IFERROR(VLOOKUP($B117,'TABELLA DI APPOGGIO'!$B$2:$EH$86,51,FALSE()),"")</f>
        <v>0</v>
      </c>
      <c r="U117" s="199">
        <f ca="1">IFERROR(VLOOKUP($B117,'TABELLA DI APPOGGIO'!$B$2:$EH$86,52,FALSE()),"")</f>
        <v>0</v>
      </c>
      <c r="V117" s="199">
        <f ca="1">IFERROR(VLOOKUP($B117,'TABELLA DI APPOGGIO'!$B$2:$EH$86,53,FALSE()),"")</f>
        <v>0</v>
      </c>
    </row>
    <row r="118" spans="1:1024" ht="60" customHeight="1">
      <c r="B118" s="198" t="str">
        <f t="shared" ca="1" si="6"/>
        <v>A1_A1</v>
      </c>
      <c r="C118" s="198" t="str">
        <f t="shared" ca="1" si="6"/>
        <v>Accesso, valutazione e progettazione</v>
      </c>
      <c r="D118" s="198" t="str">
        <f t="shared" ca="1" si="6"/>
        <v>Servizi di Informazione consulenza e orientamento</v>
      </c>
      <c r="E118" s="198" t="str">
        <f t="shared" ca="1" si="6"/>
        <v>Segretariato Sociale</v>
      </c>
      <c r="F118" s="198" t="str">
        <f ca="1">IFERROR(VLOOKUP($B118,'TABELLA DI APPOGGIO'!$B$2:$EI$86,138,FALSE()),"")</f>
        <v>Sì</v>
      </c>
      <c r="G118" s="199">
        <f ca="1">IFERROR(VLOOKUP($B118,'TABELLA DI APPOGGIO'!$B$2:$EH$86,38,FALSE()),"")</f>
        <v>107000</v>
      </c>
      <c r="H118" s="199">
        <f ca="1">IFERROR(VLOOKUP($B118,'TABELLA DI APPOGGIO'!$B$2:$EH$86,39,FALSE()),"")</f>
        <v>0</v>
      </c>
      <c r="I118" s="199">
        <f ca="1">IFERROR(VLOOKUP($B118,'TABELLA DI APPOGGIO'!$B$2:$EH$86,40,FALSE()),"")</f>
        <v>0</v>
      </c>
      <c r="J118" s="199">
        <f ca="1">IFERROR(VLOOKUP($B118,'TABELLA DI APPOGGIO'!$B$2:$EH$86,41,FALSE()),"")</f>
        <v>0</v>
      </c>
      <c r="K118" s="199">
        <f ca="1">IFERROR(VLOOKUP($B118,'TABELLA DI APPOGGIO'!$B$2:$EH$86,42,FALSE()),"")</f>
        <v>0</v>
      </c>
      <c r="L118" s="199">
        <f ca="1">IFERROR(VLOOKUP($B118,'TABELLA DI APPOGGIO'!$B$2:$EH$86,43,FALSE()),"")</f>
        <v>107000</v>
      </c>
      <c r="M118" s="199">
        <f ca="1">IFERROR(VLOOKUP($B118,'TABELLA DI APPOGGIO'!$B$2:$EH$86,44,FALSE()),"")</f>
        <v>0</v>
      </c>
      <c r="N118" s="199">
        <f ca="1">IFERROR(VLOOKUP($B118,'TABELLA DI APPOGGIO'!$B$2:$EH$86,45,FALSE()),"")</f>
        <v>0</v>
      </c>
      <c r="O118" s="199">
        <f ca="1">IFERROR(VLOOKUP($B118,'TABELLA DI APPOGGIO'!$B$2:$EH$86,46,FALSE()),"")</f>
        <v>0</v>
      </c>
      <c r="P118" s="199">
        <f ca="1">IFERROR(VLOOKUP($B118,'TABELLA DI APPOGGIO'!$B$2:$EH$86,47,FALSE()),"")</f>
        <v>0</v>
      </c>
      <c r="Q118" s="199">
        <f ca="1">IFERROR(VLOOKUP($B118,'TABELLA DI APPOGGIO'!$B$2:$EH$86,48,FALSE()),"")</f>
        <v>0</v>
      </c>
      <c r="R118" s="199">
        <f ca="1">IFERROR(VLOOKUP($B118,'TABELLA DI APPOGGIO'!$B$2:$EH$86,49,FALSE()),"")</f>
        <v>0</v>
      </c>
      <c r="S118" s="199">
        <f ca="1">IFERROR(VLOOKUP($B118,'TABELLA DI APPOGGIO'!$B$2:$EH$86,50,FALSE()),"")</f>
        <v>0</v>
      </c>
      <c r="T118" s="199">
        <f ca="1">IFERROR(VLOOKUP($B118,'TABELLA DI APPOGGIO'!$B$2:$EH$86,51,FALSE()),"")</f>
        <v>0</v>
      </c>
      <c r="U118" s="199">
        <f ca="1">IFERROR(VLOOKUP($B118,'TABELLA DI APPOGGIO'!$B$2:$EH$86,52,FALSE()),"")</f>
        <v>0</v>
      </c>
      <c r="V118" s="199">
        <f ca="1">IFERROR(VLOOKUP($B118,'TABELLA DI APPOGGIO'!$B$2:$EH$86,53,FALSE()),"")</f>
        <v>0</v>
      </c>
    </row>
    <row r="119" spans="1:1024" ht="60" customHeight="1">
      <c r="B119" s="198" t="str">
        <f t="shared" ca="1" si="6"/>
        <v>A1_A1</v>
      </c>
      <c r="C119" s="198" t="str">
        <f t="shared" ca="1" si="6"/>
        <v>Accesso, valutazione e progettazione</v>
      </c>
      <c r="D119" s="198" t="str">
        <f t="shared" ca="1" si="6"/>
        <v>Servizi di Informazione consulenza e orientamento</v>
      </c>
      <c r="E119" s="198" t="str">
        <f t="shared" ca="1" si="6"/>
        <v>Segretariato Sociale</v>
      </c>
      <c r="F119" s="198" t="str">
        <f ca="1">IFERROR(VLOOKUP($B119,'TABELLA DI APPOGGIO'!$B$2:$EI$86,138,FALSE()),"")</f>
        <v>Sì</v>
      </c>
      <c r="G119" s="199">
        <f ca="1">IFERROR(VLOOKUP($B119,'TABELLA DI APPOGGIO'!$B$2:$EH$86,38,FALSE()),"")</f>
        <v>107000</v>
      </c>
      <c r="H119" s="199">
        <f ca="1">IFERROR(VLOOKUP($B119,'TABELLA DI APPOGGIO'!$B$2:$EH$86,39,FALSE()),"")</f>
        <v>0</v>
      </c>
      <c r="I119" s="199">
        <f ca="1">IFERROR(VLOOKUP($B119,'TABELLA DI APPOGGIO'!$B$2:$EH$86,40,FALSE()),"")</f>
        <v>0</v>
      </c>
      <c r="J119" s="199">
        <f ca="1">IFERROR(VLOOKUP($B119,'TABELLA DI APPOGGIO'!$B$2:$EH$86,41,FALSE()),"")</f>
        <v>0</v>
      </c>
      <c r="K119" s="199">
        <f ca="1">IFERROR(VLOOKUP($B119,'TABELLA DI APPOGGIO'!$B$2:$EH$86,42,FALSE()),"")</f>
        <v>0</v>
      </c>
      <c r="L119" s="199">
        <f ca="1">IFERROR(VLOOKUP($B119,'TABELLA DI APPOGGIO'!$B$2:$EH$86,43,FALSE()),"")</f>
        <v>107000</v>
      </c>
      <c r="M119" s="199">
        <f ca="1">IFERROR(VLOOKUP($B119,'TABELLA DI APPOGGIO'!$B$2:$EH$86,44,FALSE()),"")</f>
        <v>0</v>
      </c>
      <c r="N119" s="199">
        <f ca="1">IFERROR(VLOOKUP($B119,'TABELLA DI APPOGGIO'!$B$2:$EH$86,45,FALSE()),"")</f>
        <v>0</v>
      </c>
      <c r="O119" s="199">
        <f ca="1">IFERROR(VLOOKUP($B119,'TABELLA DI APPOGGIO'!$B$2:$EH$86,46,FALSE()),"")</f>
        <v>0</v>
      </c>
      <c r="P119" s="199">
        <f ca="1">IFERROR(VLOOKUP($B119,'TABELLA DI APPOGGIO'!$B$2:$EH$86,47,FALSE()),"")</f>
        <v>0</v>
      </c>
      <c r="Q119" s="199">
        <f ca="1">IFERROR(VLOOKUP($B119,'TABELLA DI APPOGGIO'!$B$2:$EH$86,48,FALSE()),"")</f>
        <v>0</v>
      </c>
      <c r="R119" s="199">
        <f ca="1">IFERROR(VLOOKUP($B119,'TABELLA DI APPOGGIO'!$B$2:$EH$86,49,FALSE()),"")</f>
        <v>0</v>
      </c>
      <c r="S119" s="199">
        <f ca="1">IFERROR(VLOOKUP($B119,'TABELLA DI APPOGGIO'!$B$2:$EH$86,50,FALSE()),"")</f>
        <v>0</v>
      </c>
      <c r="T119" s="199">
        <f ca="1">IFERROR(VLOOKUP($B119,'TABELLA DI APPOGGIO'!$B$2:$EH$86,51,FALSE()),"")</f>
        <v>0</v>
      </c>
      <c r="U119" s="199">
        <f ca="1">IFERROR(VLOOKUP($B119,'TABELLA DI APPOGGIO'!$B$2:$EH$86,52,FALSE()),"")</f>
        <v>0</v>
      </c>
      <c r="V119" s="199">
        <f ca="1">IFERROR(VLOOKUP($B119,'TABELLA DI APPOGGIO'!$B$2:$EH$86,53,FALSE()),"")</f>
        <v>0</v>
      </c>
    </row>
    <row r="120" spans="1:1024" ht="60" customHeight="1">
      <c r="B120" s="198" t="str">
        <f t="shared" ca="1" si="6"/>
        <v>A1_A1</v>
      </c>
      <c r="C120" s="198" t="str">
        <f t="shared" ca="1" si="6"/>
        <v>Accesso, valutazione e progettazione</v>
      </c>
      <c r="D120" s="198" t="str">
        <f t="shared" ca="1" si="6"/>
        <v>Servizi di Informazione consulenza e orientamento</v>
      </c>
      <c r="E120" s="198" t="str">
        <f t="shared" ca="1" si="6"/>
        <v>Segretariato Sociale</v>
      </c>
      <c r="F120" s="198" t="str">
        <f ca="1">IFERROR(VLOOKUP($B120,'TABELLA DI APPOGGIO'!$B$2:$EI$86,138,FALSE()),"")</f>
        <v>Sì</v>
      </c>
      <c r="G120" s="199">
        <f ca="1">IFERROR(VLOOKUP($B120,'TABELLA DI APPOGGIO'!$B$2:$EH$86,38,FALSE()),"")</f>
        <v>107000</v>
      </c>
      <c r="H120" s="199">
        <f ca="1">IFERROR(VLOOKUP($B120,'TABELLA DI APPOGGIO'!$B$2:$EH$86,39,FALSE()),"")</f>
        <v>0</v>
      </c>
      <c r="I120" s="199">
        <f ca="1">IFERROR(VLOOKUP($B120,'TABELLA DI APPOGGIO'!$B$2:$EH$86,40,FALSE()),"")</f>
        <v>0</v>
      </c>
      <c r="J120" s="199">
        <f ca="1">IFERROR(VLOOKUP($B120,'TABELLA DI APPOGGIO'!$B$2:$EH$86,41,FALSE()),"")</f>
        <v>0</v>
      </c>
      <c r="K120" s="199">
        <f ca="1">IFERROR(VLOOKUP($B120,'TABELLA DI APPOGGIO'!$B$2:$EH$86,42,FALSE()),"")</f>
        <v>0</v>
      </c>
      <c r="L120" s="199">
        <f ca="1">IFERROR(VLOOKUP($B120,'TABELLA DI APPOGGIO'!$B$2:$EH$86,43,FALSE()),"")</f>
        <v>107000</v>
      </c>
      <c r="M120" s="199">
        <f ca="1">IFERROR(VLOOKUP($B120,'TABELLA DI APPOGGIO'!$B$2:$EH$86,44,FALSE()),"")</f>
        <v>0</v>
      </c>
      <c r="N120" s="199">
        <f ca="1">IFERROR(VLOOKUP($B120,'TABELLA DI APPOGGIO'!$B$2:$EH$86,45,FALSE()),"")</f>
        <v>0</v>
      </c>
      <c r="O120" s="199">
        <f ca="1">IFERROR(VLOOKUP($B120,'TABELLA DI APPOGGIO'!$B$2:$EH$86,46,FALSE()),"")</f>
        <v>0</v>
      </c>
      <c r="P120" s="199">
        <f ca="1">IFERROR(VLOOKUP($B120,'TABELLA DI APPOGGIO'!$B$2:$EH$86,47,FALSE()),"")</f>
        <v>0</v>
      </c>
      <c r="Q120" s="199">
        <f ca="1">IFERROR(VLOOKUP($B120,'TABELLA DI APPOGGIO'!$B$2:$EH$86,48,FALSE()),"")</f>
        <v>0</v>
      </c>
      <c r="R120" s="199">
        <f ca="1">IFERROR(VLOOKUP($B120,'TABELLA DI APPOGGIO'!$B$2:$EH$86,49,FALSE()),"")</f>
        <v>0</v>
      </c>
      <c r="S120" s="199">
        <f ca="1">IFERROR(VLOOKUP($B120,'TABELLA DI APPOGGIO'!$B$2:$EH$86,50,FALSE()),"")</f>
        <v>0</v>
      </c>
      <c r="T120" s="199">
        <f ca="1">IFERROR(VLOOKUP($B120,'TABELLA DI APPOGGIO'!$B$2:$EH$86,51,FALSE()),"")</f>
        <v>0</v>
      </c>
      <c r="U120" s="199">
        <f ca="1">IFERROR(VLOOKUP($B120,'TABELLA DI APPOGGIO'!$B$2:$EH$86,52,FALSE()),"")</f>
        <v>0</v>
      </c>
      <c r="V120" s="199">
        <f ca="1">IFERROR(VLOOKUP($B120,'TABELLA DI APPOGGIO'!$B$2:$EH$86,53,FALSE()),"")</f>
        <v>0</v>
      </c>
    </row>
    <row r="121" spans="1:1024" ht="60" customHeight="1">
      <c r="B121" s="198" t="str">
        <f t="shared" ca="1" si="6"/>
        <v>A1_A1</v>
      </c>
      <c r="C121" s="198" t="str">
        <f t="shared" ca="1" si="6"/>
        <v>Accesso, valutazione e progettazione</v>
      </c>
      <c r="D121" s="198" t="str">
        <f t="shared" ca="1" si="6"/>
        <v>Servizi di Informazione consulenza e orientamento</v>
      </c>
      <c r="E121" s="198" t="str">
        <f t="shared" ca="1" si="6"/>
        <v>Segretariato Sociale</v>
      </c>
      <c r="F121" s="198" t="str">
        <f ca="1">IFERROR(VLOOKUP($B121,'TABELLA DI APPOGGIO'!$B$2:$EI$86,138,FALSE()),"")</f>
        <v>Sì</v>
      </c>
      <c r="G121" s="199">
        <f ca="1">IFERROR(VLOOKUP($B121,'TABELLA DI APPOGGIO'!$B$2:$EH$86,38,FALSE()),"")</f>
        <v>107000</v>
      </c>
      <c r="H121" s="199">
        <f ca="1">IFERROR(VLOOKUP($B121,'TABELLA DI APPOGGIO'!$B$2:$EH$86,39,FALSE()),"")</f>
        <v>0</v>
      </c>
      <c r="I121" s="199">
        <f ca="1">IFERROR(VLOOKUP($B121,'TABELLA DI APPOGGIO'!$B$2:$EH$86,40,FALSE()),"")</f>
        <v>0</v>
      </c>
      <c r="J121" s="199">
        <f ca="1">IFERROR(VLOOKUP($B121,'TABELLA DI APPOGGIO'!$B$2:$EH$86,41,FALSE()),"")</f>
        <v>0</v>
      </c>
      <c r="K121" s="199">
        <f ca="1">IFERROR(VLOOKUP($B121,'TABELLA DI APPOGGIO'!$B$2:$EH$86,42,FALSE()),"")</f>
        <v>0</v>
      </c>
      <c r="L121" s="199">
        <f ca="1">IFERROR(VLOOKUP($B121,'TABELLA DI APPOGGIO'!$B$2:$EH$86,43,FALSE()),"")</f>
        <v>107000</v>
      </c>
      <c r="M121" s="199">
        <f ca="1">IFERROR(VLOOKUP($B121,'TABELLA DI APPOGGIO'!$B$2:$EH$86,44,FALSE()),"")</f>
        <v>0</v>
      </c>
      <c r="N121" s="199">
        <f ca="1">IFERROR(VLOOKUP($B121,'TABELLA DI APPOGGIO'!$B$2:$EH$86,45,FALSE()),"")</f>
        <v>0</v>
      </c>
      <c r="O121" s="199">
        <f ca="1">IFERROR(VLOOKUP($B121,'TABELLA DI APPOGGIO'!$B$2:$EH$86,46,FALSE()),"")</f>
        <v>0</v>
      </c>
      <c r="P121" s="199">
        <f ca="1">IFERROR(VLOOKUP($B121,'TABELLA DI APPOGGIO'!$B$2:$EH$86,47,FALSE()),"")</f>
        <v>0</v>
      </c>
      <c r="Q121" s="199">
        <f ca="1">IFERROR(VLOOKUP($B121,'TABELLA DI APPOGGIO'!$B$2:$EH$86,48,FALSE()),"")</f>
        <v>0</v>
      </c>
      <c r="R121" s="199">
        <f ca="1">IFERROR(VLOOKUP($B121,'TABELLA DI APPOGGIO'!$B$2:$EH$86,49,FALSE()),"")</f>
        <v>0</v>
      </c>
      <c r="S121" s="199">
        <f ca="1">IFERROR(VLOOKUP($B121,'TABELLA DI APPOGGIO'!$B$2:$EH$86,50,FALSE()),"")</f>
        <v>0</v>
      </c>
      <c r="T121" s="199">
        <f ca="1">IFERROR(VLOOKUP($B121,'TABELLA DI APPOGGIO'!$B$2:$EH$86,51,FALSE()),"")</f>
        <v>0</v>
      </c>
      <c r="U121" s="199">
        <f ca="1">IFERROR(VLOOKUP($B121,'TABELLA DI APPOGGIO'!$B$2:$EH$86,52,FALSE()),"")</f>
        <v>0</v>
      </c>
      <c r="V121" s="199">
        <f ca="1">IFERROR(VLOOKUP($B121,'TABELLA DI APPOGGIO'!$B$2:$EH$86,53,FALSE()),"")</f>
        <v>0</v>
      </c>
    </row>
    <row r="122" spans="1:1024" ht="60" customHeight="1">
      <c r="B122" s="198" t="str">
        <f t="shared" ca="1" si="6"/>
        <v>A1_A1</v>
      </c>
      <c r="C122" s="198" t="str">
        <f t="shared" ca="1" si="6"/>
        <v>Accesso, valutazione e progettazione</v>
      </c>
      <c r="D122" s="198" t="str">
        <f t="shared" ca="1" si="6"/>
        <v>Servizi di Informazione consulenza e orientamento</v>
      </c>
      <c r="E122" s="198" t="str">
        <f t="shared" ca="1" si="6"/>
        <v>Segretariato Sociale</v>
      </c>
      <c r="F122" s="198" t="str">
        <f ca="1">IFERROR(VLOOKUP($B122,'TABELLA DI APPOGGIO'!$B$2:$EI$86,138,FALSE()),"")</f>
        <v>Sì</v>
      </c>
      <c r="G122" s="199">
        <f ca="1">IFERROR(VLOOKUP($B122,'TABELLA DI APPOGGIO'!$B$2:$EH$86,38,FALSE()),"")</f>
        <v>107000</v>
      </c>
      <c r="H122" s="199">
        <f ca="1">IFERROR(VLOOKUP($B122,'TABELLA DI APPOGGIO'!$B$2:$EH$86,39,FALSE()),"")</f>
        <v>0</v>
      </c>
      <c r="I122" s="199">
        <f ca="1">IFERROR(VLOOKUP($B122,'TABELLA DI APPOGGIO'!$B$2:$EH$86,40,FALSE()),"")</f>
        <v>0</v>
      </c>
      <c r="J122" s="199">
        <f ca="1">IFERROR(VLOOKUP($B122,'TABELLA DI APPOGGIO'!$B$2:$EH$86,41,FALSE()),"")</f>
        <v>0</v>
      </c>
      <c r="K122" s="199">
        <f ca="1">IFERROR(VLOOKUP($B122,'TABELLA DI APPOGGIO'!$B$2:$EH$86,42,FALSE()),"")</f>
        <v>0</v>
      </c>
      <c r="L122" s="199">
        <f ca="1">IFERROR(VLOOKUP($B122,'TABELLA DI APPOGGIO'!$B$2:$EH$86,43,FALSE()),"")</f>
        <v>107000</v>
      </c>
      <c r="M122" s="199">
        <f ca="1">IFERROR(VLOOKUP($B122,'TABELLA DI APPOGGIO'!$B$2:$EH$86,44,FALSE()),"")</f>
        <v>0</v>
      </c>
      <c r="N122" s="199">
        <f ca="1">IFERROR(VLOOKUP($B122,'TABELLA DI APPOGGIO'!$B$2:$EH$86,45,FALSE()),"")</f>
        <v>0</v>
      </c>
      <c r="O122" s="199">
        <f ca="1">IFERROR(VLOOKUP($B122,'TABELLA DI APPOGGIO'!$B$2:$EH$86,46,FALSE()),"")</f>
        <v>0</v>
      </c>
      <c r="P122" s="199">
        <f ca="1">IFERROR(VLOOKUP($B122,'TABELLA DI APPOGGIO'!$B$2:$EH$86,47,FALSE()),"")</f>
        <v>0</v>
      </c>
      <c r="Q122" s="199">
        <f ca="1">IFERROR(VLOOKUP($B122,'TABELLA DI APPOGGIO'!$B$2:$EH$86,48,FALSE()),"")</f>
        <v>0</v>
      </c>
      <c r="R122" s="199">
        <f ca="1">IFERROR(VLOOKUP($B122,'TABELLA DI APPOGGIO'!$B$2:$EH$86,49,FALSE()),"")</f>
        <v>0</v>
      </c>
      <c r="S122" s="199">
        <f ca="1">IFERROR(VLOOKUP($B122,'TABELLA DI APPOGGIO'!$B$2:$EH$86,50,FALSE()),"")</f>
        <v>0</v>
      </c>
      <c r="T122" s="199">
        <f ca="1">IFERROR(VLOOKUP($B122,'TABELLA DI APPOGGIO'!$B$2:$EH$86,51,FALSE()),"")</f>
        <v>0</v>
      </c>
      <c r="U122" s="199">
        <f ca="1">IFERROR(VLOOKUP($B122,'TABELLA DI APPOGGIO'!$B$2:$EH$86,52,FALSE()),"")</f>
        <v>0</v>
      </c>
      <c r="V122" s="199">
        <f ca="1">IFERROR(VLOOKUP($B122,'TABELLA DI APPOGGIO'!$B$2:$EH$86,53,FALSE()),"")</f>
        <v>0</v>
      </c>
    </row>
    <row r="123" spans="1:1024">
      <c r="F123" s="198">
        <f ca="1">COUNTIF(F85:F122,"Sì")</f>
        <v>38</v>
      </c>
      <c r="G123" s="199">
        <f t="shared" ref="G123:V123" ca="1" si="7">SUM(G85:G122)</f>
        <v>4066000</v>
      </c>
      <c r="H123" s="199">
        <f t="shared" ca="1" si="7"/>
        <v>0</v>
      </c>
      <c r="I123" s="199">
        <f t="shared" ca="1" si="7"/>
        <v>0</v>
      </c>
      <c r="J123" s="199">
        <f t="shared" ca="1" si="7"/>
        <v>0</v>
      </c>
      <c r="K123" s="199">
        <f t="shared" ca="1" si="7"/>
        <v>0</v>
      </c>
      <c r="L123" s="199">
        <f t="shared" ca="1" si="7"/>
        <v>4066000</v>
      </c>
      <c r="M123" s="199">
        <f t="shared" ca="1" si="7"/>
        <v>0</v>
      </c>
      <c r="N123" s="199">
        <f t="shared" ca="1" si="7"/>
        <v>0</v>
      </c>
      <c r="O123" s="199">
        <f t="shared" ca="1" si="7"/>
        <v>0</v>
      </c>
      <c r="P123" s="199">
        <f t="shared" ca="1" si="7"/>
        <v>0</v>
      </c>
      <c r="Q123" s="199">
        <f t="shared" ca="1" si="7"/>
        <v>0</v>
      </c>
      <c r="R123" s="199">
        <f t="shared" ca="1" si="7"/>
        <v>0</v>
      </c>
      <c r="S123" s="199">
        <f t="shared" ca="1" si="7"/>
        <v>0</v>
      </c>
      <c r="T123" s="199">
        <f t="shared" ca="1" si="7"/>
        <v>0</v>
      </c>
      <c r="U123" s="199">
        <f t="shared" ca="1" si="7"/>
        <v>0</v>
      </c>
      <c r="V123" s="199">
        <f t="shared" ca="1" si="7"/>
        <v>0</v>
      </c>
    </row>
    <row r="124" spans="1:1024" ht="43.5" customHeight="1">
      <c r="B124" s="500" t="s">
        <v>830</v>
      </c>
      <c r="C124" s="500"/>
    </row>
    <row r="125" spans="1:1024" ht="63">
      <c r="A125" s="190" t="s">
        <v>430</v>
      </c>
      <c r="B125" s="190" t="s">
        <v>428</v>
      </c>
      <c r="C125" s="190" t="s">
        <v>36</v>
      </c>
      <c r="D125" s="190" t="s">
        <v>432</v>
      </c>
      <c r="E125" s="190" t="s">
        <v>38</v>
      </c>
      <c r="F125" s="190" t="s">
        <v>813</v>
      </c>
      <c r="G125" s="190" t="s">
        <v>814</v>
      </c>
      <c r="H125" s="190" t="s">
        <v>815</v>
      </c>
      <c r="I125" s="190" t="s">
        <v>816</v>
      </c>
      <c r="J125" s="190" t="s">
        <v>817</v>
      </c>
      <c r="K125" s="190" t="s">
        <v>818</v>
      </c>
      <c r="L125" s="190" t="s">
        <v>819</v>
      </c>
      <c r="M125" s="190" t="s">
        <v>820</v>
      </c>
      <c r="N125" s="190" t="s">
        <v>821</v>
      </c>
      <c r="O125" s="190" t="s">
        <v>822</v>
      </c>
      <c r="P125" s="190" t="s">
        <v>823</v>
      </c>
      <c r="Q125" s="190" t="s">
        <v>824</v>
      </c>
      <c r="R125" s="190" t="s">
        <v>825</v>
      </c>
      <c r="S125" s="190" t="s">
        <v>826</v>
      </c>
      <c r="T125" s="190" t="s">
        <v>827</v>
      </c>
      <c r="U125" s="190" t="s">
        <v>828</v>
      </c>
      <c r="V125" s="190" t="s">
        <v>829</v>
      </c>
      <c r="W125" s="191"/>
      <c r="X125" s="191"/>
      <c r="Y125" s="191"/>
      <c r="Z125" s="191"/>
      <c r="AA125" s="191"/>
      <c r="AB125" s="191"/>
      <c r="AC125" s="191"/>
      <c r="AD125" s="191"/>
      <c r="AE125" s="191"/>
      <c r="AF125" s="191"/>
      <c r="AG125" s="191"/>
      <c r="AH125" s="191"/>
      <c r="AI125" s="191"/>
      <c r="AJ125" s="191"/>
      <c r="AK125" s="191"/>
      <c r="AL125" s="191"/>
      <c r="AM125" s="191"/>
      <c r="AN125" s="191"/>
      <c r="AO125" s="191"/>
      <c r="AP125" s="191"/>
      <c r="AQ125" s="191"/>
      <c r="AR125" s="191"/>
      <c r="AS125" s="191"/>
      <c r="AT125" s="191"/>
      <c r="AU125" s="191"/>
      <c r="AV125" s="191"/>
      <c r="AW125" s="191"/>
      <c r="AX125" s="191"/>
      <c r="AY125" s="191"/>
      <c r="AZ125" s="191"/>
      <c r="BA125" s="191"/>
      <c r="BB125" s="191"/>
      <c r="BC125" s="191"/>
      <c r="BD125" s="191"/>
      <c r="BE125" s="191"/>
      <c r="BF125" s="191"/>
      <c r="BG125" s="191"/>
      <c r="BH125" s="191"/>
      <c r="BI125" s="191"/>
      <c r="BJ125" s="191"/>
      <c r="BK125" s="191"/>
      <c r="BL125" s="191"/>
      <c r="BM125" s="191"/>
      <c r="BN125" s="191"/>
      <c r="BO125" s="191"/>
      <c r="BP125" s="191"/>
      <c r="BQ125" s="191"/>
      <c r="BR125" s="191"/>
      <c r="BS125" s="191"/>
      <c r="BT125" s="191"/>
      <c r="BU125" s="191"/>
      <c r="BV125" s="191"/>
      <c r="BW125" s="191"/>
      <c r="BX125" s="191"/>
      <c r="BY125" s="191"/>
      <c r="BZ125" s="191"/>
      <c r="CA125" s="191"/>
      <c r="CB125" s="191"/>
      <c r="CC125" s="191"/>
      <c r="CD125" s="191"/>
      <c r="CE125" s="191"/>
      <c r="CF125" s="191"/>
      <c r="CG125" s="191"/>
      <c r="CH125" s="191"/>
      <c r="CI125" s="191"/>
      <c r="CJ125" s="191"/>
      <c r="CK125" s="191"/>
      <c r="CL125" s="191"/>
      <c r="CM125" s="191"/>
      <c r="CN125" s="191"/>
      <c r="CO125" s="191"/>
      <c r="CP125" s="191"/>
      <c r="CQ125" s="191"/>
      <c r="CR125" s="191"/>
      <c r="CS125" s="191"/>
      <c r="CT125" s="191"/>
      <c r="CU125" s="191"/>
      <c r="CV125" s="191"/>
      <c r="CW125" s="191"/>
      <c r="CX125" s="191"/>
      <c r="CY125" s="191"/>
      <c r="CZ125" s="191"/>
      <c r="DA125" s="191"/>
      <c r="DB125" s="191"/>
      <c r="DC125" s="191"/>
      <c r="DD125" s="191"/>
      <c r="DE125" s="191"/>
      <c r="DF125" s="191"/>
      <c r="DG125" s="191"/>
      <c r="DH125" s="191"/>
      <c r="DI125" s="191"/>
      <c r="DJ125" s="191"/>
      <c r="DK125" s="191"/>
      <c r="DL125" s="191"/>
      <c r="DM125" s="191"/>
      <c r="DN125" s="191"/>
      <c r="DO125" s="191"/>
      <c r="DP125" s="191"/>
      <c r="DQ125" s="191"/>
      <c r="DR125" s="191"/>
      <c r="DS125" s="191"/>
      <c r="DT125" s="191"/>
      <c r="DU125" s="191"/>
      <c r="DV125" s="191"/>
      <c r="DW125" s="191"/>
      <c r="DX125" s="191"/>
      <c r="DY125" s="191"/>
      <c r="DZ125" s="191"/>
      <c r="EA125" s="191"/>
      <c r="EB125" s="191"/>
      <c r="EC125" s="191"/>
      <c r="ED125" s="191"/>
      <c r="EE125" s="191"/>
      <c r="EF125" s="191"/>
      <c r="EG125" s="191"/>
      <c r="EH125" s="191"/>
      <c r="EI125" s="191"/>
      <c r="EJ125" s="191"/>
      <c r="EK125" s="191"/>
      <c r="EL125" s="191"/>
      <c r="EM125" s="191"/>
      <c r="EN125" s="191"/>
      <c r="EO125" s="191"/>
      <c r="EP125" s="191"/>
      <c r="EQ125" s="191"/>
      <c r="ER125" s="191"/>
      <c r="ES125" s="191"/>
      <c r="ET125" s="191"/>
      <c r="EU125" s="191"/>
      <c r="EV125" s="191"/>
      <c r="EW125" s="191"/>
      <c r="EX125" s="191"/>
      <c r="EY125" s="191"/>
      <c r="EZ125" s="191"/>
      <c r="FA125" s="191"/>
      <c r="FB125" s="191"/>
      <c r="FC125" s="191"/>
      <c r="FD125" s="191"/>
      <c r="FE125" s="191"/>
      <c r="FF125" s="191"/>
      <c r="FG125" s="191"/>
      <c r="FH125" s="191"/>
      <c r="FI125" s="191"/>
      <c r="FJ125" s="191"/>
      <c r="FK125" s="191"/>
      <c r="FL125" s="191"/>
      <c r="FM125" s="191"/>
      <c r="FN125" s="191"/>
      <c r="FO125" s="191"/>
      <c r="FP125" s="191"/>
      <c r="FQ125" s="191"/>
      <c r="FR125" s="191"/>
      <c r="FS125" s="191"/>
      <c r="FT125" s="191"/>
      <c r="FU125" s="191"/>
      <c r="FV125" s="191"/>
      <c r="FW125" s="191"/>
      <c r="FX125" s="191"/>
      <c r="FY125" s="191"/>
      <c r="FZ125" s="191"/>
      <c r="GA125" s="191"/>
      <c r="GB125" s="191"/>
      <c r="GC125" s="191"/>
      <c r="GD125" s="191"/>
      <c r="GE125" s="191"/>
      <c r="GF125" s="191"/>
      <c r="GG125" s="191"/>
      <c r="GH125" s="191"/>
      <c r="GI125" s="191"/>
      <c r="GJ125" s="191"/>
      <c r="GK125" s="191"/>
      <c r="GL125" s="191"/>
      <c r="GM125" s="191"/>
      <c r="GN125" s="191"/>
      <c r="GO125" s="191"/>
      <c r="GP125" s="191"/>
      <c r="GQ125" s="191"/>
      <c r="GR125" s="191"/>
      <c r="GS125" s="191"/>
      <c r="GT125" s="191"/>
      <c r="GU125" s="191"/>
      <c r="GV125" s="191"/>
      <c r="GW125" s="191"/>
      <c r="GX125" s="191"/>
      <c r="GY125" s="191"/>
      <c r="GZ125" s="191"/>
      <c r="HA125" s="191"/>
      <c r="HB125" s="191"/>
      <c r="HC125" s="191"/>
      <c r="HD125" s="191"/>
      <c r="HE125" s="191"/>
      <c r="HF125" s="191"/>
      <c r="HG125" s="191"/>
      <c r="HH125" s="191"/>
      <c r="HI125" s="191"/>
      <c r="HJ125" s="191"/>
      <c r="HK125" s="191"/>
      <c r="HL125" s="191"/>
      <c r="HM125" s="191"/>
      <c r="HN125" s="191"/>
      <c r="HO125" s="191"/>
      <c r="HP125" s="191"/>
      <c r="HQ125" s="191"/>
      <c r="HR125" s="191"/>
      <c r="HS125" s="191"/>
      <c r="HT125" s="191"/>
      <c r="HU125" s="191"/>
      <c r="HV125" s="191"/>
      <c r="HW125" s="191"/>
      <c r="HX125" s="191"/>
      <c r="HY125" s="191"/>
      <c r="HZ125" s="191"/>
      <c r="IA125" s="191"/>
      <c r="IB125" s="191"/>
      <c r="IC125" s="191"/>
      <c r="ID125" s="191"/>
      <c r="IE125" s="191"/>
      <c r="IF125" s="191"/>
      <c r="IG125" s="191"/>
      <c r="IH125" s="191"/>
      <c r="II125" s="191"/>
      <c r="IJ125" s="191"/>
      <c r="IK125" s="191"/>
      <c r="IL125" s="191"/>
      <c r="IM125" s="191"/>
      <c r="IN125" s="191"/>
      <c r="IO125" s="191"/>
      <c r="IP125" s="191"/>
      <c r="IQ125" s="191"/>
      <c r="IR125" s="191"/>
      <c r="IS125" s="191"/>
      <c r="IT125" s="191"/>
      <c r="IU125" s="191"/>
      <c r="IV125" s="191"/>
      <c r="IW125" s="191"/>
      <c r="IX125" s="191"/>
      <c r="IY125" s="191"/>
      <c r="IZ125" s="191"/>
      <c r="JA125" s="191"/>
      <c r="JB125" s="191"/>
      <c r="JC125" s="191"/>
      <c r="JD125" s="191"/>
      <c r="JE125" s="191"/>
      <c r="JF125" s="191"/>
      <c r="JG125" s="191"/>
      <c r="JH125" s="191"/>
      <c r="JI125" s="191"/>
      <c r="JJ125" s="191"/>
      <c r="JK125" s="191"/>
      <c r="JL125" s="191"/>
      <c r="JM125" s="191"/>
      <c r="JN125" s="191"/>
      <c r="JO125" s="191"/>
      <c r="JP125" s="191"/>
      <c r="JQ125" s="191"/>
      <c r="JR125" s="191"/>
      <c r="JS125" s="191"/>
      <c r="JT125" s="191"/>
      <c r="JU125" s="191"/>
      <c r="JV125" s="191"/>
      <c r="JW125" s="191"/>
      <c r="JX125" s="191"/>
      <c r="JY125" s="191"/>
      <c r="JZ125" s="191"/>
      <c r="KA125" s="191"/>
      <c r="KB125" s="191"/>
      <c r="KC125" s="191"/>
      <c r="KD125" s="191"/>
      <c r="KE125" s="191"/>
      <c r="KF125" s="191"/>
      <c r="KG125" s="191"/>
      <c r="KH125" s="191"/>
      <c r="KI125" s="191"/>
      <c r="KJ125" s="191"/>
      <c r="KK125" s="191"/>
      <c r="KL125" s="191"/>
      <c r="KM125" s="191"/>
      <c r="KN125" s="191"/>
      <c r="KO125" s="191"/>
      <c r="KP125" s="191"/>
      <c r="KQ125" s="191"/>
      <c r="KR125" s="191"/>
      <c r="KS125" s="191"/>
      <c r="KT125" s="191"/>
      <c r="KU125" s="191"/>
      <c r="KV125" s="191"/>
      <c r="KW125" s="191"/>
      <c r="KX125" s="191"/>
      <c r="KY125" s="191"/>
      <c r="KZ125" s="191"/>
      <c r="LA125" s="191"/>
      <c r="LB125" s="191"/>
      <c r="LC125" s="191"/>
      <c r="LD125" s="191"/>
      <c r="LE125" s="191"/>
      <c r="LF125" s="191"/>
      <c r="LG125" s="191"/>
      <c r="LH125" s="191"/>
      <c r="LI125" s="191"/>
      <c r="LJ125" s="191"/>
      <c r="LK125" s="191"/>
      <c r="LL125" s="191"/>
      <c r="LM125" s="191"/>
      <c r="LN125" s="191"/>
      <c r="LO125" s="191"/>
      <c r="LP125" s="191"/>
      <c r="LQ125" s="191"/>
      <c r="LR125" s="191"/>
      <c r="LS125" s="191"/>
      <c r="LT125" s="191"/>
      <c r="LU125" s="191"/>
      <c r="LV125" s="191"/>
      <c r="LW125" s="191"/>
      <c r="LX125" s="191"/>
      <c r="LY125" s="191"/>
      <c r="LZ125" s="191"/>
      <c r="MA125" s="191"/>
      <c r="MB125" s="191"/>
      <c r="MC125" s="191"/>
      <c r="MD125" s="191"/>
      <c r="ME125" s="191"/>
      <c r="MF125" s="191"/>
      <c r="MG125" s="191"/>
      <c r="MH125" s="191"/>
      <c r="MI125" s="191"/>
      <c r="MJ125" s="191"/>
      <c r="MK125" s="191"/>
      <c r="ML125" s="191"/>
      <c r="MM125" s="191"/>
      <c r="MN125" s="191"/>
      <c r="MO125" s="191"/>
      <c r="MP125" s="191"/>
      <c r="MQ125" s="191"/>
      <c r="MR125" s="191"/>
      <c r="MS125" s="191"/>
      <c r="MT125" s="191"/>
      <c r="MU125" s="191"/>
      <c r="MV125" s="191"/>
      <c r="MW125" s="191"/>
      <c r="MX125" s="191"/>
      <c r="MY125" s="191"/>
      <c r="MZ125" s="191"/>
      <c r="NA125" s="191"/>
      <c r="NB125" s="191"/>
      <c r="NC125" s="191"/>
      <c r="ND125" s="191"/>
      <c r="NE125" s="191"/>
      <c r="NF125" s="191"/>
      <c r="NG125" s="191"/>
      <c r="NH125" s="191"/>
      <c r="NI125" s="191"/>
      <c r="NJ125" s="191"/>
      <c r="NK125" s="191"/>
      <c r="NL125" s="191"/>
      <c r="NM125" s="191"/>
      <c r="NN125" s="191"/>
      <c r="NO125" s="191"/>
      <c r="NP125" s="191"/>
      <c r="NQ125" s="191"/>
      <c r="NR125" s="191"/>
      <c r="NS125" s="191"/>
      <c r="NT125" s="191"/>
      <c r="NU125" s="191"/>
      <c r="NV125" s="191"/>
      <c r="NW125" s="191"/>
      <c r="NX125" s="191"/>
      <c r="NY125" s="191"/>
      <c r="NZ125" s="191"/>
      <c r="OA125" s="191"/>
      <c r="OB125" s="191"/>
      <c r="OC125" s="191"/>
      <c r="OD125" s="191"/>
      <c r="OE125" s="191"/>
      <c r="OF125" s="191"/>
      <c r="OG125" s="191"/>
      <c r="OH125" s="191"/>
      <c r="OI125" s="191"/>
      <c r="OJ125" s="191"/>
      <c r="OK125" s="191"/>
      <c r="OL125" s="191"/>
      <c r="OM125" s="191"/>
      <c r="ON125" s="191"/>
      <c r="OO125" s="191"/>
      <c r="OP125" s="191"/>
      <c r="OQ125" s="191"/>
      <c r="OR125" s="191"/>
      <c r="OS125" s="191"/>
      <c r="OT125" s="191"/>
      <c r="OU125" s="191"/>
      <c r="OV125" s="191"/>
      <c r="OW125" s="191"/>
      <c r="OX125" s="191"/>
      <c r="OY125" s="191"/>
      <c r="OZ125" s="191"/>
      <c r="PA125" s="191"/>
      <c r="PB125" s="191"/>
      <c r="PC125" s="191"/>
      <c r="PD125" s="191"/>
      <c r="PE125" s="191"/>
      <c r="PF125" s="191"/>
      <c r="PG125" s="191"/>
      <c r="PH125" s="191"/>
      <c r="PI125" s="191"/>
      <c r="PJ125" s="191"/>
      <c r="PK125" s="191"/>
      <c r="PL125" s="191"/>
      <c r="PM125" s="191"/>
      <c r="PN125" s="191"/>
      <c r="PO125" s="191"/>
      <c r="PP125" s="191"/>
      <c r="PQ125" s="191"/>
      <c r="PR125" s="191"/>
      <c r="PS125" s="191"/>
      <c r="PT125" s="191"/>
      <c r="PU125" s="191"/>
      <c r="PV125" s="191"/>
      <c r="PW125" s="191"/>
      <c r="PX125" s="191"/>
      <c r="PY125" s="191"/>
      <c r="PZ125" s="191"/>
      <c r="QA125" s="191"/>
      <c r="QB125" s="191"/>
      <c r="QC125" s="191"/>
      <c r="QD125" s="191"/>
      <c r="QE125" s="191"/>
      <c r="QF125" s="191"/>
      <c r="QG125" s="191"/>
      <c r="QH125" s="191"/>
      <c r="QI125" s="191"/>
      <c r="QJ125" s="191"/>
      <c r="QK125" s="191"/>
      <c r="QL125" s="191"/>
      <c r="QM125" s="191"/>
      <c r="QN125" s="191"/>
      <c r="QO125" s="191"/>
      <c r="QP125" s="191"/>
      <c r="QQ125" s="191"/>
      <c r="QR125" s="191"/>
      <c r="QS125" s="191"/>
      <c r="QT125" s="191"/>
      <c r="QU125" s="191"/>
      <c r="QV125" s="191"/>
      <c r="QW125" s="191"/>
      <c r="QX125" s="191"/>
      <c r="QY125" s="191"/>
      <c r="QZ125" s="191"/>
      <c r="RA125" s="191"/>
      <c r="RB125" s="191"/>
      <c r="RC125" s="191"/>
      <c r="RD125" s="191"/>
      <c r="RE125" s="191"/>
      <c r="RF125" s="191"/>
      <c r="RG125" s="191"/>
      <c r="RH125" s="191"/>
      <c r="RI125" s="191"/>
      <c r="RJ125" s="191"/>
      <c r="RK125" s="191"/>
      <c r="RL125" s="191"/>
      <c r="RM125" s="191"/>
      <c r="RN125" s="191"/>
      <c r="RO125" s="191"/>
      <c r="RP125" s="191"/>
      <c r="RQ125" s="191"/>
      <c r="RR125" s="191"/>
      <c r="RS125" s="191"/>
      <c r="RT125" s="191"/>
      <c r="RU125" s="191"/>
      <c r="RV125" s="191"/>
      <c r="RW125" s="191"/>
      <c r="RX125" s="191"/>
      <c r="RY125" s="191"/>
      <c r="RZ125" s="191"/>
      <c r="SA125" s="191"/>
      <c r="SB125" s="191"/>
      <c r="SC125" s="191"/>
      <c r="SD125" s="191"/>
      <c r="SE125" s="191"/>
      <c r="SF125" s="191"/>
      <c r="SG125" s="191"/>
      <c r="SH125" s="191"/>
      <c r="SI125" s="191"/>
      <c r="SJ125" s="191"/>
      <c r="SK125" s="191"/>
      <c r="SL125" s="191"/>
      <c r="SM125" s="191"/>
      <c r="SN125" s="191"/>
      <c r="SO125" s="191"/>
      <c r="SP125" s="191"/>
      <c r="SQ125" s="191"/>
      <c r="SR125" s="191"/>
      <c r="SS125" s="191"/>
      <c r="ST125" s="191"/>
      <c r="SU125" s="191"/>
      <c r="SV125" s="191"/>
      <c r="SW125" s="191"/>
      <c r="SX125" s="191"/>
      <c r="SY125" s="191"/>
      <c r="SZ125" s="191"/>
      <c r="TA125" s="191"/>
      <c r="TB125" s="191"/>
      <c r="TC125" s="191"/>
      <c r="TD125" s="191"/>
      <c r="TE125" s="191"/>
      <c r="TF125" s="191"/>
      <c r="TG125" s="191"/>
      <c r="TH125" s="191"/>
      <c r="TI125" s="191"/>
      <c r="TJ125" s="191"/>
      <c r="TK125" s="191"/>
      <c r="TL125" s="191"/>
      <c r="TM125" s="191"/>
      <c r="TN125" s="191"/>
      <c r="TO125" s="191"/>
      <c r="TP125" s="191"/>
      <c r="TQ125" s="191"/>
      <c r="TR125" s="191"/>
      <c r="TS125" s="191"/>
      <c r="TT125" s="191"/>
      <c r="TU125" s="191"/>
      <c r="TV125" s="191"/>
      <c r="TW125" s="191"/>
      <c r="TX125" s="191"/>
      <c r="TY125" s="191"/>
      <c r="TZ125" s="191"/>
      <c r="UA125" s="191"/>
      <c r="UB125" s="191"/>
      <c r="UC125" s="191"/>
      <c r="UD125" s="191"/>
      <c r="UE125" s="191"/>
      <c r="UF125" s="191"/>
      <c r="UG125" s="191"/>
      <c r="UH125" s="191"/>
      <c r="UI125" s="191"/>
      <c r="UJ125" s="191"/>
      <c r="UK125" s="191"/>
      <c r="UL125" s="191"/>
      <c r="UM125" s="191"/>
      <c r="UN125" s="191"/>
      <c r="UO125" s="191"/>
      <c r="UP125" s="191"/>
      <c r="UQ125" s="191"/>
      <c r="UR125" s="191"/>
      <c r="US125" s="191"/>
      <c r="UT125" s="191"/>
      <c r="UU125" s="191"/>
      <c r="UV125" s="191"/>
      <c r="UW125" s="191"/>
      <c r="UX125" s="191"/>
      <c r="UY125" s="191"/>
      <c r="UZ125" s="191"/>
      <c r="VA125" s="191"/>
      <c r="VB125" s="191"/>
      <c r="VC125" s="191"/>
      <c r="VD125" s="191"/>
      <c r="VE125" s="191"/>
      <c r="VF125" s="191"/>
      <c r="VG125" s="191"/>
      <c r="VH125" s="191"/>
      <c r="VI125" s="191"/>
      <c r="VJ125" s="191"/>
      <c r="VK125" s="191"/>
      <c r="VL125" s="191"/>
      <c r="VM125" s="191"/>
      <c r="VN125" s="191"/>
      <c r="VO125" s="191"/>
      <c r="VP125" s="191"/>
      <c r="VQ125" s="191"/>
      <c r="VR125" s="191"/>
      <c r="VS125" s="191"/>
      <c r="VT125" s="191"/>
      <c r="VU125" s="191"/>
      <c r="VV125" s="191"/>
      <c r="VW125" s="191"/>
      <c r="VX125" s="191"/>
      <c r="VY125" s="191"/>
      <c r="VZ125" s="191"/>
      <c r="WA125" s="191"/>
      <c r="WB125" s="191"/>
      <c r="WC125" s="191"/>
      <c r="WD125" s="191"/>
      <c r="WE125" s="191"/>
      <c r="WF125" s="191"/>
      <c r="WG125" s="191"/>
      <c r="WH125" s="191"/>
      <c r="WI125" s="191"/>
      <c r="WJ125" s="191"/>
      <c r="WK125" s="191"/>
      <c r="WL125" s="191"/>
      <c r="WM125" s="191"/>
      <c r="WN125" s="191"/>
      <c r="WO125" s="191"/>
      <c r="WP125" s="191"/>
      <c r="WQ125" s="191"/>
      <c r="WR125" s="191"/>
      <c r="WS125" s="191"/>
      <c r="WT125" s="191"/>
      <c r="WU125" s="191"/>
      <c r="WV125" s="191"/>
      <c r="WW125" s="191"/>
      <c r="WX125" s="191"/>
      <c r="WY125" s="191"/>
      <c r="WZ125" s="191"/>
      <c r="XA125" s="191"/>
      <c r="XB125" s="191"/>
      <c r="XC125" s="191"/>
      <c r="XD125" s="191"/>
      <c r="XE125" s="191"/>
      <c r="XF125" s="191"/>
      <c r="XG125" s="191"/>
      <c r="XH125" s="191"/>
      <c r="XI125" s="191"/>
      <c r="XJ125" s="191"/>
      <c r="XK125" s="191"/>
      <c r="XL125" s="191"/>
      <c r="XM125" s="191"/>
      <c r="XN125" s="191"/>
      <c r="XO125" s="191"/>
      <c r="XP125" s="191"/>
      <c r="XQ125" s="191"/>
      <c r="XR125" s="191"/>
      <c r="XS125" s="191"/>
      <c r="XT125" s="191"/>
      <c r="XU125" s="191"/>
      <c r="XV125" s="191"/>
      <c r="XW125" s="191"/>
      <c r="XX125" s="191"/>
      <c r="XY125" s="191"/>
      <c r="XZ125" s="191"/>
      <c r="YA125" s="191"/>
      <c r="YB125" s="191"/>
      <c r="YC125" s="191"/>
      <c r="YD125" s="191"/>
      <c r="YE125" s="191"/>
      <c r="YF125" s="191"/>
      <c r="YG125" s="191"/>
      <c r="YH125" s="191"/>
      <c r="YI125" s="191"/>
      <c r="YJ125" s="191"/>
      <c r="YK125" s="191"/>
      <c r="YL125" s="191"/>
      <c r="YM125" s="191"/>
      <c r="YN125" s="191"/>
      <c r="YO125" s="191"/>
      <c r="YP125" s="191"/>
      <c r="YQ125" s="191"/>
      <c r="YR125" s="191"/>
      <c r="YS125" s="191"/>
      <c r="YT125" s="191"/>
      <c r="YU125" s="191"/>
      <c r="YV125" s="191"/>
      <c r="YW125" s="191"/>
      <c r="YX125" s="191"/>
      <c r="YY125" s="191"/>
      <c r="YZ125" s="191"/>
      <c r="ZA125" s="191"/>
      <c r="ZB125" s="191"/>
      <c r="ZC125" s="191"/>
      <c r="ZD125" s="191"/>
      <c r="ZE125" s="191"/>
      <c r="ZF125" s="191"/>
      <c r="ZG125" s="191"/>
      <c r="ZH125" s="191"/>
      <c r="ZI125" s="191"/>
      <c r="ZJ125" s="191"/>
      <c r="ZK125" s="191"/>
      <c r="ZL125" s="191"/>
      <c r="ZM125" s="191"/>
      <c r="ZN125" s="191"/>
      <c r="ZO125" s="191"/>
      <c r="ZP125" s="191"/>
      <c r="ZQ125" s="191"/>
      <c r="ZR125" s="191"/>
      <c r="ZS125" s="191"/>
      <c r="ZT125" s="191"/>
      <c r="ZU125" s="191"/>
      <c r="ZV125" s="191"/>
      <c r="ZW125" s="191"/>
      <c r="ZX125" s="191"/>
      <c r="ZY125" s="191"/>
      <c r="ZZ125" s="191"/>
      <c r="AAA125" s="191"/>
      <c r="AAB125" s="191"/>
      <c r="AAC125" s="191"/>
      <c r="AAD125" s="191"/>
      <c r="AAE125" s="191"/>
      <c r="AAF125" s="191"/>
      <c r="AAG125" s="191"/>
      <c r="AAH125" s="191"/>
      <c r="AAI125" s="191"/>
      <c r="AAJ125" s="191"/>
      <c r="AAK125" s="191"/>
      <c r="AAL125" s="191"/>
      <c r="AAM125" s="191"/>
      <c r="AAN125" s="191"/>
      <c r="AAO125" s="191"/>
      <c r="AAP125" s="191"/>
      <c r="AAQ125" s="191"/>
      <c r="AAR125" s="191"/>
      <c r="AAS125" s="191"/>
      <c r="AAT125" s="191"/>
      <c r="AAU125" s="191"/>
      <c r="AAV125" s="191"/>
      <c r="AAW125" s="191"/>
      <c r="AAX125" s="191"/>
      <c r="AAY125" s="191"/>
      <c r="AAZ125" s="191"/>
      <c r="ABA125" s="191"/>
      <c r="ABB125" s="191"/>
      <c r="ABC125" s="191"/>
      <c r="ABD125" s="191"/>
      <c r="ABE125" s="191"/>
      <c r="ABF125" s="191"/>
      <c r="ABG125" s="191"/>
      <c r="ABH125" s="191"/>
      <c r="ABI125" s="191"/>
      <c r="ABJ125" s="191"/>
      <c r="ABK125" s="191"/>
      <c r="ABL125" s="191"/>
      <c r="ABM125" s="191"/>
      <c r="ABN125" s="191"/>
      <c r="ABO125" s="191"/>
      <c r="ABP125" s="191"/>
      <c r="ABQ125" s="191"/>
      <c r="ABR125" s="191"/>
      <c r="ABS125" s="191"/>
      <c r="ABT125" s="191"/>
      <c r="ABU125" s="191"/>
      <c r="ABV125" s="191"/>
      <c r="ABW125" s="191"/>
      <c r="ABX125" s="191"/>
      <c r="ABY125" s="191"/>
      <c r="ABZ125" s="191"/>
      <c r="ACA125" s="191"/>
      <c r="ACB125" s="191"/>
      <c r="ACC125" s="191"/>
      <c r="ACD125" s="191"/>
      <c r="ACE125" s="191"/>
      <c r="ACF125" s="191"/>
      <c r="ACG125" s="191"/>
      <c r="ACH125" s="191"/>
      <c r="ACI125" s="191"/>
      <c r="ACJ125" s="191"/>
      <c r="ACK125" s="191"/>
      <c r="ACL125" s="191"/>
      <c r="ACM125" s="191"/>
      <c r="ACN125" s="191"/>
      <c r="ACO125" s="191"/>
      <c r="ACP125" s="191"/>
      <c r="ACQ125" s="191"/>
      <c r="ACR125" s="191"/>
      <c r="ACS125" s="191"/>
      <c r="ACT125" s="191"/>
      <c r="ACU125" s="191"/>
      <c r="ACV125" s="191"/>
      <c r="ACW125" s="191"/>
      <c r="ACX125" s="191"/>
      <c r="ACY125" s="191"/>
      <c r="ACZ125" s="191"/>
      <c r="ADA125" s="191"/>
      <c r="ADB125" s="191"/>
      <c r="ADC125" s="191"/>
      <c r="ADD125" s="191"/>
      <c r="ADE125" s="191"/>
      <c r="ADF125" s="191"/>
      <c r="ADG125" s="191"/>
      <c r="ADH125" s="191"/>
      <c r="ADI125" s="191"/>
      <c r="ADJ125" s="191"/>
      <c r="ADK125" s="191"/>
      <c r="ADL125" s="191"/>
      <c r="ADM125" s="191"/>
      <c r="ADN125" s="191"/>
      <c r="ADO125" s="191"/>
      <c r="ADP125" s="191"/>
      <c r="ADQ125" s="191"/>
      <c r="ADR125" s="191"/>
      <c r="ADS125" s="191"/>
      <c r="ADT125" s="191"/>
      <c r="ADU125" s="191"/>
      <c r="ADV125" s="191"/>
      <c r="ADW125" s="191"/>
      <c r="ADX125" s="191"/>
      <c r="ADY125" s="191"/>
      <c r="ADZ125" s="191"/>
      <c r="AEA125" s="191"/>
      <c r="AEB125" s="191"/>
      <c r="AEC125" s="191"/>
      <c r="AED125" s="191"/>
      <c r="AEE125" s="191"/>
      <c r="AEF125" s="191"/>
      <c r="AEG125" s="191"/>
      <c r="AEH125" s="191"/>
      <c r="AEI125" s="191"/>
      <c r="AEJ125" s="191"/>
      <c r="AEK125" s="191"/>
      <c r="AEL125" s="191"/>
      <c r="AEM125" s="191"/>
      <c r="AEN125" s="191"/>
      <c r="AEO125" s="191"/>
      <c r="AEP125" s="191"/>
      <c r="AEQ125" s="191"/>
      <c r="AER125" s="191"/>
      <c r="AES125" s="191"/>
      <c r="AET125" s="191"/>
      <c r="AEU125" s="191"/>
      <c r="AEV125" s="191"/>
      <c r="AEW125" s="191"/>
      <c r="AEX125" s="191"/>
      <c r="AEY125" s="191"/>
      <c r="AEZ125" s="191"/>
      <c r="AFA125" s="191"/>
      <c r="AFB125" s="191"/>
      <c r="AFC125" s="191"/>
      <c r="AFD125" s="191"/>
      <c r="AFE125" s="191"/>
      <c r="AFF125" s="191"/>
      <c r="AFG125" s="191"/>
      <c r="AFH125" s="191"/>
      <c r="AFI125" s="191"/>
      <c r="AFJ125" s="191"/>
      <c r="AFK125" s="191"/>
      <c r="AFL125" s="191"/>
      <c r="AFM125" s="191"/>
      <c r="AFN125" s="191"/>
      <c r="AFO125" s="191"/>
      <c r="AFP125" s="191"/>
      <c r="AFQ125" s="191"/>
      <c r="AFR125" s="191"/>
      <c r="AFS125" s="191"/>
      <c r="AFT125" s="191"/>
      <c r="AFU125" s="191"/>
      <c r="AFV125" s="191"/>
      <c r="AFW125" s="191"/>
      <c r="AFX125" s="191"/>
      <c r="AFY125" s="191"/>
      <c r="AFZ125" s="191"/>
      <c r="AGA125" s="191"/>
      <c r="AGB125" s="191"/>
      <c r="AGC125" s="191"/>
      <c r="AGD125" s="191"/>
      <c r="AGE125" s="191"/>
      <c r="AGF125" s="191"/>
      <c r="AGG125" s="191"/>
      <c r="AGH125" s="191"/>
      <c r="AGI125" s="191"/>
      <c r="AGJ125" s="191"/>
      <c r="AGK125" s="191"/>
      <c r="AGL125" s="191"/>
      <c r="AGM125" s="191"/>
      <c r="AGN125" s="191"/>
      <c r="AGO125" s="191"/>
      <c r="AGP125" s="191"/>
      <c r="AGQ125" s="191"/>
      <c r="AGR125" s="191"/>
      <c r="AGS125" s="191"/>
      <c r="AGT125" s="191"/>
      <c r="AGU125" s="191"/>
      <c r="AGV125" s="191"/>
      <c r="AGW125" s="191"/>
      <c r="AGX125" s="191"/>
      <c r="AGY125" s="191"/>
      <c r="AGZ125" s="191"/>
      <c r="AHA125" s="191"/>
      <c r="AHB125" s="191"/>
      <c r="AHC125" s="191"/>
      <c r="AHD125" s="191"/>
      <c r="AHE125" s="191"/>
      <c r="AHF125" s="191"/>
      <c r="AHG125" s="191"/>
      <c r="AHH125" s="191"/>
      <c r="AHI125" s="191"/>
      <c r="AHJ125" s="191"/>
      <c r="AHK125" s="191"/>
      <c r="AHL125" s="191"/>
      <c r="AHM125" s="191"/>
      <c r="AHN125" s="191"/>
      <c r="AHO125" s="191"/>
      <c r="AHP125" s="191"/>
      <c r="AHQ125" s="191"/>
      <c r="AHR125" s="191"/>
      <c r="AHS125" s="191"/>
      <c r="AHT125" s="191"/>
      <c r="AHU125" s="191"/>
      <c r="AHV125" s="191"/>
      <c r="AHW125" s="191"/>
      <c r="AHX125" s="191"/>
      <c r="AHY125" s="191"/>
      <c r="AHZ125" s="191"/>
      <c r="AIA125" s="191"/>
      <c r="AIB125" s="191"/>
      <c r="AIC125" s="191"/>
      <c r="AID125" s="191"/>
      <c r="AIE125" s="191"/>
      <c r="AIF125" s="191"/>
      <c r="AIG125" s="191"/>
      <c r="AIH125" s="191"/>
      <c r="AII125" s="191"/>
      <c r="AIJ125" s="191"/>
      <c r="AIK125" s="191"/>
      <c r="AIL125" s="191"/>
      <c r="AIM125" s="191"/>
      <c r="AIN125" s="191"/>
      <c r="AIO125" s="191"/>
      <c r="AIP125" s="191"/>
      <c r="AIQ125" s="191"/>
      <c r="AIR125" s="191"/>
      <c r="AIS125" s="191"/>
      <c r="AIT125" s="191"/>
      <c r="AIU125" s="191"/>
      <c r="AIV125" s="191"/>
      <c r="AIW125" s="191"/>
      <c r="AIX125" s="191"/>
      <c r="AIY125" s="191"/>
      <c r="AIZ125" s="191"/>
      <c r="AJA125" s="191"/>
      <c r="AJB125" s="191"/>
      <c r="AJC125" s="191"/>
      <c r="AJD125" s="191"/>
      <c r="AJE125" s="191"/>
      <c r="AJF125" s="191"/>
      <c r="AJG125" s="191"/>
      <c r="AJH125" s="191"/>
      <c r="AJI125" s="191"/>
      <c r="AJJ125" s="191"/>
      <c r="AJK125" s="191"/>
      <c r="AJL125" s="191"/>
      <c r="AJM125" s="191"/>
      <c r="AJN125" s="191"/>
      <c r="AJO125" s="191"/>
      <c r="AJP125" s="191"/>
      <c r="AJQ125" s="191"/>
      <c r="AJR125" s="191"/>
      <c r="AJS125" s="191"/>
      <c r="AJT125" s="191"/>
      <c r="AJU125" s="191"/>
      <c r="AJV125" s="191"/>
      <c r="AJW125" s="191"/>
      <c r="AJX125" s="191"/>
      <c r="AJY125" s="191"/>
      <c r="AJZ125" s="191"/>
      <c r="AKA125" s="191"/>
      <c r="AKB125" s="191"/>
      <c r="AKC125" s="191"/>
      <c r="AKD125" s="191"/>
      <c r="AKE125" s="191"/>
      <c r="AKF125" s="191"/>
      <c r="AKG125" s="191"/>
      <c r="AKH125" s="191"/>
      <c r="AKI125" s="191"/>
      <c r="AKJ125" s="191"/>
      <c r="AKK125" s="191"/>
      <c r="AKL125" s="191"/>
      <c r="AKM125" s="191"/>
      <c r="AKN125" s="191"/>
      <c r="AKO125" s="191"/>
      <c r="AKP125" s="191"/>
      <c r="AKQ125" s="191"/>
      <c r="AKR125" s="191"/>
      <c r="AKS125" s="191"/>
      <c r="AKT125" s="191"/>
      <c r="AKU125" s="191"/>
      <c r="AKV125" s="191"/>
      <c r="AKW125" s="191"/>
      <c r="AKX125" s="191"/>
      <c r="AKY125" s="191"/>
      <c r="AKZ125" s="191"/>
      <c r="ALA125" s="191"/>
      <c r="ALB125" s="191"/>
      <c r="ALC125" s="191"/>
      <c r="ALD125" s="191"/>
      <c r="ALE125" s="191"/>
      <c r="ALF125" s="191"/>
      <c r="ALG125" s="191"/>
      <c r="ALH125" s="191"/>
      <c r="ALI125" s="191"/>
      <c r="ALJ125" s="191"/>
      <c r="ALK125" s="191"/>
      <c r="ALL125" s="191"/>
      <c r="ALM125" s="191"/>
      <c r="ALN125" s="191"/>
      <c r="ALO125" s="191"/>
      <c r="ALP125" s="191"/>
      <c r="ALQ125" s="191"/>
      <c r="ALR125" s="191"/>
      <c r="ALS125" s="191"/>
      <c r="ALT125" s="191"/>
      <c r="ALU125" s="191"/>
      <c r="ALV125" s="191"/>
      <c r="ALW125" s="191"/>
      <c r="ALX125" s="191"/>
      <c r="ALY125" s="191"/>
      <c r="ALZ125" s="191"/>
      <c r="AMA125" s="191"/>
      <c r="AMB125" s="191"/>
      <c r="AMC125" s="191"/>
      <c r="AMD125" s="191"/>
      <c r="AME125" s="191"/>
      <c r="AMF125" s="191"/>
      <c r="AMG125" s="191"/>
      <c r="AMH125" s="191"/>
      <c r="AMI125" s="191"/>
      <c r="AMJ125" s="191"/>
    </row>
    <row r="126" spans="1:1024" ht="60" customHeight="1">
      <c r="B126" s="198" t="str">
        <f t="shared" ref="B126:E145" ca="1" si="8">B3</f>
        <v>A1_A1</v>
      </c>
      <c r="C126" s="198" t="str">
        <f t="shared" ca="1" si="8"/>
        <v>Accesso, valutazione e progettazione</v>
      </c>
      <c r="D126" s="198" t="str">
        <f t="shared" ca="1" si="8"/>
        <v>Servizi di Informazione consulenza e orientamento</v>
      </c>
      <c r="E126" s="198" t="str">
        <f t="shared" ca="1" si="8"/>
        <v>Segretariato Sociale</v>
      </c>
      <c r="F126" s="198" t="str">
        <f ca="1">IFERROR(VLOOKUP($B126,'TABELLA DI APPOGGIO'!$B$2:$EI$86,138,FALSE()),"")</f>
        <v>Sì</v>
      </c>
      <c r="G126" s="199">
        <f ca="1">IFERROR(VLOOKUP($B126,'TABELLA DI APPOGGIO'!$B$2:$EH$86,54,FALSE()),"")</f>
        <v>321000</v>
      </c>
      <c r="H126" s="199">
        <f ca="1">IFERROR(VLOOKUP($B126,'TABELLA DI APPOGGIO'!$B$2:$EH$86,55,FALSE()),"")</f>
        <v>0</v>
      </c>
      <c r="I126" s="199">
        <f ca="1">IFERROR(VLOOKUP($B126,'TABELLA DI APPOGGIO'!$B$2:$EH$86,56,FALSE()),"")</f>
        <v>0</v>
      </c>
      <c r="J126" s="199">
        <f ca="1">IFERROR(VLOOKUP($B126,'TABELLA DI APPOGGIO'!$B$2:$EH$86,57,FALSE()),"")</f>
        <v>0</v>
      </c>
      <c r="K126" s="199">
        <f ca="1">IFERROR(VLOOKUP($B126,'TABELLA DI APPOGGIO'!$B$2:$EH$86,58,FALSE()),"")</f>
        <v>0</v>
      </c>
      <c r="L126" s="199">
        <f ca="1">IFERROR(VLOOKUP($B126,'TABELLA DI APPOGGIO'!$B$2:$EH$86,59,FALSE()),"")</f>
        <v>321000</v>
      </c>
      <c r="M126" s="199">
        <f ca="1">IFERROR(VLOOKUP($B126,'TABELLA DI APPOGGIO'!$B$2:$EH$86,60,FALSE()),"")</f>
        <v>0</v>
      </c>
      <c r="N126" s="199">
        <f ca="1">IFERROR(VLOOKUP($B126,'TABELLA DI APPOGGIO'!$B$2:$EH$86,61,FALSE()),"")</f>
        <v>0</v>
      </c>
      <c r="O126" s="199">
        <f ca="1">IFERROR(VLOOKUP($B126,'TABELLA DI APPOGGIO'!$B$2:$EH$86,62,FALSE()),"")</f>
        <v>0</v>
      </c>
      <c r="P126" s="199">
        <f ca="1">IFERROR(VLOOKUP($B126,'TABELLA DI APPOGGIO'!$B$2:$EH$86,63,FALSE()),"")</f>
        <v>0</v>
      </c>
      <c r="Q126" s="199">
        <f ca="1">IFERROR(VLOOKUP($B126,'TABELLA DI APPOGGIO'!$B$2:$EH$86,64,FALSE()),"")</f>
        <v>0</v>
      </c>
      <c r="R126" s="199">
        <f ca="1">IFERROR(VLOOKUP($B126,'TABELLA DI APPOGGIO'!$B$2:$EH$86,65,FALSE()),"")</f>
        <v>0</v>
      </c>
      <c r="S126" s="199">
        <f ca="1">IFERROR(VLOOKUP($B126,'TABELLA DI APPOGGIO'!$B$2:$EH$86,66,FALSE()),"")</f>
        <v>0</v>
      </c>
      <c r="T126" s="199">
        <f ca="1">IFERROR(VLOOKUP($B126,'TABELLA DI APPOGGIO'!$B$2:$EH$86,67,FALSE()),"")</f>
        <v>0</v>
      </c>
      <c r="U126" s="199">
        <f ca="1">IFERROR(VLOOKUP($B126,'TABELLA DI APPOGGIO'!$B$2:$EH$86,68,FALSE()),"")</f>
        <v>0</v>
      </c>
      <c r="V126" s="199">
        <f ca="1">IFERROR(VLOOKUP($B126,'TABELLA DI APPOGGIO'!$B$2:$EH$86,69,FALSE()),"")</f>
        <v>0</v>
      </c>
    </row>
    <row r="127" spans="1:1024" ht="60" customHeight="1">
      <c r="B127" s="198" t="str">
        <f t="shared" ca="1" si="8"/>
        <v>A1_A1</v>
      </c>
      <c r="C127" s="198" t="str">
        <f t="shared" ca="1" si="8"/>
        <v>Accesso, valutazione e progettazione</v>
      </c>
      <c r="D127" s="198" t="str">
        <f t="shared" ca="1" si="8"/>
        <v>Servizi di Informazione consulenza e orientamento</v>
      </c>
      <c r="E127" s="198" t="str">
        <f t="shared" ca="1" si="8"/>
        <v>Segretariato Sociale</v>
      </c>
      <c r="F127" s="198" t="str">
        <f ca="1">IFERROR(VLOOKUP($B127,'TABELLA DI APPOGGIO'!$B$2:$EI$86,138,FALSE()),"")</f>
        <v>Sì</v>
      </c>
      <c r="G127" s="199">
        <f ca="1">IFERROR(VLOOKUP($B127,'TABELLA DI APPOGGIO'!$B$2:$EH$86,54,FALSE()),"")</f>
        <v>321000</v>
      </c>
      <c r="H127" s="199">
        <f ca="1">IFERROR(VLOOKUP($B127,'TABELLA DI APPOGGIO'!$B$2:$EH$86,55,FALSE()),"")</f>
        <v>0</v>
      </c>
      <c r="I127" s="199">
        <f ca="1">IFERROR(VLOOKUP($B127,'TABELLA DI APPOGGIO'!$B$2:$EH$86,56,FALSE()),"")</f>
        <v>0</v>
      </c>
      <c r="J127" s="199">
        <f ca="1">IFERROR(VLOOKUP($B127,'TABELLA DI APPOGGIO'!$B$2:$EH$86,57,FALSE()),"")</f>
        <v>0</v>
      </c>
      <c r="K127" s="199">
        <f ca="1">IFERROR(VLOOKUP($B127,'TABELLA DI APPOGGIO'!$B$2:$EH$86,58,FALSE()),"")</f>
        <v>0</v>
      </c>
      <c r="L127" s="199">
        <f ca="1">IFERROR(VLOOKUP($B127,'TABELLA DI APPOGGIO'!$B$2:$EH$86,59,FALSE()),"")</f>
        <v>321000</v>
      </c>
      <c r="M127" s="199">
        <f ca="1">IFERROR(VLOOKUP($B127,'TABELLA DI APPOGGIO'!$B$2:$EH$86,60,FALSE()),"")</f>
        <v>0</v>
      </c>
      <c r="N127" s="199">
        <f ca="1">IFERROR(VLOOKUP($B127,'TABELLA DI APPOGGIO'!$B$2:$EH$86,61,FALSE()),"")</f>
        <v>0</v>
      </c>
      <c r="O127" s="199">
        <f ca="1">IFERROR(VLOOKUP($B127,'TABELLA DI APPOGGIO'!$B$2:$EH$86,62,FALSE()),"")</f>
        <v>0</v>
      </c>
      <c r="P127" s="199">
        <f ca="1">IFERROR(VLOOKUP($B127,'TABELLA DI APPOGGIO'!$B$2:$EH$86,63,FALSE()),"")</f>
        <v>0</v>
      </c>
      <c r="Q127" s="199">
        <f ca="1">IFERROR(VLOOKUP($B127,'TABELLA DI APPOGGIO'!$B$2:$EH$86,64,FALSE()),"")</f>
        <v>0</v>
      </c>
      <c r="R127" s="199">
        <f ca="1">IFERROR(VLOOKUP($B127,'TABELLA DI APPOGGIO'!$B$2:$EH$86,65,FALSE()),"")</f>
        <v>0</v>
      </c>
      <c r="S127" s="199">
        <f ca="1">IFERROR(VLOOKUP($B127,'TABELLA DI APPOGGIO'!$B$2:$EH$86,66,FALSE()),"")</f>
        <v>0</v>
      </c>
      <c r="T127" s="199">
        <f ca="1">IFERROR(VLOOKUP($B127,'TABELLA DI APPOGGIO'!$B$2:$EH$86,67,FALSE()),"")</f>
        <v>0</v>
      </c>
      <c r="U127" s="199">
        <f ca="1">IFERROR(VLOOKUP($B127,'TABELLA DI APPOGGIO'!$B$2:$EH$86,68,FALSE()),"")</f>
        <v>0</v>
      </c>
      <c r="V127" s="199">
        <f ca="1">IFERROR(VLOOKUP($B127,'TABELLA DI APPOGGIO'!$B$2:$EH$86,69,FALSE()),"")</f>
        <v>0</v>
      </c>
    </row>
    <row r="128" spans="1:1024" ht="60" customHeight="1">
      <c r="B128" s="198" t="str">
        <f t="shared" ca="1" si="8"/>
        <v>A1_A1</v>
      </c>
      <c r="C128" s="198" t="str">
        <f t="shared" ca="1" si="8"/>
        <v>Accesso, valutazione e progettazione</v>
      </c>
      <c r="D128" s="198" t="str">
        <f t="shared" ca="1" si="8"/>
        <v>Servizi di Informazione consulenza e orientamento</v>
      </c>
      <c r="E128" s="198" t="str">
        <f t="shared" ca="1" si="8"/>
        <v>Segretariato Sociale</v>
      </c>
      <c r="F128" s="198" t="str">
        <f ca="1">IFERROR(VLOOKUP($B128,'TABELLA DI APPOGGIO'!$B$2:$EI$86,138,FALSE()),"")</f>
        <v>Sì</v>
      </c>
      <c r="G128" s="199">
        <f ca="1">IFERROR(VLOOKUP($B128,'TABELLA DI APPOGGIO'!$B$2:$EH$86,54,FALSE()),"")</f>
        <v>321000</v>
      </c>
      <c r="H128" s="199">
        <f ca="1">IFERROR(VLOOKUP($B128,'TABELLA DI APPOGGIO'!$B$2:$EH$86,55,FALSE()),"")</f>
        <v>0</v>
      </c>
      <c r="I128" s="199">
        <f ca="1">IFERROR(VLOOKUP($B128,'TABELLA DI APPOGGIO'!$B$2:$EH$86,56,FALSE()),"")</f>
        <v>0</v>
      </c>
      <c r="J128" s="199">
        <f ca="1">IFERROR(VLOOKUP($B128,'TABELLA DI APPOGGIO'!$B$2:$EH$86,57,FALSE()),"")</f>
        <v>0</v>
      </c>
      <c r="K128" s="199">
        <f ca="1">IFERROR(VLOOKUP($B128,'TABELLA DI APPOGGIO'!$B$2:$EH$86,58,FALSE()),"")</f>
        <v>0</v>
      </c>
      <c r="L128" s="199">
        <f ca="1">IFERROR(VLOOKUP($B128,'TABELLA DI APPOGGIO'!$B$2:$EH$86,59,FALSE()),"")</f>
        <v>321000</v>
      </c>
      <c r="M128" s="199">
        <f ca="1">IFERROR(VLOOKUP($B128,'TABELLA DI APPOGGIO'!$B$2:$EH$86,60,FALSE()),"")</f>
        <v>0</v>
      </c>
      <c r="N128" s="199">
        <f ca="1">IFERROR(VLOOKUP($B128,'TABELLA DI APPOGGIO'!$B$2:$EH$86,61,FALSE()),"")</f>
        <v>0</v>
      </c>
      <c r="O128" s="199">
        <f ca="1">IFERROR(VLOOKUP($B128,'TABELLA DI APPOGGIO'!$B$2:$EH$86,62,FALSE()),"")</f>
        <v>0</v>
      </c>
      <c r="P128" s="199">
        <f ca="1">IFERROR(VLOOKUP($B128,'TABELLA DI APPOGGIO'!$B$2:$EH$86,63,FALSE()),"")</f>
        <v>0</v>
      </c>
      <c r="Q128" s="199">
        <f ca="1">IFERROR(VLOOKUP($B128,'TABELLA DI APPOGGIO'!$B$2:$EH$86,64,FALSE()),"")</f>
        <v>0</v>
      </c>
      <c r="R128" s="199">
        <f ca="1">IFERROR(VLOOKUP($B128,'TABELLA DI APPOGGIO'!$B$2:$EH$86,65,FALSE()),"")</f>
        <v>0</v>
      </c>
      <c r="S128" s="199">
        <f ca="1">IFERROR(VLOOKUP($B128,'TABELLA DI APPOGGIO'!$B$2:$EH$86,66,FALSE()),"")</f>
        <v>0</v>
      </c>
      <c r="T128" s="199">
        <f ca="1">IFERROR(VLOOKUP($B128,'TABELLA DI APPOGGIO'!$B$2:$EH$86,67,FALSE()),"")</f>
        <v>0</v>
      </c>
      <c r="U128" s="199">
        <f ca="1">IFERROR(VLOOKUP($B128,'TABELLA DI APPOGGIO'!$B$2:$EH$86,68,FALSE()),"")</f>
        <v>0</v>
      </c>
      <c r="V128" s="199">
        <f ca="1">IFERROR(VLOOKUP($B128,'TABELLA DI APPOGGIO'!$B$2:$EH$86,69,FALSE()),"")</f>
        <v>0</v>
      </c>
    </row>
    <row r="129" spans="2:22" ht="60" customHeight="1">
      <c r="B129" s="198" t="str">
        <f t="shared" ca="1" si="8"/>
        <v>A1_A1</v>
      </c>
      <c r="C129" s="198" t="str">
        <f t="shared" ca="1" si="8"/>
        <v>Accesso, valutazione e progettazione</v>
      </c>
      <c r="D129" s="198" t="str">
        <f t="shared" ca="1" si="8"/>
        <v>Servizi di Informazione consulenza e orientamento</v>
      </c>
      <c r="E129" s="198" t="str">
        <f t="shared" ca="1" si="8"/>
        <v>Segretariato Sociale</v>
      </c>
      <c r="F129" s="198" t="str">
        <f ca="1">IFERROR(VLOOKUP($B129,'TABELLA DI APPOGGIO'!$B$2:$EI$86,138,FALSE()),"")</f>
        <v>Sì</v>
      </c>
      <c r="G129" s="199">
        <f ca="1">IFERROR(VLOOKUP($B129,'TABELLA DI APPOGGIO'!$B$2:$EH$86,54,FALSE()),"")</f>
        <v>321000</v>
      </c>
      <c r="H129" s="199">
        <f ca="1">IFERROR(VLOOKUP($B129,'TABELLA DI APPOGGIO'!$B$2:$EH$86,55,FALSE()),"")</f>
        <v>0</v>
      </c>
      <c r="I129" s="199">
        <f ca="1">IFERROR(VLOOKUP($B129,'TABELLA DI APPOGGIO'!$B$2:$EH$86,56,FALSE()),"")</f>
        <v>0</v>
      </c>
      <c r="J129" s="199">
        <f ca="1">IFERROR(VLOOKUP($B129,'TABELLA DI APPOGGIO'!$B$2:$EH$86,57,FALSE()),"")</f>
        <v>0</v>
      </c>
      <c r="K129" s="199">
        <f ca="1">IFERROR(VLOOKUP($B129,'TABELLA DI APPOGGIO'!$B$2:$EH$86,58,FALSE()),"")</f>
        <v>0</v>
      </c>
      <c r="L129" s="199">
        <f ca="1">IFERROR(VLOOKUP($B129,'TABELLA DI APPOGGIO'!$B$2:$EH$86,59,FALSE()),"")</f>
        <v>321000</v>
      </c>
      <c r="M129" s="199">
        <f ca="1">IFERROR(VLOOKUP($B129,'TABELLA DI APPOGGIO'!$B$2:$EH$86,60,FALSE()),"")</f>
        <v>0</v>
      </c>
      <c r="N129" s="199">
        <f ca="1">IFERROR(VLOOKUP($B129,'TABELLA DI APPOGGIO'!$B$2:$EH$86,61,FALSE()),"")</f>
        <v>0</v>
      </c>
      <c r="O129" s="199">
        <f ca="1">IFERROR(VLOOKUP($B129,'TABELLA DI APPOGGIO'!$B$2:$EH$86,62,FALSE()),"")</f>
        <v>0</v>
      </c>
      <c r="P129" s="199">
        <f ca="1">IFERROR(VLOOKUP($B129,'TABELLA DI APPOGGIO'!$B$2:$EH$86,63,FALSE()),"")</f>
        <v>0</v>
      </c>
      <c r="Q129" s="199">
        <f ca="1">IFERROR(VLOOKUP($B129,'TABELLA DI APPOGGIO'!$B$2:$EH$86,64,FALSE()),"")</f>
        <v>0</v>
      </c>
      <c r="R129" s="199">
        <f ca="1">IFERROR(VLOOKUP($B129,'TABELLA DI APPOGGIO'!$B$2:$EH$86,65,FALSE()),"")</f>
        <v>0</v>
      </c>
      <c r="S129" s="199">
        <f ca="1">IFERROR(VLOOKUP($B129,'TABELLA DI APPOGGIO'!$B$2:$EH$86,66,FALSE()),"")</f>
        <v>0</v>
      </c>
      <c r="T129" s="199">
        <f ca="1">IFERROR(VLOOKUP($B129,'TABELLA DI APPOGGIO'!$B$2:$EH$86,67,FALSE()),"")</f>
        <v>0</v>
      </c>
      <c r="U129" s="199">
        <f ca="1">IFERROR(VLOOKUP($B129,'TABELLA DI APPOGGIO'!$B$2:$EH$86,68,FALSE()),"")</f>
        <v>0</v>
      </c>
      <c r="V129" s="199">
        <f ca="1">IFERROR(VLOOKUP($B129,'TABELLA DI APPOGGIO'!$B$2:$EH$86,69,FALSE()),"")</f>
        <v>0</v>
      </c>
    </row>
    <row r="130" spans="2:22" ht="60" customHeight="1">
      <c r="B130" s="198" t="str">
        <f t="shared" ca="1" si="8"/>
        <v>A1_A1</v>
      </c>
      <c r="C130" s="198" t="str">
        <f t="shared" ca="1" si="8"/>
        <v>Accesso, valutazione e progettazione</v>
      </c>
      <c r="D130" s="198" t="str">
        <f t="shared" ca="1" si="8"/>
        <v>Servizi di Informazione consulenza e orientamento</v>
      </c>
      <c r="E130" s="198" t="str">
        <f t="shared" ca="1" si="8"/>
        <v>Segretariato Sociale</v>
      </c>
      <c r="F130" s="198" t="str">
        <f ca="1">IFERROR(VLOOKUP($B130,'TABELLA DI APPOGGIO'!$B$2:$EI$86,138,FALSE()),"")</f>
        <v>Sì</v>
      </c>
      <c r="G130" s="199">
        <f ca="1">IFERROR(VLOOKUP($B130,'TABELLA DI APPOGGIO'!$B$2:$EH$86,54,FALSE()),"")</f>
        <v>321000</v>
      </c>
      <c r="H130" s="199">
        <f ca="1">IFERROR(VLOOKUP($B130,'TABELLA DI APPOGGIO'!$B$2:$EH$86,55,FALSE()),"")</f>
        <v>0</v>
      </c>
      <c r="I130" s="199">
        <f ca="1">IFERROR(VLOOKUP($B130,'TABELLA DI APPOGGIO'!$B$2:$EH$86,56,FALSE()),"")</f>
        <v>0</v>
      </c>
      <c r="J130" s="199">
        <f ca="1">IFERROR(VLOOKUP($B130,'TABELLA DI APPOGGIO'!$B$2:$EH$86,57,FALSE()),"")</f>
        <v>0</v>
      </c>
      <c r="K130" s="199">
        <f ca="1">IFERROR(VLOOKUP($B130,'TABELLA DI APPOGGIO'!$B$2:$EH$86,58,FALSE()),"")</f>
        <v>0</v>
      </c>
      <c r="L130" s="199">
        <f ca="1">IFERROR(VLOOKUP($B130,'TABELLA DI APPOGGIO'!$B$2:$EH$86,59,FALSE()),"")</f>
        <v>321000</v>
      </c>
      <c r="M130" s="199">
        <f ca="1">IFERROR(VLOOKUP($B130,'TABELLA DI APPOGGIO'!$B$2:$EH$86,60,FALSE()),"")</f>
        <v>0</v>
      </c>
      <c r="N130" s="199">
        <f ca="1">IFERROR(VLOOKUP($B130,'TABELLA DI APPOGGIO'!$B$2:$EH$86,61,FALSE()),"")</f>
        <v>0</v>
      </c>
      <c r="O130" s="199">
        <f ca="1">IFERROR(VLOOKUP($B130,'TABELLA DI APPOGGIO'!$B$2:$EH$86,62,FALSE()),"")</f>
        <v>0</v>
      </c>
      <c r="P130" s="199">
        <f ca="1">IFERROR(VLOOKUP($B130,'TABELLA DI APPOGGIO'!$B$2:$EH$86,63,FALSE()),"")</f>
        <v>0</v>
      </c>
      <c r="Q130" s="199">
        <f ca="1">IFERROR(VLOOKUP($B130,'TABELLA DI APPOGGIO'!$B$2:$EH$86,64,FALSE()),"")</f>
        <v>0</v>
      </c>
      <c r="R130" s="199">
        <f ca="1">IFERROR(VLOOKUP($B130,'TABELLA DI APPOGGIO'!$B$2:$EH$86,65,FALSE()),"")</f>
        <v>0</v>
      </c>
      <c r="S130" s="199">
        <f ca="1">IFERROR(VLOOKUP($B130,'TABELLA DI APPOGGIO'!$B$2:$EH$86,66,FALSE()),"")</f>
        <v>0</v>
      </c>
      <c r="T130" s="199">
        <f ca="1">IFERROR(VLOOKUP($B130,'TABELLA DI APPOGGIO'!$B$2:$EH$86,67,FALSE()),"")</f>
        <v>0</v>
      </c>
      <c r="U130" s="199">
        <f ca="1">IFERROR(VLOOKUP($B130,'TABELLA DI APPOGGIO'!$B$2:$EH$86,68,FALSE()),"")</f>
        <v>0</v>
      </c>
      <c r="V130" s="199">
        <f ca="1">IFERROR(VLOOKUP($B130,'TABELLA DI APPOGGIO'!$B$2:$EH$86,69,FALSE()),"")</f>
        <v>0</v>
      </c>
    </row>
    <row r="131" spans="2:22" ht="60" customHeight="1">
      <c r="B131" s="198" t="str">
        <f t="shared" ca="1" si="8"/>
        <v>A1_A1</v>
      </c>
      <c r="C131" s="198" t="str">
        <f t="shared" ca="1" si="8"/>
        <v>Accesso, valutazione e progettazione</v>
      </c>
      <c r="D131" s="198" t="str">
        <f t="shared" ca="1" si="8"/>
        <v>Servizi di Informazione consulenza e orientamento</v>
      </c>
      <c r="E131" s="198" t="str">
        <f t="shared" ca="1" si="8"/>
        <v>Segretariato Sociale</v>
      </c>
      <c r="F131" s="198" t="str">
        <f ca="1">IFERROR(VLOOKUP($B131,'TABELLA DI APPOGGIO'!$B$2:$EI$86,138,FALSE()),"")</f>
        <v>Sì</v>
      </c>
      <c r="G131" s="199">
        <f ca="1">IFERROR(VLOOKUP($B131,'TABELLA DI APPOGGIO'!$B$2:$EH$86,54,FALSE()),"")</f>
        <v>321000</v>
      </c>
      <c r="H131" s="199">
        <f ca="1">IFERROR(VLOOKUP($B131,'TABELLA DI APPOGGIO'!$B$2:$EH$86,55,FALSE()),"")</f>
        <v>0</v>
      </c>
      <c r="I131" s="199">
        <f ca="1">IFERROR(VLOOKUP($B131,'TABELLA DI APPOGGIO'!$B$2:$EH$86,56,FALSE()),"")</f>
        <v>0</v>
      </c>
      <c r="J131" s="199">
        <f ca="1">IFERROR(VLOOKUP($B131,'TABELLA DI APPOGGIO'!$B$2:$EH$86,57,FALSE()),"")</f>
        <v>0</v>
      </c>
      <c r="K131" s="199">
        <f ca="1">IFERROR(VLOOKUP($B131,'TABELLA DI APPOGGIO'!$B$2:$EH$86,58,FALSE()),"")</f>
        <v>0</v>
      </c>
      <c r="L131" s="199">
        <f ca="1">IFERROR(VLOOKUP($B131,'TABELLA DI APPOGGIO'!$B$2:$EH$86,59,FALSE()),"")</f>
        <v>321000</v>
      </c>
      <c r="M131" s="199">
        <f ca="1">IFERROR(VLOOKUP($B131,'TABELLA DI APPOGGIO'!$B$2:$EH$86,60,FALSE()),"")</f>
        <v>0</v>
      </c>
      <c r="N131" s="199">
        <f ca="1">IFERROR(VLOOKUP($B131,'TABELLA DI APPOGGIO'!$B$2:$EH$86,61,FALSE()),"")</f>
        <v>0</v>
      </c>
      <c r="O131" s="199">
        <f ca="1">IFERROR(VLOOKUP($B131,'TABELLA DI APPOGGIO'!$B$2:$EH$86,62,FALSE()),"")</f>
        <v>0</v>
      </c>
      <c r="P131" s="199">
        <f ca="1">IFERROR(VLOOKUP($B131,'TABELLA DI APPOGGIO'!$B$2:$EH$86,63,FALSE()),"")</f>
        <v>0</v>
      </c>
      <c r="Q131" s="199">
        <f ca="1">IFERROR(VLOOKUP($B131,'TABELLA DI APPOGGIO'!$B$2:$EH$86,64,FALSE()),"")</f>
        <v>0</v>
      </c>
      <c r="R131" s="199">
        <f ca="1">IFERROR(VLOOKUP($B131,'TABELLA DI APPOGGIO'!$B$2:$EH$86,65,FALSE()),"")</f>
        <v>0</v>
      </c>
      <c r="S131" s="199">
        <f ca="1">IFERROR(VLOOKUP($B131,'TABELLA DI APPOGGIO'!$B$2:$EH$86,66,FALSE()),"")</f>
        <v>0</v>
      </c>
      <c r="T131" s="199">
        <f ca="1">IFERROR(VLOOKUP($B131,'TABELLA DI APPOGGIO'!$B$2:$EH$86,67,FALSE()),"")</f>
        <v>0</v>
      </c>
      <c r="U131" s="199">
        <f ca="1">IFERROR(VLOOKUP($B131,'TABELLA DI APPOGGIO'!$B$2:$EH$86,68,FALSE()),"")</f>
        <v>0</v>
      </c>
      <c r="V131" s="199">
        <f ca="1">IFERROR(VLOOKUP($B131,'TABELLA DI APPOGGIO'!$B$2:$EH$86,69,FALSE()),"")</f>
        <v>0</v>
      </c>
    </row>
    <row r="132" spans="2:22" ht="60" customHeight="1">
      <c r="B132" s="198" t="str">
        <f t="shared" ca="1" si="8"/>
        <v>A1_A1</v>
      </c>
      <c r="C132" s="198" t="str">
        <f t="shared" ca="1" si="8"/>
        <v>Accesso, valutazione e progettazione</v>
      </c>
      <c r="D132" s="198" t="str">
        <f t="shared" ca="1" si="8"/>
        <v>Servizi di Informazione consulenza e orientamento</v>
      </c>
      <c r="E132" s="198" t="str">
        <f t="shared" ca="1" si="8"/>
        <v>Segretariato Sociale</v>
      </c>
      <c r="F132" s="198" t="str">
        <f ca="1">IFERROR(VLOOKUP($B132,'TABELLA DI APPOGGIO'!$B$2:$EI$86,138,FALSE()),"")</f>
        <v>Sì</v>
      </c>
      <c r="G132" s="199">
        <f ca="1">IFERROR(VLOOKUP($B132,'TABELLA DI APPOGGIO'!$B$2:$EH$86,54,FALSE()),"")</f>
        <v>321000</v>
      </c>
      <c r="H132" s="199">
        <f ca="1">IFERROR(VLOOKUP($B132,'TABELLA DI APPOGGIO'!$B$2:$EH$86,55,FALSE()),"")</f>
        <v>0</v>
      </c>
      <c r="I132" s="199">
        <f ca="1">IFERROR(VLOOKUP($B132,'TABELLA DI APPOGGIO'!$B$2:$EH$86,56,FALSE()),"")</f>
        <v>0</v>
      </c>
      <c r="J132" s="199">
        <f ca="1">IFERROR(VLOOKUP($B132,'TABELLA DI APPOGGIO'!$B$2:$EH$86,57,FALSE()),"")</f>
        <v>0</v>
      </c>
      <c r="K132" s="199">
        <f ca="1">IFERROR(VLOOKUP($B132,'TABELLA DI APPOGGIO'!$B$2:$EH$86,58,FALSE()),"")</f>
        <v>0</v>
      </c>
      <c r="L132" s="199">
        <f ca="1">IFERROR(VLOOKUP($B132,'TABELLA DI APPOGGIO'!$B$2:$EH$86,59,FALSE()),"")</f>
        <v>321000</v>
      </c>
      <c r="M132" s="199">
        <f ca="1">IFERROR(VLOOKUP($B132,'TABELLA DI APPOGGIO'!$B$2:$EH$86,60,FALSE()),"")</f>
        <v>0</v>
      </c>
      <c r="N132" s="199">
        <f ca="1">IFERROR(VLOOKUP($B132,'TABELLA DI APPOGGIO'!$B$2:$EH$86,61,FALSE()),"")</f>
        <v>0</v>
      </c>
      <c r="O132" s="199">
        <f ca="1">IFERROR(VLOOKUP($B132,'TABELLA DI APPOGGIO'!$B$2:$EH$86,62,FALSE()),"")</f>
        <v>0</v>
      </c>
      <c r="P132" s="199">
        <f ca="1">IFERROR(VLOOKUP($B132,'TABELLA DI APPOGGIO'!$B$2:$EH$86,63,FALSE()),"")</f>
        <v>0</v>
      </c>
      <c r="Q132" s="199">
        <f ca="1">IFERROR(VLOOKUP($B132,'TABELLA DI APPOGGIO'!$B$2:$EH$86,64,FALSE()),"")</f>
        <v>0</v>
      </c>
      <c r="R132" s="199">
        <f ca="1">IFERROR(VLOOKUP($B132,'TABELLA DI APPOGGIO'!$B$2:$EH$86,65,FALSE()),"")</f>
        <v>0</v>
      </c>
      <c r="S132" s="199">
        <f ca="1">IFERROR(VLOOKUP($B132,'TABELLA DI APPOGGIO'!$B$2:$EH$86,66,FALSE()),"")</f>
        <v>0</v>
      </c>
      <c r="T132" s="199">
        <f ca="1">IFERROR(VLOOKUP($B132,'TABELLA DI APPOGGIO'!$B$2:$EH$86,67,FALSE()),"")</f>
        <v>0</v>
      </c>
      <c r="U132" s="199">
        <f ca="1">IFERROR(VLOOKUP($B132,'TABELLA DI APPOGGIO'!$B$2:$EH$86,68,FALSE()),"")</f>
        <v>0</v>
      </c>
      <c r="V132" s="199">
        <f ca="1">IFERROR(VLOOKUP($B132,'TABELLA DI APPOGGIO'!$B$2:$EH$86,69,FALSE()),"")</f>
        <v>0</v>
      </c>
    </row>
    <row r="133" spans="2:22" ht="60" customHeight="1">
      <c r="B133" s="198" t="str">
        <f t="shared" ca="1" si="8"/>
        <v>A1_A1</v>
      </c>
      <c r="C133" s="198" t="str">
        <f t="shared" ca="1" si="8"/>
        <v>Accesso, valutazione e progettazione</v>
      </c>
      <c r="D133" s="198" t="str">
        <f t="shared" ca="1" si="8"/>
        <v>Servizi di Informazione consulenza e orientamento</v>
      </c>
      <c r="E133" s="198" t="str">
        <f t="shared" ca="1" si="8"/>
        <v>Segretariato Sociale</v>
      </c>
      <c r="F133" s="198" t="str">
        <f ca="1">IFERROR(VLOOKUP($B133,'TABELLA DI APPOGGIO'!$B$2:$EI$86,138,FALSE()),"")</f>
        <v>Sì</v>
      </c>
      <c r="G133" s="199">
        <f ca="1">IFERROR(VLOOKUP($B133,'TABELLA DI APPOGGIO'!$B$2:$EH$86,54,FALSE()),"")</f>
        <v>321000</v>
      </c>
      <c r="H133" s="199">
        <f ca="1">IFERROR(VLOOKUP($B133,'TABELLA DI APPOGGIO'!$B$2:$EH$86,55,FALSE()),"")</f>
        <v>0</v>
      </c>
      <c r="I133" s="199">
        <f ca="1">IFERROR(VLOOKUP($B133,'TABELLA DI APPOGGIO'!$B$2:$EH$86,56,FALSE()),"")</f>
        <v>0</v>
      </c>
      <c r="J133" s="199">
        <f ca="1">IFERROR(VLOOKUP($B133,'TABELLA DI APPOGGIO'!$B$2:$EH$86,57,FALSE()),"")</f>
        <v>0</v>
      </c>
      <c r="K133" s="199">
        <f ca="1">IFERROR(VLOOKUP($B133,'TABELLA DI APPOGGIO'!$B$2:$EH$86,58,FALSE()),"")</f>
        <v>0</v>
      </c>
      <c r="L133" s="199">
        <f ca="1">IFERROR(VLOOKUP($B133,'TABELLA DI APPOGGIO'!$B$2:$EH$86,59,FALSE()),"")</f>
        <v>321000</v>
      </c>
      <c r="M133" s="199">
        <f ca="1">IFERROR(VLOOKUP($B133,'TABELLA DI APPOGGIO'!$B$2:$EH$86,60,FALSE()),"")</f>
        <v>0</v>
      </c>
      <c r="N133" s="199">
        <f ca="1">IFERROR(VLOOKUP($B133,'TABELLA DI APPOGGIO'!$B$2:$EH$86,61,FALSE()),"")</f>
        <v>0</v>
      </c>
      <c r="O133" s="199">
        <f ca="1">IFERROR(VLOOKUP($B133,'TABELLA DI APPOGGIO'!$B$2:$EH$86,62,FALSE()),"")</f>
        <v>0</v>
      </c>
      <c r="P133" s="199">
        <f ca="1">IFERROR(VLOOKUP($B133,'TABELLA DI APPOGGIO'!$B$2:$EH$86,63,FALSE()),"")</f>
        <v>0</v>
      </c>
      <c r="Q133" s="199">
        <f ca="1">IFERROR(VLOOKUP($B133,'TABELLA DI APPOGGIO'!$B$2:$EH$86,64,FALSE()),"")</f>
        <v>0</v>
      </c>
      <c r="R133" s="199">
        <f ca="1">IFERROR(VLOOKUP($B133,'TABELLA DI APPOGGIO'!$B$2:$EH$86,65,FALSE()),"")</f>
        <v>0</v>
      </c>
      <c r="S133" s="199">
        <f ca="1">IFERROR(VLOOKUP($B133,'TABELLA DI APPOGGIO'!$B$2:$EH$86,66,FALSE()),"")</f>
        <v>0</v>
      </c>
      <c r="T133" s="199">
        <f ca="1">IFERROR(VLOOKUP($B133,'TABELLA DI APPOGGIO'!$B$2:$EH$86,67,FALSE()),"")</f>
        <v>0</v>
      </c>
      <c r="U133" s="199">
        <f ca="1">IFERROR(VLOOKUP($B133,'TABELLA DI APPOGGIO'!$B$2:$EH$86,68,FALSE()),"")</f>
        <v>0</v>
      </c>
      <c r="V133" s="199">
        <f ca="1">IFERROR(VLOOKUP($B133,'TABELLA DI APPOGGIO'!$B$2:$EH$86,69,FALSE()),"")</f>
        <v>0</v>
      </c>
    </row>
    <row r="134" spans="2:22" ht="60" customHeight="1">
      <c r="B134" s="198" t="str">
        <f t="shared" ca="1" si="8"/>
        <v>A1_A1</v>
      </c>
      <c r="C134" s="198" t="str">
        <f t="shared" ca="1" si="8"/>
        <v>Accesso, valutazione e progettazione</v>
      </c>
      <c r="D134" s="198" t="str">
        <f t="shared" ca="1" si="8"/>
        <v>Servizi di Informazione consulenza e orientamento</v>
      </c>
      <c r="E134" s="198" t="str">
        <f t="shared" ca="1" si="8"/>
        <v>Segretariato Sociale</v>
      </c>
      <c r="F134" s="198" t="str">
        <f ca="1">IFERROR(VLOOKUP($B134,'TABELLA DI APPOGGIO'!$B$2:$EI$86,138,FALSE()),"")</f>
        <v>Sì</v>
      </c>
      <c r="G134" s="199">
        <f ca="1">IFERROR(VLOOKUP($B134,'TABELLA DI APPOGGIO'!$B$2:$EH$86,54,FALSE()),"")</f>
        <v>321000</v>
      </c>
      <c r="H134" s="199">
        <f ca="1">IFERROR(VLOOKUP($B134,'TABELLA DI APPOGGIO'!$B$2:$EH$86,55,FALSE()),"")</f>
        <v>0</v>
      </c>
      <c r="I134" s="199">
        <f ca="1">IFERROR(VLOOKUP($B134,'TABELLA DI APPOGGIO'!$B$2:$EH$86,56,FALSE()),"")</f>
        <v>0</v>
      </c>
      <c r="J134" s="199">
        <f ca="1">IFERROR(VLOOKUP($B134,'TABELLA DI APPOGGIO'!$B$2:$EH$86,57,FALSE()),"")</f>
        <v>0</v>
      </c>
      <c r="K134" s="199">
        <f ca="1">IFERROR(VLOOKUP($B134,'TABELLA DI APPOGGIO'!$B$2:$EH$86,58,FALSE()),"")</f>
        <v>0</v>
      </c>
      <c r="L134" s="199">
        <f ca="1">IFERROR(VLOOKUP($B134,'TABELLA DI APPOGGIO'!$B$2:$EH$86,59,FALSE()),"")</f>
        <v>321000</v>
      </c>
      <c r="M134" s="199">
        <f ca="1">IFERROR(VLOOKUP($B134,'TABELLA DI APPOGGIO'!$B$2:$EH$86,60,FALSE()),"")</f>
        <v>0</v>
      </c>
      <c r="N134" s="199">
        <f ca="1">IFERROR(VLOOKUP($B134,'TABELLA DI APPOGGIO'!$B$2:$EH$86,61,FALSE()),"")</f>
        <v>0</v>
      </c>
      <c r="O134" s="199">
        <f ca="1">IFERROR(VLOOKUP($B134,'TABELLA DI APPOGGIO'!$B$2:$EH$86,62,FALSE()),"")</f>
        <v>0</v>
      </c>
      <c r="P134" s="199">
        <f ca="1">IFERROR(VLOOKUP($B134,'TABELLA DI APPOGGIO'!$B$2:$EH$86,63,FALSE()),"")</f>
        <v>0</v>
      </c>
      <c r="Q134" s="199">
        <f ca="1">IFERROR(VLOOKUP($B134,'TABELLA DI APPOGGIO'!$B$2:$EH$86,64,FALSE()),"")</f>
        <v>0</v>
      </c>
      <c r="R134" s="199">
        <f ca="1">IFERROR(VLOOKUP($B134,'TABELLA DI APPOGGIO'!$B$2:$EH$86,65,FALSE()),"")</f>
        <v>0</v>
      </c>
      <c r="S134" s="199">
        <f ca="1">IFERROR(VLOOKUP($B134,'TABELLA DI APPOGGIO'!$B$2:$EH$86,66,FALSE()),"")</f>
        <v>0</v>
      </c>
      <c r="T134" s="199">
        <f ca="1">IFERROR(VLOOKUP($B134,'TABELLA DI APPOGGIO'!$B$2:$EH$86,67,FALSE()),"")</f>
        <v>0</v>
      </c>
      <c r="U134" s="199">
        <f ca="1">IFERROR(VLOOKUP($B134,'TABELLA DI APPOGGIO'!$B$2:$EH$86,68,FALSE()),"")</f>
        <v>0</v>
      </c>
      <c r="V134" s="199">
        <f ca="1">IFERROR(VLOOKUP($B134,'TABELLA DI APPOGGIO'!$B$2:$EH$86,69,FALSE()),"")</f>
        <v>0</v>
      </c>
    </row>
    <row r="135" spans="2:22" ht="60" customHeight="1">
      <c r="B135" s="198" t="str">
        <f t="shared" ca="1" si="8"/>
        <v>A1_A1</v>
      </c>
      <c r="C135" s="198" t="str">
        <f t="shared" ca="1" si="8"/>
        <v>Accesso, valutazione e progettazione</v>
      </c>
      <c r="D135" s="198" t="str">
        <f t="shared" ca="1" si="8"/>
        <v>Servizi di Informazione consulenza e orientamento</v>
      </c>
      <c r="E135" s="198" t="str">
        <f t="shared" ca="1" si="8"/>
        <v>Segretariato Sociale</v>
      </c>
      <c r="F135" s="198" t="str">
        <f ca="1">IFERROR(VLOOKUP($B135,'TABELLA DI APPOGGIO'!$B$2:$EI$86,138,FALSE()),"")</f>
        <v>Sì</v>
      </c>
      <c r="G135" s="199">
        <f ca="1">IFERROR(VLOOKUP($B135,'TABELLA DI APPOGGIO'!$B$2:$EH$86,54,FALSE()),"")</f>
        <v>321000</v>
      </c>
      <c r="H135" s="199">
        <f ca="1">IFERROR(VLOOKUP($B135,'TABELLA DI APPOGGIO'!$B$2:$EH$86,55,FALSE()),"")</f>
        <v>0</v>
      </c>
      <c r="I135" s="199">
        <f ca="1">IFERROR(VLOOKUP($B135,'TABELLA DI APPOGGIO'!$B$2:$EH$86,56,FALSE()),"")</f>
        <v>0</v>
      </c>
      <c r="J135" s="199">
        <f ca="1">IFERROR(VLOOKUP($B135,'TABELLA DI APPOGGIO'!$B$2:$EH$86,57,FALSE()),"")</f>
        <v>0</v>
      </c>
      <c r="K135" s="199">
        <f ca="1">IFERROR(VLOOKUP($B135,'TABELLA DI APPOGGIO'!$B$2:$EH$86,58,FALSE()),"")</f>
        <v>0</v>
      </c>
      <c r="L135" s="199">
        <f ca="1">IFERROR(VLOOKUP($B135,'TABELLA DI APPOGGIO'!$B$2:$EH$86,59,FALSE()),"")</f>
        <v>321000</v>
      </c>
      <c r="M135" s="199">
        <f ca="1">IFERROR(VLOOKUP($B135,'TABELLA DI APPOGGIO'!$B$2:$EH$86,60,FALSE()),"")</f>
        <v>0</v>
      </c>
      <c r="N135" s="199">
        <f ca="1">IFERROR(VLOOKUP($B135,'TABELLA DI APPOGGIO'!$B$2:$EH$86,61,FALSE()),"")</f>
        <v>0</v>
      </c>
      <c r="O135" s="199">
        <f ca="1">IFERROR(VLOOKUP($B135,'TABELLA DI APPOGGIO'!$B$2:$EH$86,62,FALSE()),"")</f>
        <v>0</v>
      </c>
      <c r="P135" s="199">
        <f ca="1">IFERROR(VLOOKUP($B135,'TABELLA DI APPOGGIO'!$B$2:$EH$86,63,FALSE()),"")</f>
        <v>0</v>
      </c>
      <c r="Q135" s="199">
        <f ca="1">IFERROR(VLOOKUP($B135,'TABELLA DI APPOGGIO'!$B$2:$EH$86,64,FALSE()),"")</f>
        <v>0</v>
      </c>
      <c r="R135" s="199">
        <f ca="1">IFERROR(VLOOKUP($B135,'TABELLA DI APPOGGIO'!$B$2:$EH$86,65,FALSE()),"")</f>
        <v>0</v>
      </c>
      <c r="S135" s="199">
        <f ca="1">IFERROR(VLOOKUP($B135,'TABELLA DI APPOGGIO'!$B$2:$EH$86,66,FALSE()),"")</f>
        <v>0</v>
      </c>
      <c r="T135" s="199">
        <f ca="1">IFERROR(VLOOKUP($B135,'TABELLA DI APPOGGIO'!$B$2:$EH$86,67,FALSE()),"")</f>
        <v>0</v>
      </c>
      <c r="U135" s="199">
        <f ca="1">IFERROR(VLOOKUP($B135,'TABELLA DI APPOGGIO'!$B$2:$EH$86,68,FALSE()),"")</f>
        <v>0</v>
      </c>
      <c r="V135" s="199">
        <f ca="1">IFERROR(VLOOKUP($B135,'TABELLA DI APPOGGIO'!$B$2:$EH$86,69,FALSE()),"")</f>
        <v>0</v>
      </c>
    </row>
    <row r="136" spans="2:22" ht="60" customHeight="1">
      <c r="B136" s="198" t="str">
        <f t="shared" ca="1" si="8"/>
        <v>A1_A1</v>
      </c>
      <c r="C136" s="198" t="str">
        <f t="shared" ca="1" si="8"/>
        <v>Accesso, valutazione e progettazione</v>
      </c>
      <c r="D136" s="198" t="str">
        <f t="shared" ca="1" si="8"/>
        <v>Servizi di Informazione consulenza e orientamento</v>
      </c>
      <c r="E136" s="198" t="str">
        <f t="shared" ca="1" si="8"/>
        <v>Segretariato Sociale</v>
      </c>
      <c r="F136" s="198" t="str">
        <f ca="1">IFERROR(VLOOKUP($B136,'TABELLA DI APPOGGIO'!$B$2:$EI$86,138,FALSE()),"")</f>
        <v>Sì</v>
      </c>
      <c r="G136" s="199">
        <f ca="1">IFERROR(VLOOKUP($B136,'TABELLA DI APPOGGIO'!$B$2:$EH$86,54,FALSE()),"")</f>
        <v>321000</v>
      </c>
      <c r="H136" s="199">
        <f ca="1">IFERROR(VLOOKUP($B136,'TABELLA DI APPOGGIO'!$B$2:$EH$86,55,FALSE()),"")</f>
        <v>0</v>
      </c>
      <c r="I136" s="199">
        <f ca="1">IFERROR(VLOOKUP($B136,'TABELLA DI APPOGGIO'!$B$2:$EH$86,56,FALSE()),"")</f>
        <v>0</v>
      </c>
      <c r="J136" s="199">
        <f ca="1">IFERROR(VLOOKUP($B136,'TABELLA DI APPOGGIO'!$B$2:$EH$86,57,FALSE()),"")</f>
        <v>0</v>
      </c>
      <c r="K136" s="199">
        <f ca="1">IFERROR(VLOOKUP($B136,'TABELLA DI APPOGGIO'!$B$2:$EH$86,58,FALSE()),"")</f>
        <v>0</v>
      </c>
      <c r="L136" s="199">
        <f ca="1">IFERROR(VLOOKUP($B136,'TABELLA DI APPOGGIO'!$B$2:$EH$86,59,FALSE()),"")</f>
        <v>321000</v>
      </c>
      <c r="M136" s="199">
        <f ca="1">IFERROR(VLOOKUP($B136,'TABELLA DI APPOGGIO'!$B$2:$EH$86,60,FALSE()),"")</f>
        <v>0</v>
      </c>
      <c r="N136" s="199">
        <f ca="1">IFERROR(VLOOKUP($B136,'TABELLA DI APPOGGIO'!$B$2:$EH$86,61,FALSE()),"")</f>
        <v>0</v>
      </c>
      <c r="O136" s="199">
        <f ca="1">IFERROR(VLOOKUP($B136,'TABELLA DI APPOGGIO'!$B$2:$EH$86,62,FALSE()),"")</f>
        <v>0</v>
      </c>
      <c r="P136" s="199">
        <f ca="1">IFERROR(VLOOKUP($B136,'TABELLA DI APPOGGIO'!$B$2:$EH$86,63,FALSE()),"")</f>
        <v>0</v>
      </c>
      <c r="Q136" s="199">
        <f ca="1">IFERROR(VLOOKUP($B136,'TABELLA DI APPOGGIO'!$B$2:$EH$86,64,FALSE()),"")</f>
        <v>0</v>
      </c>
      <c r="R136" s="199">
        <f ca="1">IFERROR(VLOOKUP($B136,'TABELLA DI APPOGGIO'!$B$2:$EH$86,65,FALSE()),"")</f>
        <v>0</v>
      </c>
      <c r="S136" s="199">
        <f ca="1">IFERROR(VLOOKUP($B136,'TABELLA DI APPOGGIO'!$B$2:$EH$86,66,FALSE()),"")</f>
        <v>0</v>
      </c>
      <c r="T136" s="199">
        <f ca="1">IFERROR(VLOOKUP($B136,'TABELLA DI APPOGGIO'!$B$2:$EH$86,67,FALSE()),"")</f>
        <v>0</v>
      </c>
      <c r="U136" s="199">
        <f ca="1">IFERROR(VLOOKUP($B136,'TABELLA DI APPOGGIO'!$B$2:$EH$86,68,FALSE()),"")</f>
        <v>0</v>
      </c>
      <c r="V136" s="199">
        <f ca="1">IFERROR(VLOOKUP($B136,'TABELLA DI APPOGGIO'!$B$2:$EH$86,69,FALSE()),"")</f>
        <v>0</v>
      </c>
    </row>
    <row r="137" spans="2:22" ht="60" customHeight="1">
      <c r="B137" s="198" t="str">
        <f t="shared" ca="1" si="8"/>
        <v>A1_A1</v>
      </c>
      <c r="C137" s="198" t="str">
        <f t="shared" ca="1" si="8"/>
        <v>Accesso, valutazione e progettazione</v>
      </c>
      <c r="D137" s="198" t="str">
        <f t="shared" ca="1" si="8"/>
        <v>Servizi di Informazione consulenza e orientamento</v>
      </c>
      <c r="E137" s="198" t="str">
        <f t="shared" ca="1" si="8"/>
        <v>Segretariato Sociale</v>
      </c>
      <c r="F137" s="198" t="str">
        <f ca="1">IFERROR(VLOOKUP($B137,'TABELLA DI APPOGGIO'!$B$2:$EI$86,138,FALSE()),"")</f>
        <v>Sì</v>
      </c>
      <c r="G137" s="199">
        <f ca="1">IFERROR(VLOOKUP($B137,'TABELLA DI APPOGGIO'!$B$2:$EH$86,54,FALSE()),"")</f>
        <v>321000</v>
      </c>
      <c r="H137" s="199">
        <f ca="1">IFERROR(VLOOKUP($B137,'TABELLA DI APPOGGIO'!$B$2:$EH$86,55,FALSE()),"")</f>
        <v>0</v>
      </c>
      <c r="I137" s="199">
        <f ca="1">IFERROR(VLOOKUP($B137,'TABELLA DI APPOGGIO'!$B$2:$EH$86,56,FALSE()),"")</f>
        <v>0</v>
      </c>
      <c r="J137" s="199">
        <f ca="1">IFERROR(VLOOKUP($B137,'TABELLA DI APPOGGIO'!$B$2:$EH$86,57,FALSE()),"")</f>
        <v>0</v>
      </c>
      <c r="K137" s="199">
        <f ca="1">IFERROR(VLOOKUP($B137,'TABELLA DI APPOGGIO'!$B$2:$EH$86,58,FALSE()),"")</f>
        <v>0</v>
      </c>
      <c r="L137" s="199">
        <f ca="1">IFERROR(VLOOKUP($B137,'TABELLA DI APPOGGIO'!$B$2:$EH$86,59,FALSE()),"")</f>
        <v>321000</v>
      </c>
      <c r="M137" s="199">
        <f ca="1">IFERROR(VLOOKUP($B137,'TABELLA DI APPOGGIO'!$B$2:$EH$86,60,FALSE()),"")</f>
        <v>0</v>
      </c>
      <c r="N137" s="199">
        <f ca="1">IFERROR(VLOOKUP($B137,'TABELLA DI APPOGGIO'!$B$2:$EH$86,61,FALSE()),"")</f>
        <v>0</v>
      </c>
      <c r="O137" s="199">
        <f ca="1">IFERROR(VLOOKUP($B137,'TABELLA DI APPOGGIO'!$B$2:$EH$86,62,FALSE()),"")</f>
        <v>0</v>
      </c>
      <c r="P137" s="199">
        <f ca="1">IFERROR(VLOOKUP($B137,'TABELLA DI APPOGGIO'!$B$2:$EH$86,63,FALSE()),"")</f>
        <v>0</v>
      </c>
      <c r="Q137" s="199">
        <f ca="1">IFERROR(VLOOKUP($B137,'TABELLA DI APPOGGIO'!$B$2:$EH$86,64,FALSE()),"")</f>
        <v>0</v>
      </c>
      <c r="R137" s="199">
        <f ca="1">IFERROR(VLOOKUP($B137,'TABELLA DI APPOGGIO'!$B$2:$EH$86,65,FALSE()),"")</f>
        <v>0</v>
      </c>
      <c r="S137" s="199">
        <f ca="1">IFERROR(VLOOKUP($B137,'TABELLA DI APPOGGIO'!$B$2:$EH$86,66,FALSE()),"")</f>
        <v>0</v>
      </c>
      <c r="T137" s="199">
        <f ca="1">IFERROR(VLOOKUP($B137,'TABELLA DI APPOGGIO'!$B$2:$EH$86,67,FALSE()),"")</f>
        <v>0</v>
      </c>
      <c r="U137" s="199">
        <f ca="1">IFERROR(VLOOKUP($B137,'TABELLA DI APPOGGIO'!$B$2:$EH$86,68,FALSE()),"")</f>
        <v>0</v>
      </c>
      <c r="V137" s="199">
        <f ca="1">IFERROR(VLOOKUP($B137,'TABELLA DI APPOGGIO'!$B$2:$EH$86,69,FALSE()),"")</f>
        <v>0</v>
      </c>
    </row>
    <row r="138" spans="2:22" ht="60" customHeight="1">
      <c r="B138" s="198" t="str">
        <f t="shared" ca="1" si="8"/>
        <v>A1_A1</v>
      </c>
      <c r="C138" s="198" t="str">
        <f t="shared" ca="1" si="8"/>
        <v>Accesso, valutazione e progettazione</v>
      </c>
      <c r="D138" s="198" t="str">
        <f t="shared" ca="1" si="8"/>
        <v>Servizi di Informazione consulenza e orientamento</v>
      </c>
      <c r="E138" s="198" t="str">
        <f t="shared" ca="1" si="8"/>
        <v>Segretariato Sociale</v>
      </c>
      <c r="F138" s="198" t="str">
        <f ca="1">IFERROR(VLOOKUP($B138,'TABELLA DI APPOGGIO'!$B$2:$EI$86,138,FALSE()),"")</f>
        <v>Sì</v>
      </c>
      <c r="G138" s="199">
        <f ca="1">IFERROR(VLOOKUP($B138,'TABELLA DI APPOGGIO'!$B$2:$EH$86,54,FALSE()),"")</f>
        <v>321000</v>
      </c>
      <c r="H138" s="199">
        <f ca="1">IFERROR(VLOOKUP($B138,'TABELLA DI APPOGGIO'!$B$2:$EH$86,55,FALSE()),"")</f>
        <v>0</v>
      </c>
      <c r="I138" s="199">
        <f ca="1">IFERROR(VLOOKUP($B138,'TABELLA DI APPOGGIO'!$B$2:$EH$86,56,FALSE()),"")</f>
        <v>0</v>
      </c>
      <c r="J138" s="199">
        <f ca="1">IFERROR(VLOOKUP($B138,'TABELLA DI APPOGGIO'!$B$2:$EH$86,57,FALSE()),"")</f>
        <v>0</v>
      </c>
      <c r="K138" s="199">
        <f ca="1">IFERROR(VLOOKUP($B138,'TABELLA DI APPOGGIO'!$B$2:$EH$86,58,FALSE()),"")</f>
        <v>0</v>
      </c>
      <c r="L138" s="199">
        <f ca="1">IFERROR(VLOOKUP($B138,'TABELLA DI APPOGGIO'!$B$2:$EH$86,59,FALSE()),"")</f>
        <v>321000</v>
      </c>
      <c r="M138" s="199">
        <f ca="1">IFERROR(VLOOKUP($B138,'TABELLA DI APPOGGIO'!$B$2:$EH$86,60,FALSE()),"")</f>
        <v>0</v>
      </c>
      <c r="N138" s="199">
        <f ca="1">IFERROR(VLOOKUP($B138,'TABELLA DI APPOGGIO'!$B$2:$EH$86,61,FALSE()),"")</f>
        <v>0</v>
      </c>
      <c r="O138" s="199">
        <f ca="1">IFERROR(VLOOKUP($B138,'TABELLA DI APPOGGIO'!$B$2:$EH$86,62,FALSE()),"")</f>
        <v>0</v>
      </c>
      <c r="P138" s="199">
        <f ca="1">IFERROR(VLOOKUP($B138,'TABELLA DI APPOGGIO'!$B$2:$EH$86,63,FALSE()),"")</f>
        <v>0</v>
      </c>
      <c r="Q138" s="199">
        <f ca="1">IFERROR(VLOOKUP($B138,'TABELLA DI APPOGGIO'!$B$2:$EH$86,64,FALSE()),"")</f>
        <v>0</v>
      </c>
      <c r="R138" s="199">
        <f ca="1">IFERROR(VLOOKUP($B138,'TABELLA DI APPOGGIO'!$B$2:$EH$86,65,FALSE()),"")</f>
        <v>0</v>
      </c>
      <c r="S138" s="199">
        <f ca="1">IFERROR(VLOOKUP($B138,'TABELLA DI APPOGGIO'!$B$2:$EH$86,66,FALSE()),"")</f>
        <v>0</v>
      </c>
      <c r="T138" s="199">
        <f ca="1">IFERROR(VLOOKUP($B138,'TABELLA DI APPOGGIO'!$B$2:$EH$86,67,FALSE()),"")</f>
        <v>0</v>
      </c>
      <c r="U138" s="199">
        <f ca="1">IFERROR(VLOOKUP($B138,'TABELLA DI APPOGGIO'!$B$2:$EH$86,68,FALSE()),"")</f>
        <v>0</v>
      </c>
      <c r="V138" s="199">
        <f ca="1">IFERROR(VLOOKUP($B138,'TABELLA DI APPOGGIO'!$B$2:$EH$86,69,FALSE()),"")</f>
        <v>0</v>
      </c>
    </row>
    <row r="139" spans="2:22" ht="60" customHeight="1">
      <c r="B139" s="198" t="str">
        <f t="shared" ca="1" si="8"/>
        <v>A1_A1</v>
      </c>
      <c r="C139" s="198" t="str">
        <f t="shared" ca="1" si="8"/>
        <v>Accesso, valutazione e progettazione</v>
      </c>
      <c r="D139" s="198" t="str">
        <f t="shared" ca="1" si="8"/>
        <v>Servizi di Informazione consulenza e orientamento</v>
      </c>
      <c r="E139" s="198" t="str">
        <f t="shared" ca="1" si="8"/>
        <v>Segretariato Sociale</v>
      </c>
      <c r="F139" s="198" t="str">
        <f ca="1">IFERROR(VLOOKUP($B139,'TABELLA DI APPOGGIO'!$B$2:$EI$86,138,FALSE()),"")</f>
        <v>Sì</v>
      </c>
      <c r="G139" s="199">
        <f ca="1">IFERROR(VLOOKUP($B139,'TABELLA DI APPOGGIO'!$B$2:$EH$86,54,FALSE()),"")</f>
        <v>321000</v>
      </c>
      <c r="H139" s="199">
        <f ca="1">IFERROR(VLOOKUP($B139,'TABELLA DI APPOGGIO'!$B$2:$EH$86,55,FALSE()),"")</f>
        <v>0</v>
      </c>
      <c r="I139" s="199">
        <f ca="1">IFERROR(VLOOKUP($B139,'TABELLA DI APPOGGIO'!$B$2:$EH$86,56,FALSE()),"")</f>
        <v>0</v>
      </c>
      <c r="J139" s="199">
        <f ca="1">IFERROR(VLOOKUP($B139,'TABELLA DI APPOGGIO'!$B$2:$EH$86,57,FALSE()),"")</f>
        <v>0</v>
      </c>
      <c r="K139" s="199">
        <f ca="1">IFERROR(VLOOKUP($B139,'TABELLA DI APPOGGIO'!$B$2:$EH$86,58,FALSE()),"")</f>
        <v>0</v>
      </c>
      <c r="L139" s="199">
        <f ca="1">IFERROR(VLOOKUP($B139,'TABELLA DI APPOGGIO'!$B$2:$EH$86,59,FALSE()),"")</f>
        <v>321000</v>
      </c>
      <c r="M139" s="199">
        <f ca="1">IFERROR(VLOOKUP($B139,'TABELLA DI APPOGGIO'!$B$2:$EH$86,60,FALSE()),"")</f>
        <v>0</v>
      </c>
      <c r="N139" s="199">
        <f ca="1">IFERROR(VLOOKUP($B139,'TABELLA DI APPOGGIO'!$B$2:$EH$86,61,FALSE()),"")</f>
        <v>0</v>
      </c>
      <c r="O139" s="199">
        <f ca="1">IFERROR(VLOOKUP($B139,'TABELLA DI APPOGGIO'!$B$2:$EH$86,62,FALSE()),"")</f>
        <v>0</v>
      </c>
      <c r="P139" s="199">
        <f ca="1">IFERROR(VLOOKUP($B139,'TABELLA DI APPOGGIO'!$B$2:$EH$86,63,FALSE()),"")</f>
        <v>0</v>
      </c>
      <c r="Q139" s="199">
        <f ca="1">IFERROR(VLOOKUP($B139,'TABELLA DI APPOGGIO'!$B$2:$EH$86,64,FALSE()),"")</f>
        <v>0</v>
      </c>
      <c r="R139" s="199">
        <f ca="1">IFERROR(VLOOKUP($B139,'TABELLA DI APPOGGIO'!$B$2:$EH$86,65,FALSE()),"")</f>
        <v>0</v>
      </c>
      <c r="S139" s="199">
        <f ca="1">IFERROR(VLOOKUP($B139,'TABELLA DI APPOGGIO'!$B$2:$EH$86,66,FALSE()),"")</f>
        <v>0</v>
      </c>
      <c r="T139" s="199">
        <f ca="1">IFERROR(VLOOKUP($B139,'TABELLA DI APPOGGIO'!$B$2:$EH$86,67,FALSE()),"")</f>
        <v>0</v>
      </c>
      <c r="U139" s="199">
        <f ca="1">IFERROR(VLOOKUP($B139,'TABELLA DI APPOGGIO'!$B$2:$EH$86,68,FALSE()),"")</f>
        <v>0</v>
      </c>
      <c r="V139" s="199">
        <f ca="1">IFERROR(VLOOKUP($B139,'TABELLA DI APPOGGIO'!$B$2:$EH$86,69,FALSE()),"")</f>
        <v>0</v>
      </c>
    </row>
    <row r="140" spans="2:22" ht="60" customHeight="1">
      <c r="B140" s="198" t="str">
        <f t="shared" ca="1" si="8"/>
        <v>A1_A1</v>
      </c>
      <c r="C140" s="198" t="str">
        <f t="shared" ca="1" si="8"/>
        <v>Accesso, valutazione e progettazione</v>
      </c>
      <c r="D140" s="198" t="str">
        <f t="shared" ca="1" si="8"/>
        <v>Servizi di Informazione consulenza e orientamento</v>
      </c>
      <c r="E140" s="198" t="str">
        <f t="shared" ca="1" si="8"/>
        <v>Segretariato Sociale</v>
      </c>
      <c r="F140" s="198" t="str">
        <f ca="1">IFERROR(VLOOKUP($B140,'TABELLA DI APPOGGIO'!$B$2:$EI$86,138,FALSE()),"")</f>
        <v>Sì</v>
      </c>
      <c r="G140" s="199">
        <f ca="1">IFERROR(VLOOKUP($B140,'TABELLA DI APPOGGIO'!$B$2:$EH$86,54,FALSE()),"")</f>
        <v>321000</v>
      </c>
      <c r="H140" s="199">
        <f ca="1">IFERROR(VLOOKUP($B140,'TABELLA DI APPOGGIO'!$B$2:$EH$86,55,FALSE()),"")</f>
        <v>0</v>
      </c>
      <c r="I140" s="199">
        <f ca="1">IFERROR(VLOOKUP($B140,'TABELLA DI APPOGGIO'!$B$2:$EH$86,56,FALSE()),"")</f>
        <v>0</v>
      </c>
      <c r="J140" s="199">
        <f ca="1">IFERROR(VLOOKUP($B140,'TABELLA DI APPOGGIO'!$B$2:$EH$86,57,FALSE()),"")</f>
        <v>0</v>
      </c>
      <c r="K140" s="199">
        <f ca="1">IFERROR(VLOOKUP($B140,'TABELLA DI APPOGGIO'!$B$2:$EH$86,58,FALSE()),"")</f>
        <v>0</v>
      </c>
      <c r="L140" s="199">
        <f ca="1">IFERROR(VLOOKUP($B140,'TABELLA DI APPOGGIO'!$B$2:$EH$86,59,FALSE()),"")</f>
        <v>321000</v>
      </c>
      <c r="M140" s="199">
        <f ca="1">IFERROR(VLOOKUP($B140,'TABELLA DI APPOGGIO'!$B$2:$EH$86,60,FALSE()),"")</f>
        <v>0</v>
      </c>
      <c r="N140" s="199">
        <f ca="1">IFERROR(VLOOKUP($B140,'TABELLA DI APPOGGIO'!$B$2:$EH$86,61,FALSE()),"")</f>
        <v>0</v>
      </c>
      <c r="O140" s="199">
        <f ca="1">IFERROR(VLOOKUP($B140,'TABELLA DI APPOGGIO'!$B$2:$EH$86,62,FALSE()),"")</f>
        <v>0</v>
      </c>
      <c r="P140" s="199">
        <f ca="1">IFERROR(VLOOKUP($B140,'TABELLA DI APPOGGIO'!$B$2:$EH$86,63,FALSE()),"")</f>
        <v>0</v>
      </c>
      <c r="Q140" s="199">
        <f ca="1">IFERROR(VLOOKUP($B140,'TABELLA DI APPOGGIO'!$B$2:$EH$86,64,FALSE()),"")</f>
        <v>0</v>
      </c>
      <c r="R140" s="199">
        <f ca="1">IFERROR(VLOOKUP($B140,'TABELLA DI APPOGGIO'!$B$2:$EH$86,65,FALSE()),"")</f>
        <v>0</v>
      </c>
      <c r="S140" s="199">
        <f ca="1">IFERROR(VLOOKUP($B140,'TABELLA DI APPOGGIO'!$B$2:$EH$86,66,FALSE()),"")</f>
        <v>0</v>
      </c>
      <c r="T140" s="199">
        <f ca="1">IFERROR(VLOOKUP($B140,'TABELLA DI APPOGGIO'!$B$2:$EH$86,67,FALSE()),"")</f>
        <v>0</v>
      </c>
      <c r="U140" s="199">
        <f ca="1">IFERROR(VLOOKUP($B140,'TABELLA DI APPOGGIO'!$B$2:$EH$86,68,FALSE()),"")</f>
        <v>0</v>
      </c>
      <c r="V140" s="199">
        <f ca="1">IFERROR(VLOOKUP($B140,'TABELLA DI APPOGGIO'!$B$2:$EH$86,69,FALSE()),"")</f>
        <v>0</v>
      </c>
    </row>
    <row r="141" spans="2:22" ht="60" customHeight="1">
      <c r="B141" s="198" t="str">
        <f t="shared" ca="1" si="8"/>
        <v>A1_A1</v>
      </c>
      <c r="C141" s="198" t="str">
        <f t="shared" ca="1" si="8"/>
        <v>Accesso, valutazione e progettazione</v>
      </c>
      <c r="D141" s="198" t="str">
        <f t="shared" ca="1" si="8"/>
        <v>Servizi di Informazione consulenza e orientamento</v>
      </c>
      <c r="E141" s="198" t="str">
        <f t="shared" ca="1" si="8"/>
        <v>Segretariato Sociale</v>
      </c>
      <c r="F141" s="198" t="str">
        <f ca="1">IFERROR(VLOOKUP($B141,'TABELLA DI APPOGGIO'!$B$2:$EI$86,138,FALSE()),"")</f>
        <v>Sì</v>
      </c>
      <c r="G141" s="199">
        <f ca="1">IFERROR(VLOOKUP($B141,'TABELLA DI APPOGGIO'!$B$2:$EH$86,54,FALSE()),"")</f>
        <v>321000</v>
      </c>
      <c r="H141" s="199">
        <f ca="1">IFERROR(VLOOKUP($B141,'TABELLA DI APPOGGIO'!$B$2:$EH$86,55,FALSE()),"")</f>
        <v>0</v>
      </c>
      <c r="I141" s="199">
        <f ca="1">IFERROR(VLOOKUP($B141,'TABELLA DI APPOGGIO'!$B$2:$EH$86,56,FALSE()),"")</f>
        <v>0</v>
      </c>
      <c r="J141" s="199">
        <f ca="1">IFERROR(VLOOKUP($B141,'TABELLA DI APPOGGIO'!$B$2:$EH$86,57,FALSE()),"")</f>
        <v>0</v>
      </c>
      <c r="K141" s="199">
        <f ca="1">IFERROR(VLOOKUP($B141,'TABELLA DI APPOGGIO'!$B$2:$EH$86,58,FALSE()),"")</f>
        <v>0</v>
      </c>
      <c r="L141" s="199">
        <f ca="1">IFERROR(VLOOKUP($B141,'TABELLA DI APPOGGIO'!$B$2:$EH$86,59,FALSE()),"")</f>
        <v>321000</v>
      </c>
      <c r="M141" s="199">
        <f ca="1">IFERROR(VLOOKUP($B141,'TABELLA DI APPOGGIO'!$B$2:$EH$86,60,FALSE()),"")</f>
        <v>0</v>
      </c>
      <c r="N141" s="199">
        <f ca="1">IFERROR(VLOOKUP($B141,'TABELLA DI APPOGGIO'!$B$2:$EH$86,61,FALSE()),"")</f>
        <v>0</v>
      </c>
      <c r="O141" s="199">
        <f ca="1">IFERROR(VLOOKUP($B141,'TABELLA DI APPOGGIO'!$B$2:$EH$86,62,FALSE()),"")</f>
        <v>0</v>
      </c>
      <c r="P141" s="199">
        <f ca="1">IFERROR(VLOOKUP($B141,'TABELLA DI APPOGGIO'!$B$2:$EH$86,63,FALSE()),"")</f>
        <v>0</v>
      </c>
      <c r="Q141" s="199">
        <f ca="1">IFERROR(VLOOKUP($B141,'TABELLA DI APPOGGIO'!$B$2:$EH$86,64,FALSE()),"")</f>
        <v>0</v>
      </c>
      <c r="R141" s="199">
        <f ca="1">IFERROR(VLOOKUP($B141,'TABELLA DI APPOGGIO'!$B$2:$EH$86,65,FALSE()),"")</f>
        <v>0</v>
      </c>
      <c r="S141" s="199">
        <f ca="1">IFERROR(VLOOKUP($B141,'TABELLA DI APPOGGIO'!$B$2:$EH$86,66,FALSE()),"")</f>
        <v>0</v>
      </c>
      <c r="T141" s="199">
        <f ca="1">IFERROR(VLOOKUP($B141,'TABELLA DI APPOGGIO'!$B$2:$EH$86,67,FALSE()),"")</f>
        <v>0</v>
      </c>
      <c r="U141" s="199">
        <f ca="1">IFERROR(VLOOKUP($B141,'TABELLA DI APPOGGIO'!$B$2:$EH$86,68,FALSE()),"")</f>
        <v>0</v>
      </c>
      <c r="V141" s="199">
        <f ca="1">IFERROR(VLOOKUP($B141,'TABELLA DI APPOGGIO'!$B$2:$EH$86,69,FALSE()),"")</f>
        <v>0</v>
      </c>
    </row>
    <row r="142" spans="2:22" ht="60" customHeight="1">
      <c r="B142" s="198" t="str">
        <f t="shared" ca="1" si="8"/>
        <v>A1_A1</v>
      </c>
      <c r="C142" s="198" t="str">
        <f t="shared" ca="1" si="8"/>
        <v>Accesso, valutazione e progettazione</v>
      </c>
      <c r="D142" s="198" t="str">
        <f t="shared" ca="1" si="8"/>
        <v>Servizi di Informazione consulenza e orientamento</v>
      </c>
      <c r="E142" s="198" t="str">
        <f t="shared" ca="1" si="8"/>
        <v>Segretariato Sociale</v>
      </c>
      <c r="F142" s="198" t="str">
        <f ca="1">IFERROR(VLOOKUP($B142,'TABELLA DI APPOGGIO'!$B$2:$EI$86,138,FALSE()),"")</f>
        <v>Sì</v>
      </c>
      <c r="G142" s="199">
        <f ca="1">IFERROR(VLOOKUP($B142,'TABELLA DI APPOGGIO'!$B$2:$EH$86,54,FALSE()),"")</f>
        <v>321000</v>
      </c>
      <c r="H142" s="199">
        <f ca="1">IFERROR(VLOOKUP($B142,'TABELLA DI APPOGGIO'!$B$2:$EH$86,55,FALSE()),"")</f>
        <v>0</v>
      </c>
      <c r="I142" s="199">
        <f ca="1">IFERROR(VLOOKUP($B142,'TABELLA DI APPOGGIO'!$B$2:$EH$86,56,FALSE()),"")</f>
        <v>0</v>
      </c>
      <c r="J142" s="199">
        <f ca="1">IFERROR(VLOOKUP($B142,'TABELLA DI APPOGGIO'!$B$2:$EH$86,57,FALSE()),"")</f>
        <v>0</v>
      </c>
      <c r="K142" s="199">
        <f ca="1">IFERROR(VLOOKUP($B142,'TABELLA DI APPOGGIO'!$B$2:$EH$86,58,FALSE()),"")</f>
        <v>0</v>
      </c>
      <c r="L142" s="199">
        <f ca="1">IFERROR(VLOOKUP($B142,'TABELLA DI APPOGGIO'!$B$2:$EH$86,59,FALSE()),"")</f>
        <v>321000</v>
      </c>
      <c r="M142" s="199">
        <f ca="1">IFERROR(VLOOKUP($B142,'TABELLA DI APPOGGIO'!$B$2:$EH$86,60,FALSE()),"")</f>
        <v>0</v>
      </c>
      <c r="N142" s="199">
        <f ca="1">IFERROR(VLOOKUP($B142,'TABELLA DI APPOGGIO'!$B$2:$EH$86,61,FALSE()),"")</f>
        <v>0</v>
      </c>
      <c r="O142" s="199">
        <f ca="1">IFERROR(VLOOKUP($B142,'TABELLA DI APPOGGIO'!$B$2:$EH$86,62,FALSE()),"")</f>
        <v>0</v>
      </c>
      <c r="P142" s="199">
        <f ca="1">IFERROR(VLOOKUP($B142,'TABELLA DI APPOGGIO'!$B$2:$EH$86,63,FALSE()),"")</f>
        <v>0</v>
      </c>
      <c r="Q142" s="199">
        <f ca="1">IFERROR(VLOOKUP($B142,'TABELLA DI APPOGGIO'!$B$2:$EH$86,64,FALSE()),"")</f>
        <v>0</v>
      </c>
      <c r="R142" s="199">
        <f ca="1">IFERROR(VLOOKUP($B142,'TABELLA DI APPOGGIO'!$B$2:$EH$86,65,FALSE()),"")</f>
        <v>0</v>
      </c>
      <c r="S142" s="199">
        <f ca="1">IFERROR(VLOOKUP($B142,'TABELLA DI APPOGGIO'!$B$2:$EH$86,66,FALSE()),"")</f>
        <v>0</v>
      </c>
      <c r="T142" s="199">
        <f ca="1">IFERROR(VLOOKUP($B142,'TABELLA DI APPOGGIO'!$B$2:$EH$86,67,FALSE()),"")</f>
        <v>0</v>
      </c>
      <c r="U142" s="199">
        <f ca="1">IFERROR(VLOOKUP($B142,'TABELLA DI APPOGGIO'!$B$2:$EH$86,68,FALSE()),"")</f>
        <v>0</v>
      </c>
      <c r="V142" s="199">
        <f ca="1">IFERROR(VLOOKUP($B142,'TABELLA DI APPOGGIO'!$B$2:$EH$86,69,FALSE()),"")</f>
        <v>0</v>
      </c>
    </row>
    <row r="143" spans="2:22" ht="60" customHeight="1">
      <c r="B143" s="198" t="str">
        <f t="shared" ca="1" si="8"/>
        <v>A1_A1</v>
      </c>
      <c r="C143" s="198" t="str">
        <f t="shared" ca="1" si="8"/>
        <v>Accesso, valutazione e progettazione</v>
      </c>
      <c r="D143" s="198" t="str">
        <f t="shared" ca="1" si="8"/>
        <v>Servizi di Informazione consulenza e orientamento</v>
      </c>
      <c r="E143" s="198" t="str">
        <f t="shared" ca="1" si="8"/>
        <v>Segretariato Sociale</v>
      </c>
      <c r="F143" s="198" t="str">
        <f ca="1">IFERROR(VLOOKUP($B143,'TABELLA DI APPOGGIO'!$B$2:$EI$86,138,FALSE()),"")</f>
        <v>Sì</v>
      </c>
      <c r="G143" s="199">
        <f ca="1">IFERROR(VLOOKUP($B143,'TABELLA DI APPOGGIO'!$B$2:$EH$86,54,FALSE()),"")</f>
        <v>321000</v>
      </c>
      <c r="H143" s="199">
        <f ca="1">IFERROR(VLOOKUP($B143,'TABELLA DI APPOGGIO'!$B$2:$EH$86,55,FALSE()),"")</f>
        <v>0</v>
      </c>
      <c r="I143" s="199">
        <f ca="1">IFERROR(VLOOKUP($B143,'TABELLA DI APPOGGIO'!$B$2:$EH$86,56,FALSE()),"")</f>
        <v>0</v>
      </c>
      <c r="J143" s="199">
        <f ca="1">IFERROR(VLOOKUP($B143,'TABELLA DI APPOGGIO'!$B$2:$EH$86,57,FALSE()),"")</f>
        <v>0</v>
      </c>
      <c r="K143" s="199">
        <f ca="1">IFERROR(VLOOKUP($B143,'TABELLA DI APPOGGIO'!$B$2:$EH$86,58,FALSE()),"")</f>
        <v>0</v>
      </c>
      <c r="L143" s="199">
        <f ca="1">IFERROR(VLOOKUP($B143,'TABELLA DI APPOGGIO'!$B$2:$EH$86,59,FALSE()),"")</f>
        <v>321000</v>
      </c>
      <c r="M143" s="199">
        <f ca="1">IFERROR(VLOOKUP($B143,'TABELLA DI APPOGGIO'!$B$2:$EH$86,60,FALSE()),"")</f>
        <v>0</v>
      </c>
      <c r="N143" s="199">
        <f ca="1">IFERROR(VLOOKUP($B143,'TABELLA DI APPOGGIO'!$B$2:$EH$86,61,FALSE()),"")</f>
        <v>0</v>
      </c>
      <c r="O143" s="199">
        <f ca="1">IFERROR(VLOOKUP($B143,'TABELLA DI APPOGGIO'!$B$2:$EH$86,62,FALSE()),"")</f>
        <v>0</v>
      </c>
      <c r="P143" s="199">
        <f ca="1">IFERROR(VLOOKUP($B143,'TABELLA DI APPOGGIO'!$B$2:$EH$86,63,FALSE()),"")</f>
        <v>0</v>
      </c>
      <c r="Q143" s="199">
        <f ca="1">IFERROR(VLOOKUP($B143,'TABELLA DI APPOGGIO'!$B$2:$EH$86,64,FALSE()),"")</f>
        <v>0</v>
      </c>
      <c r="R143" s="199">
        <f ca="1">IFERROR(VLOOKUP($B143,'TABELLA DI APPOGGIO'!$B$2:$EH$86,65,FALSE()),"")</f>
        <v>0</v>
      </c>
      <c r="S143" s="199">
        <f ca="1">IFERROR(VLOOKUP($B143,'TABELLA DI APPOGGIO'!$B$2:$EH$86,66,FALSE()),"")</f>
        <v>0</v>
      </c>
      <c r="T143" s="199">
        <f ca="1">IFERROR(VLOOKUP($B143,'TABELLA DI APPOGGIO'!$B$2:$EH$86,67,FALSE()),"")</f>
        <v>0</v>
      </c>
      <c r="U143" s="199">
        <f ca="1">IFERROR(VLOOKUP($B143,'TABELLA DI APPOGGIO'!$B$2:$EH$86,68,FALSE()),"")</f>
        <v>0</v>
      </c>
      <c r="V143" s="199">
        <f ca="1">IFERROR(VLOOKUP($B143,'TABELLA DI APPOGGIO'!$B$2:$EH$86,69,FALSE()),"")</f>
        <v>0</v>
      </c>
    </row>
    <row r="144" spans="2:22" ht="60" customHeight="1">
      <c r="B144" s="198" t="str">
        <f t="shared" ca="1" si="8"/>
        <v>A1_A1</v>
      </c>
      <c r="C144" s="198" t="str">
        <f t="shared" ca="1" si="8"/>
        <v>Accesso, valutazione e progettazione</v>
      </c>
      <c r="D144" s="198" t="str">
        <f t="shared" ca="1" si="8"/>
        <v>Servizi di Informazione consulenza e orientamento</v>
      </c>
      <c r="E144" s="198" t="str">
        <f t="shared" ca="1" si="8"/>
        <v>Segretariato Sociale</v>
      </c>
      <c r="F144" s="198" t="str">
        <f ca="1">IFERROR(VLOOKUP($B144,'TABELLA DI APPOGGIO'!$B$2:$EI$86,138,FALSE()),"")</f>
        <v>Sì</v>
      </c>
      <c r="G144" s="199">
        <f ca="1">IFERROR(VLOOKUP($B144,'TABELLA DI APPOGGIO'!$B$2:$EH$86,54,FALSE()),"")</f>
        <v>321000</v>
      </c>
      <c r="H144" s="199">
        <f ca="1">IFERROR(VLOOKUP($B144,'TABELLA DI APPOGGIO'!$B$2:$EH$86,55,FALSE()),"")</f>
        <v>0</v>
      </c>
      <c r="I144" s="199">
        <f ca="1">IFERROR(VLOOKUP($B144,'TABELLA DI APPOGGIO'!$B$2:$EH$86,56,FALSE()),"")</f>
        <v>0</v>
      </c>
      <c r="J144" s="199">
        <f ca="1">IFERROR(VLOOKUP($B144,'TABELLA DI APPOGGIO'!$B$2:$EH$86,57,FALSE()),"")</f>
        <v>0</v>
      </c>
      <c r="K144" s="199">
        <f ca="1">IFERROR(VLOOKUP($B144,'TABELLA DI APPOGGIO'!$B$2:$EH$86,58,FALSE()),"")</f>
        <v>0</v>
      </c>
      <c r="L144" s="199">
        <f ca="1">IFERROR(VLOOKUP($B144,'TABELLA DI APPOGGIO'!$B$2:$EH$86,59,FALSE()),"")</f>
        <v>321000</v>
      </c>
      <c r="M144" s="199">
        <f ca="1">IFERROR(VLOOKUP($B144,'TABELLA DI APPOGGIO'!$B$2:$EH$86,60,FALSE()),"")</f>
        <v>0</v>
      </c>
      <c r="N144" s="199">
        <f ca="1">IFERROR(VLOOKUP($B144,'TABELLA DI APPOGGIO'!$B$2:$EH$86,61,FALSE()),"")</f>
        <v>0</v>
      </c>
      <c r="O144" s="199">
        <f ca="1">IFERROR(VLOOKUP($B144,'TABELLA DI APPOGGIO'!$B$2:$EH$86,62,FALSE()),"")</f>
        <v>0</v>
      </c>
      <c r="P144" s="199">
        <f ca="1">IFERROR(VLOOKUP($B144,'TABELLA DI APPOGGIO'!$B$2:$EH$86,63,FALSE()),"")</f>
        <v>0</v>
      </c>
      <c r="Q144" s="199">
        <f ca="1">IFERROR(VLOOKUP($B144,'TABELLA DI APPOGGIO'!$B$2:$EH$86,64,FALSE()),"")</f>
        <v>0</v>
      </c>
      <c r="R144" s="199">
        <f ca="1">IFERROR(VLOOKUP($B144,'TABELLA DI APPOGGIO'!$B$2:$EH$86,65,FALSE()),"")</f>
        <v>0</v>
      </c>
      <c r="S144" s="199">
        <f ca="1">IFERROR(VLOOKUP($B144,'TABELLA DI APPOGGIO'!$B$2:$EH$86,66,FALSE()),"")</f>
        <v>0</v>
      </c>
      <c r="T144" s="199">
        <f ca="1">IFERROR(VLOOKUP($B144,'TABELLA DI APPOGGIO'!$B$2:$EH$86,67,FALSE()),"")</f>
        <v>0</v>
      </c>
      <c r="U144" s="199">
        <f ca="1">IFERROR(VLOOKUP($B144,'TABELLA DI APPOGGIO'!$B$2:$EH$86,68,FALSE()),"")</f>
        <v>0</v>
      </c>
      <c r="V144" s="199">
        <f ca="1">IFERROR(VLOOKUP($B144,'TABELLA DI APPOGGIO'!$B$2:$EH$86,69,FALSE()),"")</f>
        <v>0</v>
      </c>
    </row>
    <row r="145" spans="2:22" ht="60" customHeight="1">
      <c r="B145" s="198" t="str">
        <f t="shared" ca="1" si="8"/>
        <v>A1_A1</v>
      </c>
      <c r="C145" s="198" t="str">
        <f t="shared" ca="1" si="8"/>
        <v>Accesso, valutazione e progettazione</v>
      </c>
      <c r="D145" s="198" t="str">
        <f t="shared" ca="1" si="8"/>
        <v>Servizi di Informazione consulenza e orientamento</v>
      </c>
      <c r="E145" s="198" t="str">
        <f t="shared" ca="1" si="8"/>
        <v>Segretariato Sociale</v>
      </c>
      <c r="F145" s="198" t="str">
        <f ca="1">IFERROR(VLOOKUP($B145,'TABELLA DI APPOGGIO'!$B$2:$EI$86,138,FALSE()),"")</f>
        <v>Sì</v>
      </c>
      <c r="G145" s="199">
        <f ca="1">IFERROR(VLOOKUP($B145,'TABELLA DI APPOGGIO'!$B$2:$EH$86,54,FALSE()),"")</f>
        <v>321000</v>
      </c>
      <c r="H145" s="199">
        <f ca="1">IFERROR(VLOOKUP($B145,'TABELLA DI APPOGGIO'!$B$2:$EH$86,55,FALSE()),"")</f>
        <v>0</v>
      </c>
      <c r="I145" s="199">
        <f ca="1">IFERROR(VLOOKUP($B145,'TABELLA DI APPOGGIO'!$B$2:$EH$86,56,FALSE()),"")</f>
        <v>0</v>
      </c>
      <c r="J145" s="199">
        <f ca="1">IFERROR(VLOOKUP($B145,'TABELLA DI APPOGGIO'!$B$2:$EH$86,57,FALSE()),"")</f>
        <v>0</v>
      </c>
      <c r="K145" s="199">
        <f ca="1">IFERROR(VLOOKUP($B145,'TABELLA DI APPOGGIO'!$B$2:$EH$86,58,FALSE()),"")</f>
        <v>0</v>
      </c>
      <c r="L145" s="199">
        <f ca="1">IFERROR(VLOOKUP($B145,'TABELLA DI APPOGGIO'!$B$2:$EH$86,59,FALSE()),"")</f>
        <v>321000</v>
      </c>
      <c r="M145" s="199">
        <f ca="1">IFERROR(VLOOKUP($B145,'TABELLA DI APPOGGIO'!$B$2:$EH$86,60,FALSE()),"")</f>
        <v>0</v>
      </c>
      <c r="N145" s="199">
        <f ca="1">IFERROR(VLOOKUP($B145,'TABELLA DI APPOGGIO'!$B$2:$EH$86,61,FALSE()),"")</f>
        <v>0</v>
      </c>
      <c r="O145" s="199">
        <f ca="1">IFERROR(VLOOKUP($B145,'TABELLA DI APPOGGIO'!$B$2:$EH$86,62,FALSE()),"")</f>
        <v>0</v>
      </c>
      <c r="P145" s="199">
        <f ca="1">IFERROR(VLOOKUP($B145,'TABELLA DI APPOGGIO'!$B$2:$EH$86,63,FALSE()),"")</f>
        <v>0</v>
      </c>
      <c r="Q145" s="199">
        <f ca="1">IFERROR(VLOOKUP($B145,'TABELLA DI APPOGGIO'!$B$2:$EH$86,64,FALSE()),"")</f>
        <v>0</v>
      </c>
      <c r="R145" s="199">
        <f ca="1">IFERROR(VLOOKUP($B145,'TABELLA DI APPOGGIO'!$B$2:$EH$86,65,FALSE()),"")</f>
        <v>0</v>
      </c>
      <c r="S145" s="199">
        <f ca="1">IFERROR(VLOOKUP($B145,'TABELLA DI APPOGGIO'!$B$2:$EH$86,66,FALSE()),"")</f>
        <v>0</v>
      </c>
      <c r="T145" s="199">
        <f ca="1">IFERROR(VLOOKUP($B145,'TABELLA DI APPOGGIO'!$B$2:$EH$86,67,FALSE()),"")</f>
        <v>0</v>
      </c>
      <c r="U145" s="199">
        <f ca="1">IFERROR(VLOOKUP($B145,'TABELLA DI APPOGGIO'!$B$2:$EH$86,68,FALSE()),"")</f>
        <v>0</v>
      </c>
      <c r="V145" s="199">
        <f ca="1">IFERROR(VLOOKUP($B145,'TABELLA DI APPOGGIO'!$B$2:$EH$86,69,FALSE()),"")</f>
        <v>0</v>
      </c>
    </row>
    <row r="146" spans="2:22" ht="60" customHeight="1">
      <c r="B146" s="198" t="str">
        <f t="shared" ref="B146:E163" ca="1" si="9">B23</f>
        <v>A1_A1</v>
      </c>
      <c r="C146" s="198" t="str">
        <f t="shared" ca="1" si="9"/>
        <v>Accesso, valutazione e progettazione</v>
      </c>
      <c r="D146" s="198" t="str">
        <f t="shared" ca="1" si="9"/>
        <v>Servizi di Informazione consulenza e orientamento</v>
      </c>
      <c r="E146" s="198" t="str">
        <f t="shared" ca="1" si="9"/>
        <v>Segretariato Sociale</v>
      </c>
      <c r="F146" s="198" t="str">
        <f ca="1">IFERROR(VLOOKUP($B146,'TABELLA DI APPOGGIO'!$B$2:$EI$86,138,FALSE()),"")</f>
        <v>Sì</v>
      </c>
      <c r="G146" s="199">
        <f ca="1">IFERROR(VLOOKUP($B146,'TABELLA DI APPOGGIO'!$B$2:$EH$86,54,FALSE()),"")</f>
        <v>321000</v>
      </c>
      <c r="H146" s="199">
        <f ca="1">IFERROR(VLOOKUP($B146,'TABELLA DI APPOGGIO'!$B$2:$EH$86,55,FALSE()),"")</f>
        <v>0</v>
      </c>
      <c r="I146" s="199">
        <f ca="1">IFERROR(VLOOKUP($B146,'TABELLA DI APPOGGIO'!$B$2:$EH$86,56,FALSE()),"")</f>
        <v>0</v>
      </c>
      <c r="J146" s="199">
        <f ca="1">IFERROR(VLOOKUP($B146,'TABELLA DI APPOGGIO'!$B$2:$EH$86,57,FALSE()),"")</f>
        <v>0</v>
      </c>
      <c r="K146" s="199">
        <f ca="1">IFERROR(VLOOKUP($B146,'TABELLA DI APPOGGIO'!$B$2:$EH$86,58,FALSE()),"")</f>
        <v>0</v>
      </c>
      <c r="L146" s="199">
        <f ca="1">IFERROR(VLOOKUP($B146,'TABELLA DI APPOGGIO'!$B$2:$EH$86,59,FALSE()),"")</f>
        <v>321000</v>
      </c>
      <c r="M146" s="199">
        <f ca="1">IFERROR(VLOOKUP($B146,'TABELLA DI APPOGGIO'!$B$2:$EH$86,60,FALSE()),"")</f>
        <v>0</v>
      </c>
      <c r="N146" s="199">
        <f ca="1">IFERROR(VLOOKUP($B146,'TABELLA DI APPOGGIO'!$B$2:$EH$86,61,FALSE()),"")</f>
        <v>0</v>
      </c>
      <c r="O146" s="199">
        <f ca="1">IFERROR(VLOOKUP($B146,'TABELLA DI APPOGGIO'!$B$2:$EH$86,62,FALSE()),"")</f>
        <v>0</v>
      </c>
      <c r="P146" s="199">
        <f ca="1">IFERROR(VLOOKUP($B146,'TABELLA DI APPOGGIO'!$B$2:$EH$86,63,FALSE()),"")</f>
        <v>0</v>
      </c>
      <c r="Q146" s="199">
        <f ca="1">IFERROR(VLOOKUP($B146,'TABELLA DI APPOGGIO'!$B$2:$EH$86,64,FALSE()),"")</f>
        <v>0</v>
      </c>
      <c r="R146" s="199">
        <f ca="1">IFERROR(VLOOKUP($B146,'TABELLA DI APPOGGIO'!$B$2:$EH$86,65,FALSE()),"")</f>
        <v>0</v>
      </c>
      <c r="S146" s="199">
        <f ca="1">IFERROR(VLOOKUP($B146,'TABELLA DI APPOGGIO'!$B$2:$EH$86,66,FALSE()),"")</f>
        <v>0</v>
      </c>
      <c r="T146" s="199">
        <f ca="1">IFERROR(VLOOKUP($B146,'TABELLA DI APPOGGIO'!$B$2:$EH$86,67,FALSE()),"")</f>
        <v>0</v>
      </c>
      <c r="U146" s="199">
        <f ca="1">IFERROR(VLOOKUP($B146,'TABELLA DI APPOGGIO'!$B$2:$EH$86,68,FALSE()),"")</f>
        <v>0</v>
      </c>
      <c r="V146" s="199">
        <f ca="1">IFERROR(VLOOKUP($B146,'TABELLA DI APPOGGIO'!$B$2:$EH$86,69,FALSE()),"")</f>
        <v>0</v>
      </c>
    </row>
    <row r="147" spans="2:22" ht="60" customHeight="1">
      <c r="B147" s="198" t="str">
        <f t="shared" ca="1" si="9"/>
        <v>A1_A1</v>
      </c>
      <c r="C147" s="198" t="str">
        <f t="shared" ca="1" si="9"/>
        <v>Accesso, valutazione e progettazione</v>
      </c>
      <c r="D147" s="198" t="str">
        <f t="shared" ca="1" si="9"/>
        <v>Servizi di Informazione consulenza e orientamento</v>
      </c>
      <c r="E147" s="198" t="str">
        <f t="shared" ca="1" si="9"/>
        <v>Segretariato Sociale</v>
      </c>
      <c r="F147" s="198" t="str">
        <f ca="1">IFERROR(VLOOKUP($B147,'TABELLA DI APPOGGIO'!$B$2:$EI$86,138,FALSE()),"")</f>
        <v>Sì</v>
      </c>
      <c r="G147" s="199">
        <f ca="1">IFERROR(VLOOKUP($B147,'TABELLA DI APPOGGIO'!$B$2:$EH$86,54,FALSE()),"")</f>
        <v>321000</v>
      </c>
      <c r="H147" s="199">
        <f ca="1">IFERROR(VLOOKUP($B147,'TABELLA DI APPOGGIO'!$B$2:$EH$86,55,FALSE()),"")</f>
        <v>0</v>
      </c>
      <c r="I147" s="199">
        <f ca="1">IFERROR(VLOOKUP($B147,'TABELLA DI APPOGGIO'!$B$2:$EH$86,56,FALSE()),"")</f>
        <v>0</v>
      </c>
      <c r="J147" s="199">
        <f ca="1">IFERROR(VLOOKUP($B147,'TABELLA DI APPOGGIO'!$B$2:$EH$86,57,FALSE()),"")</f>
        <v>0</v>
      </c>
      <c r="K147" s="199">
        <f ca="1">IFERROR(VLOOKUP($B147,'TABELLA DI APPOGGIO'!$B$2:$EH$86,58,FALSE()),"")</f>
        <v>0</v>
      </c>
      <c r="L147" s="199">
        <f ca="1">IFERROR(VLOOKUP($B147,'TABELLA DI APPOGGIO'!$B$2:$EH$86,59,FALSE()),"")</f>
        <v>321000</v>
      </c>
      <c r="M147" s="199">
        <f ca="1">IFERROR(VLOOKUP($B147,'TABELLA DI APPOGGIO'!$B$2:$EH$86,60,FALSE()),"")</f>
        <v>0</v>
      </c>
      <c r="N147" s="199">
        <f ca="1">IFERROR(VLOOKUP($B147,'TABELLA DI APPOGGIO'!$B$2:$EH$86,61,FALSE()),"")</f>
        <v>0</v>
      </c>
      <c r="O147" s="199">
        <f ca="1">IFERROR(VLOOKUP($B147,'TABELLA DI APPOGGIO'!$B$2:$EH$86,62,FALSE()),"")</f>
        <v>0</v>
      </c>
      <c r="P147" s="199">
        <f ca="1">IFERROR(VLOOKUP($B147,'TABELLA DI APPOGGIO'!$B$2:$EH$86,63,FALSE()),"")</f>
        <v>0</v>
      </c>
      <c r="Q147" s="199">
        <f ca="1">IFERROR(VLOOKUP($B147,'TABELLA DI APPOGGIO'!$B$2:$EH$86,64,FALSE()),"")</f>
        <v>0</v>
      </c>
      <c r="R147" s="199">
        <f ca="1">IFERROR(VLOOKUP($B147,'TABELLA DI APPOGGIO'!$B$2:$EH$86,65,FALSE()),"")</f>
        <v>0</v>
      </c>
      <c r="S147" s="199">
        <f ca="1">IFERROR(VLOOKUP($B147,'TABELLA DI APPOGGIO'!$B$2:$EH$86,66,FALSE()),"")</f>
        <v>0</v>
      </c>
      <c r="T147" s="199">
        <f ca="1">IFERROR(VLOOKUP($B147,'TABELLA DI APPOGGIO'!$B$2:$EH$86,67,FALSE()),"")</f>
        <v>0</v>
      </c>
      <c r="U147" s="199">
        <f ca="1">IFERROR(VLOOKUP($B147,'TABELLA DI APPOGGIO'!$B$2:$EH$86,68,FALSE()),"")</f>
        <v>0</v>
      </c>
      <c r="V147" s="199">
        <f ca="1">IFERROR(VLOOKUP($B147,'TABELLA DI APPOGGIO'!$B$2:$EH$86,69,FALSE()),"")</f>
        <v>0</v>
      </c>
    </row>
    <row r="148" spans="2:22" ht="60" customHeight="1">
      <c r="B148" s="198" t="str">
        <f t="shared" ca="1" si="9"/>
        <v>A1_A1</v>
      </c>
      <c r="C148" s="198" t="str">
        <f t="shared" ca="1" si="9"/>
        <v>Accesso, valutazione e progettazione</v>
      </c>
      <c r="D148" s="198" t="str">
        <f t="shared" ca="1" si="9"/>
        <v>Servizi di Informazione consulenza e orientamento</v>
      </c>
      <c r="E148" s="198" t="str">
        <f t="shared" ca="1" si="9"/>
        <v>Segretariato Sociale</v>
      </c>
      <c r="F148" s="198" t="str">
        <f ca="1">IFERROR(VLOOKUP($B148,'TABELLA DI APPOGGIO'!$B$2:$EI$86,138,FALSE()),"")</f>
        <v>Sì</v>
      </c>
      <c r="G148" s="199">
        <f ca="1">IFERROR(VLOOKUP($B148,'TABELLA DI APPOGGIO'!$B$2:$EH$86,54,FALSE()),"")</f>
        <v>321000</v>
      </c>
      <c r="H148" s="199">
        <f ca="1">IFERROR(VLOOKUP($B148,'TABELLA DI APPOGGIO'!$B$2:$EH$86,55,FALSE()),"")</f>
        <v>0</v>
      </c>
      <c r="I148" s="199">
        <f ca="1">IFERROR(VLOOKUP($B148,'TABELLA DI APPOGGIO'!$B$2:$EH$86,56,FALSE()),"")</f>
        <v>0</v>
      </c>
      <c r="J148" s="199">
        <f ca="1">IFERROR(VLOOKUP($B148,'TABELLA DI APPOGGIO'!$B$2:$EH$86,57,FALSE()),"")</f>
        <v>0</v>
      </c>
      <c r="K148" s="199">
        <f ca="1">IFERROR(VLOOKUP($B148,'TABELLA DI APPOGGIO'!$B$2:$EH$86,58,FALSE()),"")</f>
        <v>0</v>
      </c>
      <c r="L148" s="199">
        <f ca="1">IFERROR(VLOOKUP($B148,'TABELLA DI APPOGGIO'!$B$2:$EH$86,59,FALSE()),"")</f>
        <v>321000</v>
      </c>
      <c r="M148" s="199">
        <f ca="1">IFERROR(VLOOKUP($B148,'TABELLA DI APPOGGIO'!$B$2:$EH$86,60,FALSE()),"")</f>
        <v>0</v>
      </c>
      <c r="N148" s="199">
        <f ca="1">IFERROR(VLOOKUP($B148,'TABELLA DI APPOGGIO'!$B$2:$EH$86,61,FALSE()),"")</f>
        <v>0</v>
      </c>
      <c r="O148" s="199">
        <f ca="1">IFERROR(VLOOKUP($B148,'TABELLA DI APPOGGIO'!$B$2:$EH$86,62,FALSE()),"")</f>
        <v>0</v>
      </c>
      <c r="P148" s="199">
        <f ca="1">IFERROR(VLOOKUP($B148,'TABELLA DI APPOGGIO'!$B$2:$EH$86,63,FALSE()),"")</f>
        <v>0</v>
      </c>
      <c r="Q148" s="199">
        <f ca="1">IFERROR(VLOOKUP($B148,'TABELLA DI APPOGGIO'!$B$2:$EH$86,64,FALSE()),"")</f>
        <v>0</v>
      </c>
      <c r="R148" s="199">
        <f ca="1">IFERROR(VLOOKUP($B148,'TABELLA DI APPOGGIO'!$B$2:$EH$86,65,FALSE()),"")</f>
        <v>0</v>
      </c>
      <c r="S148" s="199">
        <f ca="1">IFERROR(VLOOKUP($B148,'TABELLA DI APPOGGIO'!$B$2:$EH$86,66,FALSE()),"")</f>
        <v>0</v>
      </c>
      <c r="T148" s="199">
        <f ca="1">IFERROR(VLOOKUP($B148,'TABELLA DI APPOGGIO'!$B$2:$EH$86,67,FALSE()),"")</f>
        <v>0</v>
      </c>
      <c r="U148" s="199">
        <f ca="1">IFERROR(VLOOKUP($B148,'TABELLA DI APPOGGIO'!$B$2:$EH$86,68,FALSE()),"")</f>
        <v>0</v>
      </c>
      <c r="V148" s="199">
        <f ca="1">IFERROR(VLOOKUP($B148,'TABELLA DI APPOGGIO'!$B$2:$EH$86,69,FALSE()),"")</f>
        <v>0</v>
      </c>
    </row>
    <row r="149" spans="2:22" ht="60" customHeight="1">
      <c r="B149" s="198" t="str">
        <f t="shared" ca="1" si="9"/>
        <v>A1_A1</v>
      </c>
      <c r="C149" s="198" t="str">
        <f t="shared" ca="1" si="9"/>
        <v>Accesso, valutazione e progettazione</v>
      </c>
      <c r="D149" s="198" t="str">
        <f t="shared" ca="1" si="9"/>
        <v>Servizi di Informazione consulenza e orientamento</v>
      </c>
      <c r="E149" s="198" t="str">
        <f t="shared" ca="1" si="9"/>
        <v>Segretariato Sociale</v>
      </c>
      <c r="F149" s="198" t="str">
        <f ca="1">IFERROR(VLOOKUP($B149,'TABELLA DI APPOGGIO'!$B$2:$EI$86,138,FALSE()),"")</f>
        <v>Sì</v>
      </c>
      <c r="G149" s="199">
        <f ca="1">IFERROR(VLOOKUP($B149,'TABELLA DI APPOGGIO'!$B$2:$EH$86,54,FALSE()),"")</f>
        <v>321000</v>
      </c>
      <c r="H149" s="199">
        <f ca="1">IFERROR(VLOOKUP($B149,'TABELLA DI APPOGGIO'!$B$2:$EH$86,55,FALSE()),"")</f>
        <v>0</v>
      </c>
      <c r="I149" s="199">
        <f ca="1">IFERROR(VLOOKUP($B149,'TABELLA DI APPOGGIO'!$B$2:$EH$86,56,FALSE()),"")</f>
        <v>0</v>
      </c>
      <c r="J149" s="199">
        <f ca="1">IFERROR(VLOOKUP($B149,'TABELLA DI APPOGGIO'!$B$2:$EH$86,57,FALSE()),"")</f>
        <v>0</v>
      </c>
      <c r="K149" s="199">
        <f ca="1">IFERROR(VLOOKUP($B149,'TABELLA DI APPOGGIO'!$B$2:$EH$86,58,FALSE()),"")</f>
        <v>0</v>
      </c>
      <c r="L149" s="199">
        <f ca="1">IFERROR(VLOOKUP($B149,'TABELLA DI APPOGGIO'!$B$2:$EH$86,59,FALSE()),"")</f>
        <v>321000</v>
      </c>
      <c r="M149" s="199">
        <f ca="1">IFERROR(VLOOKUP($B149,'TABELLA DI APPOGGIO'!$B$2:$EH$86,60,FALSE()),"")</f>
        <v>0</v>
      </c>
      <c r="N149" s="199">
        <f ca="1">IFERROR(VLOOKUP($B149,'TABELLA DI APPOGGIO'!$B$2:$EH$86,61,FALSE()),"")</f>
        <v>0</v>
      </c>
      <c r="O149" s="199">
        <f ca="1">IFERROR(VLOOKUP($B149,'TABELLA DI APPOGGIO'!$B$2:$EH$86,62,FALSE()),"")</f>
        <v>0</v>
      </c>
      <c r="P149" s="199">
        <f ca="1">IFERROR(VLOOKUP($B149,'TABELLA DI APPOGGIO'!$B$2:$EH$86,63,FALSE()),"")</f>
        <v>0</v>
      </c>
      <c r="Q149" s="199">
        <f ca="1">IFERROR(VLOOKUP($B149,'TABELLA DI APPOGGIO'!$B$2:$EH$86,64,FALSE()),"")</f>
        <v>0</v>
      </c>
      <c r="R149" s="199">
        <f ca="1">IFERROR(VLOOKUP($B149,'TABELLA DI APPOGGIO'!$B$2:$EH$86,65,FALSE()),"")</f>
        <v>0</v>
      </c>
      <c r="S149" s="199">
        <f ca="1">IFERROR(VLOOKUP($B149,'TABELLA DI APPOGGIO'!$B$2:$EH$86,66,FALSE()),"")</f>
        <v>0</v>
      </c>
      <c r="T149" s="199">
        <f ca="1">IFERROR(VLOOKUP($B149,'TABELLA DI APPOGGIO'!$B$2:$EH$86,67,FALSE()),"")</f>
        <v>0</v>
      </c>
      <c r="U149" s="199">
        <f ca="1">IFERROR(VLOOKUP($B149,'TABELLA DI APPOGGIO'!$B$2:$EH$86,68,FALSE()),"")</f>
        <v>0</v>
      </c>
      <c r="V149" s="199">
        <f ca="1">IFERROR(VLOOKUP($B149,'TABELLA DI APPOGGIO'!$B$2:$EH$86,69,FALSE()),"")</f>
        <v>0</v>
      </c>
    </row>
    <row r="150" spans="2:22" ht="60" customHeight="1">
      <c r="B150" s="198" t="str">
        <f t="shared" ca="1" si="9"/>
        <v>A1_A1</v>
      </c>
      <c r="C150" s="198" t="str">
        <f t="shared" ca="1" si="9"/>
        <v>Accesso, valutazione e progettazione</v>
      </c>
      <c r="D150" s="198" t="str">
        <f t="shared" ca="1" si="9"/>
        <v>Servizi di Informazione consulenza e orientamento</v>
      </c>
      <c r="E150" s="198" t="str">
        <f t="shared" ca="1" si="9"/>
        <v>Segretariato Sociale</v>
      </c>
      <c r="F150" s="198" t="str">
        <f ca="1">IFERROR(VLOOKUP($B150,'TABELLA DI APPOGGIO'!$B$2:$EI$86,138,FALSE()),"")</f>
        <v>Sì</v>
      </c>
      <c r="G150" s="199">
        <f ca="1">IFERROR(VLOOKUP($B150,'TABELLA DI APPOGGIO'!$B$2:$EH$86,54,FALSE()),"")</f>
        <v>321000</v>
      </c>
      <c r="H150" s="199">
        <f ca="1">IFERROR(VLOOKUP($B150,'TABELLA DI APPOGGIO'!$B$2:$EH$86,55,FALSE()),"")</f>
        <v>0</v>
      </c>
      <c r="I150" s="199">
        <f ca="1">IFERROR(VLOOKUP($B150,'TABELLA DI APPOGGIO'!$B$2:$EH$86,56,FALSE()),"")</f>
        <v>0</v>
      </c>
      <c r="J150" s="199">
        <f ca="1">IFERROR(VLOOKUP($B150,'TABELLA DI APPOGGIO'!$B$2:$EH$86,57,FALSE()),"")</f>
        <v>0</v>
      </c>
      <c r="K150" s="199">
        <f ca="1">IFERROR(VLOOKUP($B150,'TABELLA DI APPOGGIO'!$B$2:$EH$86,58,FALSE()),"")</f>
        <v>0</v>
      </c>
      <c r="L150" s="199">
        <f ca="1">IFERROR(VLOOKUP($B150,'TABELLA DI APPOGGIO'!$B$2:$EH$86,59,FALSE()),"")</f>
        <v>321000</v>
      </c>
      <c r="M150" s="199">
        <f ca="1">IFERROR(VLOOKUP($B150,'TABELLA DI APPOGGIO'!$B$2:$EH$86,60,FALSE()),"")</f>
        <v>0</v>
      </c>
      <c r="N150" s="199">
        <f ca="1">IFERROR(VLOOKUP($B150,'TABELLA DI APPOGGIO'!$B$2:$EH$86,61,FALSE()),"")</f>
        <v>0</v>
      </c>
      <c r="O150" s="199">
        <f ca="1">IFERROR(VLOOKUP($B150,'TABELLA DI APPOGGIO'!$B$2:$EH$86,62,FALSE()),"")</f>
        <v>0</v>
      </c>
      <c r="P150" s="199">
        <f ca="1">IFERROR(VLOOKUP($B150,'TABELLA DI APPOGGIO'!$B$2:$EH$86,63,FALSE()),"")</f>
        <v>0</v>
      </c>
      <c r="Q150" s="199">
        <f ca="1">IFERROR(VLOOKUP($B150,'TABELLA DI APPOGGIO'!$B$2:$EH$86,64,FALSE()),"")</f>
        <v>0</v>
      </c>
      <c r="R150" s="199">
        <f ca="1">IFERROR(VLOOKUP($B150,'TABELLA DI APPOGGIO'!$B$2:$EH$86,65,FALSE()),"")</f>
        <v>0</v>
      </c>
      <c r="S150" s="199">
        <f ca="1">IFERROR(VLOOKUP($B150,'TABELLA DI APPOGGIO'!$B$2:$EH$86,66,FALSE()),"")</f>
        <v>0</v>
      </c>
      <c r="T150" s="199">
        <f ca="1">IFERROR(VLOOKUP($B150,'TABELLA DI APPOGGIO'!$B$2:$EH$86,67,FALSE()),"")</f>
        <v>0</v>
      </c>
      <c r="U150" s="199">
        <f ca="1">IFERROR(VLOOKUP($B150,'TABELLA DI APPOGGIO'!$B$2:$EH$86,68,FALSE()),"")</f>
        <v>0</v>
      </c>
      <c r="V150" s="199">
        <f ca="1">IFERROR(VLOOKUP($B150,'TABELLA DI APPOGGIO'!$B$2:$EH$86,69,FALSE()),"")</f>
        <v>0</v>
      </c>
    </row>
    <row r="151" spans="2:22" ht="60" customHeight="1">
      <c r="B151" s="198" t="str">
        <f t="shared" ca="1" si="9"/>
        <v>A1_A1</v>
      </c>
      <c r="C151" s="198" t="str">
        <f t="shared" ca="1" si="9"/>
        <v>Accesso, valutazione e progettazione</v>
      </c>
      <c r="D151" s="198" t="str">
        <f t="shared" ca="1" si="9"/>
        <v>Servizi di Informazione consulenza e orientamento</v>
      </c>
      <c r="E151" s="198" t="str">
        <f t="shared" ca="1" si="9"/>
        <v>Segretariato Sociale</v>
      </c>
      <c r="F151" s="198" t="str">
        <f ca="1">IFERROR(VLOOKUP($B151,'TABELLA DI APPOGGIO'!$B$2:$EI$86,138,FALSE()),"")</f>
        <v>Sì</v>
      </c>
      <c r="G151" s="199">
        <f ca="1">IFERROR(VLOOKUP($B151,'TABELLA DI APPOGGIO'!$B$2:$EH$86,54,FALSE()),"")</f>
        <v>321000</v>
      </c>
      <c r="H151" s="199">
        <f ca="1">IFERROR(VLOOKUP($B151,'TABELLA DI APPOGGIO'!$B$2:$EH$86,55,FALSE()),"")</f>
        <v>0</v>
      </c>
      <c r="I151" s="199">
        <f ca="1">IFERROR(VLOOKUP($B151,'TABELLA DI APPOGGIO'!$B$2:$EH$86,56,FALSE()),"")</f>
        <v>0</v>
      </c>
      <c r="J151" s="199">
        <f ca="1">IFERROR(VLOOKUP($B151,'TABELLA DI APPOGGIO'!$B$2:$EH$86,57,FALSE()),"")</f>
        <v>0</v>
      </c>
      <c r="K151" s="199">
        <f ca="1">IFERROR(VLOOKUP($B151,'TABELLA DI APPOGGIO'!$B$2:$EH$86,58,FALSE()),"")</f>
        <v>0</v>
      </c>
      <c r="L151" s="199">
        <f ca="1">IFERROR(VLOOKUP($B151,'TABELLA DI APPOGGIO'!$B$2:$EH$86,59,FALSE()),"")</f>
        <v>321000</v>
      </c>
      <c r="M151" s="199">
        <f ca="1">IFERROR(VLOOKUP($B151,'TABELLA DI APPOGGIO'!$B$2:$EH$86,60,FALSE()),"")</f>
        <v>0</v>
      </c>
      <c r="N151" s="199">
        <f ca="1">IFERROR(VLOOKUP($B151,'TABELLA DI APPOGGIO'!$B$2:$EH$86,61,FALSE()),"")</f>
        <v>0</v>
      </c>
      <c r="O151" s="199">
        <f ca="1">IFERROR(VLOOKUP($B151,'TABELLA DI APPOGGIO'!$B$2:$EH$86,62,FALSE()),"")</f>
        <v>0</v>
      </c>
      <c r="P151" s="199">
        <f ca="1">IFERROR(VLOOKUP($B151,'TABELLA DI APPOGGIO'!$B$2:$EH$86,63,FALSE()),"")</f>
        <v>0</v>
      </c>
      <c r="Q151" s="199">
        <f ca="1">IFERROR(VLOOKUP($B151,'TABELLA DI APPOGGIO'!$B$2:$EH$86,64,FALSE()),"")</f>
        <v>0</v>
      </c>
      <c r="R151" s="199">
        <f ca="1">IFERROR(VLOOKUP($B151,'TABELLA DI APPOGGIO'!$B$2:$EH$86,65,FALSE()),"")</f>
        <v>0</v>
      </c>
      <c r="S151" s="199">
        <f ca="1">IFERROR(VLOOKUP($B151,'TABELLA DI APPOGGIO'!$B$2:$EH$86,66,FALSE()),"")</f>
        <v>0</v>
      </c>
      <c r="T151" s="199">
        <f ca="1">IFERROR(VLOOKUP($B151,'TABELLA DI APPOGGIO'!$B$2:$EH$86,67,FALSE()),"")</f>
        <v>0</v>
      </c>
      <c r="U151" s="199">
        <f ca="1">IFERROR(VLOOKUP($B151,'TABELLA DI APPOGGIO'!$B$2:$EH$86,68,FALSE()),"")</f>
        <v>0</v>
      </c>
      <c r="V151" s="199">
        <f ca="1">IFERROR(VLOOKUP($B151,'TABELLA DI APPOGGIO'!$B$2:$EH$86,69,FALSE()),"")</f>
        <v>0</v>
      </c>
    </row>
    <row r="152" spans="2:22" ht="60" customHeight="1">
      <c r="B152" s="198" t="str">
        <f t="shared" ca="1" si="9"/>
        <v>A1_A1</v>
      </c>
      <c r="C152" s="198" t="str">
        <f t="shared" ca="1" si="9"/>
        <v>Accesso, valutazione e progettazione</v>
      </c>
      <c r="D152" s="198" t="str">
        <f t="shared" ca="1" si="9"/>
        <v>Servizi di Informazione consulenza e orientamento</v>
      </c>
      <c r="E152" s="198" t="str">
        <f t="shared" ca="1" si="9"/>
        <v>Segretariato Sociale</v>
      </c>
      <c r="F152" s="198" t="str">
        <f ca="1">IFERROR(VLOOKUP($B152,'TABELLA DI APPOGGIO'!$B$2:$EI$86,138,FALSE()),"")</f>
        <v>Sì</v>
      </c>
      <c r="G152" s="199">
        <f ca="1">IFERROR(VLOOKUP($B152,'TABELLA DI APPOGGIO'!$B$2:$EH$86,54,FALSE()),"")</f>
        <v>321000</v>
      </c>
      <c r="H152" s="199">
        <f ca="1">IFERROR(VLOOKUP($B152,'TABELLA DI APPOGGIO'!$B$2:$EH$86,55,FALSE()),"")</f>
        <v>0</v>
      </c>
      <c r="I152" s="199">
        <f ca="1">IFERROR(VLOOKUP($B152,'TABELLA DI APPOGGIO'!$B$2:$EH$86,56,FALSE()),"")</f>
        <v>0</v>
      </c>
      <c r="J152" s="199">
        <f ca="1">IFERROR(VLOOKUP($B152,'TABELLA DI APPOGGIO'!$B$2:$EH$86,57,FALSE()),"")</f>
        <v>0</v>
      </c>
      <c r="K152" s="199">
        <f ca="1">IFERROR(VLOOKUP($B152,'TABELLA DI APPOGGIO'!$B$2:$EH$86,58,FALSE()),"")</f>
        <v>0</v>
      </c>
      <c r="L152" s="199">
        <f ca="1">IFERROR(VLOOKUP($B152,'TABELLA DI APPOGGIO'!$B$2:$EH$86,59,FALSE()),"")</f>
        <v>321000</v>
      </c>
      <c r="M152" s="199">
        <f ca="1">IFERROR(VLOOKUP($B152,'TABELLA DI APPOGGIO'!$B$2:$EH$86,60,FALSE()),"")</f>
        <v>0</v>
      </c>
      <c r="N152" s="199">
        <f ca="1">IFERROR(VLOOKUP($B152,'TABELLA DI APPOGGIO'!$B$2:$EH$86,61,FALSE()),"")</f>
        <v>0</v>
      </c>
      <c r="O152" s="199">
        <f ca="1">IFERROR(VLOOKUP($B152,'TABELLA DI APPOGGIO'!$B$2:$EH$86,62,FALSE()),"")</f>
        <v>0</v>
      </c>
      <c r="P152" s="199">
        <f ca="1">IFERROR(VLOOKUP($B152,'TABELLA DI APPOGGIO'!$B$2:$EH$86,63,FALSE()),"")</f>
        <v>0</v>
      </c>
      <c r="Q152" s="199">
        <f ca="1">IFERROR(VLOOKUP($B152,'TABELLA DI APPOGGIO'!$B$2:$EH$86,64,FALSE()),"")</f>
        <v>0</v>
      </c>
      <c r="R152" s="199">
        <f ca="1">IFERROR(VLOOKUP($B152,'TABELLA DI APPOGGIO'!$B$2:$EH$86,65,FALSE()),"")</f>
        <v>0</v>
      </c>
      <c r="S152" s="199">
        <f ca="1">IFERROR(VLOOKUP($B152,'TABELLA DI APPOGGIO'!$B$2:$EH$86,66,FALSE()),"")</f>
        <v>0</v>
      </c>
      <c r="T152" s="199">
        <f ca="1">IFERROR(VLOOKUP($B152,'TABELLA DI APPOGGIO'!$B$2:$EH$86,67,FALSE()),"")</f>
        <v>0</v>
      </c>
      <c r="U152" s="199">
        <f ca="1">IFERROR(VLOOKUP($B152,'TABELLA DI APPOGGIO'!$B$2:$EH$86,68,FALSE()),"")</f>
        <v>0</v>
      </c>
      <c r="V152" s="199">
        <f ca="1">IFERROR(VLOOKUP($B152,'TABELLA DI APPOGGIO'!$B$2:$EH$86,69,FALSE()),"")</f>
        <v>0</v>
      </c>
    </row>
    <row r="153" spans="2:22" ht="60" customHeight="1">
      <c r="B153" s="198" t="str">
        <f t="shared" ca="1" si="9"/>
        <v>A1_A1</v>
      </c>
      <c r="C153" s="198" t="str">
        <f t="shared" ca="1" si="9"/>
        <v>Accesso, valutazione e progettazione</v>
      </c>
      <c r="D153" s="198" t="str">
        <f t="shared" ca="1" si="9"/>
        <v>Servizi di Informazione consulenza e orientamento</v>
      </c>
      <c r="E153" s="198" t="str">
        <f t="shared" ca="1" si="9"/>
        <v>Segretariato Sociale</v>
      </c>
      <c r="F153" s="198" t="str">
        <f ca="1">IFERROR(VLOOKUP($B153,'TABELLA DI APPOGGIO'!$B$2:$EI$86,138,FALSE()),"")</f>
        <v>Sì</v>
      </c>
      <c r="G153" s="199">
        <f ca="1">IFERROR(VLOOKUP($B153,'TABELLA DI APPOGGIO'!$B$2:$EH$86,54,FALSE()),"")</f>
        <v>321000</v>
      </c>
      <c r="H153" s="199">
        <f ca="1">IFERROR(VLOOKUP($B153,'TABELLA DI APPOGGIO'!$B$2:$EH$86,55,FALSE()),"")</f>
        <v>0</v>
      </c>
      <c r="I153" s="199">
        <f ca="1">IFERROR(VLOOKUP($B153,'TABELLA DI APPOGGIO'!$B$2:$EH$86,56,FALSE()),"")</f>
        <v>0</v>
      </c>
      <c r="J153" s="199">
        <f ca="1">IFERROR(VLOOKUP($B153,'TABELLA DI APPOGGIO'!$B$2:$EH$86,57,FALSE()),"")</f>
        <v>0</v>
      </c>
      <c r="K153" s="199">
        <f ca="1">IFERROR(VLOOKUP($B153,'TABELLA DI APPOGGIO'!$B$2:$EH$86,58,FALSE()),"")</f>
        <v>0</v>
      </c>
      <c r="L153" s="199">
        <f ca="1">IFERROR(VLOOKUP($B153,'TABELLA DI APPOGGIO'!$B$2:$EH$86,59,FALSE()),"")</f>
        <v>321000</v>
      </c>
      <c r="M153" s="199">
        <f ca="1">IFERROR(VLOOKUP($B153,'TABELLA DI APPOGGIO'!$B$2:$EH$86,60,FALSE()),"")</f>
        <v>0</v>
      </c>
      <c r="N153" s="199">
        <f ca="1">IFERROR(VLOOKUP($B153,'TABELLA DI APPOGGIO'!$B$2:$EH$86,61,FALSE()),"")</f>
        <v>0</v>
      </c>
      <c r="O153" s="199">
        <f ca="1">IFERROR(VLOOKUP($B153,'TABELLA DI APPOGGIO'!$B$2:$EH$86,62,FALSE()),"")</f>
        <v>0</v>
      </c>
      <c r="P153" s="199">
        <f ca="1">IFERROR(VLOOKUP($B153,'TABELLA DI APPOGGIO'!$B$2:$EH$86,63,FALSE()),"")</f>
        <v>0</v>
      </c>
      <c r="Q153" s="199">
        <f ca="1">IFERROR(VLOOKUP($B153,'TABELLA DI APPOGGIO'!$B$2:$EH$86,64,FALSE()),"")</f>
        <v>0</v>
      </c>
      <c r="R153" s="199">
        <f ca="1">IFERROR(VLOOKUP($B153,'TABELLA DI APPOGGIO'!$B$2:$EH$86,65,FALSE()),"")</f>
        <v>0</v>
      </c>
      <c r="S153" s="199">
        <f ca="1">IFERROR(VLOOKUP($B153,'TABELLA DI APPOGGIO'!$B$2:$EH$86,66,FALSE()),"")</f>
        <v>0</v>
      </c>
      <c r="T153" s="199">
        <f ca="1">IFERROR(VLOOKUP($B153,'TABELLA DI APPOGGIO'!$B$2:$EH$86,67,FALSE()),"")</f>
        <v>0</v>
      </c>
      <c r="U153" s="199">
        <f ca="1">IFERROR(VLOOKUP($B153,'TABELLA DI APPOGGIO'!$B$2:$EH$86,68,FALSE()),"")</f>
        <v>0</v>
      </c>
      <c r="V153" s="199">
        <f ca="1">IFERROR(VLOOKUP($B153,'TABELLA DI APPOGGIO'!$B$2:$EH$86,69,FALSE()),"")</f>
        <v>0</v>
      </c>
    </row>
    <row r="154" spans="2:22" ht="60" customHeight="1">
      <c r="B154" s="198" t="str">
        <f t="shared" ca="1" si="9"/>
        <v>A1_A1</v>
      </c>
      <c r="C154" s="198" t="str">
        <f t="shared" ca="1" si="9"/>
        <v>Accesso, valutazione e progettazione</v>
      </c>
      <c r="D154" s="198" t="str">
        <f t="shared" ca="1" si="9"/>
        <v>Servizi di Informazione consulenza e orientamento</v>
      </c>
      <c r="E154" s="198" t="str">
        <f t="shared" ca="1" si="9"/>
        <v>Segretariato Sociale</v>
      </c>
      <c r="F154" s="198" t="str">
        <f ca="1">IFERROR(VLOOKUP($B154,'TABELLA DI APPOGGIO'!$B$2:$EI$86,138,FALSE()),"")</f>
        <v>Sì</v>
      </c>
      <c r="G154" s="199">
        <f ca="1">IFERROR(VLOOKUP($B154,'TABELLA DI APPOGGIO'!$B$2:$EH$86,54,FALSE()),"")</f>
        <v>321000</v>
      </c>
      <c r="H154" s="199">
        <f ca="1">IFERROR(VLOOKUP($B154,'TABELLA DI APPOGGIO'!$B$2:$EH$86,55,FALSE()),"")</f>
        <v>0</v>
      </c>
      <c r="I154" s="199">
        <f ca="1">IFERROR(VLOOKUP($B154,'TABELLA DI APPOGGIO'!$B$2:$EH$86,56,FALSE()),"")</f>
        <v>0</v>
      </c>
      <c r="J154" s="199">
        <f ca="1">IFERROR(VLOOKUP($B154,'TABELLA DI APPOGGIO'!$B$2:$EH$86,57,FALSE()),"")</f>
        <v>0</v>
      </c>
      <c r="K154" s="199">
        <f ca="1">IFERROR(VLOOKUP($B154,'TABELLA DI APPOGGIO'!$B$2:$EH$86,58,FALSE()),"")</f>
        <v>0</v>
      </c>
      <c r="L154" s="199">
        <f ca="1">IFERROR(VLOOKUP($B154,'TABELLA DI APPOGGIO'!$B$2:$EH$86,59,FALSE()),"")</f>
        <v>321000</v>
      </c>
      <c r="M154" s="199">
        <f ca="1">IFERROR(VLOOKUP($B154,'TABELLA DI APPOGGIO'!$B$2:$EH$86,60,FALSE()),"")</f>
        <v>0</v>
      </c>
      <c r="N154" s="199">
        <f ca="1">IFERROR(VLOOKUP($B154,'TABELLA DI APPOGGIO'!$B$2:$EH$86,61,FALSE()),"")</f>
        <v>0</v>
      </c>
      <c r="O154" s="199">
        <f ca="1">IFERROR(VLOOKUP($B154,'TABELLA DI APPOGGIO'!$B$2:$EH$86,62,FALSE()),"")</f>
        <v>0</v>
      </c>
      <c r="P154" s="199">
        <f ca="1">IFERROR(VLOOKUP($B154,'TABELLA DI APPOGGIO'!$B$2:$EH$86,63,FALSE()),"")</f>
        <v>0</v>
      </c>
      <c r="Q154" s="199">
        <f ca="1">IFERROR(VLOOKUP($B154,'TABELLA DI APPOGGIO'!$B$2:$EH$86,64,FALSE()),"")</f>
        <v>0</v>
      </c>
      <c r="R154" s="199">
        <f ca="1">IFERROR(VLOOKUP($B154,'TABELLA DI APPOGGIO'!$B$2:$EH$86,65,FALSE()),"")</f>
        <v>0</v>
      </c>
      <c r="S154" s="199">
        <f ca="1">IFERROR(VLOOKUP($B154,'TABELLA DI APPOGGIO'!$B$2:$EH$86,66,FALSE()),"")</f>
        <v>0</v>
      </c>
      <c r="T154" s="199">
        <f ca="1">IFERROR(VLOOKUP($B154,'TABELLA DI APPOGGIO'!$B$2:$EH$86,67,FALSE()),"")</f>
        <v>0</v>
      </c>
      <c r="U154" s="199">
        <f ca="1">IFERROR(VLOOKUP($B154,'TABELLA DI APPOGGIO'!$B$2:$EH$86,68,FALSE()),"")</f>
        <v>0</v>
      </c>
      <c r="V154" s="199">
        <f ca="1">IFERROR(VLOOKUP($B154,'TABELLA DI APPOGGIO'!$B$2:$EH$86,69,FALSE()),"")</f>
        <v>0</v>
      </c>
    </row>
    <row r="155" spans="2:22" ht="60" customHeight="1">
      <c r="B155" s="198" t="str">
        <f t="shared" ca="1" si="9"/>
        <v>A1_A1</v>
      </c>
      <c r="C155" s="198" t="str">
        <f t="shared" ca="1" si="9"/>
        <v>Accesso, valutazione e progettazione</v>
      </c>
      <c r="D155" s="198" t="str">
        <f t="shared" ca="1" si="9"/>
        <v>Servizi di Informazione consulenza e orientamento</v>
      </c>
      <c r="E155" s="198" t="str">
        <f t="shared" ca="1" si="9"/>
        <v>Segretariato Sociale</v>
      </c>
      <c r="F155" s="198" t="str">
        <f ca="1">IFERROR(VLOOKUP($B155,'TABELLA DI APPOGGIO'!$B$2:$EI$86,138,FALSE()),"")</f>
        <v>Sì</v>
      </c>
      <c r="G155" s="199">
        <f ca="1">IFERROR(VLOOKUP($B155,'TABELLA DI APPOGGIO'!$B$2:$EH$86,54,FALSE()),"")</f>
        <v>321000</v>
      </c>
      <c r="H155" s="199">
        <f ca="1">IFERROR(VLOOKUP($B155,'TABELLA DI APPOGGIO'!$B$2:$EH$86,55,FALSE()),"")</f>
        <v>0</v>
      </c>
      <c r="I155" s="199">
        <f ca="1">IFERROR(VLOOKUP($B155,'TABELLA DI APPOGGIO'!$B$2:$EH$86,56,FALSE()),"")</f>
        <v>0</v>
      </c>
      <c r="J155" s="199">
        <f ca="1">IFERROR(VLOOKUP($B155,'TABELLA DI APPOGGIO'!$B$2:$EH$86,57,FALSE()),"")</f>
        <v>0</v>
      </c>
      <c r="K155" s="199">
        <f ca="1">IFERROR(VLOOKUP($B155,'TABELLA DI APPOGGIO'!$B$2:$EH$86,58,FALSE()),"")</f>
        <v>0</v>
      </c>
      <c r="L155" s="199">
        <f ca="1">IFERROR(VLOOKUP($B155,'TABELLA DI APPOGGIO'!$B$2:$EH$86,59,FALSE()),"")</f>
        <v>321000</v>
      </c>
      <c r="M155" s="199">
        <f ca="1">IFERROR(VLOOKUP($B155,'TABELLA DI APPOGGIO'!$B$2:$EH$86,60,FALSE()),"")</f>
        <v>0</v>
      </c>
      <c r="N155" s="199">
        <f ca="1">IFERROR(VLOOKUP($B155,'TABELLA DI APPOGGIO'!$B$2:$EH$86,61,FALSE()),"")</f>
        <v>0</v>
      </c>
      <c r="O155" s="199">
        <f ca="1">IFERROR(VLOOKUP($B155,'TABELLA DI APPOGGIO'!$B$2:$EH$86,62,FALSE()),"")</f>
        <v>0</v>
      </c>
      <c r="P155" s="199">
        <f ca="1">IFERROR(VLOOKUP($B155,'TABELLA DI APPOGGIO'!$B$2:$EH$86,63,FALSE()),"")</f>
        <v>0</v>
      </c>
      <c r="Q155" s="199">
        <f ca="1">IFERROR(VLOOKUP($B155,'TABELLA DI APPOGGIO'!$B$2:$EH$86,64,FALSE()),"")</f>
        <v>0</v>
      </c>
      <c r="R155" s="199">
        <f ca="1">IFERROR(VLOOKUP($B155,'TABELLA DI APPOGGIO'!$B$2:$EH$86,65,FALSE()),"")</f>
        <v>0</v>
      </c>
      <c r="S155" s="199">
        <f ca="1">IFERROR(VLOOKUP($B155,'TABELLA DI APPOGGIO'!$B$2:$EH$86,66,FALSE()),"")</f>
        <v>0</v>
      </c>
      <c r="T155" s="199">
        <f ca="1">IFERROR(VLOOKUP($B155,'TABELLA DI APPOGGIO'!$B$2:$EH$86,67,FALSE()),"")</f>
        <v>0</v>
      </c>
      <c r="U155" s="199">
        <f ca="1">IFERROR(VLOOKUP($B155,'TABELLA DI APPOGGIO'!$B$2:$EH$86,68,FALSE()),"")</f>
        <v>0</v>
      </c>
      <c r="V155" s="199">
        <f ca="1">IFERROR(VLOOKUP($B155,'TABELLA DI APPOGGIO'!$B$2:$EH$86,69,FALSE()),"")</f>
        <v>0</v>
      </c>
    </row>
    <row r="156" spans="2:22" ht="60" customHeight="1">
      <c r="B156" s="198" t="str">
        <f t="shared" ca="1" si="9"/>
        <v>A1_A1</v>
      </c>
      <c r="C156" s="198" t="str">
        <f t="shared" ca="1" si="9"/>
        <v>Accesso, valutazione e progettazione</v>
      </c>
      <c r="D156" s="198" t="str">
        <f t="shared" ca="1" si="9"/>
        <v>Servizi di Informazione consulenza e orientamento</v>
      </c>
      <c r="E156" s="198" t="str">
        <f t="shared" ca="1" si="9"/>
        <v>Segretariato Sociale</v>
      </c>
      <c r="F156" s="198" t="str">
        <f ca="1">IFERROR(VLOOKUP($B156,'TABELLA DI APPOGGIO'!$B$2:$EI$86,138,FALSE()),"")</f>
        <v>Sì</v>
      </c>
      <c r="G156" s="199">
        <f ca="1">IFERROR(VLOOKUP($B156,'TABELLA DI APPOGGIO'!$B$2:$EH$86,54,FALSE()),"")</f>
        <v>321000</v>
      </c>
      <c r="H156" s="199">
        <f ca="1">IFERROR(VLOOKUP($B156,'TABELLA DI APPOGGIO'!$B$2:$EH$86,55,FALSE()),"")</f>
        <v>0</v>
      </c>
      <c r="I156" s="199">
        <f ca="1">IFERROR(VLOOKUP($B156,'TABELLA DI APPOGGIO'!$B$2:$EH$86,56,FALSE()),"")</f>
        <v>0</v>
      </c>
      <c r="J156" s="199">
        <f ca="1">IFERROR(VLOOKUP($B156,'TABELLA DI APPOGGIO'!$B$2:$EH$86,57,FALSE()),"")</f>
        <v>0</v>
      </c>
      <c r="K156" s="199">
        <f ca="1">IFERROR(VLOOKUP($B156,'TABELLA DI APPOGGIO'!$B$2:$EH$86,58,FALSE()),"")</f>
        <v>0</v>
      </c>
      <c r="L156" s="199">
        <f ca="1">IFERROR(VLOOKUP($B156,'TABELLA DI APPOGGIO'!$B$2:$EH$86,59,FALSE()),"")</f>
        <v>321000</v>
      </c>
      <c r="M156" s="199">
        <f ca="1">IFERROR(VLOOKUP($B156,'TABELLA DI APPOGGIO'!$B$2:$EH$86,60,FALSE()),"")</f>
        <v>0</v>
      </c>
      <c r="N156" s="199">
        <f ca="1">IFERROR(VLOOKUP($B156,'TABELLA DI APPOGGIO'!$B$2:$EH$86,61,FALSE()),"")</f>
        <v>0</v>
      </c>
      <c r="O156" s="199">
        <f ca="1">IFERROR(VLOOKUP($B156,'TABELLA DI APPOGGIO'!$B$2:$EH$86,62,FALSE()),"")</f>
        <v>0</v>
      </c>
      <c r="P156" s="199">
        <f ca="1">IFERROR(VLOOKUP($B156,'TABELLA DI APPOGGIO'!$B$2:$EH$86,63,FALSE()),"")</f>
        <v>0</v>
      </c>
      <c r="Q156" s="199">
        <f ca="1">IFERROR(VLOOKUP($B156,'TABELLA DI APPOGGIO'!$B$2:$EH$86,64,FALSE()),"")</f>
        <v>0</v>
      </c>
      <c r="R156" s="199">
        <f ca="1">IFERROR(VLOOKUP($B156,'TABELLA DI APPOGGIO'!$B$2:$EH$86,65,FALSE()),"")</f>
        <v>0</v>
      </c>
      <c r="S156" s="199">
        <f ca="1">IFERROR(VLOOKUP($B156,'TABELLA DI APPOGGIO'!$B$2:$EH$86,66,FALSE()),"")</f>
        <v>0</v>
      </c>
      <c r="T156" s="199">
        <f ca="1">IFERROR(VLOOKUP($B156,'TABELLA DI APPOGGIO'!$B$2:$EH$86,67,FALSE()),"")</f>
        <v>0</v>
      </c>
      <c r="U156" s="199">
        <f ca="1">IFERROR(VLOOKUP($B156,'TABELLA DI APPOGGIO'!$B$2:$EH$86,68,FALSE()),"")</f>
        <v>0</v>
      </c>
      <c r="V156" s="199">
        <f ca="1">IFERROR(VLOOKUP($B156,'TABELLA DI APPOGGIO'!$B$2:$EH$86,69,FALSE()),"")</f>
        <v>0</v>
      </c>
    </row>
    <row r="157" spans="2:22" ht="60" customHeight="1">
      <c r="B157" s="198" t="str">
        <f t="shared" ca="1" si="9"/>
        <v>A1_A1</v>
      </c>
      <c r="C157" s="198" t="str">
        <f t="shared" ca="1" si="9"/>
        <v>Accesso, valutazione e progettazione</v>
      </c>
      <c r="D157" s="198" t="str">
        <f t="shared" ca="1" si="9"/>
        <v>Servizi di Informazione consulenza e orientamento</v>
      </c>
      <c r="E157" s="198" t="str">
        <f t="shared" ca="1" si="9"/>
        <v>Segretariato Sociale</v>
      </c>
      <c r="F157" s="198" t="str">
        <f ca="1">IFERROR(VLOOKUP($B157,'TABELLA DI APPOGGIO'!$B$2:$EI$86,138,FALSE()),"")</f>
        <v>Sì</v>
      </c>
      <c r="G157" s="199">
        <f ca="1">IFERROR(VLOOKUP($B157,'TABELLA DI APPOGGIO'!$B$2:$EH$86,54,FALSE()),"")</f>
        <v>321000</v>
      </c>
      <c r="H157" s="199">
        <f ca="1">IFERROR(VLOOKUP($B157,'TABELLA DI APPOGGIO'!$B$2:$EH$86,55,FALSE()),"")</f>
        <v>0</v>
      </c>
      <c r="I157" s="199">
        <f ca="1">IFERROR(VLOOKUP($B157,'TABELLA DI APPOGGIO'!$B$2:$EH$86,56,FALSE()),"")</f>
        <v>0</v>
      </c>
      <c r="J157" s="199">
        <f ca="1">IFERROR(VLOOKUP($B157,'TABELLA DI APPOGGIO'!$B$2:$EH$86,57,FALSE()),"")</f>
        <v>0</v>
      </c>
      <c r="K157" s="199">
        <f ca="1">IFERROR(VLOOKUP($B157,'TABELLA DI APPOGGIO'!$B$2:$EH$86,58,FALSE()),"")</f>
        <v>0</v>
      </c>
      <c r="L157" s="199">
        <f ca="1">IFERROR(VLOOKUP($B157,'TABELLA DI APPOGGIO'!$B$2:$EH$86,59,FALSE()),"")</f>
        <v>321000</v>
      </c>
      <c r="M157" s="199">
        <f ca="1">IFERROR(VLOOKUP($B157,'TABELLA DI APPOGGIO'!$B$2:$EH$86,60,FALSE()),"")</f>
        <v>0</v>
      </c>
      <c r="N157" s="199">
        <f ca="1">IFERROR(VLOOKUP($B157,'TABELLA DI APPOGGIO'!$B$2:$EH$86,61,FALSE()),"")</f>
        <v>0</v>
      </c>
      <c r="O157" s="199">
        <f ca="1">IFERROR(VLOOKUP($B157,'TABELLA DI APPOGGIO'!$B$2:$EH$86,62,FALSE()),"")</f>
        <v>0</v>
      </c>
      <c r="P157" s="199">
        <f ca="1">IFERROR(VLOOKUP($B157,'TABELLA DI APPOGGIO'!$B$2:$EH$86,63,FALSE()),"")</f>
        <v>0</v>
      </c>
      <c r="Q157" s="199">
        <f ca="1">IFERROR(VLOOKUP($B157,'TABELLA DI APPOGGIO'!$B$2:$EH$86,64,FALSE()),"")</f>
        <v>0</v>
      </c>
      <c r="R157" s="199">
        <f ca="1">IFERROR(VLOOKUP($B157,'TABELLA DI APPOGGIO'!$B$2:$EH$86,65,FALSE()),"")</f>
        <v>0</v>
      </c>
      <c r="S157" s="199">
        <f ca="1">IFERROR(VLOOKUP($B157,'TABELLA DI APPOGGIO'!$B$2:$EH$86,66,FALSE()),"")</f>
        <v>0</v>
      </c>
      <c r="T157" s="199">
        <f ca="1">IFERROR(VLOOKUP($B157,'TABELLA DI APPOGGIO'!$B$2:$EH$86,67,FALSE()),"")</f>
        <v>0</v>
      </c>
      <c r="U157" s="199">
        <f ca="1">IFERROR(VLOOKUP($B157,'TABELLA DI APPOGGIO'!$B$2:$EH$86,68,FALSE()),"")</f>
        <v>0</v>
      </c>
      <c r="V157" s="199">
        <f ca="1">IFERROR(VLOOKUP($B157,'TABELLA DI APPOGGIO'!$B$2:$EH$86,69,FALSE()),"")</f>
        <v>0</v>
      </c>
    </row>
    <row r="158" spans="2:22" ht="60" customHeight="1">
      <c r="B158" s="198" t="str">
        <f t="shared" ca="1" si="9"/>
        <v>A1_A1</v>
      </c>
      <c r="C158" s="198" t="str">
        <f t="shared" ca="1" si="9"/>
        <v>Accesso, valutazione e progettazione</v>
      </c>
      <c r="D158" s="198" t="str">
        <f t="shared" ca="1" si="9"/>
        <v>Servizi di Informazione consulenza e orientamento</v>
      </c>
      <c r="E158" s="198" t="str">
        <f t="shared" ca="1" si="9"/>
        <v>Segretariato Sociale</v>
      </c>
      <c r="F158" s="198" t="str">
        <f ca="1">IFERROR(VLOOKUP($B158,'TABELLA DI APPOGGIO'!$B$2:$EI$86,138,FALSE()),"")</f>
        <v>Sì</v>
      </c>
      <c r="G158" s="199">
        <f ca="1">IFERROR(VLOOKUP($B158,'TABELLA DI APPOGGIO'!$B$2:$EH$86,54,FALSE()),"")</f>
        <v>321000</v>
      </c>
      <c r="H158" s="199">
        <f ca="1">IFERROR(VLOOKUP($B158,'TABELLA DI APPOGGIO'!$B$2:$EH$86,55,FALSE()),"")</f>
        <v>0</v>
      </c>
      <c r="I158" s="199">
        <f ca="1">IFERROR(VLOOKUP($B158,'TABELLA DI APPOGGIO'!$B$2:$EH$86,56,FALSE()),"")</f>
        <v>0</v>
      </c>
      <c r="J158" s="199">
        <f ca="1">IFERROR(VLOOKUP($B158,'TABELLA DI APPOGGIO'!$B$2:$EH$86,57,FALSE()),"")</f>
        <v>0</v>
      </c>
      <c r="K158" s="199">
        <f ca="1">IFERROR(VLOOKUP($B158,'TABELLA DI APPOGGIO'!$B$2:$EH$86,58,FALSE()),"")</f>
        <v>0</v>
      </c>
      <c r="L158" s="199">
        <f ca="1">IFERROR(VLOOKUP($B158,'TABELLA DI APPOGGIO'!$B$2:$EH$86,59,FALSE()),"")</f>
        <v>321000</v>
      </c>
      <c r="M158" s="199">
        <f ca="1">IFERROR(VLOOKUP($B158,'TABELLA DI APPOGGIO'!$B$2:$EH$86,60,FALSE()),"")</f>
        <v>0</v>
      </c>
      <c r="N158" s="199">
        <f ca="1">IFERROR(VLOOKUP($B158,'TABELLA DI APPOGGIO'!$B$2:$EH$86,61,FALSE()),"")</f>
        <v>0</v>
      </c>
      <c r="O158" s="199">
        <f ca="1">IFERROR(VLOOKUP($B158,'TABELLA DI APPOGGIO'!$B$2:$EH$86,62,FALSE()),"")</f>
        <v>0</v>
      </c>
      <c r="P158" s="199">
        <f ca="1">IFERROR(VLOOKUP($B158,'TABELLA DI APPOGGIO'!$B$2:$EH$86,63,FALSE()),"")</f>
        <v>0</v>
      </c>
      <c r="Q158" s="199">
        <f ca="1">IFERROR(VLOOKUP($B158,'TABELLA DI APPOGGIO'!$B$2:$EH$86,64,FALSE()),"")</f>
        <v>0</v>
      </c>
      <c r="R158" s="199">
        <f ca="1">IFERROR(VLOOKUP($B158,'TABELLA DI APPOGGIO'!$B$2:$EH$86,65,FALSE()),"")</f>
        <v>0</v>
      </c>
      <c r="S158" s="199">
        <f ca="1">IFERROR(VLOOKUP($B158,'TABELLA DI APPOGGIO'!$B$2:$EH$86,66,FALSE()),"")</f>
        <v>0</v>
      </c>
      <c r="T158" s="199">
        <f ca="1">IFERROR(VLOOKUP($B158,'TABELLA DI APPOGGIO'!$B$2:$EH$86,67,FALSE()),"")</f>
        <v>0</v>
      </c>
      <c r="U158" s="199">
        <f ca="1">IFERROR(VLOOKUP($B158,'TABELLA DI APPOGGIO'!$B$2:$EH$86,68,FALSE()),"")</f>
        <v>0</v>
      </c>
      <c r="V158" s="199">
        <f ca="1">IFERROR(VLOOKUP($B158,'TABELLA DI APPOGGIO'!$B$2:$EH$86,69,FALSE()),"")</f>
        <v>0</v>
      </c>
    </row>
    <row r="159" spans="2:22" ht="60" customHeight="1">
      <c r="B159" s="198" t="str">
        <f t="shared" ca="1" si="9"/>
        <v>A1_A1</v>
      </c>
      <c r="C159" s="198" t="str">
        <f t="shared" ca="1" si="9"/>
        <v>Accesso, valutazione e progettazione</v>
      </c>
      <c r="D159" s="198" t="str">
        <f t="shared" ca="1" si="9"/>
        <v>Servizi di Informazione consulenza e orientamento</v>
      </c>
      <c r="E159" s="198" t="str">
        <f t="shared" ca="1" si="9"/>
        <v>Segretariato Sociale</v>
      </c>
      <c r="F159" s="198" t="str">
        <f ca="1">IFERROR(VLOOKUP($B159,'TABELLA DI APPOGGIO'!$B$2:$EI$86,138,FALSE()),"")</f>
        <v>Sì</v>
      </c>
      <c r="G159" s="199">
        <f ca="1">IFERROR(VLOOKUP($B159,'TABELLA DI APPOGGIO'!$B$2:$EH$86,54,FALSE()),"")</f>
        <v>321000</v>
      </c>
      <c r="H159" s="199">
        <f ca="1">IFERROR(VLOOKUP($B159,'TABELLA DI APPOGGIO'!$B$2:$EH$86,55,FALSE()),"")</f>
        <v>0</v>
      </c>
      <c r="I159" s="199">
        <f ca="1">IFERROR(VLOOKUP($B159,'TABELLA DI APPOGGIO'!$B$2:$EH$86,56,FALSE()),"")</f>
        <v>0</v>
      </c>
      <c r="J159" s="199">
        <f ca="1">IFERROR(VLOOKUP($B159,'TABELLA DI APPOGGIO'!$B$2:$EH$86,57,FALSE()),"")</f>
        <v>0</v>
      </c>
      <c r="K159" s="199">
        <f ca="1">IFERROR(VLOOKUP($B159,'TABELLA DI APPOGGIO'!$B$2:$EH$86,58,FALSE()),"")</f>
        <v>0</v>
      </c>
      <c r="L159" s="199">
        <f ca="1">IFERROR(VLOOKUP($B159,'TABELLA DI APPOGGIO'!$B$2:$EH$86,59,FALSE()),"")</f>
        <v>321000</v>
      </c>
      <c r="M159" s="199">
        <f ca="1">IFERROR(VLOOKUP($B159,'TABELLA DI APPOGGIO'!$B$2:$EH$86,60,FALSE()),"")</f>
        <v>0</v>
      </c>
      <c r="N159" s="199">
        <f ca="1">IFERROR(VLOOKUP($B159,'TABELLA DI APPOGGIO'!$B$2:$EH$86,61,FALSE()),"")</f>
        <v>0</v>
      </c>
      <c r="O159" s="199">
        <f ca="1">IFERROR(VLOOKUP($B159,'TABELLA DI APPOGGIO'!$B$2:$EH$86,62,FALSE()),"")</f>
        <v>0</v>
      </c>
      <c r="P159" s="199">
        <f ca="1">IFERROR(VLOOKUP($B159,'TABELLA DI APPOGGIO'!$B$2:$EH$86,63,FALSE()),"")</f>
        <v>0</v>
      </c>
      <c r="Q159" s="199">
        <f ca="1">IFERROR(VLOOKUP($B159,'TABELLA DI APPOGGIO'!$B$2:$EH$86,64,FALSE()),"")</f>
        <v>0</v>
      </c>
      <c r="R159" s="199">
        <f ca="1">IFERROR(VLOOKUP($B159,'TABELLA DI APPOGGIO'!$B$2:$EH$86,65,FALSE()),"")</f>
        <v>0</v>
      </c>
      <c r="S159" s="199">
        <f ca="1">IFERROR(VLOOKUP($B159,'TABELLA DI APPOGGIO'!$B$2:$EH$86,66,FALSE()),"")</f>
        <v>0</v>
      </c>
      <c r="T159" s="199">
        <f ca="1">IFERROR(VLOOKUP($B159,'TABELLA DI APPOGGIO'!$B$2:$EH$86,67,FALSE()),"")</f>
        <v>0</v>
      </c>
      <c r="U159" s="199">
        <f ca="1">IFERROR(VLOOKUP($B159,'TABELLA DI APPOGGIO'!$B$2:$EH$86,68,FALSE()),"")</f>
        <v>0</v>
      </c>
      <c r="V159" s="199">
        <f ca="1">IFERROR(VLOOKUP($B159,'TABELLA DI APPOGGIO'!$B$2:$EH$86,69,FALSE()),"")</f>
        <v>0</v>
      </c>
    </row>
    <row r="160" spans="2:22" ht="60" customHeight="1">
      <c r="B160" s="198" t="str">
        <f t="shared" ca="1" si="9"/>
        <v>A1_A1</v>
      </c>
      <c r="C160" s="198" t="str">
        <f t="shared" ca="1" si="9"/>
        <v>Accesso, valutazione e progettazione</v>
      </c>
      <c r="D160" s="198" t="str">
        <f t="shared" ca="1" si="9"/>
        <v>Servizi di Informazione consulenza e orientamento</v>
      </c>
      <c r="E160" s="198" t="str">
        <f t="shared" ca="1" si="9"/>
        <v>Segretariato Sociale</v>
      </c>
      <c r="F160" s="198" t="str">
        <f ca="1">IFERROR(VLOOKUP($B160,'TABELLA DI APPOGGIO'!$B$2:$EI$86,138,FALSE()),"")</f>
        <v>Sì</v>
      </c>
      <c r="G160" s="199">
        <f ca="1">IFERROR(VLOOKUP($B160,'TABELLA DI APPOGGIO'!$B$2:$EH$86,54,FALSE()),"")</f>
        <v>321000</v>
      </c>
      <c r="H160" s="199">
        <f ca="1">IFERROR(VLOOKUP($B160,'TABELLA DI APPOGGIO'!$B$2:$EH$86,55,FALSE()),"")</f>
        <v>0</v>
      </c>
      <c r="I160" s="199">
        <f ca="1">IFERROR(VLOOKUP($B160,'TABELLA DI APPOGGIO'!$B$2:$EH$86,56,FALSE()),"")</f>
        <v>0</v>
      </c>
      <c r="J160" s="199">
        <f ca="1">IFERROR(VLOOKUP($B160,'TABELLA DI APPOGGIO'!$B$2:$EH$86,57,FALSE()),"")</f>
        <v>0</v>
      </c>
      <c r="K160" s="199">
        <f ca="1">IFERROR(VLOOKUP($B160,'TABELLA DI APPOGGIO'!$B$2:$EH$86,58,FALSE()),"")</f>
        <v>0</v>
      </c>
      <c r="L160" s="199">
        <f ca="1">IFERROR(VLOOKUP($B160,'TABELLA DI APPOGGIO'!$B$2:$EH$86,59,FALSE()),"")</f>
        <v>321000</v>
      </c>
      <c r="M160" s="199">
        <f ca="1">IFERROR(VLOOKUP($B160,'TABELLA DI APPOGGIO'!$B$2:$EH$86,60,FALSE()),"")</f>
        <v>0</v>
      </c>
      <c r="N160" s="199">
        <f ca="1">IFERROR(VLOOKUP($B160,'TABELLA DI APPOGGIO'!$B$2:$EH$86,61,FALSE()),"")</f>
        <v>0</v>
      </c>
      <c r="O160" s="199">
        <f ca="1">IFERROR(VLOOKUP($B160,'TABELLA DI APPOGGIO'!$B$2:$EH$86,62,FALSE()),"")</f>
        <v>0</v>
      </c>
      <c r="P160" s="199">
        <f ca="1">IFERROR(VLOOKUP($B160,'TABELLA DI APPOGGIO'!$B$2:$EH$86,63,FALSE()),"")</f>
        <v>0</v>
      </c>
      <c r="Q160" s="199">
        <f ca="1">IFERROR(VLOOKUP($B160,'TABELLA DI APPOGGIO'!$B$2:$EH$86,64,FALSE()),"")</f>
        <v>0</v>
      </c>
      <c r="R160" s="199">
        <f ca="1">IFERROR(VLOOKUP($B160,'TABELLA DI APPOGGIO'!$B$2:$EH$86,65,FALSE()),"")</f>
        <v>0</v>
      </c>
      <c r="S160" s="199">
        <f ca="1">IFERROR(VLOOKUP($B160,'TABELLA DI APPOGGIO'!$B$2:$EH$86,66,FALSE()),"")</f>
        <v>0</v>
      </c>
      <c r="T160" s="199">
        <f ca="1">IFERROR(VLOOKUP($B160,'TABELLA DI APPOGGIO'!$B$2:$EH$86,67,FALSE()),"")</f>
        <v>0</v>
      </c>
      <c r="U160" s="199">
        <f ca="1">IFERROR(VLOOKUP($B160,'TABELLA DI APPOGGIO'!$B$2:$EH$86,68,FALSE()),"")</f>
        <v>0</v>
      </c>
      <c r="V160" s="199">
        <f ca="1">IFERROR(VLOOKUP($B160,'TABELLA DI APPOGGIO'!$B$2:$EH$86,69,FALSE()),"")</f>
        <v>0</v>
      </c>
    </row>
    <row r="161" spans="2:22" ht="60" customHeight="1">
      <c r="B161" s="198" t="str">
        <f t="shared" ca="1" si="9"/>
        <v>A1_A1</v>
      </c>
      <c r="C161" s="198" t="str">
        <f t="shared" ca="1" si="9"/>
        <v>Accesso, valutazione e progettazione</v>
      </c>
      <c r="D161" s="198" t="str">
        <f t="shared" ca="1" si="9"/>
        <v>Servizi di Informazione consulenza e orientamento</v>
      </c>
      <c r="E161" s="198" t="str">
        <f t="shared" ca="1" si="9"/>
        <v>Segretariato Sociale</v>
      </c>
      <c r="F161" s="198" t="str">
        <f ca="1">IFERROR(VLOOKUP($B161,'TABELLA DI APPOGGIO'!$B$2:$EI$86,138,FALSE()),"")</f>
        <v>Sì</v>
      </c>
      <c r="G161" s="199">
        <f ca="1">IFERROR(VLOOKUP($B161,'TABELLA DI APPOGGIO'!$B$2:$EH$86,54,FALSE()),"")</f>
        <v>321000</v>
      </c>
      <c r="H161" s="199">
        <f ca="1">IFERROR(VLOOKUP($B161,'TABELLA DI APPOGGIO'!$B$2:$EH$86,55,FALSE()),"")</f>
        <v>0</v>
      </c>
      <c r="I161" s="199">
        <f ca="1">IFERROR(VLOOKUP($B161,'TABELLA DI APPOGGIO'!$B$2:$EH$86,56,FALSE()),"")</f>
        <v>0</v>
      </c>
      <c r="J161" s="199">
        <f ca="1">IFERROR(VLOOKUP($B161,'TABELLA DI APPOGGIO'!$B$2:$EH$86,57,FALSE()),"")</f>
        <v>0</v>
      </c>
      <c r="K161" s="199">
        <f ca="1">IFERROR(VLOOKUP($B161,'TABELLA DI APPOGGIO'!$B$2:$EH$86,58,FALSE()),"")</f>
        <v>0</v>
      </c>
      <c r="L161" s="199">
        <f ca="1">IFERROR(VLOOKUP($B161,'TABELLA DI APPOGGIO'!$B$2:$EH$86,59,FALSE()),"")</f>
        <v>321000</v>
      </c>
      <c r="M161" s="199">
        <f ca="1">IFERROR(VLOOKUP($B161,'TABELLA DI APPOGGIO'!$B$2:$EH$86,60,FALSE()),"")</f>
        <v>0</v>
      </c>
      <c r="N161" s="199">
        <f ca="1">IFERROR(VLOOKUP($B161,'TABELLA DI APPOGGIO'!$B$2:$EH$86,61,FALSE()),"")</f>
        <v>0</v>
      </c>
      <c r="O161" s="199">
        <f ca="1">IFERROR(VLOOKUP($B161,'TABELLA DI APPOGGIO'!$B$2:$EH$86,62,FALSE()),"")</f>
        <v>0</v>
      </c>
      <c r="P161" s="199">
        <f ca="1">IFERROR(VLOOKUP($B161,'TABELLA DI APPOGGIO'!$B$2:$EH$86,63,FALSE()),"")</f>
        <v>0</v>
      </c>
      <c r="Q161" s="199">
        <f ca="1">IFERROR(VLOOKUP($B161,'TABELLA DI APPOGGIO'!$B$2:$EH$86,64,FALSE()),"")</f>
        <v>0</v>
      </c>
      <c r="R161" s="199">
        <f ca="1">IFERROR(VLOOKUP($B161,'TABELLA DI APPOGGIO'!$B$2:$EH$86,65,FALSE()),"")</f>
        <v>0</v>
      </c>
      <c r="S161" s="199">
        <f ca="1">IFERROR(VLOOKUP($B161,'TABELLA DI APPOGGIO'!$B$2:$EH$86,66,FALSE()),"")</f>
        <v>0</v>
      </c>
      <c r="T161" s="199">
        <f ca="1">IFERROR(VLOOKUP($B161,'TABELLA DI APPOGGIO'!$B$2:$EH$86,67,FALSE()),"")</f>
        <v>0</v>
      </c>
      <c r="U161" s="199">
        <f ca="1">IFERROR(VLOOKUP($B161,'TABELLA DI APPOGGIO'!$B$2:$EH$86,68,FALSE()),"")</f>
        <v>0</v>
      </c>
      <c r="V161" s="199">
        <f ca="1">IFERROR(VLOOKUP($B161,'TABELLA DI APPOGGIO'!$B$2:$EH$86,69,FALSE()),"")</f>
        <v>0</v>
      </c>
    </row>
    <row r="162" spans="2:22" ht="60" customHeight="1">
      <c r="B162" s="198" t="str">
        <f t="shared" ca="1" si="9"/>
        <v>A1_A1</v>
      </c>
      <c r="C162" s="198" t="str">
        <f t="shared" ca="1" si="9"/>
        <v>Accesso, valutazione e progettazione</v>
      </c>
      <c r="D162" s="198" t="str">
        <f t="shared" ca="1" si="9"/>
        <v>Servizi di Informazione consulenza e orientamento</v>
      </c>
      <c r="E162" s="198" t="str">
        <f t="shared" ca="1" si="9"/>
        <v>Segretariato Sociale</v>
      </c>
      <c r="F162" s="198" t="str">
        <f ca="1">IFERROR(VLOOKUP($B162,'TABELLA DI APPOGGIO'!$B$2:$EI$86,138,FALSE()),"")</f>
        <v>Sì</v>
      </c>
      <c r="G162" s="199">
        <f ca="1">IFERROR(VLOOKUP($B162,'TABELLA DI APPOGGIO'!$B$2:$EH$86,54,FALSE()),"")</f>
        <v>321000</v>
      </c>
      <c r="H162" s="199">
        <f ca="1">IFERROR(VLOOKUP($B162,'TABELLA DI APPOGGIO'!$B$2:$EH$86,55,FALSE()),"")</f>
        <v>0</v>
      </c>
      <c r="I162" s="199">
        <f ca="1">IFERROR(VLOOKUP($B162,'TABELLA DI APPOGGIO'!$B$2:$EH$86,56,FALSE()),"")</f>
        <v>0</v>
      </c>
      <c r="J162" s="199">
        <f ca="1">IFERROR(VLOOKUP($B162,'TABELLA DI APPOGGIO'!$B$2:$EH$86,57,FALSE()),"")</f>
        <v>0</v>
      </c>
      <c r="K162" s="199">
        <f ca="1">IFERROR(VLOOKUP($B162,'TABELLA DI APPOGGIO'!$B$2:$EH$86,58,FALSE()),"")</f>
        <v>0</v>
      </c>
      <c r="L162" s="199">
        <f ca="1">IFERROR(VLOOKUP($B162,'TABELLA DI APPOGGIO'!$B$2:$EH$86,59,FALSE()),"")</f>
        <v>321000</v>
      </c>
      <c r="M162" s="199">
        <f ca="1">IFERROR(VLOOKUP($B162,'TABELLA DI APPOGGIO'!$B$2:$EH$86,60,FALSE()),"")</f>
        <v>0</v>
      </c>
      <c r="N162" s="199">
        <f ca="1">IFERROR(VLOOKUP($B162,'TABELLA DI APPOGGIO'!$B$2:$EH$86,61,FALSE()),"")</f>
        <v>0</v>
      </c>
      <c r="O162" s="199">
        <f ca="1">IFERROR(VLOOKUP($B162,'TABELLA DI APPOGGIO'!$B$2:$EH$86,62,FALSE()),"")</f>
        <v>0</v>
      </c>
      <c r="P162" s="199">
        <f ca="1">IFERROR(VLOOKUP($B162,'TABELLA DI APPOGGIO'!$B$2:$EH$86,63,FALSE()),"")</f>
        <v>0</v>
      </c>
      <c r="Q162" s="199">
        <f ca="1">IFERROR(VLOOKUP($B162,'TABELLA DI APPOGGIO'!$B$2:$EH$86,64,FALSE()),"")</f>
        <v>0</v>
      </c>
      <c r="R162" s="199">
        <f ca="1">IFERROR(VLOOKUP($B162,'TABELLA DI APPOGGIO'!$B$2:$EH$86,65,FALSE()),"")</f>
        <v>0</v>
      </c>
      <c r="S162" s="199">
        <f ca="1">IFERROR(VLOOKUP($B162,'TABELLA DI APPOGGIO'!$B$2:$EH$86,66,FALSE()),"")</f>
        <v>0</v>
      </c>
      <c r="T162" s="199">
        <f ca="1">IFERROR(VLOOKUP($B162,'TABELLA DI APPOGGIO'!$B$2:$EH$86,67,FALSE()),"")</f>
        <v>0</v>
      </c>
      <c r="U162" s="199">
        <f ca="1">IFERROR(VLOOKUP($B162,'TABELLA DI APPOGGIO'!$B$2:$EH$86,68,FALSE()),"")</f>
        <v>0</v>
      </c>
      <c r="V162" s="199">
        <f ca="1">IFERROR(VLOOKUP($B162,'TABELLA DI APPOGGIO'!$B$2:$EH$86,69,FALSE()),"")</f>
        <v>0</v>
      </c>
    </row>
    <row r="163" spans="2:22" ht="60" customHeight="1">
      <c r="B163" s="198" t="str">
        <f t="shared" ca="1" si="9"/>
        <v>A1_A1</v>
      </c>
      <c r="C163" s="198" t="str">
        <f t="shared" ca="1" si="9"/>
        <v>Accesso, valutazione e progettazione</v>
      </c>
      <c r="D163" s="198" t="str">
        <f t="shared" ca="1" si="9"/>
        <v>Servizi di Informazione consulenza e orientamento</v>
      </c>
      <c r="E163" s="198" t="str">
        <f t="shared" ca="1" si="9"/>
        <v>Segretariato Sociale</v>
      </c>
      <c r="F163" s="198" t="str">
        <f ca="1">IFERROR(VLOOKUP($B163,'TABELLA DI APPOGGIO'!$B$2:$EI$86,138,FALSE()),"")</f>
        <v>Sì</v>
      </c>
      <c r="G163" s="199">
        <f ca="1">IFERROR(VLOOKUP($B163,'TABELLA DI APPOGGIO'!$B$2:$EH$86,54,FALSE()),"")</f>
        <v>321000</v>
      </c>
      <c r="H163" s="199">
        <f ca="1">IFERROR(VLOOKUP($B163,'TABELLA DI APPOGGIO'!$B$2:$EH$86,55,FALSE()),"")</f>
        <v>0</v>
      </c>
      <c r="I163" s="199">
        <f ca="1">IFERROR(VLOOKUP($B163,'TABELLA DI APPOGGIO'!$B$2:$EH$86,56,FALSE()),"")</f>
        <v>0</v>
      </c>
      <c r="J163" s="199">
        <f ca="1">IFERROR(VLOOKUP($B163,'TABELLA DI APPOGGIO'!$B$2:$EH$86,57,FALSE()),"")</f>
        <v>0</v>
      </c>
      <c r="K163" s="199">
        <f ca="1">IFERROR(VLOOKUP($B163,'TABELLA DI APPOGGIO'!$B$2:$EH$86,58,FALSE()),"")</f>
        <v>0</v>
      </c>
      <c r="L163" s="199">
        <f ca="1">IFERROR(VLOOKUP($B163,'TABELLA DI APPOGGIO'!$B$2:$EH$86,59,FALSE()),"")</f>
        <v>321000</v>
      </c>
      <c r="M163" s="199">
        <f ca="1">IFERROR(VLOOKUP($B163,'TABELLA DI APPOGGIO'!$B$2:$EH$86,60,FALSE()),"")</f>
        <v>0</v>
      </c>
      <c r="N163" s="199">
        <f ca="1">IFERROR(VLOOKUP($B163,'TABELLA DI APPOGGIO'!$B$2:$EH$86,61,FALSE()),"")</f>
        <v>0</v>
      </c>
      <c r="O163" s="199">
        <f ca="1">IFERROR(VLOOKUP($B163,'TABELLA DI APPOGGIO'!$B$2:$EH$86,62,FALSE()),"")</f>
        <v>0</v>
      </c>
      <c r="P163" s="199">
        <f ca="1">IFERROR(VLOOKUP($B163,'TABELLA DI APPOGGIO'!$B$2:$EH$86,63,FALSE()),"")</f>
        <v>0</v>
      </c>
      <c r="Q163" s="199">
        <f ca="1">IFERROR(VLOOKUP($B163,'TABELLA DI APPOGGIO'!$B$2:$EH$86,64,FALSE()),"")</f>
        <v>0</v>
      </c>
      <c r="R163" s="199">
        <f ca="1">IFERROR(VLOOKUP($B163,'TABELLA DI APPOGGIO'!$B$2:$EH$86,65,FALSE()),"")</f>
        <v>0</v>
      </c>
      <c r="S163" s="199">
        <f ca="1">IFERROR(VLOOKUP($B163,'TABELLA DI APPOGGIO'!$B$2:$EH$86,66,FALSE()),"")</f>
        <v>0</v>
      </c>
      <c r="T163" s="199">
        <f ca="1">IFERROR(VLOOKUP($B163,'TABELLA DI APPOGGIO'!$B$2:$EH$86,67,FALSE()),"")</f>
        <v>0</v>
      </c>
      <c r="U163" s="199">
        <f ca="1">IFERROR(VLOOKUP($B163,'TABELLA DI APPOGGIO'!$B$2:$EH$86,68,FALSE()),"")</f>
        <v>0</v>
      </c>
      <c r="V163" s="199">
        <f ca="1">IFERROR(VLOOKUP($B163,'TABELLA DI APPOGGIO'!$B$2:$EH$86,69,FALSE()),"")</f>
        <v>0</v>
      </c>
    </row>
    <row r="164" spans="2:22">
      <c r="F164" s="198">
        <f ca="1">COUNTIF(F126:F163,"Sì")</f>
        <v>38</v>
      </c>
      <c r="G164" s="199">
        <f t="shared" ref="G164:V164" ca="1" si="10">SUM(G126:G163)</f>
        <v>12198000</v>
      </c>
      <c r="H164" s="199">
        <f t="shared" ca="1" si="10"/>
        <v>0</v>
      </c>
      <c r="I164" s="199">
        <f t="shared" ca="1" si="10"/>
        <v>0</v>
      </c>
      <c r="J164" s="199">
        <f t="shared" ca="1" si="10"/>
        <v>0</v>
      </c>
      <c r="K164" s="199">
        <f t="shared" ca="1" si="10"/>
        <v>0</v>
      </c>
      <c r="L164" s="199">
        <f t="shared" ca="1" si="10"/>
        <v>12198000</v>
      </c>
      <c r="M164" s="199">
        <f t="shared" ca="1" si="10"/>
        <v>0</v>
      </c>
      <c r="N164" s="199">
        <f t="shared" ca="1" si="10"/>
        <v>0</v>
      </c>
      <c r="O164" s="199">
        <f t="shared" ca="1" si="10"/>
        <v>0</v>
      </c>
      <c r="P164" s="199">
        <f t="shared" ca="1" si="10"/>
        <v>0</v>
      </c>
      <c r="Q164" s="199">
        <f t="shared" ca="1" si="10"/>
        <v>0</v>
      </c>
      <c r="R164" s="199">
        <f t="shared" ca="1" si="10"/>
        <v>0</v>
      </c>
      <c r="S164" s="199">
        <f t="shared" ca="1" si="10"/>
        <v>0</v>
      </c>
      <c r="T164" s="199">
        <f t="shared" ca="1" si="10"/>
        <v>0</v>
      </c>
      <c r="U164" s="199">
        <f t="shared" ca="1" si="10"/>
        <v>0</v>
      </c>
      <c r="V164" s="199">
        <f t="shared" ca="1" si="10"/>
        <v>0</v>
      </c>
    </row>
    <row r="165" spans="2:22" ht="100.5" customHeight="1">
      <c r="B165" s="501" t="s">
        <v>831</v>
      </c>
      <c r="C165" s="501"/>
      <c r="D165" s="501"/>
      <c r="E165" s="501"/>
      <c r="F165" s="501"/>
      <c r="G165" s="501"/>
      <c r="H165" s="501"/>
    </row>
  </sheetData>
  <sheetProtection algorithmName="SHA-512" hashValue="mA6GOReg/I85grArJOiWrFcuW++4IRifKTo5Os2CRdrdTWgqhjUT0KqFNTOKq09KOE57zb7GmyhJ4SDPPUgMzA==" saltValue="T3K5tzP1Mkg7QlWqD447zg==" spinCount="100000" sheet="1" objects="1" scenarios="1"/>
  <mergeCells count="2">
    <mergeCell ref="B124:C124"/>
    <mergeCell ref="B165:H165"/>
  </mergeCells>
  <pageMargins left="0" right="0" top="0" bottom="0" header="0.511811023622047" footer="0.511811023622047"/>
  <pageSetup paperSize="9" scale="30" orientation="landscape" r:id="rId1"/>
  <rowBreaks count="1" manualBreakCount="1">
    <brk id="4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64"/>
  <sheetViews>
    <sheetView zoomScale="73" zoomScaleNormal="73" workbookViewId="0">
      <selection activeCell="D125" sqref="D125"/>
    </sheetView>
  </sheetViews>
  <sheetFormatPr defaultColWidth="8.5703125" defaultRowHeight="15.75"/>
  <cols>
    <col min="1" max="1" width="12" style="188" customWidth="1"/>
    <col min="2" max="2" width="30.85546875" style="188" customWidth="1"/>
    <col min="3" max="3" width="40.85546875" style="188" customWidth="1"/>
    <col min="4" max="4" width="42.85546875" style="188" customWidth="1"/>
    <col min="5" max="5" width="14.5703125" style="188" customWidth="1"/>
    <col min="6" max="9" width="20.5703125" style="188" customWidth="1"/>
    <col min="10" max="12" width="20.5703125" style="201" customWidth="1"/>
    <col min="13" max="13" width="22.42578125" style="201" customWidth="1"/>
    <col min="14" max="14" width="20.85546875" style="201" customWidth="1"/>
    <col min="15" max="1024" width="8.5703125" style="191"/>
  </cols>
  <sheetData>
    <row r="1" spans="1:14">
      <c r="A1" s="190">
        <v>2024</v>
      </c>
      <c r="F1" s="202"/>
      <c r="G1" s="202"/>
      <c r="H1" s="202"/>
      <c r="I1" s="202"/>
      <c r="J1" s="202"/>
      <c r="K1" s="202"/>
      <c r="L1" s="202"/>
      <c r="M1" s="202"/>
      <c r="N1" s="202"/>
    </row>
    <row r="2" spans="1:14" ht="78.75">
      <c r="A2" s="190" t="s">
        <v>428</v>
      </c>
      <c r="B2" s="190" t="s">
        <v>36</v>
      </c>
      <c r="C2" s="190" t="s">
        <v>432</v>
      </c>
      <c r="D2" s="190" t="s">
        <v>38</v>
      </c>
      <c r="E2" s="190" t="s">
        <v>813</v>
      </c>
      <c r="F2" s="190" t="s">
        <v>832</v>
      </c>
      <c r="G2" s="190" t="s">
        <v>833</v>
      </c>
      <c r="H2" s="190" t="s">
        <v>834</v>
      </c>
      <c r="I2" s="190" t="s">
        <v>835</v>
      </c>
      <c r="J2" s="190" t="s">
        <v>836</v>
      </c>
      <c r="K2" s="190" t="s">
        <v>837</v>
      </c>
      <c r="L2" s="190" t="s">
        <v>838</v>
      </c>
      <c r="M2" s="190" t="s">
        <v>839</v>
      </c>
      <c r="N2" s="190" t="s">
        <v>840</v>
      </c>
    </row>
    <row r="3" spans="1:14" ht="60" customHeight="1">
      <c r="A3" s="197" t="str">
        <f ca="1">'TABELLA C'!B3</f>
        <v>A1_A1</v>
      </c>
      <c r="B3" s="198" t="str">
        <f ca="1">IFERROR(VLOOKUP($A3,'TABELLA DI APPOGGIO'!$B$2:$EH$86,2,FALSE()),"")</f>
        <v>A1</v>
      </c>
      <c r="C3" s="198" t="str">
        <f ca="1">IFERROR(VLOOKUP($A3,'TABELLA DI APPOGGIO'!$B$2:$EH$86,3,FALSE()),"")</f>
        <v>Accesso, valutazione e progettazione</v>
      </c>
      <c r="D3" s="198" t="str">
        <f ca="1">IFERROR(VLOOKUP($A3,'TABELLA DI APPOGGIO'!$B$2:$EH$86,4,FALSE()),"")</f>
        <v>Servizi di Informazione consulenza e orientamento</v>
      </c>
      <c r="E3" s="198" t="str">
        <f ca="1">IFERROR(VLOOKUP($A3,'TABELLA DI APPOGGIO'!$B$2:$EI$86,138,FALSE()),"")</f>
        <v>Sì</v>
      </c>
      <c r="F3" s="203">
        <f ca="1">IFERROR(VLOOKUP($A3,'TABELLA DI APPOGGIO'!$B$2:$EH$86,106,FALSE()),"")</f>
        <v>100</v>
      </c>
      <c r="G3" s="203">
        <f ca="1">IFERROR(VLOOKUP($A3,'TABELLA DI APPOGGIO'!$B$2:$EH$86,107,FALSE()),"")</f>
        <v>112</v>
      </c>
      <c r="H3" s="203">
        <f ca="1">IFERROR(VLOOKUP($A3,'TABELLA DI APPOGGIO'!$B$2:$EH$86,108,FALSE()),"")</f>
        <v>150</v>
      </c>
      <c r="I3" s="203">
        <f ca="1">IFERROR(VLOOKUP($A3,'TABELLA DI APPOGGIO'!$B$2:$EH$86,109,FALSE()),"")</f>
        <v>105</v>
      </c>
      <c r="J3" s="203">
        <f ca="1">IFERROR(VLOOKUP($A3,'TABELLA DI APPOGGIO'!$B$2:$EH$86,110,FALSE()),"")</f>
        <v>230</v>
      </c>
      <c r="K3" s="203">
        <f ca="1">IFERROR(VLOOKUP($A3,'TABELLA DI APPOGGIO'!$B$2:$EH$86,111,FALSE()),"")</f>
        <v>101</v>
      </c>
      <c r="L3" s="203">
        <f ca="1">IFERROR(VLOOKUP($A3,'TABELLA DI APPOGGIO'!$B$2:$EH$86,112,FALSE()),"")</f>
        <v>10</v>
      </c>
      <c r="M3" s="203">
        <f ca="1">IFERROR(VLOOKUP($A3,'TABELLA DI APPOGGIO'!$B$2:$EH$86,113,FALSE()),"")</f>
        <v>89</v>
      </c>
      <c r="N3" s="203">
        <f t="shared" ref="N3:N40" ca="1" si="0">SUM(F3:M3)</f>
        <v>897</v>
      </c>
    </row>
    <row r="4" spans="1:14" ht="60" customHeight="1">
      <c r="A4" s="197" t="str">
        <f ca="1">'TABELLA C'!B4</f>
        <v>A1_A1</v>
      </c>
      <c r="B4" s="198" t="str">
        <f ca="1">IFERROR(VLOOKUP($A4,'TABELLA DI APPOGGIO'!$B$2:$EH$86,2,FALSE()),"")</f>
        <v>A1</v>
      </c>
      <c r="C4" s="198" t="str">
        <f ca="1">IFERROR(VLOOKUP($A4,'TABELLA DI APPOGGIO'!$B$2:$EH$86,3,FALSE()),"")</f>
        <v>Accesso, valutazione e progettazione</v>
      </c>
      <c r="D4" s="198" t="str">
        <f ca="1">IFERROR(VLOOKUP($A4,'TABELLA DI APPOGGIO'!$B$2:$EH$86,4,FALSE()),"")</f>
        <v>Servizi di Informazione consulenza e orientamento</v>
      </c>
      <c r="E4" s="198" t="str">
        <f ca="1">IFERROR(VLOOKUP($A4,'TABELLA DI APPOGGIO'!$B$2:$EI$86,138,FALSE()),"")</f>
        <v>Sì</v>
      </c>
      <c r="F4" s="203">
        <f ca="1">IFERROR(VLOOKUP($A4,'TABELLA DI APPOGGIO'!$B$2:$EH$86,106,FALSE()),"")</f>
        <v>100</v>
      </c>
      <c r="G4" s="203">
        <f ca="1">IFERROR(VLOOKUP($A4,'TABELLA DI APPOGGIO'!$B$2:$EH$86,107,FALSE()),"")</f>
        <v>112</v>
      </c>
      <c r="H4" s="203">
        <f ca="1">IFERROR(VLOOKUP($A4,'TABELLA DI APPOGGIO'!$B$2:$EH$86,108,FALSE()),"")</f>
        <v>150</v>
      </c>
      <c r="I4" s="203">
        <f ca="1">IFERROR(VLOOKUP($A4,'TABELLA DI APPOGGIO'!$B$2:$EH$86,109,FALSE()),"")</f>
        <v>105</v>
      </c>
      <c r="J4" s="203">
        <f ca="1">IFERROR(VLOOKUP($A4,'TABELLA DI APPOGGIO'!$B$2:$EH$86,110,FALSE()),"")</f>
        <v>230</v>
      </c>
      <c r="K4" s="203">
        <f ca="1">IFERROR(VLOOKUP($A4,'TABELLA DI APPOGGIO'!$B$2:$EH$86,111,FALSE()),"")</f>
        <v>101</v>
      </c>
      <c r="L4" s="203">
        <f ca="1">IFERROR(VLOOKUP($A4,'TABELLA DI APPOGGIO'!$B$2:$EH$86,112,FALSE()),"")</f>
        <v>10</v>
      </c>
      <c r="M4" s="203">
        <f ca="1">IFERROR(VLOOKUP($A4,'TABELLA DI APPOGGIO'!$B$2:$EH$86,113,FALSE()),"")</f>
        <v>89</v>
      </c>
      <c r="N4" s="203">
        <f t="shared" ca="1" si="0"/>
        <v>897</v>
      </c>
    </row>
    <row r="5" spans="1:14" ht="60" customHeight="1">
      <c r="A5" s="197" t="str">
        <f ca="1">'TABELLA C'!B5</f>
        <v>A1_A1</v>
      </c>
      <c r="B5" s="198" t="str">
        <f ca="1">IFERROR(VLOOKUP($A5,'TABELLA DI APPOGGIO'!$B$2:$EH$86,2,FALSE()),"")</f>
        <v>A1</v>
      </c>
      <c r="C5" s="198" t="str">
        <f ca="1">IFERROR(VLOOKUP($A5,'TABELLA DI APPOGGIO'!$B$2:$EH$86,3,FALSE()),"")</f>
        <v>Accesso, valutazione e progettazione</v>
      </c>
      <c r="D5" s="198" t="str">
        <f ca="1">IFERROR(VLOOKUP($A5,'TABELLA DI APPOGGIO'!$B$2:$EH$86,4,FALSE()),"")</f>
        <v>Servizi di Informazione consulenza e orientamento</v>
      </c>
      <c r="E5" s="198" t="str">
        <f ca="1">IFERROR(VLOOKUP($A5,'TABELLA DI APPOGGIO'!$B$2:$EI$86,138,FALSE()),"")</f>
        <v>Sì</v>
      </c>
      <c r="F5" s="203">
        <f ca="1">IFERROR(VLOOKUP($A5,'TABELLA DI APPOGGIO'!$B$2:$EH$86,106,FALSE()),"")</f>
        <v>100</v>
      </c>
      <c r="G5" s="203">
        <f ca="1">IFERROR(VLOOKUP($A5,'TABELLA DI APPOGGIO'!$B$2:$EH$86,107,FALSE()),"")</f>
        <v>112</v>
      </c>
      <c r="H5" s="203">
        <f ca="1">IFERROR(VLOOKUP($A5,'TABELLA DI APPOGGIO'!$B$2:$EH$86,108,FALSE()),"")</f>
        <v>150</v>
      </c>
      <c r="I5" s="203">
        <f ca="1">IFERROR(VLOOKUP($A5,'TABELLA DI APPOGGIO'!$B$2:$EH$86,109,FALSE()),"")</f>
        <v>105</v>
      </c>
      <c r="J5" s="203">
        <f ca="1">IFERROR(VLOOKUP($A5,'TABELLA DI APPOGGIO'!$B$2:$EH$86,110,FALSE()),"")</f>
        <v>230</v>
      </c>
      <c r="K5" s="203">
        <f ca="1">IFERROR(VLOOKUP($A5,'TABELLA DI APPOGGIO'!$B$2:$EH$86,111,FALSE()),"")</f>
        <v>101</v>
      </c>
      <c r="L5" s="203">
        <f ca="1">IFERROR(VLOOKUP($A5,'TABELLA DI APPOGGIO'!$B$2:$EH$86,112,FALSE()),"")</f>
        <v>10</v>
      </c>
      <c r="M5" s="203">
        <f ca="1">IFERROR(VLOOKUP($A5,'TABELLA DI APPOGGIO'!$B$2:$EH$86,113,FALSE()),"")</f>
        <v>89</v>
      </c>
      <c r="N5" s="203">
        <f t="shared" ca="1" si="0"/>
        <v>897</v>
      </c>
    </row>
    <row r="6" spans="1:14" ht="60" customHeight="1">
      <c r="A6" s="197" t="str">
        <f ca="1">'TABELLA C'!B6</f>
        <v>A1_A1</v>
      </c>
      <c r="B6" s="198" t="str">
        <f ca="1">IFERROR(VLOOKUP($A6,'TABELLA DI APPOGGIO'!$B$2:$EH$86,2,FALSE()),"")</f>
        <v>A1</v>
      </c>
      <c r="C6" s="198" t="str">
        <f ca="1">IFERROR(VLOOKUP($A6,'TABELLA DI APPOGGIO'!$B$2:$EH$86,3,FALSE()),"")</f>
        <v>Accesso, valutazione e progettazione</v>
      </c>
      <c r="D6" s="198" t="str">
        <f ca="1">IFERROR(VLOOKUP($A6,'TABELLA DI APPOGGIO'!$B$2:$EH$86,4,FALSE()),"")</f>
        <v>Servizi di Informazione consulenza e orientamento</v>
      </c>
      <c r="E6" s="198" t="str">
        <f ca="1">IFERROR(VLOOKUP($A6,'TABELLA DI APPOGGIO'!$B$2:$EI$86,138,FALSE()),"")</f>
        <v>Sì</v>
      </c>
      <c r="F6" s="203">
        <f ca="1">IFERROR(VLOOKUP($A6,'TABELLA DI APPOGGIO'!$B$2:$EH$86,106,FALSE()),"")</f>
        <v>100</v>
      </c>
      <c r="G6" s="203">
        <f ca="1">IFERROR(VLOOKUP($A6,'TABELLA DI APPOGGIO'!$B$2:$EH$86,107,FALSE()),"")</f>
        <v>112</v>
      </c>
      <c r="H6" s="203">
        <f ca="1">IFERROR(VLOOKUP($A6,'TABELLA DI APPOGGIO'!$B$2:$EH$86,108,FALSE()),"")</f>
        <v>150</v>
      </c>
      <c r="I6" s="203">
        <f ca="1">IFERROR(VLOOKUP($A6,'TABELLA DI APPOGGIO'!$B$2:$EH$86,109,FALSE()),"")</f>
        <v>105</v>
      </c>
      <c r="J6" s="203">
        <f ca="1">IFERROR(VLOOKUP($A6,'TABELLA DI APPOGGIO'!$B$2:$EH$86,110,FALSE()),"")</f>
        <v>230</v>
      </c>
      <c r="K6" s="203">
        <f ca="1">IFERROR(VLOOKUP($A6,'TABELLA DI APPOGGIO'!$B$2:$EH$86,111,FALSE()),"")</f>
        <v>101</v>
      </c>
      <c r="L6" s="203">
        <f ca="1">IFERROR(VLOOKUP($A6,'TABELLA DI APPOGGIO'!$B$2:$EH$86,112,FALSE()),"")</f>
        <v>10</v>
      </c>
      <c r="M6" s="203">
        <f ca="1">IFERROR(VLOOKUP($A6,'TABELLA DI APPOGGIO'!$B$2:$EH$86,113,FALSE()),"")</f>
        <v>89</v>
      </c>
      <c r="N6" s="203">
        <f t="shared" ca="1" si="0"/>
        <v>897</v>
      </c>
    </row>
    <row r="7" spans="1:14" ht="60" customHeight="1">
      <c r="A7" s="197" t="str">
        <f ca="1">'TABELLA C'!B7</f>
        <v>A1_A1</v>
      </c>
      <c r="B7" s="198" t="str">
        <f ca="1">IFERROR(VLOOKUP($A7,'TABELLA DI APPOGGIO'!$B$2:$EH$86,2,FALSE()),"")</f>
        <v>A1</v>
      </c>
      <c r="C7" s="198" t="str">
        <f ca="1">IFERROR(VLOOKUP($A7,'TABELLA DI APPOGGIO'!$B$2:$EH$86,3,FALSE()),"")</f>
        <v>Accesso, valutazione e progettazione</v>
      </c>
      <c r="D7" s="198" t="str">
        <f ca="1">IFERROR(VLOOKUP($A7,'TABELLA DI APPOGGIO'!$B$2:$EH$86,4,FALSE()),"")</f>
        <v>Servizi di Informazione consulenza e orientamento</v>
      </c>
      <c r="E7" s="198" t="str">
        <f ca="1">IFERROR(VLOOKUP($A7,'TABELLA DI APPOGGIO'!$B$2:$EI$86,138,FALSE()),"")</f>
        <v>Sì</v>
      </c>
      <c r="F7" s="203">
        <f ca="1">IFERROR(VLOOKUP($A7,'TABELLA DI APPOGGIO'!$B$2:$EH$86,106,FALSE()),"")</f>
        <v>100</v>
      </c>
      <c r="G7" s="203">
        <f ca="1">IFERROR(VLOOKUP($A7,'TABELLA DI APPOGGIO'!$B$2:$EH$86,107,FALSE()),"")</f>
        <v>112</v>
      </c>
      <c r="H7" s="203">
        <f ca="1">IFERROR(VLOOKUP($A7,'TABELLA DI APPOGGIO'!$B$2:$EH$86,108,FALSE()),"")</f>
        <v>150</v>
      </c>
      <c r="I7" s="203">
        <f ca="1">IFERROR(VLOOKUP($A7,'TABELLA DI APPOGGIO'!$B$2:$EH$86,109,FALSE()),"")</f>
        <v>105</v>
      </c>
      <c r="J7" s="203">
        <f ca="1">IFERROR(VLOOKUP($A7,'TABELLA DI APPOGGIO'!$B$2:$EH$86,110,FALSE()),"")</f>
        <v>230</v>
      </c>
      <c r="K7" s="203">
        <f ca="1">IFERROR(VLOOKUP($A7,'TABELLA DI APPOGGIO'!$B$2:$EH$86,111,FALSE()),"")</f>
        <v>101</v>
      </c>
      <c r="L7" s="203">
        <f ca="1">IFERROR(VLOOKUP($A7,'TABELLA DI APPOGGIO'!$B$2:$EH$86,112,FALSE()),"")</f>
        <v>10</v>
      </c>
      <c r="M7" s="203">
        <f ca="1">IFERROR(VLOOKUP($A7,'TABELLA DI APPOGGIO'!$B$2:$EH$86,113,FALSE()),"")</f>
        <v>89</v>
      </c>
      <c r="N7" s="203">
        <f t="shared" ca="1" si="0"/>
        <v>897</v>
      </c>
    </row>
    <row r="8" spans="1:14" ht="60" customHeight="1">
      <c r="A8" s="197" t="str">
        <f ca="1">'TABELLA C'!B8</f>
        <v>A1_A1</v>
      </c>
      <c r="B8" s="198" t="str">
        <f ca="1">IFERROR(VLOOKUP($A8,'TABELLA DI APPOGGIO'!$B$2:$EH$86,2,FALSE()),"")</f>
        <v>A1</v>
      </c>
      <c r="C8" s="198" t="str">
        <f ca="1">IFERROR(VLOOKUP($A8,'TABELLA DI APPOGGIO'!$B$2:$EH$86,3,FALSE()),"")</f>
        <v>Accesso, valutazione e progettazione</v>
      </c>
      <c r="D8" s="198" t="str">
        <f ca="1">IFERROR(VLOOKUP($A8,'TABELLA DI APPOGGIO'!$B$2:$EH$86,4,FALSE()),"")</f>
        <v>Servizi di Informazione consulenza e orientamento</v>
      </c>
      <c r="E8" s="198" t="str">
        <f ca="1">IFERROR(VLOOKUP($A8,'TABELLA DI APPOGGIO'!$B$2:$EI$86,138,FALSE()),"")</f>
        <v>Sì</v>
      </c>
      <c r="F8" s="203">
        <f ca="1">IFERROR(VLOOKUP($A8,'TABELLA DI APPOGGIO'!$B$2:$EH$86,106,FALSE()),"")</f>
        <v>100</v>
      </c>
      <c r="G8" s="203">
        <f ca="1">IFERROR(VLOOKUP($A8,'TABELLA DI APPOGGIO'!$B$2:$EH$86,107,FALSE()),"")</f>
        <v>112</v>
      </c>
      <c r="H8" s="203">
        <f ca="1">IFERROR(VLOOKUP($A8,'TABELLA DI APPOGGIO'!$B$2:$EH$86,108,FALSE()),"")</f>
        <v>150</v>
      </c>
      <c r="I8" s="203">
        <f ca="1">IFERROR(VLOOKUP($A8,'TABELLA DI APPOGGIO'!$B$2:$EH$86,109,FALSE()),"")</f>
        <v>105</v>
      </c>
      <c r="J8" s="203">
        <f ca="1">IFERROR(VLOOKUP($A8,'TABELLA DI APPOGGIO'!$B$2:$EH$86,110,FALSE()),"")</f>
        <v>230</v>
      </c>
      <c r="K8" s="203">
        <f ca="1">IFERROR(VLOOKUP($A8,'TABELLA DI APPOGGIO'!$B$2:$EH$86,111,FALSE()),"")</f>
        <v>101</v>
      </c>
      <c r="L8" s="203">
        <f ca="1">IFERROR(VLOOKUP($A8,'TABELLA DI APPOGGIO'!$B$2:$EH$86,112,FALSE()),"")</f>
        <v>10</v>
      </c>
      <c r="M8" s="203">
        <f ca="1">IFERROR(VLOOKUP($A8,'TABELLA DI APPOGGIO'!$B$2:$EH$86,113,FALSE()),"")</f>
        <v>89</v>
      </c>
      <c r="N8" s="203">
        <f t="shared" ca="1" si="0"/>
        <v>897</v>
      </c>
    </row>
    <row r="9" spans="1:14" ht="60" customHeight="1">
      <c r="A9" s="197" t="str">
        <f ca="1">'TABELLA C'!B9</f>
        <v>A1_A1</v>
      </c>
      <c r="B9" s="198" t="str">
        <f ca="1">IFERROR(VLOOKUP($A9,'TABELLA DI APPOGGIO'!$B$2:$EH$86,2,FALSE()),"")</f>
        <v>A1</v>
      </c>
      <c r="C9" s="198" t="str">
        <f ca="1">IFERROR(VLOOKUP($A9,'TABELLA DI APPOGGIO'!$B$2:$EH$86,3,FALSE()),"")</f>
        <v>Accesso, valutazione e progettazione</v>
      </c>
      <c r="D9" s="198" t="str">
        <f ca="1">IFERROR(VLOOKUP($A9,'TABELLA DI APPOGGIO'!$B$2:$EH$86,4,FALSE()),"")</f>
        <v>Servizi di Informazione consulenza e orientamento</v>
      </c>
      <c r="E9" s="198" t="str">
        <f ca="1">IFERROR(VLOOKUP($A9,'TABELLA DI APPOGGIO'!$B$2:$EI$86,138,FALSE()),"")</f>
        <v>Sì</v>
      </c>
      <c r="F9" s="203">
        <f ca="1">IFERROR(VLOOKUP($A9,'TABELLA DI APPOGGIO'!$B$2:$EH$86,106,FALSE()),"")</f>
        <v>100</v>
      </c>
      <c r="G9" s="203">
        <f ca="1">IFERROR(VLOOKUP($A9,'TABELLA DI APPOGGIO'!$B$2:$EH$86,107,FALSE()),"")</f>
        <v>112</v>
      </c>
      <c r="H9" s="203">
        <f ca="1">IFERROR(VLOOKUP($A9,'TABELLA DI APPOGGIO'!$B$2:$EH$86,108,FALSE()),"")</f>
        <v>150</v>
      </c>
      <c r="I9" s="203">
        <f ca="1">IFERROR(VLOOKUP($A9,'TABELLA DI APPOGGIO'!$B$2:$EH$86,109,FALSE()),"")</f>
        <v>105</v>
      </c>
      <c r="J9" s="203">
        <f ca="1">IFERROR(VLOOKUP($A9,'TABELLA DI APPOGGIO'!$B$2:$EH$86,110,FALSE()),"")</f>
        <v>230</v>
      </c>
      <c r="K9" s="203">
        <f ca="1">IFERROR(VLOOKUP($A9,'TABELLA DI APPOGGIO'!$B$2:$EH$86,111,FALSE()),"")</f>
        <v>101</v>
      </c>
      <c r="L9" s="203">
        <f ca="1">IFERROR(VLOOKUP($A9,'TABELLA DI APPOGGIO'!$B$2:$EH$86,112,FALSE()),"")</f>
        <v>10</v>
      </c>
      <c r="M9" s="203">
        <f ca="1">IFERROR(VLOOKUP($A9,'TABELLA DI APPOGGIO'!$B$2:$EH$86,113,FALSE()),"")</f>
        <v>89</v>
      </c>
      <c r="N9" s="203">
        <f t="shared" ca="1" si="0"/>
        <v>897</v>
      </c>
    </row>
    <row r="10" spans="1:14" ht="60" customHeight="1">
      <c r="A10" s="197" t="str">
        <f ca="1">'TABELLA C'!B10</f>
        <v>A1_A1</v>
      </c>
      <c r="B10" s="198" t="str">
        <f ca="1">IFERROR(VLOOKUP($A10,'TABELLA DI APPOGGIO'!$B$2:$EH$86,2,FALSE()),"")</f>
        <v>A1</v>
      </c>
      <c r="C10" s="198" t="str">
        <f ca="1">IFERROR(VLOOKUP($A10,'TABELLA DI APPOGGIO'!$B$2:$EH$86,3,FALSE()),"")</f>
        <v>Accesso, valutazione e progettazione</v>
      </c>
      <c r="D10" s="198" t="str">
        <f ca="1">IFERROR(VLOOKUP($A10,'TABELLA DI APPOGGIO'!$B$2:$EH$86,4,FALSE()),"")</f>
        <v>Servizi di Informazione consulenza e orientamento</v>
      </c>
      <c r="E10" s="198" t="str">
        <f ca="1">IFERROR(VLOOKUP($A10,'TABELLA DI APPOGGIO'!$B$2:$EI$86,138,FALSE()),"")</f>
        <v>Sì</v>
      </c>
      <c r="F10" s="203">
        <f ca="1">IFERROR(VLOOKUP($A10,'TABELLA DI APPOGGIO'!$B$2:$EH$86,106,FALSE()),"")</f>
        <v>100</v>
      </c>
      <c r="G10" s="203">
        <f ca="1">IFERROR(VLOOKUP($A10,'TABELLA DI APPOGGIO'!$B$2:$EH$86,107,FALSE()),"")</f>
        <v>112</v>
      </c>
      <c r="H10" s="203">
        <f ca="1">IFERROR(VLOOKUP($A10,'TABELLA DI APPOGGIO'!$B$2:$EH$86,108,FALSE()),"")</f>
        <v>150</v>
      </c>
      <c r="I10" s="203">
        <f ca="1">IFERROR(VLOOKUP($A10,'TABELLA DI APPOGGIO'!$B$2:$EH$86,109,FALSE()),"")</f>
        <v>105</v>
      </c>
      <c r="J10" s="203">
        <f ca="1">IFERROR(VLOOKUP($A10,'TABELLA DI APPOGGIO'!$B$2:$EH$86,110,FALSE()),"")</f>
        <v>230</v>
      </c>
      <c r="K10" s="203">
        <f ca="1">IFERROR(VLOOKUP($A10,'TABELLA DI APPOGGIO'!$B$2:$EH$86,111,FALSE()),"")</f>
        <v>101</v>
      </c>
      <c r="L10" s="203">
        <f ca="1">IFERROR(VLOOKUP($A10,'TABELLA DI APPOGGIO'!$B$2:$EH$86,112,FALSE()),"")</f>
        <v>10</v>
      </c>
      <c r="M10" s="203">
        <f ca="1">IFERROR(VLOOKUP($A10,'TABELLA DI APPOGGIO'!$B$2:$EH$86,113,FALSE()),"")</f>
        <v>89</v>
      </c>
      <c r="N10" s="203">
        <f t="shared" ca="1" si="0"/>
        <v>897</v>
      </c>
    </row>
    <row r="11" spans="1:14" ht="60" customHeight="1">
      <c r="A11" s="197" t="str">
        <f ca="1">'TABELLA C'!B11</f>
        <v>A1_A1</v>
      </c>
      <c r="B11" s="198" t="str">
        <f ca="1">IFERROR(VLOOKUP($A11,'TABELLA DI APPOGGIO'!$B$2:$EH$86,2,FALSE()),"")</f>
        <v>A1</v>
      </c>
      <c r="C11" s="198" t="str">
        <f ca="1">IFERROR(VLOOKUP($A11,'TABELLA DI APPOGGIO'!$B$2:$EH$86,3,FALSE()),"")</f>
        <v>Accesso, valutazione e progettazione</v>
      </c>
      <c r="D11" s="198" t="str">
        <f ca="1">IFERROR(VLOOKUP($A11,'TABELLA DI APPOGGIO'!$B$2:$EH$86,4,FALSE()),"")</f>
        <v>Servizi di Informazione consulenza e orientamento</v>
      </c>
      <c r="E11" s="198" t="str">
        <f ca="1">IFERROR(VLOOKUP($A11,'TABELLA DI APPOGGIO'!$B$2:$EI$86,138,FALSE()),"")</f>
        <v>Sì</v>
      </c>
      <c r="F11" s="203">
        <f ca="1">IFERROR(VLOOKUP($A11,'TABELLA DI APPOGGIO'!$B$2:$EH$86,106,FALSE()),"")</f>
        <v>100</v>
      </c>
      <c r="G11" s="203">
        <f ca="1">IFERROR(VLOOKUP($A11,'TABELLA DI APPOGGIO'!$B$2:$EH$86,107,FALSE()),"")</f>
        <v>112</v>
      </c>
      <c r="H11" s="203">
        <f ca="1">IFERROR(VLOOKUP($A11,'TABELLA DI APPOGGIO'!$B$2:$EH$86,108,FALSE()),"")</f>
        <v>150</v>
      </c>
      <c r="I11" s="203">
        <f ca="1">IFERROR(VLOOKUP($A11,'TABELLA DI APPOGGIO'!$B$2:$EH$86,109,FALSE()),"")</f>
        <v>105</v>
      </c>
      <c r="J11" s="203">
        <f ca="1">IFERROR(VLOOKUP($A11,'TABELLA DI APPOGGIO'!$B$2:$EH$86,110,FALSE()),"")</f>
        <v>230</v>
      </c>
      <c r="K11" s="203">
        <f ca="1">IFERROR(VLOOKUP($A11,'TABELLA DI APPOGGIO'!$B$2:$EH$86,111,FALSE()),"")</f>
        <v>101</v>
      </c>
      <c r="L11" s="203">
        <f ca="1">IFERROR(VLOOKUP($A11,'TABELLA DI APPOGGIO'!$B$2:$EH$86,112,FALSE()),"")</f>
        <v>10</v>
      </c>
      <c r="M11" s="203">
        <f ca="1">IFERROR(VLOOKUP($A11,'TABELLA DI APPOGGIO'!$B$2:$EH$86,113,FALSE()),"")</f>
        <v>89</v>
      </c>
      <c r="N11" s="203">
        <f t="shared" ca="1" si="0"/>
        <v>897</v>
      </c>
    </row>
    <row r="12" spans="1:14" ht="60" customHeight="1">
      <c r="A12" s="197" t="str">
        <f ca="1">'TABELLA C'!B12</f>
        <v>A1_A1</v>
      </c>
      <c r="B12" s="198" t="str">
        <f ca="1">IFERROR(VLOOKUP($A12,'TABELLA DI APPOGGIO'!$B$2:$EH$86,2,FALSE()),"")</f>
        <v>A1</v>
      </c>
      <c r="C12" s="198" t="str">
        <f ca="1">IFERROR(VLOOKUP($A12,'TABELLA DI APPOGGIO'!$B$2:$EH$86,3,FALSE()),"")</f>
        <v>Accesso, valutazione e progettazione</v>
      </c>
      <c r="D12" s="198" t="str">
        <f ca="1">IFERROR(VLOOKUP($A12,'TABELLA DI APPOGGIO'!$B$2:$EH$86,4,FALSE()),"")</f>
        <v>Servizi di Informazione consulenza e orientamento</v>
      </c>
      <c r="E12" s="198" t="str">
        <f ca="1">IFERROR(VLOOKUP($A12,'TABELLA DI APPOGGIO'!$B$2:$EI$86,138,FALSE()),"")</f>
        <v>Sì</v>
      </c>
      <c r="F12" s="203">
        <f ca="1">IFERROR(VLOOKUP($A12,'TABELLA DI APPOGGIO'!$B$2:$EH$86,106,FALSE()),"")</f>
        <v>100</v>
      </c>
      <c r="G12" s="203">
        <f ca="1">IFERROR(VLOOKUP($A12,'TABELLA DI APPOGGIO'!$B$2:$EH$86,107,FALSE()),"")</f>
        <v>112</v>
      </c>
      <c r="H12" s="203">
        <f ca="1">IFERROR(VLOOKUP($A12,'TABELLA DI APPOGGIO'!$B$2:$EH$86,108,FALSE()),"")</f>
        <v>150</v>
      </c>
      <c r="I12" s="203">
        <f ca="1">IFERROR(VLOOKUP($A12,'TABELLA DI APPOGGIO'!$B$2:$EH$86,109,FALSE()),"")</f>
        <v>105</v>
      </c>
      <c r="J12" s="203">
        <f ca="1">IFERROR(VLOOKUP($A12,'TABELLA DI APPOGGIO'!$B$2:$EH$86,110,FALSE()),"")</f>
        <v>230</v>
      </c>
      <c r="K12" s="203">
        <f ca="1">IFERROR(VLOOKUP($A12,'TABELLA DI APPOGGIO'!$B$2:$EH$86,111,FALSE()),"")</f>
        <v>101</v>
      </c>
      <c r="L12" s="203">
        <f ca="1">IFERROR(VLOOKUP($A12,'TABELLA DI APPOGGIO'!$B$2:$EH$86,112,FALSE()),"")</f>
        <v>10</v>
      </c>
      <c r="M12" s="203">
        <f ca="1">IFERROR(VLOOKUP($A12,'TABELLA DI APPOGGIO'!$B$2:$EH$86,113,FALSE()),"")</f>
        <v>89</v>
      </c>
      <c r="N12" s="203">
        <f t="shared" ca="1" si="0"/>
        <v>897</v>
      </c>
    </row>
    <row r="13" spans="1:14" ht="60" customHeight="1">
      <c r="A13" s="197" t="str">
        <f ca="1">'TABELLA C'!B13</f>
        <v>A1_A1</v>
      </c>
      <c r="B13" s="198" t="str">
        <f ca="1">IFERROR(VLOOKUP($A13,'TABELLA DI APPOGGIO'!$B$2:$EH$86,2,FALSE()),"")</f>
        <v>A1</v>
      </c>
      <c r="C13" s="198" t="str">
        <f ca="1">IFERROR(VLOOKUP($A13,'TABELLA DI APPOGGIO'!$B$2:$EH$86,3,FALSE()),"")</f>
        <v>Accesso, valutazione e progettazione</v>
      </c>
      <c r="D13" s="198" t="str">
        <f ca="1">IFERROR(VLOOKUP($A13,'TABELLA DI APPOGGIO'!$B$2:$EH$86,4,FALSE()),"")</f>
        <v>Servizi di Informazione consulenza e orientamento</v>
      </c>
      <c r="E13" s="198" t="str">
        <f ca="1">IFERROR(VLOOKUP($A13,'TABELLA DI APPOGGIO'!$B$2:$EI$86,138,FALSE()),"")</f>
        <v>Sì</v>
      </c>
      <c r="F13" s="203">
        <f ca="1">IFERROR(VLOOKUP($A13,'TABELLA DI APPOGGIO'!$B$2:$EH$86,106,FALSE()),"")</f>
        <v>100</v>
      </c>
      <c r="G13" s="203">
        <f ca="1">IFERROR(VLOOKUP($A13,'TABELLA DI APPOGGIO'!$B$2:$EH$86,107,FALSE()),"")</f>
        <v>112</v>
      </c>
      <c r="H13" s="203">
        <f ca="1">IFERROR(VLOOKUP($A13,'TABELLA DI APPOGGIO'!$B$2:$EH$86,108,FALSE()),"")</f>
        <v>150</v>
      </c>
      <c r="I13" s="203">
        <f ca="1">IFERROR(VLOOKUP($A13,'TABELLA DI APPOGGIO'!$B$2:$EH$86,109,FALSE()),"")</f>
        <v>105</v>
      </c>
      <c r="J13" s="203">
        <f ca="1">IFERROR(VLOOKUP($A13,'TABELLA DI APPOGGIO'!$B$2:$EH$86,110,FALSE()),"")</f>
        <v>230</v>
      </c>
      <c r="K13" s="203">
        <f ca="1">IFERROR(VLOOKUP($A13,'TABELLA DI APPOGGIO'!$B$2:$EH$86,111,FALSE()),"")</f>
        <v>101</v>
      </c>
      <c r="L13" s="203">
        <f ca="1">IFERROR(VLOOKUP($A13,'TABELLA DI APPOGGIO'!$B$2:$EH$86,112,FALSE()),"")</f>
        <v>10</v>
      </c>
      <c r="M13" s="203">
        <f ca="1">IFERROR(VLOOKUP($A13,'TABELLA DI APPOGGIO'!$B$2:$EH$86,113,FALSE()),"")</f>
        <v>89</v>
      </c>
      <c r="N13" s="203">
        <f t="shared" ca="1" si="0"/>
        <v>897</v>
      </c>
    </row>
    <row r="14" spans="1:14" ht="60" customHeight="1">
      <c r="A14" s="197" t="str">
        <f ca="1">'TABELLA C'!B14</f>
        <v>A1_A1</v>
      </c>
      <c r="B14" s="198" t="str">
        <f ca="1">IFERROR(VLOOKUP($A14,'TABELLA DI APPOGGIO'!$B$2:$EH$86,2,FALSE()),"")</f>
        <v>A1</v>
      </c>
      <c r="C14" s="198" t="str">
        <f ca="1">IFERROR(VLOOKUP($A14,'TABELLA DI APPOGGIO'!$B$2:$EH$86,3,FALSE()),"")</f>
        <v>Accesso, valutazione e progettazione</v>
      </c>
      <c r="D14" s="198" t="str">
        <f ca="1">IFERROR(VLOOKUP($A14,'TABELLA DI APPOGGIO'!$B$2:$EH$86,4,FALSE()),"")</f>
        <v>Servizi di Informazione consulenza e orientamento</v>
      </c>
      <c r="E14" s="198" t="str">
        <f ca="1">IFERROR(VLOOKUP($A14,'TABELLA DI APPOGGIO'!$B$2:$EI$86,138,FALSE()),"")</f>
        <v>Sì</v>
      </c>
      <c r="F14" s="203">
        <f ca="1">IFERROR(VLOOKUP($A14,'TABELLA DI APPOGGIO'!$B$2:$EH$86,106,FALSE()),"")</f>
        <v>100</v>
      </c>
      <c r="G14" s="203">
        <f ca="1">IFERROR(VLOOKUP($A14,'TABELLA DI APPOGGIO'!$B$2:$EH$86,107,FALSE()),"")</f>
        <v>112</v>
      </c>
      <c r="H14" s="203">
        <f ca="1">IFERROR(VLOOKUP($A14,'TABELLA DI APPOGGIO'!$B$2:$EH$86,108,FALSE()),"")</f>
        <v>150</v>
      </c>
      <c r="I14" s="203">
        <f ca="1">IFERROR(VLOOKUP($A14,'TABELLA DI APPOGGIO'!$B$2:$EH$86,109,FALSE()),"")</f>
        <v>105</v>
      </c>
      <c r="J14" s="203">
        <f ca="1">IFERROR(VLOOKUP($A14,'TABELLA DI APPOGGIO'!$B$2:$EH$86,110,FALSE()),"")</f>
        <v>230</v>
      </c>
      <c r="K14" s="203">
        <f ca="1">IFERROR(VLOOKUP($A14,'TABELLA DI APPOGGIO'!$B$2:$EH$86,111,FALSE()),"")</f>
        <v>101</v>
      </c>
      <c r="L14" s="203">
        <f ca="1">IFERROR(VLOOKUP($A14,'TABELLA DI APPOGGIO'!$B$2:$EH$86,112,FALSE()),"")</f>
        <v>10</v>
      </c>
      <c r="M14" s="203">
        <f ca="1">IFERROR(VLOOKUP($A14,'TABELLA DI APPOGGIO'!$B$2:$EH$86,113,FALSE()),"")</f>
        <v>89</v>
      </c>
      <c r="N14" s="203">
        <f t="shared" ca="1" si="0"/>
        <v>897</v>
      </c>
    </row>
    <row r="15" spans="1:14" ht="60" customHeight="1">
      <c r="A15" s="197" t="str">
        <f ca="1">'TABELLA C'!B15</f>
        <v>A1_A1</v>
      </c>
      <c r="B15" s="198" t="str">
        <f ca="1">IFERROR(VLOOKUP($A15,'TABELLA DI APPOGGIO'!$B$2:$EH$86,2,FALSE()),"")</f>
        <v>A1</v>
      </c>
      <c r="C15" s="198" t="str">
        <f ca="1">IFERROR(VLOOKUP($A15,'TABELLA DI APPOGGIO'!$B$2:$EH$86,3,FALSE()),"")</f>
        <v>Accesso, valutazione e progettazione</v>
      </c>
      <c r="D15" s="198" t="str">
        <f ca="1">IFERROR(VLOOKUP($A15,'TABELLA DI APPOGGIO'!$B$2:$EH$86,4,FALSE()),"")</f>
        <v>Servizi di Informazione consulenza e orientamento</v>
      </c>
      <c r="E15" s="198" t="str">
        <f ca="1">IFERROR(VLOOKUP($A15,'TABELLA DI APPOGGIO'!$B$2:$EI$86,138,FALSE()),"")</f>
        <v>Sì</v>
      </c>
      <c r="F15" s="203">
        <f ca="1">IFERROR(VLOOKUP($A15,'TABELLA DI APPOGGIO'!$B$2:$EH$86,106,FALSE()),"")</f>
        <v>100</v>
      </c>
      <c r="G15" s="203">
        <f ca="1">IFERROR(VLOOKUP($A15,'TABELLA DI APPOGGIO'!$B$2:$EH$86,107,FALSE()),"")</f>
        <v>112</v>
      </c>
      <c r="H15" s="203">
        <f ca="1">IFERROR(VLOOKUP($A15,'TABELLA DI APPOGGIO'!$B$2:$EH$86,108,FALSE()),"")</f>
        <v>150</v>
      </c>
      <c r="I15" s="203">
        <f ca="1">IFERROR(VLOOKUP($A15,'TABELLA DI APPOGGIO'!$B$2:$EH$86,109,FALSE()),"")</f>
        <v>105</v>
      </c>
      <c r="J15" s="203">
        <f ca="1">IFERROR(VLOOKUP($A15,'TABELLA DI APPOGGIO'!$B$2:$EH$86,110,FALSE()),"")</f>
        <v>230</v>
      </c>
      <c r="K15" s="203">
        <f ca="1">IFERROR(VLOOKUP($A15,'TABELLA DI APPOGGIO'!$B$2:$EH$86,111,FALSE()),"")</f>
        <v>101</v>
      </c>
      <c r="L15" s="203">
        <f ca="1">IFERROR(VLOOKUP($A15,'TABELLA DI APPOGGIO'!$B$2:$EH$86,112,FALSE()),"")</f>
        <v>10</v>
      </c>
      <c r="M15" s="203">
        <f ca="1">IFERROR(VLOOKUP($A15,'TABELLA DI APPOGGIO'!$B$2:$EH$86,113,FALSE()),"")</f>
        <v>89</v>
      </c>
      <c r="N15" s="203">
        <f t="shared" ca="1" si="0"/>
        <v>897</v>
      </c>
    </row>
    <row r="16" spans="1:14" ht="60" customHeight="1">
      <c r="A16" s="197" t="str">
        <f ca="1">'TABELLA C'!B16</f>
        <v>A1_A1</v>
      </c>
      <c r="B16" s="198" t="str">
        <f ca="1">IFERROR(VLOOKUP($A16,'TABELLA DI APPOGGIO'!$B$2:$EH$86,2,FALSE()),"")</f>
        <v>A1</v>
      </c>
      <c r="C16" s="198" t="str">
        <f ca="1">IFERROR(VLOOKUP($A16,'TABELLA DI APPOGGIO'!$B$2:$EH$86,3,FALSE()),"")</f>
        <v>Accesso, valutazione e progettazione</v>
      </c>
      <c r="D16" s="198" t="str">
        <f ca="1">IFERROR(VLOOKUP($A16,'TABELLA DI APPOGGIO'!$B$2:$EH$86,4,FALSE()),"")</f>
        <v>Servizi di Informazione consulenza e orientamento</v>
      </c>
      <c r="E16" s="198" t="str">
        <f ca="1">IFERROR(VLOOKUP($A16,'TABELLA DI APPOGGIO'!$B$2:$EI$86,138,FALSE()),"")</f>
        <v>Sì</v>
      </c>
      <c r="F16" s="203">
        <f ca="1">IFERROR(VLOOKUP($A16,'TABELLA DI APPOGGIO'!$B$2:$EH$86,106,FALSE()),"")</f>
        <v>100</v>
      </c>
      <c r="G16" s="203">
        <f ca="1">IFERROR(VLOOKUP($A16,'TABELLA DI APPOGGIO'!$B$2:$EH$86,107,FALSE()),"")</f>
        <v>112</v>
      </c>
      <c r="H16" s="203">
        <f ca="1">IFERROR(VLOOKUP($A16,'TABELLA DI APPOGGIO'!$B$2:$EH$86,108,FALSE()),"")</f>
        <v>150</v>
      </c>
      <c r="I16" s="203">
        <f ca="1">IFERROR(VLOOKUP($A16,'TABELLA DI APPOGGIO'!$B$2:$EH$86,109,FALSE()),"")</f>
        <v>105</v>
      </c>
      <c r="J16" s="203">
        <f ca="1">IFERROR(VLOOKUP($A16,'TABELLA DI APPOGGIO'!$B$2:$EH$86,110,FALSE()),"")</f>
        <v>230</v>
      </c>
      <c r="K16" s="203">
        <f ca="1">IFERROR(VLOOKUP($A16,'TABELLA DI APPOGGIO'!$B$2:$EH$86,111,FALSE()),"")</f>
        <v>101</v>
      </c>
      <c r="L16" s="203">
        <f ca="1">IFERROR(VLOOKUP($A16,'TABELLA DI APPOGGIO'!$B$2:$EH$86,112,FALSE()),"")</f>
        <v>10</v>
      </c>
      <c r="M16" s="203">
        <f ca="1">IFERROR(VLOOKUP($A16,'TABELLA DI APPOGGIO'!$B$2:$EH$86,113,FALSE()),"")</f>
        <v>89</v>
      </c>
      <c r="N16" s="203">
        <f t="shared" ca="1" si="0"/>
        <v>897</v>
      </c>
    </row>
    <row r="17" spans="1:1024" ht="60" customHeight="1">
      <c r="A17" s="197" t="str">
        <f ca="1">'TABELLA C'!B17</f>
        <v>A1_A1</v>
      </c>
      <c r="B17" s="198" t="str">
        <f ca="1">IFERROR(VLOOKUP($A17,'TABELLA DI APPOGGIO'!$B$2:$EH$86,2,FALSE()),"")</f>
        <v>A1</v>
      </c>
      <c r="C17" s="198" t="str">
        <f ca="1">IFERROR(VLOOKUP($A17,'TABELLA DI APPOGGIO'!$B$2:$EH$86,3,FALSE()),"")</f>
        <v>Accesso, valutazione e progettazione</v>
      </c>
      <c r="D17" s="198" t="str">
        <f ca="1">IFERROR(VLOOKUP($A17,'TABELLA DI APPOGGIO'!$B$2:$EH$86,4,FALSE()),"")</f>
        <v>Servizi di Informazione consulenza e orientamento</v>
      </c>
      <c r="E17" s="198" t="str">
        <f ca="1">IFERROR(VLOOKUP($A17,'TABELLA DI APPOGGIO'!$B$2:$EI$86,138,FALSE()),"")</f>
        <v>Sì</v>
      </c>
      <c r="F17" s="203">
        <f ca="1">IFERROR(VLOOKUP($A17,'TABELLA DI APPOGGIO'!$B$2:$EH$86,106,FALSE()),"")</f>
        <v>100</v>
      </c>
      <c r="G17" s="203">
        <f ca="1">IFERROR(VLOOKUP($A17,'TABELLA DI APPOGGIO'!$B$2:$EH$86,107,FALSE()),"")</f>
        <v>112</v>
      </c>
      <c r="H17" s="203">
        <f ca="1">IFERROR(VLOOKUP($A17,'TABELLA DI APPOGGIO'!$B$2:$EH$86,108,FALSE()),"")</f>
        <v>150</v>
      </c>
      <c r="I17" s="203">
        <f ca="1">IFERROR(VLOOKUP($A17,'TABELLA DI APPOGGIO'!$B$2:$EH$86,109,FALSE()),"")</f>
        <v>105</v>
      </c>
      <c r="J17" s="203">
        <f ca="1">IFERROR(VLOOKUP($A17,'TABELLA DI APPOGGIO'!$B$2:$EH$86,110,FALSE()),"")</f>
        <v>230</v>
      </c>
      <c r="K17" s="203">
        <f ca="1">IFERROR(VLOOKUP($A17,'TABELLA DI APPOGGIO'!$B$2:$EH$86,111,FALSE()),"")</f>
        <v>101</v>
      </c>
      <c r="L17" s="203">
        <f ca="1">IFERROR(VLOOKUP($A17,'TABELLA DI APPOGGIO'!$B$2:$EH$86,112,FALSE()),"")</f>
        <v>10</v>
      </c>
      <c r="M17" s="203">
        <f ca="1">IFERROR(VLOOKUP($A17,'TABELLA DI APPOGGIO'!$B$2:$EH$86,113,FALSE()),"")</f>
        <v>89</v>
      </c>
      <c r="N17" s="203">
        <f t="shared" ca="1" si="0"/>
        <v>897</v>
      </c>
    </row>
    <row r="18" spans="1:1024" ht="60" customHeight="1">
      <c r="A18" s="197" t="str">
        <f ca="1">'TABELLA C'!B18</f>
        <v>A1_A1</v>
      </c>
      <c r="B18" s="198" t="str">
        <f ca="1">IFERROR(VLOOKUP($A18,'TABELLA DI APPOGGIO'!$B$2:$EH$86,2,FALSE()),"")</f>
        <v>A1</v>
      </c>
      <c r="C18" s="198" t="str">
        <f ca="1">IFERROR(VLOOKUP($A18,'TABELLA DI APPOGGIO'!$B$2:$EH$86,3,FALSE()),"")</f>
        <v>Accesso, valutazione e progettazione</v>
      </c>
      <c r="D18" s="198" t="str">
        <f ca="1">IFERROR(VLOOKUP($A18,'TABELLA DI APPOGGIO'!$B$2:$EH$86,4,FALSE()),"")</f>
        <v>Servizi di Informazione consulenza e orientamento</v>
      </c>
      <c r="E18" s="198" t="str">
        <f ca="1">IFERROR(VLOOKUP($A18,'TABELLA DI APPOGGIO'!$B$2:$EI$86,138,FALSE()),"")</f>
        <v>Sì</v>
      </c>
      <c r="F18" s="203">
        <f ca="1">IFERROR(VLOOKUP($A18,'TABELLA DI APPOGGIO'!$B$2:$EH$86,106,FALSE()),"")</f>
        <v>100</v>
      </c>
      <c r="G18" s="203">
        <f ca="1">IFERROR(VLOOKUP($A18,'TABELLA DI APPOGGIO'!$B$2:$EH$86,107,FALSE()),"")</f>
        <v>112</v>
      </c>
      <c r="H18" s="203">
        <f ca="1">IFERROR(VLOOKUP($A18,'TABELLA DI APPOGGIO'!$B$2:$EH$86,108,FALSE()),"")</f>
        <v>150</v>
      </c>
      <c r="I18" s="203">
        <f ca="1">IFERROR(VLOOKUP($A18,'TABELLA DI APPOGGIO'!$B$2:$EH$86,109,FALSE()),"")</f>
        <v>105</v>
      </c>
      <c r="J18" s="203">
        <f ca="1">IFERROR(VLOOKUP($A18,'TABELLA DI APPOGGIO'!$B$2:$EH$86,110,FALSE()),"")</f>
        <v>230</v>
      </c>
      <c r="K18" s="203">
        <f ca="1">IFERROR(VLOOKUP($A18,'TABELLA DI APPOGGIO'!$B$2:$EH$86,111,FALSE()),"")</f>
        <v>101</v>
      </c>
      <c r="L18" s="203">
        <f ca="1">IFERROR(VLOOKUP($A18,'TABELLA DI APPOGGIO'!$B$2:$EH$86,112,FALSE()),"")</f>
        <v>10</v>
      </c>
      <c r="M18" s="203">
        <f ca="1">IFERROR(VLOOKUP($A18,'TABELLA DI APPOGGIO'!$B$2:$EH$86,113,FALSE()),"")</f>
        <v>89</v>
      </c>
      <c r="N18" s="203">
        <f t="shared" ca="1" si="0"/>
        <v>897</v>
      </c>
    </row>
    <row r="19" spans="1:1024" ht="60" customHeight="1">
      <c r="A19" s="197" t="str">
        <f ca="1">'TABELLA C'!B19</f>
        <v>A1_A1</v>
      </c>
      <c r="B19" s="198" t="str">
        <f ca="1">IFERROR(VLOOKUP($A19,'TABELLA DI APPOGGIO'!$B$2:$EH$86,2,FALSE()),"")</f>
        <v>A1</v>
      </c>
      <c r="C19" s="198" t="str">
        <f ca="1">IFERROR(VLOOKUP($A19,'TABELLA DI APPOGGIO'!$B$2:$EH$86,3,FALSE()),"")</f>
        <v>Accesso, valutazione e progettazione</v>
      </c>
      <c r="D19" s="198" t="str">
        <f ca="1">IFERROR(VLOOKUP($A19,'TABELLA DI APPOGGIO'!$B$2:$EH$86,4,FALSE()),"")</f>
        <v>Servizi di Informazione consulenza e orientamento</v>
      </c>
      <c r="E19" s="198" t="str">
        <f ca="1">IFERROR(VLOOKUP($A19,'TABELLA DI APPOGGIO'!$B$2:$EI$86,138,FALSE()),"")</f>
        <v>Sì</v>
      </c>
      <c r="F19" s="203">
        <f ca="1">IFERROR(VLOOKUP($A19,'TABELLA DI APPOGGIO'!$B$2:$EH$86,106,FALSE()),"")</f>
        <v>100</v>
      </c>
      <c r="G19" s="203">
        <f ca="1">IFERROR(VLOOKUP($A19,'TABELLA DI APPOGGIO'!$B$2:$EH$86,107,FALSE()),"")</f>
        <v>112</v>
      </c>
      <c r="H19" s="203">
        <f ca="1">IFERROR(VLOOKUP($A19,'TABELLA DI APPOGGIO'!$B$2:$EH$86,108,FALSE()),"")</f>
        <v>150</v>
      </c>
      <c r="I19" s="203">
        <f ca="1">IFERROR(VLOOKUP($A19,'TABELLA DI APPOGGIO'!$B$2:$EH$86,109,FALSE()),"")</f>
        <v>105</v>
      </c>
      <c r="J19" s="203">
        <f ca="1">IFERROR(VLOOKUP($A19,'TABELLA DI APPOGGIO'!$B$2:$EH$86,110,FALSE()),"")</f>
        <v>230</v>
      </c>
      <c r="K19" s="203">
        <f ca="1">IFERROR(VLOOKUP($A19,'TABELLA DI APPOGGIO'!$B$2:$EH$86,111,FALSE()),"")</f>
        <v>101</v>
      </c>
      <c r="L19" s="203">
        <f ca="1">IFERROR(VLOOKUP($A19,'TABELLA DI APPOGGIO'!$B$2:$EH$86,112,FALSE()),"")</f>
        <v>10</v>
      </c>
      <c r="M19" s="203">
        <f ca="1">IFERROR(VLOOKUP($A19,'TABELLA DI APPOGGIO'!$B$2:$EH$86,113,FALSE()),"")</f>
        <v>89</v>
      </c>
      <c r="N19" s="203">
        <f t="shared" ca="1" si="0"/>
        <v>897</v>
      </c>
    </row>
    <row r="20" spans="1:1024" s="201" customFormat="1" ht="60" customHeight="1">
      <c r="A20" s="197" t="str">
        <f ca="1">'TABELLA C'!B20</f>
        <v>A1_A1</v>
      </c>
      <c r="B20" s="198" t="str">
        <f ca="1">IFERROR(VLOOKUP($A20,'TABELLA DI APPOGGIO'!$B$2:$EH$86,2,FALSE()),"")</f>
        <v>A1</v>
      </c>
      <c r="C20" s="198" t="str">
        <f ca="1">IFERROR(VLOOKUP($A20,'TABELLA DI APPOGGIO'!$B$2:$EH$86,3,FALSE()),"")</f>
        <v>Accesso, valutazione e progettazione</v>
      </c>
      <c r="D20" s="198" t="str">
        <f ca="1">IFERROR(VLOOKUP($A20,'TABELLA DI APPOGGIO'!$B$2:$EH$86,4,FALSE()),"")</f>
        <v>Servizi di Informazione consulenza e orientamento</v>
      </c>
      <c r="E20" s="198" t="str">
        <f ca="1">IFERROR(VLOOKUP($A20,'TABELLA DI APPOGGIO'!$B$2:$EI$86,138,FALSE()),"")</f>
        <v>Sì</v>
      </c>
      <c r="F20" s="203">
        <f ca="1">IFERROR(VLOOKUP($A20,'TABELLA DI APPOGGIO'!$B$2:$EH$86,106,FALSE()),"")</f>
        <v>100</v>
      </c>
      <c r="G20" s="203">
        <f ca="1">IFERROR(VLOOKUP($A20,'TABELLA DI APPOGGIO'!$B$2:$EH$86,107,FALSE()),"")</f>
        <v>112</v>
      </c>
      <c r="H20" s="203">
        <f ca="1">IFERROR(VLOOKUP($A20,'TABELLA DI APPOGGIO'!$B$2:$EH$86,108,FALSE()),"")</f>
        <v>150</v>
      </c>
      <c r="I20" s="203">
        <f ca="1">IFERROR(VLOOKUP($A20,'TABELLA DI APPOGGIO'!$B$2:$EH$86,109,FALSE()),"")</f>
        <v>105</v>
      </c>
      <c r="J20" s="203">
        <f ca="1">IFERROR(VLOOKUP($A20,'TABELLA DI APPOGGIO'!$B$2:$EH$86,110,FALSE()),"")</f>
        <v>230</v>
      </c>
      <c r="K20" s="203">
        <f ca="1">IFERROR(VLOOKUP($A20,'TABELLA DI APPOGGIO'!$B$2:$EH$86,111,FALSE()),"")</f>
        <v>101</v>
      </c>
      <c r="L20" s="203">
        <f ca="1">IFERROR(VLOOKUP($A20,'TABELLA DI APPOGGIO'!$B$2:$EH$86,112,FALSE()),"")</f>
        <v>10</v>
      </c>
      <c r="M20" s="203">
        <f ca="1">IFERROR(VLOOKUP($A20,'TABELLA DI APPOGGIO'!$B$2:$EH$86,113,FALSE()),"")</f>
        <v>89</v>
      </c>
      <c r="N20" s="203">
        <f t="shared" ca="1" si="0"/>
        <v>897</v>
      </c>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1"/>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91"/>
      <c r="GN20" s="191"/>
      <c r="GO20" s="191"/>
      <c r="GP20" s="191"/>
      <c r="GQ20" s="191"/>
      <c r="GR20" s="191"/>
      <c r="GS20" s="191"/>
      <c r="GT20" s="191"/>
      <c r="GU20" s="191"/>
      <c r="GV20" s="191"/>
      <c r="GW20" s="191"/>
      <c r="GX20" s="191"/>
      <c r="GY20" s="191"/>
      <c r="GZ20" s="191"/>
      <c r="HA20" s="191"/>
      <c r="HB20" s="191"/>
      <c r="HC20" s="191"/>
      <c r="HD20" s="191"/>
      <c r="HE20" s="191"/>
      <c r="HF20" s="191"/>
      <c r="HG20" s="191"/>
      <c r="HH20" s="191"/>
      <c r="HI20" s="191"/>
      <c r="HJ20" s="191"/>
      <c r="HK20" s="191"/>
      <c r="HL20" s="191"/>
      <c r="HM20" s="191"/>
      <c r="HN20" s="191"/>
      <c r="HO20" s="191"/>
      <c r="HP20" s="191"/>
      <c r="HQ20" s="191"/>
      <c r="HR20" s="191"/>
      <c r="HS20" s="191"/>
      <c r="HT20" s="191"/>
      <c r="HU20" s="191"/>
      <c r="HV20" s="191"/>
      <c r="HW20" s="191"/>
      <c r="HX20" s="191"/>
      <c r="HY20" s="191"/>
      <c r="HZ20" s="191"/>
      <c r="IA20" s="191"/>
      <c r="IB20" s="191"/>
      <c r="IC20" s="191"/>
      <c r="ID20" s="191"/>
      <c r="IE20" s="191"/>
      <c r="IF20" s="191"/>
      <c r="IG20" s="191"/>
      <c r="IH20" s="191"/>
      <c r="II20" s="191"/>
      <c r="IJ20" s="191"/>
      <c r="IK20" s="191"/>
      <c r="IL20" s="191"/>
      <c r="IM20" s="191"/>
      <c r="IN20" s="191"/>
      <c r="IO20" s="191"/>
      <c r="IP20" s="191"/>
      <c r="IQ20" s="191"/>
      <c r="IR20" s="191"/>
      <c r="IS20" s="191"/>
      <c r="IT20" s="191"/>
      <c r="IU20" s="191"/>
      <c r="IV20" s="191"/>
      <c r="IW20" s="191"/>
      <c r="IX20" s="191"/>
      <c r="IY20" s="191"/>
      <c r="IZ20" s="191"/>
      <c r="JA20" s="191"/>
      <c r="JB20" s="191"/>
      <c r="JC20" s="191"/>
      <c r="JD20" s="191"/>
      <c r="JE20" s="191"/>
      <c r="JF20" s="191"/>
      <c r="JG20" s="191"/>
      <c r="JH20" s="191"/>
      <c r="JI20" s="191"/>
      <c r="JJ20" s="191"/>
      <c r="JK20" s="191"/>
      <c r="JL20" s="191"/>
      <c r="JM20" s="191"/>
      <c r="JN20" s="191"/>
      <c r="JO20" s="191"/>
      <c r="JP20" s="191"/>
      <c r="JQ20" s="191"/>
      <c r="JR20" s="191"/>
      <c r="JS20" s="191"/>
      <c r="JT20" s="191"/>
      <c r="JU20" s="191"/>
      <c r="JV20" s="191"/>
      <c r="JW20" s="191"/>
      <c r="JX20" s="191"/>
      <c r="JY20" s="191"/>
      <c r="JZ20" s="191"/>
      <c r="KA20" s="191"/>
      <c r="KB20" s="191"/>
      <c r="KC20" s="191"/>
      <c r="KD20" s="191"/>
      <c r="KE20" s="191"/>
      <c r="KF20" s="191"/>
      <c r="KG20" s="191"/>
      <c r="KH20" s="191"/>
      <c r="KI20" s="191"/>
      <c r="KJ20" s="191"/>
      <c r="KK20" s="191"/>
      <c r="KL20" s="191"/>
      <c r="KM20" s="191"/>
      <c r="KN20" s="191"/>
      <c r="KO20" s="191"/>
      <c r="KP20" s="191"/>
      <c r="KQ20" s="191"/>
      <c r="KR20" s="191"/>
      <c r="KS20" s="191"/>
      <c r="KT20" s="191"/>
      <c r="KU20" s="191"/>
      <c r="KV20" s="191"/>
      <c r="KW20" s="191"/>
      <c r="KX20" s="191"/>
      <c r="KY20" s="191"/>
      <c r="KZ20" s="191"/>
      <c r="LA20" s="191"/>
      <c r="LB20" s="191"/>
      <c r="LC20" s="191"/>
      <c r="LD20" s="191"/>
      <c r="LE20" s="191"/>
      <c r="LF20" s="191"/>
      <c r="LG20" s="191"/>
      <c r="LH20" s="191"/>
      <c r="LI20" s="191"/>
      <c r="LJ20" s="191"/>
      <c r="LK20" s="191"/>
      <c r="LL20" s="191"/>
      <c r="LM20" s="191"/>
      <c r="LN20" s="191"/>
      <c r="LO20" s="191"/>
      <c r="LP20" s="191"/>
      <c r="LQ20" s="191"/>
      <c r="LR20" s="191"/>
      <c r="LS20" s="191"/>
      <c r="LT20" s="191"/>
      <c r="LU20" s="191"/>
      <c r="LV20" s="191"/>
      <c r="LW20" s="191"/>
      <c r="LX20" s="191"/>
      <c r="LY20" s="191"/>
      <c r="LZ20" s="191"/>
      <c r="MA20" s="191"/>
      <c r="MB20" s="191"/>
      <c r="MC20" s="191"/>
      <c r="MD20" s="191"/>
      <c r="ME20" s="191"/>
      <c r="MF20" s="191"/>
      <c r="MG20" s="191"/>
      <c r="MH20" s="191"/>
      <c r="MI20" s="191"/>
      <c r="MJ20" s="191"/>
      <c r="MK20" s="191"/>
      <c r="ML20" s="191"/>
      <c r="MM20" s="191"/>
      <c r="MN20" s="191"/>
      <c r="MO20" s="191"/>
      <c r="MP20" s="191"/>
      <c r="MQ20" s="191"/>
      <c r="MR20" s="191"/>
      <c r="MS20" s="191"/>
      <c r="MT20" s="191"/>
      <c r="MU20" s="191"/>
      <c r="MV20" s="191"/>
      <c r="MW20" s="191"/>
      <c r="MX20" s="191"/>
      <c r="MY20" s="191"/>
      <c r="MZ20" s="191"/>
      <c r="NA20" s="191"/>
      <c r="NB20" s="191"/>
      <c r="NC20" s="191"/>
      <c r="ND20" s="191"/>
      <c r="NE20" s="191"/>
      <c r="NF20" s="191"/>
      <c r="NG20" s="191"/>
      <c r="NH20" s="191"/>
      <c r="NI20" s="191"/>
      <c r="NJ20" s="191"/>
      <c r="NK20" s="191"/>
      <c r="NL20" s="191"/>
      <c r="NM20" s="191"/>
      <c r="NN20" s="191"/>
      <c r="NO20" s="191"/>
      <c r="NP20" s="191"/>
      <c r="NQ20" s="191"/>
      <c r="NR20" s="191"/>
      <c r="NS20" s="191"/>
      <c r="NT20" s="191"/>
      <c r="NU20" s="191"/>
      <c r="NV20" s="191"/>
      <c r="NW20" s="191"/>
      <c r="NX20" s="191"/>
      <c r="NY20" s="191"/>
      <c r="NZ20" s="191"/>
      <c r="OA20" s="191"/>
      <c r="OB20" s="191"/>
      <c r="OC20" s="191"/>
      <c r="OD20" s="191"/>
      <c r="OE20" s="191"/>
      <c r="OF20" s="191"/>
      <c r="OG20" s="191"/>
      <c r="OH20" s="191"/>
      <c r="OI20" s="191"/>
      <c r="OJ20" s="191"/>
      <c r="OK20" s="191"/>
      <c r="OL20" s="191"/>
      <c r="OM20" s="191"/>
      <c r="ON20" s="191"/>
      <c r="OO20" s="191"/>
      <c r="OP20" s="191"/>
      <c r="OQ20" s="191"/>
      <c r="OR20" s="191"/>
      <c r="OS20" s="191"/>
      <c r="OT20" s="191"/>
      <c r="OU20" s="191"/>
      <c r="OV20" s="191"/>
      <c r="OW20" s="191"/>
      <c r="OX20" s="191"/>
      <c r="OY20" s="191"/>
      <c r="OZ20" s="191"/>
      <c r="PA20" s="191"/>
      <c r="PB20" s="191"/>
      <c r="PC20" s="191"/>
      <c r="PD20" s="191"/>
      <c r="PE20" s="191"/>
      <c r="PF20" s="191"/>
      <c r="PG20" s="191"/>
      <c r="PH20" s="191"/>
      <c r="PI20" s="191"/>
      <c r="PJ20" s="191"/>
      <c r="PK20" s="191"/>
      <c r="PL20" s="191"/>
      <c r="PM20" s="191"/>
      <c r="PN20" s="191"/>
      <c r="PO20" s="191"/>
      <c r="PP20" s="191"/>
      <c r="PQ20" s="191"/>
      <c r="PR20" s="191"/>
      <c r="PS20" s="191"/>
      <c r="PT20" s="191"/>
      <c r="PU20" s="191"/>
      <c r="PV20" s="191"/>
      <c r="PW20" s="191"/>
      <c r="PX20" s="191"/>
      <c r="PY20" s="191"/>
      <c r="PZ20" s="191"/>
      <c r="QA20" s="191"/>
      <c r="QB20" s="191"/>
      <c r="QC20" s="191"/>
      <c r="QD20" s="191"/>
      <c r="QE20" s="191"/>
      <c r="QF20" s="191"/>
      <c r="QG20" s="191"/>
      <c r="QH20" s="191"/>
      <c r="QI20" s="191"/>
      <c r="QJ20" s="191"/>
      <c r="QK20" s="191"/>
      <c r="QL20" s="191"/>
      <c r="QM20" s="191"/>
      <c r="QN20" s="191"/>
      <c r="QO20" s="191"/>
      <c r="QP20" s="191"/>
      <c r="QQ20" s="191"/>
      <c r="QR20" s="191"/>
      <c r="QS20" s="191"/>
      <c r="QT20" s="191"/>
      <c r="QU20" s="191"/>
      <c r="QV20" s="191"/>
      <c r="QW20" s="191"/>
      <c r="QX20" s="191"/>
      <c r="QY20" s="191"/>
      <c r="QZ20" s="191"/>
      <c r="RA20" s="191"/>
      <c r="RB20" s="191"/>
      <c r="RC20" s="191"/>
      <c r="RD20" s="191"/>
      <c r="RE20" s="191"/>
      <c r="RF20" s="191"/>
      <c r="RG20" s="191"/>
      <c r="RH20" s="191"/>
      <c r="RI20" s="191"/>
      <c r="RJ20" s="191"/>
      <c r="RK20" s="191"/>
      <c r="RL20" s="191"/>
      <c r="RM20" s="191"/>
      <c r="RN20" s="191"/>
      <c r="RO20" s="191"/>
      <c r="RP20" s="191"/>
      <c r="RQ20" s="191"/>
      <c r="RR20" s="191"/>
      <c r="RS20" s="191"/>
      <c r="RT20" s="191"/>
      <c r="RU20" s="191"/>
      <c r="RV20" s="191"/>
      <c r="RW20" s="191"/>
      <c r="RX20" s="191"/>
      <c r="RY20" s="191"/>
      <c r="RZ20" s="191"/>
      <c r="SA20" s="191"/>
      <c r="SB20" s="191"/>
      <c r="SC20" s="191"/>
      <c r="SD20" s="191"/>
      <c r="SE20" s="191"/>
      <c r="SF20" s="191"/>
      <c r="SG20" s="191"/>
      <c r="SH20" s="191"/>
      <c r="SI20" s="191"/>
      <c r="SJ20" s="191"/>
      <c r="SK20" s="191"/>
      <c r="SL20" s="191"/>
      <c r="SM20" s="191"/>
      <c r="SN20" s="191"/>
      <c r="SO20" s="191"/>
      <c r="SP20" s="191"/>
      <c r="SQ20" s="191"/>
      <c r="SR20" s="191"/>
      <c r="SS20" s="191"/>
      <c r="ST20" s="191"/>
      <c r="SU20" s="191"/>
      <c r="SV20" s="191"/>
      <c r="SW20" s="191"/>
      <c r="SX20" s="191"/>
      <c r="SY20" s="191"/>
      <c r="SZ20" s="191"/>
      <c r="TA20" s="191"/>
      <c r="TB20" s="191"/>
      <c r="TC20" s="191"/>
      <c r="TD20" s="191"/>
      <c r="TE20" s="191"/>
      <c r="TF20" s="191"/>
      <c r="TG20" s="191"/>
      <c r="TH20" s="191"/>
      <c r="TI20" s="191"/>
      <c r="TJ20" s="191"/>
      <c r="TK20" s="191"/>
      <c r="TL20" s="191"/>
      <c r="TM20" s="191"/>
      <c r="TN20" s="191"/>
      <c r="TO20" s="191"/>
      <c r="TP20" s="191"/>
      <c r="TQ20" s="191"/>
      <c r="TR20" s="191"/>
      <c r="TS20" s="191"/>
      <c r="TT20" s="191"/>
      <c r="TU20" s="191"/>
      <c r="TV20" s="191"/>
      <c r="TW20" s="191"/>
      <c r="TX20" s="191"/>
      <c r="TY20" s="191"/>
      <c r="TZ20" s="191"/>
      <c r="UA20" s="191"/>
      <c r="UB20" s="191"/>
      <c r="UC20" s="191"/>
      <c r="UD20" s="191"/>
      <c r="UE20" s="191"/>
      <c r="UF20" s="191"/>
      <c r="UG20" s="191"/>
      <c r="UH20" s="191"/>
      <c r="UI20" s="191"/>
      <c r="UJ20" s="191"/>
      <c r="UK20" s="191"/>
      <c r="UL20" s="191"/>
      <c r="UM20" s="191"/>
      <c r="UN20" s="191"/>
      <c r="UO20" s="191"/>
      <c r="UP20" s="191"/>
      <c r="UQ20" s="191"/>
      <c r="UR20" s="191"/>
      <c r="US20" s="191"/>
      <c r="UT20" s="191"/>
      <c r="UU20" s="191"/>
      <c r="UV20" s="191"/>
      <c r="UW20" s="191"/>
      <c r="UX20" s="191"/>
      <c r="UY20" s="191"/>
      <c r="UZ20" s="191"/>
      <c r="VA20" s="191"/>
      <c r="VB20" s="191"/>
      <c r="VC20" s="191"/>
      <c r="VD20" s="191"/>
      <c r="VE20" s="191"/>
      <c r="VF20" s="191"/>
      <c r="VG20" s="191"/>
      <c r="VH20" s="191"/>
      <c r="VI20" s="191"/>
      <c r="VJ20" s="191"/>
      <c r="VK20" s="191"/>
      <c r="VL20" s="191"/>
      <c r="VM20" s="191"/>
      <c r="VN20" s="191"/>
      <c r="VO20" s="191"/>
      <c r="VP20" s="191"/>
      <c r="VQ20" s="191"/>
      <c r="VR20" s="191"/>
      <c r="VS20" s="191"/>
      <c r="VT20" s="191"/>
      <c r="VU20" s="191"/>
      <c r="VV20" s="191"/>
      <c r="VW20" s="191"/>
      <c r="VX20" s="191"/>
      <c r="VY20" s="191"/>
      <c r="VZ20" s="191"/>
      <c r="WA20" s="191"/>
      <c r="WB20" s="191"/>
      <c r="WC20" s="191"/>
      <c r="WD20" s="191"/>
      <c r="WE20" s="191"/>
      <c r="WF20" s="191"/>
      <c r="WG20" s="191"/>
      <c r="WH20" s="191"/>
      <c r="WI20" s="191"/>
      <c r="WJ20" s="191"/>
      <c r="WK20" s="191"/>
      <c r="WL20" s="191"/>
      <c r="WM20" s="191"/>
      <c r="WN20" s="191"/>
      <c r="WO20" s="191"/>
      <c r="WP20" s="191"/>
      <c r="WQ20" s="191"/>
      <c r="WR20" s="191"/>
      <c r="WS20" s="191"/>
      <c r="WT20" s="191"/>
      <c r="WU20" s="191"/>
      <c r="WV20" s="191"/>
      <c r="WW20" s="191"/>
      <c r="WX20" s="191"/>
      <c r="WY20" s="191"/>
      <c r="WZ20" s="191"/>
      <c r="XA20" s="191"/>
      <c r="XB20" s="191"/>
      <c r="XC20" s="191"/>
      <c r="XD20" s="191"/>
      <c r="XE20" s="191"/>
      <c r="XF20" s="191"/>
      <c r="XG20" s="191"/>
      <c r="XH20" s="191"/>
      <c r="XI20" s="191"/>
      <c r="XJ20" s="191"/>
      <c r="XK20" s="191"/>
      <c r="XL20" s="191"/>
      <c r="XM20" s="191"/>
      <c r="XN20" s="191"/>
      <c r="XO20" s="191"/>
      <c r="XP20" s="191"/>
      <c r="XQ20" s="191"/>
      <c r="XR20" s="191"/>
      <c r="XS20" s="191"/>
      <c r="XT20" s="191"/>
      <c r="XU20" s="191"/>
      <c r="XV20" s="191"/>
      <c r="XW20" s="191"/>
      <c r="XX20" s="191"/>
      <c r="XY20" s="191"/>
      <c r="XZ20" s="191"/>
      <c r="YA20" s="191"/>
      <c r="YB20" s="191"/>
      <c r="YC20" s="191"/>
      <c r="YD20" s="191"/>
      <c r="YE20" s="191"/>
      <c r="YF20" s="191"/>
      <c r="YG20" s="191"/>
      <c r="YH20" s="191"/>
      <c r="YI20" s="191"/>
      <c r="YJ20" s="191"/>
      <c r="YK20" s="191"/>
      <c r="YL20" s="191"/>
      <c r="YM20" s="191"/>
      <c r="YN20" s="191"/>
      <c r="YO20" s="191"/>
      <c r="YP20" s="191"/>
      <c r="YQ20" s="191"/>
      <c r="YR20" s="191"/>
      <c r="YS20" s="191"/>
      <c r="YT20" s="191"/>
      <c r="YU20" s="191"/>
      <c r="YV20" s="191"/>
      <c r="YW20" s="191"/>
      <c r="YX20" s="191"/>
      <c r="YY20" s="191"/>
      <c r="YZ20" s="191"/>
      <c r="ZA20" s="191"/>
      <c r="ZB20" s="191"/>
      <c r="ZC20" s="191"/>
      <c r="ZD20" s="191"/>
      <c r="ZE20" s="191"/>
      <c r="ZF20" s="191"/>
      <c r="ZG20" s="191"/>
      <c r="ZH20" s="191"/>
      <c r="ZI20" s="191"/>
      <c r="ZJ20" s="191"/>
      <c r="ZK20" s="191"/>
      <c r="ZL20" s="191"/>
      <c r="ZM20" s="191"/>
      <c r="ZN20" s="191"/>
      <c r="ZO20" s="191"/>
      <c r="ZP20" s="191"/>
      <c r="ZQ20" s="191"/>
      <c r="ZR20" s="191"/>
      <c r="ZS20" s="191"/>
      <c r="ZT20" s="191"/>
      <c r="ZU20" s="191"/>
      <c r="ZV20" s="191"/>
      <c r="ZW20" s="191"/>
      <c r="ZX20" s="191"/>
      <c r="ZY20" s="191"/>
      <c r="ZZ20" s="191"/>
      <c r="AAA20" s="191"/>
      <c r="AAB20" s="191"/>
      <c r="AAC20" s="191"/>
      <c r="AAD20" s="191"/>
      <c r="AAE20" s="191"/>
      <c r="AAF20" s="191"/>
      <c r="AAG20" s="191"/>
      <c r="AAH20" s="191"/>
      <c r="AAI20" s="191"/>
      <c r="AAJ20" s="191"/>
      <c r="AAK20" s="191"/>
      <c r="AAL20" s="191"/>
      <c r="AAM20" s="191"/>
      <c r="AAN20" s="191"/>
      <c r="AAO20" s="191"/>
      <c r="AAP20" s="191"/>
      <c r="AAQ20" s="191"/>
      <c r="AAR20" s="191"/>
      <c r="AAS20" s="191"/>
      <c r="AAT20" s="191"/>
      <c r="AAU20" s="191"/>
      <c r="AAV20" s="191"/>
      <c r="AAW20" s="191"/>
      <c r="AAX20" s="191"/>
      <c r="AAY20" s="191"/>
      <c r="AAZ20" s="191"/>
      <c r="ABA20" s="191"/>
      <c r="ABB20" s="191"/>
      <c r="ABC20" s="191"/>
      <c r="ABD20" s="191"/>
      <c r="ABE20" s="191"/>
      <c r="ABF20" s="191"/>
      <c r="ABG20" s="191"/>
      <c r="ABH20" s="191"/>
      <c r="ABI20" s="191"/>
      <c r="ABJ20" s="191"/>
      <c r="ABK20" s="191"/>
      <c r="ABL20" s="191"/>
      <c r="ABM20" s="191"/>
      <c r="ABN20" s="191"/>
      <c r="ABO20" s="191"/>
      <c r="ABP20" s="191"/>
      <c r="ABQ20" s="191"/>
      <c r="ABR20" s="191"/>
      <c r="ABS20" s="191"/>
      <c r="ABT20" s="191"/>
      <c r="ABU20" s="191"/>
      <c r="ABV20" s="191"/>
      <c r="ABW20" s="191"/>
      <c r="ABX20" s="191"/>
      <c r="ABY20" s="191"/>
      <c r="ABZ20" s="191"/>
      <c r="ACA20" s="191"/>
      <c r="ACB20" s="191"/>
      <c r="ACC20" s="191"/>
      <c r="ACD20" s="191"/>
      <c r="ACE20" s="191"/>
      <c r="ACF20" s="191"/>
      <c r="ACG20" s="191"/>
      <c r="ACH20" s="191"/>
      <c r="ACI20" s="191"/>
      <c r="ACJ20" s="191"/>
      <c r="ACK20" s="191"/>
      <c r="ACL20" s="191"/>
      <c r="ACM20" s="191"/>
      <c r="ACN20" s="191"/>
      <c r="ACO20" s="191"/>
      <c r="ACP20" s="191"/>
      <c r="ACQ20" s="191"/>
      <c r="ACR20" s="191"/>
      <c r="ACS20" s="191"/>
      <c r="ACT20" s="191"/>
      <c r="ACU20" s="191"/>
      <c r="ACV20" s="191"/>
      <c r="ACW20" s="191"/>
      <c r="ACX20" s="191"/>
      <c r="ACY20" s="191"/>
      <c r="ACZ20" s="191"/>
      <c r="ADA20" s="191"/>
      <c r="ADB20" s="191"/>
      <c r="ADC20" s="191"/>
      <c r="ADD20" s="191"/>
      <c r="ADE20" s="191"/>
      <c r="ADF20" s="191"/>
      <c r="ADG20" s="191"/>
      <c r="ADH20" s="191"/>
      <c r="ADI20" s="191"/>
      <c r="ADJ20" s="191"/>
      <c r="ADK20" s="191"/>
      <c r="ADL20" s="191"/>
      <c r="ADM20" s="191"/>
      <c r="ADN20" s="191"/>
      <c r="ADO20" s="191"/>
      <c r="ADP20" s="191"/>
      <c r="ADQ20" s="191"/>
      <c r="ADR20" s="191"/>
      <c r="ADS20" s="191"/>
      <c r="ADT20" s="191"/>
      <c r="ADU20" s="191"/>
      <c r="ADV20" s="191"/>
      <c r="ADW20" s="191"/>
      <c r="ADX20" s="191"/>
      <c r="ADY20" s="191"/>
      <c r="ADZ20" s="191"/>
      <c r="AEA20" s="191"/>
      <c r="AEB20" s="191"/>
      <c r="AEC20" s="191"/>
      <c r="AED20" s="191"/>
      <c r="AEE20" s="191"/>
      <c r="AEF20" s="191"/>
      <c r="AEG20" s="191"/>
      <c r="AEH20" s="191"/>
      <c r="AEI20" s="191"/>
      <c r="AEJ20" s="191"/>
      <c r="AEK20" s="191"/>
      <c r="AEL20" s="191"/>
      <c r="AEM20" s="191"/>
      <c r="AEN20" s="191"/>
      <c r="AEO20" s="191"/>
      <c r="AEP20" s="191"/>
      <c r="AEQ20" s="191"/>
      <c r="AER20" s="191"/>
      <c r="AES20" s="191"/>
      <c r="AET20" s="191"/>
      <c r="AEU20" s="191"/>
      <c r="AEV20" s="191"/>
      <c r="AEW20" s="191"/>
      <c r="AEX20" s="191"/>
      <c r="AEY20" s="191"/>
      <c r="AEZ20" s="191"/>
      <c r="AFA20" s="191"/>
      <c r="AFB20" s="191"/>
      <c r="AFC20" s="191"/>
      <c r="AFD20" s="191"/>
      <c r="AFE20" s="191"/>
      <c r="AFF20" s="191"/>
      <c r="AFG20" s="191"/>
      <c r="AFH20" s="191"/>
      <c r="AFI20" s="191"/>
      <c r="AFJ20" s="191"/>
      <c r="AFK20" s="191"/>
      <c r="AFL20" s="191"/>
      <c r="AFM20" s="191"/>
      <c r="AFN20" s="191"/>
      <c r="AFO20" s="191"/>
      <c r="AFP20" s="191"/>
      <c r="AFQ20" s="191"/>
      <c r="AFR20" s="191"/>
      <c r="AFS20" s="191"/>
      <c r="AFT20" s="191"/>
      <c r="AFU20" s="191"/>
      <c r="AFV20" s="191"/>
      <c r="AFW20" s="191"/>
      <c r="AFX20" s="191"/>
      <c r="AFY20" s="191"/>
      <c r="AFZ20" s="191"/>
      <c r="AGA20" s="191"/>
      <c r="AGB20" s="191"/>
      <c r="AGC20" s="191"/>
      <c r="AGD20" s="191"/>
      <c r="AGE20" s="191"/>
      <c r="AGF20" s="191"/>
      <c r="AGG20" s="191"/>
      <c r="AGH20" s="191"/>
      <c r="AGI20" s="191"/>
      <c r="AGJ20" s="191"/>
      <c r="AGK20" s="191"/>
      <c r="AGL20" s="191"/>
      <c r="AGM20" s="191"/>
      <c r="AGN20" s="191"/>
      <c r="AGO20" s="191"/>
      <c r="AGP20" s="191"/>
      <c r="AGQ20" s="191"/>
      <c r="AGR20" s="191"/>
      <c r="AGS20" s="191"/>
      <c r="AGT20" s="191"/>
      <c r="AGU20" s="191"/>
      <c r="AGV20" s="191"/>
      <c r="AGW20" s="191"/>
      <c r="AGX20" s="191"/>
      <c r="AGY20" s="191"/>
      <c r="AGZ20" s="191"/>
      <c r="AHA20" s="191"/>
      <c r="AHB20" s="191"/>
      <c r="AHC20" s="191"/>
      <c r="AHD20" s="191"/>
      <c r="AHE20" s="191"/>
      <c r="AHF20" s="191"/>
      <c r="AHG20" s="191"/>
      <c r="AHH20" s="191"/>
      <c r="AHI20" s="191"/>
      <c r="AHJ20" s="191"/>
      <c r="AHK20" s="191"/>
      <c r="AHL20" s="191"/>
      <c r="AHM20" s="191"/>
      <c r="AHN20" s="191"/>
      <c r="AHO20" s="191"/>
      <c r="AHP20" s="191"/>
      <c r="AHQ20" s="191"/>
      <c r="AHR20" s="191"/>
      <c r="AHS20" s="191"/>
      <c r="AHT20" s="191"/>
      <c r="AHU20" s="191"/>
      <c r="AHV20" s="191"/>
      <c r="AHW20" s="191"/>
      <c r="AHX20" s="191"/>
      <c r="AHY20" s="191"/>
      <c r="AHZ20" s="191"/>
      <c r="AIA20" s="191"/>
      <c r="AIB20" s="191"/>
      <c r="AIC20" s="191"/>
      <c r="AID20" s="191"/>
      <c r="AIE20" s="191"/>
      <c r="AIF20" s="191"/>
      <c r="AIG20" s="191"/>
      <c r="AIH20" s="191"/>
      <c r="AII20" s="191"/>
      <c r="AIJ20" s="191"/>
      <c r="AIK20" s="191"/>
      <c r="AIL20" s="191"/>
      <c r="AIM20" s="191"/>
      <c r="AIN20" s="191"/>
      <c r="AIO20" s="191"/>
      <c r="AIP20" s="191"/>
      <c r="AIQ20" s="191"/>
      <c r="AIR20" s="191"/>
      <c r="AIS20" s="191"/>
      <c r="AIT20" s="191"/>
      <c r="AIU20" s="191"/>
      <c r="AIV20" s="191"/>
      <c r="AIW20" s="191"/>
      <c r="AIX20" s="191"/>
      <c r="AIY20" s="191"/>
      <c r="AIZ20" s="191"/>
      <c r="AJA20" s="191"/>
      <c r="AJB20" s="191"/>
      <c r="AJC20" s="191"/>
      <c r="AJD20" s="191"/>
      <c r="AJE20" s="191"/>
      <c r="AJF20" s="191"/>
      <c r="AJG20" s="191"/>
      <c r="AJH20" s="191"/>
      <c r="AJI20" s="191"/>
      <c r="AJJ20" s="191"/>
      <c r="AJK20" s="191"/>
      <c r="AJL20" s="191"/>
      <c r="AJM20" s="191"/>
      <c r="AJN20" s="191"/>
      <c r="AJO20" s="191"/>
      <c r="AJP20" s="191"/>
      <c r="AJQ20" s="191"/>
      <c r="AJR20" s="191"/>
      <c r="AJS20" s="191"/>
      <c r="AJT20" s="191"/>
      <c r="AJU20" s="191"/>
      <c r="AJV20" s="191"/>
      <c r="AJW20" s="191"/>
      <c r="AJX20" s="191"/>
      <c r="AJY20" s="191"/>
      <c r="AJZ20" s="191"/>
      <c r="AKA20" s="191"/>
      <c r="AKB20" s="191"/>
      <c r="AKC20" s="191"/>
      <c r="AKD20" s="191"/>
      <c r="AKE20" s="191"/>
      <c r="AKF20" s="191"/>
      <c r="AKG20" s="191"/>
      <c r="AKH20" s="191"/>
      <c r="AKI20" s="191"/>
      <c r="AKJ20" s="191"/>
      <c r="AKK20" s="191"/>
      <c r="AKL20" s="191"/>
      <c r="AKM20" s="191"/>
      <c r="AKN20" s="191"/>
      <c r="AKO20" s="191"/>
      <c r="AKP20" s="191"/>
      <c r="AKQ20" s="191"/>
      <c r="AKR20" s="191"/>
      <c r="AKS20" s="191"/>
      <c r="AKT20" s="191"/>
      <c r="AKU20" s="191"/>
      <c r="AKV20" s="191"/>
      <c r="AKW20" s="191"/>
      <c r="AKX20" s="191"/>
      <c r="AKY20" s="191"/>
      <c r="AKZ20" s="191"/>
      <c r="ALA20" s="191"/>
      <c r="ALB20" s="191"/>
      <c r="ALC20" s="191"/>
      <c r="ALD20" s="191"/>
      <c r="ALE20" s="191"/>
      <c r="ALF20" s="191"/>
      <c r="ALG20" s="191"/>
      <c r="ALH20" s="191"/>
      <c r="ALI20" s="191"/>
      <c r="ALJ20" s="191"/>
      <c r="ALK20" s="191"/>
      <c r="ALL20" s="191"/>
      <c r="ALM20" s="191"/>
      <c r="ALN20" s="191"/>
      <c r="ALO20" s="191"/>
      <c r="ALP20" s="191"/>
      <c r="ALQ20" s="191"/>
      <c r="ALR20" s="191"/>
      <c r="ALS20" s="191"/>
      <c r="ALT20" s="191"/>
      <c r="ALU20" s="191"/>
      <c r="ALV20" s="191"/>
      <c r="ALW20" s="191"/>
      <c r="ALX20" s="191"/>
      <c r="ALY20" s="191"/>
      <c r="ALZ20" s="191"/>
      <c r="AMA20" s="191"/>
      <c r="AMB20" s="191"/>
      <c r="AMC20" s="191"/>
      <c r="AMD20" s="191"/>
      <c r="AME20" s="191"/>
      <c r="AMF20" s="191"/>
      <c r="AMG20" s="191"/>
      <c r="AMH20" s="191"/>
      <c r="AMI20" s="191"/>
      <c r="AMJ20" s="191"/>
    </row>
    <row r="21" spans="1:1024" s="201" customFormat="1" ht="60" customHeight="1">
      <c r="A21" s="197" t="str">
        <f ca="1">'TABELLA C'!B21</f>
        <v>A1_A1</v>
      </c>
      <c r="B21" s="198" t="str">
        <f ca="1">IFERROR(VLOOKUP($A21,'TABELLA DI APPOGGIO'!$B$2:$EH$86,2,FALSE()),"")</f>
        <v>A1</v>
      </c>
      <c r="C21" s="198" t="str">
        <f ca="1">IFERROR(VLOOKUP($A21,'TABELLA DI APPOGGIO'!$B$2:$EH$86,3,FALSE()),"")</f>
        <v>Accesso, valutazione e progettazione</v>
      </c>
      <c r="D21" s="198" t="str">
        <f ca="1">IFERROR(VLOOKUP($A21,'TABELLA DI APPOGGIO'!$B$2:$EH$86,4,FALSE()),"")</f>
        <v>Servizi di Informazione consulenza e orientamento</v>
      </c>
      <c r="E21" s="198" t="str">
        <f ca="1">IFERROR(VLOOKUP($A21,'TABELLA DI APPOGGIO'!$B$2:$EI$86,138,FALSE()),"")</f>
        <v>Sì</v>
      </c>
      <c r="F21" s="203">
        <f ca="1">IFERROR(VLOOKUP($A21,'TABELLA DI APPOGGIO'!$B$2:$EH$86,106,FALSE()),"")</f>
        <v>100</v>
      </c>
      <c r="G21" s="203">
        <f ca="1">IFERROR(VLOOKUP($A21,'TABELLA DI APPOGGIO'!$B$2:$EH$86,107,FALSE()),"")</f>
        <v>112</v>
      </c>
      <c r="H21" s="203">
        <f ca="1">IFERROR(VLOOKUP($A21,'TABELLA DI APPOGGIO'!$B$2:$EH$86,108,FALSE()),"")</f>
        <v>150</v>
      </c>
      <c r="I21" s="203">
        <f ca="1">IFERROR(VLOOKUP($A21,'TABELLA DI APPOGGIO'!$B$2:$EH$86,109,FALSE()),"")</f>
        <v>105</v>
      </c>
      <c r="J21" s="203">
        <f ca="1">IFERROR(VLOOKUP($A21,'TABELLA DI APPOGGIO'!$B$2:$EH$86,110,FALSE()),"")</f>
        <v>230</v>
      </c>
      <c r="K21" s="203">
        <f ca="1">IFERROR(VLOOKUP($A21,'TABELLA DI APPOGGIO'!$B$2:$EH$86,111,FALSE()),"")</f>
        <v>101</v>
      </c>
      <c r="L21" s="203">
        <f ca="1">IFERROR(VLOOKUP($A21,'TABELLA DI APPOGGIO'!$B$2:$EH$86,112,FALSE()),"")</f>
        <v>10</v>
      </c>
      <c r="M21" s="203">
        <f ca="1">IFERROR(VLOOKUP($A21,'TABELLA DI APPOGGIO'!$B$2:$EH$86,113,FALSE()),"")</f>
        <v>89</v>
      </c>
      <c r="N21" s="203">
        <f t="shared" ca="1" si="0"/>
        <v>897</v>
      </c>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E21" s="191"/>
      <c r="BF21" s="191"/>
      <c r="BG21" s="191"/>
      <c r="BH21" s="191"/>
      <c r="BI21" s="191"/>
      <c r="BJ21" s="191"/>
      <c r="BK21" s="191"/>
      <c r="BL21" s="191"/>
      <c r="BM21" s="191"/>
      <c r="BN21" s="191"/>
      <c r="BO21" s="191"/>
      <c r="BP21" s="191"/>
      <c r="BQ21" s="191"/>
      <c r="BR21" s="191"/>
      <c r="BS21" s="191"/>
      <c r="BT21" s="191"/>
      <c r="BU21" s="191"/>
      <c r="BV21" s="191"/>
      <c r="BW21" s="191"/>
      <c r="BX21" s="191"/>
      <c r="BY21" s="191"/>
      <c r="BZ21" s="191"/>
      <c r="CA21" s="191"/>
      <c r="CB21" s="191"/>
      <c r="CC21" s="191"/>
      <c r="CD21" s="191"/>
      <c r="CE21" s="191"/>
      <c r="CF21" s="191"/>
      <c r="CG21" s="191"/>
      <c r="CH21" s="191"/>
      <c r="CI21" s="191"/>
      <c r="CJ21" s="191"/>
      <c r="CK21" s="191"/>
      <c r="CL21" s="191"/>
      <c r="CM21" s="191"/>
      <c r="CN21" s="191"/>
      <c r="CO21" s="191"/>
      <c r="CP21" s="191"/>
      <c r="CQ21" s="191"/>
      <c r="CR21" s="191"/>
      <c r="CS21" s="191"/>
      <c r="CT21" s="191"/>
      <c r="CU21" s="191"/>
      <c r="CV21" s="191"/>
      <c r="CW21" s="191"/>
      <c r="CX21" s="191"/>
      <c r="CY21" s="191"/>
      <c r="CZ21" s="191"/>
      <c r="DA21" s="191"/>
      <c r="DB21" s="191"/>
      <c r="DC21" s="191"/>
      <c r="DD21" s="191"/>
      <c r="DE21" s="191"/>
      <c r="DF21" s="191"/>
      <c r="DG21" s="191"/>
      <c r="DH21" s="191"/>
      <c r="DI21" s="191"/>
      <c r="DJ21" s="191"/>
      <c r="DK21" s="191"/>
      <c r="DL21" s="191"/>
      <c r="DM21" s="191"/>
      <c r="DN21" s="191"/>
      <c r="DO21" s="191"/>
      <c r="DP21" s="191"/>
      <c r="DQ21" s="191"/>
      <c r="DR21" s="191"/>
      <c r="DS21" s="191"/>
      <c r="DT21" s="191"/>
      <c r="DU21" s="191"/>
      <c r="DV21" s="191"/>
      <c r="DW21" s="191"/>
      <c r="DX21" s="191"/>
      <c r="DY21" s="191"/>
      <c r="DZ21" s="191"/>
      <c r="EA21" s="191"/>
      <c r="EB21" s="191"/>
      <c r="EC21" s="191"/>
      <c r="ED21" s="191"/>
      <c r="EE21" s="191"/>
      <c r="EF21" s="191"/>
      <c r="EG21" s="191"/>
      <c r="EH21" s="191"/>
      <c r="EI21" s="191"/>
      <c r="EJ21" s="191"/>
      <c r="EK21" s="191"/>
      <c r="EL21" s="191"/>
      <c r="EM21" s="191"/>
      <c r="EN21" s="191"/>
      <c r="EO21" s="191"/>
      <c r="EP21" s="191"/>
      <c r="EQ21" s="191"/>
      <c r="ER21" s="191"/>
      <c r="ES21" s="191"/>
      <c r="ET21" s="191"/>
      <c r="EU21" s="191"/>
      <c r="EV21" s="191"/>
      <c r="EW21" s="191"/>
      <c r="EX21" s="191"/>
      <c r="EY21" s="191"/>
      <c r="EZ21" s="191"/>
      <c r="FA21" s="191"/>
      <c r="FB21" s="191"/>
      <c r="FC21" s="191"/>
      <c r="FD21" s="191"/>
      <c r="FE21" s="191"/>
      <c r="FF21" s="191"/>
      <c r="FG21" s="191"/>
      <c r="FH21" s="191"/>
      <c r="FI21" s="191"/>
      <c r="FJ21" s="191"/>
      <c r="FK21" s="191"/>
      <c r="FL21" s="191"/>
      <c r="FM21" s="191"/>
      <c r="FN21" s="191"/>
      <c r="FO21" s="191"/>
      <c r="FP21" s="191"/>
      <c r="FQ21" s="191"/>
      <c r="FR21" s="191"/>
      <c r="FS21" s="191"/>
      <c r="FT21" s="191"/>
      <c r="FU21" s="191"/>
      <c r="FV21" s="191"/>
      <c r="FW21" s="191"/>
      <c r="FX21" s="191"/>
      <c r="FY21" s="191"/>
      <c r="FZ21" s="191"/>
      <c r="GA21" s="191"/>
      <c r="GB21" s="191"/>
      <c r="GC21" s="191"/>
      <c r="GD21" s="191"/>
      <c r="GE21" s="191"/>
      <c r="GF21" s="191"/>
      <c r="GG21" s="191"/>
      <c r="GH21" s="191"/>
      <c r="GI21" s="191"/>
      <c r="GJ21" s="191"/>
      <c r="GK21" s="191"/>
      <c r="GL21" s="191"/>
      <c r="GM21" s="191"/>
      <c r="GN21" s="191"/>
      <c r="GO21" s="191"/>
      <c r="GP21" s="191"/>
      <c r="GQ21" s="191"/>
      <c r="GR21" s="191"/>
      <c r="GS21" s="191"/>
      <c r="GT21" s="191"/>
      <c r="GU21" s="191"/>
      <c r="GV21" s="191"/>
      <c r="GW21" s="191"/>
      <c r="GX21" s="191"/>
      <c r="GY21" s="191"/>
      <c r="GZ21" s="191"/>
      <c r="HA21" s="191"/>
      <c r="HB21" s="191"/>
      <c r="HC21" s="191"/>
      <c r="HD21" s="191"/>
      <c r="HE21" s="191"/>
      <c r="HF21" s="191"/>
      <c r="HG21" s="191"/>
      <c r="HH21" s="191"/>
      <c r="HI21" s="191"/>
      <c r="HJ21" s="191"/>
      <c r="HK21" s="191"/>
      <c r="HL21" s="191"/>
      <c r="HM21" s="191"/>
      <c r="HN21" s="191"/>
      <c r="HO21" s="191"/>
      <c r="HP21" s="191"/>
      <c r="HQ21" s="191"/>
      <c r="HR21" s="191"/>
      <c r="HS21" s="191"/>
      <c r="HT21" s="191"/>
      <c r="HU21" s="191"/>
      <c r="HV21" s="191"/>
      <c r="HW21" s="191"/>
      <c r="HX21" s="191"/>
      <c r="HY21" s="191"/>
      <c r="HZ21" s="191"/>
      <c r="IA21" s="191"/>
      <c r="IB21" s="191"/>
      <c r="IC21" s="191"/>
      <c r="ID21" s="191"/>
      <c r="IE21" s="191"/>
      <c r="IF21" s="191"/>
      <c r="IG21" s="191"/>
      <c r="IH21" s="191"/>
      <c r="II21" s="191"/>
      <c r="IJ21" s="191"/>
      <c r="IK21" s="191"/>
      <c r="IL21" s="191"/>
      <c r="IM21" s="191"/>
      <c r="IN21" s="191"/>
      <c r="IO21" s="191"/>
      <c r="IP21" s="191"/>
      <c r="IQ21" s="191"/>
      <c r="IR21" s="191"/>
      <c r="IS21" s="191"/>
      <c r="IT21" s="191"/>
      <c r="IU21" s="191"/>
      <c r="IV21" s="191"/>
      <c r="IW21" s="191"/>
      <c r="IX21" s="191"/>
      <c r="IY21" s="191"/>
      <c r="IZ21" s="191"/>
      <c r="JA21" s="191"/>
      <c r="JB21" s="191"/>
      <c r="JC21" s="191"/>
      <c r="JD21" s="191"/>
      <c r="JE21" s="191"/>
      <c r="JF21" s="191"/>
      <c r="JG21" s="191"/>
      <c r="JH21" s="191"/>
      <c r="JI21" s="191"/>
      <c r="JJ21" s="191"/>
      <c r="JK21" s="191"/>
      <c r="JL21" s="191"/>
      <c r="JM21" s="191"/>
      <c r="JN21" s="191"/>
      <c r="JO21" s="191"/>
      <c r="JP21" s="191"/>
      <c r="JQ21" s="191"/>
      <c r="JR21" s="191"/>
      <c r="JS21" s="191"/>
      <c r="JT21" s="191"/>
      <c r="JU21" s="191"/>
      <c r="JV21" s="191"/>
      <c r="JW21" s="191"/>
      <c r="JX21" s="191"/>
      <c r="JY21" s="191"/>
      <c r="JZ21" s="191"/>
      <c r="KA21" s="191"/>
      <c r="KB21" s="191"/>
      <c r="KC21" s="191"/>
      <c r="KD21" s="191"/>
      <c r="KE21" s="191"/>
      <c r="KF21" s="191"/>
      <c r="KG21" s="191"/>
      <c r="KH21" s="191"/>
      <c r="KI21" s="191"/>
      <c r="KJ21" s="191"/>
      <c r="KK21" s="191"/>
      <c r="KL21" s="191"/>
      <c r="KM21" s="191"/>
      <c r="KN21" s="191"/>
      <c r="KO21" s="191"/>
      <c r="KP21" s="191"/>
      <c r="KQ21" s="191"/>
      <c r="KR21" s="191"/>
      <c r="KS21" s="191"/>
      <c r="KT21" s="191"/>
      <c r="KU21" s="191"/>
      <c r="KV21" s="191"/>
      <c r="KW21" s="191"/>
      <c r="KX21" s="191"/>
      <c r="KY21" s="191"/>
      <c r="KZ21" s="191"/>
      <c r="LA21" s="191"/>
      <c r="LB21" s="191"/>
      <c r="LC21" s="191"/>
      <c r="LD21" s="191"/>
      <c r="LE21" s="191"/>
      <c r="LF21" s="191"/>
      <c r="LG21" s="191"/>
      <c r="LH21" s="191"/>
      <c r="LI21" s="191"/>
      <c r="LJ21" s="191"/>
      <c r="LK21" s="191"/>
      <c r="LL21" s="191"/>
      <c r="LM21" s="191"/>
      <c r="LN21" s="191"/>
      <c r="LO21" s="191"/>
      <c r="LP21" s="191"/>
      <c r="LQ21" s="191"/>
      <c r="LR21" s="191"/>
      <c r="LS21" s="191"/>
      <c r="LT21" s="191"/>
      <c r="LU21" s="191"/>
      <c r="LV21" s="191"/>
      <c r="LW21" s="191"/>
      <c r="LX21" s="191"/>
      <c r="LY21" s="191"/>
      <c r="LZ21" s="191"/>
      <c r="MA21" s="191"/>
      <c r="MB21" s="191"/>
      <c r="MC21" s="191"/>
      <c r="MD21" s="191"/>
      <c r="ME21" s="191"/>
      <c r="MF21" s="191"/>
      <c r="MG21" s="191"/>
      <c r="MH21" s="191"/>
      <c r="MI21" s="191"/>
      <c r="MJ21" s="191"/>
      <c r="MK21" s="191"/>
      <c r="ML21" s="191"/>
      <c r="MM21" s="191"/>
      <c r="MN21" s="191"/>
      <c r="MO21" s="191"/>
      <c r="MP21" s="191"/>
      <c r="MQ21" s="191"/>
      <c r="MR21" s="191"/>
      <c r="MS21" s="191"/>
      <c r="MT21" s="191"/>
      <c r="MU21" s="191"/>
      <c r="MV21" s="191"/>
      <c r="MW21" s="191"/>
      <c r="MX21" s="191"/>
      <c r="MY21" s="191"/>
      <c r="MZ21" s="191"/>
      <c r="NA21" s="191"/>
      <c r="NB21" s="191"/>
      <c r="NC21" s="191"/>
      <c r="ND21" s="191"/>
      <c r="NE21" s="191"/>
      <c r="NF21" s="191"/>
      <c r="NG21" s="191"/>
      <c r="NH21" s="191"/>
      <c r="NI21" s="191"/>
      <c r="NJ21" s="191"/>
      <c r="NK21" s="191"/>
      <c r="NL21" s="191"/>
      <c r="NM21" s="191"/>
      <c r="NN21" s="191"/>
      <c r="NO21" s="191"/>
      <c r="NP21" s="191"/>
      <c r="NQ21" s="191"/>
      <c r="NR21" s="191"/>
      <c r="NS21" s="191"/>
      <c r="NT21" s="191"/>
      <c r="NU21" s="191"/>
      <c r="NV21" s="191"/>
      <c r="NW21" s="191"/>
      <c r="NX21" s="191"/>
      <c r="NY21" s="191"/>
      <c r="NZ21" s="191"/>
      <c r="OA21" s="191"/>
      <c r="OB21" s="191"/>
      <c r="OC21" s="191"/>
      <c r="OD21" s="191"/>
      <c r="OE21" s="191"/>
      <c r="OF21" s="191"/>
      <c r="OG21" s="191"/>
      <c r="OH21" s="191"/>
      <c r="OI21" s="191"/>
      <c r="OJ21" s="191"/>
      <c r="OK21" s="191"/>
      <c r="OL21" s="191"/>
      <c r="OM21" s="191"/>
      <c r="ON21" s="191"/>
      <c r="OO21" s="191"/>
      <c r="OP21" s="191"/>
      <c r="OQ21" s="191"/>
      <c r="OR21" s="191"/>
      <c r="OS21" s="191"/>
      <c r="OT21" s="191"/>
      <c r="OU21" s="191"/>
      <c r="OV21" s="191"/>
      <c r="OW21" s="191"/>
      <c r="OX21" s="191"/>
      <c r="OY21" s="191"/>
      <c r="OZ21" s="191"/>
      <c r="PA21" s="191"/>
      <c r="PB21" s="191"/>
      <c r="PC21" s="191"/>
      <c r="PD21" s="191"/>
      <c r="PE21" s="191"/>
      <c r="PF21" s="191"/>
      <c r="PG21" s="191"/>
      <c r="PH21" s="191"/>
      <c r="PI21" s="191"/>
      <c r="PJ21" s="191"/>
      <c r="PK21" s="191"/>
      <c r="PL21" s="191"/>
      <c r="PM21" s="191"/>
      <c r="PN21" s="191"/>
      <c r="PO21" s="191"/>
      <c r="PP21" s="191"/>
      <c r="PQ21" s="191"/>
      <c r="PR21" s="191"/>
      <c r="PS21" s="191"/>
      <c r="PT21" s="191"/>
      <c r="PU21" s="191"/>
      <c r="PV21" s="191"/>
      <c r="PW21" s="191"/>
      <c r="PX21" s="191"/>
      <c r="PY21" s="191"/>
      <c r="PZ21" s="191"/>
      <c r="QA21" s="191"/>
      <c r="QB21" s="191"/>
      <c r="QC21" s="191"/>
      <c r="QD21" s="191"/>
      <c r="QE21" s="191"/>
      <c r="QF21" s="191"/>
      <c r="QG21" s="191"/>
      <c r="QH21" s="191"/>
      <c r="QI21" s="191"/>
      <c r="QJ21" s="191"/>
      <c r="QK21" s="191"/>
      <c r="QL21" s="191"/>
      <c r="QM21" s="191"/>
      <c r="QN21" s="191"/>
      <c r="QO21" s="191"/>
      <c r="QP21" s="191"/>
      <c r="QQ21" s="191"/>
      <c r="QR21" s="191"/>
      <c r="QS21" s="191"/>
      <c r="QT21" s="191"/>
      <c r="QU21" s="191"/>
      <c r="QV21" s="191"/>
      <c r="QW21" s="191"/>
      <c r="QX21" s="191"/>
      <c r="QY21" s="191"/>
      <c r="QZ21" s="191"/>
      <c r="RA21" s="191"/>
      <c r="RB21" s="191"/>
      <c r="RC21" s="191"/>
      <c r="RD21" s="191"/>
      <c r="RE21" s="191"/>
      <c r="RF21" s="191"/>
      <c r="RG21" s="191"/>
      <c r="RH21" s="191"/>
      <c r="RI21" s="191"/>
      <c r="RJ21" s="191"/>
      <c r="RK21" s="191"/>
      <c r="RL21" s="191"/>
      <c r="RM21" s="191"/>
      <c r="RN21" s="191"/>
      <c r="RO21" s="191"/>
      <c r="RP21" s="191"/>
      <c r="RQ21" s="191"/>
      <c r="RR21" s="191"/>
      <c r="RS21" s="191"/>
      <c r="RT21" s="191"/>
      <c r="RU21" s="191"/>
      <c r="RV21" s="191"/>
      <c r="RW21" s="191"/>
      <c r="RX21" s="191"/>
      <c r="RY21" s="191"/>
      <c r="RZ21" s="191"/>
      <c r="SA21" s="191"/>
      <c r="SB21" s="191"/>
      <c r="SC21" s="191"/>
      <c r="SD21" s="191"/>
      <c r="SE21" s="191"/>
      <c r="SF21" s="191"/>
      <c r="SG21" s="191"/>
      <c r="SH21" s="191"/>
      <c r="SI21" s="191"/>
      <c r="SJ21" s="191"/>
      <c r="SK21" s="191"/>
      <c r="SL21" s="191"/>
      <c r="SM21" s="191"/>
      <c r="SN21" s="191"/>
      <c r="SO21" s="191"/>
      <c r="SP21" s="191"/>
      <c r="SQ21" s="191"/>
      <c r="SR21" s="191"/>
      <c r="SS21" s="191"/>
      <c r="ST21" s="191"/>
      <c r="SU21" s="191"/>
      <c r="SV21" s="191"/>
      <c r="SW21" s="191"/>
      <c r="SX21" s="191"/>
      <c r="SY21" s="191"/>
      <c r="SZ21" s="191"/>
      <c r="TA21" s="191"/>
      <c r="TB21" s="191"/>
      <c r="TC21" s="191"/>
      <c r="TD21" s="191"/>
      <c r="TE21" s="191"/>
      <c r="TF21" s="191"/>
      <c r="TG21" s="191"/>
      <c r="TH21" s="191"/>
      <c r="TI21" s="191"/>
      <c r="TJ21" s="191"/>
      <c r="TK21" s="191"/>
      <c r="TL21" s="191"/>
      <c r="TM21" s="191"/>
      <c r="TN21" s="191"/>
      <c r="TO21" s="191"/>
      <c r="TP21" s="191"/>
      <c r="TQ21" s="191"/>
      <c r="TR21" s="191"/>
      <c r="TS21" s="191"/>
      <c r="TT21" s="191"/>
      <c r="TU21" s="191"/>
      <c r="TV21" s="191"/>
      <c r="TW21" s="191"/>
      <c r="TX21" s="191"/>
      <c r="TY21" s="191"/>
      <c r="TZ21" s="191"/>
      <c r="UA21" s="191"/>
      <c r="UB21" s="191"/>
      <c r="UC21" s="191"/>
      <c r="UD21" s="191"/>
      <c r="UE21" s="191"/>
      <c r="UF21" s="191"/>
      <c r="UG21" s="191"/>
      <c r="UH21" s="191"/>
      <c r="UI21" s="191"/>
      <c r="UJ21" s="191"/>
      <c r="UK21" s="191"/>
      <c r="UL21" s="191"/>
      <c r="UM21" s="191"/>
      <c r="UN21" s="191"/>
      <c r="UO21" s="191"/>
      <c r="UP21" s="191"/>
      <c r="UQ21" s="191"/>
      <c r="UR21" s="191"/>
      <c r="US21" s="191"/>
      <c r="UT21" s="191"/>
      <c r="UU21" s="191"/>
      <c r="UV21" s="191"/>
      <c r="UW21" s="191"/>
      <c r="UX21" s="191"/>
      <c r="UY21" s="191"/>
      <c r="UZ21" s="191"/>
      <c r="VA21" s="191"/>
      <c r="VB21" s="191"/>
      <c r="VC21" s="191"/>
      <c r="VD21" s="191"/>
      <c r="VE21" s="191"/>
      <c r="VF21" s="191"/>
      <c r="VG21" s="191"/>
      <c r="VH21" s="191"/>
      <c r="VI21" s="191"/>
      <c r="VJ21" s="191"/>
      <c r="VK21" s="191"/>
      <c r="VL21" s="191"/>
      <c r="VM21" s="191"/>
      <c r="VN21" s="191"/>
      <c r="VO21" s="191"/>
      <c r="VP21" s="191"/>
      <c r="VQ21" s="191"/>
      <c r="VR21" s="191"/>
      <c r="VS21" s="191"/>
      <c r="VT21" s="191"/>
      <c r="VU21" s="191"/>
      <c r="VV21" s="191"/>
      <c r="VW21" s="191"/>
      <c r="VX21" s="191"/>
      <c r="VY21" s="191"/>
      <c r="VZ21" s="191"/>
      <c r="WA21" s="191"/>
      <c r="WB21" s="191"/>
      <c r="WC21" s="191"/>
      <c r="WD21" s="191"/>
      <c r="WE21" s="191"/>
      <c r="WF21" s="191"/>
      <c r="WG21" s="191"/>
      <c r="WH21" s="191"/>
      <c r="WI21" s="191"/>
      <c r="WJ21" s="191"/>
      <c r="WK21" s="191"/>
      <c r="WL21" s="191"/>
      <c r="WM21" s="191"/>
      <c r="WN21" s="191"/>
      <c r="WO21" s="191"/>
      <c r="WP21" s="191"/>
      <c r="WQ21" s="191"/>
      <c r="WR21" s="191"/>
      <c r="WS21" s="191"/>
      <c r="WT21" s="191"/>
      <c r="WU21" s="191"/>
      <c r="WV21" s="191"/>
      <c r="WW21" s="191"/>
      <c r="WX21" s="191"/>
      <c r="WY21" s="191"/>
      <c r="WZ21" s="191"/>
      <c r="XA21" s="191"/>
      <c r="XB21" s="191"/>
      <c r="XC21" s="191"/>
      <c r="XD21" s="191"/>
      <c r="XE21" s="191"/>
      <c r="XF21" s="191"/>
      <c r="XG21" s="191"/>
      <c r="XH21" s="191"/>
      <c r="XI21" s="191"/>
      <c r="XJ21" s="191"/>
      <c r="XK21" s="191"/>
      <c r="XL21" s="191"/>
      <c r="XM21" s="191"/>
      <c r="XN21" s="191"/>
      <c r="XO21" s="191"/>
      <c r="XP21" s="191"/>
      <c r="XQ21" s="191"/>
      <c r="XR21" s="191"/>
      <c r="XS21" s="191"/>
      <c r="XT21" s="191"/>
      <c r="XU21" s="191"/>
      <c r="XV21" s="191"/>
      <c r="XW21" s="191"/>
      <c r="XX21" s="191"/>
      <c r="XY21" s="191"/>
      <c r="XZ21" s="191"/>
      <c r="YA21" s="191"/>
      <c r="YB21" s="191"/>
      <c r="YC21" s="191"/>
      <c r="YD21" s="191"/>
      <c r="YE21" s="191"/>
      <c r="YF21" s="191"/>
      <c r="YG21" s="191"/>
      <c r="YH21" s="191"/>
      <c r="YI21" s="191"/>
      <c r="YJ21" s="191"/>
      <c r="YK21" s="191"/>
      <c r="YL21" s="191"/>
      <c r="YM21" s="191"/>
      <c r="YN21" s="191"/>
      <c r="YO21" s="191"/>
      <c r="YP21" s="191"/>
      <c r="YQ21" s="191"/>
      <c r="YR21" s="191"/>
      <c r="YS21" s="191"/>
      <c r="YT21" s="191"/>
      <c r="YU21" s="191"/>
      <c r="YV21" s="191"/>
      <c r="YW21" s="191"/>
      <c r="YX21" s="191"/>
      <c r="YY21" s="191"/>
      <c r="YZ21" s="191"/>
      <c r="ZA21" s="191"/>
      <c r="ZB21" s="191"/>
      <c r="ZC21" s="191"/>
      <c r="ZD21" s="191"/>
      <c r="ZE21" s="191"/>
      <c r="ZF21" s="191"/>
      <c r="ZG21" s="191"/>
      <c r="ZH21" s="191"/>
      <c r="ZI21" s="191"/>
      <c r="ZJ21" s="191"/>
      <c r="ZK21" s="191"/>
      <c r="ZL21" s="191"/>
      <c r="ZM21" s="191"/>
      <c r="ZN21" s="191"/>
      <c r="ZO21" s="191"/>
      <c r="ZP21" s="191"/>
      <c r="ZQ21" s="191"/>
      <c r="ZR21" s="191"/>
      <c r="ZS21" s="191"/>
      <c r="ZT21" s="191"/>
      <c r="ZU21" s="191"/>
      <c r="ZV21" s="191"/>
      <c r="ZW21" s="191"/>
      <c r="ZX21" s="191"/>
      <c r="ZY21" s="191"/>
      <c r="ZZ21" s="191"/>
      <c r="AAA21" s="191"/>
      <c r="AAB21" s="191"/>
      <c r="AAC21" s="191"/>
      <c r="AAD21" s="191"/>
      <c r="AAE21" s="191"/>
      <c r="AAF21" s="191"/>
      <c r="AAG21" s="191"/>
      <c r="AAH21" s="191"/>
      <c r="AAI21" s="191"/>
      <c r="AAJ21" s="191"/>
      <c r="AAK21" s="191"/>
      <c r="AAL21" s="191"/>
      <c r="AAM21" s="191"/>
      <c r="AAN21" s="191"/>
      <c r="AAO21" s="191"/>
      <c r="AAP21" s="191"/>
      <c r="AAQ21" s="191"/>
      <c r="AAR21" s="191"/>
      <c r="AAS21" s="191"/>
      <c r="AAT21" s="191"/>
      <c r="AAU21" s="191"/>
      <c r="AAV21" s="191"/>
      <c r="AAW21" s="191"/>
      <c r="AAX21" s="191"/>
      <c r="AAY21" s="191"/>
      <c r="AAZ21" s="191"/>
      <c r="ABA21" s="191"/>
      <c r="ABB21" s="191"/>
      <c r="ABC21" s="191"/>
      <c r="ABD21" s="191"/>
      <c r="ABE21" s="191"/>
      <c r="ABF21" s="191"/>
      <c r="ABG21" s="191"/>
      <c r="ABH21" s="191"/>
      <c r="ABI21" s="191"/>
      <c r="ABJ21" s="191"/>
      <c r="ABK21" s="191"/>
      <c r="ABL21" s="191"/>
      <c r="ABM21" s="191"/>
      <c r="ABN21" s="191"/>
      <c r="ABO21" s="191"/>
      <c r="ABP21" s="191"/>
      <c r="ABQ21" s="191"/>
      <c r="ABR21" s="191"/>
      <c r="ABS21" s="191"/>
      <c r="ABT21" s="191"/>
      <c r="ABU21" s="191"/>
      <c r="ABV21" s="191"/>
      <c r="ABW21" s="191"/>
      <c r="ABX21" s="191"/>
      <c r="ABY21" s="191"/>
      <c r="ABZ21" s="191"/>
      <c r="ACA21" s="191"/>
      <c r="ACB21" s="191"/>
      <c r="ACC21" s="191"/>
      <c r="ACD21" s="191"/>
      <c r="ACE21" s="191"/>
      <c r="ACF21" s="191"/>
      <c r="ACG21" s="191"/>
      <c r="ACH21" s="191"/>
      <c r="ACI21" s="191"/>
      <c r="ACJ21" s="191"/>
      <c r="ACK21" s="191"/>
      <c r="ACL21" s="191"/>
      <c r="ACM21" s="191"/>
      <c r="ACN21" s="191"/>
      <c r="ACO21" s="191"/>
      <c r="ACP21" s="191"/>
      <c r="ACQ21" s="191"/>
      <c r="ACR21" s="191"/>
      <c r="ACS21" s="191"/>
      <c r="ACT21" s="191"/>
      <c r="ACU21" s="191"/>
      <c r="ACV21" s="191"/>
      <c r="ACW21" s="191"/>
      <c r="ACX21" s="191"/>
      <c r="ACY21" s="191"/>
      <c r="ACZ21" s="191"/>
      <c r="ADA21" s="191"/>
      <c r="ADB21" s="191"/>
      <c r="ADC21" s="191"/>
      <c r="ADD21" s="191"/>
      <c r="ADE21" s="191"/>
      <c r="ADF21" s="191"/>
      <c r="ADG21" s="191"/>
      <c r="ADH21" s="191"/>
      <c r="ADI21" s="191"/>
      <c r="ADJ21" s="191"/>
      <c r="ADK21" s="191"/>
      <c r="ADL21" s="191"/>
      <c r="ADM21" s="191"/>
      <c r="ADN21" s="191"/>
      <c r="ADO21" s="191"/>
      <c r="ADP21" s="191"/>
      <c r="ADQ21" s="191"/>
      <c r="ADR21" s="191"/>
      <c r="ADS21" s="191"/>
      <c r="ADT21" s="191"/>
      <c r="ADU21" s="191"/>
      <c r="ADV21" s="191"/>
      <c r="ADW21" s="191"/>
      <c r="ADX21" s="191"/>
      <c r="ADY21" s="191"/>
      <c r="ADZ21" s="191"/>
      <c r="AEA21" s="191"/>
      <c r="AEB21" s="191"/>
      <c r="AEC21" s="191"/>
      <c r="AED21" s="191"/>
      <c r="AEE21" s="191"/>
      <c r="AEF21" s="191"/>
      <c r="AEG21" s="191"/>
      <c r="AEH21" s="191"/>
      <c r="AEI21" s="191"/>
      <c r="AEJ21" s="191"/>
      <c r="AEK21" s="191"/>
      <c r="AEL21" s="191"/>
      <c r="AEM21" s="191"/>
      <c r="AEN21" s="191"/>
      <c r="AEO21" s="191"/>
      <c r="AEP21" s="191"/>
      <c r="AEQ21" s="191"/>
      <c r="AER21" s="191"/>
      <c r="AES21" s="191"/>
      <c r="AET21" s="191"/>
      <c r="AEU21" s="191"/>
      <c r="AEV21" s="191"/>
      <c r="AEW21" s="191"/>
      <c r="AEX21" s="191"/>
      <c r="AEY21" s="191"/>
      <c r="AEZ21" s="191"/>
      <c r="AFA21" s="191"/>
      <c r="AFB21" s="191"/>
      <c r="AFC21" s="191"/>
      <c r="AFD21" s="191"/>
      <c r="AFE21" s="191"/>
      <c r="AFF21" s="191"/>
      <c r="AFG21" s="191"/>
      <c r="AFH21" s="191"/>
      <c r="AFI21" s="191"/>
      <c r="AFJ21" s="191"/>
      <c r="AFK21" s="191"/>
      <c r="AFL21" s="191"/>
      <c r="AFM21" s="191"/>
      <c r="AFN21" s="191"/>
      <c r="AFO21" s="191"/>
      <c r="AFP21" s="191"/>
      <c r="AFQ21" s="191"/>
      <c r="AFR21" s="191"/>
      <c r="AFS21" s="191"/>
      <c r="AFT21" s="191"/>
      <c r="AFU21" s="191"/>
      <c r="AFV21" s="191"/>
      <c r="AFW21" s="191"/>
      <c r="AFX21" s="191"/>
      <c r="AFY21" s="191"/>
      <c r="AFZ21" s="191"/>
      <c r="AGA21" s="191"/>
      <c r="AGB21" s="191"/>
      <c r="AGC21" s="191"/>
      <c r="AGD21" s="191"/>
      <c r="AGE21" s="191"/>
      <c r="AGF21" s="191"/>
      <c r="AGG21" s="191"/>
      <c r="AGH21" s="191"/>
      <c r="AGI21" s="191"/>
      <c r="AGJ21" s="191"/>
      <c r="AGK21" s="191"/>
      <c r="AGL21" s="191"/>
      <c r="AGM21" s="191"/>
      <c r="AGN21" s="191"/>
      <c r="AGO21" s="191"/>
      <c r="AGP21" s="191"/>
      <c r="AGQ21" s="191"/>
      <c r="AGR21" s="191"/>
      <c r="AGS21" s="191"/>
      <c r="AGT21" s="191"/>
      <c r="AGU21" s="191"/>
      <c r="AGV21" s="191"/>
      <c r="AGW21" s="191"/>
      <c r="AGX21" s="191"/>
      <c r="AGY21" s="191"/>
      <c r="AGZ21" s="191"/>
      <c r="AHA21" s="191"/>
      <c r="AHB21" s="191"/>
      <c r="AHC21" s="191"/>
      <c r="AHD21" s="191"/>
      <c r="AHE21" s="191"/>
      <c r="AHF21" s="191"/>
      <c r="AHG21" s="191"/>
      <c r="AHH21" s="191"/>
      <c r="AHI21" s="191"/>
      <c r="AHJ21" s="191"/>
      <c r="AHK21" s="191"/>
      <c r="AHL21" s="191"/>
      <c r="AHM21" s="191"/>
      <c r="AHN21" s="191"/>
      <c r="AHO21" s="191"/>
      <c r="AHP21" s="191"/>
      <c r="AHQ21" s="191"/>
      <c r="AHR21" s="191"/>
      <c r="AHS21" s="191"/>
      <c r="AHT21" s="191"/>
      <c r="AHU21" s="191"/>
      <c r="AHV21" s="191"/>
      <c r="AHW21" s="191"/>
      <c r="AHX21" s="191"/>
      <c r="AHY21" s="191"/>
      <c r="AHZ21" s="191"/>
      <c r="AIA21" s="191"/>
      <c r="AIB21" s="191"/>
      <c r="AIC21" s="191"/>
      <c r="AID21" s="191"/>
      <c r="AIE21" s="191"/>
      <c r="AIF21" s="191"/>
      <c r="AIG21" s="191"/>
      <c r="AIH21" s="191"/>
      <c r="AII21" s="191"/>
      <c r="AIJ21" s="191"/>
      <c r="AIK21" s="191"/>
      <c r="AIL21" s="191"/>
      <c r="AIM21" s="191"/>
      <c r="AIN21" s="191"/>
      <c r="AIO21" s="191"/>
      <c r="AIP21" s="191"/>
      <c r="AIQ21" s="191"/>
      <c r="AIR21" s="191"/>
      <c r="AIS21" s="191"/>
      <c r="AIT21" s="191"/>
      <c r="AIU21" s="191"/>
      <c r="AIV21" s="191"/>
      <c r="AIW21" s="191"/>
      <c r="AIX21" s="191"/>
      <c r="AIY21" s="191"/>
      <c r="AIZ21" s="191"/>
      <c r="AJA21" s="191"/>
      <c r="AJB21" s="191"/>
      <c r="AJC21" s="191"/>
      <c r="AJD21" s="191"/>
      <c r="AJE21" s="191"/>
      <c r="AJF21" s="191"/>
      <c r="AJG21" s="191"/>
      <c r="AJH21" s="191"/>
      <c r="AJI21" s="191"/>
      <c r="AJJ21" s="191"/>
      <c r="AJK21" s="191"/>
      <c r="AJL21" s="191"/>
      <c r="AJM21" s="191"/>
      <c r="AJN21" s="191"/>
      <c r="AJO21" s="191"/>
      <c r="AJP21" s="191"/>
      <c r="AJQ21" s="191"/>
      <c r="AJR21" s="191"/>
      <c r="AJS21" s="191"/>
      <c r="AJT21" s="191"/>
      <c r="AJU21" s="191"/>
      <c r="AJV21" s="191"/>
      <c r="AJW21" s="191"/>
      <c r="AJX21" s="191"/>
      <c r="AJY21" s="191"/>
      <c r="AJZ21" s="191"/>
      <c r="AKA21" s="191"/>
      <c r="AKB21" s="191"/>
      <c r="AKC21" s="191"/>
      <c r="AKD21" s="191"/>
      <c r="AKE21" s="191"/>
      <c r="AKF21" s="191"/>
      <c r="AKG21" s="191"/>
      <c r="AKH21" s="191"/>
      <c r="AKI21" s="191"/>
      <c r="AKJ21" s="191"/>
      <c r="AKK21" s="191"/>
      <c r="AKL21" s="191"/>
      <c r="AKM21" s="191"/>
      <c r="AKN21" s="191"/>
      <c r="AKO21" s="191"/>
      <c r="AKP21" s="191"/>
      <c r="AKQ21" s="191"/>
      <c r="AKR21" s="191"/>
      <c r="AKS21" s="191"/>
      <c r="AKT21" s="191"/>
      <c r="AKU21" s="191"/>
      <c r="AKV21" s="191"/>
      <c r="AKW21" s="191"/>
      <c r="AKX21" s="191"/>
      <c r="AKY21" s="191"/>
      <c r="AKZ21" s="191"/>
      <c r="ALA21" s="191"/>
      <c r="ALB21" s="191"/>
      <c r="ALC21" s="191"/>
      <c r="ALD21" s="191"/>
      <c r="ALE21" s="191"/>
      <c r="ALF21" s="191"/>
      <c r="ALG21" s="191"/>
      <c r="ALH21" s="191"/>
      <c r="ALI21" s="191"/>
      <c r="ALJ21" s="191"/>
      <c r="ALK21" s="191"/>
      <c r="ALL21" s="191"/>
      <c r="ALM21" s="191"/>
      <c r="ALN21" s="191"/>
      <c r="ALO21" s="191"/>
      <c r="ALP21" s="191"/>
      <c r="ALQ21" s="191"/>
      <c r="ALR21" s="191"/>
      <c r="ALS21" s="191"/>
      <c r="ALT21" s="191"/>
      <c r="ALU21" s="191"/>
      <c r="ALV21" s="191"/>
      <c r="ALW21" s="191"/>
      <c r="ALX21" s="191"/>
      <c r="ALY21" s="191"/>
      <c r="ALZ21" s="191"/>
      <c r="AMA21" s="191"/>
      <c r="AMB21" s="191"/>
      <c r="AMC21" s="191"/>
      <c r="AMD21" s="191"/>
      <c r="AME21" s="191"/>
      <c r="AMF21" s="191"/>
      <c r="AMG21" s="191"/>
      <c r="AMH21" s="191"/>
      <c r="AMI21" s="191"/>
      <c r="AMJ21" s="191"/>
    </row>
    <row r="22" spans="1:1024" ht="60" customHeight="1">
      <c r="A22" s="197" t="str">
        <f ca="1">'TABELLA C'!B22</f>
        <v>A1_A1</v>
      </c>
      <c r="B22" s="198" t="str">
        <f ca="1">IFERROR(VLOOKUP($A22,'TABELLA DI APPOGGIO'!$B$2:$EH$86,2,FALSE()),"")</f>
        <v>A1</v>
      </c>
      <c r="C22" s="198" t="str">
        <f ca="1">IFERROR(VLOOKUP($A22,'TABELLA DI APPOGGIO'!$B$2:$EH$86,3,FALSE()),"")</f>
        <v>Accesso, valutazione e progettazione</v>
      </c>
      <c r="D22" s="198" t="str">
        <f ca="1">IFERROR(VLOOKUP($A22,'TABELLA DI APPOGGIO'!$B$2:$EH$86,4,FALSE()),"")</f>
        <v>Servizi di Informazione consulenza e orientamento</v>
      </c>
      <c r="E22" s="198" t="str">
        <f ca="1">IFERROR(VLOOKUP($A22,'TABELLA DI APPOGGIO'!$B$2:$EI$86,138,FALSE()),"")</f>
        <v>Sì</v>
      </c>
      <c r="F22" s="203">
        <f ca="1">IFERROR(VLOOKUP($A22,'TABELLA DI APPOGGIO'!$B$2:$EH$86,106,FALSE()),"")</f>
        <v>100</v>
      </c>
      <c r="G22" s="203">
        <f ca="1">IFERROR(VLOOKUP($A22,'TABELLA DI APPOGGIO'!$B$2:$EH$86,107,FALSE()),"")</f>
        <v>112</v>
      </c>
      <c r="H22" s="203">
        <f ca="1">IFERROR(VLOOKUP($A22,'TABELLA DI APPOGGIO'!$B$2:$EH$86,108,FALSE()),"")</f>
        <v>150</v>
      </c>
      <c r="I22" s="203">
        <f ca="1">IFERROR(VLOOKUP($A22,'TABELLA DI APPOGGIO'!$B$2:$EH$86,109,FALSE()),"")</f>
        <v>105</v>
      </c>
      <c r="J22" s="203">
        <f ca="1">IFERROR(VLOOKUP($A22,'TABELLA DI APPOGGIO'!$B$2:$EH$86,110,FALSE()),"")</f>
        <v>230</v>
      </c>
      <c r="K22" s="203">
        <f ca="1">IFERROR(VLOOKUP($A22,'TABELLA DI APPOGGIO'!$B$2:$EH$86,111,FALSE()),"")</f>
        <v>101</v>
      </c>
      <c r="L22" s="203">
        <f ca="1">IFERROR(VLOOKUP($A22,'TABELLA DI APPOGGIO'!$B$2:$EH$86,112,FALSE()),"")</f>
        <v>10</v>
      </c>
      <c r="M22" s="203">
        <f ca="1">IFERROR(VLOOKUP($A22,'TABELLA DI APPOGGIO'!$B$2:$EH$86,113,FALSE()),"")</f>
        <v>89</v>
      </c>
      <c r="N22" s="203">
        <f t="shared" ca="1" si="0"/>
        <v>897</v>
      </c>
    </row>
    <row r="23" spans="1:1024" ht="60" customHeight="1">
      <c r="A23" s="197" t="str">
        <f ca="1">'TABELLA C'!B23</f>
        <v>A1_A1</v>
      </c>
      <c r="B23" s="198" t="str">
        <f ca="1">IFERROR(VLOOKUP($A23,'TABELLA DI APPOGGIO'!$B$2:$EH$86,2,FALSE()),"")</f>
        <v>A1</v>
      </c>
      <c r="C23" s="198" t="str">
        <f ca="1">IFERROR(VLOOKUP($A23,'TABELLA DI APPOGGIO'!$B$2:$EH$86,3,FALSE()),"")</f>
        <v>Accesso, valutazione e progettazione</v>
      </c>
      <c r="D23" s="198" t="str">
        <f ca="1">IFERROR(VLOOKUP($A23,'TABELLA DI APPOGGIO'!$B$2:$EH$86,4,FALSE()),"")</f>
        <v>Servizi di Informazione consulenza e orientamento</v>
      </c>
      <c r="E23" s="198" t="str">
        <f ca="1">IFERROR(VLOOKUP($A23,'TABELLA DI APPOGGIO'!$B$2:$EI$86,138,FALSE()),"")</f>
        <v>Sì</v>
      </c>
      <c r="F23" s="203">
        <f ca="1">IFERROR(VLOOKUP($A23,'TABELLA DI APPOGGIO'!$B$2:$EH$86,106,FALSE()),"")</f>
        <v>100</v>
      </c>
      <c r="G23" s="203">
        <f ca="1">IFERROR(VLOOKUP($A23,'TABELLA DI APPOGGIO'!$B$2:$EH$86,107,FALSE()),"")</f>
        <v>112</v>
      </c>
      <c r="H23" s="203">
        <f ca="1">IFERROR(VLOOKUP($A23,'TABELLA DI APPOGGIO'!$B$2:$EH$86,108,FALSE()),"")</f>
        <v>150</v>
      </c>
      <c r="I23" s="203">
        <f ca="1">IFERROR(VLOOKUP($A23,'TABELLA DI APPOGGIO'!$B$2:$EH$86,109,FALSE()),"")</f>
        <v>105</v>
      </c>
      <c r="J23" s="203">
        <f ca="1">IFERROR(VLOOKUP($A23,'TABELLA DI APPOGGIO'!$B$2:$EH$86,110,FALSE()),"")</f>
        <v>230</v>
      </c>
      <c r="K23" s="203">
        <f ca="1">IFERROR(VLOOKUP($A23,'TABELLA DI APPOGGIO'!$B$2:$EH$86,111,FALSE()),"")</f>
        <v>101</v>
      </c>
      <c r="L23" s="203">
        <f ca="1">IFERROR(VLOOKUP($A23,'TABELLA DI APPOGGIO'!$B$2:$EH$86,112,FALSE()),"")</f>
        <v>10</v>
      </c>
      <c r="M23" s="203">
        <f ca="1">IFERROR(VLOOKUP($A23,'TABELLA DI APPOGGIO'!$B$2:$EH$86,113,FALSE()),"")</f>
        <v>89</v>
      </c>
      <c r="N23" s="203">
        <f t="shared" ca="1" si="0"/>
        <v>897</v>
      </c>
    </row>
    <row r="24" spans="1:1024" ht="60" customHeight="1">
      <c r="A24" s="197" t="str">
        <f ca="1">'TABELLA C'!B24</f>
        <v>A1_A1</v>
      </c>
      <c r="B24" s="198" t="str">
        <f ca="1">IFERROR(VLOOKUP($A24,'TABELLA DI APPOGGIO'!$B$2:$EH$86,2,FALSE()),"")</f>
        <v>A1</v>
      </c>
      <c r="C24" s="198" t="str">
        <f ca="1">IFERROR(VLOOKUP($A24,'TABELLA DI APPOGGIO'!$B$2:$EH$86,3,FALSE()),"")</f>
        <v>Accesso, valutazione e progettazione</v>
      </c>
      <c r="D24" s="198" t="str">
        <f ca="1">IFERROR(VLOOKUP($A24,'TABELLA DI APPOGGIO'!$B$2:$EH$86,4,FALSE()),"")</f>
        <v>Servizi di Informazione consulenza e orientamento</v>
      </c>
      <c r="E24" s="198" t="str">
        <f ca="1">IFERROR(VLOOKUP($A24,'TABELLA DI APPOGGIO'!$B$2:$EI$86,138,FALSE()),"")</f>
        <v>Sì</v>
      </c>
      <c r="F24" s="203">
        <f ca="1">IFERROR(VLOOKUP($A24,'TABELLA DI APPOGGIO'!$B$2:$EH$86,106,FALSE()),"")</f>
        <v>100</v>
      </c>
      <c r="G24" s="203">
        <f ca="1">IFERROR(VLOOKUP($A24,'TABELLA DI APPOGGIO'!$B$2:$EH$86,107,FALSE()),"")</f>
        <v>112</v>
      </c>
      <c r="H24" s="203">
        <f ca="1">IFERROR(VLOOKUP($A24,'TABELLA DI APPOGGIO'!$B$2:$EH$86,108,FALSE()),"")</f>
        <v>150</v>
      </c>
      <c r="I24" s="203">
        <f ca="1">IFERROR(VLOOKUP($A24,'TABELLA DI APPOGGIO'!$B$2:$EH$86,109,FALSE()),"")</f>
        <v>105</v>
      </c>
      <c r="J24" s="203">
        <f ca="1">IFERROR(VLOOKUP($A24,'TABELLA DI APPOGGIO'!$B$2:$EH$86,110,FALSE()),"")</f>
        <v>230</v>
      </c>
      <c r="K24" s="203">
        <f ca="1">IFERROR(VLOOKUP($A24,'TABELLA DI APPOGGIO'!$B$2:$EH$86,111,FALSE()),"")</f>
        <v>101</v>
      </c>
      <c r="L24" s="203">
        <f ca="1">IFERROR(VLOOKUP($A24,'TABELLA DI APPOGGIO'!$B$2:$EH$86,112,FALSE()),"")</f>
        <v>10</v>
      </c>
      <c r="M24" s="203">
        <f ca="1">IFERROR(VLOOKUP($A24,'TABELLA DI APPOGGIO'!$B$2:$EH$86,113,FALSE()),"")</f>
        <v>89</v>
      </c>
      <c r="N24" s="203">
        <f t="shared" ca="1" si="0"/>
        <v>897</v>
      </c>
    </row>
    <row r="25" spans="1:1024" ht="60" customHeight="1">
      <c r="A25" s="197" t="str">
        <f ca="1">'TABELLA C'!B25</f>
        <v>A1_A1</v>
      </c>
      <c r="B25" s="198" t="str">
        <f ca="1">IFERROR(VLOOKUP($A25,'TABELLA DI APPOGGIO'!$B$2:$EH$86,2,FALSE()),"")</f>
        <v>A1</v>
      </c>
      <c r="C25" s="198" t="str">
        <f ca="1">IFERROR(VLOOKUP($A25,'TABELLA DI APPOGGIO'!$B$2:$EH$86,3,FALSE()),"")</f>
        <v>Accesso, valutazione e progettazione</v>
      </c>
      <c r="D25" s="198" t="str">
        <f ca="1">IFERROR(VLOOKUP($A25,'TABELLA DI APPOGGIO'!$B$2:$EH$86,4,FALSE()),"")</f>
        <v>Servizi di Informazione consulenza e orientamento</v>
      </c>
      <c r="E25" s="198" t="str">
        <f ca="1">IFERROR(VLOOKUP($A25,'TABELLA DI APPOGGIO'!$B$2:$EI$86,138,FALSE()),"")</f>
        <v>Sì</v>
      </c>
      <c r="F25" s="203">
        <f ca="1">IFERROR(VLOOKUP($A25,'TABELLA DI APPOGGIO'!$B$2:$EH$86,106,FALSE()),"")</f>
        <v>100</v>
      </c>
      <c r="G25" s="203">
        <f ca="1">IFERROR(VLOOKUP($A25,'TABELLA DI APPOGGIO'!$B$2:$EH$86,107,FALSE()),"")</f>
        <v>112</v>
      </c>
      <c r="H25" s="203">
        <f ca="1">IFERROR(VLOOKUP($A25,'TABELLA DI APPOGGIO'!$B$2:$EH$86,108,FALSE()),"")</f>
        <v>150</v>
      </c>
      <c r="I25" s="203">
        <f ca="1">IFERROR(VLOOKUP($A25,'TABELLA DI APPOGGIO'!$B$2:$EH$86,109,FALSE()),"")</f>
        <v>105</v>
      </c>
      <c r="J25" s="203">
        <f ca="1">IFERROR(VLOOKUP($A25,'TABELLA DI APPOGGIO'!$B$2:$EH$86,110,FALSE()),"")</f>
        <v>230</v>
      </c>
      <c r="K25" s="203">
        <f ca="1">IFERROR(VLOOKUP($A25,'TABELLA DI APPOGGIO'!$B$2:$EH$86,111,FALSE()),"")</f>
        <v>101</v>
      </c>
      <c r="L25" s="203">
        <f ca="1">IFERROR(VLOOKUP($A25,'TABELLA DI APPOGGIO'!$B$2:$EH$86,112,FALSE()),"")</f>
        <v>10</v>
      </c>
      <c r="M25" s="203">
        <f ca="1">IFERROR(VLOOKUP($A25,'TABELLA DI APPOGGIO'!$B$2:$EH$86,113,FALSE()),"")</f>
        <v>89</v>
      </c>
      <c r="N25" s="203">
        <f t="shared" ca="1" si="0"/>
        <v>897</v>
      </c>
    </row>
    <row r="26" spans="1:1024" ht="60" customHeight="1">
      <c r="A26" s="197" t="str">
        <f ca="1">'TABELLA C'!B26</f>
        <v>A1_A1</v>
      </c>
      <c r="B26" s="198" t="str">
        <f ca="1">IFERROR(VLOOKUP($A26,'TABELLA DI APPOGGIO'!$B$2:$EH$86,2,FALSE()),"")</f>
        <v>A1</v>
      </c>
      <c r="C26" s="198" t="str">
        <f ca="1">IFERROR(VLOOKUP($A26,'TABELLA DI APPOGGIO'!$B$2:$EH$86,3,FALSE()),"")</f>
        <v>Accesso, valutazione e progettazione</v>
      </c>
      <c r="D26" s="198" t="str">
        <f ca="1">IFERROR(VLOOKUP($A26,'TABELLA DI APPOGGIO'!$B$2:$EH$86,4,FALSE()),"")</f>
        <v>Servizi di Informazione consulenza e orientamento</v>
      </c>
      <c r="E26" s="198" t="str">
        <f ca="1">IFERROR(VLOOKUP($A26,'TABELLA DI APPOGGIO'!$B$2:$EI$86,138,FALSE()),"")</f>
        <v>Sì</v>
      </c>
      <c r="F26" s="203">
        <f ca="1">IFERROR(VLOOKUP($A26,'TABELLA DI APPOGGIO'!$B$2:$EH$86,106,FALSE()),"")</f>
        <v>100</v>
      </c>
      <c r="G26" s="203">
        <f ca="1">IFERROR(VLOOKUP($A26,'TABELLA DI APPOGGIO'!$B$2:$EH$86,107,FALSE()),"")</f>
        <v>112</v>
      </c>
      <c r="H26" s="203">
        <f ca="1">IFERROR(VLOOKUP($A26,'TABELLA DI APPOGGIO'!$B$2:$EH$86,108,FALSE()),"")</f>
        <v>150</v>
      </c>
      <c r="I26" s="203">
        <f ca="1">IFERROR(VLOOKUP($A26,'TABELLA DI APPOGGIO'!$B$2:$EH$86,109,FALSE()),"")</f>
        <v>105</v>
      </c>
      <c r="J26" s="203">
        <f ca="1">IFERROR(VLOOKUP($A26,'TABELLA DI APPOGGIO'!$B$2:$EH$86,110,FALSE()),"")</f>
        <v>230</v>
      </c>
      <c r="K26" s="203">
        <f ca="1">IFERROR(VLOOKUP($A26,'TABELLA DI APPOGGIO'!$B$2:$EH$86,111,FALSE()),"")</f>
        <v>101</v>
      </c>
      <c r="L26" s="203">
        <f ca="1">IFERROR(VLOOKUP($A26,'TABELLA DI APPOGGIO'!$B$2:$EH$86,112,FALSE()),"")</f>
        <v>10</v>
      </c>
      <c r="M26" s="203">
        <f ca="1">IFERROR(VLOOKUP($A26,'TABELLA DI APPOGGIO'!$B$2:$EH$86,113,FALSE()),"")</f>
        <v>89</v>
      </c>
      <c r="N26" s="203">
        <f t="shared" ca="1" si="0"/>
        <v>897</v>
      </c>
    </row>
    <row r="27" spans="1:1024" ht="60" customHeight="1">
      <c r="A27" s="197" t="str">
        <f ca="1">'TABELLA C'!B27</f>
        <v>A1_A1</v>
      </c>
      <c r="B27" s="198" t="str">
        <f ca="1">IFERROR(VLOOKUP($A27,'TABELLA DI APPOGGIO'!$B$2:$EH$86,2,FALSE()),"")</f>
        <v>A1</v>
      </c>
      <c r="C27" s="198" t="str">
        <f ca="1">IFERROR(VLOOKUP($A27,'TABELLA DI APPOGGIO'!$B$2:$EH$86,3,FALSE()),"")</f>
        <v>Accesso, valutazione e progettazione</v>
      </c>
      <c r="D27" s="198" t="str">
        <f ca="1">IFERROR(VLOOKUP($A27,'TABELLA DI APPOGGIO'!$B$2:$EH$86,4,FALSE()),"")</f>
        <v>Servizi di Informazione consulenza e orientamento</v>
      </c>
      <c r="E27" s="198" t="str">
        <f ca="1">IFERROR(VLOOKUP($A27,'TABELLA DI APPOGGIO'!$B$2:$EI$86,138,FALSE()),"")</f>
        <v>Sì</v>
      </c>
      <c r="F27" s="203">
        <f ca="1">IFERROR(VLOOKUP($A27,'TABELLA DI APPOGGIO'!$B$2:$EH$86,106,FALSE()),"")</f>
        <v>100</v>
      </c>
      <c r="G27" s="203">
        <f ca="1">IFERROR(VLOOKUP($A27,'TABELLA DI APPOGGIO'!$B$2:$EH$86,107,FALSE()),"")</f>
        <v>112</v>
      </c>
      <c r="H27" s="203">
        <f ca="1">IFERROR(VLOOKUP($A27,'TABELLA DI APPOGGIO'!$B$2:$EH$86,108,FALSE()),"")</f>
        <v>150</v>
      </c>
      <c r="I27" s="203">
        <f ca="1">IFERROR(VLOOKUP($A27,'TABELLA DI APPOGGIO'!$B$2:$EH$86,109,FALSE()),"")</f>
        <v>105</v>
      </c>
      <c r="J27" s="203">
        <f ca="1">IFERROR(VLOOKUP($A27,'TABELLA DI APPOGGIO'!$B$2:$EH$86,110,FALSE()),"")</f>
        <v>230</v>
      </c>
      <c r="K27" s="203">
        <f ca="1">IFERROR(VLOOKUP($A27,'TABELLA DI APPOGGIO'!$B$2:$EH$86,111,FALSE()),"")</f>
        <v>101</v>
      </c>
      <c r="L27" s="203">
        <f ca="1">IFERROR(VLOOKUP($A27,'TABELLA DI APPOGGIO'!$B$2:$EH$86,112,FALSE()),"")</f>
        <v>10</v>
      </c>
      <c r="M27" s="203">
        <f ca="1">IFERROR(VLOOKUP($A27,'TABELLA DI APPOGGIO'!$B$2:$EH$86,113,FALSE()),"")</f>
        <v>89</v>
      </c>
      <c r="N27" s="203">
        <f t="shared" ca="1" si="0"/>
        <v>897</v>
      </c>
    </row>
    <row r="28" spans="1:1024" ht="60" customHeight="1">
      <c r="A28" s="197" t="str">
        <f ca="1">'TABELLA C'!B28</f>
        <v>A1_A1</v>
      </c>
      <c r="B28" s="198" t="str">
        <f ca="1">IFERROR(VLOOKUP($A28,'TABELLA DI APPOGGIO'!$B$2:$EH$86,2,FALSE()),"")</f>
        <v>A1</v>
      </c>
      <c r="C28" s="198" t="str">
        <f ca="1">IFERROR(VLOOKUP($A28,'TABELLA DI APPOGGIO'!$B$2:$EH$86,3,FALSE()),"")</f>
        <v>Accesso, valutazione e progettazione</v>
      </c>
      <c r="D28" s="198" t="str">
        <f ca="1">IFERROR(VLOOKUP($A28,'TABELLA DI APPOGGIO'!$B$2:$EH$86,4,FALSE()),"")</f>
        <v>Servizi di Informazione consulenza e orientamento</v>
      </c>
      <c r="E28" s="198" t="str">
        <f ca="1">IFERROR(VLOOKUP($A28,'TABELLA DI APPOGGIO'!$B$2:$EI$86,138,FALSE()),"")</f>
        <v>Sì</v>
      </c>
      <c r="F28" s="203">
        <f ca="1">IFERROR(VLOOKUP($A28,'TABELLA DI APPOGGIO'!$B$2:$EH$86,106,FALSE()),"")</f>
        <v>100</v>
      </c>
      <c r="G28" s="203">
        <f ca="1">IFERROR(VLOOKUP($A28,'TABELLA DI APPOGGIO'!$B$2:$EH$86,107,FALSE()),"")</f>
        <v>112</v>
      </c>
      <c r="H28" s="203">
        <f ca="1">IFERROR(VLOOKUP($A28,'TABELLA DI APPOGGIO'!$B$2:$EH$86,108,FALSE()),"")</f>
        <v>150</v>
      </c>
      <c r="I28" s="203">
        <f ca="1">IFERROR(VLOOKUP($A28,'TABELLA DI APPOGGIO'!$B$2:$EH$86,109,FALSE()),"")</f>
        <v>105</v>
      </c>
      <c r="J28" s="203">
        <f ca="1">IFERROR(VLOOKUP($A28,'TABELLA DI APPOGGIO'!$B$2:$EH$86,110,FALSE()),"")</f>
        <v>230</v>
      </c>
      <c r="K28" s="203">
        <f ca="1">IFERROR(VLOOKUP($A28,'TABELLA DI APPOGGIO'!$B$2:$EH$86,111,FALSE()),"")</f>
        <v>101</v>
      </c>
      <c r="L28" s="203">
        <f ca="1">IFERROR(VLOOKUP($A28,'TABELLA DI APPOGGIO'!$B$2:$EH$86,112,FALSE()),"")</f>
        <v>10</v>
      </c>
      <c r="M28" s="203">
        <f ca="1">IFERROR(VLOOKUP($A28,'TABELLA DI APPOGGIO'!$B$2:$EH$86,113,FALSE()),"")</f>
        <v>89</v>
      </c>
      <c r="N28" s="203">
        <f t="shared" ca="1" si="0"/>
        <v>897</v>
      </c>
    </row>
    <row r="29" spans="1:1024" ht="60" customHeight="1">
      <c r="A29" s="197" t="str">
        <f ca="1">'TABELLA C'!B29</f>
        <v>A1_A1</v>
      </c>
      <c r="B29" s="198" t="str">
        <f ca="1">IFERROR(VLOOKUP($A29,'TABELLA DI APPOGGIO'!$B$2:$EH$86,2,FALSE()),"")</f>
        <v>A1</v>
      </c>
      <c r="C29" s="198" t="str">
        <f ca="1">IFERROR(VLOOKUP($A29,'TABELLA DI APPOGGIO'!$B$2:$EH$86,3,FALSE()),"")</f>
        <v>Accesso, valutazione e progettazione</v>
      </c>
      <c r="D29" s="198" t="str">
        <f ca="1">IFERROR(VLOOKUP($A29,'TABELLA DI APPOGGIO'!$B$2:$EH$86,4,FALSE()),"")</f>
        <v>Servizi di Informazione consulenza e orientamento</v>
      </c>
      <c r="E29" s="198" t="str">
        <f ca="1">IFERROR(VLOOKUP($A29,'TABELLA DI APPOGGIO'!$B$2:$EI$86,138,FALSE()),"")</f>
        <v>Sì</v>
      </c>
      <c r="F29" s="203">
        <f ca="1">IFERROR(VLOOKUP($A29,'TABELLA DI APPOGGIO'!$B$2:$EH$86,106,FALSE()),"")</f>
        <v>100</v>
      </c>
      <c r="G29" s="203">
        <f ca="1">IFERROR(VLOOKUP($A29,'TABELLA DI APPOGGIO'!$B$2:$EH$86,107,FALSE()),"")</f>
        <v>112</v>
      </c>
      <c r="H29" s="203">
        <f ca="1">IFERROR(VLOOKUP($A29,'TABELLA DI APPOGGIO'!$B$2:$EH$86,108,FALSE()),"")</f>
        <v>150</v>
      </c>
      <c r="I29" s="203">
        <f ca="1">IFERROR(VLOOKUP($A29,'TABELLA DI APPOGGIO'!$B$2:$EH$86,109,FALSE()),"")</f>
        <v>105</v>
      </c>
      <c r="J29" s="203">
        <f ca="1">IFERROR(VLOOKUP($A29,'TABELLA DI APPOGGIO'!$B$2:$EH$86,110,FALSE()),"")</f>
        <v>230</v>
      </c>
      <c r="K29" s="203">
        <f ca="1">IFERROR(VLOOKUP($A29,'TABELLA DI APPOGGIO'!$B$2:$EH$86,111,FALSE()),"")</f>
        <v>101</v>
      </c>
      <c r="L29" s="203">
        <f ca="1">IFERROR(VLOOKUP($A29,'TABELLA DI APPOGGIO'!$B$2:$EH$86,112,FALSE()),"")</f>
        <v>10</v>
      </c>
      <c r="M29" s="203">
        <f ca="1">IFERROR(VLOOKUP($A29,'TABELLA DI APPOGGIO'!$B$2:$EH$86,113,FALSE()),"")</f>
        <v>89</v>
      </c>
      <c r="N29" s="203">
        <f t="shared" ca="1" si="0"/>
        <v>897</v>
      </c>
    </row>
    <row r="30" spans="1:1024" ht="60" customHeight="1">
      <c r="A30" s="197" t="str">
        <f ca="1">'TABELLA C'!B30</f>
        <v>A1_A1</v>
      </c>
      <c r="B30" s="198" t="str">
        <f ca="1">IFERROR(VLOOKUP($A30,'TABELLA DI APPOGGIO'!$B$2:$EH$86,2,FALSE()),"")</f>
        <v>A1</v>
      </c>
      <c r="C30" s="198" t="str">
        <f ca="1">IFERROR(VLOOKUP($A30,'TABELLA DI APPOGGIO'!$B$2:$EH$86,3,FALSE()),"")</f>
        <v>Accesso, valutazione e progettazione</v>
      </c>
      <c r="D30" s="198" t="str">
        <f ca="1">IFERROR(VLOOKUP($A30,'TABELLA DI APPOGGIO'!$B$2:$EH$86,4,FALSE()),"")</f>
        <v>Servizi di Informazione consulenza e orientamento</v>
      </c>
      <c r="E30" s="198" t="str">
        <f ca="1">IFERROR(VLOOKUP($A30,'TABELLA DI APPOGGIO'!$B$2:$EI$86,138,FALSE()),"")</f>
        <v>Sì</v>
      </c>
      <c r="F30" s="203">
        <f ca="1">IFERROR(VLOOKUP($A30,'TABELLA DI APPOGGIO'!$B$2:$EH$86,106,FALSE()),"")</f>
        <v>100</v>
      </c>
      <c r="G30" s="203">
        <f ca="1">IFERROR(VLOOKUP($A30,'TABELLA DI APPOGGIO'!$B$2:$EH$86,107,FALSE()),"")</f>
        <v>112</v>
      </c>
      <c r="H30" s="203">
        <f ca="1">IFERROR(VLOOKUP($A30,'TABELLA DI APPOGGIO'!$B$2:$EH$86,108,FALSE()),"")</f>
        <v>150</v>
      </c>
      <c r="I30" s="203">
        <f ca="1">IFERROR(VLOOKUP($A30,'TABELLA DI APPOGGIO'!$B$2:$EH$86,109,FALSE()),"")</f>
        <v>105</v>
      </c>
      <c r="J30" s="203">
        <f ca="1">IFERROR(VLOOKUP($A30,'TABELLA DI APPOGGIO'!$B$2:$EH$86,110,FALSE()),"")</f>
        <v>230</v>
      </c>
      <c r="K30" s="203">
        <f ca="1">IFERROR(VLOOKUP($A30,'TABELLA DI APPOGGIO'!$B$2:$EH$86,111,FALSE()),"")</f>
        <v>101</v>
      </c>
      <c r="L30" s="203">
        <f ca="1">IFERROR(VLOOKUP($A30,'TABELLA DI APPOGGIO'!$B$2:$EH$86,112,FALSE()),"")</f>
        <v>10</v>
      </c>
      <c r="M30" s="203">
        <f ca="1">IFERROR(VLOOKUP($A30,'TABELLA DI APPOGGIO'!$B$2:$EH$86,113,FALSE()),"")</f>
        <v>89</v>
      </c>
      <c r="N30" s="203">
        <f t="shared" ca="1" si="0"/>
        <v>897</v>
      </c>
    </row>
    <row r="31" spans="1:1024" ht="60" customHeight="1">
      <c r="A31" s="197" t="str">
        <f ca="1">'TABELLA C'!B31</f>
        <v>A1_A1</v>
      </c>
      <c r="B31" s="198" t="str">
        <f ca="1">IFERROR(VLOOKUP($A31,'TABELLA DI APPOGGIO'!$B$2:$EH$86,2,FALSE()),"")</f>
        <v>A1</v>
      </c>
      <c r="C31" s="198" t="str">
        <f ca="1">IFERROR(VLOOKUP($A31,'TABELLA DI APPOGGIO'!$B$2:$EH$86,3,FALSE()),"")</f>
        <v>Accesso, valutazione e progettazione</v>
      </c>
      <c r="D31" s="198" t="str">
        <f ca="1">IFERROR(VLOOKUP($A31,'TABELLA DI APPOGGIO'!$B$2:$EH$86,4,FALSE()),"")</f>
        <v>Servizi di Informazione consulenza e orientamento</v>
      </c>
      <c r="E31" s="198" t="str">
        <f ca="1">IFERROR(VLOOKUP($A31,'TABELLA DI APPOGGIO'!$B$2:$EI$86,138,FALSE()),"")</f>
        <v>Sì</v>
      </c>
      <c r="F31" s="203">
        <f ca="1">IFERROR(VLOOKUP($A31,'TABELLA DI APPOGGIO'!$B$2:$EH$86,106,FALSE()),"")</f>
        <v>100</v>
      </c>
      <c r="G31" s="203">
        <f ca="1">IFERROR(VLOOKUP($A31,'TABELLA DI APPOGGIO'!$B$2:$EH$86,107,FALSE()),"")</f>
        <v>112</v>
      </c>
      <c r="H31" s="203">
        <f ca="1">IFERROR(VLOOKUP($A31,'TABELLA DI APPOGGIO'!$B$2:$EH$86,108,FALSE()),"")</f>
        <v>150</v>
      </c>
      <c r="I31" s="203">
        <f ca="1">IFERROR(VLOOKUP($A31,'TABELLA DI APPOGGIO'!$B$2:$EH$86,109,FALSE()),"")</f>
        <v>105</v>
      </c>
      <c r="J31" s="203">
        <f ca="1">IFERROR(VLOOKUP($A31,'TABELLA DI APPOGGIO'!$B$2:$EH$86,110,FALSE()),"")</f>
        <v>230</v>
      </c>
      <c r="K31" s="203">
        <f ca="1">IFERROR(VLOOKUP($A31,'TABELLA DI APPOGGIO'!$B$2:$EH$86,111,FALSE()),"")</f>
        <v>101</v>
      </c>
      <c r="L31" s="203">
        <f ca="1">IFERROR(VLOOKUP($A31,'TABELLA DI APPOGGIO'!$B$2:$EH$86,112,FALSE()),"")</f>
        <v>10</v>
      </c>
      <c r="M31" s="203">
        <f ca="1">IFERROR(VLOOKUP($A31,'TABELLA DI APPOGGIO'!$B$2:$EH$86,113,FALSE()),"")</f>
        <v>89</v>
      </c>
      <c r="N31" s="203">
        <f t="shared" ca="1" si="0"/>
        <v>897</v>
      </c>
    </row>
    <row r="32" spans="1:1024" ht="60" customHeight="1">
      <c r="A32" s="197" t="str">
        <f ca="1">'TABELLA C'!B32</f>
        <v>A1_A1</v>
      </c>
      <c r="B32" s="198" t="str">
        <f ca="1">IFERROR(VLOOKUP($A32,'TABELLA DI APPOGGIO'!$B$2:$EH$86,2,FALSE()),"")</f>
        <v>A1</v>
      </c>
      <c r="C32" s="198" t="str">
        <f ca="1">IFERROR(VLOOKUP($A32,'TABELLA DI APPOGGIO'!$B$2:$EH$86,3,FALSE()),"")</f>
        <v>Accesso, valutazione e progettazione</v>
      </c>
      <c r="D32" s="198" t="str">
        <f ca="1">IFERROR(VLOOKUP($A32,'TABELLA DI APPOGGIO'!$B$2:$EH$86,4,FALSE()),"")</f>
        <v>Servizi di Informazione consulenza e orientamento</v>
      </c>
      <c r="E32" s="198" t="str">
        <f ca="1">IFERROR(VLOOKUP($A32,'TABELLA DI APPOGGIO'!$B$2:$EI$86,138,FALSE()),"")</f>
        <v>Sì</v>
      </c>
      <c r="F32" s="203">
        <f ca="1">IFERROR(VLOOKUP($A32,'TABELLA DI APPOGGIO'!$B$2:$EH$86,106,FALSE()),"")</f>
        <v>100</v>
      </c>
      <c r="G32" s="203">
        <f ca="1">IFERROR(VLOOKUP($A32,'TABELLA DI APPOGGIO'!$B$2:$EH$86,107,FALSE()),"")</f>
        <v>112</v>
      </c>
      <c r="H32" s="203">
        <f ca="1">IFERROR(VLOOKUP($A32,'TABELLA DI APPOGGIO'!$B$2:$EH$86,108,FALSE()),"")</f>
        <v>150</v>
      </c>
      <c r="I32" s="203">
        <f ca="1">IFERROR(VLOOKUP($A32,'TABELLA DI APPOGGIO'!$B$2:$EH$86,109,FALSE()),"")</f>
        <v>105</v>
      </c>
      <c r="J32" s="203">
        <f ca="1">IFERROR(VLOOKUP($A32,'TABELLA DI APPOGGIO'!$B$2:$EH$86,110,FALSE()),"")</f>
        <v>230</v>
      </c>
      <c r="K32" s="203">
        <f ca="1">IFERROR(VLOOKUP($A32,'TABELLA DI APPOGGIO'!$B$2:$EH$86,111,FALSE()),"")</f>
        <v>101</v>
      </c>
      <c r="L32" s="203">
        <f ca="1">IFERROR(VLOOKUP($A32,'TABELLA DI APPOGGIO'!$B$2:$EH$86,112,FALSE()),"")</f>
        <v>10</v>
      </c>
      <c r="M32" s="203">
        <f ca="1">IFERROR(VLOOKUP($A32,'TABELLA DI APPOGGIO'!$B$2:$EH$86,113,FALSE()),"")</f>
        <v>89</v>
      </c>
      <c r="N32" s="203">
        <f t="shared" ca="1" si="0"/>
        <v>897</v>
      </c>
    </row>
    <row r="33" spans="1:1024" ht="60" customHeight="1">
      <c r="A33" s="197" t="str">
        <f ca="1">'TABELLA C'!B33</f>
        <v>A1_A1</v>
      </c>
      <c r="B33" s="198" t="str">
        <f ca="1">IFERROR(VLOOKUP($A33,'TABELLA DI APPOGGIO'!$B$2:$EH$86,2,FALSE()),"")</f>
        <v>A1</v>
      </c>
      <c r="C33" s="198" t="str">
        <f ca="1">IFERROR(VLOOKUP($A33,'TABELLA DI APPOGGIO'!$B$2:$EH$86,3,FALSE()),"")</f>
        <v>Accesso, valutazione e progettazione</v>
      </c>
      <c r="D33" s="198" t="str">
        <f ca="1">IFERROR(VLOOKUP($A33,'TABELLA DI APPOGGIO'!$B$2:$EH$86,4,FALSE()),"")</f>
        <v>Servizi di Informazione consulenza e orientamento</v>
      </c>
      <c r="E33" s="198" t="str">
        <f ca="1">IFERROR(VLOOKUP($A33,'TABELLA DI APPOGGIO'!$B$2:$EI$86,138,FALSE()),"")</f>
        <v>Sì</v>
      </c>
      <c r="F33" s="203">
        <f ca="1">IFERROR(VLOOKUP($A33,'TABELLA DI APPOGGIO'!$B$2:$EH$86,106,FALSE()),"")</f>
        <v>100</v>
      </c>
      <c r="G33" s="203">
        <f ca="1">IFERROR(VLOOKUP($A33,'TABELLA DI APPOGGIO'!$B$2:$EH$86,107,FALSE()),"")</f>
        <v>112</v>
      </c>
      <c r="H33" s="203">
        <f ca="1">IFERROR(VLOOKUP($A33,'TABELLA DI APPOGGIO'!$B$2:$EH$86,108,FALSE()),"")</f>
        <v>150</v>
      </c>
      <c r="I33" s="203">
        <f ca="1">IFERROR(VLOOKUP($A33,'TABELLA DI APPOGGIO'!$B$2:$EH$86,109,FALSE()),"")</f>
        <v>105</v>
      </c>
      <c r="J33" s="203">
        <f ca="1">IFERROR(VLOOKUP($A33,'TABELLA DI APPOGGIO'!$B$2:$EH$86,110,FALSE()),"")</f>
        <v>230</v>
      </c>
      <c r="K33" s="203">
        <f ca="1">IFERROR(VLOOKUP($A33,'TABELLA DI APPOGGIO'!$B$2:$EH$86,111,FALSE()),"")</f>
        <v>101</v>
      </c>
      <c r="L33" s="203">
        <f ca="1">IFERROR(VLOOKUP($A33,'TABELLA DI APPOGGIO'!$B$2:$EH$86,112,FALSE()),"")</f>
        <v>10</v>
      </c>
      <c r="M33" s="203">
        <f ca="1">IFERROR(VLOOKUP($A33,'TABELLA DI APPOGGIO'!$B$2:$EH$86,113,FALSE()),"")</f>
        <v>89</v>
      </c>
      <c r="N33" s="203">
        <f t="shared" ca="1" si="0"/>
        <v>897</v>
      </c>
    </row>
    <row r="34" spans="1:1024" ht="60" customHeight="1">
      <c r="A34" s="197" t="str">
        <f ca="1">'TABELLA C'!B34</f>
        <v>A1_A1</v>
      </c>
      <c r="B34" s="198" t="str">
        <f ca="1">IFERROR(VLOOKUP($A34,'TABELLA DI APPOGGIO'!$B$2:$EH$86,2,FALSE()),"")</f>
        <v>A1</v>
      </c>
      <c r="C34" s="198" t="str">
        <f ca="1">IFERROR(VLOOKUP($A34,'TABELLA DI APPOGGIO'!$B$2:$EH$86,3,FALSE()),"")</f>
        <v>Accesso, valutazione e progettazione</v>
      </c>
      <c r="D34" s="198" t="str">
        <f ca="1">IFERROR(VLOOKUP($A34,'TABELLA DI APPOGGIO'!$B$2:$EH$86,4,FALSE()),"")</f>
        <v>Servizi di Informazione consulenza e orientamento</v>
      </c>
      <c r="E34" s="198" t="str">
        <f ca="1">IFERROR(VLOOKUP($A34,'TABELLA DI APPOGGIO'!$B$2:$EI$86,138,FALSE()),"")</f>
        <v>Sì</v>
      </c>
      <c r="F34" s="203">
        <f ca="1">IFERROR(VLOOKUP($A34,'TABELLA DI APPOGGIO'!$B$2:$EH$86,106,FALSE()),"")</f>
        <v>100</v>
      </c>
      <c r="G34" s="203">
        <f ca="1">IFERROR(VLOOKUP($A34,'TABELLA DI APPOGGIO'!$B$2:$EH$86,107,FALSE()),"")</f>
        <v>112</v>
      </c>
      <c r="H34" s="203">
        <f ca="1">IFERROR(VLOOKUP($A34,'TABELLA DI APPOGGIO'!$B$2:$EH$86,108,FALSE()),"")</f>
        <v>150</v>
      </c>
      <c r="I34" s="203">
        <f ca="1">IFERROR(VLOOKUP($A34,'TABELLA DI APPOGGIO'!$B$2:$EH$86,109,FALSE()),"")</f>
        <v>105</v>
      </c>
      <c r="J34" s="203">
        <f ca="1">IFERROR(VLOOKUP($A34,'TABELLA DI APPOGGIO'!$B$2:$EH$86,110,FALSE()),"")</f>
        <v>230</v>
      </c>
      <c r="K34" s="203">
        <f ca="1">IFERROR(VLOOKUP($A34,'TABELLA DI APPOGGIO'!$B$2:$EH$86,111,FALSE()),"")</f>
        <v>101</v>
      </c>
      <c r="L34" s="203">
        <f ca="1">IFERROR(VLOOKUP($A34,'TABELLA DI APPOGGIO'!$B$2:$EH$86,112,FALSE()),"")</f>
        <v>10</v>
      </c>
      <c r="M34" s="203">
        <f ca="1">IFERROR(VLOOKUP($A34,'TABELLA DI APPOGGIO'!$B$2:$EH$86,113,FALSE()),"")</f>
        <v>89</v>
      </c>
      <c r="N34" s="203">
        <f t="shared" ca="1" si="0"/>
        <v>897</v>
      </c>
    </row>
    <row r="35" spans="1:1024" ht="60" customHeight="1">
      <c r="A35" s="197" t="str">
        <f ca="1">'TABELLA C'!B35</f>
        <v>A1_A1</v>
      </c>
      <c r="B35" s="198" t="str">
        <f ca="1">IFERROR(VLOOKUP($A35,'TABELLA DI APPOGGIO'!$B$2:$EH$86,2,FALSE()),"")</f>
        <v>A1</v>
      </c>
      <c r="C35" s="198" t="str">
        <f ca="1">IFERROR(VLOOKUP($A35,'TABELLA DI APPOGGIO'!$B$2:$EH$86,3,FALSE()),"")</f>
        <v>Accesso, valutazione e progettazione</v>
      </c>
      <c r="D35" s="198" t="str">
        <f ca="1">IFERROR(VLOOKUP($A35,'TABELLA DI APPOGGIO'!$B$2:$EH$86,4,FALSE()),"")</f>
        <v>Servizi di Informazione consulenza e orientamento</v>
      </c>
      <c r="E35" s="198" t="str">
        <f ca="1">IFERROR(VLOOKUP($A35,'TABELLA DI APPOGGIO'!$B$2:$EI$86,138,FALSE()),"")</f>
        <v>Sì</v>
      </c>
      <c r="F35" s="203">
        <f ca="1">IFERROR(VLOOKUP($A35,'TABELLA DI APPOGGIO'!$B$2:$EH$86,106,FALSE()),"")</f>
        <v>100</v>
      </c>
      <c r="G35" s="203">
        <f ca="1">IFERROR(VLOOKUP($A35,'TABELLA DI APPOGGIO'!$B$2:$EH$86,107,FALSE()),"")</f>
        <v>112</v>
      </c>
      <c r="H35" s="203">
        <f ca="1">IFERROR(VLOOKUP($A35,'TABELLA DI APPOGGIO'!$B$2:$EH$86,108,FALSE()),"")</f>
        <v>150</v>
      </c>
      <c r="I35" s="203">
        <f ca="1">IFERROR(VLOOKUP($A35,'TABELLA DI APPOGGIO'!$B$2:$EH$86,109,FALSE()),"")</f>
        <v>105</v>
      </c>
      <c r="J35" s="203">
        <f ca="1">IFERROR(VLOOKUP($A35,'TABELLA DI APPOGGIO'!$B$2:$EH$86,110,FALSE()),"")</f>
        <v>230</v>
      </c>
      <c r="K35" s="203">
        <f ca="1">IFERROR(VLOOKUP($A35,'TABELLA DI APPOGGIO'!$B$2:$EH$86,111,FALSE()),"")</f>
        <v>101</v>
      </c>
      <c r="L35" s="203">
        <f ca="1">IFERROR(VLOOKUP($A35,'TABELLA DI APPOGGIO'!$B$2:$EH$86,112,FALSE()),"")</f>
        <v>10</v>
      </c>
      <c r="M35" s="203">
        <f ca="1">IFERROR(VLOOKUP($A35,'TABELLA DI APPOGGIO'!$B$2:$EH$86,113,FALSE()),"")</f>
        <v>89</v>
      </c>
      <c r="N35" s="203">
        <f t="shared" ca="1" si="0"/>
        <v>897</v>
      </c>
    </row>
    <row r="36" spans="1:1024" ht="60" customHeight="1">
      <c r="A36" s="197" t="str">
        <f ca="1">'TABELLA C'!B36</f>
        <v>A1_A1</v>
      </c>
      <c r="B36" s="198" t="str">
        <f ca="1">IFERROR(VLOOKUP($A36,'TABELLA DI APPOGGIO'!$B$2:$EH$86,2,FALSE()),"")</f>
        <v>A1</v>
      </c>
      <c r="C36" s="198" t="str">
        <f ca="1">IFERROR(VLOOKUP($A36,'TABELLA DI APPOGGIO'!$B$2:$EH$86,3,FALSE()),"")</f>
        <v>Accesso, valutazione e progettazione</v>
      </c>
      <c r="D36" s="198" t="str">
        <f ca="1">IFERROR(VLOOKUP($A36,'TABELLA DI APPOGGIO'!$B$2:$EH$86,4,FALSE()),"")</f>
        <v>Servizi di Informazione consulenza e orientamento</v>
      </c>
      <c r="E36" s="198" t="str">
        <f ca="1">IFERROR(VLOOKUP($A36,'TABELLA DI APPOGGIO'!$B$2:$EI$86,138,FALSE()),"")</f>
        <v>Sì</v>
      </c>
      <c r="F36" s="203">
        <f ca="1">IFERROR(VLOOKUP($A36,'TABELLA DI APPOGGIO'!$B$2:$EH$86,106,FALSE()),"")</f>
        <v>100</v>
      </c>
      <c r="G36" s="203">
        <f ca="1">IFERROR(VLOOKUP($A36,'TABELLA DI APPOGGIO'!$B$2:$EH$86,107,FALSE()),"")</f>
        <v>112</v>
      </c>
      <c r="H36" s="203">
        <f ca="1">IFERROR(VLOOKUP($A36,'TABELLA DI APPOGGIO'!$B$2:$EH$86,108,FALSE()),"")</f>
        <v>150</v>
      </c>
      <c r="I36" s="203">
        <f ca="1">IFERROR(VLOOKUP($A36,'TABELLA DI APPOGGIO'!$B$2:$EH$86,109,FALSE()),"")</f>
        <v>105</v>
      </c>
      <c r="J36" s="203">
        <f ca="1">IFERROR(VLOOKUP($A36,'TABELLA DI APPOGGIO'!$B$2:$EH$86,110,FALSE()),"")</f>
        <v>230</v>
      </c>
      <c r="K36" s="203">
        <f ca="1">IFERROR(VLOOKUP($A36,'TABELLA DI APPOGGIO'!$B$2:$EH$86,111,FALSE()),"")</f>
        <v>101</v>
      </c>
      <c r="L36" s="203">
        <f ca="1">IFERROR(VLOOKUP($A36,'TABELLA DI APPOGGIO'!$B$2:$EH$86,112,FALSE()),"")</f>
        <v>10</v>
      </c>
      <c r="M36" s="203">
        <f ca="1">IFERROR(VLOOKUP($A36,'TABELLA DI APPOGGIO'!$B$2:$EH$86,113,FALSE()),"")</f>
        <v>89</v>
      </c>
      <c r="N36" s="203">
        <f t="shared" ca="1" si="0"/>
        <v>897</v>
      </c>
    </row>
    <row r="37" spans="1:1024" ht="60" customHeight="1">
      <c r="A37" s="197" t="str">
        <f ca="1">'TABELLA C'!B37</f>
        <v>A1_A1</v>
      </c>
      <c r="B37" s="198" t="str">
        <f ca="1">IFERROR(VLOOKUP($A37,'TABELLA DI APPOGGIO'!$B$2:$EH$86,2,FALSE()),"")</f>
        <v>A1</v>
      </c>
      <c r="C37" s="198" t="str">
        <f ca="1">IFERROR(VLOOKUP($A37,'TABELLA DI APPOGGIO'!$B$2:$EH$86,3,FALSE()),"")</f>
        <v>Accesso, valutazione e progettazione</v>
      </c>
      <c r="D37" s="198" t="str">
        <f ca="1">IFERROR(VLOOKUP($A37,'TABELLA DI APPOGGIO'!$B$2:$EH$86,4,FALSE()),"")</f>
        <v>Servizi di Informazione consulenza e orientamento</v>
      </c>
      <c r="E37" s="198" t="str">
        <f ca="1">IFERROR(VLOOKUP($A37,'TABELLA DI APPOGGIO'!$B$2:$EI$86,138,FALSE()),"")</f>
        <v>Sì</v>
      </c>
      <c r="F37" s="203">
        <f ca="1">IFERROR(VLOOKUP($A37,'TABELLA DI APPOGGIO'!$B$2:$EH$86,106,FALSE()),"")</f>
        <v>100</v>
      </c>
      <c r="G37" s="203">
        <f ca="1">IFERROR(VLOOKUP($A37,'TABELLA DI APPOGGIO'!$B$2:$EH$86,107,FALSE()),"")</f>
        <v>112</v>
      </c>
      <c r="H37" s="203">
        <f ca="1">IFERROR(VLOOKUP($A37,'TABELLA DI APPOGGIO'!$B$2:$EH$86,108,FALSE()),"")</f>
        <v>150</v>
      </c>
      <c r="I37" s="203">
        <f ca="1">IFERROR(VLOOKUP($A37,'TABELLA DI APPOGGIO'!$B$2:$EH$86,109,FALSE()),"")</f>
        <v>105</v>
      </c>
      <c r="J37" s="203">
        <f ca="1">IFERROR(VLOOKUP($A37,'TABELLA DI APPOGGIO'!$B$2:$EH$86,110,FALSE()),"")</f>
        <v>230</v>
      </c>
      <c r="K37" s="203">
        <f ca="1">IFERROR(VLOOKUP($A37,'TABELLA DI APPOGGIO'!$B$2:$EH$86,111,FALSE()),"")</f>
        <v>101</v>
      </c>
      <c r="L37" s="203">
        <f ca="1">IFERROR(VLOOKUP($A37,'TABELLA DI APPOGGIO'!$B$2:$EH$86,112,FALSE()),"")</f>
        <v>10</v>
      </c>
      <c r="M37" s="203">
        <f ca="1">IFERROR(VLOOKUP($A37,'TABELLA DI APPOGGIO'!$B$2:$EH$86,113,FALSE()),"")</f>
        <v>89</v>
      </c>
      <c r="N37" s="203">
        <f t="shared" ca="1" si="0"/>
        <v>897</v>
      </c>
    </row>
    <row r="38" spans="1:1024" ht="60" customHeight="1">
      <c r="A38" s="197" t="str">
        <f ca="1">'TABELLA C'!B38</f>
        <v>A1_A1</v>
      </c>
      <c r="B38" s="198" t="str">
        <f ca="1">IFERROR(VLOOKUP($A38,'TABELLA DI APPOGGIO'!$B$2:$EH$86,2,FALSE()),"")</f>
        <v>A1</v>
      </c>
      <c r="C38" s="198" t="str">
        <f ca="1">IFERROR(VLOOKUP($A38,'TABELLA DI APPOGGIO'!$B$2:$EH$86,3,FALSE()),"")</f>
        <v>Accesso, valutazione e progettazione</v>
      </c>
      <c r="D38" s="198" t="str">
        <f ca="1">IFERROR(VLOOKUP($A38,'TABELLA DI APPOGGIO'!$B$2:$EH$86,4,FALSE()),"")</f>
        <v>Servizi di Informazione consulenza e orientamento</v>
      </c>
      <c r="E38" s="198" t="str">
        <f ca="1">IFERROR(VLOOKUP($A38,'TABELLA DI APPOGGIO'!$B$2:$EI$86,138,FALSE()),"")</f>
        <v>Sì</v>
      </c>
      <c r="F38" s="203">
        <f ca="1">IFERROR(VLOOKUP($A38,'TABELLA DI APPOGGIO'!$B$2:$EH$86,106,FALSE()),"")</f>
        <v>100</v>
      </c>
      <c r="G38" s="203">
        <f ca="1">IFERROR(VLOOKUP($A38,'TABELLA DI APPOGGIO'!$B$2:$EH$86,107,FALSE()),"")</f>
        <v>112</v>
      </c>
      <c r="H38" s="203">
        <f ca="1">IFERROR(VLOOKUP($A38,'TABELLA DI APPOGGIO'!$B$2:$EH$86,108,FALSE()),"")</f>
        <v>150</v>
      </c>
      <c r="I38" s="203">
        <f ca="1">IFERROR(VLOOKUP($A38,'TABELLA DI APPOGGIO'!$B$2:$EH$86,109,FALSE()),"")</f>
        <v>105</v>
      </c>
      <c r="J38" s="203">
        <f ca="1">IFERROR(VLOOKUP($A38,'TABELLA DI APPOGGIO'!$B$2:$EH$86,110,FALSE()),"")</f>
        <v>230</v>
      </c>
      <c r="K38" s="203">
        <f ca="1">IFERROR(VLOOKUP($A38,'TABELLA DI APPOGGIO'!$B$2:$EH$86,111,FALSE()),"")</f>
        <v>101</v>
      </c>
      <c r="L38" s="203">
        <f ca="1">IFERROR(VLOOKUP($A38,'TABELLA DI APPOGGIO'!$B$2:$EH$86,112,FALSE()),"")</f>
        <v>10</v>
      </c>
      <c r="M38" s="203">
        <f ca="1">IFERROR(VLOOKUP($A38,'TABELLA DI APPOGGIO'!$B$2:$EH$86,113,FALSE()),"")</f>
        <v>89</v>
      </c>
      <c r="N38" s="203">
        <f t="shared" ca="1" si="0"/>
        <v>897</v>
      </c>
    </row>
    <row r="39" spans="1:1024" ht="60" customHeight="1">
      <c r="A39" s="197" t="str">
        <f ca="1">'TABELLA C'!B39</f>
        <v>A1_A1</v>
      </c>
      <c r="B39" s="198" t="str">
        <f ca="1">IFERROR(VLOOKUP($A39,'TABELLA DI APPOGGIO'!$B$2:$EH$86,2,FALSE()),"")</f>
        <v>A1</v>
      </c>
      <c r="C39" s="198" t="str">
        <f ca="1">IFERROR(VLOOKUP($A39,'TABELLA DI APPOGGIO'!$B$2:$EH$86,3,FALSE()),"")</f>
        <v>Accesso, valutazione e progettazione</v>
      </c>
      <c r="D39" s="198" t="str">
        <f ca="1">IFERROR(VLOOKUP($A39,'TABELLA DI APPOGGIO'!$B$2:$EH$86,4,FALSE()),"")</f>
        <v>Servizi di Informazione consulenza e orientamento</v>
      </c>
      <c r="E39" s="198" t="str">
        <f ca="1">IFERROR(VLOOKUP($A39,'TABELLA DI APPOGGIO'!$B$2:$EI$86,138,FALSE()),"")</f>
        <v>Sì</v>
      </c>
      <c r="F39" s="203">
        <f ca="1">IFERROR(VLOOKUP($A39,'TABELLA DI APPOGGIO'!$B$2:$EH$86,106,FALSE()),"")</f>
        <v>100</v>
      </c>
      <c r="G39" s="203">
        <f ca="1">IFERROR(VLOOKUP($A39,'TABELLA DI APPOGGIO'!$B$2:$EH$86,107,FALSE()),"")</f>
        <v>112</v>
      </c>
      <c r="H39" s="203">
        <f ca="1">IFERROR(VLOOKUP($A39,'TABELLA DI APPOGGIO'!$B$2:$EH$86,108,FALSE()),"")</f>
        <v>150</v>
      </c>
      <c r="I39" s="203">
        <f ca="1">IFERROR(VLOOKUP($A39,'TABELLA DI APPOGGIO'!$B$2:$EH$86,109,FALSE()),"")</f>
        <v>105</v>
      </c>
      <c r="J39" s="203">
        <f ca="1">IFERROR(VLOOKUP($A39,'TABELLA DI APPOGGIO'!$B$2:$EH$86,110,FALSE()),"")</f>
        <v>230</v>
      </c>
      <c r="K39" s="203">
        <f ca="1">IFERROR(VLOOKUP($A39,'TABELLA DI APPOGGIO'!$B$2:$EH$86,111,FALSE()),"")</f>
        <v>101</v>
      </c>
      <c r="L39" s="203">
        <f ca="1">IFERROR(VLOOKUP($A39,'TABELLA DI APPOGGIO'!$B$2:$EH$86,112,FALSE()),"")</f>
        <v>10</v>
      </c>
      <c r="M39" s="203">
        <f ca="1">IFERROR(VLOOKUP($A39,'TABELLA DI APPOGGIO'!$B$2:$EH$86,113,FALSE()),"")</f>
        <v>89</v>
      </c>
      <c r="N39" s="203">
        <f t="shared" ca="1" si="0"/>
        <v>897</v>
      </c>
    </row>
    <row r="40" spans="1:1024" ht="60" customHeight="1">
      <c r="A40" s="197" t="str">
        <f ca="1">'TABELLA C'!B40</f>
        <v>A1_A1</v>
      </c>
      <c r="B40" s="198" t="str">
        <f ca="1">IFERROR(VLOOKUP($A40,'TABELLA DI APPOGGIO'!$B$2:$EH$86,2,FALSE()),"")</f>
        <v>A1</v>
      </c>
      <c r="C40" s="198" t="str">
        <f ca="1">IFERROR(VLOOKUP($A40,'TABELLA DI APPOGGIO'!$B$2:$EH$86,3,FALSE()),"")</f>
        <v>Accesso, valutazione e progettazione</v>
      </c>
      <c r="D40" s="198" t="str">
        <f ca="1">IFERROR(VLOOKUP($A40,'TABELLA DI APPOGGIO'!$B$2:$EH$86,4,FALSE()),"")</f>
        <v>Servizi di Informazione consulenza e orientamento</v>
      </c>
      <c r="E40" s="198" t="str">
        <f ca="1">IFERROR(VLOOKUP($A40,'TABELLA DI APPOGGIO'!$B$2:$EI$86,138,FALSE()),"")</f>
        <v>Sì</v>
      </c>
      <c r="F40" s="203">
        <f ca="1">IFERROR(VLOOKUP($A40,'TABELLA DI APPOGGIO'!$B$2:$EH$86,106,FALSE()),"")</f>
        <v>100</v>
      </c>
      <c r="G40" s="203">
        <f ca="1">IFERROR(VLOOKUP($A40,'TABELLA DI APPOGGIO'!$B$2:$EH$86,107,FALSE()),"")</f>
        <v>112</v>
      </c>
      <c r="H40" s="203">
        <f ca="1">IFERROR(VLOOKUP($A40,'TABELLA DI APPOGGIO'!$B$2:$EH$86,108,FALSE()),"")</f>
        <v>150</v>
      </c>
      <c r="I40" s="203">
        <f ca="1">IFERROR(VLOOKUP($A40,'TABELLA DI APPOGGIO'!$B$2:$EH$86,109,FALSE()),"")</f>
        <v>105</v>
      </c>
      <c r="J40" s="203">
        <f ca="1">IFERROR(VLOOKUP($A40,'TABELLA DI APPOGGIO'!$B$2:$EH$86,110,FALSE()),"")</f>
        <v>230</v>
      </c>
      <c r="K40" s="203">
        <f ca="1">IFERROR(VLOOKUP($A40,'TABELLA DI APPOGGIO'!$B$2:$EH$86,111,FALSE()),"")</f>
        <v>101</v>
      </c>
      <c r="L40" s="203">
        <f ca="1">IFERROR(VLOOKUP($A40,'TABELLA DI APPOGGIO'!$B$2:$EH$86,112,FALSE()),"")</f>
        <v>10</v>
      </c>
      <c r="M40" s="203">
        <f ca="1">IFERROR(VLOOKUP($A40,'TABELLA DI APPOGGIO'!$B$2:$EH$86,113,FALSE()),"")</f>
        <v>89</v>
      </c>
      <c r="N40" s="203">
        <f t="shared" ca="1" si="0"/>
        <v>897</v>
      </c>
    </row>
    <row r="41" spans="1:1024" ht="15">
      <c r="E41" s="198">
        <f ca="1">COUNTIF(E3:E40,"Sì")</f>
        <v>38</v>
      </c>
      <c r="F41" s="203">
        <f t="shared" ref="F41:N41" ca="1" si="1">SUM(F3:F40)</f>
        <v>3800</v>
      </c>
      <c r="G41" s="203">
        <f t="shared" ca="1" si="1"/>
        <v>4256</v>
      </c>
      <c r="H41" s="203">
        <f t="shared" ca="1" si="1"/>
        <v>5700</v>
      </c>
      <c r="I41" s="203">
        <f t="shared" ca="1" si="1"/>
        <v>3990</v>
      </c>
      <c r="J41" s="203">
        <f t="shared" ca="1" si="1"/>
        <v>8740</v>
      </c>
      <c r="K41" s="203">
        <f t="shared" ca="1" si="1"/>
        <v>3838</v>
      </c>
      <c r="L41" s="203">
        <f t="shared" ca="1" si="1"/>
        <v>380</v>
      </c>
      <c r="M41" s="203">
        <f t="shared" ca="1" si="1"/>
        <v>3382</v>
      </c>
      <c r="N41" s="203">
        <f t="shared" ca="1" si="1"/>
        <v>34086</v>
      </c>
    </row>
    <row r="42" spans="1:1024">
      <c r="A42" s="190">
        <v>2025</v>
      </c>
      <c r="F42" s="202"/>
      <c r="G42" s="202"/>
      <c r="H42" s="202"/>
      <c r="I42" s="202"/>
      <c r="J42" s="202"/>
      <c r="K42" s="202"/>
      <c r="L42" s="202"/>
      <c r="M42" s="202"/>
      <c r="N42" s="202"/>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c r="FA42" s="201"/>
      <c r="FB42" s="201"/>
      <c r="FC42" s="201"/>
      <c r="FD42" s="201"/>
      <c r="FE42" s="201"/>
      <c r="FF42" s="201"/>
      <c r="FG42" s="201"/>
      <c r="FH42" s="201"/>
      <c r="FI42" s="201"/>
      <c r="FJ42" s="201"/>
      <c r="FK42" s="201"/>
      <c r="FL42" s="201"/>
      <c r="FM42" s="201"/>
      <c r="FN42" s="201"/>
      <c r="FO42" s="201"/>
      <c r="FP42" s="201"/>
      <c r="FQ42" s="201"/>
      <c r="FR42" s="201"/>
      <c r="FS42" s="201"/>
      <c r="FT42" s="201"/>
      <c r="FU42" s="201"/>
      <c r="FV42" s="201"/>
      <c r="FW42" s="201"/>
      <c r="FX42" s="201"/>
      <c r="FY42" s="201"/>
      <c r="FZ42" s="201"/>
      <c r="GA42" s="201"/>
      <c r="GB42" s="201"/>
      <c r="GC42" s="201"/>
      <c r="GD42" s="201"/>
      <c r="GE42" s="201"/>
      <c r="GF42" s="201"/>
      <c r="GG42" s="201"/>
      <c r="GH42" s="201"/>
      <c r="GI42" s="201"/>
      <c r="GJ42" s="201"/>
      <c r="GK42" s="201"/>
      <c r="GL42" s="201"/>
      <c r="GM42" s="201"/>
      <c r="GN42" s="201"/>
      <c r="GO42" s="201"/>
      <c r="GP42" s="201"/>
      <c r="GQ42" s="201"/>
      <c r="GR42" s="201"/>
      <c r="GS42" s="201"/>
      <c r="GT42" s="201"/>
      <c r="GU42" s="201"/>
      <c r="GV42" s="201"/>
      <c r="GW42" s="201"/>
      <c r="GX42" s="201"/>
      <c r="GY42" s="201"/>
      <c r="GZ42" s="201"/>
      <c r="HA42" s="201"/>
      <c r="HB42" s="201"/>
      <c r="HC42" s="201"/>
      <c r="HD42" s="201"/>
      <c r="HE42" s="201"/>
      <c r="HF42" s="201"/>
      <c r="HG42" s="201"/>
      <c r="HH42" s="201"/>
      <c r="HI42" s="201"/>
      <c r="HJ42" s="201"/>
      <c r="HK42" s="201"/>
      <c r="HL42" s="201"/>
      <c r="HM42" s="201"/>
      <c r="HN42" s="201"/>
      <c r="HO42" s="201"/>
      <c r="HP42" s="201"/>
      <c r="HQ42" s="201"/>
      <c r="HR42" s="201"/>
      <c r="HS42" s="201"/>
      <c r="HT42" s="201"/>
      <c r="HU42" s="201"/>
      <c r="HV42" s="201"/>
      <c r="HW42" s="201"/>
      <c r="HX42" s="201"/>
      <c r="HY42" s="201"/>
      <c r="HZ42" s="201"/>
      <c r="IA42" s="201"/>
      <c r="IB42" s="201"/>
      <c r="IC42" s="201"/>
      <c r="ID42" s="201"/>
      <c r="IE42" s="201"/>
      <c r="IF42" s="201"/>
      <c r="IG42" s="201"/>
      <c r="IH42" s="201"/>
      <c r="II42" s="201"/>
      <c r="IJ42" s="201"/>
      <c r="IK42" s="201"/>
      <c r="IL42" s="201"/>
      <c r="IM42" s="201"/>
      <c r="IN42" s="201"/>
      <c r="IO42" s="201"/>
      <c r="IP42" s="201"/>
      <c r="IQ42" s="201"/>
      <c r="IR42" s="201"/>
      <c r="IS42" s="201"/>
      <c r="IT42" s="201"/>
      <c r="IU42" s="201"/>
      <c r="IV42" s="201"/>
      <c r="IW42" s="201"/>
      <c r="IX42" s="201"/>
      <c r="IY42" s="201"/>
      <c r="IZ42" s="201"/>
      <c r="JA42" s="201"/>
      <c r="JB42" s="201"/>
      <c r="JC42" s="201"/>
      <c r="JD42" s="201"/>
      <c r="JE42" s="201"/>
      <c r="JF42" s="201"/>
      <c r="JG42" s="201"/>
      <c r="JH42" s="201"/>
      <c r="JI42" s="201"/>
      <c r="JJ42" s="201"/>
      <c r="JK42" s="201"/>
      <c r="JL42" s="201"/>
      <c r="JM42" s="201"/>
      <c r="JN42" s="201"/>
      <c r="JO42" s="201"/>
      <c r="JP42" s="201"/>
      <c r="JQ42" s="201"/>
      <c r="JR42" s="201"/>
      <c r="JS42" s="201"/>
      <c r="JT42" s="201"/>
      <c r="JU42" s="201"/>
      <c r="JV42" s="201"/>
      <c r="JW42" s="201"/>
      <c r="JX42" s="201"/>
      <c r="JY42" s="201"/>
      <c r="JZ42" s="201"/>
      <c r="KA42" s="201"/>
      <c r="KB42" s="201"/>
      <c r="KC42" s="201"/>
      <c r="KD42" s="201"/>
      <c r="KE42" s="201"/>
      <c r="KF42" s="201"/>
      <c r="KG42" s="201"/>
      <c r="KH42" s="201"/>
      <c r="KI42" s="201"/>
      <c r="KJ42" s="201"/>
      <c r="KK42" s="201"/>
      <c r="KL42" s="201"/>
      <c r="KM42" s="201"/>
      <c r="KN42" s="201"/>
      <c r="KO42" s="201"/>
      <c r="KP42" s="201"/>
      <c r="KQ42" s="201"/>
      <c r="KR42" s="201"/>
      <c r="KS42" s="201"/>
      <c r="KT42" s="201"/>
      <c r="KU42" s="201"/>
      <c r="KV42" s="201"/>
      <c r="KW42" s="201"/>
      <c r="KX42" s="201"/>
      <c r="KY42" s="201"/>
      <c r="KZ42" s="201"/>
      <c r="LA42" s="201"/>
      <c r="LB42" s="201"/>
      <c r="LC42" s="201"/>
      <c r="LD42" s="201"/>
      <c r="LE42" s="201"/>
      <c r="LF42" s="201"/>
      <c r="LG42" s="201"/>
      <c r="LH42" s="201"/>
      <c r="LI42" s="201"/>
      <c r="LJ42" s="201"/>
      <c r="LK42" s="201"/>
      <c r="LL42" s="201"/>
      <c r="LM42" s="201"/>
      <c r="LN42" s="201"/>
      <c r="LO42" s="201"/>
      <c r="LP42" s="201"/>
      <c r="LQ42" s="201"/>
      <c r="LR42" s="201"/>
      <c r="LS42" s="201"/>
      <c r="LT42" s="201"/>
      <c r="LU42" s="201"/>
      <c r="LV42" s="201"/>
      <c r="LW42" s="201"/>
      <c r="LX42" s="201"/>
      <c r="LY42" s="201"/>
      <c r="LZ42" s="201"/>
      <c r="MA42" s="201"/>
      <c r="MB42" s="201"/>
      <c r="MC42" s="201"/>
      <c r="MD42" s="201"/>
      <c r="ME42" s="201"/>
      <c r="MF42" s="201"/>
      <c r="MG42" s="201"/>
      <c r="MH42" s="201"/>
      <c r="MI42" s="201"/>
      <c r="MJ42" s="201"/>
      <c r="MK42" s="201"/>
      <c r="ML42" s="201"/>
      <c r="MM42" s="201"/>
      <c r="MN42" s="201"/>
      <c r="MO42" s="201"/>
      <c r="MP42" s="201"/>
      <c r="MQ42" s="201"/>
      <c r="MR42" s="201"/>
      <c r="MS42" s="201"/>
      <c r="MT42" s="201"/>
      <c r="MU42" s="201"/>
      <c r="MV42" s="201"/>
      <c r="MW42" s="201"/>
      <c r="MX42" s="201"/>
      <c r="MY42" s="201"/>
      <c r="MZ42" s="201"/>
      <c r="NA42" s="201"/>
      <c r="NB42" s="201"/>
      <c r="NC42" s="201"/>
      <c r="ND42" s="201"/>
      <c r="NE42" s="201"/>
      <c r="NF42" s="201"/>
      <c r="NG42" s="201"/>
      <c r="NH42" s="201"/>
      <c r="NI42" s="201"/>
      <c r="NJ42" s="201"/>
      <c r="NK42" s="201"/>
      <c r="NL42" s="201"/>
      <c r="NM42" s="201"/>
      <c r="NN42" s="201"/>
      <c r="NO42" s="201"/>
      <c r="NP42" s="201"/>
      <c r="NQ42" s="201"/>
      <c r="NR42" s="201"/>
      <c r="NS42" s="201"/>
      <c r="NT42" s="201"/>
      <c r="NU42" s="201"/>
      <c r="NV42" s="201"/>
      <c r="NW42" s="201"/>
      <c r="NX42" s="201"/>
      <c r="NY42" s="201"/>
      <c r="NZ42" s="201"/>
      <c r="OA42" s="201"/>
      <c r="OB42" s="201"/>
      <c r="OC42" s="201"/>
      <c r="OD42" s="201"/>
      <c r="OE42" s="201"/>
      <c r="OF42" s="201"/>
      <c r="OG42" s="201"/>
      <c r="OH42" s="201"/>
      <c r="OI42" s="201"/>
      <c r="OJ42" s="201"/>
      <c r="OK42" s="201"/>
      <c r="OL42" s="201"/>
      <c r="OM42" s="201"/>
      <c r="ON42" s="201"/>
      <c r="OO42" s="201"/>
      <c r="OP42" s="201"/>
      <c r="OQ42" s="201"/>
      <c r="OR42" s="201"/>
      <c r="OS42" s="201"/>
      <c r="OT42" s="201"/>
      <c r="OU42" s="201"/>
      <c r="OV42" s="201"/>
      <c r="OW42" s="201"/>
      <c r="OX42" s="201"/>
      <c r="OY42" s="201"/>
      <c r="OZ42" s="201"/>
      <c r="PA42" s="201"/>
      <c r="PB42" s="201"/>
      <c r="PC42" s="201"/>
      <c r="PD42" s="201"/>
      <c r="PE42" s="201"/>
      <c r="PF42" s="201"/>
      <c r="PG42" s="201"/>
      <c r="PH42" s="201"/>
      <c r="PI42" s="201"/>
      <c r="PJ42" s="201"/>
      <c r="PK42" s="201"/>
      <c r="PL42" s="201"/>
      <c r="PM42" s="201"/>
      <c r="PN42" s="201"/>
      <c r="PO42" s="201"/>
      <c r="PP42" s="201"/>
      <c r="PQ42" s="201"/>
      <c r="PR42" s="201"/>
      <c r="PS42" s="201"/>
      <c r="PT42" s="201"/>
      <c r="PU42" s="201"/>
      <c r="PV42" s="201"/>
      <c r="PW42" s="201"/>
      <c r="PX42" s="201"/>
      <c r="PY42" s="201"/>
      <c r="PZ42" s="201"/>
      <c r="QA42" s="201"/>
      <c r="QB42" s="201"/>
      <c r="QC42" s="201"/>
      <c r="QD42" s="201"/>
      <c r="QE42" s="201"/>
      <c r="QF42" s="201"/>
      <c r="QG42" s="201"/>
      <c r="QH42" s="201"/>
      <c r="QI42" s="201"/>
      <c r="QJ42" s="201"/>
      <c r="QK42" s="201"/>
      <c r="QL42" s="201"/>
      <c r="QM42" s="201"/>
      <c r="QN42" s="201"/>
      <c r="QO42" s="201"/>
      <c r="QP42" s="201"/>
      <c r="QQ42" s="201"/>
      <c r="QR42" s="201"/>
      <c r="QS42" s="201"/>
      <c r="QT42" s="201"/>
      <c r="QU42" s="201"/>
      <c r="QV42" s="201"/>
      <c r="QW42" s="201"/>
      <c r="QX42" s="201"/>
      <c r="QY42" s="201"/>
      <c r="QZ42" s="201"/>
      <c r="RA42" s="201"/>
      <c r="RB42" s="201"/>
      <c r="RC42" s="201"/>
      <c r="RD42" s="201"/>
      <c r="RE42" s="201"/>
      <c r="RF42" s="201"/>
      <c r="RG42" s="201"/>
      <c r="RH42" s="201"/>
      <c r="RI42" s="201"/>
      <c r="RJ42" s="201"/>
      <c r="RK42" s="201"/>
      <c r="RL42" s="201"/>
      <c r="RM42" s="201"/>
      <c r="RN42" s="201"/>
      <c r="RO42" s="201"/>
      <c r="RP42" s="201"/>
      <c r="RQ42" s="201"/>
      <c r="RR42" s="201"/>
      <c r="RS42" s="201"/>
      <c r="RT42" s="201"/>
      <c r="RU42" s="201"/>
      <c r="RV42" s="201"/>
      <c r="RW42" s="201"/>
      <c r="RX42" s="201"/>
      <c r="RY42" s="201"/>
      <c r="RZ42" s="201"/>
      <c r="SA42" s="201"/>
      <c r="SB42" s="201"/>
      <c r="SC42" s="201"/>
      <c r="SD42" s="201"/>
      <c r="SE42" s="201"/>
      <c r="SF42" s="201"/>
      <c r="SG42" s="201"/>
      <c r="SH42" s="201"/>
      <c r="SI42" s="201"/>
      <c r="SJ42" s="201"/>
      <c r="SK42" s="201"/>
      <c r="SL42" s="201"/>
      <c r="SM42" s="201"/>
      <c r="SN42" s="201"/>
      <c r="SO42" s="201"/>
      <c r="SP42" s="201"/>
      <c r="SQ42" s="201"/>
      <c r="SR42" s="201"/>
      <c r="SS42" s="201"/>
      <c r="ST42" s="201"/>
      <c r="SU42" s="201"/>
      <c r="SV42" s="201"/>
      <c r="SW42" s="201"/>
      <c r="SX42" s="201"/>
      <c r="SY42" s="201"/>
      <c r="SZ42" s="201"/>
      <c r="TA42" s="201"/>
      <c r="TB42" s="201"/>
      <c r="TC42" s="201"/>
      <c r="TD42" s="201"/>
      <c r="TE42" s="201"/>
      <c r="TF42" s="201"/>
      <c r="TG42" s="201"/>
      <c r="TH42" s="201"/>
      <c r="TI42" s="201"/>
      <c r="TJ42" s="201"/>
      <c r="TK42" s="201"/>
      <c r="TL42" s="201"/>
      <c r="TM42" s="201"/>
      <c r="TN42" s="201"/>
      <c r="TO42" s="201"/>
      <c r="TP42" s="201"/>
      <c r="TQ42" s="201"/>
      <c r="TR42" s="201"/>
      <c r="TS42" s="201"/>
      <c r="TT42" s="201"/>
      <c r="TU42" s="201"/>
      <c r="TV42" s="201"/>
      <c r="TW42" s="201"/>
      <c r="TX42" s="201"/>
      <c r="TY42" s="201"/>
      <c r="TZ42" s="201"/>
      <c r="UA42" s="201"/>
      <c r="UB42" s="201"/>
      <c r="UC42" s="201"/>
      <c r="UD42" s="201"/>
      <c r="UE42" s="201"/>
      <c r="UF42" s="201"/>
      <c r="UG42" s="201"/>
      <c r="UH42" s="201"/>
      <c r="UI42" s="201"/>
      <c r="UJ42" s="201"/>
      <c r="UK42" s="201"/>
      <c r="UL42" s="201"/>
      <c r="UM42" s="201"/>
      <c r="UN42" s="201"/>
      <c r="UO42" s="201"/>
      <c r="UP42" s="201"/>
      <c r="UQ42" s="201"/>
      <c r="UR42" s="201"/>
      <c r="US42" s="201"/>
      <c r="UT42" s="201"/>
      <c r="UU42" s="201"/>
      <c r="UV42" s="201"/>
      <c r="UW42" s="201"/>
      <c r="UX42" s="201"/>
      <c r="UY42" s="201"/>
      <c r="UZ42" s="201"/>
      <c r="VA42" s="201"/>
      <c r="VB42" s="201"/>
      <c r="VC42" s="201"/>
      <c r="VD42" s="201"/>
      <c r="VE42" s="201"/>
      <c r="VF42" s="201"/>
      <c r="VG42" s="201"/>
      <c r="VH42" s="201"/>
      <c r="VI42" s="201"/>
      <c r="VJ42" s="201"/>
      <c r="VK42" s="201"/>
      <c r="VL42" s="201"/>
      <c r="VM42" s="201"/>
      <c r="VN42" s="201"/>
      <c r="VO42" s="201"/>
      <c r="VP42" s="201"/>
      <c r="VQ42" s="201"/>
      <c r="VR42" s="201"/>
      <c r="VS42" s="201"/>
      <c r="VT42" s="201"/>
      <c r="VU42" s="201"/>
      <c r="VV42" s="201"/>
      <c r="VW42" s="201"/>
      <c r="VX42" s="201"/>
      <c r="VY42" s="201"/>
      <c r="VZ42" s="201"/>
      <c r="WA42" s="201"/>
      <c r="WB42" s="201"/>
      <c r="WC42" s="201"/>
      <c r="WD42" s="201"/>
      <c r="WE42" s="201"/>
      <c r="WF42" s="201"/>
      <c r="WG42" s="201"/>
      <c r="WH42" s="201"/>
      <c r="WI42" s="201"/>
      <c r="WJ42" s="201"/>
      <c r="WK42" s="201"/>
      <c r="WL42" s="201"/>
      <c r="WM42" s="201"/>
      <c r="WN42" s="201"/>
      <c r="WO42" s="201"/>
      <c r="WP42" s="201"/>
      <c r="WQ42" s="201"/>
      <c r="WR42" s="201"/>
      <c r="WS42" s="201"/>
      <c r="WT42" s="201"/>
      <c r="WU42" s="201"/>
      <c r="WV42" s="201"/>
      <c r="WW42" s="201"/>
      <c r="WX42" s="201"/>
      <c r="WY42" s="201"/>
      <c r="WZ42" s="201"/>
      <c r="XA42" s="201"/>
      <c r="XB42" s="201"/>
      <c r="XC42" s="201"/>
      <c r="XD42" s="201"/>
      <c r="XE42" s="201"/>
      <c r="XF42" s="201"/>
      <c r="XG42" s="201"/>
      <c r="XH42" s="201"/>
      <c r="XI42" s="201"/>
      <c r="XJ42" s="201"/>
      <c r="XK42" s="201"/>
      <c r="XL42" s="201"/>
      <c r="XM42" s="201"/>
      <c r="XN42" s="201"/>
      <c r="XO42" s="201"/>
      <c r="XP42" s="201"/>
      <c r="XQ42" s="201"/>
      <c r="XR42" s="201"/>
      <c r="XS42" s="201"/>
      <c r="XT42" s="201"/>
      <c r="XU42" s="201"/>
      <c r="XV42" s="201"/>
      <c r="XW42" s="201"/>
      <c r="XX42" s="201"/>
      <c r="XY42" s="201"/>
      <c r="XZ42" s="201"/>
      <c r="YA42" s="201"/>
      <c r="YB42" s="201"/>
      <c r="YC42" s="201"/>
      <c r="YD42" s="201"/>
      <c r="YE42" s="201"/>
      <c r="YF42" s="201"/>
      <c r="YG42" s="201"/>
      <c r="YH42" s="201"/>
      <c r="YI42" s="201"/>
      <c r="YJ42" s="201"/>
      <c r="YK42" s="201"/>
      <c r="YL42" s="201"/>
      <c r="YM42" s="201"/>
      <c r="YN42" s="201"/>
      <c r="YO42" s="201"/>
      <c r="YP42" s="201"/>
      <c r="YQ42" s="201"/>
      <c r="YR42" s="201"/>
      <c r="YS42" s="201"/>
      <c r="YT42" s="201"/>
      <c r="YU42" s="201"/>
      <c r="YV42" s="201"/>
      <c r="YW42" s="201"/>
      <c r="YX42" s="201"/>
      <c r="YY42" s="201"/>
      <c r="YZ42" s="201"/>
      <c r="ZA42" s="201"/>
      <c r="ZB42" s="201"/>
      <c r="ZC42" s="201"/>
      <c r="ZD42" s="201"/>
      <c r="ZE42" s="201"/>
      <c r="ZF42" s="201"/>
      <c r="ZG42" s="201"/>
      <c r="ZH42" s="201"/>
      <c r="ZI42" s="201"/>
      <c r="ZJ42" s="201"/>
      <c r="ZK42" s="201"/>
      <c r="ZL42" s="201"/>
      <c r="ZM42" s="201"/>
      <c r="ZN42" s="201"/>
      <c r="ZO42" s="201"/>
      <c r="ZP42" s="201"/>
      <c r="ZQ42" s="201"/>
      <c r="ZR42" s="201"/>
      <c r="ZS42" s="201"/>
      <c r="ZT42" s="201"/>
      <c r="ZU42" s="201"/>
      <c r="ZV42" s="201"/>
      <c r="ZW42" s="201"/>
      <c r="ZX42" s="201"/>
      <c r="ZY42" s="201"/>
      <c r="ZZ42" s="201"/>
      <c r="AAA42" s="201"/>
      <c r="AAB42" s="201"/>
      <c r="AAC42" s="201"/>
      <c r="AAD42" s="201"/>
      <c r="AAE42" s="201"/>
      <c r="AAF42" s="201"/>
      <c r="AAG42" s="201"/>
      <c r="AAH42" s="201"/>
      <c r="AAI42" s="201"/>
      <c r="AAJ42" s="201"/>
      <c r="AAK42" s="201"/>
      <c r="AAL42" s="201"/>
      <c r="AAM42" s="201"/>
      <c r="AAN42" s="201"/>
      <c r="AAO42" s="201"/>
      <c r="AAP42" s="201"/>
      <c r="AAQ42" s="201"/>
      <c r="AAR42" s="201"/>
      <c r="AAS42" s="201"/>
      <c r="AAT42" s="201"/>
      <c r="AAU42" s="201"/>
      <c r="AAV42" s="201"/>
      <c r="AAW42" s="201"/>
      <c r="AAX42" s="201"/>
      <c r="AAY42" s="201"/>
      <c r="AAZ42" s="201"/>
      <c r="ABA42" s="201"/>
      <c r="ABB42" s="201"/>
      <c r="ABC42" s="201"/>
      <c r="ABD42" s="201"/>
      <c r="ABE42" s="201"/>
      <c r="ABF42" s="201"/>
      <c r="ABG42" s="201"/>
      <c r="ABH42" s="201"/>
      <c r="ABI42" s="201"/>
      <c r="ABJ42" s="201"/>
      <c r="ABK42" s="201"/>
      <c r="ABL42" s="201"/>
      <c r="ABM42" s="201"/>
      <c r="ABN42" s="201"/>
      <c r="ABO42" s="201"/>
      <c r="ABP42" s="201"/>
      <c r="ABQ42" s="201"/>
      <c r="ABR42" s="201"/>
      <c r="ABS42" s="201"/>
      <c r="ABT42" s="201"/>
      <c r="ABU42" s="201"/>
      <c r="ABV42" s="201"/>
      <c r="ABW42" s="201"/>
      <c r="ABX42" s="201"/>
      <c r="ABY42" s="201"/>
      <c r="ABZ42" s="201"/>
      <c r="ACA42" s="201"/>
      <c r="ACB42" s="201"/>
      <c r="ACC42" s="201"/>
      <c r="ACD42" s="201"/>
      <c r="ACE42" s="201"/>
      <c r="ACF42" s="201"/>
      <c r="ACG42" s="201"/>
      <c r="ACH42" s="201"/>
      <c r="ACI42" s="201"/>
      <c r="ACJ42" s="201"/>
      <c r="ACK42" s="201"/>
      <c r="ACL42" s="201"/>
      <c r="ACM42" s="201"/>
      <c r="ACN42" s="201"/>
      <c r="ACO42" s="201"/>
      <c r="ACP42" s="201"/>
      <c r="ACQ42" s="201"/>
      <c r="ACR42" s="201"/>
      <c r="ACS42" s="201"/>
      <c r="ACT42" s="201"/>
      <c r="ACU42" s="201"/>
      <c r="ACV42" s="201"/>
      <c r="ACW42" s="201"/>
      <c r="ACX42" s="201"/>
      <c r="ACY42" s="201"/>
      <c r="ACZ42" s="201"/>
      <c r="ADA42" s="201"/>
      <c r="ADB42" s="201"/>
      <c r="ADC42" s="201"/>
      <c r="ADD42" s="201"/>
      <c r="ADE42" s="201"/>
      <c r="ADF42" s="201"/>
      <c r="ADG42" s="201"/>
      <c r="ADH42" s="201"/>
      <c r="ADI42" s="201"/>
      <c r="ADJ42" s="201"/>
      <c r="ADK42" s="201"/>
      <c r="ADL42" s="201"/>
      <c r="ADM42" s="201"/>
      <c r="ADN42" s="201"/>
      <c r="ADO42" s="201"/>
      <c r="ADP42" s="201"/>
      <c r="ADQ42" s="201"/>
      <c r="ADR42" s="201"/>
      <c r="ADS42" s="201"/>
      <c r="ADT42" s="201"/>
      <c r="ADU42" s="201"/>
      <c r="ADV42" s="201"/>
      <c r="ADW42" s="201"/>
      <c r="ADX42" s="201"/>
      <c r="ADY42" s="201"/>
      <c r="ADZ42" s="201"/>
      <c r="AEA42" s="201"/>
      <c r="AEB42" s="201"/>
      <c r="AEC42" s="201"/>
      <c r="AED42" s="201"/>
      <c r="AEE42" s="201"/>
      <c r="AEF42" s="201"/>
      <c r="AEG42" s="201"/>
      <c r="AEH42" s="201"/>
      <c r="AEI42" s="201"/>
      <c r="AEJ42" s="201"/>
      <c r="AEK42" s="201"/>
      <c r="AEL42" s="201"/>
      <c r="AEM42" s="201"/>
      <c r="AEN42" s="201"/>
      <c r="AEO42" s="201"/>
      <c r="AEP42" s="201"/>
      <c r="AEQ42" s="201"/>
      <c r="AER42" s="201"/>
      <c r="AES42" s="201"/>
      <c r="AET42" s="201"/>
      <c r="AEU42" s="201"/>
      <c r="AEV42" s="201"/>
      <c r="AEW42" s="201"/>
      <c r="AEX42" s="201"/>
      <c r="AEY42" s="201"/>
      <c r="AEZ42" s="201"/>
      <c r="AFA42" s="201"/>
      <c r="AFB42" s="201"/>
      <c r="AFC42" s="201"/>
      <c r="AFD42" s="201"/>
      <c r="AFE42" s="201"/>
      <c r="AFF42" s="201"/>
      <c r="AFG42" s="201"/>
      <c r="AFH42" s="201"/>
      <c r="AFI42" s="201"/>
      <c r="AFJ42" s="201"/>
      <c r="AFK42" s="201"/>
      <c r="AFL42" s="201"/>
      <c r="AFM42" s="201"/>
      <c r="AFN42" s="201"/>
      <c r="AFO42" s="201"/>
      <c r="AFP42" s="201"/>
      <c r="AFQ42" s="201"/>
      <c r="AFR42" s="201"/>
      <c r="AFS42" s="201"/>
      <c r="AFT42" s="201"/>
      <c r="AFU42" s="201"/>
      <c r="AFV42" s="201"/>
      <c r="AFW42" s="201"/>
      <c r="AFX42" s="201"/>
      <c r="AFY42" s="201"/>
      <c r="AFZ42" s="201"/>
      <c r="AGA42" s="201"/>
      <c r="AGB42" s="201"/>
      <c r="AGC42" s="201"/>
      <c r="AGD42" s="201"/>
      <c r="AGE42" s="201"/>
      <c r="AGF42" s="201"/>
      <c r="AGG42" s="201"/>
      <c r="AGH42" s="201"/>
      <c r="AGI42" s="201"/>
      <c r="AGJ42" s="201"/>
      <c r="AGK42" s="201"/>
      <c r="AGL42" s="201"/>
      <c r="AGM42" s="201"/>
      <c r="AGN42" s="201"/>
      <c r="AGO42" s="201"/>
      <c r="AGP42" s="201"/>
      <c r="AGQ42" s="201"/>
      <c r="AGR42" s="201"/>
      <c r="AGS42" s="201"/>
      <c r="AGT42" s="201"/>
      <c r="AGU42" s="201"/>
      <c r="AGV42" s="201"/>
      <c r="AGW42" s="201"/>
      <c r="AGX42" s="201"/>
      <c r="AGY42" s="201"/>
      <c r="AGZ42" s="201"/>
      <c r="AHA42" s="201"/>
      <c r="AHB42" s="201"/>
      <c r="AHC42" s="201"/>
      <c r="AHD42" s="201"/>
      <c r="AHE42" s="201"/>
      <c r="AHF42" s="201"/>
      <c r="AHG42" s="201"/>
      <c r="AHH42" s="201"/>
      <c r="AHI42" s="201"/>
      <c r="AHJ42" s="201"/>
      <c r="AHK42" s="201"/>
      <c r="AHL42" s="201"/>
      <c r="AHM42" s="201"/>
      <c r="AHN42" s="201"/>
      <c r="AHO42" s="201"/>
      <c r="AHP42" s="201"/>
      <c r="AHQ42" s="201"/>
      <c r="AHR42" s="201"/>
      <c r="AHS42" s="201"/>
      <c r="AHT42" s="201"/>
      <c r="AHU42" s="201"/>
      <c r="AHV42" s="201"/>
      <c r="AHW42" s="201"/>
      <c r="AHX42" s="201"/>
      <c r="AHY42" s="201"/>
      <c r="AHZ42" s="201"/>
      <c r="AIA42" s="201"/>
      <c r="AIB42" s="201"/>
      <c r="AIC42" s="201"/>
      <c r="AID42" s="201"/>
      <c r="AIE42" s="201"/>
      <c r="AIF42" s="201"/>
      <c r="AIG42" s="201"/>
      <c r="AIH42" s="201"/>
      <c r="AII42" s="201"/>
      <c r="AIJ42" s="201"/>
      <c r="AIK42" s="201"/>
      <c r="AIL42" s="201"/>
      <c r="AIM42" s="201"/>
      <c r="AIN42" s="201"/>
      <c r="AIO42" s="201"/>
      <c r="AIP42" s="201"/>
      <c r="AIQ42" s="201"/>
      <c r="AIR42" s="201"/>
      <c r="AIS42" s="201"/>
      <c r="AIT42" s="201"/>
      <c r="AIU42" s="201"/>
      <c r="AIV42" s="201"/>
      <c r="AIW42" s="201"/>
      <c r="AIX42" s="201"/>
      <c r="AIY42" s="201"/>
      <c r="AIZ42" s="201"/>
      <c r="AJA42" s="201"/>
      <c r="AJB42" s="201"/>
      <c r="AJC42" s="201"/>
      <c r="AJD42" s="201"/>
      <c r="AJE42" s="201"/>
      <c r="AJF42" s="201"/>
      <c r="AJG42" s="201"/>
      <c r="AJH42" s="201"/>
      <c r="AJI42" s="201"/>
      <c r="AJJ42" s="201"/>
      <c r="AJK42" s="201"/>
      <c r="AJL42" s="201"/>
      <c r="AJM42" s="201"/>
      <c r="AJN42" s="201"/>
      <c r="AJO42" s="201"/>
      <c r="AJP42" s="201"/>
      <c r="AJQ42" s="201"/>
      <c r="AJR42" s="201"/>
      <c r="AJS42" s="201"/>
      <c r="AJT42" s="201"/>
      <c r="AJU42" s="201"/>
      <c r="AJV42" s="201"/>
      <c r="AJW42" s="201"/>
      <c r="AJX42" s="201"/>
      <c r="AJY42" s="201"/>
      <c r="AJZ42" s="201"/>
      <c r="AKA42" s="201"/>
      <c r="AKB42" s="201"/>
      <c r="AKC42" s="201"/>
      <c r="AKD42" s="201"/>
      <c r="AKE42" s="201"/>
      <c r="AKF42" s="201"/>
      <c r="AKG42" s="201"/>
      <c r="AKH42" s="201"/>
      <c r="AKI42" s="201"/>
      <c r="AKJ42" s="201"/>
      <c r="AKK42" s="201"/>
      <c r="AKL42" s="201"/>
      <c r="AKM42" s="201"/>
      <c r="AKN42" s="201"/>
      <c r="AKO42" s="201"/>
      <c r="AKP42" s="201"/>
      <c r="AKQ42" s="201"/>
      <c r="AKR42" s="201"/>
      <c r="AKS42" s="201"/>
      <c r="AKT42" s="201"/>
      <c r="AKU42" s="201"/>
      <c r="AKV42" s="201"/>
      <c r="AKW42" s="201"/>
      <c r="AKX42" s="201"/>
      <c r="AKY42" s="201"/>
      <c r="AKZ42" s="201"/>
      <c r="ALA42" s="201"/>
      <c r="ALB42" s="201"/>
      <c r="ALC42" s="201"/>
      <c r="ALD42" s="201"/>
      <c r="ALE42" s="201"/>
      <c r="ALF42" s="201"/>
      <c r="ALG42" s="201"/>
      <c r="ALH42" s="201"/>
      <c r="ALI42" s="201"/>
      <c r="ALJ42" s="201"/>
      <c r="ALK42" s="201"/>
      <c r="ALL42" s="201"/>
      <c r="ALM42" s="201"/>
      <c r="ALN42" s="201"/>
      <c r="ALO42" s="201"/>
      <c r="ALP42" s="201"/>
      <c r="ALQ42" s="201"/>
      <c r="ALR42" s="201"/>
      <c r="ALS42" s="201"/>
      <c r="ALT42" s="201"/>
      <c r="ALU42" s="201"/>
      <c r="ALV42" s="201"/>
      <c r="ALW42" s="201"/>
      <c r="ALX42" s="201"/>
      <c r="ALY42" s="201"/>
      <c r="ALZ42" s="201"/>
      <c r="AMA42" s="201"/>
      <c r="AMB42" s="201"/>
      <c r="AMC42" s="201"/>
      <c r="AMD42" s="201"/>
      <c r="AME42" s="201"/>
      <c r="AMF42" s="201"/>
      <c r="AMG42" s="201"/>
      <c r="AMH42" s="201"/>
      <c r="AMI42" s="201"/>
      <c r="AMJ42" s="201"/>
    </row>
    <row r="43" spans="1:1024" ht="78.75">
      <c r="A43" s="190" t="s">
        <v>428</v>
      </c>
      <c r="B43" s="190" t="s">
        <v>36</v>
      </c>
      <c r="C43" s="190" t="s">
        <v>432</v>
      </c>
      <c r="D43" s="190" t="s">
        <v>38</v>
      </c>
      <c r="E43" s="190" t="s">
        <v>813</v>
      </c>
      <c r="F43" s="190" t="s">
        <v>832</v>
      </c>
      <c r="G43" s="190" t="s">
        <v>833</v>
      </c>
      <c r="H43" s="190" t="s">
        <v>834</v>
      </c>
      <c r="I43" s="190" t="s">
        <v>835</v>
      </c>
      <c r="J43" s="190" t="s">
        <v>836</v>
      </c>
      <c r="K43" s="190" t="s">
        <v>837</v>
      </c>
      <c r="L43" s="190" t="s">
        <v>838</v>
      </c>
      <c r="M43" s="190" t="s">
        <v>839</v>
      </c>
      <c r="N43" s="190" t="s">
        <v>840</v>
      </c>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1"/>
      <c r="BF43" s="201"/>
      <c r="BG43" s="201"/>
      <c r="BH43" s="201"/>
      <c r="BI43" s="201"/>
      <c r="BJ43" s="201"/>
      <c r="BK43" s="201"/>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c r="EK43" s="201"/>
      <c r="EL43" s="201"/>
      <c r="EM43" s="201"/>
      <c r="EN43" s="201"/>
      <c r="EO43" s="201"/>
      <c r="EP43" s="201"/>
      <c r="EQ43" s="201"/>
      <c r="ER43" s="201"/>
      <c r="ES43" s="201"/>
      <c r="ET43" s="201"/>
      <c r="EU43" s="201"/>
      <c r="EV43" s="201"/>
      <c r="EW43" s="201"/>
      <c r="EX43" s="201"/>
      <c r="EY43" s="201"/>
      <c r="EZ43" s="201"/>
      <c r="FA43" s="201"/>
      <c r="FB43" s="201"/>
      <c r="FC43" s="201"/>
      <c r="FD43" s="201"/>
      <c r="FE43" s="201"/>
      <c r="FF43" s="201"/>
      <c r="FG43" s="201"/>
      <c r="FH43" s="201"/>
      <c r="FI43" s="201"/>
      <c r="FJ43" s="201"/>
      <c r="FK43" s="201"/>
      <c r="FL43" s="201"/>
      <c r="FM43" s="201"/>
      <c r="FN43" s="201"/>
      <c r="FO43" s="201"/>
      <c r="FP43" s="201"/>
      <c r="FQ43" s="201"/>
      <c r="FR43" s="201"/>
      <c r="FS43" s="201"/>
      <c r="FT43" s="201"/>
      <c r="FU43" s="201"/>
      <c r="FV43" s="201"/>
      <c r="FW43" s="201"/>
      <c r="FX43" s="201"/>
      <c r="FY43" s="201"/>
      <c r="FZ43" s="201"/>
      <c r="GA43" s="201"/>
      <c r="GB43" s="201"/>
      <c r="GC43" s="201"/>
      <c r="GD43" s="201"/>
      <c r="GE43" s="201"/>
      <c r="GF43" s="201"/>
      <c r="GG43" s="201"/>
      <c r="GH43" s="201"/>
      <c r="GI43" s="201"/>
      <c r="GJ43" s="201"/>
      <c r="GK43" s="201"/>
      <c r="GL43" s="201"/>
      <c r="GM43" s="201"/>
      <c r="GN43" s="201"/>
      <c r="GO43" s="201"/>
      <c r="GP43" s="201"/>
      <c r="GQ43" s="201"/>
      <c r="GR43" s="201"/>
      <c r="GS43" s="201"/>
      <c r="GT43" s="201"/>
      <c r="GU43" s="201"/>
      <c r="GV43" s="201"/>
      <c r="GW43" s="201"/>
      <c r="GX43" s="201"/>
      <c r="GY43" s="201"/>
      <c r="GZ43" s="201"/>
      <c r="HA43" s="201"/>
      <c r="HB43" s="201"/>
      <c r="HC43" s="201"/>
      <c r="HD43" s="201"/>
      <c r="HE43" s="201"/>
      <c r="HF43" s="201"/>
      <c r="HG43" s="201"/>
      <c r="HH43" s="201"/>
      <c r="HI43" s="201"/>
      <c r="HJ43" s="201"/>
      <c r="HK43" s="201"/>
      <c r="HL43" s="201"/>
      <c r="HM43" s="201"/>
      <c r="HN43" s="201"/>
      <c r="HO43" s="201"/>
      <c r="HP43" s="201"/>
      <c r="HQ43" s="201"/>
      <c r="HR43" s="201"/>
      <c r="HS43" s="201"/>
      <c r="HT43" s="201"/>
      <c r="HU43" s="201"/>
      <c r="HV43" s="201"/>
      <c r="HW43" s="201"/>
      <c r="HX43" s="201"/>
      <c r="HY43" s="201"/>
      <c r="HZ43" s="201"/>
      <c r="IA43" s="201"/>
      <c r="IB43" s="201"/>
      <c r="IC43" s="201"/>
      <c r="ID43" s="201"/>
      <c r="IE43" s="201"/>
      <c r="IF43" s="201"/>
      <c r="IG43" s="201"/>
      <c r="IH43" s="201"/>
      <c r="II43" s="201"/>
      <c r="IJ43" s="201"/>
      <c r="IK43" s="201"/>
      <c r="IL43" s="201"/>
      <c r="IM43" s="201"/>
      <c r="IN43" s="201"/>
      <c r="IO43" s="201"/>
      <c r="IP43" s="201"/>
      <c r="IQ43" s="201"/>
      <c r="IR43" s="201"/>
      <c r="IS43" s="201"/>
      <c r="IT43" s="201"/>
      <c r="IU43" s="201"/>
      <c r="IV43" s="201"/>
      <c r="IW43" s="201"/>
      <c r="IX43" s="201"/>
      <c r="IY43" s="201"/>
      <c r="IZ43" s="201"/>
      <c r="JA43" s="201"/>
      <c r="JB43" s="201"/>
      <c r="JC43" s="201"/>
      <c r="JD43" s="201"/>
      <c r="JE43" s="201"/>
      <c r="JF43" s="201"/>
      <c r="JG43" s="201"/>
      <c r="JH43" s="201"/>
      <c r="JI43" s="201"/>
      <c r="JJ43" s="201"/>
      <c r="JK43" s="201"/>
      <c r="JL43" s="201"/>
      <c r="JM43" s="201"/>
      <c r="JN43" s="201"/>
      <c r="JO43" s="201"/>
      <c r="JP43" s="201"/>
      <c r="JQ43" s="201"/>
      <c r="JR43" s="201"/>
      <c r="JS43" s="201"/>
      <c r="JT43" s="201"/>
      <c r="JU43" s="201"/>
      <c r="JV43" s="201"/>
      <c r="JW43" s="201"/>
      <c r="JX43" s="201"/>
      <c r="JY43" s="201"/>
      <c r="JZ43" s="201"/>
      <c r="KA43" s="201"/>
      <c r="KB43" s="201"/>
      <c r="KC43" s="201"/>
      <c r="KD43" s="201"/>
      <c r="KE43" s="201"/>
      <c r="KF43" s="201"/>
      <c r="KG43" s="201"/>
      <c r="KH43" s="201"/>
      <c r="KI43" s="201"/>
      <c r="KJ43" s="201"/>
      <c r="KK43" s="201"/>
      <c r="KL43" s="201"/>
      <c r="KM43" s="201"/>
      <c r="KN43" s="201"/>
      <c r="KO43" s="201"/>
      <c r="KP43" s="201"/>
      <c r="KQ43" s="201"/>
      <c r="KR43" s="201"/>
      <c r="KS43" s="201"/>
      <c r="KT43" s="201"/>
      <c r="KU43" s="201"/>
      <c r="KV43" s="201"/>
      <c r="KW43" s="201"/>
      <c r="KX43" s="201"/>
      <c r="KY43" s="201"/>
      <c r="KZ43" s="201"/>
      <c r="LA43" s="201"/>
      <c r="LB43" s="201"/>
      <c r="LC43" s="201"/>
      <c r="LD43" s="201"/>
      <c r="LE43" s="201"/>
      <c r="LF43" s="201"/>
      <c r="LG43" s="201"/>
      <c r="LH43" s="201"/>
      <c r="LI43" s="201"/>
      <c r="LJ43" s="201"/>
      <c r="LK43" s="201"/>
      <c r="LL43" s="201"/>
      <c r="LM43" s="201"/>
      <c r="LN43" s="201"/>
      <c r="LO43" s="201"/>
      <c r="LP43" s="201"/>
      <c r="LQ43" s="201"/>
      <c r="LR43" s="201"/>
      <c r="LS43" s="201"/>
      <c r="LT43" s="201"/>
      <c r="LU43" s="201"/>
      <c r="LV43" s="201"/>
      <c r="LW43" s="201"/>
      <c r="LX43" s="201"/>
      <c r="LY43" s="201"/>
      <c r="LZ43" s="201"/>
      <c r="MA43" s="201"/>
      <c r="MB43" s="201"/>
      <c r="MC43" s="201"/>
      <c r="MD43" s="201"/>
      <c r="ME43" s="201"/>
      <c r="MF43" s="201"/>
      <c r="MG43" s="201"/>
      <c r="MH43" s="201"/>
      <c r="MI43" s="201"/>
      <c r="MJ43" s="201"/>
      <c r="MK43" s="201"/>
      <c r="ML43" s="201"/>
      <c r="MM43" s="201"/>
      <c r="MN43" s="201"/>
      <c r="MO43" s="201"/>
      <c r="MP43" s="201"/>
      <c r="MQ43" s="201"/>
      <c r="MR43" s="201"/>
      <c r="MS43" s="201"/>
      <c r="MT43" s="201"/>
      <c r="MU43" s="201"/>
      <c r="MV43" s="201"/>
      <c r="MW43" s="201"/>
      <c r="MX43" s="201"/>
      <c r="MY43" s="201"/>
      <c r="MZ43" s="201"/>
      <c r="NA43" s="201"/>
      <c r="NB43" s="201"/>
      <c r="NC43" s="201"/>
      <c r="ND43" s="201"/>
      <c r="NE43" s="201"/>
      <c r="NF43" s="201"/>
      <c r="NG43" s="201"/>
      <c r="NH43" s="201"/>
      <c r="NI43" s="201"/>
      <c r="NJ43" s="201"/>
      <c r="NK43" s="201"/>
      <c r="NL43" s="201"/>
      <c r="NM43" s="201"/>
      <c r="NN43" s="201"/>
      <c r="NO43" s="201"/>
      <c r="NP43" s="201"/>
      <c r="NQ43" s="201"/>
      <c r="NR43" s="201"/>
      <c r="NS43" s="201"/>
      <c r="NT43" s="201"/>
      <c r="NU43" s="201"/>
      <c r="NV43" s="201"/>
      <c r="NW43" s="201"/>
      <c r="NX43" s="201"/>
      <c r="NY43" s="201"/>
      <c r="NZ43" s="201"/>
      <c r="OA43" s="201"/>
      <c r="OB43" s="201"/>
      <c r="OC43" s="201"/>
      <c r="OD43" s="201"/>
      <c r="OE43" s="201"/>
      <c r="OF43" s="201"/>
      <c r="OG43" s="201"/>
      <c r="OH43" s="201"/>
      <c r="OI43" s="201"/>
      <c r="OJ43" s="201"/>
      <c r="OK43" s="201"/>
      <c r="OL43" s="201"/>
      <c r="OM43" s="201"/>
      <c r="ON43" s="201"/>
      <c r="OO43" s="201"/>
      <c r="OP43" s="201"/>
      <c r="OQ43" s="201"/>
      <c r="OR43" s="201"/>
      <c r="OS43" s="201"/>
      <c r="OT43" s="201"/>
      <c r="OU43" s="201"/>
      <c r="OV43" s="201"/>
      <c r="OW43" s="201"/>
      <c r="OX43" s="201"/>
      <c r="OY43" s="201"/>
      <c r="OZ43" s="201"/>
      <c r="PA43" s="201"/>
      <c r="PB43" s="201"/>
      <c r="PC43" s="201"/>
      <c r="PD43" s="201"/>
      <c r="PE43" s="201"/>
      <c r="PF43" s="201"/>
      <c r="PG43" s="201"/>
      <c r="PH43" s="201"/>
      <c r="PI43" s="201"/>
      <c r="PJ43" s="201"/>
      <c r="PK43" s="201"/>
      <c r="PL43" s="201"/>
      <c r="PM43" s="201"/>
      <c r="PN43" s="201"/>
      <c r="PO43" s="201"/>
      <c r="PP43" s="201"/>
      <c r="PQ43" s="201"/>
      <c r="PR43" s="201"/>
      <c r="PS43" s="201"/>
      <c r="PT43" s="201"/>
      <c r="PU43" s="201"/>
      <c r="PV43" s="201"/>
      <c r="PW43" s="201"/>
      <c r="PX43" s="201"/>
      <c r="PY43" s="201"/>
      <c r="PZ43" s="201"/>
      <c r="QA43" s="201"/>
      <c r="QB43" s="201"/>
      <c r="QC43" s="201"/>
      <c r="QD43" s="201"/>
      <c r="QE43" s="201"/>
      <c r="QF43" s="201"/>
      <c r="QG43" s="201"/>
      <c r="QH43" s="201"/>
      <c r="QI43" s="201"/>
      <c r="QJ43" s="201"/>
      <c r="QK43" s="201"/>
      <c r="QL43" s="201"/>
      <c r="QM43" s="201"/>
      <c r="QN43" s="201"/>
      <c r="QO43" s="201"/>
      <c r="QP43" s="201"/>
      <c r="QQ43" s="201"/>
      <c r="QR43" s="201"/>
      <c r="QS43" s="201"/>
      <c r="QT43" s="201"/>
      <c r="QU43" s="201"/>
      <c r="QV43" s="201"/>
      <c r="QW43" s="201"/>
      <c r="QX43" s="201"/>
      <c r="QY43" s="201"/>
      <c r="QZ43" s="201"/>
      <c r="RA43" s="201"/>
      <c r="RB43" s="201"/>
      <c r="RC43" s="201"/>
      <c r="RD43" s="201"/>
      <c r="RE43" s="201"/>
      <c r="RF43" s="201"/>
      <c r="RG43" s="201"/>
      <c r="RH43" s="201"/>
      <c r="RI43" s="201"/>
      <c r="RJ43" s="201"/>
      <c r="RK43" s="201"/>
      <c r="RL43" s="201"/>
      <c r="RM43" s="201"/>
      <c r="RN43" s="201"/>
      <c r="RO43" s="201"/>
      <c r="RP43" s="201"/>
      <c r="RQ43" s="201"/>
      <c r="RR43" s="201"/>
      <c r="RS43" s="201"/>
      <c r="RT43" s="201"/>
      <c r="RU43" s="201"/>
      <c r="RV43" s="201"/>
      <c r="RW43" s="201"/>
      <c r="RX43" s="201"/>
      <c r="RY43" s="201"/>
      <c r="RZ43" s="201"/>
      <c r="SA43" s="201"/>
      <c r="SB43" s="201"/>
      <c r="SC43" s="201"/>
      <c r="SD43" s="201"/>
      <c r="SE43" s="201"/>
      <c r="SF43" s="201"/>
      <c r="SG43" s="201"/>
      <c r="SH43" s="201"/>
      <c r="SI43" s="201"/>
      <c r="SJ43" s="201"/>
      <c r="SK43" s="201"/>
      <c r="SL43" s="201"/>
      <c r="SM43" s="201"/>
      <c r="SN43" s="201"/>
      <c r="SO43" s="201"/>
      <c r="SP43" s="201"/>
      <c r="SQ43" s="201"/>
      <c r="SR43" s="201"/>
      <c r="SS43" s="201"/>
      <c r="ST43" s="201"/>
      <c r="SU43" s="201"/>
      <c r="SV43" s="201"/>
      <c r="SW43" s="201"/>
      <c r="SX43" s="201"/>
      <c r="SY43" s="201"/>
      <c r="SZ43" s="201"/>
      <c r="TA43" s="201"/>
      <c r="TB43" s="201"/>
      <c r="TC43" s="201"/>
      <c r="TD43" s="201"/>
      <c r="TE43" s="201"/>
      <c r="TF43" s="201"/>
      <c r="TG43" s="201"/>
      <c r="TH43" s="201"/>
      <c r="TI43" s="201"/>
      <c r="TJ43" s="201"/>
      <c r="TK43" s="201"/>
      <c r="TL43" s="201"/>
      <c r="TM43" s="201"/>
      <c r="TN43" s="201"/>
      <c r="TO43" s="201"/>
      <c r="TP43" s="201"/>
      <c r="TQ43" s="201"/>
      <c r="TR43" s="201"/>
      <c r="TS43" s="201"/>
      <c r="TT43" s="201"/>
      <c r="TU43" s="201"/>
      <c r="TV43" s="201"/>
      <c r="TW43" s="201"/>
      <c r="TX43" s="201"/>
      <c r="TY43" s="201"/>
      <c r="TZ43" s="201"/>
      <c r="UA43" s="201"/>
      <c r="UB43" s="201"/>
      <c r="UC43" s="201"/>
      <c r="UD43" s="201"/>
      <c r="UE43" s="201"/>
      <c r="UF43" s="201"/>
      <c r="UG43" s="201"/>
      <c r="UH43" s="201"/>
      <c r="UI43" s="201"/>
      <c r="UJ43" s="201"/>
      <c r="UK43" s="201"/>
      <c r="UL43" s="201"/>
      <c r="UM43" s="201"/>
      <c r="UN43" s="201"/>
      <c r="UO43" s="201"/>
      <c r="UP43" s="201"/>
      <c r="UQ43" s="201"/>
      <c r="UR43" s="201"/>
      <c r="US43" s="201"/>
      <c r="UT43" s="201"/>
      <c r="UU43" s="201"/>
      <c r="UV43" s="201"/>
      <c r="UW43" s="201"/>
      <c r="UX43" s="201"/>
      <c r="UY43" s="201"/>
      <c r="UZ43" s="201"/>
      <c r="VA43" s="201"/>
      <c r="VB43" s="201"/>
      <c r="VC43" s="201"/>
      <c r="VD43" s="201"/>
      <c r="VE43" s="201"/>
      <c r="VF43" s="201"/>
      <c r="VG43" s="201"/>
      <c r="VH43" s="201"/>
      <c r="VI43" s="201"/>
      <c r="VJ43" s="201"/>
      <c r="VK43" s="201"/>
      <c r="VL43" s="201"/>
      <c r="VM43" s="201"/>
      <c r="VN43" s="201"/>
      <c r="VO43" s="201"/>
      <c r="VP43" s="201"/>
      <c r="VQ43" s="201"/>
      <c r="VR43" s="201"/>
      <c r="VS43" s="201"/>
      <c r="VT43" s="201"/>
      <c r="VU43" s="201"/>
      <c r="VV43" s="201"/>
      <c r="VW43" s="201"/>
      <c r="VX43" s="201"/>
      <c r="VY43" s="201"/>
      <c r="VZ43" s="201"/>
      <c r="WA43" s="201"/>
      <c r="WB43" s="201"/>
      <c r="WC43" s="201"/>
      <c r="WD43" s="201"/>
      <c r="WE43" s="201"/>
      <c r="WF43" s="201"/>
      <c r="WG43" s="201"/>
      <c r="WH43" s="201"/>
      <c r="WI43" s="201"/>
      <c r="WJ43" s="201"/>
      <c r="WK43" s="201"/>
      <c r="WL43" s="201"/>
      <c r="WM43" s="201"/>
      <c r="WN43" s="201"/>
      <c r="WO43" s="201"/>
      <c r="WP43" s="201"/>
      <c r="WQ43" s="201"/>
      <c r="WR43" s="201"/>
      <c r="WS43" s="201"/>
      <c r="WT43" s="201"/>
      <c r="WU43" s="201"/>
      <c r="WV43" s="201"/>
      <c r="WW43" s="201"/>
      <c r="WX43" s="201"/>
      <c r="WY43" s="201"/>
      <c r="WZ43" s="201"/>
      <c r="XA43" s="201"/>
      <c r="XB43" s="201"/>
      <c r="XC43" s="201"/>
      <c r="XD43" s="201"/>
      <c r="XE43" s="201"/>
      <c r="XF43" s="201"/>
      <c r="XG43" s="201"/>
      <c r="XH43" s="201"/>
      <c r="XI43" s="201"/>
      <c r="XJ43" s="201"/>
      <c r="XK43" s="201"/>
      <c r="XL43" s="201"/>
      <c r="XM43" s="201"/>
      <c r="XN43" s="201"/>
      <c r="XO43" s="201"/>
      <c r="XP43" s="201"/>
      <c r="XQ43" s="201"/>
      <c r="XR43" s="201"/>
      <c r="XS43" s="201"/>
      <c r="XT43" s="201"/>
      <c r="XU43" s="201"/>
      <c r="XV43" s="201"/>
      <c r="XW43" s="201"/>
      <c r="XX43" s="201"/>
      <c r="XY43" s="201"/>
      <c r="XZ43" s="201"/>
      <c r="YA43" s="201"/>
      <c r="YB43" s="201"/>
      <c r="YC43" s="201"/>
      <c r="YD43" s="201"/>
      <c r="YE43" s="201"/>
      <c r="YF43" s="201"/>
      <c r="YG43" s="201"/>
      <c r="YH43" s="201"/>
      <c r="YI43" s="201"/>
      <c r="YJ43" s="201"/>
      <c r="YK43" s="201"/>
      <c r="YL43" s="201"/>
      <c r="YM43" s="201"/>
      <c r="YN43" s="201"/>
      <c r="YO43" s="201"/>
      <c r="YP43" s="201"/>
      <c r="YQ43" s="201"/>
      <c r="YR43" s="201"/>
      <c r="YS43" s="201"/>
      <c r="YT43" s="201"/>
      <c r="YU43" s="201"/>
      <c r="YV43" s="201"/>
      <c r="YW43" s="201"/>
      <c r="YX43" s="201"/>
      <c r="YY43" s="201"/>
      <c r="YZ43" s="201"/>
      <c r="ZA43" s="201"/>
      <c r="ZB43" s="201"/>
      <c r="ZC43" s="201"/>
      <c r="ZD43" s="201"/>
      <c r="ZE43" s="201"/>
      <c r="ZF43" s="201"/>
      <c r="ZG43" s="201"/>
      <c r="ZH43" s="201"/>
      <c r="ZI43" s="201"/>
      <c r="ZJ43" s="201"/>
      <c r="ZK43" s="201"/>
      <c r="ZL43" s="201"/>
      <c r="ZM43" s="201"/>
      <c r="ZN43" s="201"/>
      <c r="ZO43" s="201"/>
      <c r="ZP43" s="201"/>
      <c r="ZQ43" s="201"/>
      <c r="ZR43" s="201"/>
      <c r="ZS43" s="201"/>
      <c r="ZT43" s="201"/>
      <c r="ZU43" s="201"/>
      <c r="ZV43" s="201"/>
      <c r="ZW43" s="201"/>
      <c r="ZX43" s="201"/>
      <c r="ZY43" s="201"/>
      <c r="ZZ43" s="201"/>
      <c r="AAA43" s="201"/>
      <c r="AAB43" s="201"/>
      <c r="AAC43" s="201"/>
      <c r="AAD43" s="201"/>
      <c r="AAE43" s="201"/>
      <c r="AAF43" s="201"/>
      <c r="AAG43" s="201"/>
      <c r="AAH43" s="201"/>
      <c r="AAI43" s="201"/>
      <c r="AAJ43" s="201"/>
      <c r="AAK43" s="201"/>
      <c r="AAL43" s="201"/>
      <c r="AAM43" s="201"/>
      <c r="AAN43" s="201"/>
      <c r="AAO43" s="201"/>
      <c r="AAP43" s="201"/>
      <c r="AAQ43" s="201"/>
      <c r="AAR43" s="201"/>
      <c r="AAS43" s="201"/>
      <c r="AAT43" s="201"/>
      <c r="AAU43" s="201"/>
      <c r="AAV43" s="201"/>
      <c r="AAW43" s="201"/>
      <c r="AAX43" s="201"/>
      <c r="AAY43" s="201"/>
      <c r="AAZ43" s="201"/>
      <c r="ABA43" s="201"/>
      <c r="ABB43" s="201"/>
      <c r="ABC43" s="201"/>
      <c r="ABD43" s="201"/>
      <c r="ABE43" s="201"/>
      <c r="ABF43" s="201"/>
      <c r="ABG43" s="201"/>
      <c r="ABH43" s="201"/>
      <c r="ABI43" s="201"/>
      <c r="ABJ43" s="201"/>
      <c r="ABK43" s="201"/>
      <c r="ABL43" s="201"/>
      <c r="ABM43" s="201"/>
      <c r="ABN43" s="201"/>
      <c r="ABO43" s="201"/>
      <c r="ABP43" s="201"/>
      <c r="ABQ43" s="201"/>
      <c r="ABR43" s="201"/>
      <c r="ABS43" s="201"/>
      <c r="ABT43" s="201"/>
      <c r="ABU43" s="201"/>
      <c r="ABV43" s="201"/>
      <c r="ABW43" s="201"/>
      <c r="ABX43" s="201"/>
      <c r="ABY43" s="201"/>
      <c r="ABZ43" s="201"/>
      <c r="ACA43" s="201"/>
      <c r="ACB43" s="201"/>
      <c r="ACC43" s="201"/>
      <c r="ACD43" s="201"/>
      <c r="ACE43" s="201"/>
      <c r="ACF43" s="201"/>
      <c r="ACG43" s="201"/>
      <c r="ACH43" s="201"/>
      <c r="ACI43" s="201"/>
      <c r="ACJ43" s="201"/>
      <c r="ACK43" s="201"/>
      <c r="ACL43" s="201"/>
      <c r="ACM43" s="201"/>
      <c r="ACN43" s="201"/>
      <c r="ACO43" s="201"/>
      <c r="ACP43" s="201"/>
      <c r="ACQ43" s="201"/>
      <c r="ACR43" s="201"/>
      <c r="ACS43" s="201"/>
      <c r="ACT43" s="201"/>
      <c r="ACU43" s="201"/>
      <c r="ACV43" s="201"/>
      <c r="ACW43" s="201"/>
      <c r="ACX43" s="201"/>
      <c r="ACY43" s="201"/>
      <c r="ACZ43" s="201"/>
      <c r="ADA43" s="201"/>
      <c r="ADB43" s="201"/>
      <c r="ADC43" s="201"/>
      <c r="ADD43" s="201"/>
      <c r="ADE43" s="201"/>
      <c r="ADF43" s="201"/>
      <c r="ADG43" s="201"/>
      <c r="ADH43" s="201"/>
      <c r="ADI43" s="201"/>
      <c r="ADJ43" s="201"/>
      <c r="ADK43" s="201"/>
      <c r="ADL43" s="201"/>
      <c r="ADM43" s="201"/>
      <c r="ADN43" s="201"/>
      <c r="ADO43" s="201"/>
      <c r="ADP43" s="201"/>
      <c r="ADQ43" s="201"/>
      <c r="ADR43" s="201"/>
      <c r="ADS43" s="201"/>
      <c r="ADT43" s="201"/>
      <c r="ADU43" s="201"/>
      <c r="ADV43" s="201"/>
      <c r="ADW43" s="201"/>
      <c r="ADX43" s="201"/>
      <c r="ADY43" s="201"/>
      <c r="ADZ43" s="201"/>
      <c r="AEA43" s="201"/>
      <c r="AEB43" s="201"/>
      <c r="AEC43" s="201"/>
      <c r="AED43" s="201"/>
      <c r="AEE43" s="201"/>
      <c r="AEF43" s="201"/>
      <c r="AEG43" s="201"/>
      <c r="AEH43" s="201"/>
      <c r="AEI43" s="201"/>
      <c r="AEJ43" s="201"/>
      <c r="AEK43" s="201"/>
      <c r="AEL43" s="201"/>
      <c r="AEM43" s="201"/>
      <c r="AEN43" s="201"/>
      <c r="AEO43" s="201"/>
      <c r="AEP43" s="201"/>
      <c r="AEQ43" s="201"/>
      <c r="AER43" s="201"/>
      <c r="AES43" s="201"/>
      <c r="AET43" s="201"/>
      <c r="AEU43" s="201"/>
      <c r="AEV43" s="201"/>
      <c r="AEW43" s="201"/>
      <c r="AEX43" s="201"/>
      <c r="AEY43" s="201"/>
      <c r="AEZ43" s="201"/>
      <c r="AFA43" s="201"/>
      <c r="AFB43" s="201"/>
      <c r="AFC43" s="201"/>
      <c r="AFD43" s="201"/>
      <c r="AFE43" s="201"/>
      <c r="AFF43" s="201"/>
      <c r="AFG43" s="201"/>
      <c r="AFH43" s="201"/>
      <c r="AFI43" s="201"/>
      <c r="AFJ43" s="201"/>
      <c r="AFK43" s="201"/>
      <c r="AFL43" s="201"/>
      <c r="AFM43" s="201"/>
      <c r="AFN43" s="201"/>
      <c r="AFO43" s="201"/>
      <c r="AFP43" s="201"/>
      <c r="AFQ43" s="201"/>
      <c r="AFR43" s="201"/>
      <c r="AFS43" s="201"/>
      <c r="AFT43" s="201"/>
      <c r="AFU43" s="201"/>
      <c r="AFV43" s="201"/>
      <c r="AFW43" s="201"/>
      <c r="AFX43" s="201"/>
      <c r="AFY43" s="201"/>
      <c r="AFZ43" s="201"/>
      <c r="AGA43" s="201"/>
      <c r="AGB43" s="201"/>
      <c r="AGC43" s="201"/>
      <c r="AGD43" s="201"/>
      <c r="AGE43" s="201"/>
      <c r="AGF43" s="201"/>
      <c r="AGG43" s="201"/>
      <c r="AGH43" s="201"/>
      <c r="AGI43" s="201"/>
      <c r="AGJ43" s="201"/>
      <c r="AGK43" s="201"/>
      <c r="AGL43" s="201"/>
      <c r="AGM43" s="201"/>
      <c r="AGN43" s="201"/>
      <c r="AGO43" s="201"/>
      <c r="AGP43" s="201"/>
      <c r="AGQ43" s="201"/>
      <c r="AGR43" s="201"/>
      <c r="AGS43" s="201"/>
      <c r="AGT43" s="201"/>
      <c r="AGU43" s="201"/>
      <c r="AGV43" s="201"/>
      <c r="AGW43" s="201"/>
      <c r="AGX43" s="201"/>
      <c r="AGY43" s="201"/>
      <c r="AGZ43" s="201"/>
      <c r="AHA43" s="201"/>
      <c r="AHB43" s="201"/>
      <c r="AHC43" s="201"/>
      <c r="AHD43" s="201"/>
      <c r="AHE43" s="201"/>
      <c r="AHF43" s="201"/>
      <c r="AHG43" s="201"/>
      <c r="AHH43" s="201"/>
      <c r="AHI43" s="201"/>
      <c r="AHJ43" s="201"/>
      <c r="AHK43" s="201"/>
      <c r="AHL43" s="201"/>
      <c r="AHM43" s="201"/>
      <c r="AHN43" s="201"/>
      <c r="AHO43" s="201"/>
      <c r="AHP43" s="201"/>
      <c r="AHQ43" s="201"/>
      <c r="AHR43" s="201"/>
      <c r="AHS43" s="201"/>
      <c r="AHT43" s="201"/>
      <c r="AHU43" s="201"/>
      <c r="AHV43" s="201"/>
      <c r="AHW43" s="201"/>
      <c r="AHX43" s="201"/>
      <c r="AHY43" s="201"/>
      <c r="AHZ43" s="201"/>
      <c r="AIA43" s="201"/>
      <c r="AIB43" s="201"/>
      <c r="AIC43" s="201"/>
      <c r="AID43" s="201"/>
      <c r="AIE43" s="201"/>
      <c r="AIF43" s="201"/>
      <c r="AIG43" s="201"/>
      <c r="AIH43" s="201"/>
      <c r="AII43" s="201"/>
      <c r="AIJ43" s="201"/>
      <c r="AIK43" s="201"/>
      <c r="AIL43" s="201"/>
      <c r="AIM43" s="201"/>
      <c r="AIN43" s="201"/>
      <c r="AIO43" s="201"/>
      <c r="AIP43" s="201"/>
      <c r="AIQ43" s="201"/>
      <c r="AIR43" s="201"/>
      <c r="AIS43" s="201"/>
      <c r="AIT43" s="201"/>
      <c r="AIU43" s="201"/>
      <c r="AIV43" s="201"/>
      <c r="AIW43" s="201"/>
      <c r="AIX43" s="201"/>
      <c r="AIY43" s="201"/>
      <c r="AIZ43" s="201"/>
      <c r="AJA43" s="201"/>
      <c r="AJB43" s="201"/>
      <c r="AJC43" s="201"/>
      <c r="AJD43" s="201"/>
      <c r="AJE43" s="201"/>
      <c r="AJF43" s="201"/>
      <c r="AJG43" s="201"/>
      <c r="AJH43" s="201"/>
      <c r="AJI43" s="201"/>
      <c r="AJJ43" s="201"/>
      <c r="AJK43" s="201"/>
      <c r="AJL43" s="201"/>
      <c r="AJM43" s="201"/>
      <c r="AJN43" s="201"/>
      <c r="AJO43" s="201"/>
      <c r="AJP43" s="201"/>
      <c r="AJQ43" s="201"/>
      <c r="AJR43" s="201"/>
      <c r="AJS43" s="201"/>
      <c r="AJT43" s="201"/>
      <c r="AJU43" s="201"/>
      <c r="AJV43" s="201"/>
      <c r="AJW43" s="201"/>
      <c r="AJX43" s="201"/>
      <c r="AJY43" s="201"/>
      <c r="AJZ43" s="201"/>
      <c r="AKA43" s="201"/>
      <c r="AKB43" s="201"/>
      <c r="AKC43" s="201"/>
      <c r="AKD43" s="201"/>
      <c r="AKE43" s="201"/>
      <c r="AKF43" s="201"/>
      <c r="AKG43" s="201"/>
      <c r="AKH43" s="201"/>
      <c r="AKI43" s="201"/>
      <c r="AKJ43" s="201"/>
      <c r="AKK43" s="201"/>
      <c r="AKL43" s="201"/>
      <c r="AKM43" s="201"/>
      <c r="AKN43" s="201"/>
      <c r="AKO43" s="201"/>
      <c r="AKP43" s="201"/>
      <c r="AKQ43" s="201"/>
      <c r="AKR43" s="201"/>
      <c r="AKS43" s="201"/>
      <c r="AKT43" s="201"/>
      <c r="AKU43" s="201"/>
      <c r="AKV43" s="201"/>
      <c r="AKW43" s="201"/>
      <c r="AKX43" s="201"/>
      <c r="AKY43" s="201"/>
      <c r="AKZ43" s="201"/>
      <c r="ALA43" s="201"/>
      <c r="ALB43" s="201"/>
      <c r="ALC43" s="201"/>
      <c r="ALD43" s="201"/>
      <c r="ALE43" s="201"/>
      <c r="ALF43" s="201"/>
      <c r="ALG43" s="201"/>
      <c r="ALH43" s="201"/>
      <c r="ALI43" s="201"/>
      <c r="ALJ43" s="201"/>
      <c r="ALK43" s="201"/>
      <c r="ALL43" s="201"/>
      <c r="ALM43" s="201"/>
      <c r="ALN43" s="201"/>
      <c r="ALO43" s="201"/>
      <c r="ALP43" s="201"/>
      <c r="ALQ43" s="201"/>
      <c r="ALR43" s="201"/>
      <c r="ALS43" s="201"/>
      <c r="ALT43" s="201"/>
      <c r="ALU43" s="201"/>
      <c r="ALV43" s="201"/>
      <c r="ALW43" s="201"/>
      <c r="ALX43" s="201"/>
      <c r="ALY43" s="201"/>
      <c r="ALZ43" s="201"/>
      <c r="AMA43" s="201"/>
      <c r="AMB43" s="201"/>
      <c r="AMC43" s="201"/>
      <c r="AMD43" s="201"/>
      <c r="AME43" s="201"/>
      <c r="AMF43" s="201"/>
      <c r="AMG43" s="201"/>
      <c r="AMH43" s="201"/>
      <c r="AMI43" s="201"/>
      <c r="AMJ43" s="201"/>
    </row>
    <row r="44" spans="1:1024" ht="60" customHeight="1">
      <c r="A44" s="197" t="str">
        <f t="shared" ref="A44:D63" ca="1" si="2">A3</f>
        <v>A1_A1</v>
      </c>
      <c r="B44" s="197" t="str">
        <f t="shared" ca="1" si="2"/>
        <v>A1</v>
      </c>
      <c r="C44" s="198" t="str">
        <f t="shared" ca="1" si="2"/>
        <v>Accesso, valutazione e progettazione</v>
      </c>
      <c r="D44" s="198" t="str">
        <f t="shared" ca="1" si="2"/>
        <v>Servizi di Informazione consulenza e orientamento</v>
      </c>
      <c r="E44" s="198" t="str">
        <f ca="1">IFERROR(VLOOKUP($A44,'TABELLA DI APPOGGIO'!$B$2:$EI$86,138,FALSE()),"")</f>
        <v>Sì</v>
      </c>
      <c r="F44" s="198">
        <f ca="1">IFERROR(VLOOKUP($A44,'TABELLA DI APPOGGIO'!$B$2:$EH$86,114,FALSE()),"")</f>
        <v>105</v>
      </c>
      <c r="G44" s="198">
        <f ca="1">IFERROR(VLOOKUP($A44,'TABELLA DI APPOGGIO'!$B$2:$EH$86,115,FALSE()),"")</f>
        <v>123</v>
      </c>
      <c r="H44" s="198">
        <f ca="1">IFERROR(VLOOKUP($A44,'TABELLA DI APPOGGIO'!$B$2:$EH$86,116,FALSE()),"")</f>
        <v>158</v>
      </c>
      <c r="I44" s="198">
        <f ca="1">IFERROR(VLOOKUP($A44,'TABELLA DI APPOGGIO'!$B$2:$EH$86,117,FALSE()),"")</f>
        <v>115</v>
      </c>
      <c r="J44" s="198">
        <f ca="1">IFERROR(VLOOKUP($A44,'TABELLA DI APPOGGIO'!$B$2:$EH$86,118,FALSE()),"")</f>
        <v>235</v>
      </c>
      <c r="K44" s="198">
        <f ca="1">IFERROR(VLOOKUP($A44,'TABELLA DI APPOGGIO'!$B$2:$EH$86,119,FALSE()),"")</f>
        <v>110</v>
      </c>
      <c r="L44" s="198">
        <f ca="1">IFERROR(VLOOKUP($A44,'TABELLA DI APPOGGIO'!$B$2:$EH$86,120,FALSE()),"")</f>
        <v>10</v>
      </c>
      <c r="M44" s="198">
        <f ca="1">IFERROR(VLOOKUP($A44,'TABELLA DI APPOGGIO'!$B$2:$EH$86,121,FALSE()),"")</f>
        <v>93</v>
      </c>
      <c r="N44" s="203">
        <f t="shared" ref="N44:N81" ca="1" si="3">SUM(F44:M44)</f>
        <v>949</v>
      </c>
    </row>
    <row r="45" spans="1:1024" ht="60" customHeight="1">
      <c r="A45" s="197" t="str">
        <f t="shared" ca="1" si="2"/>
        <v>A1_A1</v>
      </c>
      <c r="B45" s="198" t="str">
        <f t="shared" ca="1" si="2"/>
        <v>A1</v>
      </c>
      <c r="C45" s="198" t="str">
        <f t="shared" ca="1" si="2"/>
        <v>Accesso, valutazione e progettazione</v>
      </c>
      <c r="D45" s="198" t="str">
        <f t="shared" ca="1" si="2"/>
        <v>Servizi di Informazione consulenza e orientamento</v>
      </c>
      <c r="E45" s="198" t="str">
        <f ca="1">IFERROR(VLOOKUP($A45,'TABELLA DI APPOGGIO'!$B$2:$EI$86,138,FALSE()),"")</f>
        <v>Sì</v>
      </c>
      <c r="F45" s="198">
        <f ca="1">IFERROR(VLOOKUP($A45,'TABELLA DI APPOGGIO'!$B$2:$EH$86,114,FALSE()),"")</f>
        <v>105</v>
      </c>
      <c r="G45" s="198">
        <f ca="1">IFERROR(VLOOKUP($A45,'TABELLA DI APPOGGIO'!$B$2:$EH$86,115,FALSE()),"")</f>
        <v>123</v>
      </c>
      <c r="H45" s="198">
        <f ca="1">IFERROR(VLOOKUP($A45,'TABELLA DI APPOGGIO'!$B$2:$EH$86,116,FALSE()),"")</f>
        <v>158</v>
      </c>
      <c r="I45" s="198">
        <f ca="1">IFERROR(VLOOKUP($A45,'TABELLA DI APPOGGIO'!$B$2:$EH$86,117,FALSE()),"")</f>
        <v>115</v>
      </c>
      <c r="J45" s="198">
        <f ca="1">IFERROR(VLOOKUP($A45,'TABELLA DI APPOGGIO'!$B$2:$EH$86,118,FALSE()),"")</f>
        <v>235</v>
      </c>
      <c r="K45" s="198">
        <f ca="1">IFERROR(VLOOKUP($A45,'TABELLA DI APPOGGIO'!$B$2:$EH$86,119,FALSE()),"")</f>
        <v>110</v>
      </c>
      <c r="L45" s="198">
        <f ca="1">IFERROR(VLOOKUP($A45,'TABELLA DI APPOGGIO'!$B$2:$EH$86,120,FALSE()),"")</f>
        <v>10</v>
      </c>
      <c r="M45" s="198">
        <f ca="1">IFERROR(VLOOKUP($A45,'TABELLA DI APPOGGIO'!$B$2:$EH$86,121,FALSE()),"")</f>
        <v>93</v>
      </c>
      <c r="N45" s="203">
        <f t="shared" ca="1" si="3"/>
        <v>949</v>
      </c>
    </row>
    <row r="46" spans="1:1024" ht="60" customHeight="1">
      <c r="A46" s="197" t="str">
        <f t="shared" ca="1" si="2"/>
        <v>A1_A1</v>
      </c>
      <c r="B46" s="198" t="str">
        <f t="shared" ca="1" si="2"/>
        <v>A1</v>
      </c>
      <c r="C46" s="198" t="str">
        <f t="shared" ca="1" si="2"/>
        <v>Accesso, valutazione e progettazione</v>
      </c>
      <c r="D46" s="198" t="str">
        <f t="shared" ca="1" si="2"/>
        <v>Servizi di Informazione consulenza e orientamento</v>
      </c>
      <c r="E46" s="198" t="str">
        <f ca="1">IFERROR(VLOOKUP($A46,'TABELLA DI APPOGGIO'!$B$2:$EI$86,138,FALSE()),"")</f>
        <v>Sì</v>
      </c>
      <c r="F46" s="198">
        <f ca="1">IFERROR(VLOOKUP($A46,'TABELLA DI APPOGGIO'!$B$2:$EH$86,114,FALSE()),"")</f>
        <v>105</v>
      </c>
      <c r="G46" s="198">
        <f ca="1">IFERROR(VLOOKUP($A46,'TABELLA DI APPOGGIO'!$B$2:$EH$86,115,FALSE()),"")</f>
        <v>123</v>
      </c>
      <c r="H46" s="198">
        <f ca="1">IFERROR(VLOOKUP($A46,'TABELLA DI APPOGGIO'!$B$2:$EH$86,116,FALSE()),"")</f>
        <v>158</v>
      </c>
      <c r="I46" s="198">
        <f ca="1">IFERROR(VLOOKUP($A46,'TABELLA DI APPOGGIO'!$B$2:$EH$86,117,FALSE()),"")</f>
        <v>115</v>
      </c>
      <c r="J46" s="198">
        <f ca="1">IFERROR(VLOOKUP($A46,'TABELLA DI APPOGGIO'!$B$2:$EH$86,118,FALSE()),"")</f>
        <v>235</v>
      </c>
      <c r="K46" s="198">
        <f ca="1">IFERROR(VLOOKUP($A46,'TABELLA DI APPOGGIO'!$B$2:$EH$86,119,FALSE()),"")</f>
        <v>110</v>
      </c>
      <c r="L46" s="198">
        <f ca="1">IFERROR(VLOOKUP($A46,'TABELLA DI APPOGGIO'!$B$2:$EH$86,120,FALSE()),"")</f>
        <v>10</v>
      </c>
      <c r="M46" s="198">
        <f ca="1">IFERROR(VLOOKUP($A46,'TABELLA DI APPOGGIO'!$B$2:$EH$86,121,FALSE()),"")</f>
        <v>93</v>
      </c>
      <c r="N46" s="203">
        <f t="shared" ca="1" si="3"/>
        <v>949</v>
      </c>
    </row>
    <row r="47" spans="1:1024" ht="60" customHeight="1">
      <c r="A47" s="197" t="str">
        <f t="shared" ca="1" si="2"/>
        <v>A1_A1</v>
      </c>
      <c r="B47" s="198" t="str">
        <f t="shared" ca="1" si="2"/>
        <v>A1</v>
      </c>
      <c r="C47" s="198" t="str">
        <f t="shared" ca="1" si="2"/>
        <v>Accesso, valutazione e progettazione</v>
      </c>
      <c r="D47" s="198" t="str">
        <f t="shared" ca="1" si="2"/>
        <v>Servizi di Informazione consulenza e orientamento</v>
      </c>
      <c r="E47" s="198" t="str">
        <f ca="1">IFERROR(VLOOKUP($A47,'TABELLA DI APPOGGIO'!$B$2:$EI$86,138,FALSE()),"")</f>
        <v>Sì</v>
      </c>
      <c r="F47" s="198">
        <f ca="1">IFERROR(VLOOKUP($A47,'TABELLA DI APPOGGIO'!$B$2:$EH$86,114,FALSE()),"")</f>
        <v>105</v>
      </c>
      <c r="G47" s="198">
        <f ca="1">IFERROR(VLOOKUP($A47,'TABELLA DI APPOGGIO'!$B$2:$EH$86,115,FALSE()),"")</f>
        <v>123</v>
      </c>
      <c r="H47" s="198">
        <f ca="1">IFERROR(VLOOKUP($A47,'TABELLA DI APPOGGIO'!$B$2:$EH$86,116,FALSE()),"")</f>
        <v>158</v>
      </c>
      <c r="I47" s="198">
        <f ca="1">IFERROR(VLOOKUP($A47,'TABELLA DI APPOGGIO'!$B$2:$EH$86,117,FALSE()),"")</f>
        <v>115</v>
      </c>
      <c r="J47" s="198">
        <f ca="1">IFERROR(VLOOKUP($A47,'TABELLA DI APPOGGIO'!$B$2:$EH$86,118,FALSE()),"")</f>
        <v>235</v>
      </c>
      <c r="K47" s="198">
        <f ca="1">IFERROR(VLOOKUP($A47,'TABELLA DI APPOGGIO'!$B$2:$EH$86,119,FALSE()),"")</f>
        <v>110</v>
      </c>
      <c r="L47" s="198">
        <f ca="1">IFERROR(VLOOKUP($A47,'TABELLA DI APPOGGIO'!$B$2:$EH$86,120,FALSE()),"")</f>
        <v>10</v>
      </c>
      <c r="M47" s="198">
        <f ca="1">IFERROR(VLOOKUP($A47,'TABELLA DI APPOGGIO'!$B$2:$EH$86,121,FALSE()),"")</f>
        <v>93</v>
      </c>
      <c r="N47" s="203">
        <f t="shared" ca="1" si="3"/>
        <v>949</v>
      </c>
    </row>
    <row r="48" spans="1:1024" ht="60" customHeight="1">
      <c r="A48" s="197" t="str">
        <f t="shared" ca="1" si="2"/>
        <v>A1_A1</v>
      </c>
      <c r="B48" s="198" t="str">
        <f t="shared" ca="1" si="2"/>
        <v>A1</v>
      </c>
      <c r="C48" s="198" t="str">
        <f t="shared" ca="1" si="2"/>
        <v>Accesso, valutazione e progettazione</v>
      </c>
      <c r="D48" s="198" t="str">
        <f t="shared" ca="1" si="2"/>
        <v>Servizi di Informazione consulenza e orientamento</v>
      </c>
      <c r="E48" s="198" t="str">
        <f ca="1">IFERROR(VLOOKUP($A48,'TABELLA DI APPOGGIO'!$B$2:$EI$86,138,FALSE()),"")</f>
        <v>Sì</v>
      </c>
      <c r="F48" s="198">
        <f ca="1">IFERROR(VLOOKUP($A48,'TABELLA DI APPOGGIO'!$B$2:$EH$86,114,FALSE()),"")</f>
        <v>105</v>
      </c>
      <c r="G48" s="198">
        <f ca="1">IFERROR(VLOOKUP($A48,'TABELLA DI APPOGGIO'!$B$2:$EH$86,115,FALSE()),"")</f>
        <v>123</v>
      </c>
      <c r="H48" s="198">
        <f ca="1">IFERROR(VLOOKUP($A48,'TABELLA DI APPOGGIO'!$B$2:$EH$86,116,FALSE()),"")</f>
        <v>158</v>
      </c>
      <c r="I48" s="198">
        <f ca="1">IFERROR(VLOOKUP($A48,'TABELLA DI APPOGGIO'!$B$2:$EH$86,117,FALSE()),"")</f>
        <v>115</v>
      </c>
      <c r="J48" s="198">
        <f ca="1">IFERROR(VLOOKUP($A48,'TABELLA DI APPOGGIO'!$B$2:$EH$86,118,FALSE()),"")</f>
        <v>235</v>
      </c>
      <c r="K48" s="198">
        <f ca="1">IFERROR(VLOOKUP($A48,'TABELLA DI APPOGGIO'!$B$2:$EH$86,119,FALSE()),"")</f>
        <v>110</v>
      </c>
      <c r="L48" s="198">
        <f ca="1">IFERROR(VLOOKUP($A48,'TABELLA DI APPOGGIO'!$B$2:$EH$86,120,FALSE()),"")</f>
        <v>10</v>
      </c>
      <c r="M48" s="198">
        <f ca="1">IFERROR(VLOOKUP($A48,'TABELLA DI APPOGGIO'!$B$2:$EH$86,121,FALSE()),"")</f>
        <v>93</v>
      </c>
      <c r="N48" s="203">
        <f t="shared" ca="1" si="3"/>
        <v>949</v>
      </c>
    </row>
    <row r="49" spans="1:14" ht="60" customHeight="1">
      <c r="A49" s="197" t="str">
        <f t="shared" ca="1" si="2"/>
        <v>A1_A1</v>
      </c>
      <c r="B49" s="198" t="str">
        <f t="shared" ca="1" si="2"/>
        <v>A1</v>
      </c>
      <c r="C49" s="198" t="str">
        <f t="shared" ca="1" si="2"/>
        <v>Accesso, valutazione e progettazione</v>
      </c>
      <c r="D49" s="198" t="str">
        <f t="shared" ca="1" si="2"/>
        <v>Servizi di Informazione consulenza e orientamento</v>
      </c>
      <c r="E49" s="198" t="str">
        <f ca="1">IFERROR(VLOOKUP($A49,'TABELLA DI APPOGGIO'!$B$2:$EI$86,138,FALSE()),"")</f>
        <v>Sì</v>
      </c>
      <c r="F49" s="198">
        <f ca="1">IFERROR(VLOOKUP($A49,'TABELLA DI APPOGGIO'!$B$2:$EH$86,114,FALSE()),"")</f>
        <v>105</v>
      </c>
      <c r="G49" s="198">
        <f ca="1">IFERROR(VLOOKUP($A49,'TABELLA DI APPOGGIO'!$B$2:$EH$86,115,FALSE()),"")</f>
        <v>123</v>
      </c>
      <c r="H49" s="198">
        <f ca="1">IFERROR(VLOOKUP($A49,'TABELLA DI APPOGGIO'!$B$2:$EH$86,116,FALSE()),"")</f>
        <v>158</v>
      </c>
      <c r="I49" s="198">
        <f ca="1">IFERROR(VLOOKUP($A49,'TABELLA DI APPOGGIO'!$B$2:$EH$86,117,FALSE()),"")</f>
        <v>115</v>
      </c>
      <c r="J49" s="198">
        <f ca="1">IFERROR(VLOOKUP($A49,'TABELLA DI APPOGGIO'!$B$2:$EH$86,118,FALSE()),"")</f>
        <v>235</v>
      </c>
      <c r="K49" s="198">
        <f ca="1">IFERROR(VLOOKUP($A49,'TABELLA DI APPOGGIO'!$B$2:$EH$86,119,FALSE()),"")</f>
        <v>110</v>
      </c>
      <c r="L49" s="198">
        <f ca="1">IFERROR(VLOOKUP($A49,'TABELLA DI APPOGGIO'!$B$2:$EH$86,120,FALSE()),"")</f>
        <v>10</v>
      </c>
      <c r="M49" s="198">
        <f ca="1">IFERROR(VLOOKUP($A49,'TABELLA DI APPOGGIO'!$B$2:$EH$86,121,FALSE()),"")</f>
        <v>93</v>
      </c>
      <c r="N49" s="203">
        <f t="shared" ca="1" si="3"/>
        <v>949</v>
      </c>
    </row>
    <row r="50" spans="1:14" ht="60" customHeight="1">
      <c r="A50" s="197" t="str">
        <f t="shared" ca="1" si="2"/>
        <v>A1_A1</v>
      </c>
      <c r="B50" s="198" t="str">
        <f t="shared" ca="1" si="2"/>
        <v>A1</v>
      </c>
      <c r="C50" s="198" t="str">
        <f t="shared" ca="1" si="2"/>
        <v>Accesso, valutazione e progettazione</v>
      </c>
      <c r="D50" s="198" t="str">
        <f t="shared" ca="1" si="2"/>
        <v>Servizi di Informazione consulenza e orientamento</v>
      </c>
      <c r="E50" s="198" t="str">
        <f ca="1">IFERROR(VLOOKUP($A50,'TABELLA DI APPOGGIO'!$B$2:$EI$86,138,FALSE()),"")</f>
        <v>Sì</v>
      </c>
      <c r="F50" s="198">
        <f ca="1">IFERROR(VLOOKUP($A50,'TABELLA DI APPOGGIO'!$B$2:$EH$86,114,FALSE()),"")</f>
        <v>105</v>
      </c>
      <c r="G50" s="198">
        <f ca="1">IFERROR(VLOOKUP($A50,'TABELLA DI APPOGGIO'!$B$2:$EH$86,115,FALSE()),"")</f>
        <v>123</v>
      </c>
      <c r="H50" s="198">
        <f ca="1">IFERROR(VLOOKUP($A50,'TABELLA DI APPOGGIO'!$B$2:$EH$86,116,FALSE()),"")</f>
        <v>158</v>
      </c>
      <c r="I50" s="198">
        <f ca="1">IFERROR(VLOOKUP($A50,'TABELLA DI APPOGGIO'!$B$2:$EH$86,117,FALSE()),"")</f>
        <v>115</v>
      </c>
      <c r="J50" s="198">
        <f ca="1">IFERROR(VLOOKUP($A50,'TABELLA DI APPOGGIO'!$B$2:$EH$86,118,FALSE()),"")</f>
        <v>235</v>
      </c>
      <c r="K50" s="198">
        <f ca="1">IFERROR(VLOOKUP($A50,'TABELLA DI APPOGGIO'!$B$2:$EH$86,119,FALSE()),"")</f>
        <v>110</v>
      </c>
      <c r="L50" s="198">
        <f ca="1">IFERROR(VLOOKUP($A50,'TABELLA DI APPOGGIO'!$B$2:$EH$86,120,FALSE()),"")</f>
        <v>10</v>
      </c>
      <c r="M50" s="198">
        <f ca="1">IFERROR(VLOOKUP($A50,'TABELLA DI APPOGGIO'!$B$2:$EH$86,121,FALSE()),"")</f>
        <v>93</v>
      </c>
      <c r="N50" s="203">
        <f t="shared" ca="1" si="3"/>
        <v>949</v>
      </c>
    </row>
    <row r="51" spans="1:14" ht="60" customHeight="1">
      <c r="A51" s="197" t="str">
        <f t="shared" ca="1" si="2"/>
        <v>A1_A1</v>
      </c>
      <c r="B51" s="198" t="str">
        <f t="shared" ca="1" si="2"/>
        <v>A1</v>
      </c>
      <c r="C51" s="198" t="str">
        <f t="shared" ca="1" si="2"/>
        <v>Accesso, valutazione e progettazione</v>
      </c>
      <c r="D51" s="198" t="str">
        <f t="shared" ca="1" si="2"/>
        <v>Servizi di Informazione consulenza e orientamento</v>
      </c>
      <c r="E51" s="198" t="str">
        <f ca="1">IFERROR(VLOOKUP($A51,'TABELLA DI APPOGGIO'!$B$2:$EI$86,138,FALSE()),"")</f>
        <v>Sì</v>
      </c>
      <c r="F51" s="198">
        <f ca="1">IFERROR(VLOOKUP($A51,'TABELLA DI APPOGGIO'!$B$2:$EH$86,114,FALSE()),"")</f>
        <v>105</v>
      </c>
      <c r="G51" s="198">
        <f ca="1">IFERROR(VLOOKUP($A51,'TABELLA DI APPOGGIO'!$B$2:$EH$86,115,FALSE()),"")</f>
        <v>123</v>
      </c>
      <c r="H51" s="198">
        <f ca="1">IFERROR(VLOOKUP($A51,'TABELLA DI APPOGGIO'!$B$2:$EH$86,116,FALSE()),"")</f>
        <v>158</v>
      </c>
      <c r="I51" s="198">
        <f ca="1">IFERROR(VLOOKUP($A51,'TABELLA DI APPOGGIO'!$B$2:$EH$86,117,FALSE()),"")</f>
        <v>115</v>
      </c>
      <c r="J51" s="198">
        <f ca="1">IFERROR(VLOOKUP($A51,'TABELLA DI APPOGGIO'!$B$2:$EH$86,118,FALSE()),"")</f>
        <v>235</v>
      </c>
      <c r="K51" s="198">
        <f ca="1">IFERROR(VLOOKUP($A51,'TABELLA DI APPOGGIO'!$B$2:$EH$86,119,FALSE()),"")</f>
        <v>110</v>
      </c>
      <c r="L51" s="198">
        <f ca="1">IFERROR(VLOOKUP($A51,'TABELLA DI APPOGGIO'!$B$2:$EH$86,120,FALSE()),"")</f>
        <v>10</v>
      </c>
      <c r="M51" s="198">
        <f ca="1">IFERROR(VLOOKUP($A51,'TABELLA DI APPOGGIO'!$B$2:$EH$86,121,FALSE()),"")</f>
        <v>93</v>
      </c>
      <c r="N51" s="203">
        <f t="shared" ca="1" si="3"/>
        <v>949</v>
      </c>
    </row>
    <row r="52" spans="1:14" ht="60" customHeight="1">
      <c r="A52" s="197" t="str">
        <f t="shared" ca="1" si="2"/>
        <v>A1_A1</v>
      </c>
      <c r="B52" s="198" t="str">
        <f t="shared" ca="1" si="2"/>
        <v>A1</v>
      </c>
      <c r="C52" s="198" t="str">
        <f t="shared" ca="1" si="2"/>
        <v>Accesso, valutazione e progettazione</v>
      </c>
      <c r="D52" s="198" t="str">
        <f t="shared" ca="1" si="2"/>
        <v>Servizi di Informazione consulenza e orientamento</v>
      </c>
      <c r="E52" s="198" t="str">
        <f ca="1">IFERROR(VLOOKUP($A52,'TABELLA DI APPOGGIO'!$B$2:$EI$86,138,FALSE()),"")</f>
        <v>Sì</v>
      </c>
      <c r="F52" s="198">
        <f ca="1">IFERROR(VLOOKUP($A52,'TABELLA DI APPOGGIO'!$B$2:$EH$86,114,FALSE()),"")</f>
        <v>105</v>
      </c>
      <c r="G52" s="198">
        <f ca="1">IFERROR(VLOOKUP($A52,'TABELLA DI APPOGGIO'!$B$2:$EH$86,115,FALSE()),"")</f>
        <v>123</v>
      </c>
      <c r="H52" s="198">
        <f ca="1">IFERROR(VLOOKUP($A52,'TABELLA DI APPOGGIO'!$B$2:$EH$86,116,FALSE()),"")</f>
        <v>158</v>
      </c>
      <c r="I52" s="198">
        <f ca="1">IFERROR(VLOOKUP($A52,'TABELLA DI APPOGGIO'!$B$2:$EH$86,117,FALSE()),"")</f>
        <v>115</v>
      </c>
      <c r="J52" s="198">
        <f ca="1">IFERROR(VLOOKUP($A52,'TABELLA DI APPOGGIO'!$B$2:$EH$86,118,FALSE()),"")</f>
        <v>235</v>
      </c>
      <c r="K52" s="198">
        <f ca="1">IFERROR(VLOOKUP($A52,'TABELLA DI APPOGGIO'!$B$2:$EH$86,119,FALSE()),"")</f>
        <v>110</v>
      </c>
      <c r="L52" s="198">
        <f ca="1">IFERROR(VLOOKUP($A52,'TABELLA DI APPOGGIO'!$B$2:$EH$86,120,FALSE()),"")</f>
        <v>10</v>
      </c>
      <c r="M52" s="198">
        <f ca="1">IFERROR(VLOOKUP($A52,'TABELLA DI APPOGGIO'!$B$2:$EH$86,121,FALSE()),"")</f>
        <v>93</v>
      </c>
      <c r="N52" s="203">
        <f t="shared" ca="1" si="3"/>
        <v>949</v>
      </c>
    </row>
    <row r="53" spans="1:14" ht="60" customHeight="1">
      <c r="A53" s="197" t="str">
        <f t="shared" ca="1" si="2"/>
        <v>A1_A1</v>
      </c>
      <c r="B53" s="198" t="str">
        <f t="shared" ca="1" si="2"/>
        <v>A1</v>
      </c>
      <c r="C53" s="198" t="str">
        <f t="shared" ca="1" si="2"/>
        <v>Accesso, valutazione e progettazione</v>
      </c>
      <c r="D53" s="198" t="str">
        <f t="shared" ca="1" si="2"/>
        <v>Servizi di Informazione consulenza e orientamento</v>
      </c>
      <c r="E53" s="198" t="str">
        <f ca="1">IFERROR(VLOOKUP($A53,'TABELLA DI APPOGGIO'!$B$2:$EI$86,138,FALSE()),"")</f>
        <v>Sì</v>
      </c>
      <c r="F53" s="198">
        <f ca="1">IFERROR(VLOOKUP($A53,'TABELLA DI APPOGGIO'!$B$2:$EH$86,114,FALSE()),"")</f>
        <v>105</v>
      </c>
      <c r="G53" s="198">
        <f ca="1">IFERROR(VLOOKUP($A53,'TABELLA DI APPOGGIO'!$B$2:$EH$86,115,FALSE()),"")</f>
        <v>123</v>
      </c>
      <c r="H53" s="198">
        <f ca="1">IFERROR(VLOOKUP($A53,'TABELLA DI APPOGGIO'!$B$2:$EH$86,116,FALSE()),"")</f>
        <v>158</v>
      </c>
      <c r="I53" s="198">
        <f ca="1">IFERROR(VLOOKUP($A53,'TABELLA DI APPOGGIO'!$B$2:$EH$86,117,FALSE()),"")</f>
        <v>115</v>
      </c>
      <c r="J53" s="198">
        <f ca="1">IFERROR(VLOOKUP($A53,'TABELLA DI APPOGGIO'!$B$2:$EH$86,118,FALSE()),"")</f>
        <v>235</v>
      </c>
      <c r="K53" s="198">
        <f ca="1">IFERROR(VLOOKUP($A53,'TABELLA DI APPOGGIO'!$B$2:$EH$86,119,FALSE()),"")</f>
        <v>110</v>
      </c>
      <c r="L53" s="198">
        <f ca="1">IFERROR(VLOOKUP($A53,'TABELLA DI APPOGGIO'!$B$2:$EH$86,120,FALSE()),"")</f>
        <v>10</v>
      </c>
      <c r="M53" s="198">
        <f ca="1">IFERROR(VLOOKUP($A53,'TABELLA DI APPOGGIO'!$B$2:$EH$86,121,FALSE()),"")</f>
        <v>93</v>
      </c>
      <c r="N53" s="203">
        <f t="shared" ca="1" si="3"/>
        <v>949</v>
      </c>
    </row>
    <row r="54" spans="1:14" ht="60" customHeight="1">
      <c r="A54" s="197" t="str">
        <f t="shared" ca="1" si="2"/>
        <v>A1_A1</v>
      </c>
      <c r="B54" s="198" t="str">
        <f t="shared" ca="1" si="2"/>
        <v>A1</v>
      </c>
      <c r="C54" s="198" t="str">
        <f t="shared" ca="1" si="2"/>
        <v>Accesso, valutazione e progettazione</v>
      </c>
      <c r="D54" s="198" t="str">
        <f t="shared" ca="1" si="2"/>
        <v>Servizi di Informazione consulenza e orientamento</v>
      </c>
      <c r="E54" s="198" t="str">
        <f ca="1">IFERROR(VLOOKUP($A54,'TABELLA DI APPOGGIO'!$B$2:$EI$86,138,FALSE()),"")</f>
        <v>Sì</v>
      </c>
      <c r="F54" s="198">
        <f ca="1">IFERROR(VLOOKUP($A54,'TABELLA DI APPOGGIO'!$B$2:$EH$86,114,FALSE()),"")</f>
        <v>105</v>
      </c>
      <c r="G54" s="198">
        <f ca="1">IFERROR(VLOOKUP($A54,'TABELLA DI APPOGGIO'!$B$2:$EH$86,115,FALSE()),"")</f>
        <v>123</v>
      </c>
      <c r="H54" s="198">
        <f ca="1">IFERROR(VLOOKUP($A54,'TABELLA DI APPOGGIO'!$B$2:$EH$86,116,FALSE()),"")</f>
        <v>158</v>
      </c>
      <c r="I54" s="198">
        <f ca="1">IFERROR(VLOOKUP($A54,'TABELLA DI APPOGGIO'!$B$2:$EH$86,117,FALSE()),"")</f>
        <v>115</v>
      </c>
      <c r="J54" s="198">
        <f ca="1">IFERROR(VLOOKUP($A54,'TABELLA DI APPOGGIO'!$B$2:$EH$86,118,FALSE()),"")</f>
        <v>235</v>
      </c>
      <c r="K54" s="198">
        <f ca="1">IFERROR(VLOOKUP($A54,'TABELLA DI APPOGGIO'!$B$2:$EH$86,119,FALSE()),"")</f>
        <v>110</v>
      </c>
      <c r="L54" s="198">
        <f ca="1">IFERROR(VLOOKUP($A54,'TABELLA DI APPOGGIO'!$B$2:$EH$86,120,FALSE()),"")</f>
        <v>10</v>
      </c>
      <c r="M54" s="198">
        <f ca="1">IFERROR(VLOOKUP($A54,'TABELLA DI APPOGGIO'!$B$2:$EH$86,121,FALSE()),"")</f>
        <v>93</v>
      </c>
      <c r="N54" s="203">
        <f t="shared" ca="1" si="3"/>
        <v>949</v>
      </c>
    </row>
    <row r="55" spans="1:14" ht="60" customHeight="1">
      <c r="A55" s="197" t="str">
        <f t="shared" ca="1" si="2"/>
        <v>A1_A1</v>
      </c>
      <c r="B55" s="198" t="str">
        <f t="shared" ca="1" si="2"/>
        <v>A1</v>
      </c>
      <c r="C55" s="198" t="str">
        <f t="shared" ca="1" si="2"/>
        <v>Accesso, valutazione e progettazione</v>
      </c>
      <c r="D55" s="198" t="str">
        <f t="shared" ca="1" si="2"/>
        <v>Servizi di Informazione consulenza e orientamento</v>
      </c>
      <c r="E55" s="198" t="str">
        <f ca="1">IFERROR(VLOOKUP($A55,'TABELLA DI APPOGGIO'!$B$2:$EI$86,138,FALSE()),"")</f>
        <v>Sì</v>
      </c>
      <c r="F55" s="198">
        <f ca="1">IFERROR(VLOOKUP($A55,'TABELLA DI APPOGGIO'!$B$2:$EH$86,114,FALSE()),"")</f>
        <v>105</v>
      </c>
      <c r="G55" s="198">
        <f ca="1">IFERROR(VLOOKUP($A55,'TABELLA DI APPOGGIO'!$B$2:$EH$86,115,FALSE()),"")</f>
        <v>123</v>
      </c>
      <c r="H55" s="198">
        <f ca="1">IFERROR(VLOOKUP($A55,'TABELLA DI APPOGGIO'!$B$2:$EH$86,116,FALSE()),"")</f>
        <v>158</v>
      </c>
      <c r="I55" s="198">
        <f ca="1">IFERROR(VLOOKUP($A55,'TABELLA DI APPOGGIO'!$B$2:$EH$86,117,FALSE()),"")</f>
        <v>115</v>
      </c>
      <c r="J55" s="198">
        <f ca="1">IFERROR(VLOOKUP($A55,'TABELLA DI APPOGGIO'!$B$2:$EH$86,118,FALSE()),"")</f>
        <v>235</v>
      </c>
      <c r="K55" s="198">
        <f ca="1">IFERROR(VLOOKUP($A55,'TABELLA DI APPOGGIO'!$B$2:$EH$86,119,FALSE()),"")</f>
        <v>110</v>
      </c>
      <c r="L55" s="198">
        <f ca="1">IFERROR(VLOOKUP($A55,'TABELLA DI APPOGGIO'!$B$2:$EH$86,120,FALSE()),"")</f>
        <v>10</v>
      </c>
      <c r="M55" s="198">
        <f ca="1">IFERROR(VLOOKUP($A55,'TABELLA DI APPOGGIO'!$B$2:$EH$86,121,FALSE()),"")</f>
        <v>93</v>
      </c>
      <c r="N55" s="203">
        <f t="shared" ca="1" si="3"/>
        <v>949</v>
      </c>
    </row>
    <row r="56" spans="1:14" ht="60" customHeight="1">
      <c r="A56" s="197" t="str">
        <f t="shared" ca="1" si="2"/>
        <v>A1_A1</v>
      </c>
      <c r="B56" s="198" t="str">
        <f t="shared" ca="1" si="2"/>
        <v>A1</v>
      </c>
      <c r="C56" s="198" t="str">
        <f t="shared" ca="1" si="2"/>
        <v>Accesso, valutazione e progettazione</v>
      </c>
      <c r="D56" s="198" t="str">
        <f t="shared" ca="1" si="2"/>
        <v>Servizi di Informazione consulenza e orientamento</v>
      </c>
      <c r="E56" s="198" t="str">
        <f ca="1">IFERROR(VLOOKUP($A56,'TABELLA DI APPOGGIO'!$B$2:$EI$86,138,FALSE()),"")</f>
        <v>Sì</v>
      </c>
      <c r="F56" s="198">
        <f ca="1">IFERROR(VLOOKUP($A56,'TABELLA DI APPOGGIO'!$B$2:$EH$86,114,FALSE()),"")</f>
        <v>105</v>
      </c>
      <c r="G56" s="198">
        <f ca="1">IFERROR(VLOOKUP($A56,'TABELLA DI APPOGGIO'!$B$2:$EH$86,115,FALSE()),"")</f>
        <v>123</v>
      </c>
      <c r="H56" s="198">
        <f ca="1">IFERROR(VLOOKUP($A56,'TABELLA DI APPOGGIO'!$B$2:$EH$86,116,FALSE()),"")</f>
        <v>158</v>
      </c>
      <c r="I56" s="198">
        <f ca="1">IFERROR(VLOOKUP($A56,'TABELLA DI APPOGGIO'!$B$2:$EH$86,117,FALSE()),"")</f>
        <v>115</v>
      </c>
      <c r="J56" s="198">
        <f ca="1">IFERROR(VLOOKUP($A56,'TABELLA DI APPOGGIO'!$B$2:$EH$86,118,FALSE()),"")</f>
        <v>235</v>
      </c>
      <c r="K56" s="198">
        <f ca="1">IFERROR(VLOOKUP($A56,'TABELLA DI APPOGGIO'!$B$2:$EH$86,119,FALSE()),"")</f>
        <v>110</v>
      </c>
      <c r="L56" s="198">
        <f ca="1">IFERROR(VLOOKUP($A56,'TABELLA DI APPOGGIO'!$B$2:$EH$86,120,FALSE()),"")</f>
        <v>10</v>
      </c>
      <c r="M56" s="198">
        <f ca="1">IFERROR(VLOOKUP($A56,'TABELLA DI APPOGGIO'!$B$2:$EH$86,121,FALSE()),"")</f>
        <v>93</v>
      </c>
      <c r="N56" s="203">
        <f t="shared" ca="1" si="3"/>
        <v>949</v>
      </c>
    </row>
    <row r="57" spans="1:14" ht="60" customHeight="1">
      <c r="A57" s="197" t="str">
        <f t="shared" ca="1" si="2"/>
        <v>A1_A1</v>
      </c>
      <c r="B57" s="198" t="str">
        <f t="shared" ca="1" si="2"/>
        <v>A1</v>
      </c>
      <c r="C57" s="198" t="str">
        <f t="shared" ca="1" si="2"/>
        <v>Accesso, valutazione e progettazione</v>
      </c>
      <c r="D57" s="198" t="str">
        <f t="shared" ca="1" si="2"/>
        <v>Servizi di Informazione consulenza e orientamento</v>
      </c>
      <c r="E57" s="198" t="str">
        <f ca="1">IFERROR(VLOOKUP($A57,'TABELLA DI APPOGGIO'!$B$2:$EI$86,138,FALSE()),"")</f>
        <v>Sì</v>
      </c>
      <c r="F57" s="198">
        <f ca="1">IFERROR(VLOOKUP($A57,'TABELLA DI APPOGGIO'!$B$2:$EH$86,114,FALSE()),"")</f>
        <v>105</v>
      </c>
      <c r="G57" s="198">
        <f ca="1">IFERROR(VLOOKUP($A57,'TABELLA DI APPOGGIO'!$B$2:$EH$86,115,FALSE()),"")</f>
        <v>123</v>
      </c>
      <c r="H57" s="198">
        <f ca="1">IFERROR(VLOOKUP($A57,'TABELLA DI APPOGGIO'!$B$2:$EH$86,116,FALSE()),"")</f>
        <v>158</v>
      </c>
      <c r="I57" s="198">
        <f ca="1">IFERROR(VLOOKUP($A57,'TABELLA DI APPOGGIO'!$B$2:$EH$86,117,FALSE()),"")</f>
        <v>115</v>
      </c>
      <c r="J57" s="198">
        <f ca="1">IFERROR(VLOOKUP($A57,'TABELLA DI APPOGGIO'!$B$2:$EH$86,118,FALSE()),"")</f>
        <v>235</v>
      </c>
      <c r="K57" s="198">
        <f ca="1">IFERROR(VLOOKUP($A57,'TABELLA DI APPOGGIO'!$B$2:$EH$86,119,FALSE()),"")</f>
        <v>110</v>
      </c>
      <c r="L57" s="198">
        <f ca="1">IFERROR(VLOOKUP($A57,'TABELLA DI APPOGGIO'!$B$2:$EH$86,120,FALSE()),"")</f>
        <v>10</v>
      </c>
      <c r="M57" s="198">
        <f ca="1">IFERROR(VLOOKUP($A57,'TABELLA DI APPOGGIO'!$B$2:$EH$86,121,FALSE()),"")</f>
        <v>93</v>
      </c>
      <c r="N57" s="203">
        <f t="shared" ca="1" si="3"/>
        <v>949</v>
      </c>
    </row>
    <row r="58" spans="1:14" ht="60" customHeight="1">
      <c r="A58" s="197" t="str">
        <f t="shared" ca="1" si="2"/>
        <v>A1_A1</v>
      </c>
      <c r="B58" s="198" t="str">
        <f t="shared" ca="1" si="2"/>
        <v>A1</v>
      </c>
      <c r="C58" s="198" t="str">
        <f t="shared" ca="1" si="2"/>
        <v>Accesso, valutazione e progettazione</v>
      </c>
      <c r="D58" s="198" t="str">
        <f t="shared" ca="1" si="2"/>
        <v>Servizi di Informazione consulenza e orientamento</v>
      </c>
      <c r="E58" s="198" t="str">
        <f ca="1">IFERROR(VLOOKUP($A58,'TABELLA DI APPOGGIO'!$B$2:$EI$86,138,FALSE()),"")</f>
        <v>Sì</v>
      </c>
      <c r="F58" s="198">
        <f ca="1">IFERROR(VLOOKUP($A58,'TABELLA DI APPOGGIO'!$B$2:$EH$86,114,FALSE()),"")</f>
        <v>105</v>
      </c>
      <c r="G58" s="198">
        <f ca="1">IFERROR(VLOOKUP($A58,'TABELLA DI APPOGGIO'!$B$2:$EH$86,115,FALSE()),"")</f>
        <v>123</v>
      </c>
      <c r="H58" s="198">
        <f ca="1">IFERROR(VLOOKUP($A58,'TABELLA DI APPOGGIO'!$B$2:$EH$86,116,FALSE()),"")</f>
        <v>158</v>
      </c>
      <c r="I58" s="198">
        <f ca="1">IFERROR(VLOOKUP($A58,'TABELLA DI APPOGGIO'!$B$2:$EH$86,117,FALSE()),"")</f>
        <v>115</v>
      </c>
      <c r="J58" s="198">
        <f ca="1">IFERROR(VLOOKUP($A58,'TABELLA DI APPOGGIO'!$B$2:$EH$86,118,FALSE()),"")</f>
        <v>235</v>
      </c>
      <c r="K58" s="198">
        <f ca="1">IFERROR(VLOOKUP($A58,'TABELLA DI APPOGGIO'!$B$2:$EH$86,119,FALSE()),"")</f>
        <v>110</v>
      </c>
      <c r="L58" s="198">
        <f ca="1">IFERROR(VLOOKUP($A58,'TABELLA DI APPOGGIO'!$B$2:$EH$86,120,FALSE()),"")</f>
        <v>10</v>
      </c>
      <c r="M58" s="198">
        <f ca="1">IFERROR(VLOOKUP($A58,'TABELLA DI APPOGGIO'!$B$2:$EH$86,121,FALSE()),"")</f>
        <v>93</v>
      </c>
      <c r="N58" s="203">
        <f t="shared" ca="1" si="3"/>
        <v>949</v>
      </c>
    </row>
    <row r="59" spans="1:14" ht="60" customHeight="1">
      <c r="A59" s="197" t="str">
        <f t="shared" ca="1" si="2"/>
        <v>A1_A1</v>
      </c>
      <c r="B59" s="198" t="str">
        <f t="shared" ca="1" si="2"/>
        <v>A1</v>
      </c>
      <c r="C59" s="198" t="str">
        <f t="shared" ca="1" si="2"/>
        <v>Accesso, valutazione e progettazione</v>
      </c>
      <c r="D59" s="198" t="str">
        <f t="shared" ca="1" si="2"/>
        <v>Servizi di Informazione consulenza e orientamento</v>
      </c>
      <c r="E59" s="198" t="str">
        <f ca="1">IFERROR(VLOOKUP($A59,'TABELLA DI APPOGGIO'!$B$2:$EI$86,138,FALSE()),"")</f>
        <v>Sì</v>
      </c>
      <c r="F59" s="198">
        <f ca="1">IFERROR(VLOOKUP($A59,'TABELLA DI APPOGGIO'!$B$2:$EH$86,114,FALSE()),"")</f>
        <v>105</v>
      </c>
      <c r="G59" s="198">
        <f ca="1">IFERROR(VLOOKUP($A59,'TABELLA DI APPOGGIO'!$B$2:$EH$86,115,FALSE()),"")</f>
        <v>123</v>
      </c>
      <c r="H59" s="198">
        <f ca="1">IFERROR(VLOOKUP($A59,'TABELLA DI APPOGGIO'!$B$2:$EH$86,116,FALSE()),"")</f>
        <v>158</v>
      </c>
      <c r="I59" s="198">
        <f ca="1">IFERROR(VLOOKUP($A59,'TABELLA DI APPOGGIO'!$B$2:$EH$86,117,FALSE()),"")</f>
        <v>115</v>
      </c>
      <c r="J59" s="198">
        <f ca="1">IFERROR(VLOOKUP($A59,'TABELLA DI APPOGGIO'!$B$2:$EH$86,118,FALSE()),"")</f>
        <v>235</v>
      </c>
      <c r="K59" s="198">
        <f ca="1">IFERROR(VLOOKUP($A59,'TABELLA DI APPOGGIO'!$B$2:$EH$86,119,FALSE()),"")</f>
        <v>110</v>
      </c>
      <c r="L59" s="198">
        <f ca="1">IFERROR(VLOOKUP($A59,'TABELLA DI APPOGGIO'!$B$2:$EH$86,120,FALSE()),"")</f>
        <v>10</v>
      </c>
      <c r="M59" s="198">
        <f ca="1">IFERROR(VLOOKUP($A59,'TABELLA DI APPOGGIO'!$B$2:$EH$86,121,FALSE()),"")</f>
        <v>93</v>
      </c>
      <c r="N59" s="203">
        <f t="shared" ca="1" si="3"/>
        <v>949</v>
      </c>
    </row>
    <row r="60" spans="1:14" ht="60" customHeight="1">
      <c r="A60" s="197" t="str">
        <f t="shared" ca="1" si="2"/>
        <v>A1_A1</v>
      </c>
      <c r="B60" s="198" t="str">
        <f t="shared" ca="1" si="2"/>
        <v>A1</v>
      </c>
      <c r="C60" s="198" t="str">
        <f t="shared" ca="1" si="2"/>
        <v>Accesso, valutazione e progettazione</v>
      </c>
      <c r="D60" s="198" t="str">
        <f t="shared" ca="1" si="2"/>
        <v>Servizi di Informazione consulenza e orientamento</v>
      </c>
      <c r="E60" s="198" t="str">
        <f ca="1">IFERROR(VLOOKUP($A60,'TABELLA DI APPOGGIO'!$B$2:$EI$86,138,FALSE()),"")</f>
        <v>Sì</v>
      </c>
      <c r="F60" s="198">
        <f ca="1">IFERROR(VLOOKUP($A60,'TABELLA DI APPOGGIO'!$B$2:$EH$86,114,FALSE()),"")</f>
        <v>105</v>
      </c>
      <c r="G60" s="198">
        <f ca="1">IFERROR(VLOOKUP($A60,'TABELLA DI APPOGGIO'!$B$2:$EH$86,115,FALSE()),"")</f>
        <v>123</v>
      </c>
      <c r="H60" s="198">
        <f ca="1">IFERROR(VLOOKUP($A60,'TABELLA DI APPOGGIO'!$B$2:$EH$86,116,FALSE()),"")</f>
        <v>158</v>
      </c>
      <c r="I60" s="198">
        <f ca="1">IFERROR(VLOOKUP($A60,'TABELLA DI APPOGGIO'!$B$2:$EH$86,117,FALSE()),"")</f>
        <v>115</v>
      </c>
      <c r="J60" s="198">
        <f ca="1">IFERROR(VLOOKUP($A60,'TABELLA DI APPOGGIO'!$B$2:$EH$86,118,FALSE()),"")</f>
        <v>235</v>
      </c>
      <c r="K60" s="198">
        <f ca="1">IFERROR(VLOOKUP($A60,'TABELLA DI APPOGGIO'!$B$2:$EH$86,119,FALSE()),"")</f>
        <v>110</v>
      </c>
      <c r="L60" s="198">
        <f ca="1">IFERROR(VLOOKUP($A60,'TABELLA DI APPOGGIO'!$B$2:$EH$86,120,FALSE()),"")</f>
        <v>10</v>
      </c>
      <c r="M60" s="198">
        <f ca="1">IFERROR(VLOOKUP($A60,'TABELLA DI APPOGGIO'!$B$2:$EH$86,121,FALSE()),"")</f>
        <v>93</v>
      </c>
      <c r="N60" s="203">
        <f t="shared" ca="1" si="3"/>
        <v>949</v>
      </c>
    </row>
    <row r="61" spans="1:14" ht="60" customHeight="1">
      <c r="A61" s="197" t="str">
        <f t="shared" ca="1" si="2"/>
        <v>A1_A1</v>
      </c>
      <c r="B61" s="198" t="str">
        <f t="shared" ca="1" si="2"/>
        <v>A1</v>
      </c>
      <c r="C61" s="198" t="str">
        <f t="shared" ca="1" si="2"/>
        <v>Accesso, valutazione e progettazione</v>
      </c>
      <c r="D61" s="198" t="str">
        <f t="shared" ca="1" si="2"/>
        <v>Servizi di Informazione consulenza e orientamento</v>
      </c>
      <c r="E61" s="198" t="str">
        <f ca="1">IFERROR(VLOOKUP($A61,'TABELLA DI APPOGGIO'!$B$2:$EI$86,138,FALSE()),"")</f>
        <v>Sì</v>
      </c>
      <c r="F61" s="198">
        <f ca="1">IFERROR(VLOOKUP($A61,'TABELLA DI APPOGGIO'!$B$2:$EH$86,114,FALSE()),"")</f>
        <v>105</v>
      </c>
      <c r="G61" s="198">
        <f ca="1">IFERROR(VLOOKUP($A61,'TABELLA DI APPOGGIO'!$B$2:$EH$86,115,FALSE()),"")</f>
        <v>123</v>
      </c>
      <c r="H61" s="198">
        <f ca="1">IFERROR(VLOOKUP($A61,'TABELLA DI APPOGGIO'!$B$2:$EH$86,116,FALSE()),"")</f>
        <v>158</v>
      </c>
      <c r="I61" s="198">
        <f ca="1">IFERROR(VLOOKUP($A61,'TABELLA DI APPOGGIO'!$B$2:$EH$86,117,FALSE()),"")</f>
        <v>115</v>
      </c>
      <c r="J61" s="198">
        <f ca="1">IFERROR(VLOOKUP($A61,'TABELLA DI APPOGGIO'!$B$2:$EH$86,118,FALSE()),"")</f>
        <v>235</v>
      </c>
      <c r="K61" s="198">
        <f ca="1">IFERROR(VLOOKUP($A61,'TABELLA DI APPOGGIO'!$B$2:$EH$86,119,FALSE()),"")</f>
        <v>110</v>
      </c>
      <c r="L61" s="198">
        <f ca="1">IFERROR(VLOOKUP($A61,'TABELLA DI APPOGGIO'!$B$2:$EH$86,120,FALSE()),"")</f>
        <v>10</v>
      </c>
      <c r="M61" s="198">
        <f ca="1">IFERROR(VLOOKUP($A61,'TABELLA DI APPOGGIO'!$B$2:$EH$86,121,FALSE()),"")</f>
        <v>93</v>
      </c>
      <c r="N61" s="203">
        <f t="shared" ca="1" si="3"/>
        <v>949</v>
      </c>
    </row>
    <row r="62" spans="1:14" ht="60" customHeight="1">
      <c r="A62" s="197" t="str">
        <f t="shared" ca="1" si="2"/>
        <v>A1_A1</v>
      </c>
      <c r="B62" s="198" t="str">
        <f t="shared" ca="1" si="2"/>
        <v>A1</v>
      </c>
      <c r="C62" s="198" t="str">
        <f t="shared" ca="1" si="2"/>
        <v>Accesso, valutazione e progettazione</v>
      </c>
      <c r="D62" s="198" t="str">
        <f t="shared" ca="1" si="2"/>
        <v>Servizi di Informazione consulenza e orientamento</v>
      </c>
      <c r="E62" s="198" t="str">
        <f ca="1">IFERROR(VLOOKUP($A62,'TABELLA DI APPOGGIO'!$B$2:$EI$86,138,FALSE()),"")</f>
        <v>Sì</v>
      </c>
      <c r="F62" s="198">
        <f ca="1">IFERROR(VLOOKUP($A62,'TABELLA DI APPOGGIO'!$B$2:$EH$86,114,FALSE()),"")</f>
        <v>105</v>
      </c>
      <c r="G62" s="198">
        <f ca="1">IFERROR(VLOOKUP($A62,'TABELLA DI APPOGGIO'!$B$2:$EH$86,115,FALSE()),"")</f>
        <v>123</v>
      </c>
      <c r="H62" s="198">
        <f ca="1">IFERROR(VLOOKUP($A62,'TABELLA DI APPOGGIO'!$B$2:$EH$86,116,FALSE()),"")</f>
        <v>158</v>
      </c>
      <c r="I62" s="198">
        <f ca="1">IFERROR(VLOOKUP($A62,'TABELLA DI APPOGGIO'!$B$2:$EH$86,117,FALSE()),"")</f>
        <v>115</v>
      </c>
      <c r="J62" s="198">
        <f ca="1">IFERROR(VLOOKUP($A62,'TABELLA DI APPOGGIO'!$B$2:$EH$86,118,FALSE()),"")</f>
        <v>235</v>
      </c>
      <c r="K62" s="198">
        <f ca="1">IFERROR(VLOOKUP($A62,'TABELLA DI APPOGGIO'!$B$2:$EH$86,119,FALSE()),"")</f>
        <v>110</v>
      </c>
      <c r="L62" s="198">
        <f ca="1">IFERROR(VLOOKUP($A62,'TABELLA DI APPOGGIO'!$B$2:$EH$86,120,FALSE()),"")</f>
        <v>10</v>
      </c>
      <c r="M62" s="198">
        <f ca="1">IFERROR(VLOOKUP($A62,'TABELLA DI APPOGGIO'!$B$2:$EH$86,121,FALSE()),"")</f>
        <v>93</v>
      </c>
      <c r="N62" s="203">
        <f t="shared" ca="1" si="3"/>
        <v>949</v>
      </c>
    </row>
    <row r="63" spans="1:14" ht="60" customHeight="1">
      <c r="A63" s="197" t="str">
        <f t="shared" ca="1" si="2"/>
        <v>A1_A1</v>
      </c>
      <c r="B63" s="198" t="str">
        <f t="shared" ca="1" si="2"/>
        <v>A1</v>
      </c>
      <c r="C63" s="198" t="str">
        <f t="shared" ca="1" si="2"/>
        <v>Accesso, valutazione e progettazione</v>
      </c>
      <c r="D63" s="198" t="str">
        <f t="shared" ca="1" si="2"/>
        <v>Servizi di Informazione consulenza e orientamento</v>
      </c>
      <c r="E63" s="198" t="str">
        <f ca="1">IFERROR(VLOOKUP($A63,'TABELLA DI APPOGGIO'!$B$2:$EI$86,138,FALSE()),"")</f>
        <v>Sì</v>
      </c>
      <c r="F63" s="198">
        <f ca="1">IFERROR(VLOOKUP($A63,'TABELLA DI APPOGGIO'!$B$2:$EH$86,114,FALSE()),"")</f>
        <v>105</v>
      </c>
      <c r="G63" s="198">
        <f ca="1">IFERROR(VLOOKUP($A63,'TABELLA DI APPOGGIO'!$B$2:$EH$86,115,FALSE()),"")</f>
        <v>123</v>
      </c>
      <c r="H63" s="198">
        <f ca="1">IFERROR(VLOOKUP($A63,'TABELLA DI APPOGGIO'!$B$2:$EH$86,116,FALSE()),"")</f>
        <v>158</v>
      </c>
      <c r="I63" s="198">
        <f ca="1">IFERROR(VLOOKUP($A63,'TABELLA DI APPOGGIO'!$B$2:$EH$86,117,FALSE()),"")</f>
        <v>115</v>
      </c>
      <c r="J63" s="198">
        <f ca="1">IFERROR(VLOOKUP($A63,'TABELLA DI APPOGGIO'!$B$2:$EH$86,118,FALSE()),"")</f>
        <v>235</v>
      </c>
      <c r="K63" s="198">
        <f ca="1">IFERROR(VLOOKUP($A63,'TABELLA DI APPOGGIO'!$B$2:$EH$86,119,FALSE()),"")</f>
        <v>110</v>
      </c>
      <c r="L63" s="198">
        <f ca="1">IFERROR(VLOOKUP($A63,'TABELLA DI APPOGGIO'!$B$2:$EH$86,120,FALSE()),"")</f>
        <v>10</v>
      </c>
      <c r="M63" s="198">
        <f ca="1">IFERROR(VLOOKUP($A63,'TABELLA DI APPOGGIO'!$B$2:$EH$86,121,FALSE()),"")</f>
        <v>93</v>
      </c>
      <c r="N63" s="203">
        <f t="shared" ca="1" si="3"/>
        <v>949</v>
      </c>
    </row>
    <row r="64" spans="1:14" ht="60" customHeight="1">
      <c r="A64" s="197" t="str">
        <f t="shared" ref="A64:D81" ca="1" si="4">A23</f>
        <v>A1_A1</v>
      </c>
      <c r="B64" s="198" t="str">
        <f t="shared" ca="1" si="4"/>
        <v>A1</v>
      </c>
      <c r="C64" s="198" t="str">
        <f t="shared" ca="1" si="4"/>
        <v>Accesso, valutazione e progettazione</v>
      </c>
      <c r="D64" s="198" t="str">
        <f t="shared" ca="1" si="4"/>
        <v>Servizi di Informazione consulenza e orientamento</v>
      </c>
      <c r="E64" s="198" t="str">
        <f ca="1">IFERROR(VLOOKUP($A64,'TABELLA DI APPOGGIO'!$B$2:$EI$86,138,FALSE()),"")</f>
        <v>Sì</v>
      </c>
      <c r="F64" s="198">
        <f ca="1">IFERROR(VLOOKUP($A64,'TABELLA DI APPOGGIO'!$B$2:$EH$86,114,FALSE()),"")</f>
        <v>105</v>
      </c>
      <c r="G64" s="198">
        <f ca="1">IFERROR(VLOOKUP($A64,'TABELLA DI APPOGGIO'!$B$2:$EH$86,115,FALSE()),"")</f>
        <v>123</v>
      </c>
      <c r="H64" s="198">
        <f ca="1">IFERROR(VLOOKUP($A64,'TABELLA DI APPOGGIO'!$B$2:$EH$86,116,FALSE()),"")</f>
        <v>158</v>
      </c>
      <c r="I64" s="198">
        <f ca="1">IFERROR(VLOOKUP($A64,'TABELLA DI APPOGGIO'!$B$2:$EH$86,117,FALSE()),"")</f>
        <v>115</v>
      </c>
      <c r="J64" s="198">
        <f ca="1">IFERROR(VLOOKUP($A64,'TABELLA DI APPOGGIO'!$B$2:$EH$86,118,FALSE()),"")</f>
        <v>235</v>
      </c>
      <c r="K64" s="198">
        <f ca="1">IFERROR(VLOOKUP($A64,'TABELLA DI APPOGGIO'!$B$2:$EH$86,119,FALSE()),"")</f>
        <v>110</v>
      </c>
      <c r="L64" s="198">
        <f ca="1">IFERROR(VLOOKUP($A64,'TABELLA DI APPOGGIO'!$B$2:$EH$86,120,FALSE()),"")</f>
        <v>10</v>
      </c>
      <c r="M64" s="198">
        <f ca="1">IFERROR(VLOOKUP($A64,'TABELLA DI APPOGGIO'!$B$2:$EH$86,121,FALSE()),"")</f>
        <v>93</v>
      </c>
      <c r="N64" s="203">
        <f t="shared" ca="1" si="3"/>
        <v>949</v>
      </c>
    </row>
    <row r="65" spans="1:14" ht="60" customHeight="1">
      <c r="A65" s="197" t="str">
        <f t="shared" ca="1" si="4"/>
        <v>A1_A1</v>
      </c>
      <c r="B65" s="198" t="str">
        <f t="shared" ca="1" si="4"/>
        <v>A1</v>
      </c>
      <c r="C65" s="198" t="str">
        <f t="shared" ca="1" si="4"/>
        <v>Accesso, valutazione e progettazione</v>
      </c>
      <c r="D65" s="198" t="str">
        <f t="shared" ca="1" si="4"/>
        <v>Servizi di Informazione consulenza e orientamento</v>
      </c>
      <c r="E65" s="198" t="str">
        <f ca="1">IFERROR(VLOOKUP($A65,'TABELLA DI APPOGGIO'!$B$2:$EI$86,138,FALSE()),"")</f>
        <v>Sì</v>
      </c>
      <c r="F65" s="198">
        <f ca="1">IFERROR(VLOOKUP($A65,'TABELLA DI APPOGGIO'!$B$2:$EH$86,114,FALSE()),"")</f>
        <v>105</v>
      </c>
      <c r="G65" s="198">
        <f ca="1">IFERROR(VLOOKUP($A65,'TABELLA DI APPOGGIO'!$B$2:$EH$86,115,FALSE()),"")</f>
        <v>123</v>
      </c>
      <c r="H65" s="198">
        <f ca="1">IFERROR(VLOOKUP($A65,'TABELLA DI APPOGGIO'!$B$2:$EH$86,116,FALSE()),"")</f>
        <v>158</v>
      </c>
      <c r="I65" s="198">
        <f ca="1">IFERROR(VLOOKUP($A65,'TABELLA DI APPOGGIO'!$B$2:$EH$86,117,FALSE()),"")</f>
        <v>115</v>
      </c>
      <c r="J65" s="198">
        <f ca="1">IFERROR(VLOOKUP($A65,'TABELLA DI APPOGGIO'!$B$2:$EH$86,118,FALSE()),"")</f>
        <v>235</v>
      </c>
      <c r="K65" s="198">
        <f ca="1">IFERROR(VLOOKUP($A65,'TABELLA DI APPOGGIO'!$B$2:$EH$86,119,FALSE()),"")</f>
        <v>110</v>
      </c>
      <c r="L65" s="198">
        <f ca="1">IFERROR(VLOOKUP($A65,'TABELLA DI APPOGGIO'!$B$2:$EH$86,120,FALSE()),"")</f>
        <v>10</v>
      </c>
      <c r="M65" s="198">
        <f ca="1">IFERROR(VLOOKUP($A65,'TABELLA DI APPOGGIO'!$B$2:$EH$86,121,FALSE()),"")</f>
        <v>93</v>
      </c>
      <c r="N65" s="203">
        <f t="shared" ca="1" si="3"/>
        <v>949</v>
      </c>
    </row>
    <row r="66" spans="1:14" ht="60" customHeight="1">
      <c r="A66" s="197" t="str">
        <f t="shared" ca="1" si="4"/>
        <v>A1_A1</v>
      </c>
      <c r="B66" s="198" t="str">
        <f t="shared" ca="1" si="4"/>
        <v>A1</v>
      </c>
      <c r="C66" s="198" t="str">
        <f t="shared" ca="1" si="4"/>
        <v>Accesso, valutazione e progettazione</v>
      </c>
      <c r="D66" s="198" t="str">
        <f t="shared" ca="1" si="4"/>
        <v>Servizi di Informazione consulenza e orientamento</v>
      </c>
      <c r="E66" s="198" t="str">
        <f ca="1">IFERROR(VLOOKUP($A66,'TABELLA DI APPOGGIO'!$B$2:$EI$86,138,FALSE()),"")</f>
        <v>Sì</v>
      </c>
      <c r="F66" s="198">
        <f ca="1">IFERROR(VLOOKUP($A66,'TABELLA DI APPOGGIO'!$B$2:$EH$86,114,FALSE()),"")</f>
        <v>105</v>
      </c>
      <c r="G66" s="198">
        <f ca="1">IFERROR(VLOOKUP($A66,'TABELLA DI APPOGGIO'!$B$2:$EH$86,115,FALSE()),"")</f>
        <v>123</v>
      </c>
      <c r="H66" s="198">
        <f ca="1">IFERROR(VLOOKUP($A66,'TABELLA DI APPOGGIO'!$B$2:$EH$86,116,FALSE()),"")</f>
        <v>158</v>
      </c>
      <c r="I66" s="198">
        <f ca="1">IFERROR(VLOOKUP($A66,'TABELLA DI APPOGGIO'!$B$2:$EH$86,117,FALSE()),"")</f>
        <v>115</v>
      </c>
      <c r="J66" s="198">
        <f ca="1">IFERROR(VLOOKUP($A66,'TABELLA DI APPOGGIO'!$B$2:$EH$86,118,FALSE()),"")</f>
        <v>235</v>
      </c>
      <c r="K66" s="198">
        <f ca="1">IFERROR(VLOOKUP($A66,'TABELLA DI APPOGGIO'!$B$2:$EH$86,119,FALSE()),"")</f>
        <v>110</v>
      </c>
      <c r="L66" s="198">
        <f ca="1">IFERROR(VLOOKUP($A66,'TABELLA DI APPOGGIO'!$B$2:$EH$86,120,FALSE()),"")</f>
        <v>10</v>
      </c>
      <c r="M66" s="198">
        <f ca="1">IFERROR(VLOOKUP($A66,'TABELLA DI APPOGGIO'!$B$2:$EH$86,121,FALSE()),"")</f>
        <v>93</v>
      </c>
      <c r="N66" s="203">
        <f t="shared" ca="1" si="3"/>
        <v>949</v>
      </c>
    </row>
    <row r="67" spans="1:14" ht="60" customHeight="1">
      <c r="A67" s="197" t="str">
        <f t="shared" ca="1" si="4"/>
        <v>A1_A1</v>
      </c>
      <c r="B67" s="198" t="str">
        <f t="shared" ca="1" si="4"/>
        <v>A1</v>
      </c>
      <c r="C67" s="198" t="str">
        <f t="shared" ca="1" si="4"/>
        <v>Accesso, valutazione e progettazione</v>
      </c>
      <c r="D67" s="198" t="str">
        <f t="shared" ca="1" si="4"/>
        <v>Servizi di Informazione consulenza e orientamento</v>
      </c>
      <c r="E67" s="198" t="str">
        <f ca="1">IFERROR(VLOOKUP($A67,'TABELLA DI APPOGGIO'!$B$2:$EI$86,138,FALSE()),"")</f>
        <v>Sì</v>
      </c>
      <c r="F67" s="198">
        <f ca="1">IFERROR(VLOOKUP($A67,'TABELLA DI APPOGGIO'!$B$2:$EH$86,114,FALSE()),"")</f>
        <v>105</v>
      </c>
      <c r="G67" s="198">
        <f ca="1">IFERROR(VLOOKUP($A67,'TABELLA DI APPOGGIO'!$B$2:$EH$86,115,FALSE()),"")</f>
        <v>123</v>
      </c>
      <c r="H67" s="198">
        <f ca="1">IFERROR(VLOOKUP($A67,'TABELLA DI APPOGGIO'!$B$2:$EH$86,116,FALSE()),"")</f>
        <v>158</v>
      </c>
      <c r="I67" s="198">
        <f ca="1">IFERROR(VLOOKUP($A67,'TABELLA DI APPOGGIO'!$B$2:$EH$86,117,FALSE()),"")</f>
        <v>115</v>
      </c>
      <c r="J67" s="198">
        <f ca="1">IFERROR(VLOOKUP($A67,'TABELLA DI APPOGGIO'!$B$2:$EH$86,118,FALSE()),"")</f>
        <v>235</v>
      </c>
      <c r="K67" s="198">
        <f ca="1">IFERROR(VLOOKUP($A67,'TABELLA DI APPOGGIO'!$B$2:$EH$86,119,FALSE()),"")</f>
        <v>110</v>
      </c>
      <c r="L67" s="198">
        <f ca="1">IFERROR(VLOOKUP($A67,'TABELLA DI APPOGGIO'!$B$2:$EH$86,120,FALSE()),"")</f>
        <v>10</v>
      </c>
      <c r="M67" s="198">
        <f ca="1">IFERROR(VLOOKUP($A67,'TABELLA DI APPOGGIO'!$B$2:$EH$86,121,FALSE()),"")</f>
        <v>93</v>
      </c>
      <c r="N67" s="203">
        <f t="shared" ca="1" si="3"/>
        <v>949</v>
      </c>
    </row>
    <row r="68" spans="1:14" ht="60" customHeight="1">
      <c r="A68" s="197" t="str">
        <f t="shared" ca="1" si="4"/>
        <v>A1_A1</v>
      </c>
      <c r="B68" s="198" t="str">
        <f t="shared" ca="1" si="4"/>
        <v>A1</v>
      </c>
      <c r="C68" s="198" t="str">
        <f t="shared" ca="1" si="4"/>
        <v>Accesso, valutazione e progettazione</v>
      </c>
      <c r="D68" s="198" t="str">
        <f t="shared" ca="1" si="4"/>
        <v>Servizi di Informazione consulenza e orientamento</v>
      </c>
      <c r="E68" s="198" t="str">
        <f ca="1">IFERROR(VLOOKUP($A68,'TABELLA DI APPOGGIO'!$B$2:$EI$86,138,FALSE()),"")</f>
        <v>Sì</v>
      </c>
      <c r="F68" s="198">
        <f ca="1">IFERROR(VLOOKUP($A68,'TABELLA DI APPOGGIO'!$B$2:$EH$86,114,FALSE()),"")</f>
        <v>105</v>
      </c>
      <c r="G68" s="198">
        <f ca="1">IFERROR(VLOOKUP($A68,'TABELLA DI APPOGGIO'!$B$2:$EH$86,115,FALSE()),"")</f>
        <v>123</v>
      </c>
      <c r="H68" s="198">
        <f ca="1">IFERROR(VLOOKUP($A68,'TABELLA DI APPOGGIO'!$B$2:$EH$86,116,FALSE()),"")</f>
        <v>158</v>
      </c>
      <c r="I68" s="198">
        <f ca="1">IFERROR(VLOOKUP($A68,'TABELLA DI APPOGGIO'!$B$2:$EH$86,117,FALSE()),"")</f>
        <v>115</v>
      </c>
      <c r="J68" s="198">
        <f ca="1">IFERROR(VLOOKUP($A68,'TABELLA DI APPOGGIO'!$B$2:$EH$86,118,FALSE()),"")</f>
        <v>235</v>
      </c>
      <c r="K68" s="198">
        <f ca="1">IFERROR(VLOOKUP($A68,'TABELLA DI APPOGGIO'!$B$2:$EH$86,119,FALSE()),"")</f>
        <v>110</v>
      </c>
      <c r="L68" s="198">
        <f ca="1">IFERROR(VLOOKUP($A68,'TABELLA DI APPOGGIO'!$B$2:$EH$86,120,FALSE()),"")</f>
        <v>10</v>
      </c>
      <c r="M68" s="198">
        <f ca="1">IFERROR(VLOOKUP($A68,'TABELLA DI APPOGGIO'!$B$2:$EH$86,121,FALSE()),"")</f>
        <v>93</v>
      </c>
      <c r="N68" s="203">
        <f t="shared" ca="1" si="3"/>
        <v>949</v>
      </c>
    </row>
    <row r="69" spans="1:14" ht="60" customHeight="1">
      <c r="A69" s="197" t="str">
        <f t="shared" ca="1" si="4"/>
        <v>A1_A1</v>
      </c>
      <c r="B69" s="198" t="str">
        <f t="shared" ca="1" si="4"/>
        <v>A1</v>
      </c>
      <c r="C69" s="198" t="str">
        <f t="shared" ca="1" si="4"/>
        <v>Accesso, valutazione e progettazione</v>
      </c>
      <c r="D69" s="198" t="str">
        <f t="shared" ca="1" si="4"/>
        <v>Servizi di Informazione consulenza e orientamento</v>
      </c>
      <c r="E69" s="198" t="str">
        <f ca="1">IFERROR(VLOOKUP($A69,'TABELLA DI APPOGGIO'!$B$2:$EI$86,138,FALSE()),"")</f>
        <v>Sì</v>
      </c>
      <c r="F69" s="198">
        <f ca="1">IFERROR(VLOOKUP($A69,'TABELLA DI APPOGGIO'!$B$2:$EH$86,114,FALSE()),"")</f>
        <v>105</v>
      </c>
      <c r="G69" s="198">
        <f ca="1">IFERROR(VLOOKUP($A69,'TABELLA DI APPOGGIO'!$B$2:$EH$86,115,FALSE()),"")</f>
        <v>123</v>
      </c>
      <c r="H69" s="198">
        <f ca="1">IFERROR(VLOOKUP($A69,'TABELLA DI APPOGGIO'!$B$2:$EH$86,116,FALSE()),"")</f>
        <v>158</v>
      </c>
      <c r="I69" s="198">
        <f ca="1">IFERROR(VLOOKUP($A69,'TABELLA DI APPOGGIO'!$B$2:$EH$86,117,FALSE()),"")</f>
        <v>115</v>
      </c>
      <c r="J69" s="198">
        <f ca="1">IFERROR(VLOOKUP($A69,'TABELLA DI APPOGGIO'!$B$2:$EH$86,118,FALSE()),"")</f>
        <v>235</v>
      </c>
      <c r="K69" s="198">
        <f ca="1">IFERROR(VLOOKUP($A69,'TABELLA DI APPOGGIO'!$B$2:$EH$86,119,FALSE()),"")</f>
        <v>110</v>
      </c>
      <c r="L69" s="198">
        <f ca="1">IFERROR(VLOOKUP($A69,'TABELLA DI APPOGGIO'!$B$2:$EH$86,120,FALSE()),"")</f>
        <v>10</v>
      </c>
      <c r="M69" s="198">
        <f ca="1">IFERROR(VLOOKUP($A69,'TABELLA DI APPOGGIO'!$B$2:$EH$86,121,FALSE()),"")</f>
        <v>93</v>
      </c>
      <c r="N69" s="203">
        <f t="shared" ca="1" si="3"/>
        <v>949</v>
      </c>
    </row>
    <row r="70" spans="1:14" ht="60" customHeight="1">
      <c r="A70" s="197" t="str">
        <f t="shared" ca="1" si="4"/>
        <v>A1_A1</v>
      </c>
      <c r="B70" s="198" t="str">
        <f t="shared" ca="1" si="4"/>
        <v>A1</v>
      </c>
      <c r="C70" s="198" t="str">
        <f t="shared" ca="1" si="4"/>
        <v>Accesso, valutazione e progettazione</v>
      </c>
      <c r="D70" s="198" t="str">
        <f t="shared" ca="1" si="4"/>
        <v>Servizi di Informazione consulenza e orientamento</v>
      </c>
      <c r="E70" s="198" t="str">
        <f ca="1">IFERROR(VLOOKUP($A70,'TABELLA DI APPOGGIO'!$B$2:$EI$86,138,FALSE()),"")</f>
        <v>Sì</v>
      </c>
      <c r="F70" s="198">
        <f ca="1">IFERROR(VLOOKUP($A70,'TABELLA DI APPOGGIO'!$B$2:$EH$86,114,FALSE()),"")</f>
        <v>105</v>
      </c>
      <c r="G70" s="198">
        <f ca="1">IFERROR(VLOOKUP($A70,'TABELLA DI APPOGGIO'!$B$2:$EH$86,115,FALSE()),"")</f>
        <v>123</v>
      </c>
      <c r="H70" s="198">
        <f ca="1">IFERROR(VLOOKUP($A70,'TABELLA DI APPOGGIO'!$B$2:$EH$86,116,FALSE()),"")</f>
        <v>158</v>
      </c>
      <c r="I70" s="198">
        <f ca="1">IFERROR(VLOOKUP($A70,'TABELLA DI APPOGGIO'!$B$2:$EH$86,117,FALSE()),"")</f>
        <v>115</v>
      </c>
      <c r="J70" s="198">
        <f ca="1">IFERROR(VLOOKUP($A70,'TABELLA DI APPOGGIO'!$B$2:$EH$86,118,FALSE()),"")</f>
        <v>235</v>
      </c>
      <c r="K70" s="198">
        <f ca="1">IFERROR(VLOOKUP($A70,'TABELLA DI APPOGGIO'!$B$2:$EH$86,119,FALSE()),"")</f>
        <v>110</v>
      </c>
      <c r="L70" s="198">
        <f ca="1">IFERROR(VLOOKUP($A70,'TABELLA DI APPOGGIO'!$B$2:$EH$86,120,FALSE()),"")</f>
        <v>10</v>
      </c>
      <c r="M70" s="198">
        <f ca="1">IFERROR(VLOOKUP($A70,'TABELLA DI APPOGGIO'!$B$2:$EH$86,121,FALSE()),"")</f>
        <v>93</v>
      </c>
      <c r="N70" s="203">
        <f t="shared" ca="1" si="3"/>
        <v>949</v>
      </c>
    </row>
    <row r="71" spans="1:14" ht="60" customHeight="1">
      <c r="A71" s="197" t="str">
        <f t="shared" ca="1" si="4"/>
        <v>A1_A1</v>
      </c>
      <c r="B71" s="198" t="str">
        <f t="shared" ca="1" si="4"/>
        <v>A1</v>
      </c>
      <c r="C71" s="198" t="str">
        <f t="shared" ca="1" si="4"/>
        <v>Accesso, valutazione e progettazione</v>
      </c>
      <c r="D71" s="198" t="str">
        <f t="shared" ca="1" si="4"/>
        <v>Servizi di Informazione consulenza e orientamento</v>
      </c>
      <c r="E71" s="198" t="str">
        <f ca="1">IFERROR(VLOOKUP($A71,'TABELLA DI APPOGGIO'!$B$2:$EI$86,138,FALSE()),"")</f>
        <v>Sì</v>
      </c>
      <c r="F71" s="198">
        <f ca="1">IFERROR(VLOOKUP($A71,'TABELLA DI APPOGGIO'!$B$2:$EH$86,114,FALSE()),"")</f>
        <v>105</v>
      </c>
      <c r="G71" s="198">
        <f ca="1">IFERROR(VLOOKUP($A71,'TABELLA DI APPOGGIO'!$B$2:$EH$86,115,FALSE()),"")</f>
        <v>123</v>
      </c>
      <c r="H71" s="198">
        <f ca="1">IFERROR(VLOOKUP($A71,'TABELLA DI APPOGGIO'!$B$2:$EH$86,116,FALSE()),"")</f>
        <v>158</v>
      </c>
      <c r="I71" s="198">
        <f ca="1">IFERROR(VLOOKUP($A71,'TABELLA DI APPOGGIO'!$B$2:$EH$86,117,FALSE()),"")</f>
        <v>115</v>
      </c>
      <c r="J71" s="198">
        <f ca="1">IFERROR(VLOOKUP($A71,'TABELLA DI APPOGGIO'!$B$2:$EH$86,118,FALSE()),"")</f>
        <v>235</v>
      </c>
      <c r="K71" s="198">
        <f ca="1">IFERROR(VLOOKUP($A71,'TABELLA DI APPOGGIO'!$B$2:$EH$86,119,FALSE()),"")</f>
        <v>110</v>
      </c>
      <c r="L71" s="198">
        <f ca="1">IFERROR(VLOOKUP($A71,'TABELLA DI APPOGGIO'!$B$2:$EH$86,120,FALSE()),"")</f>
        <v>10</v>
      </c>
      <c r="M71" s="198">
        <f ca="1">IFERROR(VLOOKUP($A71,'TABELLA DI APPOGGIO'!$B$2:$EH$86,121,FALSE()),"")</f>
        <v>93</v>
      </c>
      <c r="N71" s="203">
        <f t="shared" ca="1" si="3"/>
        <v>949</v>
      </c>
    </row>
    <row r="72" spans="1:14" ht="60" customHeight="1">
      <c r="A72" s="197" t="str">
        <f t="shared" ca="1" si="4"/>
        <v>A1_A1</v>
      </c>
      <c r="B72" s="198" t="str">
        <f t="shared" ca="1" si="4"/>
        <v>A1</v>
      </c>
      <c r="C72" s="198" t="str">
        <f t="shared" ca="1" si="4"/>
        <v>Accesso, valutazione e progettazione</v>
      </c>
      <c r="D72" s="198" t="str">
        <f t="shared" ca="1" si="4"/>
        <v>Servizi di Informazione consulenza e orientamento</v>
      </c>
      <c r="E72" s="198" t="str">
        <f ca="1">IFERROR(VLOOKUP($A72,'TABELLA DI APPOGGIO'!$B$2:$EI$86,138,FALSE()),"")</f>
        <v>Sì</v>
      </c>
      <c r="F72" s="198">
        <f ca="1">IFERROR(VLOOKUP($A72,'TABELLA DI APPOGGIO'!$B$2:$EH$86,114,FALSE()),"")</f>
        <v>105</v>
      </c>
      <c r="G72" s="198">
        <f ca="1">IFERROR(VLOOKUP($A72,'TABELLA DI APPOGGIO'!$B$2:$EH$86,115,FALSE()),"")</f>
        <v>123</v>
      </c>
      <c r="H72" s="198">
        <f ca="1">IFERROR(VLOOKUP($A72,'TABELLA DI APPOGGIO'!$B$2:$EH$86,116,FALSE()),"")</f>
        <v>158</v>
      </c>
      <c r="I72" s="198">
        <f ca="1">IFERROR(VLOOKUP($A72,'TABELLA DI APPOGGIO'!$B$2:$EH$86,117,FALSE()),"")</f>
        <v>115</v>
      </c>
      <c r="J72" s="198">
        <f ca="1">IFERROR(VLOOKUP($A72,'TABELLA DI APPOGGIO'!$B$2:$EH$86,118,FALSE()),"")</f>
        <v>235</v>
      </c>
      <c r="K72" s="198">
        <f ca="1">IFERROR(VLOOKUP($A72,'TABELLA DI APPOGGIO'!$B$2:$EH$86,119,FALSE()),"")</f>
        <v>110</v>
      </c>
      <c r="L72" s="198">
        <f ca="1">IFERROR(VLOOKUP($A72,'TABELLA DI APPOGGIO'!$B$2:$EH$86,120,FALSE()),"")</f>
        <v>10</v>
      </c>
      <c r="M72" s="198">
        <f ca="1">IFERROR(VLOOKUP($A72,'TABELLA DI APPOGGIO'!$B$2:$EH$86,121,FALSE()),"")</f>
        <v>93</v>
      </c>
      <c r="N72" s="203">
        <f t="shared" ca="1" si="3"/>
        <v>949</v>
      </c>
    </row>
    <row r="73" spans="1:14" ht="60" customHeight="1">
      <c r="A73" s="197" t="str">
        <f t="shared" ca="1" si="4"/>
        <v>A1_A1</v>
      </c>
      <c r="B73" s="198" t="str">
        <f t="shared" ca="1" si="4"/>
        <v>A1</v>
      </c>
      <c r="C73" s="198" t="str">
        <f t="shared" ca="1" si="4"/>
        <v>Accesso, valutazione e progettazione</v>
      </c>
      <c r="D73" s="198" t="str">
        <f t="shared" ca="1" si="4"/>
        <v>Servizi di Informazione consulenza e orientamento</v>
      </c>
      <c r="E73" s="198" t="str">
        <f ca="1">IFERROR(VLOOKUP($A73,'TABELLA DI APPOGGIO'!$B$2:$EI$86,138,FALSE()),"")</f>
        <v>Sì</v>
      </c>
      <c r="F73" s="198">
        <f ca="1">IFERROR(VLOOKUP($A73,'TABELLA DI APPOGGIO'!$B$2:$EH$86,114,FALSE()),"")</f>
        <v>105</v>
      </c>
      <c r="G73" s="198">
        <f ca="1">IFERROR(VLOOKUP($A73,'TABELLA DI APPOGGIO'!$B$2:$EH$86,115,FALSE()),"")</f>
        <v>123</v>
      </c>
      <c r="H73" s="198">
        <f ca="1">IFERROR(VLOOKUP($A73,'TABELLA DI APPOGGIO'!$B$2:$EH$86,116,FALSE()),"")</f>
        <v>158</v>
      </c>
      <c r="I73" s="198">
        <f ca="1">IFERROR(VLOOKUP($A73,'TABELLA DI APPOGGIO'!$B$2:$EH$86,117,FALSE()),"")</f>
        <v>115</v>
      </c>
      <c r="J73" s="198">
        <f ca="1">IFERROR(VLOOKUP($A73,'TABELLA DI APPOGGIO'!$B$2:$EH$86,118,FALSE()),"")</f>
        <v>235</v>
      </c>
      <c r="K73" s="198">
        <f ca="1">IFERROR(VLOOKUP($A73,'TABELLA DI APPOGGIO'!$B$2:$EH$86,119,FALSE()),"")</f>
        <v>110</v>
      </c>
      <c r="L73" s="198">
        <f ca="1">IFERROR(VLOOKUP($A73,'TABELLA DI APPOGGIO'!$B$2:$EH$86,120,FALSE()),"")</f>
        <v>10</v>
      </c>
      <c r="M73" s="198">
        <f ca="1">IFERROR(VLOOKUP($A73,'TABELLA DI APPOGGIO'!$B$2:$EH$86,121,FALSE()),"")</f>
        <v>93</v>
      </c>
      <c r="N73" s="203">
        <f t="shared" ca="1" si="3"/>
        <v>949</v>
      </c>
    </row>
    <row r="74" spans="1:14" ht="60" customHeight="1">
      <c r="A74" s="197" t="str">
        <f t="shared" ca="1" si="4"/>
        <v>A1_A1</v>
      </c>
      <c r="B74" s="198" t="str">
        <f t="shared" ca="1" si="4"/>
        <v>A1</v>
      </c>
      <c r="C74" s="198" t="str">
        <f t="shared" ca="1" si="4"/>
        <v>Accesso, valutazione e progettazione</v>
      </c>
      <c r="D74" s="198" t="str">
        <f t="shared" ca="1" si="4"/>
        <v>Servizi di Informazione consulenza e orientamento</v>
      </c>
      <c r="E74" s="198" t="str">
        <f ca="1">IFERROR(VLOOKUP($A74,'TABELLA DI APPOGGIO'!$B$2:$EI$86,138,FALSE()),"")</f>
        <v>Sì</v>
      </c>
      <c r="F74" s="198">
        <f ca="1">IFERROR(VLOOKUP($A74,'TABELLA DI APPOGGIO'!$B$2:$EH$86,114,FALSE()),"")</f>
        <v>105</v>
      </c>
      <c r="G74" s="198">
        <f ca="1">IFERROR(VLOOKUP($A74,'TABELLA DI APPOGGIO'!$B$2:$EH$86,115,FALSE()),"")</f>
        <v>123</v>
      </c>
      <c r="H74" s="198">
        <f ca="1">IFERROR(VLOOKUP($A74,'TABELLA DI APPOGGIO'!$B$2:$EH$86,116,FALSE()),"")</f>
        <v>158</v>
      </c>
      <c r="I74" s="198">
        <f ca="1">IFERROR(VLOOKUP($A74,'TABELLA DI APPOGGIO'!$B$2:$EH$86,117,FALSE()),"")</f>
        <v>115</v>
      </c>
      <c r="J74" s="198">
        <f ca="1">IFERROR(VLOOKUP($A74,'TABELLA DI APPOGGIO'!$B$2:$EH$86,118,FALSE()),"")</f>
        <v>235</v>
      </c>
      <c r="K74" s="198">
        <f ca="1">IFERROR(VLOOKUP($A74,'TABELLA DI APPOGGIO'!$B$2:$EH$86,119,FALSE()),"")</f>
        <v>110</v>
      </c>
      <c r="L74" s="198">
        <f ca="1">IFERROR(VLOOKUP($A74,'TABELLA DI APPOGGIO'!$B$2:$EH$86,120,FALSE()),"")</f>
        <v>10</v>
      </c>
      <c r="M74" s="198">
        <f ca="1">IFERROR(VLOOKUP($A74,'TABELLA DI APPOGGIO'!$B$2:$EH$86,121,FALSE()),"")</f>
        <v>93</v>
      </c>
      <c r="N74" s="203">
        <f t="shared" ca="1" si="3"/>
        <v>949</v>
      </c>
    </row>
    <row r="75" spans="1:14" ht="60" customHeight="1">
      <c r="A75" s="197" t="str">
        <f t="shared" ca="1" si="4"/>
        <v>A1_A1</v>
      </c>
      <c r="B75" s="198" t="str">
        <f t="shared" ca="1" si="4"/>
        <v>A1</v>
      </c>
      <c r="C75" s="198" t="str">
        <f t="shared" ca="1" si="4"/>
        <v>Accesso, valutazione e progettazione</v>
      </c>
      <c r="D75" s="198" t="str">
        <f t="shared" ca="1" si="4"/>
        <v>Servizi di Informazione consulenza e orientamento</v>
      </c>
      <c r="E75" s="198" t="str">
        <f ca="1">IFERROR(VLOOKUP($A75,'TABELLA DI APPOGGIO'!$B$2:$EI$86,138,FALSE()),"")</f>
        <v>Sì</v>
      </c>
      <c r="F75" s="198">
        <f ca="1">IFERROR(VLOOKUP($A75,'TABELLA DI APPOGGIO'!$B$2:$EH$86,114,FALSE()),"")</f>
        <v>105</v>
      </c>
      <c r="G75" s="198">
        <f ca="1">IFERROR(VLOOKUP($A75,'TABELLA DI APPOGGIO'!$B$2:$EH$86,115,FALSE()),"")</f>
        <v>123</v>
      </c>
      <c r="H75" s="198">
        <f ca="1">IFERROR(VLOOKUP($A75,'TABELLA DI APPOGGIO'!$B$2:$EH$86,116,FALSE()),"")</f>
        <v>158</v>
      </c>
      <c r="I75" s="198">
        <f ca="1">IFERROR(VLOOKUP($A75,'TABELLA DI APPOGGIO'!$B$2:$EH$86,117,FALSE()),"")</f>
        <v>115</v>
      </c>
      <c r="J75" s="198">
        <f ca="1">IFERROR(VLOOKUP($A75,'TABELLA DI APPOGGIO'!$B$2:$EH$86,118,FALSE()),"")</f>
        <v>235</v>
      </c>
      <c r="K75" s="198">
        <f ca="1">IFERROR(VLOOKUP($A75,'TABELLA DI APPOGGIO'!$B$2:$EH$86,119,FALSE()),"")</f>
        <v>110</v>
      </c>
      <c r="L75" s="198">
        <f ca="1">IFERROR(VLOOKUP($A75,'TABELLA DI APPOGGIO'!$B$2:$EH$86,120,FALSE()),"")</f>
        <v>10</v>
      </c>
      <c r="M75" s="198">
        <f ca="1">IFERROR(VLOOKUP($A75,'TABELLA DI APPOGGIO'!$B$2:$EH$86,121,FALSE()),"")</f>
        <v>93</v>
      </c>
      <c r="N75" s="203">
        <f t="shared" ca="1" si="3"/>
        <v>949</v>
      </c>
    </row>
    <row r="76" spans="1:14" ht="60" customHeight="1">
      <c r="A76" s="197" t="str">
        <f t="shared" ca="1" si="4"/>
        <v>A1_A1</v>
      </c>
      <c r="B76" s="198" t="str">
        <f t="shared" ca="1" si="4"/>
        <v>A1</v>
      </c>
      <c r="C76" s="198" t="str">
        <f t="shared" ca="1" si="4"/>
        <v>Accesso, valutazione e progettazione</v>
      </c>
      <c r="D76" s="198" t="str">
        <f t="shared" ca="1" si="4"/>
        <v>Servizi di Informazione consulenza e orientamento</v>
      </c>
      <c r="E76" s="198" t="str">
        <f ca="1">IFERROR(VLOOKUP($A76,'TABELLA DI APPOGGIO'!$B$2:$EI$86,138,FALSE()),"")</f>
        <v>Sì</v>
      </c>
      <c r="F76" s="198">
        <f ca="1">IFERROR(VLOOKUP($A76,'TABELLA DI APPOGGIO'!$B$2:$EH$86,114,FALSE()),"")</f>
        <v>105</v>
      </c>
      <c r="G76" s="198">
        <f ca="1">IFERROR(VLOOKUP($A76,'TABELLA DI APPOGGIO'!$B$2:$EH$86,115,FALSE()),"")</f>
        <v>123</v>
      </c>
      <c r="H76" s="198">
        <f ca="1">IFERROR(VLOOKUP($A76,'TABELLA DI APPOGGIO'!$B$2:$EH$86,116,FALSE()),"")</f>
        <v>158</v>
      </c>
      <c r="I76" s="198">
        <f ca="1">IFERROR(VLOOKUP($A76,'TABELLA DI APPOGGIO'!$B$2:$EH$86,117,FALSE()),"")</f>
        <v>115</v>
      </c>
      <c r="J76" s="198">
        <f ca="1">IFERROR(VLOOKUP($A76,'TABELLA DI APPOGGIO'!$B$2:$EH$86,118,FALSE()),"")</f>
        <v>235</v>
      </c>
      <c r="K76" s="198">
        <f ca="1">IFERROR(VLOOKUP($A76,'TABELLA DI APPOGGIO'!$B$2:$EH$86,119,FALSE()),"")</f>
        <v>110</v>
      </c>
      <c r="L76" s="198">
        <f ca="1">IFERROR(VLOOKUP($A76,'TABELLA DI APPOGGIO'!$B$2:$EH$86,120,FALSE()),"")</f>
        <v>10</v>
      </c>
      <c r="M76" s="198">
        <f ca="1">IFERROR(VLOOKUP($A76,'TABELLA DI APPOGGIO'!$B$2:$EH$86,121,FALSE()),"")</f>
        <v>93</v>
      </c>
      <c r="N76" s="203">
        <f t="shared" ca="1" si="3"/>
        <v>949</v>
      </c>
    </row>
    <row r="77" spans="1:14" ht="60" customHeight="1">
      <c r="A77" s="197" t="str">
        <f t="shared" ca="1" si="4"/>
        <v>A1_A1</v>
      </c>
      <c r="B77" s="198" t="str">
        <f t="shared" ca="1" si="4"/>
        <v>A1</v>
      </c>
      <c r="C77" s="198" t="str">
        <f t="shared" ca="1" si="4"/>
        <v>Accesso, valutazione e progettazione</v>
      </c>
      <c r="D77" s="198" t="str">
        <f t="shared" ca="1" si="4"/>
        <v>Servizi di Informazione consulenza e orientamento</v>
      </c>
      <c r="E77" s="198" t="str">
        <f ca="1">IFERROR(VLOOKUP($A77,'TABELLA DI APPOGGIO'!$B$2:$EI$86,138,FALSE()),"")</f>
        <v>Sì</v>
      </c>
      <c r="F77" s="198">
        <f ca="1">IFERROR(VLOOKUP($A77,'TABELLA DI APPOGGIO'!$B$2:$EH$86,114,FALSE()),"")</f>
        <v>105</v>
      </c>
      <c r="G77" s="198">
        <f ca="1">IFERROR(VLOOKUP($A77,'TABELLA DI APPOGGIO'!$B$2:$EH$86,115,FALSE()),"")</f>
        <v>123</v>
      </c>
      <c r="H77" s="198">
        <f ca="1">IFERROR(VLOOKUP($A77,'TABELLA DI APPOGGIO'!$B$2:$EH$86,116,FALSE()),"")</f>
        <v>158</v>
      </c>
      <c r="I77" s="198">
        <f ca="1">IFERROR(VLOOKUP($A77,'TABELLA DI APPOGGIO'!$B$2:$EH$86,117,FALSE()),"")</f>
        <v>115</v>
      </c>
      <c r="J77" s="198">
        <f ca="1">IFERROR(VLOOKUP($A77,'TABELLA DI APPOGGIO'!$B$2:$EH$86,118,FALSE()),"")</f>
        <v>235</v>
      </c>
      <c r="K77" s="198">
        <f ca="1">IFERROR(VLOOKUP($A77,'TABELLA DI APPOGGIO'!$B$2:$EH$86,119,FALSE()),"")</f>
        <v>110</v>
      </c>
      <c r="L77" s="198">
        <f ca="1">IFERROR(VLOOKUP($A77,'TABELLA DI APPOGGIO'!$B$2:$EH$86,120,FALSE()),"")</f>
        <v>10</v>
      </c>
      <c r="M77" s="198">
        <f ca="1">IFERROR(VLOOKUP($A77,'TABELLA DI APPOGGIO'!$B$2:$EH$86,121,FALSE()),"")</f>
        <v>93</v>
      </c>
      <c r="N77" s="203">
        <f t="shared" ca="1" si="3"/>
        <v>949</v>
      </c>
    </row>
    <row r="78" spans="1:14" ht="60" customHeight="1">
      <c r="A78" s="197" t="str">
        <f t="shared" ca="1" si="4"/>
        <v>A1_A1</v>
      </c>
      <c r="B78" s="198" t="str">
        <f t="shared" ca="1" si="4"/>
        <v>A1</v>
      </c>
      <c r="C78" s="198" t="str">
        <f t="shared" ca="1" si="4"/>
        <v>Accesso, valutazione e progettazione</v>
      </c>
      <c r="D78" s="198" t="str">
        <f t="shared" ca="1" si="4"/>
        <v>Servizi di Informazione consulenza e orientamento</v>
      </c>
      <c r="E78" s="198" t="str">
        <f ca="1">IFERROR(VLOOKUP($A78,'TABELLA DI APPOGGIO'!$B$2:$EI$86,138,FALSE()),"")</f>
        <v>Sì</v>
      </c>
      <c r="F78" s="198">
        <f ca="1">IFERROR(VLOOKUP($A78,'TABELLA DI APPOGGIO'!$B$2:$EH$86,114,FALSE()),"")</f>
        <v>105</v>
      </c>
      <c r="G78" s="198">
        <f ca="1">IFERROR(VLOOKUP($A78,'TABELLA DI APPOGGIO'!$B$2:$EH$86,115,FALSE()),"")</f>
        <v>123</v>
      </c>
      <c r="H78" s="198">
        <f ca="1">IFERROR(VLOOKUP($A78,'TABELLA DI APPOGGIO'!$B$2:$EH$86,116,FALSE()),"")</f>
        <v>158</v>
      </c>
      <c r="I78" s="198">
        <f ca="1">IFERROR(VLOOKUP($A78,'TABELLA DI APPOGGIO'!$B$2:$EH$86,117,FALSE()),"")</f>
        <v>115</v>
      </c>
      <c r="J78" s="198">
        <f ca="1">IFERROR(VLOOKUP($A78,'TABELLA DI APPOGGIO'!$B$2:$EH$86,118,FALSE()),"")</f>
        <v>235</v>
      </c>
      <c r="K78" s="198">
        <f ca="1">IFERROR(VLOOKUP($A78,'TABELLA DI APPOGGIO'!$B$2:$EH$86,119,FALSE()),"")</f>
        <v>110</v>
      </c>
      <c r="L78" s="198">
        <f ca="1">IFERROR(VLOOKUP($A78,'TABELLA DI APPOGGIO'!$B$2:$EH$86,120,FALSE()),"")</f>
        <v>10</v>
      </c>
      <c r="M78" s="198">
        <f ca="1">IFERROR(VLOOKUP($A78,'TABELLA DI APPOGGIO'!$B$2:$EH$86,121,FALSE()),"")</f>
        <v>93</v>
      </c>
      <c r="N78" s="203">
        <f t="shared" ca="1" si="3"/>
        <v>949</v>
      </c>
    </row>
    <row r="79" spans="1:14" ht="60" customHeight="1">
      <c r="A79" s="197" t="str">
        <f t="shared" ca="1" si="4"/>
        <v>A1_A1</v>
      </c>
      <c r="B79" s="198" t="str">
        <f t="shared" ca="1" si="4"/>
        <v>A1</v>
      </c>
      <c r="C79" s="198" t="str">
        <f t="shared" ca="1" si="4"/>
        <v>Accesso, valutazione e progettazione</v>
      </c>
      <c r="D79" s="198" t="str">
        <f t="shared" ca="1" si="4"/>
        <v>Servizi di Informazione consulenza e orientamento</v>
      </c>
      <c r="E79" s="198" t="str">
        <f ca="1">IFERROR(VLOOKUP($A79,'TABELLA DI APPOGGIO'!$B$2:$EI$86,138,FALSE()),"")</f>
        <v>Sì</v>
      </c>
      <c r="F79" s="198">
        <f ca="1">IFERROR(VLOOKUP($A79,'TABELLA DI APPOGGIO'!$B$2:$EH$86,114,FALSE()),"")</f>
        <v>105</v>
      </c>
      <c r="G79" s="198">
        <f ca="1">IFERROR(VLOOKUP($A79,'TABELLA DI APPOGGIO'!$B$2:$EH$86,115,FALSE()),"")</f>
        <v>123</v>
      </c>
      <c r="H79" s="198">
        <f ca="1">IFERROR(VLOOKUP($A79,'TABELLA DI APPOGGIO'!$B$2:$EH$86,116,FALSE()),"")</f>
        <v>158</v>
      </c>
      <c r="I79" s="198">
        <f ca="1">IFERROR(VLOOKUP($A79,'TABELLA DI APPOGGIO'!$B$2:$EH$86,117,FALSE()),"")</f>
        <v>115</v>
      </c>
      <c r="J79" s="198">
        <f ca="1">IFERROR(VLOOKUP($A79,'TABELLA DI APPOGGIO'!$B$2:$EH$86,118,FALSE()),"")</f>
        <v>235</v>
      </c>
      <c r="K79" s="198">
        <f ca="1">IFERROR(VLOOKUP($A79,'TABELLA DI APPOGGIO'!$B$2:$EH$86,119,FALSE()),"")</f>
        <v>110</v>
      </c>
      <c r="L79" s="198">
        <f ca="1">IFERROR(VLOOKUP($A79,'TABELLA DI APPOGGIO'!$B$2:$EH$86,120,FALSE()),"")</f>
        <v>10</v>
      </c>
      <c r="M79" s="198">
        <f ca="1">IFERROR(VLOOKUP($A79,'TABELLA DI APPOGGIO'!$B$2:$EH$86,121,FALSE()),"")</f>
        <v>93</v>
      </c>
      <c r="N79" s="203">
        <f t="shared" ca="1" si="3"/>
        <v>949</v>
      </c>
    </row>
    <row r="80" spans="1:14" ht="60" customHeight="1">
      <c r="A80" s="197" t="str">
        <f t="shared" ca="1" si="4"/>
        <v>A1_A1</v>
      </c>
      <c r="B80" s="198" t="str">
        <f t="shared" ca="1" si="4"/>
        <v>A1</v>
      </c>
      <c r="C80" s="198" t="str">
        <f t="shared" ca="1" si="4"/>
        <v>Accesso, valutazione e progettazione</v>
      </c>
      <c r="D80" s="198" t="str">
        <f t="shared" ca="1" si="4"/>
        <v>Servizi di Informazione consulenza e orientamento</v>
      </c>
      <c r="E80" s="198" t="str">
        <f ca="1">IFERROR(VLOOKUP($A80,'TABELLA DI APPOGGIO'!$B$2:$EI$86,138,FALSE()),"")</f>
        <v>Sì</v>
      </c>
      <c r="F80" s="198">
        <f ca="1">IFERROR(VLOOKUP($A80,'TABELLA DI APPOGGIO'!$B$2:$EH$86,114,FALSE()),"")</f>
        <v>105</v>
      </c>
      <c r="G80" s="198">
        <f ca="1">IFERROR(VLOOKUP($A80,'TABELLA DI APPOGGIO'!$B$2:$EH$86,115,FALSE()),"")</f>
        <v>123</v>
      </c>
      <c r="H80" s="198">
        <f ca="1">IFERROR(VLOOKUP($A80,'TABELLA DI APPOGGIO'!$B$2:$EH$86,116,FALSE()),"")</f>
        <v>158</v>
      </c>
      <c r="I80" s="198">
        <f ca="1">IFERROR(VLOOKUP($A80,'TABELLA DI APPOGGIO'!$B$2:$EH$86,117,FALSE()),"")</f>
        <v>115</v>
      </c>
      <c r="J80" s="198">
        <f ca="1">IFERROR(VLOOKUP($A80,'TABELLA DI APPOGGIO'!$B$2:$EH$86,118,FALSE()),"")</f>
        <v>235</v>
      </c>
      <c r="K80" s="198">
        <f ca="1">IFERROR(VLOOKUP($A80,'TABELLA DI APPOGGIO'!$B$2:$EH$86,119,FALSE()),"")</f>
        <v>110</v>
      </c>
      <c r="L80" s="198">
        <f ca="1">IFERROR(VLOOKUP($A80,'TABELLA DI APPOGGIO'!$B$2:$EH$86,120,FALSE()),"")</f>
        <v>10</v>
      </c>
      <c r="M80" s="198">
        <f ca="1">IFERROR(VLOOKUP($A80,'TABELLA DI APPOGGIO'!$B$2:$EH$86,121,FALSE()),"")</f>
        <v>93</v>
      </c>
      <c r="N80" s="203">
        <f t="shared" ca="1" si="3"/>
        <v>949</v>
      </c>
    </row>
    <row r="81" spans="1:14" ht="60" customHeight="1">
      <c r="A81" s="197" t="str">
        <f t="shared" ca="1" si="4"/>
        <v>A1_A1</v>
      </c>
      <c r="B81" s="198" t="str">
        <f t="shared" ca="1" si="4"/>
        <v>A1</v>
      </c>
      <c r="C81" s="198" t="str">
        <f t="shared" ca="1" si="4"/>
        <v>Accesso, valutazione e progettazione</v>
      </c>
      <c r="D81" s="198" t="str">
        <f t="shared" ca="1" si="4"/>
        <v>Servizi di Informazione consulenza e orientamento</v>
      </c>
      <c r="E81" s="198" t="str">
        <f ca="1">IFERROR(VLOOKUP($A81,'TABELLA DI APPOGGIO'!$B$2:$EI$86,138,FALSE()),"")</f>
        <v>Sì</v>
      </c>
      <c r="F81" s="198">
        <f ca="1">IFERROR(VLOOKUP($A81,'TABELLA DI APPOGGIO'!$B$2:$EH$86,114,FALSE()),"")</f>
        <v>105</v>
      </c>
      <c r="G81" s="198">
        <f ca="1">IFERROR(VLOOKUP($A81,'TABELLA DI APPOGGIO'!$B$2:$EH$86,115,FALSE()),"")</f>
        <v>123</v>
      </c>
      <c r="H81" s="198">
        <f ca="1">IFERROR(VLOOKUP($A81,'TABELLA DI APPOGGIO'!$B$2:$EH$86,116,FALSE()),"")</f>
        <v>158</v>
      </c>
      <c r="I81" s="198">
        <f ca="1">IFERROR(VLOOKUP($A81,'TABELLA DI APPOGGIO'!$B$2:$EH$86,117,FALSE()),"")</f>
        <v>115</v>
      </c>
      <c r="J81" s="198">
        <f ca="1">IFERROR(VLOOKUP($A81,'TABELLA DI APPOGGIO'!$B$2:$EH$86,118,FALSE()),"")</f>
        <v>235</v>
      </c>
      <c r="K81" s="198">
        <f ca="1">IFERROR(VLOOKUP($A81,'TABELLA DI APPOGGIO'!$B$2:$EH$86,119,FALSE()),"")</f>
        <v>110</v>
      </c>
      <c r="L81" s="198">
        <f ca="1">IFERROR(VLOOKUP($A81,'TABELLA DI APPOGGIO'!$B$2:$EH$86,120,FALSE()),"")</f>
        <v>10</v>
      </c>
      <c r="M81" s="198">
        <f ca="1">IFERROR(VLOOKUP($A81,'TABELLA DI APPOGGIO'!$B$2:$EH$86,121,FALSE()),"")</f>
        <v>93</v>
      </c>
      <c r="N81" s="203">
        <f t="shared" ca="1" si="3"/>
        <v>949</v>
      </c>
    </row>
    <row r="82" spans="1:14" ht="15">
      <c r="E82" s="198">
        <f ca="1">COUNTIF(E44:E81,"Sì")</f>
        <v>38</v>
      </c>
      <c r="F82" s="203">
        <f t="shared" ref="F82:N82" ca="1" si="5">SUM(F44:F81)</f>
        <v>3990</v>
      </c>
      <c r="G82" s="203">
        <f t="shared" ca="1" si="5"/>
        <v>4674</v>
      </c>
      <c r="H82" s="203">
        <f t="shared" ca="1" si="5"/>
        <v>6004</v>
      </c>
      <c r="I82" s="203">
        <f t="shared" ca="1" si="5"/>
        <v>4370</v>
      </c>
      <c r="J82" s="203">
        <f t="shared" ca="1" si="5"/>
        <v>8930</v>
      </c>
      <c r="K82" s="203">
        <f t="shared" ca="1" si="5"/>
        <v>4180</v>
      </c>
      <c r="L82" s="203">
        <f t="shared" ca="1" si="5"/>
        <v>380</v>
      </c>
      <c r="M82" s="203">
        <f t="shared" ca="1" si="5"/>
        <v>3534</v>
      </c>
      <c r="N82" s="203">
        <f t="shared" ca="1" si="5"/>
        <v>36062</v>
      </c>
    </row>
    <row r="83" spans="1:14">
      <c r="A83" s="190">
        <v>2026</v>
      </c>
      <c r="F83" s="202"/>
      <c r="G83" s="202"/>
      <c r="H83" s="202"/>
      <c r="I83" s="202"/>
      <c r="J83" s="202"/>
      <c r="K83" s="202"/>
      <c r="L83" s="202"/>
      <c r="M83" s="202"/>
      <c r="N83" s="202"/>
    </row>
    <row r="84" spans="1:14" ht="78.75">
      <c r="A84" s="190" t="s">
        <v>428</v>
      </c>
      <c r="B84" s="190" t="s">
        <v>36</v>
      </c>
      <c r="C84" s="190" t="s">
        <v>432</v>
      </c>
      <c r="D84" s="190" t="s">
        <v>38</v>
      </c>
      <c r="E84" s="190" t="s">
        <v>813</v>
      </c>
      <c r="F84" s="190" t="s">
        <v>832</v>
      </c>
      <c r="G84" s="190" t="s">
        <v>833</v>
      </c>
      <c r="H84" s="190" t="s">
        <v>834</v>
      </c>
      <c r="I84" s="190" t="s">
        <v>835</v>
      </c>
      <c r="J84" s="190" t="s">
        <v>836</v>
      </c>
      <c r="K84" s="190" t="s">
        <v>837</v>
      </c>
      <c r="L84" s="190" t="s">
        <v>838</v>
      </c>
      <c r="M84" s="190" t="s">
        <v>839</v>
      </c>
      <c r="N84" s="190" t="s">
        <v>840</v>
      </c>
    </row>
    <row r="85" spans="1:14" ht="60" customHeight="1">
      <c r="A85" s="198" t="str">
        <f t="shared" ref="A85:D104" ca="1" si="6">A3</f>
        <v>A1_A1</v>
      </c>
      <c r="B85" s="198" t="str">
        <f t="shared" ca="1" si="6"/>
        <v>A1</v>
      </c>
      <c r="C85" s="198" t="str">
        <f t="shared" ca="1" si="6"/>
        <v>Accesso, valutazione e progettazione</v>
      </c>
      <c r="D85" s="198" t="str">
        <f t="shared" ca="1" si="6"/>
        <v>Servizi di Informazione consulenza e orientamento</v>
      </c>
      <c r="E85" s="198" t="str">
        <f ca="1">IFERROR(VLOOKUP($A85,'TABELLA DI APPOGGIO'!$B$2:$EI$86,138,FALSE()),"")</f>
        <v>Sì</v>
      </c>
      <c r="F85" s="198">
        <f ca="1">IFERROR(VLOOKUP($A85,'TABELLA DI APPOGGIO'!$B$2:$EH$86,122,FALSE()),"")</f>
        <v>115</v>
      </c>
      <c r="G85" s="198">
        <f ca="1">IFERROR(VLOOKUP($A85,'TABELLA DI APPOGGIO'!$B$2:$EH$86,123,FALSE()),"")</f>
        <v>127</v>
      </c>
      <c r="H85" s="198">
        <f ca="1">IFERROR(VLOOKUP($A85,'TABELLA DI APPOGGIO'!$B$2:$EH$86,124,FALSE()),"")</f>
        <v>163</v>
      </c>
      <c r="I85" s="198">
        <f ca="1">IFERROR(VLOOKUP($A85,'TABELLA DI APPOGGIO'!$B$2:$EH$86,125,FALSE()),"")</f>
        <v>122</v>
      </c>
      <c r="J85" s="198">
        <f ca="1">IFERROR(VLOOKUP($A85,'TABELLA DI APPOGGIO'!$B$2:$EH$86,126,FALSE()),"")</f>
        <v>239</v>
      </c>
      <c r="K85" s="198">
        <f ca="1">IFERROR(VLOOKUP($A85,'TABELLA DI APPOGGIO'!$B$2:$EH$86,127,FALSE()),"")</f>
        <v>115</v>
      </c>
      <c r="L85" s="198">
        <f ca="1">IFERROR(VLOOKUP($A85,'TABELLA DI APPOGGIO'!$B$2:$EH$86,128,FALSE()),"")</f>
        <v>10</v>
      </c>
      <c r="M85" s="198">
        <f ca="1">IFERROR(VLOOKUP($A85,'TABELLA DI APPOGGIO'!$B$2:$EH$86,129,FALSE()),"")</f>
        <v>101</v>
      </c>
      <c r="N85" s="203">
        <f t="shared" ref="N85:N122" ca="1" si="7">SUM(F85:M85)</f>
        <v>992</v>
      </c>
    </row>
    <row r="86" spans="1:14" ht="60" customHeight="1">
      <c r="A86" s="198" t="str">
        <f t="shared" ca="1" si="6"/>
        <v>A1_A1</v>
      </c>
      <c r="B86" s="198" t="str">
        <f t="shared" ca="1" si="6"/>
        <v>A1</v>
      </c>
      <c r="C86" s="198" t="str">
        <f t="shared" ca="1" si="6"/>
        <v>Accesso, valutazione e progettazione</v>
      </c>
      <c r="D86" s="198" t="str">
        <f t="shared" ca="1" si="6"/>
        <v>Servizi di Informazione consulenza e orientamento</v>
      </c>
      <c r="E86" s="198" t="str">
        <f ca="1">IFERROR(VLOOKUP($A86,'TABELLA DI APPOGGIO'!$B$2:$EI$86,138,FALSE()),"")</f>
        <v>Sì</v>
      </c>
      <c r="F86" s="198">
        <f ca="1">IFERROR(VLOOKUP($A86,'TABELLA DI APPOGGIO'!$B$2:$EH$86,122,FALSE()),"")</f>
        <v>115</v>
      </c>
      <c r="G86" s="198">
        <f ca="1">IFERROR(VLOOKUP($A86,'TABELLA DI APPOGGIO'!$B$2:$EH$86,123,FALSE()),"")</f>
        <v>127</v>
      </c>
      <c r="H86" s="198">
        <f ca="1">IFERROR(VLOOKUP($A86,'TABELLA DI APPOGGIO'!$B$2:$EH$86,124,FALSE()),"")</f>
        <v>163</v>
      </c>
      <c r="I86" s="198">
        <f ca="1">IFERROR(VLOOKUP($A86,'TABELLA DI APPOGGIO'!$B$2:$EH$86,125,FALSE()),"")</f>
        <v>122</v>
      </c>
      <c r="J86" s="198">
        <f ca="1">IFERROR(VLOOKUP($A86,'TABELLA DI APPOGGIO'!$B$2:$EH$86,126,FALSE()),"")</f>
        <v>239</v>
      </c>
      <c r="K86" s="198">
        <f ca="1">IFERROR(VLOOKUP($A86,'TABELLA DI APPOGGIO'!$B$2:$EH$86,127,FALSE()),"")</f>
        <v>115</v>
      </c>
      <c r="L86" s="198">
        <f ca="1">IFERROR(VLOOKUP($A86,'TABELLA DI APPOGGIO'!$B$2:$EH$86,128,FALSE()),"")</f>
        <v>10</v>
      </c>
      <c r="M86" s="198">
        <f ca="1">IFERROR(VLOOKUP($A86,'TABELLA DI APPOGGIO'!$B$2:$EH$86,129,FALSE()),"")</f>
        <v>101</v>
      </c>
      <c r="N86" s="203">
        <f t="shared" ca="1" si="7"/>
        <v>992</v>
      </c>
    </row>
    <row r="87" spans="1:14" ht="60" customHeight="1">
      <c r="A87" s="198" t="str">
        <f t="shared" ca="1" si="6"/>
        <v>A1_A1</v>
      </c>
      <c r="B87" s="198" t="str">
        <f t="shared" ca="1" si="6"/>
        <v>A1</v>
      </c>
      <c r="C87" s="198" t="str">
        <f t="shared" ca="1" si="6"/>
        <v>Accesso, valutazione e progettazione</v>
      </c>
      <c r="D87" s="198" t="str">
        <f t="shared" ca="1" si="6"/>
        <v>Servizi di Informazione consulenza e orientamento</v>
      </c>
      <c r="E87" s="198" t="str">
        <f ca="1">IFERROR(VLOOKUP($A87,'TABELLA DI APPOGGIO'!$B$2:$EI$86,138,FALSE()),"")</f>
        <v>Sì</v>
      </c>
      <c r="F87" s="198">
        <f ca="1">IFERROR(VLOOKUP($A87,'TABELLA DI APPOGGIO'!$B$2:$EH$86,122,FALSE()),"")</f>
        <v>115</v>
      </c>
      <c r="G87" s="198">
        <f ca="1">IFERROR(VLOOKUP($A87,'TABELLA DI APPOGGIO'!$B$2:$EH$86,123,FALSE()),"")</f>
        <v>127</v>
      </c>
      <c r="H87" s="198">
        <f ca="1">IFERROR(VLOOKUP($A87,'TABELLA DI APPOGGIO'!$B$2:$EH$86,124,FALSE()),"")</f>
        <v>163</v>
      </c>
      <c r="I87" s="198">
        <f ca="1">IFERROR(VLOOKUP($A87,'TABELLA DI APPOGGIO'!$B$2:$EH$86,125,FALSE()),"")</f>
        <v>122</v>
      </c>
      <c r="J87" s="198">
        <f ca="1">IFERROR(VLOOKUP($A87,'TABELLA DI APPOGGIO'!$B$2:$EH$86,126,FALSE()),"")</f>
        <v>239</v>
      </c>
      <c r="K87" s="198">
        <f ca="1">IFERROR(VLOOKUP($A87,'TABELLA DI APPOGGIO'!$B$2:$EH$86,127,FALSE()),"")</f>
        <v>115</v>
      </c>
      <c r="L87" s="198">
        <f ca="1">IFERROR(VLOOKUP($A87,'TABELLA DI APPOGGIO'!$B$2:$EH$86,128,FALSE()),"")</f>
        <v>10</v>
      </c>
      <c r="M87" s="198">
        <f ca="1">IFERROR(VLOOKUP($A87,'TABELLA DI APPOGGIO'!$B$2:$EH$86,129,FALSE()),"")</f>
        <v>101</v>
      </c>
      <c r="N87" s="203">
        <f t="shared" ca="1" si="7"/>
        <v>992</v>
      </c>
    </row>
    <row r="88" spans="1:14" ht="60" customHeight="1">
      <c r="A88" s="198" t="str">
        <f t="shared" ca="1" si="6"/>
        <v>A1_A1</v>
      </c>
      <c r="B88" s="198" t="str">
        <f t="shared" ca="1" si="6"/>
        <v>A1</v>
      </c>
      <c r="C88" s="198" t="str">
        <f t="shared" ca="1" si="6"/>
        <v>Accesso, valutazione e progettazione</v>
      </c>
      <c r="D88" s="198" t="str">
        <f t="shared" ca="1" si="6"/>
        <v>Servizi di Informazione consulenza e orientamento</v>
      </c>
      <c r="E88" s="198" t="str">
        <f ca="1">IFERROR(VLOOKUP($A88,'TABELLA DI APPOGGIO'!$B$2:$EI$86,138,FALSE()),"")</f>
        <v>Sì</v>
      </c>
      <c r="F88" s="198">
        <f ca="1">IFERROR(VLOOKUP($A88,'TABELLA DI APPOGGIO'!$B$2:$EH$86,122,FALSE()),"")</f>
        <v>115</v>
      </c>
      <c r="G88" s="198">
        <f ca="1">IFERROR(VLOOKUP($A88,'TABELLA DI APPOGGIO'!$B$2:$EH$86,123,FALSE()),"")</f>
        <v>127</v>
      </c>
      <c r="H88" s="198">
        <f ca="1">IFERROR(VLOOKUP($A88,'TABELLA DI APPOGGIO'!$B$2:$EH$86,124,FALSE()),"")</f>
        <v>163</v>
      </c>
      <c r="I88" s="198">
        <f ca="1">IFERROR(VLOOKUP($A88,'TABELLA DI APPOGGIO'!$B$2:$EH$86,125,FALSE()),"")</f>
        <v>122</v>
      </c>
      <c r="J88" s="198">
        <f ca="1">IFERROR(VLOOKUP($A88,'TABELLA DI APPOGGIO'!$B$2:$EH$86,126,FALSE()),"")</f>
        <v>239</v>
      </c>
      <c r="K88" s="198">
        <f ca="1">IFERROR(VLOOKUP($A88,'TABELLA DI APPOGGIO'!$B$2:$EH$86,127,FALSE()),"")</f>
        <v>115</v>
      </c>
      <c r="L88" s="198">
        <f ca="1">IFERROR(VLOOKUP($A88,'TABELLA DI APPOGGIO'!$B$2:$EH$86,128,FALSE()),"")</f>
        <v>10</v>
      </c>
      <c r="M88" s="198">
        <f ca="1">IFERROR(VLOOKUP($A88,'TABELLA DI APPOGGIO'!$B$2:$EH$86,129,FALSE()),"")</f>
        <v>101</v>
      </c>
      <c r="N88" s="203">
        <f t="shared" ca="1" si="7"/>
        <v>992</v>
      </c>
    </row>
    <row r="89" spans="1:14" ht="60" customHeight="1">
      <c r="A89" s="198" t="str">
        <f t="shared" ca="1" si="6"/>
        <v>A1_A1</v>
      </c>
      <c r="B89" s="198" t="str">
        <f t="shared" ca="1" si="6"/>
        <v>A1</v>
      </c>
      <c r="C89" s="198" t="str">
        <f t="shared" ca="1" si="6"/>
        <v>Accesso, valutazione e progettazione</v>
      </c>
      <c r="D89" s="198" t="str">
        <f t="shared" ca="1" si="6"/>
        <v>Servizi di Informazione consulenza e orientamento</v>
      </c>
      <c r="E89" s="198" t="str">
        <f ca="1">IFERROR(VLOOKUP($A89,'TABELLA DI APPOGGIO'!$B$2:$EI$86,138,FALSE()),"")</f>
        <v>Sì</v>
      </c>
      <c r="F89" s="198">
        <f ca="1">IFERROR(VLOOKUP($A89,'TABELLA DI APPOGGIO'!$B$2:$EH$86,122,FALSE()),"")</f>
        <v>115</v>
      </c>
      <c r="G89" s="198">
        <f ca="1">IFERROR(VLOOKUP($A89,'TABELLA DI APPOGGIO'!$B$2:$EH$86,123,FALSE()),"")</f>
        <v>127</v>
      </c>
      <c r="H89" s="198">
        <f ca="1">IFERROR(VLOOKUP($A89,'TABELLA DI APPOGGIO'!$B$2:$EH$86,124,FALSE()),"")</f>
        <v>163</v>
      </c>
      <c r="I89" s="198">
        <f ca="1">IFERROR(VLOOKUP($A89,'TABELLA DI APPOGGIO'!$B$2:$EH$86,125,FALSE()),"")</f>
        <v>122</v>
      </c>
      <c r="J89" s="198">
        <f ca="1">IFERROR(VLOOKUP($A89,'TABELLA DI APPOGGIO'!$B$2:$EH$86,126,FALSE()),"")</f>
        <v>239</v>
      </c>
      <c r="K89" s="198">
        <f ca="1">IFERROR(VLOOKUP($A89,'TABELLA DI APPOGGIO'!$B$2:$EH$86,127,FALSE()),"")</f>
        <v>115</v>
      </c>
      <c r="L89" s="198">
        <f ca="1">IFERROR(VLOOKUP($A89,'TABELLA DI APPOGGIO'!$B$2:$EH$86,128,FALSE()),"")</f>
        <v>10</v>
      </c>
      <c r="M89" s="198">
        <f ca="1">IFERROR(VLOOKUP($A89,'TABELLA DI APPOGGIO'!$B$2:$EH$86,129,FALSE()),"")</f>
        <v>101</v>
      </c>
      <c r="N89" s="203">
        <f t="shared" ca="1" si="7"/>
        <v>992</v>
      </c>
    </row>
    <row r="90" spans="1:14" ht="60" customHeight="1">
      <c r="A90" s="198" t="str">
        <f t="shared" ca="1" si="6"/>
        <v>A1_A1</v>
      </c>
      <c r="B90" s="198" t="str">
        <f t="shared" ca="1" si="6"/>
        <v>A1</v>
      </c>
      <c r="C90" s="198" t="str">
        <f t="shared" ca="1" si="6"/>
        <v>Accesso, valutazione e progettazione</v>
      </c>
      <c r="D90" s="198" t="str">
        <f t="shared" ca="1" si="6"/>
        <v>Servizi di Informazione consulenza e orientamento</v>
      </c>
      <c r="E90" s="198" t="str">
        <f ca="1">IFERROR(VLOOKUP($A90,'TABELLA DI APPOGGIO'!$B$2:$EI$86,138,FALSE()),"")</f>
        <v>Sì</v>
      </c>
      <c r="F90" s="198">
        <f ca="1">IFERROR(VLOOKUP($A90,'TABELLA DI APPOGGIO'!$B$2:$EH$86,122,FALSE()),"")</f>
        <v>115</v>
      </c>
      <c r="G90" s="198">
        <f ca="1">IFERROR(VLOOKUP($A90,'TABELLA DI APPOGGIO'!$B$2:$EH$86,123,FALSE()),"")</f>
        <v>127</v>
      </c>
      <c r="H90" s="198">
        <f ca="1">IFERROR(VLOOKUP($A90,'TABELLA DI APPOGGIO'!$B$2:$EH$86,124,FALSE()),"")</f>
        <v>163</v>
      </c>
      <c r="I90" s="198">
        <f ca="1">IFERROR(VLOOKUP($A90,'TABELLA DI APPOGGIO'!$B$2:$EH$86,125,FALSE()),"")</f>
        <v>122</v>
      </c>
      <c r="J90" s="198">
        <f ca="1">IFERROR(VLOOKUP($A90,'TABELLA DI APPOGGIO'!$B$2:$EH$86,126,FALSE()),"")</f>
        <v>239</v>
      </c>
      <c r="K90" s="198">
        <f ca="1">IFERROR(VLOOKUP($A90,'TABELLA DI APPOGGIO'!$B$2:$EH$86,127,FALSE()),"")</f>
        <v>115</v>
      </c>
      <c r="L90" s="198">
        <f ca="1">IFERROR(VLOOKUP($A90,'TABELLA DI APPOGGIO'!$B$2:$EH$86,128,FALSE()),"")</f>
        <v>10</v>
      </c>
      <c r="M90" s="198">
        <f ca="1">IFERROR(VLOOKUP($A90,'TABELLA DI APPOGGIO'!$B$2:$EH$86,129,FALSE()),"")</f>
        <v>101</v>
      </c>
      <c r="N90" s="203">
        <f t="shared" ca="1" si="7"/>
        <v>992</v>
      </c>
    </row>
    <row r="91" spans="1:14" ht="60" customHeight="1">
      <c r="A91" s="198" t="str">
        <f t="shared" ca="1" si="6"/>
        <v>A1_A1</v>
      </c>
      <c r="B91" s="198" t="str">
        <f t="shared" ca="1" si="6"/>
        <v>A1</v>
      </c>
      <c r="C91" s="198" t="str">
        <f t="shared" ca="1" si="6"/>
        <v>Accesso, valutazione e progettazione</v>
      </c>
      <c r="D91" s="198" t="str">
        <f t="shared" ca="1" si="6"/>
        <v>Servizi di Informazione consulenza e orientamento</v>
      </c>
      <c r="E91" s="198" t="str">
        <f ca="1">IFERROR(VLOOKUP($A91,'TABELLA DI APPOGGIO'!$B$2:$EI$86,138,FALSE()),"")</f>
        <v>Sì</v>
      </c>
      <c r="F91" s="198">
        <f ca="1">IFERROR(VLOOKUP($A91,'TABELLA DI APPOGGIO'!$B$2:$EH$86,122,FALSE()),"")</f>
        <v>115</v>
      </c>
      <c r="G91" s="198">
        <f ca="1">IFERROR(VLOOKUP($A91,'TABELLA DI APPOGGIO'!$B$2:$EH$86,123,FALSE()),"")</f>
        <v>127</v>
      </c>
      <c r="H91" s="198">
        <f ca="1">IFERROR(VLOOKUP($A91,'TABELLA DI APPOGGIO'!$B$2:$EH$86,124,FALSE()),"")</f>
        <v>163</v>
      </c>
      <c r="I91" s="198">
        <f ca="1">IFERROR(VLOOKUP($A91,'TABELLA DI APPOGGIO'!$B$2:$EH$86,125,FALSE()),"")</f>
        <v>122</v>
      </c>
      <c r="J91" s="198">
        <f ca="1">IFERROR(VLOOKUP($A91,'TABELLA DI APPOGGIO'!$B$2:$EH$86,126,FALSE()),"")</f>
        <v>239</v>
      </c>
      <c r="K91" s="198">
        <f ca="1">IFERROR(VLOOKUP($A91,'TABELLA DI APPOGGIO'!$B$2:$EH$86,127,FALSE()),"")</f>
        <v>115</v>
      </c>
      <c r="L91" s="198">
        <f ca="1">IFERROR(VLOOKUP($A91,'TABELLA DI APPOGGIO'!$B$2:$EH$86,128,FALSE()),"")</f>
        <v>10</v>
      </c>
      <c r="M91" s="198">
        <f ca="1">IFERROR(VLOOKUP($A91,'TABELLA DI APPOGGIO'!$B$2:$EH$86,129,FALSE()),"")</f>
        <v>101</v>
      </c>
      <c r="N91" s="203">
        <f t="shared" ca="1" si="7"/>
        <v>992</v>
      </c>
    </row>
    <row r="92" spans="1:14" ht="60" customHeight="1">
      <c r="A92" s="198" t="str">
        <f t="shared" ca="1" si="6"/>
        <v>A1_A1</v>
      </c>
      <c r="B92" s="198" t="str">
        <f t="shared" ca="1" si="6"/>
        <v>A1</v>
      </c>
      <c r="C92" s="198" t="str">
        <f t="shared" ca="1" si="6"/>
        <v>Accesso, valutazione e progettazione</v>
      </c>
      <c r="D92" s="198" t="str">
        <f t="shared" ca="1" si="6"/>
        <v>Servizi di Informazione consulenza e orientamento</v>
      </c>
      <c r="E92" s="198" t="str">
        <f ca="1">IFERROR(VLOOKUP($A92,'TABELLA DI APPOGGIO'!$B$2:$EI$86,138,FALSE()),"")</f>
        <v>Sì</v>
      </c>
      <c r="F92" s="198">
        <f ca="1">IFERROR(VLOOKUP($A92,'TABELLA DI APPOGGIO'!$B$2:$EH$86,122,FALSE()),"")</f>
        <v>115</v>
      </c>
      <c r="G92" s="198">
        <f ca="1">IFERROR(VLOOKUP($A92,'TABELLA DI APPOGGIO'!$B$2:$EH$86,123,FALSE()),"")</f>
        <v>127</v>
      </c>
      <c r="H92" s="198">
        <f ca="1">IFERROR(VLOOKUP($A92,'TABELLA DI APPOGGIO'!$B$2:$EH$86,124,FALSE()),"")</f>
        <v>163</v>
      </c>
      <c r="I92" s="198">
        <f ca="1">IFERROR(VLOOKUP($A92,'TABELLA DI APPOGGIO'!$B$2:$EH$86,125,FALSE()),"")</f>
        <v>122</v>
      </c>
      <c r="J92" s="198">
        <f ca="1">IFERROR(VLOOKUP($A92,'TABELLA DI APPOGGIO'!$B$2:$EH$86,126,FALSE()),"")</f>
        <v>239</v>
      </c>
      <c r="K92" s="198">
        <f ca="1">IFERROR(VLOOKUP($A92,'TABELLA DI APPOGGIO'!$B$2:$EH$86,127,FALSE()),"")</f>
        <v>115</v>
      </c>
      <c r="L92" s="198">
        <f ca="1">IFERROR(VLOOKUP($A92,'TABELLA DI APPOGGIO'!$B$2:$EH$86,128,FALSE()),"")</f>
        <v>10</v>
      </c>
      <c r="M92" s="198">
        <f ca="1">IFERROR(VLOOKUP($A92,'TABELLA DI APPOGGIO'!$B$2:$EH$86,129,FALSE()),"")</f>
        <v>101</v>
      </c>
      <c r="N92" s="203">
        <f t="shared" ca="1" si="7"/>
        <v>992</v>
      </c>
    </row>
    <row r="93" spans="1:14" ht="60" customHeight="1">
      <c r="A93" s="198" t="str">
        <f t="shared" ca="1" si="6"/>
        <v>A1_A1</v>
      </c>
      <c r="B93" s="198" t="str">
        <f t="shared" ca="1" si="6"/>
        <v>A1</v>
      </c>
      <c r="C93" s="198" t="str">
        <f t="shared" ca="1" si="6"/>
        <v>Accesso, valutazione e progettazione</v>
      </c>
      <c r="D93" s="198" t="str">
        <f t="shared" ca="1" si="6"/>
        <v>Servizi di Informazione consulenza e orientamento</v>
      </c>
      <c r="E93" s="198" t="str">
        <f ca="1">IFERROR(VLOOKUP($A93,'TABELLA DI APPOGGIO'!$B$2:$EI$86,138,FALSE()),"")</f>
        <v>Sì</v>
      </c>
      <c r="F93" s="198">
        <f ca="1">IFERROR(VLOOKUP($A93,'TABELLA DI APPOGGIO'!$B$2:$EH$86,122,FALSE()),"")</f>
        <v>115</v>
      </c>
      <c r="G93" s="198">
        <f ca="1">IFERROR(VLOOKUP($A93,'TABELLA DI APPOGGIO'!$B$2:$EH$86,123,FALSE()),"")</f>
        <v>127</v>
      </c>
      <c r="H93" s="198">
        <f ca="1">IFERROR(VLOOKUP($A93,'TABELLA DI APPOGGIO'!$B$2:$EH$86,124,FALSE()),"")</f>
        <v>163</v>
      </c>
      <c r="I93" s="198">
        <f ca="1">IFERROR(VLOOKUP($A93,'TABELLA DI APPOGGIO'!$B$2:$EH$86,125,FALSE()),"")</f>
        <v>122</v>
      </c>
      <c r="J93" s="198">
        <f ca="1">IFERROR(VLOOKUP($A93,'TABELLA DI APPOGGIO'!$B$2:$EH$86,126,FALSE()),"")</f>
        <v>239</v>
      </c>
      <c r="K93" s="198">
        <f ca="1">IFERROR(VLOOKUP($A93,'TABELLA DI APPOGGIO'!$B$2:$EH$86,127,FALSE()),"")</f>
        <v>115</v>
      </c>
      <c r="L93" s="198">
        <f ca="1">IFERROR(VLOOKUP($A93,'TABELLA DI APPOGGIO'!$B$2:$EH$86,128,FALSE()),"")</f>
        <v>10</v>
      </c>
      <c r="M93" s="198">
        <f ca="1">IFERROR(VLOOKUP($A93,'TABELLA DI APPOGGIO'!$B$2:$EH$86,129,FALSE()),"")</f>
        <v>101</v>
      </c>
      <c r="N93" s="203">
        <f t="shared" ca="1" si="7"/>
        <v>992</v>
      </c>
    </row>
    <row r="94" spans="1:14" ht="60" customHeight="1">
      <c r="A94" s="198" t="str">
        <f t="shared" ca="1" si="6"/>
        <v>A1_A1</v>
      </c>
      <c r="B94" s="198" t="str">
        <f t="shared" ca="1" si="6"/>
        <v>A1</v>
      </c>
      <c r="C94" s="198" t="str">
        <f t="shared" ca="1" si="6"/>
        <v>Accesso, valutazione e progettazione</v>
      </c>
      <c r="D94" s="198" t="str">
        <f t="shared" ca="1" si="6"/>
        <v>Servizi di Informazione consulenza e orientamento</v>
      </c>
      <c r="E94" s="198" t="str">
        <f ca="1">IFERROR(VLOOKUP($A94,'TABELLA DI APPOGGIO'!$B$2:$EI$86,138,FALSE()),"")</f>
        <v>Sì</v>
      </c>
      <c r="F94" s="198">
        <f ca="1">IFERROR(VLOOKUP($A94,'TABELLA DI APPOGGIO'!$B$2:$EH$86,122,FALSE()),"")</f>
        <v>115</v>
      </c>
      <c r="G94" s="198">
        <f ca="1">IFERROR(VLOOKUP($A94,'TABELLA DI APPOGGIO'!$B$2:$EH$86,123,FALSE()),"")</f>
        <v>127</v>
      </c>
      <c r="H94" s="198">
        <f ca="1">IFERROR(VLOOKUP($A94,'TABELLA DI APPOGGIO'!$B$2:$EH$86,124,FALSE()),"")</f>
        <v>163</v>
      </c>
      <c r="I94" s="198">
        <f ca="1">IFERROR(VLOOKUP($A94,'TABELLA DI APPOGGIO'!$B$2:$EH$86,125,FALSE()),"")</f>
        <v>122</v>
      </c>
      <c r="J94" s="198">
        <f ca="1">IFERROR(VLOOKUP($A94,'TABELLA DI APPOGGIO'!$B$2:$EH$86,126,FALSE()),"")</f>
        <v>239</v>
      </c>
      <c r="K94" s="198">
        <f ca="1">IFERROR(VLOOKUP($A94,'TABELLA DI APPOGGIO'!$B$2:$EH$86,127,FALSE()),"")</f>
        <v>115</v>
      </c>
      <c r="L94" s="198">
        <f ca="1">IFERROR(VLOOKUP($A94,'TABELLA DI APPOGGIO'!$B$2:$EH$86,128,FALSE()),"")</f>
        <v>10</v>
      </c>
      <c r="M94" s="198">
        <f ca="1">IFERROR(VLOOKUP($A94,'TABELLA DI APPOGGIO'!$B$2:$EH$86,129,FALSE()),"")</f>
        <v>101</v>
      </c>
      <c r="N94" s="203">
        <f t="shared" ca="1" si="7"/>
        <v>992</v>
      </c>
    </row>
    <row r="95" spans="1:14" ht="60" customHeight="1">
      <c r="A95" s="198" t="str">
        <f t="shared" ca="1" si="6"/>
        <v>A1_A1</v>
      </c>
      <c r="B95" s="198" t="str">
        <f t="shared" ca="1" si="6"/>
        <v>A1</v>
      </c>
      <c r="C95" s="198" t="str">
        <f t="shared" ca="1" si="6"/>
        <v>Accesso, valutazione e progettazione</v>
      </c>
      <c r="D95" s="198" t="str">
        <f t="shared" ca="1" si="6"/>
        <v>Servizi di Informazione consulenza e orientamento</v>
      </c>
      <c r="E95" s="198" t="str">
        <f ca="1">IFERROR(VLOOKUP($A95,'TABELLA DI APPOGGIO'!$B$2:$EI$86,138,FALSE()),"")</f>
        <v>Sì</v>
      </c>
      <c r="F95" s="198">
        <f ca="1">IFERROR(VLOOKUP($A95,'TABELLA DI APPOGGIO'!$B$2:$EH$86,122,FALSE()),"")</f>
        <v>115</v>
      </c>
      <c r="G95" s="198">
        <f ca="1">IFERROR(VLOOKUP($A95,'TABELLA DI APPOGGIO'!$B$2:$EH$86,123,FALSE()),"")</f>
        <v>127</v>
      </c>
      <c r="H95" s="198">
        <f ca="1">IFERROR(VLOOKUP($A95,'TABELLA DI APPOGGIO'!$B$2:$EH$86,124,FALSE()),"")</f>
        <v>163</v>
      </c>
      <c r="I95" s="198">
        <f ca="1">IFERROR(VLOOKUP($A95,'TABELLA DI APPOGGIO'!$B$2:$EH$86,125,FALSE()),"")</f>
        <v>122</v>
      </c>
      <c r="J95" s="198">
        <f ca="1">IFERROR(VLOOKUP($A95,'TABELLA DI APPOGGIO'!$B$2:$EH$86,126,FALSE()),"")</f>
        <v>239</v>
      </c>
      <c r="K95" s="198">
        <f ca="1">IFERROR(VLOOKUP($A95,'TABELLA DI APPOGGIO'!$B$2:$EH$86,127,FALSE()),"")</f>
        <v>115</v>
      </c>
      <c r="L95" s="198">
        <f ca="1">IFERROR(VLOOKUP($A95,'TABELLA DI APPOGGIO'!$B$2:$EH$86,128,FALSE()),"")</f>
        <v>10</v>
      </c>
      <c r="M95" s="198">
        <f ca="1">IFERROR(VLOOKUP($A95,'TABELLA DI APPOGGIO'!$B$2:$EH$86,129,FALSE()),"")</f>
        <v>101</v>
      </c>
      <c r="N95" s="203">
        <f t="shared" ca="1" si="7"/>
        <v>992</v>
      </c>
    </row>
    <row r="96" spans="1:14" ht="60" customHeight="1">
      <c r="A96" s="198" t="str">
        <f t="shared" ca="1" si="6"/>
        <v>A1_A1</v>
      </c>
      <c r="B96" s="198" t="str">
        <f t="shared" ca="1" si="6"/>
        <v>A1</v>
      </c>
      <c r="C96" s="198" t="str">
        <f t="shared" ca="1" si="6"/>
        <v>Accesso, valutazione e progettazione</v>
      </c>
      <c r="D96" s="198" t="str">
        <f t="shared" ca="1" si="6"/>
        <v>Servizi di Informazione consulenza e orientamento</v>
      </c>
      <c r="E96" s="198" t="str">
        <f ca="1">IFERROR(VLOOKUP($A96,'TABELLA DI APPOGGIO'!$B$2:$EI$86,138,FALSE()),"")</f>
        <v>Sì</v>
      </c>
      <c r="F96" s="198">
        <f ca="1">IFERROR(VLOOKUP($A96,'TABELLA DI APPOGGIO'!$B$2:$EH$86,122,FALSE()),"")</f>
        <v>115</v>
      </c>
      <c r="G96" s="198">
        <f ca="1">IFERROR(VLOOKUP($A96,'TABELLA DI APPOGGIO'!$B$2:$EH$86,123,FALSE()),"")</f>
        <v>127</v>
      </c>
      <c r="H96" s="198">
        <f ca="1">IFERROR(VLOOKUP($A96,'TABELLA DI APPOGGIO'!$B$2:$EH$86,124,FALSE()),"")</f>
        <v>163</v>
      </c>
      <c r="I96" s="198">
        <f ca="1">IFERROR(VLOOKUP($A96,'TABELLA DI APPOGGIO'!$B$2:$EH$86,125,FALSE()),"")</f>
        <v>122</v>
      </c>
      <c r="J96" s="198">
        <f ca="1">IFERROR(VLOOKUP($A96,'TABELLA DI APPOGGIO'!$B$2:$EH$86,126,FALSE()),"")</f>
        <v>239</v>
      </c>
      <c r="K96" s="198">
        <f ca="1">IFERROR(VLOOKUP($A96,'TABELLA DI APPOGGIO'!$B$2:$EH$86,127,FALSE()),"")</f>
        <v>115</v>
      </c>
      <c r="L96" s="198">
        <f ca="1">IFERROR(VLOOKUP($A96,'TABELLA DI APPOGGIO'!$B$2:$EH$86,128,FALSE()),"")</f>
        <v>10</v>
      </c>
      <c r="M96" s="198">
        <f ca="1">IFERROR(VLOOKUP($A96,'TABELLA DI APPOGGIO'!$B$2:$EH$86,129,FALSE()),"")</f>
        <v>101</v>
      </c>
      <c r="N96" s="203">
        <f t="shared" ca="1" si="7"/>
        <v>992</v>
      </c>
    </row>
    <row r="97" spans="1:14" ht="60" customHeight="1">
      <c r="A97" s="198" t="str">
        <f t="shared" ca="1" si="6"/>
        <v>A1_A1</v>
      </c>
      <c r="B97" s="198" t="str">
        <f t="shared" ca="1" si="6"/>
        <v>A1</v>
      </c>
      <c r="C97" s="198" t="str">
        <f t="shared" ca="1" si="6"/>
        <v>Accesso, valutazione e progettazione</v>
      </c>
      <c r="D97" s="198" t="str">
        <f t="shared" ca="1" si="6"/>
        <v>Servizi di Informazione consulenza e orientamento</v>
      </c>
      <c r="E97" s="198" t="str">
        <f ca="1">IFERROR(VLOOKUP($A97,'TABELLA DI APPOGGIO'!$B$2:$EI$86,138,FALSE()),"")</f>
        <v>Sì</v>
      </c>
      <c r="F97" s="198">
        <f ca="1">IFERROR(VLOOKUP($A97,'TABELLA DI APPOGGIO'!$B$2:$EH$86,122,FALSE()),"")</f>
        <v>115</v>
      </c>
      <c r="G97" s="198">
        <f ca="1">IFERROR(VLOOKUP($A97,'TABELLA DI APPOGGIO'!$B$2:$EH$86,123,FALSE()),"")</f>
        <v>127</v>
      </c>
      <c r="H97" s="198">
        <f ca="1">IFERROR(VLOOKUP($A97,'TABELLA DI APPOGGIO'!$B$2:$EH$86,124,FALSE()),"")</f>
        <v>163</v>
      </c>
      <c r="I97" s="198">
        <f ca="1">IFERROR(VLOOKUP($A97,'TABELLA DI APPOGGIO'!$B$2:$EH$86,125,FALSE()),"")</f>
        <v>122</v>
      </c>
      <c r="J97" s="198">
        <f ca="1">IFERROR(VLOOKUP($A97,'TABELLA DI APPOGGIO'!$B$2:$EH$86,126,FALSE()),"")</f>
        <v>239</v>
      </c>
      <c r="K97" s="198">
        <f ca="1">IFERROR(VLOOKUP($A97,'TABELLA DI APPOGGIO'!$B$2:$EH$86,127,FALSE()),"")</f>
        <v>115</v>
      </c>
      <c r="L97" s="198">
        <f ca="1">IFERROR(VLOOKUP($A97,'TABELLA DI APPOGGIO'!$B$2:$EH$86,128,FALSE()),"")</f>
        <v>10</v>
      </c>
      <c r="M97" s="198">
        <f ca="1">IFERROR(VLOOKUP($A97,'TABELLA DI APPOGGIO'!$B$2:$EH$86,129,FALSE()),"")</f>
        <v>101</v>
      </c>
      <c r="N97" s="203">
        <f t="shared" ca="1" si="7"/>
        <v>992</v>
      </c>
    </row>
    <row r="98" spans="1:14" ht="60" customHeight="1">
      <c r="A98" s="198" t="str">
        <f t="shared" ca="1" si="6"/>
        <v>A1_A1</v>
      </c>
      <c r="B98" s="198" t="str">
        <f t="shared" ca="1" si="6"/>
        <v>A1</v>
      </c>
      <c r="C98" s="198" t="str">
        <f t="shared" ca="1" si="6"/>
        <v>Accesso, valutazione e progettazione</v>
      </c>
      <c r="D98" s="198" t="str">
        <f t="shared" ca="1" si="6"/>
        <v>Servizi di Informazione consulenza e orientamento</v>
      </c>
      <c r="E98" s="198" t="str">
        <f ca="1">IFERROR(VLOOKUP($A98,'TABELLA DI APPOGGIO'!$B$2:$EI$86,138,FALSE()),"")</f>
        <v>Sì</v>
      </c>
      <c r="F98" s="198">
        <f ca="1">IFERROR(VLOOKUP($A98,'TABELLA DI APPOGGIO'!$B$2:$EH$86,122,FALSE()),"")</f>
        <v>115</v>
      </c>
      <c r="G98" s="198">
        <f ca="1">IFERROR(VLOOKUP($A98,'TABELLA DI APPOGGIO'!$B$2:$EH$86,123,FALSE()),"")</f>
        <v>127</v>
      </c>
      <c r="H98" s="198">
        <f ca="1">IFERROR(VLOOKUP($A98,'TABELLA DI APPOGGIO'!$B$2:$EH$86,124,FALSE()),"")</f>
        <v>163</v>
      </c>
      <c r="I98" s="198">
        <f ca="1">IFERROR(VLOOKUP($A98,'TABELLA DI APPOGGIO'!$B$2:$EH$86,125,FALSE()),"")</f>
        <v>122</v>
      </c>
      <c r="J98" s="198">
        <f ca="1">IFERROR(VLOOKUP($A98,'TABELLA DI APPOGGIO'!$B$2:$EH$86,126,FALSE()),"")</f>
        <v>239</v>
      </c>
      <c r="K98" s="198">
        <f ca="1">IFERROR(VLOOKUP($A98,'TABELLA DI APPOGGIO'!$B$2:$EH$86,127,FALSE()),"")</f>
        <v>115</v>
      </c>
      <c r="L98" s="198">
        <f ca="1">IFERROR(VLOOKUP($A98,'TABELLA DI APPOGGIO'!$B$2:$EH$86,128,FALSE()),"")</f>
        <v>10</v>
      </c>
      <c r="M98" s="198">
        <f ca="1">IFERROR(VLOOKUP($A98,'TABELLA DI APPOGGIO'!$B$2:$EH$86,129,FALSE()),"")</f>
        <v>101</v>
      </c>
      <c r="N98" s="203">
        <f t="shared" ca="1" si="7"/>
        <v>992</v>
      </c>
    </row>
    <row r="99" spans="1:14" ht="60" customHeight="1">
      <c r="A99" s="198" t="str">
        <f t="shared" ca="1" si="6"/>
        <v>A1_A1</v>
      </c>
      <c r="B99" s="198" t="str">
        <f t="shared" ca="1" si="6"/>
        <v>A1</v>
      </c>
      <c r="C99" s="198" t="str">
        <f t="shared" ca="1" si="6"/>
        <v>Accesso, valutazione e progettazione</v>
      </c>
      <c r="D99" s="198" t="str">
        <f t="shared" ca="1" si="6"/>
        <v>Servizi di Informazione consulenza e orientamento</v>
      </c>
      <c r="E99" s="198" t="str">
        <f ca="1">IFERROR(VLOOKUP($A99,'TABELLA DI APPOGGIO'!$B$2:$EI$86,138,FALSE()),"")</f>
        <v>Sì</v>
      </c>
      <c r="F99" s="198">
        <f ca="1">IFERROR(VLOOKUP($A99,'TABELLA DI APPOGGIO'!$B$2:$EH$86,122,FALSE()),"")</f>
        <v>115</v>
      </c>
      <c r="G99" s="198">
        <f ca="1">IFERROR(VLOOKUP($A99,'TABELLA DI APPOGGIO'!$B$2:$EH$86,123,FALSE()),"")</f>
        <v>127</v>
      </c>
      <c r="H99" s="198">
        <f ca="1">IFERROR(VLOOKUP($A99,'TABELLA DI APPOGGIO'!$B$2:$EH$86,124,FALSE()),"")</f>
        <v>163</v>
      </c>
      <c r="I99" s="198">
        <f ca="1">IFERROR(VLOOKUP($A99,'TABELLA DI APPOGGIO'!$B$2:$EH$86,125,FALSE()),"")</f>
        <v>122</v>
      </c>
      <c r="J99" s="198">
        <f ca="1">IFERROR(VLOOKUP($A99,'TABELLA DI APPOGGIO'!$B$2:$EH$86,126,FALSE()),"")</f>
        <v>239</v>
      </c>
      <c r="K99" s="198">
        <f ca="1">IFERROR(VLOOKUP($A99,'TABELLA DI APPOGGIO'!$B$2:$EH$86,127,FALSE()),"")</f>
        <v>115</v>
      </c>
      <c r="L99" s="198">
        <f ca="1">IFERROR(VLOOKUP($A99,'TABELLA DI APPOGGIO'!$B$2:$EH$86,128,FALSE()),"")</f>
        <v>10</v>
      </c>
      <c r="M99" s="198">
        <f ca="1">IFERROR(VLOOKUP($A99,'TABELLA DI APPOGGIO'!$B$2:$EH$86,129,FALSE()),"")</f>
        <v>101</v>
      </c>
      <c r="N99" s="203">
        <f t="shared" ca="1" si="7"/>
        <v>992</v>
      </c>
    </row>
    <row r="100" spans="1:14" ht="60" customHeight="1">
      <c r="A100" s="198" t="str">
        <f t="shared" ca="1" si="6"/>
        <v>A1_A1</v>
      </c>
      <c r="B100" s="198" t="str">
        <f t="shared" ca="1" si="6"/>
        <v>A1</v>
      </c>
      <c r="C100" s="198" t="str">
        <f t="shared" ca="1" si="6"/>
        <v>Accesso, valutazione e progettazione</v>
      </c>
      <c r="D100" s="198" t="str">
        <f t="shared" ca="1" si="6"/>
        <v>Servizi di Informazione consulenza e orientamento</v>
      </c>
      <c r="E100" s="198" t="str">
        <f ca="1">IFERROR(VLOOKUP($A100,'TABELLA DI APPOGGIO'!$B$2:$EI$86,138,FALSE()),"")</f>
        <v>Sì</v>
      </c>
      <c r="F100" s="198">
        <f ca="1">IFERROR(VLOOKUP($A100,'TABELLA DI APPOGGIO'!$B$2:$EH$86,122,FALSE()),"")</f>
        <v>115</v>
      </c>
      <c r="G100" s="198">
        <f ca="1">IFERROR(VLOOKUP($A100,'TABELLA DI APPOGGIO'!$B$2:$EH$86,123,FALSE()),"")</f>
        <v>127</v>
      </c>
      <c r="H100" s="198">
        <f ca="1">IFERROR(VLOOKUP($A100,'TABELLA DI APPOGGIO'!$B$2:$EH$86,124,FALSE()),"")</f>
        <v>163</v>
      </c>
      <c r="I100" s="198">
        <f ca="1">IFERROR(VLOOKUP($A100,'TABELLA DI APPOGGIO'!$B$2:$EH$86,125,FALSE()),"")</f>
        <v>122</v>
      </c>
      <c r="J100" s="198">
        <f ca="1">IFERROR(VLOOKUP($A100,'TABELLA DI APPOGGIO'!$B$2:$EH$86,126,FALSE()),"")</f>
        <v>239</v>
      </c>
      <c r="K100" s="198">
        <f ca="1">IFERROR(VLOOKUP($A100,'TABELLA DI APPOGGIO'!$B$2:$EH$86,127,FALSE()),"")</f>
        <v>115</v>
      </c>
      <c r="L100" s="198">
        <f ca="1">IFERROR(VLOOKUP($A100,'TABELLA DI APPOGGIO'!$B$2:$EH$86,128,FALSE()),"")</f>
        <v>10</v>
      </c>
      <c r="M100" s="198">
        <f ca="1">IFERROR(VLOOKUP($A100,'TABELLA DI APPOGGIO'!$B$2:$EH$86,129,FALSE()),"")</f>
        <v>101</v>
      </c>
      <c r="N100" s="203">
        <f t="shared" ca="1" si="7"/>
        <v>992</v>
      </c>
    </row>
    <row r="101" spans="1:14" ht="60" customHeight="1">
      <c r="A101" s="198" t="str">
        <f t="shared" ca="1" si="6"/>
        <v>A1_A1</v>
      </c>
      <c r="B101" s="198" t="str">
        <f t="shared" ca="1" si="6"/>
        <v>A1</v>
      </c>
      <c r="C101" s="198" t="str">
        <f t="shared" ca="1" si="6"/>
        <v>Accesso, valutazione e progettazione</v>
      </c>
      <c r="D101" s="198" t="str">
        <f t="shared" ca="1" si="6"/>
        <v>Servizi di Informazione consulenza e orientamento</v>
      </c>
      <c r="E101" s="198" t="str">
        <f ca="1">IFERROR(VLOOKUP($A101,'TABELLA DI APPOGGIO'!$B$2:$EI$86,138,FALSE()),"")</f>
        <v>Sì</v>
      </c>
      <c r="F101" s="198">
        <f ca="1">IFERROR(VLOOKUP($A101,'TABELLA DI APPOGGIO'!$B$2:$EH$86,122,FALSE()),"")</f>
        <v>115</v>
      </c>
      <c r="G101" s="198">
        <f ca="1">IFERROR(VLOOKUP($A101,'TABELLA DI APPOGGIO'!$B$2:$EH$86,123,FALSE()),"")</f>
        <v>127</v>
      </c>
      <c r="H101" s="198">
        <f ca="1">IFERROR(VLOOKUP($A101,'TABELLA DI APPOGGIO'!$B$2:$EH$86,124,FALSE()),"")</f>
        <v>163</v>
      </c>
      <c r="I101" s="198">
        <f ca="1">IFERROR(VLOOKUP($A101,'TABELLA DI APPOGGIO'!$B$2:$EH$86,125,FALSE()),"")</f>
        <v>122</v>
      </c>
      <c r="J101" s="198">
        <f ca="1">IFERROR(VLOOKUP($A101,'TABELLA DI APPOGGIO'!$B$2:$EH$86,126,FALSE()),"")</f>
        <v>239</v>
      </c>
      <c r="K101" s="198">
        <f ca="1">IFERROR(VLOOKUP($A101,'TABELLA DI APPOGGIO'!$B$2:$EH$86,127,FALSE()),"")</f>
        <v>115</v>
      </c>
      <c r="L101" s="198">
        <f ca="1">IFERROR(VLOOKUP($A101,'TABELLA DI APPOGGIO'!$B$2:$EH$86,128,FALSE()),"")</f>
        <v>10</v>
      </c>
      <c r="M101" s="198">
        <f ca="1">IFERROR(VLOOKUP($A101,'TABELLA DI APPOGGIO'!$B$2:$EH$86,129,FALSE()),"")</f>
        <v>101</v>
      </c>
      <c r="N101" s="203">
        <f t="shared" ca="1" si="7"/>
        <v>992</v>
      </c>
    </row>
    <row r="102" spans="1:14" ht="60" customHeight="1">
      <c r="A102" s="198" t="str">
        <f t="shared" ca="1" si="6"/>
        <v>A1_A1</v>
      </c>
      <c r="B102" s="198" t="str">
        <f t="shared" ca="1" si="6"/>
        <v>A1</v>
      </c>
      <c r="C102" s="198" t="str">
        <f t="shared" ca="1" si="6"/>
        <v>Accesso, valutazione e progettazione</v>
      </c>
      <c r="D102" s="198" t="str">
        <f t="shared" ca="1" si="6"/>
        <v>Servizi di Informazione consulenza e orientamento</v>
      </c>
      <c r="E102" s="198" t="str">
        <f ca="1">IFERROR(VLOOKUP($A102,'TABELLA DI APPOGGIO'!$B$2:$EI$86,138,FALSE()),"")</f>
        <v>Sì</v>
      </c>
      <c r="F102" s="198">
        <f ca="1">IFERROR(VLOOKUP($A102,'TABELLA DI APPOGGIO'!$B$2:$EH$86,122,FALSE()),"")</f>
        <v>115</v>
      </c>
      <c r="G102" s="198">
        <f ca="1">IFERROR(VLOOKUP($A102,'TABELLA DI APPOGGIO'!$B$2:$EH$86,123,FALSE()),"")</f>
        <v>127</v>
      </c>
      <c r="H102" s="198">
        <f ca="1">IFERROR(VLOOKUP($A102,'TABELLA DI APPOGGIO'!$B$2:$EH$86,124,FALSE()),"")</f>
        <v>163</v>
      </c>
      <c r="I102" s="198">
        <f ca="1">IFERROR(VLOOKUP($A102,'TABELLA DI APPOGGIO'!$B$2:$EH$86,125,FALSE()),"")</f>
        <v>122</v>
      </c>
      <c r="J102" s="198">
        <f ca="1">IFERROR(VLOOKUP($A102,'TABELLA DI APPOGGIO'!$B$2:$EH$86,126,FALSE()),"")</f>
        <v>239</v>
      </c>
      <c r="K102" s="198">
        <f ca="1">IFERROR(VLOOKUP($A102,'TABELLA DI APPOGGIO'!$B$2:$EH$86,127,FALSE()),"")</f>
        <v>115</v>
      </c>
      <c r="L102" s="198">
        <f ca="1">IFERROR(VLOOKUP($A102,'TABELLA DI APPOGGIO'!$B$2:$EH$86,128,FALSE()),"")</f>
        <v>10</v>
      </c>
      <c r="M102" s="198">
        <f ca="1">IFERROR(VLOOKUP($A102,'TABELLA DI APPOGGIO'!$B$2:$EH$86,129,FALSE()),"")</f>
        <v>101</v>
      </c>
      <c r="N102" s="203">
        <f t="shared" ca="1" si="7"/>
        <v>992</v>
      </c>
    </row>
    <row r="103" spans="1:14" ht="60" customHeight="1">
      <c r="A103" s="198" t="str">
        <f t="shared" ca="1" si="6"/>
        <v>A1_A1</v>
      </c>
      <c r="B103" s="198" t="str">
        <f t="shared" ca="1" si="6"/>
        <v>A1</v>
      </c>
      <c r="C103" s="198" t="str">
        <f t="shared" ca="1" si="6"/>
        <v>Accesso, valutazione e progettazione</v>
      </c>
      <c r="D103" s="198" t="str">
        <f t="shared" ca="1" si="6"/>
        <v>Servizi di Informazione consulenza e orientamento</v>
      </c>
      <c r="E103" s="198" t="str">
        <f ca="1">IFERROR(VLOOKUP($A103,'TABELLA DI APPOGGIO'!$B$2:$EI$86,138,FALSE()),"")</f>
        <v>Sì</v>
      </c>
      <c r="F103" s="198">
        <f ca="1">IFERROR(VLOOKUP($A103,'TABELLA DI APPOGGIO'!$B$2:$EH$86,122,FALSE()),"")</f>
        <v>115</v>
      </c>
      <c r="G103" s="198">
        <f ca="1">IFERROR(VLOOKUP($A103,'TABELLA DI APPOGGIO'!$B$2:$EH$86,123,FALSE()),"")</f>
        <v>127</v>
      </c>
      <c r="H103" s="198">
        <f ca="1">IFERROR(VLOOKUP($A103,'TABELLA DI APPOGGIO'!$B$2:$EH$86,124,FALSE()),"")</f>
        <v>163</v>
      </c>
      <c r="I103" s="198">
        <f ca="1">IFERROR(VLOOKUP($A103,'TABELLA DI APPOGGIO'!$B$2:$EH$86,125,FALSE()),"")</f>
        <v>122</v>
      </c>
      <c r="J103" s="198">
        <f ca="1">IFERROR(VLOOKUP($A103,'TABELLA DI APPOGGIO'!$B$2:$EH$86,126,FALSE()),"")</f>
        <v>239</v>
      </c>
      <c r="K103" s="198">
        <f ca="1">IFERROR(VLOOKUP($A103,'TABELLA DI APPOGGIO'!$B$2:$EH$86,127,FALSE()),"")</f>
        <v>115</v>
      </c>
      <c r="L103" s="198">
        <f ca="1">IFERROR(VLOOKUP($A103,'TABELLA DI APPOGGIO'!$B$2:$EH$86,128,FALSE()),"")</f>
        <v>10</v>
      </c>
      <c r="M103" s="198">
        <f ca="1">IFERROR(VLOOKUP($A103,'TABELLA DI APPOGGIO'!$B$2:$EH$86,129,FALSE()),"")</f>
        <v>101</v>
      </c>
      <c r="N103" s="203">
        <f t="shared" ca="1" si="7"/>
        <v>992</v>
      </c>
    </row>
    <row r="104" spans="1:14" ht="60" customHeight="1">
      <c r="A104" s="198" t="str">
        <f t="shared" ca="1" si="6"/>
        <v>A1_A1</v>
      </c>
      <c r="B104" s="198" t="str">
        <f t="shared" ca="1" si="6"/>
        <v>A1</v>
      </c>
      <c r="C104" s="198" t="str">
        <f t="shared" ca="1" si="6"/>
        <v>Accesso, valutazione e progettazione</v>
      </c>
      <c r="D104" s="198" t="str">
        <f t="shared" ca="1" si="6"/>
        <v>Servizi di Informazione consulenza e orientamento</v>
      </c>
      <c r="E104" s="198" t="str">
        <f ca="1">IFERROR(VLOOKUP($A104,'TABELLA DI APPOGGIO'!$B$2:$EI$86,138,FALSE()),"")</f>
        <v>Sì</v>
      </c>
      <c r="F104" s="198">
        <f ca="1">IFERROR(VLOOKUP($A104,'TABELLA DI APPOGGIO'!$B$2:$EH$86,122,FALSE()),"")</f>
        <v>115</v>
      </c>
      <c r="G104" s="198">
        <f ca="1">IFERROR(VLOOKUP($A104,'TABELLA DI APPOGGIO'!$B$2:$EH$86,123,FALSE()),"")</f>
        <v>127</v>
      </c>
      <c r="H104" s="198">
        <f ca="1">IFERROR(VLOOKUP($A104,'TABELLA DI APPOGGIO'!$B$2:$EH$86,124,FALSE()),"")</f>
        <v>163</v>
      </c>
      <c r="I104" s="198">
        <f ca="1">IFERROR(VLOOKUP($A104,'TABELLA DI APPOGGIO'!$B$2:$EH$86,125,FALSE()),"")</f>
        <v>122</v>
      </c>
      <c r="J104" s="198">
        <f ca="1">IFERROR(VLOOKUP($A104,'TABELLA DI APPOGGIO'!$B$2:$EH$86,126,FALSE()),"")</f>
        <v>239</v>
      </c>
      <c r="K104" s="198">
        <f ca="1">IFERROR(VLOOKUP($A104,'TABELLA DI APPOGGIO'!$B$2:$EH$86,127,FALSE()),"")</f>
        <v>115</v>
      </c>
      <c r="L104" s="198">
        <f ca="1">IFERROR(VLOOKUP($A104,'TABELLA DI APPOGGIO'!$B$2:$EH$86,128,FALSE()),"")</f>
        <v>10</v>
      </c>
      <c r="M104" s="198">
        <f ca="1">IFERROR(VLOOKUP($A104,'TABELLA DI APPOGGIO'!$B$2:$EH$86,129,FALSE()),"")</f>
        <v>101</v>
      </c>
      <c r="N104" s="203">
        <f t="shared" ca="1" si="7"/>
        <v>992</v>
      </c>
    </row>
    <row r="105" spans="1:14" ht="60" customHeight="1">
      <c r="A105" s="198" t="str">
        <f t="shared" ref="A105:D122" ca="1" si="8">A23</f>
        <v>A1_A1</v>
      </c>
      <c r="B105" s="198" t="str">
        <f t="shared" ca="1" si="8"/>
        <v>A1</v>
      </c>
      <c r="C105" s="198" t="str">
        <f t="shared" ca="1" si="8"/>
        <v>Accesso, valutazione e progettazione</v>
      </c>
      <c r="D105" s="198" t="str">
        <f t="shared" ca="1" si="8"/>
        <v>Servizi di Informazione consulenza e orientamento</v>
      </c>
      <c r="E105" s="198" t="str">
        <f ca="1">IFERROR(VLOOKUP($A105,'TABELLA DI APPOGGIO'!$B$2:$EI$86,138,FALSE()),"")</f>
        <v>Sì</v>
      </c>
      <c r="F105" s="198">
        <f ca="1">IFERROR(VLOOKUP($A105,'TABELLA DI APPOGGIO'!$B$2:$EH$86,122,FALSE()),"")</f>
        <v>115</v>
      </c>
      <c r="G105" s="198">
        <f ca="1">IFERROR(VLOOKUP($A105,'TABELLA DI APPOGGIO'!$B$2:$EH$86,123,FALSE()),"")</f>
        <v>127</v>
      </c>
      <c r="H105" s="198">
        <f ca="1">IFERROR(VLOOKUP($A105,'TABELLA DI APPOGGIO'!$B$2:$EH$86,124,FALSE()),"")</f>
        <v>163</v>
      </c>
      <c r="I105" s="198">
        <f ca="1">IFERROR(VLOOKUP($A105,'TABELLA DI APPOGGIO'!$B$2:$EH$86,125,FALSE()),"")</f>
        <v>122</v>
      </c>
      <c r="J105" s="198">
        <f ca="1">IFERROR(VLOOKUP($A105,'TABELLA DI APPOGGIO'!$B$2:$EH$86,126,FALSE()),"")</f>
        <v>239</v>
      </c>
      <c r="K105" s="198">
        <f ca="1">IFERROR(VLOOKUP($A105,'TABELLA DI APPOGGIO'!$B$2:$EH$86,127,FALSE()),"")</f>
        <v>115</v>
      </c>
      <c r="L105" s="198">
        <f ca="1">IFERROR(VLOOKUP($A105,'TABELLA DI APPOGGIO'!$B$2:$EH$86,128,FALSE()),"")</f>
        <v>10</v>
      </c>
      <c r="M105" s="198">
        <f ca="1">IFERROR(VLOOKUP($A105,'TABELLA DI APPOGGIO'!$B$2:$EH$86,129,FALSE()),"")</f>
        <v>101</v>
      </c>
      <c r="N105" s="203">
        <f t="shared" ca="1" si="7"/>
        <v>992</v>
      </c>
    </row>
    <row r="106" spans="1:14" ht="60" customHeight="1">
      <c r="A106" s="198" t="str">
        <f t="shared" ca="1" si="8"/>
        <v>A1_A1</v>
      </c>
      <c r="B106" s="198" t="str">
        <f t="shared" ca="1" si="8"/>
        <v>A1</v>
      </c>
      <c r="C106" s="198" t="str">
        <f t="shared" ca="1" si="8"/>
        <v>Accesso, valutazione e progettazione</v>
      </c>
      <c r="D106" s="198" t="str">
        <f t="shared" ca="1" si="8"/>
        <v>Servizi di Informazione consulenza e orientamento</v>
      </c>
      <c r="E106" s="198" t="str">
        <f ca="1">IFERROR(VLOOKUP($A106,'TABELLA DI APPOGGIO'!$B$2:$EI$86,138,FALSE()),"")</f>
        <v>Sì</v>
      </c>
      <c r="F106" s="198">
        <f ca="1">IFERROR(VLOOKUP($A106,'TABELLA DI APPOGGIO'!$B$2:$EH$86,122,FALSE()),"")</f>
        <v>115</v>
      </c>
      <c r="G106" s="198">
        <f ca="1">IFERROR(VLOOKUP($A106,'TABELLA DI APPOGGIO'!$B$2:$EH$86,123,FALSE()),"")</f>
        <v>127</v>
      </c>
      <c r="H106" s="198">
        <f ca="1">IFERROR(VLOOKUP($A106,'TABELLA DI APPOGGIO'!$B$2:$EH$86,124,FALSE()),"")</f>
        <v>163</v>
      </c>
      <c r="I106" s="198">
        <f ca="1">IFERROR(VLOOKUP($A106,'TABELLA DI APPOGGIO'!$B$2:$EH$86,125,FALSE()),"")</f>
        <v>122</v>
      </c>
      <c r="J106" s="198">
        <f ca="1">IFERROR(VLOOKUP($A106,'TABELLA DI APPOGGIO'!$B$2:$EH$86,126,FALSE()),"")</f>
        <v>239</v>
      </c>
      <c r="K106" s="198">
        <f ca="1">IFERROR(VLOOKUP($A106,'TABELLA DI APPOGGIO'!$B$2:$EH$86,127,FALSE()),"")</f>
        <v>115</v>
      </c>
      <c r="L106" s="198">
        <f ca="1">IFERROR(VLOOKUP($A106,'TABELLA DI APPOGGIO'!$B$2:$EH$86,128,FALSE()),"")</f>
        <v>10</v>
      </c>
      <c r="M106" s="198">
        <f ca="1">IFERROR(VLOOKUP($A106,'TABELLA DI APPOGGIO'!$B$2:$EH$86,129,FALSE()),"")</f>
        <v>101</v>
      </c>
      <c r="N106" s="203">
        <f t="shared" ca="1" si="7"/>
        <v>992</v>
      </c>
    </row>
    <row r="107" spans="1:14" ht="60" customHeight="1">
      <c r="A107" s="198" t="str">
        <f t="shared" ca="1" si="8"/>
        <v>A1_A1</v>
      </c>
      <c r="B107" s="198" t="str">
        <f t="shared" ca="1" si="8"/>
        <v>A1</v>
      </c>
      <c r="C107" s="198" t="str">
        <f t="shared" ca="1" si="8"/>
        <v>Accesso, valutazione e progettazione</v>
      </c>
      <c r="D107" s="198" t="str">
        <f t="shared" ca="1" si="8"/>
        <v>Servizi di Informazione consulenza e orientamento</v>
      </c>
      <c r="E107" s="198" t="str">
        <f ca="1">IFERROR(VLOOKUP($A107,'TABELLA DI APPOGGIO'!$B$2:$EI$86,138,FALSE()),"")</f>
        <v>Sì</v>
      </c>
      <c r="F107" s="198">
        <f ca="1">IFERROR(VLOOKUP($A107,'TABELLA DI APPOGGIO'!$B$2:$EH$86,122,FALSE()),"")</f>
        <v>115</v>
      </c>
      <c r="G107" s="198">
        <f ca="1">IFERROR(VLOOKUP($A107,'TABELLA DI APPOGGIO'!$B$2:$EH$86,123,FALSE()),"")</f>
        <v>127</v>
      </c>
      <c r="H107" s="198">
        <f ca="1">IFERROR(VLOOKUP($A107,'TABELLA DI APPOGGIO'!$B$2:$EH$86,124,FALSE()),"")</f>
        <v>163</v>
      </c>
      <c r="I107" s="198">
        <f ca="1">IFERROR(VLOOKUP($A107,'TABELLA DI APPOGGIO'!$B$2:$EH$86,125,FALSE()),"")</f>
        <v>122</v>
      </c>
      <c r="J107" s="198">
        <f ca="1">IFERROR(VLOOKUP($A107,'TABELLA DI APPOGGIO'!$B$2:$EH$86,126,FALSE()),"")</f>
        <v>239</v>
      </c>
      <c r="K107" s="198">
        <f ca="1">IFERROR(VLOOKUP($A107,'TABELLA DI APPOGGIO'!$B$2:$EH$86,127,FALSE()),"")</f>
        <v>115</v>
      </c>
      <c r="L107" s="198">
        <f ca="1">IFERROR(VLOOKUP($A107,'TABELLA DI APPOGGIO'!$B$2:$EH$86,128,FALSE()),"")</f>
        <v>10</v>
      </c>
      <c r="M107" s="198">
        <f ca="1">IFERROR(VLOOKUP($A107,'TABELLA DI APPOGGIO'!$B$2:$EH$86,129,FALSE()),"")</f>
        <v>101</v>
      </c>
      <c r="N107" s="203">
        <f t="shared" ca="1" si="7"/>
        <v>992</v>
      </c>
    </row>
    <row r="108" spans="1:14" ht="60" customHeight="1">
      <c r="A108" s="198" t="str">
        <f t="shared" ca="1" si="8"/>
        <v>A1_A1</v>
      </c>
      <c r="B108" s="198" t="str">
        <f t="shared" ca="1" si="8"/>
        <v>A1</v>
      </c>
      <c r="C108" s="198" t="str">
        <f t="shared" ca="1" si="8"/>
        <v>Accesso, valutazione e progettazione</v>
      </c>
      <c r="D108" s="198" t="str">
        <f t="shared" ca="1" si="8"/>
        <v>Servizi di Informazione consulenza e orientamento</v>
      </c>
      <c r="E108" s="198" t="str">
        <f ca="1">IFERROR(VLOOKUP($A108,'TABELLA DI APPOGGIO'!$B$2:$EI$86,138,FALSE()),"")</f>
        <v>Sì</v>
      </c>
      <c r="F108" s="198">
        <f ca="1">IFERROR(VLOOKUP($A108,'TABELLA DI APPOGGIO'!$B$2:$EH$86,122,FALSE()),"")</f>
        <v>115</v>
      </c>
      <c r="G108" s="198">
        <f ca="1">IFERROR(VLOOKUP($A108,'TABELLA DI APPOGGIO'!$B$2:$EH$86,123,FALSE()),"")</f>
        <v>127</v>
      </c>
      <c r="H108" s="198">
        <f ca="1">IFERROR(VLOOKUP($A108,'TABELLA DI APPOGGIO'!$B$2:$EH$86,124,FALSE()),"")</f>
        <v>163</v>
      </c>
      <c r="I108" s="198">
        <f ca="1">IFERROR(VLOOKUP($A108,'TABELLA DI APPOGGIO'!$B$2:$EH$86,125,FALSE()),"")</f>
        <v>122</v>
      </c>
      <c r="J108" s="198">
        <f ca="1">IFERROR(VLOOKUP($A108,'TABELLA DI APPOGGIO'!$B$2:$EH$86,126,FALSE()),"")</f>
        <v>239</v>
      </c>
      <c r="K108" s="198">
        <f ca="1">IFERROR(VLOOKUP($A108,'TABELLA DI APPOGGIO'!$B$2:$EH$86,127,FALSE()),"")</f>
        <v>115</v>
      </c>
      <c r="L108" s="198">
        <f ca="1">IFERROR(VLOOKUP($A108,'TABELLA DI APPOGGIO'!$B$2:$EH$86,128,FALSE()),"")</f>
        <v>10</v>
      </c>
      <c r="M108" s="198">
        <f ca="1">IFERROR(VLOOKUP($A108,'TABELLA DI APPOGGIO'!$B$2:$EH$86,129,FALSE()),"")</f>
        <v>101</v>
      </c>
      <c r="N108" s="203">
        <f t="shared" ca="1" si="7"/>
        <v>992</v>
      </c>
    </row>
    <row r="109" spans="1:14" ht="60" customHeight="1">
      <c r="A109" s="198" t="str">
        <f t="shared" ca="1" si="8"/>
        <v>A1_A1</v>
      </c>
      <c r="B109" s="198" t="str">
        <f t="shared" ca="1" si="8"/>
        <v>A1</v>
      </c>
      <c r="C109" s="198" t="str">
        <f t="shared" ca="1" si="8"/>
        <v>Accesso, valutazione e progettazione</v>
      </c>
      <c r="D109" s="198" t="str">
        <f t="shared" ca="1" si="8"/>
        <v>Servizi di Informazione consulenza e orientamento</v>
      </c>
      <c r="E109" s="198" t="str">
        <f ca="1">IFERROR(VLOOKUP($A109,'TABELLA DI APPOGGIO'!$B$2:$EI$86,138,FALSE()),"")</f>
        <v>Sì</v>
      </c>
      <c r="F109" s="198">
        <f ca="1">IFERROR(VLOOKUP($A109,'TABELLA DI APPOGGIO'!$B$2:$EH$86,122,FALSE()),"")</f>
        <v>115</v>
      </c>
      <c r="G109" s="198">
        <f ca="1">IFERROR(VLOOKUP($A109,'TABELLA DI APPOGGIO'!$B$2:$EH$86,123,FALSE()),"")</f>
        <v>127</v>
      </c>
      <c r="H109" s="198">
        <f ca="1">IFERROR(VLOOKUP($A109,'TABELLA DI APPOGGIO'!$B$2:$EH$86,124,FALSE()),"")</f>
        <v>163</v>
      </c>
      <c r="I109" s="198">
        <f ca="1">IFERROR(VLOOKUP($A109,'TABELLA DI APPOGGIO'!$B$2:$EH$86,125,FALSE()),"")</f>
        <v>122</v>
      </c>
      <c r="J109" s="198">
        <f ca="1">IFERROR(VLOOKUP($A109,'TABELLA DI APPOGGIO'!$B$2:$EH$86,126,FALSE()),"")</f>
        <v>239</v>
      </c>
      <c r="K109" s="198">
        <f ca="1">IFERROR(VLOOKUP($A109,'TABELLA DI APPOGGIO'!$B$2:$EH$86,127,FALSE()),"")</f>
        <v>115</v>
      </c>
      <c r="L109" s="198">
        <f ca="1">IFERROR(VLOOKUP($A109,'TABELLA DI APPOGGIO'!$B$2:$EH$86,128,FALSE()),"")</f>
        <v>10</v>
      </c>
      <c r="M109" s="198">
        <f ca="1">IFERROR(VLOOKUP($A109,'TABELLA DI APPOGGIO'!$B$2:$EH$86,129,FALSE()),"")</f>
        <v>101</v>
      </c>
      <c r="N109" s="203">
        <f t="shared" ca="1" si="7"/>
        <v>992</v>
      </c>
    </row>
    <row r="110" spans="1:14" ht="60" customHeight="1">
      <c r="A110" s="198" t="str">
        <f t="shared" ca="1" si="8"/>
        <v>A1_A1</v>
      </c>
      <c r="B110" s="198" t="str">
        <f t="shared" ca="1" si="8"/>
        <v>A1</v>
      </c>
      <c r="C110" s="198" t="str">
        <f t="shared" ca="1" si="8"/>
        <v>Accesso, valutazione e progettazione</v>
      </c>
      <c r="D110" s="198" t="str">
        <f t="shared" ca="1" si="8"/>
        <v>Servizi di Informazione consulenza e orientamento</v>
      </c>
      <c r="E110" s="198" t="str">
        <f ca="1">IFERROR(VLOOKUP($A110,'TABELLA DI APPOGGIO'!$B$2:$EI$86,138,FALSE()),"")</f>
        <v>Sì</v>
      </c>
      <c r="F110" s="198">
        <f ca="1">IFERROR(VLOOKUP($A110,'TABELLA DI APPOGGIO'!$B$2:$EH$86,122,FALSE()),"")</f>
        <v>115</v>
      </c>
      <c r="G110" s="198">
        <f ca="1">IFERROR(VLOOKUP($A110,'TABELLA DI APPOGGIO'!$B$2:$EH$86,123,FALSE()),"")</f>
        <v>127</v>
      </c>
      <c r="H110" s="198">
        <f ca="1">IFERROR(VLOOKUP($A110,'TABELLA DI APPOGGIO'!$B$2:$EH$86,124,FALSE()),"")</f>
        <v>163</v>
      </c>
      <c r="I110" s="198">
        <f ca="1">IFERROR(VLOOKUP($A110,'TABELLA DI APPOGGIO'!$B$2:$EH$86,125,FALSE()),"")</f>
        <v>122</v>
      </c>
      <c r="J110" s="198">
        <f ca="1">IFERROR(VLOOKUP($A110,'TABELLA DI APPOGGIO'!$B$2:$EH$86,126,FALSE()),"")</f>
        <v>239</v>
      </c>
      <c r="K110" s="198">
        <f ca="1">IFERROR(VLOOKUP($A110,'TABELLA DI APPOGGIO'!$B$2:$EH$86,127,FALSE()),"")</f>
        <v>115</v>
      </c>
      <c r="L110" s="198">
        <f ca="1">IFERROR(VLOOKUP($A110,'TABELLA DI APPOGGIO'!$B$2:$EH$86,128,FALSE()),"")</f>
        <v>10</v>
      </c>
      <c r="M110" s="198">
        <f ca="1">IFERROR(VLOOKUP($A110,'TABELLA DI APPOGGIO'!$B$2:$EH$86,129,FALSE()),"")</f>
        <v>101</v>
      </c>
      <c r="N110" s="203">
        <f t="shared" ca="1" si="7"/>
        <v>992</v>
      </c>
    </row>
    <row r="111" spans="1:14" ht="60" customHeight="1">
      <c r="A111" s="198" t="str">
        <f t="shared" ca="1" si="8"/>
        <v>A1_A1</v>
      </c>
      <c r="B111" s="198" t="str">
        <f t="shared" ca="1" si="8"/>
        <v>A1</v>
      </c>
      <c r="C111" s="198" t="str">
        <f t="shared" ca="1" si="8"/>
        <v>Accesso, valutazione e progettazione</v>
      </c>
      <c r="D111" s="198" t="str">
        <f t="shared" ca="1" si="8"/>
        <v>Servizi di Informazione consulenza e orientamento</v>
      </c>
      <c r="E111" s="198" t="str">
        <f ca="1">IFERROR(VLOOKUP($A111,'TABELLA DI APPOGGIO'!$B$2:$EI$86,138,FALSE()),"")</f>
        <v>Sì</v>
      </c>
      <c r="F111" s="198">
        <f ca="1">IFERROR(VLOOKUP($A111,'TABELLA DI APPOGGIO'!$B$2:$EH$86,122,FALSE()),"")</f>
        <v>115</v>
      </c>
      <c r="G111" s="198">
        <f ca="1">IFERROR(VLOOKUP($A111,'TABELLA DI APPOGGIO'!$B$2:$EH$86,123,FALSE()),"")</f>
        <v>127</v>
      </c>
      <c r="H111" s="198">
        <f ca="1">IFERROR(VLOOKUP($A111,'TABELLA DI APPOGGIO'!$B$2:$EH$86,124,FALSE()),"")</f>
        <v>163</v>
      </c>
      <c r="I111" s="198">
        <f ca="1">IFERROR(VLOOKUP($A111,'TABELLA DI APPOGGIO'!$B$2:$EH$86,125,FALSE()),"")</f>
        <v>122</v>
      </c>
      <c r="J111" s="198">
        <f ca="1">IFERROR(VLOOKUP($A111,'TABELLA DI APPOGGIO'!$B$2:$EH$86,126,FALSE()),"")</f>
        <v>239</v>
      </c>
      <c r="K111" s="198">
        <f ca="1">IFERROR(VLOOKUP($A111,'TABELLA DI APPOGGIO'!$B$2:$EH$86,127,FALSE()),"")</f>
        <v>115</v>
      </c>
      <c r="L111" s="198">
        <f ca="1">IFERROR(VLOOKUP($A111,'TABELLA DI APPOGGIO'!$B$2:$EH$86,128,FALSE()),"")</f>
        <v>10</v>
      </c>
      <c r="M111" s="198">
        <f ca="1">IFERROR(VLOOKUP($A111,'TABELLA DI APPOGGIO'!$B$2:$EH$86,129,FALSE()),"")</f>
        <v>101</v>
      </c>
      <c r="N111" s="203">
        <f t="shared" ca="1" si="7"/>
        <v>992</v>
      </c>
    </row>
    <row r="112" spans="1:14" ht="60" customHeight="1">
      <c r="A112" s="198" t="str">
        <f t="shared" ca="1" si="8"/>
        <v>A1_A1</v>
      </c>
      <c r="B112" s="198" t="str">
        <f t="shared" ca="1" si="8"/>
        <v>A1</v>
      </c>
      <c r="C112" s="198" t="str">
        <f t="shared" ca="1" si="8"/>
        <v>Accesso, valutazione e progettazione</v>
      </c>
      <c r="D112" s="198" t="str">
        <f t="shared" ca="1" si="8"/>
        <v>Servizi di Informazione consulenza e orientamento</v>
      </c>
      <c r="E112" s="198" t="str">
        <f ca="1">IFERROR(VLOOKUP($A112,'TABELLA DI APPOGGIO'!$B$2:$EI$86,138,FALSE()),"")</f>
        <v>Sì</v>
      </c>
      <c r="F112" s="198">
        <f ca="1">IFERROR(VLOOKUP($A112,'TABELLA DI APPOGGIO'!$B$2:$EH$86,122,FALSE()),"")</f>
        <v>115</v>
      </c>
      <c r="G112" s="198">
        <f ca="1">IFERROR(VLOOKUP($A112,'TABELLA DI APPOGGIO'!$B$2:$EH$86,123,FALSE()),"")</f>
        <v>127</v>
      </c>
      <c r="H112" s="198">
        <f ca="1">IFERROR(VLOOKUP($A112,'TABELLA DI APPOGGIO'!$B$2:$EH$86,124,FALSE()),"")</f>
        <v>163</v>
      </c>
      <c r="I112" s="198">
        <f ca="1">IFERROR(VLOOKUP($A112,'TABELLA DI APPOGGIO'!$B$2:$EH$86,125,FALSE()),"")</f>
        <v>122</v>
      </c>
      <c r="J112" s="198">
        <f ca="1">IFERROR(VLOOKUP($A112,'TABELLA DI APPOGGIO'!$B$2:$EH$86,126,FALSE()),"")</f>
        <v>239</v>
      </c>
      <c r="K112" s="198">
        <f ca="1">IFERROR(VLOOKUP($A112,'TABELLA DI APPOGGIO'!$B$2:$EH$86,127,FALSE()),"")</f>
        <v>115</v>
      </c>
      <c r="L112" s="198">
        <f ca="1">IFERROR(VLOOKUP($A112,'TABELLA DI APPOGGIO'!$B$2:$EH$86,128,FALSE()),"")</f>
        <v>10</v>
      </c>
      <c r="M112" s="198">
        <f ca="1">IFERROR(VLOOKUP($A112,'TABELLA DI APPOGGIO'!$B$2:$EH$86,129,FALSE()),"")</f>
        <v>101</v>
      </c>
      <c r="N112" s="203">
        <f t="shared" ca="1" si="7"/>
        <v>992</v>
      </c>
    </row>
    <row r="113" spans="1:14" ht="60" customHeight="1">
      <c r="A113" s="198" t="str">
        <f t="shared" ca="1" si="8"/>
        <v>A1_A1</v>
      </c>
      <c r="B113" s="198" t="str">
        <f t="shared" ca="1" si="8"/>
        <v>A1</v>
      </c>
      <c r="C113" s="198" t="str">
        <f t="shared" ca="1" si="8"/>
        <v>Accesso, valutazione e progettazione</v>
      </c>
      <c r="D113" s="198" t="str">
        <f t="shared" ca="1" si="8"/>
        <v>Servizi di Informazione consulenza e orientamento</v>
      </c>
      <c r="E113" s="198" t="str">
        <f ca="1">IFERROR(VLOOKUP($A113,'TABELLA DI APPOGGIO'!$B$2:$EI$86,138,FALSE()),"")</f>
        <v>Sì</v>
      </c>
      <c r="F113" s="198">
        <f ca="1">IFERROR(VLOOKUP($A113,'TABELLA DI APPOGGIO'!$B$2:$EH$86,122,FALSE()),"")</f>
        <v>115</v>
      </c>
      <c r="G113" s="198">
        <f ca="1">IFERROR(VLOOKUP($A113,'TABELLA DI APPOGGIO'!$B$2:$EH$86,123,FALSE()),"")</f>
        <v>127</v>
      </c>
      <c r="H113" s="198">
        <f ca="1">IFERROR(VLOOKUP($A113,'TABELLA DI APPOGGIO'!$B$2:$EH$86,124,FALSE()),"")</f>
        <v>163</v>
      </c>
      <c r="I113" s="198">
        <f ca="1">IFERROR(VLOOKUP($A113,'TABELLA DI APPOGGIO'!$B$2:$EH$86,125,FALSE()),"")</f>
        <v>122</v>
      </c>
      <c r="J113" s="198">
        <f ca="1">IFERROR(VLOOKUP($A113,'TABELLA DI APPOGGIO'!$B$2:$EH$86,126,FALSE()),"")</f>
        <v>239</v>
      </c>
      <c r="K113" s="198">
        <f ca="1">IFERROR(VLOOKUP($A113,'TABELLA DI APPOGGIO'!$B$2:$EH$86,127,FALSE()),"")</f>
        <v>115</v>
      </c>
      <c r="L113" s="198">
        <f ca="1">IFERROR(VLOOKUP($A113,'TABELLA DI APPOGGIO'!$B$2:$EH$86,128,FALSE()),"")</f>
        <v>10</v>
      </c>
      <c r="M113" s="198">
        <f ca="1">IFERROR(VLOOKUP($A113,'TABELLA DI APPOGGIO'!$B$2:$EH$86,129,FALSE()),"")</f>
        <v>101</v>
      </c>
      <c r="N113" s="203">
        <f t="shared" ca="1" si="7"/>
        <v>992</v>
      </c>
    </row>
    <row r="114" spans="1:14" ht="60" customHeight="1">
      <c r="A114" s="198" t="str">
        <f t="shared" ca="1" si="8"/>
        <v>A1_A1</v>
      </c>
      <c r="B114" s="198" t="str">
        <f t="shared" ca="1" si="8"/>
        <v>A1</v>
      </c>
      <c r="C114" s="198" t="str">
        <f t="shared" ca="1" si="8"/>
        <v>Accesso, valutazione e progettazione</v>
      </c>
      <c r="D114" s="198" t="str">
        <f t="shared" ca="1" si="8"/>
        <v>Servizi di Informazione consulenza e orientamento</v>
      </c>
      <c r="E114" s="198" t="str">
        <f ca="1">IFERROR(VLOOKUP($A114,'TABELLA DI APPOGGIO'!$B$2:$EI$86,138,FALSE()),"")</f>
        <v>Sì</v>
      </c>
      <c r="F114" s="198">
        <f ca="1">IFERROR(VLOOKUP($A114,'TABELLA DI APPOGGIO'!$B$2:$EH$86,122,FALSE()),"")</f>
        <v>115</v>
      </c>
      <c r="G114" s="198">
        <f ca="1">IFERROR(VLOOKUP($A114,'TABELLA DI APPOGGIO'!$B$2:$EH$86,123,FALSE()),"")</f>
        <v>127</v>
      </c>
      <c r="H114" s="198">
        <f ca="1">IFERROR(VLOOKUP($A114,'TABELLA DI APPOGGIO'!$B$2:$EH$86,124,FALSE()),"")</f>
        <v>163</v>
      </c>
      <c r="I114" s="198">
        <f ca="1">IFERROR(VLOOKUP($A114,'TABELLA DI APPOGGIO'!$B$2:$EH$86,125,FALSE()),"")</f>
        <v>122</v>
      </c>
      <c r="J114" s="198">
        <f ca="1">IFERROR(VLOOKUP($A114,'TABELLA DI APPOGGIO'!$B$2:$EH$86,126,FALSE()),"")</f>
        <v>239</v>
      </c>
      <c r="K114" s="198">
        <f ca="1">IFERROR(VLOOKUP($A114,'TABELLA DI APPOGGIO'!$B$2:$EH$86,127,FALSE()),"")</f>
        <v>115</v>
      </c>
      <c r="L114" s="198">
        <f ca="1">IFERROR(VLOOKUP($A114,'TABELLA DI APPOGGIO'!$B$2:$EH$86,128,FALSE()),"")</f>
        <v>10</v>
      </c>
      <c r="M114" s="198">
        <f ca="1">IFERROR(VLOOKUP($A114,'TABELLA DI APPOGGIO'!$B$2:$EH$86,129,FALSE()),"")</f>
        <v>101</v>
      </c>
      <c r="N114" s="203">
        <f t="shared" ca="1" si="7"/>
        <v>992</v>
      </c>
    </row>
    <row r="115" spans="1:14" ht="60" customHeight="1">
      <c r="A115" s="198" t="str">
        <f t="shared" ca="1" si="8"/>
        <v>A1_A1</v>
      </c>
      <c r="B115" s="198" t="str">
        <f t="shared" ca="1" si="8"/>
        <v>A1</v>
      </c>
      <c r="C115" s="198" t="str">
        <f t="shared" ca="1" si="8"/>
        <v>Accesso, valutazione e progettazione</v>
      </c>
      <c r="D115" s="198" t="str">
        <f t="shared" ca="1" si="8"/>
        <v>Servizi di Informazione consulenza e orientamento</v>
      </c>
      <c r="E115" s="198" t="str">
        <f ca="1">IFERROR(VLOOKUP($A115,'TABELLA DI APPOGGIO'!$B$2:$EI$86,138,FALSE()),"")</f>
        <v>Sì</v>
      </c>
      <c r="F115" s="198">
        <f ca="1">IFERROR(VLOOKUP($A115,'TABELLA DI APPOGGIO'!$B$2:$EH$86,122,FALSE()),"")</f>
        <v>115</v>
      </c>
      <c r="G115" s="198">
        <f ca="1">IFERROR(VLOOKUP($A115,'TABELLA DI APPOGGIO'!$B$2:$EH$86,123,FALSE()),"")</f>
        <v>127</v>
      </c>
      <c r="H115" s="198">
        <f ca="1">IFERROR(VLOOKUP($A115,'TABELLA DI APPOGGIO'!$B$2:$EH$86,124,FALSE()),"")</f>
        <v>163</v>
      </c>
      <c r="I115" s="198">
        <f ca="1">IFERROR(VLOOKUP($A115,'TABELLA DI APPOGGIO'!$B$2:$EH$86,125,FALSE()),"")</f>
        <v>122</v>
      </c>
      <c r="J115" s="198">
        <f ca="1">IFERROR(VLOOKUP($A115,'TABELLA DI APPOGGIO'!$B$2:$EH$86,126,FALSE()),"")</f>
        <v>239</v>
      </c>
      <c r="K115" s="198">
        <f ca="1">IFERROR(VLOOKUP($A115,'TABELLA DI APPOGGIO'!$B$2:$EH$86,127,FALSE()),"")</f>
        <v>115</v>
      </c>
      <c r="L115" s="198">
        <f ca="1">IFERROR(VLOOKUP($A115,'TABELLA DI APPOGGIO'!$B$2:$EH$86,128,FALSE()),"")</f>
        <v>10</v>
      </c>
      <c r="M115" s="198">
        <f ca="1">IFERROR(VLOOKUP($A115,'TABELLA DI APPOGGIO'!$B$2:$EH$86,129,FALSE()),"")</f>
        <v>101</v>
      </c>
      <c r="N115" s="203">
        <f t="shared" ca="1" si="7"/>
        <v>992</v>
      </c>
    </row>
    <row r="116" spans="1:14" ht="60" customHeight="1">
      <c r="A116" s="198" t="str">
        <f t="shared" ca="1" si="8"/>
        <v>A1_A1</v>
      </c>
      <c r="B116" s="198" t="str">
        <f t="shared" ca="1" si="8"/>
        <v>A1</v>
      </c>
      <c r="C116" s="198" t="str">
        <f t="shared" ca="1" si="8"/>
        <v>Accesso, valutazione e progettazione</v>
      </c>
      <c r="D116" s="198" t="str">
        <f t="shared" ca="1" si="8"/>
        <v>Servizi di Informazione consulenza e orientamento</v>
      </c>
      <c r="E116" s="198" t="str">
        <f ca="1">IFERROR(VLOOKUP($A116,'TABELLA DI APPOGGIO'!$B$2:$EI$86,138,FALSE()),"")</f>
        <v>Sì</v>
      </c>
      <c r="F116" s="198">
        <f ca="1">IFERROR(VLOOKUP($A116,'TABELLA DI APPOGGIO'!$B$2:$EH$86,122,FALSE()),"")</f>
        <v>115</v>
      </c>
      <c r="G116" s="198">
        <f ca="1">IFERROR(VLOOKUP($A116,'TABELLA DI APPOGGIO'!$B$2:$EH$86,123,FALSE()),"")</f>
        <v>127</v>
      </c>
      <c r="H116" s="198">
        <f ca="1">IFERROR(VLOOKUP($A116,'TABELLA DI APPOGGIO'!$B$2:$EH$86,124,FALSE()),"")</f>
        <v>163</v>
      </c>
      <c r="I116" s="198">
        <f ca="1">IFERROR(VLOOKUP($A116,'TABELLA DI APPOGGIO'!$B$2:$EH$86,125,FALSE()),"")</f>
        <v>122</v>
      </c>
      <c r="J116" s="198">
        <f ca="1">IFERROR(VLOOKUP($A116,'TABELLA DI APPOGGIO'!$B$2:$EH$86,126,FALSE()),"")</f>
        <v>239</v>
      </c>
      <c r="K116" s="198">
        <f ca="1">IFERROR(VLOOKUP($A116,'TABELLA DI APPOGGIO'!$B$2:$EH$86,127,FALSE()),"")</f>
        <v>115</v>
      </c>
      <c r="L116" s="198">
        <f ca="1">IFERROR(VLOOKUP($A116,'TABELLA DI APPOGGIO'!$B$2:$EH$86,128,FALSE()),"")</f>
        <v>10</v>
      </c>
      <c r="M116" s="198">
        <f ca="1">IFERROR(VLOOKUP($A116,'TABELLA DI APPOGGIO'!$B$2:$EH$86,129,FALSE()),"")</f>
        <v>101</v>
      </c>
      <c r="N116" s="203">
        <f t="shared" ca="1" si="7"/>
        <v>992</v>
      </c>
    </row>
    <row r="117" spans="1:14" ht="60" customHeight="1">
      <c r="A117" s="198" t="str">
        <f t="shared" ca="1" si="8"/>
        <v>A1_A1</v>
      </c>
      <c r="B117" s="198" t="str">
        <f t="shared" ca="1" si="8"/>
        <v>A1</v>
      </c>
      <c r="C117" s="198" t="str">
        <f t="shared" ca="1" si="8"/>
        <v>Accesso, valutazione e progettazione</v>
      </c>
      <c r="D117" s="198" t="str">
        <f t="shared" ca="1" si="8"/>
        <v>Servizi di Informazione consulenza e orientamento</v>
      </c>
      <c r="E117" s="198" t="str">
        <f ca="1">IFERROR(VLOOKUP($A117,'TABELLA DI APPOGGIO'!$B$2:$EI$86,138,FALSE()),"")</f>
        <v>Sì</v>
      </c>
      <c r="F117" s="198">
        <f ca="1">IFERROR(VLOOKUP($A117,'TABELLA DI APPOGGIO'!$B$2:$EH$86,122,FALSE()),"")</f>
        <v>115</v>
      </c>
      <c r="G117" s="198">
        <f ca="1">IFERROR(VLOOKUP($A117,'TABELLA DI APPOGGIO'!$B$2:$EH$86,123,FALSE()),"")</f>
        <v>127</v>
      </c>
      <c r="H117" s="198">
        <f ca="1">IFERROR(VLOOKUP($A117,'TABELLA DI APPOGGIO'!$B$2:$EH$86,124,FALSE()),"")</f>
        <v>163</v>
      </c>
      <c r="I117" s="198">
        <f ca="1">IFERROR(VLOOKUP($A117,'TABELLA DI APPOGGIO'!$B$2:$EH$86,125,FALSE()),"")</f>
        <v>122</v>
      </c>
      <c r="J117" s="198">
        <f ca="1">IFERROR(VLOOKUP($A117,'TABELLA DI APPOGGIO'!$B$2:$EH$86,126,FALSE()),"")</f>
        <v>239</v>
      </c>
      <c r="K117" s="198">
        <f ca="1">IFERROR(VLOOKUP($A117,'TABELLA DI APPOGGIO'!$B$2:$EH$86,127,FALSE()),"")</f>
        <v>115</v>
      </c>
      <c r="L117" s="198">
        <f ca="1">IFERROR(VLOOKUP($A117,'TABELLA DI APPOGGIO'!$B$2:$EH$86,128,FALSE()),"")</f>
        <v>10</v>
      </c>
      <c r="M117" s="198">
        <f ca="1">IFERROR(VLOOKUP($A117,'TABELLA DI APPOGGIO'!$B$2:$EH$86,129,FALSE()),"")</f>
        <v>101</v>
      </c>
      <c r="N117" s="203">
        <f t="shared" ca="1" si="7"/>
        <v>992</v>
      </c>
    </row>
    <row r="118" spans="1:14" ht="60" customHeight="1">
      <c r="A118" s="198" t="str">
        <f t="shared" ca="1" si="8"/>
        <v>A1_A1</v>
      </c>
      <c r="B118" s="198" t="str">
        <f t="shared" ca="1" si="8"/>
        <v>A1</v>
      </c>
      <c r="C118" s="198" t="str">
        <f t="shared" ca="1" si="8"/>
        <v>Accesso, valutazione e progettazione</v>
      </c>
      <c r="D118" s="198" t="str">
        <f t="shared" ca="1" si="8"/>
        <v>Servizi di Informazione consulenza e orientamento</v>
      </c>
      <c r="E118" s="198" t="str">
        <f ca="1">IFERROR(VLOOKUP($A118,'TABELLA DI APPOGGIO'!$B$2:$EI$86,138,FALSE()),"")</f>
        <v>Sì</v>
      </c>
      <c r="F118" s="198">
        <f ca="1">IFERROR(VLOOKUP($A118,'TABELLA DI APPOGGIO'!$B$2:$EH$86,122,FALSE()),"")</f>
        <v>115</v>
      </c>
      <c r="G118" s="198">
        <f ca="1">IFERROR(VLOOKUP($A118,'TABELLA DI APPOGGIO'!$B$2:$EH$86,123,FALSE()),"")</f>
        <v>127</v>
      </c>
      <c r="H118" s="198">
        <f ca="1">IFERROR(VLOOKUP($A118,'TABELLA DI APPOGGIO'!$B$2:$EH$86,124,FALSE()),"")</f>
        <v>163</v>
      </c>
      <c r="I118" s="198">
        <f ca="1">IFERROR(VLOOKUP($A118,'TABELLA DI APPOGGIO'!$B$2:$EH$86,125,FALSE()),"")</f>
        <v>122</v>
      </c>
      <c r="J118" s="198">
        <f ca="1">IFERROR(VLOOKUP($A118,'TABELLA DI APPOGGIO'!$B$2:$EH$86,126,FALSE()),"")</f>
        <v>239</v>
      </c>
      <c r="K118" s="198">
        <f ca="1">IFERROR(VLOOKUP($A118,'TABELLA DI APPOGGIO'!$B$2:$EH$86,127,FALSE()),"")</f>
        <v>115</v>
      </c>
      <c r="L118" s="198">
        <f ca="1">IFERROR(VLOOKUP($A118,'TABELLA DI APPOGGIO'!$B$2:$EH$86,128,FALSE()),"")</f>
        <v>10</v>
      </c>
      <c r="M118" s="198">
        <f ca="1">IFERROR(VLOOKUP($A118,'TABELLA DI APPOGGIO'!$B$2:$EH$86,129,FALSE()),"")</f>
        <v>101</v>
      </c>
      <c r="N118" s="203">
        <f t="shared" ca="1" si="7"/>
        <v>992</v>
      </c>
    </row>
    <row r="119" spans="1:14" ht="60" customHeight="1">
      <c r="A119" s="198" t="str">
        <f t="shared" ca="1" si="8"/>
        <v>A1_A1</v>
      </c>
      <c r="B119" s="198" t="str">
        <f t="shared" ca="1" si="8"/>
        <v>A1</v>
      </c>
      <c r="C119" s="198" t="str">
        <f t="shared" ca="1" si="8"/>
        <v>Accesso, valutazione e progettazione</v>
      </c>
      <c r="D119" s="198" t="str">
        <f t="shared" ca="1" si="8"/>
        <v>Servizi di Informazione consulenza e orientamento</v>
      </c>
      <c r="E119" s="198" t="str">
        <f ca="1">IFERROR(VLOOKUP($A119,'TABELLA DI APPOGGIO'!$B$2:$EI$86,138,FALSE()),"")</f>
        <v>Sì</v>
      </c>
      <c r="F119" s="198">
        <f ca="1">IFERROR(VLOOKUP($A119,'TABELLA DI APPOGGIO'!$B$2:$EH$86,122,FALSE()),"")</f>
        <v>115</v>
      </c>
      <c r="G119" s="198">
        <f ca="1">IFERROR(VLOOKUP($A119,'TABELLA DI APPOGGIO'!$B$2:$EH$86,123,FALSE()),"")</f>
        <v>127</v>
      </c>
      <c r="H119" s="198">
        <f ca="1">IFERROR(VLOOKUP($A119,'TABELLA DI APPOGGIO'!$B$2:$EH$86,124,FALSE()),"")</f>
        <v>163</v>
      </c>
      <c r="I119" s="198">
        <f ca="1">IFERROR(VLOOKUP($A119,'TABELLA DI APPOGGIO'!$B$2:$EH$86,125,FALSE()),"")</f>
        <v>122</v>
      </c>
      <c r="J119" s="198">
        <f ca="1">IFERROR(VLOOKUP($A119,'TABELLA DI APPOGGIO'!$B$2:$EH$86,126,FALSE()),"")</f>
        <v>239</v>
      </c>
      <c r="K119" s="198">
        <f ca="1">IFERROR(VLOOKUP($A119,'TABELLA DI APPOGGIO'!$B$2:$EH$86,127,FALSE()),"")</f>
        <v>115</v>
      </c>
      <c r="L119" s="198">
        <f ca="1">IFERROR(VLOOKUP($A119,'TABELLA DI APPOGGIO'!$B$2:$EH$86,128,FALSE()),"")</f>
        <v>10</v>
      </c>
      <c r="M119" s="198">
        <f ca="1">IFERROR(VLOOKUP($A119,'TABELLA DI APPOGGIO'!$B$2:$EH$86,129,FALSE()),"")</f>
        <v>101</v>
      </c>
      <c r="N119" s="203">
        <f t="shared" ca="1" si="7"/>
        <v>992</v>
      </c>
    </row>
    <row r="120" spans="1:14" ht="60" customHeight="1">
      <c r="A120" s="198" t="str">
        <f t="shared" ca="1" si="8"/>
        <v>A1_A1</v>
      </c>
      <c r="B120" s="198" t="str">
        <f t="shared" ca="1" si="8"/>
        <v>A1</v>
      </c>
      <c r="C120" s="198" t="str">
        <f t="shared" ca="1" si="8"/>
        <v>Accesso, valutazione e progettazione</v>
      </c>
      <c r="D120" s="198" t="str">
        <f t="shared" ca="1" si="8"/>
        <v>Servizi di Informazione consulenza e orientamento</v>
      </c>
      <c r="E120" s="198" t="str">
        <f ca="1">IFERROR(VLOOKUP($A120,'TABELLA DI APPOGGIO'!$B$2:$EI$86,138,FALSE()),"")</f>
        <v>Sì</v>
      </c>
      <c r="F120" s="198">
        <f ca="1">IFERROR(VLOOKUP($A120,'TABELLA DI APPOGGIO'!$B$2:$EH$86,122,FALSE()),"")</f>
        <v>115</v>
      </c>
      <c r="G120" s="198">
        <f ca="1">IFERROR(VLOOKUP($A120,'TABELLA DI APPOGGIO'!$B$2:$EH$86,123,FALSE()),"")</f>
        <v>127</v>
      </c>
      <c r="H120" s="198">
        <f ca="1">IFERROR(VLOOKUP($A120,'TABELLA DI APPOGGIO'!$B$2:$EH$86,124,FALSE()),"")</f>
        <v>163</v>
      </c>
      <c r="I120" s="198">
        <f ca="1">IFERROR(VLOOKUP($A120,'TABELLA DI APPOGGIO'!$B$2:$EH$86,125,FALSE()),"")</f>
        <v>122</v>
      </c>
      <c r="J120" s="198">
        <f ca="1">IFERROR(VLOOKUP($A120,'TABELLA DI APPOGGIO'!$B$2:$EH$86,126,FALSE()),"")</f>
        <v>239</v>
      </c>
      <c r="K120" s="198">
        <f ca="1">IFERROR(VLOOKUP($A120,'TABELLA DI APPOGGIO'!$B$2:$EH$86,127,FALSE()),"")</f>
        <v>115</v>
      </c>
      <c r="L120" s="198">
        <f ca="1">IFERROR(VLOOKUP($A120,'TABELLA DI APPOGGIO'!$B$2:$EH$86,128,FALSE()),"")</f>
        <v>10</v>
      </c>
      <c r="M120" s="198">
        <f ca="1">IFERROR(VLOOKUP($A120,'TABELLA DI APPOGGIO'!$B$2:$EH$86,129,FALSE()),"")</f>
        <v>101</v>
      </c>
      <c r="N120" s="203">
        <f t="shared" ca="1" si="7"/>
        <v>992</v>
      </c>
    </row>
    <row r="121" spans="1:14" ht="60" customHeight="1">
      <c r="A121" s="198" t="str">
        <f t="shared" ca="1" si="8"/>
        <v>A1_A1</v>
      </c>
      <c r="B121" s="198" t="str">
        <f t="shared" ca="1" si="8"/>
        <v>A1</v>
      </c>
      <c r="C121" s="198" t="str">
        <f t="shared" ca="1" si="8"/>
        <v>Accesso, valutazione e progettazione</v>
      </c>
      <c r="D121" s="198" t="str">
        <f t="shared" ca="1" si="8"/>
        <v>Servizi di Informazione consulenza e orientamento</v>
      </c>
      <c r="E121" s="198" t="str">
        <f ca="1">IFERROR(VLOOKUP($A121,'TABELLA DI APPOGGIO'!$B$2:$EI$86,138,FALSE()),"")</f>
        <v>Sì</v>
      </c>
      <c r="F121" s="198">
        <f ca="1">IFERROR(VLOOKUP($A121,'TABELLA DI APPOGGIO'!$B$2:$EH$86,122,FALSE()),"")</f>
        <v>115</v>
      </c>
      <c r="G121" s="198">
        <f ca="1">IFERROR(VLOOKUP($A121,'TABELLA DI APPOGGIO'!$B$2:$EH$86,123,FALSE()),"")</f>
        <v>127</v>
      </c>
      <c r="H121" s="198">
        <f ca="1">IFERROR(VLOOKUP($A121,'TABELLA DI APPOGGIO'!$B$2:$EH$86,124,FALSE()),"")</f>
        <v>163</v>
      </c>
      <c r="I121" s="198">
        <f ca="1">IFERROR(VLOOKUP($A121,'TABELLA DI APPOGGIO'!$B$2:$EH$86,125,FALSE()),"")</f>
        <v>122</v>
      </c>
      <c r="J121" s="198">
        <f ca="1">IFERROR(VLOOKUP($A121,'TABELLA DI APPOGGIO'!$B$2:$EH$86,126,FALSE()),"")</f>
        <v>239</v>
      </c>
      <c r="K121" s="198">
        <f ca="1">IFERROR(VLOOKUP($A121,'TABELLA DI APPOGGIO'!$B$2:$EH$86,127,FALSE()),"")</f>
        <v>115</v>
      </c>
      <c r="L121" s="198">
        <f ca="1">IFERROR(VLOOKUP($A121,'TABELLA DI APPOGGIO'!$B$2:$EH$86,128,FALSE()),"")</f>
        <v>10</v>
      </c>
      <c r="M121" s="198">
        <f ca="1">IFERROR(VLOOKUP($A121,'TABELLA DI APPOGGIO'!$B$2:$EH$86,129,FALSE()),"")</f>
        <v>101</v>
      </c>
      <c r="N121" s="203">
        <f t="shared" ca="1" si="7"/>
        <v>992</v>
      </c>
    </row>
    <row r="122" spans="1:14" ht="60" customHeight="1">
      <c r="A122" s="198" t="str">
        <f t="shared" ca="1" si="8"/>
        <v>A1_A1</v>
      </c>
      <c r="B122" s="198" t="str">
        <f t="shared" ca="1" si="8"/>
        <v>A1</v>
      </c>
      <c r="C122" s="198" t="str">
        <f t="shared" ca="1" si="8"/>
        <v>Accesso, valutazione e progettazione</v>
      </c>
      <c r="D122" s="198" t="str">
        <f t="shared" ca="1" si="8"/>
        <v>Servizi di Informazione consulenza e orientamento</v>
      </c>
      <c r="E122" s="198" t="str">
        <f ca="1">IFERROR(VLOOKUP($A122,'TABELLA DI APPOGGIO'!$B$2:$EI$86,138,FALSE()),"")</f>
        <v>Sì</v>
      </c>
      <c r="F122" s="198">
        <f ca="1">IFERROR(VLOOKUP($A122,'TABELLA DI APPOGGIO'!$B$2:$EH$86,122,FALSE()),"")</f>
        <v>115</v>
      </c>
      <c r="G122" s="198">
        <f ca="1">IFERROR(VLOOKUP($A122,'TABELLA DI APPOGGIO'!$B$2:$EH$86,123,FALSE()),"")</f>
        <v>127</v>
      </c>
      <c r="H122" s="198">
        <f ca="1">IFERROR(VLOOKUP($A122,'TABELLA DI APPOGGIO'!$B$2:$EH$86,124,FALSE()),"")</f>
        <v>163</v>
      </c>
      <c r="I122" s="198">
        <f ca="1">IFERROR(VLOOKUP($A122,'TABELLA DI APPOGGIO'!$B$2:$EH$86,125,FALSE()),"")</f>
        <v>122</v>
      </c>
      <c r="J122" s="198">
        <f ca="1">IFERROR(VLOOKUP($A122,'TABELLA DI APPOGGIO'!$B$2:$EH$86,126,FALSE()),"")</f>
        <v>239</v>
      </c>
      <c r="K122" s="198">
        <f ca="1">IFERROR(VLOOKUP($A122,'TABELLA DI APPOGGIO'!$B$2:$EH$86,127,FALSE()),"")</f>
        <v>115</v>
      </c>
      <c r="L122" s="198">
        <f ca="1">IFERROR(VLOOKUP($A122,'TABELLA DI APPOGGIO'!$B$2:$EH$86,128,FALSE()),"")</f>
        <v>10</v>
      </c>
      <c r="M122" s="198">
        <f ca="1">IFERROR(VLOOKUP($A122,'TABELLA DI APPOGGIO'!$B$2:$EH$86,129,FALSE()),"")</f>
        <v>101</v>
      </c>
      <c r="N122" s="203">
        <f t="shared" ca="1" si="7"/>
        <v>992</v>
      </c>
    </row>
    <row r="123" spans="1:14" ht="15">
      <c r="E123" s="198">
        <f ca="1">COUNTIF(E85:E122,"Sì")</f>
        <v>38</v>
      </c>
      <c r="F123" s="203">
        <f t="shared" ref="F123:N123" ca="1" si="9">SUM(F85:F122)</f>
        <v>4370</v>
      </c>
      <c r="G123" s="203">
        <f t="shared" ca="1" si="9"/>
        <v>4826</v>
      </c>
      <c r="H123" s="203">
        <f t="shared" ca="1" si="9"/>
        <v>6194</v>
      </c>
      <c r="I123" s="203">
        <f t="shared" ca="1" si="9"/>
        <v>4636</v>
      </c>
      <c r="J123" s="203">
        <f t="shared" ca="1" si="9"/>
        <v>9082</v>
      </c>
      <c r="K123" s="203">
        <f t="shared" ca="1" si="9"/>
        <v>4370</v>
      </c>
      <c r="L123" s="203">
        <f t="shared" ca="1" si="9"/>
        <v>380</v>
      </c>
      <c r="M123" s="203">
        <f t="shared" ca="1" si="9"/>
        <v>3838</v>
      </c>
      <c r="N123" s="203">
        <f t="shared" ca="1" si="9"/>
        <v>37696</v>
      </c>
    </row>
    <row r="124" spans="1:14" ht="43.5" customHeight="1">
      <c r="A124" s="500" t="s">
        <v>841</v>
      </c>
      <c r="B124" s="500"/>
      <c r="F124" s="202"/>
      <c r="G124" s="202"/>
      <c r="H124" s="202"/>
      <c r="I124" s="202"/>
      <c r="J124" s="202"/>
      <c r="K124" s="202"/>
      <c r="L124" s="202"/>
      <c r="M124" s="202"/>
      <c r="N124" s="202"/>
    </row>
    <row r="125" spans="1:14" ht="78.75">
      <c r="A125" s="190" t="s">
        <v>428</v>
      </c>
      <c r="B125" s="190" t="s">
        <v>36</v>
      </c>
      <c r="C125" s="190" t="s">
        <v>432</v>
      </c>
      <c r="D125" s="190" t="s">
        <v>38</v>
      </c>
      <c r="E125" s="190" t="s">
        <v>813</v>
      </c>
      <c r="F125" s="190" t="s">
        <v>832</v>
      </c>
      <c r="G125" s="190" t="s">
        <v>833</v>
      </c>
      <c r="H125" s="190" t="s">
        <v>834</v>
      </c>
      <c r="I125" s="190" t="s">
        <v>835</v>
      </c>
      <c r="J125" s="190" t="s">
        <v>836</v>
      </c>
      <c r="K125" s="190" t="s">
        <v>837</v>
      </c>
      <c r="L125" s="190" t="s">
        <v>838</v>
      </c>
      <c r="M125" s="190" t="s">
        <v>839</v>
      </c>
      <c r="N125" s="190" t="s">
        <v>840</v>
      </c>
    </row>
    <row r="126" spans="1:14" ht="60" customHeight="1">
      <c r="A126" s="198" t="str">
        <f t="shared" ref="A126:D145" ca="1" si="10">A3</f>
        <v>A1_A1</v>
      </c>
      <c r="B126" s="198" t="str">
        <f t="shared" ca="1" si="10"/>
        <v>A1</v>
      </c>
      <c r="C126" s="198" t="str">
        <f t="shared" ca="1" si="10"/>
        <v>Accesso, valutazione e progettazione</v>
      </c>
      <c r="D126" s="198" t="str">
        <f t="shared" ca="1" si="10"/>
        <v>Servizi di Informazione consulenza e orientamento</v>
      </c>
      <c r="E126" s="198" t="str">
        <f ca="1">IFERROR(VLOOKUP($A126,'TABELLA DI APPOGGIO'!$B$2:$EI$86,138,FALSE()),"")</f>
        <v>Sì</v>
      </c>
      <c r="F126" s="198">
        <f ca="1">IFERROR(VLOOKUP($A126,'TABELLA DI APPOGGIO'!$B$2:$EH$86,130,FALSE()),"")</f>
        <v>320</v>
      </c>
      <c r="G126" s="198">
        <f ca="1">IFERROR(VLOOKUP($A126,'TABELLA DI APPOGGIO'!$B$2:$EH$86,131,FALSE()),"")</f>
        <v>362</v>
      </c>
      <c r="H126" s="198">
        <f ca="1">IFERROR(VLOOKUP($A126,'TABELLA DI APPOGGIO'!$B$2:$EH$86,132,FALSE()),"")</f>
        <v>471</v>
      </c>
      <c r="I126" s="198">
        <f ca="1">IFERROR(VLOOKUP($A126,'TABELLA DI APPOGGIO'!$B$2:$EH$86,133,FALSE()),"")</f>
        <v>342</v>
      </c>
      <c r="J126" s="198">
        <f ca="1">IFERROR(VLOOKUP($A126,'TABELLA DI APPOGGIO'!$B$2:$EH$86,134,FALSE()),"")</f>
        <v>704</v>
      </c>
      <c r="K126" s="198">
        <f ca="1">IFERROR(VLOOKUP($A126,'TABELLA DI APPOGGIO'!$B$2:$EH$86,135,FALSE()),"")</f>
        <v>326</v>
      </c>
      <c r="L126" s="198">
        <f ca="1">IFERROR(VLOOKUP($A126,'TABELLA DI APPOGGIO'!$B$2:$EH$86,136,FALSE()),"")</f>
        <v>30</v>
      </c>
      <c r="M126" s="198">
        <f ca="1">IFERROR(VLOOKUP($A126,'TABELLA DI APPOGGIO'!$B$2:$EH$86,137,FALSE()),"")</f>
        <v>283</v>
      </c>
      <c r="N126" s="203">
        <f t="shared" ref="N126:N163" ca="1" si="11">SUM(F126:M126)</f>
        <v>2838</v>
      </c>
    </row>
    <row r="127" spans="1:14" ht="60" customHeight="1">
      <c r="A127" s="198" t="str">
        <f t="shared" ca="1" si="10"/>
        <v>A1_A1</v>
      </c>
      <c r="B127" s="198" t="str">
        <f t="shared" ca="1" si="10"/>
        <v>A1</v>
      </c>
      <c r="C127" s="198" t="str">
        <f t="shared" ca="1" si="10"/>
        <v>Accesso, valutazione e progettazione</v>
      </c>
      <c r="D127" s="198" t="str">
        <f t="shared" ca="1" si="10"/>
        <v>Servizi di Informazione consulenza e orientamento</v>
      </c>
      <c r="E127" s="198" t="str">
        <f ca="1">IFERROR(VLOOKUP($A127,'TABELLA DI APPOGGIO'!$B$2:$EI$86,138,FALSE()),"")</f>
        <v>Sì</v>
      </c>
      <c r="F127" s="198">
        <f ca="1">IFERROR(VLOOKUP($A127,'TABELLA DI APPOGGIO'!$B$2:$EH$86,130,FALSE()),"")</f>
        <v>320</v>
      </c>
      <c r="G127" s="198">
        <f ca="1">IFERROR(VLOOKUP($A127,'TABELLA DI APPOGGIO'!$B$2:$EH$86,131,FALSE()),"")</f>
        <v>362</v>
      </c>
      <c r="H127" s="198">
        <f ca="1">IFERROR(VLOOKUP($A127,'TABELLA DI APPOGGIO'!$B$2:$EH$86,132,FALSE()),"")</f>
        <v>471</v>
      </c>
      <c r="I127" s="198">
        <f ca="1">IFERROR(VLOOKUP($A127,'TABELLA DI APPOGGIO'!$B$2:$EH$86,133,FALSE()),"")</f>
        <v>342</v>
      </c>
      <c r="J127" s="198">
        <f ca="1">IFERROR(VLOOKUP($A127,'TABELLA DI APPOGGIO'!$B$2:$EH$86,134,FALSE()),"")</f>
        <v>704</v>
      </c>
      <c r="K127" s="198">
        <f ca="1">IFERROR(VLOOKUP($A127,'TABELLA DI APPOGGIO'!$B$2:$EH$86,135,FALSE()),"")</f>
        <v>326</v>
      </c>
      <c r="L127" s="198">
        <f ca="1">IFERROR(VLOOKUP($A127,'TABELLA DI APPOGGIO'!$B$2:$EH$86,136,FALSE()),"")</f>
        <v>30</v>
      </c>
      <c r="M127" s="198">
        <f ca="1">IFERROR(VLOOKUP($A127,'TABELLA DI APPOGGIO'!$B$2:$EH$86,137,FALSE()),"")</f>
        <v>283</v>
      </c>
      <c r="N127" s="203">
        <f t="shared" ca="1" si="11"/>
        <v>2838</v>
      </c>
    </row>
    <row r="128" spans="1:14" ht="60" customHeight="1">
      <c r="A128" s="198" t="str">
        <f t="shared" ca="1" si="10"/>
        <v>A1_A1</v>
      </c>
      <c r="B128" s="198" t="str">
        <f t="shared" ca="1" si="10"/>
        <v>A1</v>
      </c>
      <c r="C128" s="198" t="str">
        <f t="shared" ca="1" si="10"/>
        <v>Accesso, valutazione e progettazione</v>
      </c>
      <c r="D128" s="198" t="str">
        <f t="shared" ca="1" si="10"/>
        <v>Servizi di Informazione consulenza e orientamento</v>
      </c>
      <c r="E128" s="198" t="str">
        <f ca="1">IFERROR(VLOOKUP($A128,'TABELLA DI APPOGGIO'!$B$2:$EI$86,138,FALSE()),"")</f>
        <v>Sì</v>
      </c>
      <c r="F128" s="198">
        <f ca="1">IFERROR(VLOOKUP($A128,'TABELLA DI APPOGGIO'!$B$2:$EH$86,130,FALSE()),"")</f>
        <v>320</v>
      </c>
      <c r="G128" s="198">
        <f ca="1">IFERROR(VLOOKUP($A128,'TABELLA DI APPOGGIO'!$B$2:$EH$86,131,FALSE()),"")</f>
        <v>362</v>
      </c>
      <c r="H128" s="198">
        <f ca="1">IFERROR(VLOOKUP($A128,'TABELLA DI APPOGGIO'!$B$2:$EH$86,132,FALSE()),"")</f>
        <v>471</v>
      </c>
      <c r="I128" s="198">
        <f ca="1">IFERROR(VLOOKUP($A128,'TABELLA DI APPOGGIO'!$B$2:$EH$86,133,FALSE()),"")</f>
        <v>342</v>
      </c>
      <c r="J128" s="198">
        <f ca="1">IFERROR(VLOOKUP($A128,'TABELLA DI APPOGGIO'!$B$2:$EH$86,134,FALSE()),"")</f>
        <v>704</v>
      </c>
      <c r="K128" s="198">
        <f ca="1">IFERROR(VLOOKUP($A128,'TABELLA DI APPOGGIO'!$B$2:$EH$86,135,FALSE()),"")</f>
        <v>326</v>
      </c>
      <c r="L128" s="198">
        <f ca="1">IFERROR(VLOOKUP($A128,'TABELLA DI APPOGGIO'!$B$2:$EH$86,136,FALSE()),"")</f>
        <v>30</v>
      </c>
      <c r="M128" s="198">
        <f ca="1">IFERROR(VLOOKUP($A128,'TABELLA DI APPOGGIO'!$B$2:$EH$86,137,FALSE()),"")</f>
        <v>283</v>
      </c>
      <c r="N128" s="203">
        <f t="shared" ca="1" si="11"/>
        <v>2838</v>
      </c>
    </row>
    <row r="129" spans="1:14" ht="60" customHeight="1">
      <c r="A129" s="198" t="str">
        <f t="shared" ca="1" si="10"/>
        <v>A1_A1</v>
      </c>
      <c r="B129" s="198" t="str">
        <f t="shared" ca="1" si="10"/>
        <v>A1</v>
      </c>
      <c r="C129" s="198" t="str">
        <f t="shared" ca="1" si="10"/>
        <v>Accesso, valutazione e progettazione</v>
      </c>
      <c r="D129" s="198" t="str">
        <f t="shared" ca="1" si="10"/>
        <v>Servizi di Informazione consulenza e orientamento</v>
      </c>
      <c r="E129" s="198" t="str">
        <f ca="1">IFERROR(VLOOKUP($A129,'TABELLA DI APPOGGIO'!$B$2:$EI$86,138,FALSE()),"")</f>
        <v>Sì</v>
      </c>
      <c r="F129" s="198">
        <f ca="1">IFERROR(VLOOKUP($A129,'TABELLA DI APPOGGIO'!$B$2:$EH$86,130,FALSE()),"")</f>
        <v>320</v>
      </c>
      <c r="G129" s="198">
        <f ca="1">IFERROR(VLOOKUP($A129,'TABELLA DI APPOGGIO'!$B$2:$EH$86,131,FALSE()),"")</f>
        <v>362</v>
      </c>
      <c r="H129" s="198">
        <f ca="1">IFERROR(VLOOKUP($A129,'TABELLA DI APPOGGIO'!$B$2:$EH$86,132,FALSE()),"")</f>
        <v>471</v>
      </c>
      <c r="I129" s="198">
        <f ca="1">IFERROR(VLOOKUP($A129,'TABELLA DI APPOGGIO'!$B$2:$EH$86,133,FALSE()),"")</f>
        <v>342</v>
      </c>
      <c r="J129" s="198">
        <f ca="1">IFERROR(VLOOKUP($A129,'TABELLA DI APPOGGIO'!$B$2:$EH$86,134,FALSE()),"")</f>
        <v>704</v>
      </c>
      <c r="K129" s="198">
        <f ca="1">IFERROR(VLOOKUP($A129,'TABELLA DI APPOGGIO'!$B$2:$EH$86,135,FALSE()),"")</f>
        <v>326</v>
      </c>
      <c r="L129" s="198">
        <f ca="1">IFERROR(VLOOKUP($A129,'TABELLA DI APPOGGIO'!$B$2:$EH$86,136,FALSE()),"")</f>
        <v>30</v>
      </c>
      <c r="M129" s="198">
        <f ca="1">IFERROR(VLOOKUP($A129,'TABELLA DI APPOGGIO'!$B$2:$EH$86,137,FALSE()),"")</f>
        <v>283</v>
      </c>
      <c r="N129" s="203">
        <f t="shared" ca="1" si="11"/>
        <v>2838</v>
      </c>
    </row>
    <row r="130" spans="1:14" ht="60" customHeight="1">
      <c r="A130" s="198" t="str">
        <f t="shared" ca="1" si="10"/>
        <v>A1_A1</v>
      </c>
      <c r="B130" s="198" t="str">
        <f t="shared" ca="1" si="10"/>
        <v>A1</v>
      </c>
      <c r="C130" s="198" t="str">
        <f t="shared" ca="1" si="10"/>
        <v>Accesso, valutazione e progettazione</v>
      </c>
      <c r="D130" s="198" t="str">
        <f t="shared" ca="1" si="10"/>
        <v>Servizi di Informazione consulenza e orientamento</v>
      </c>
      <c r="E130" s="198" t="str">
        <f ca="1">IFERROR(VLOOKUP($A130,'TABELLA DI APPOGGIO'!$B$2:$EI$86,138,FALSE()),"")</f>
        <v>Sì</v>
      </c>
      <c r="F130" s="198">
        <f ca="1">IFERROR(VLOOKUP($A130,'TABELLA DI APPOGGIO'!$B$2:$EH$86,130,FALSE()),"")</f>
        <v>320</v>
      </c>
      <c r="G130" s="198">
        <f ca="1">IFERROR(VLOOKUP($A130,'TABELLA DI APPOGGIO'!$B$2:$EH$86,131,FALSE()),"")</f>
        <v>362</v>
      </c>
      <c r="H130" s="198">
        <f ca="1">IFERROR(VLOOKUP($A130,'TABELLA DI APPOGGIO'!$B$2:$EH$86,132,FALSE()),"")</f>
        <v>471</v>
      </c>
      <c r="I130" s="198">
        <f ca="1">IFERROR(VLOOKUP($A130,'TABELLA DI APPOGGIO'!$B$2:$EH$86,133,FALSE()),"")</f>
        <v>342</v>
      </c>
      <c r="J130" s="198">
        <f ca="1">IFERROR(VLOOKUP($A130,'TABELLA DI APPOGGIO'!$B$2:$EH$86,134,FALSE()),"")</f>
        <v>704</v>
      </c>
      <c r="K130" s="198">
        <f ca="1">IFERROR(VLOOKUP($A130,'TABELLA DI APPOGGIO'!$B$2:$EH$86,135,FALSE()),"")</f>
        <v>326</v>
      </c>
      <c r="L130" s="198">
        <f ca="1">IFERROR(VLOOKUP($A130,'TABELLA DI APPOGGIO'!$B$2:$EH$86,136,FALSE()),"")</f>
        <v>30</v>
      </c>
      <c r="M130" s="198">
        <f ca="1">IFERROR(VLOOKUP($A130,'TABELLA DI APPOGGIO'!$B$2:$EH$86,137,FALSE()),"")</f>
        <v>283</v>
      </c>
      <c r="N130" s="203">
        <f t="shared" ca="1" si="11"/>
        <v>2838</v>
      </c>
    </row>
    <row r="131" spans="1:14" ht="60" customHeight="1">
      <c r="A131" s="198" t="str">
        <f t="shared" ca="1" si="10"/>
        <v>A1_A1</v>
      </c>
      <c r="B131" s="198" t="str">
        <f t="shared" ca="1" si="10"/>
        <v>A1</v>
      </c>
      <c r="C131" s="198" t="str">
        <f t="shared" ca="1" si="10"/>
        <v>Accesso, valutazione e progettazione</v>
      </c>
      <c r="D131" s="198" t="str">
        <f t="shared" ca="1" si="10"/>
        <v>Servizi di Informazione consulenza e orientamento</v>
      </c>
      <c r="E131" s="198" t="str">
        <f ca="1">IFERROR(VLOOKUP($A131,'TABELLA DI APPOGGIO'!$B$2:$EI$86,138,FALSE()),"")</f>
        <v>Sì</v>
      </c>
      <c r="F131" s="198">
        <f ca="1">IFERROR(VLOOKUP($A131,'TABELLA DI APPOGGIO'!$B$2:$EH$86,130,FALSE()),"")</f>
        <v>320</v>
      </c>
      <c r="G131" s="198">
        <f ca="1">IFERROR(VLOOKUP($A131,'TABELLA DI APPOGGIO'!$B$2:$EH$86,131,FALSE()),"")</f>
        <v>362</v>
      </c>
      <c r="H131" s="198">
        <f ca="1">IFERROR(VLOOKUP($A131,'TABELLA DI APPOGGIO'!$B$2:$EH$86,132,FALSE()),"")</f>
        <v>471</v>
      </c>
      <c r="I131" s="198">
        <f ca="1">IFERROR(VLOOKUP($A131,'TABELLA DI APPOGGIO'!$B$2:$EH$86,133,FALSE()),"")</f>
        <v>342</v>
      </c>
      <c r="J131" s="198">
        <f ca="1">IFERROR(VLOOKUP($A131,'TABELLA DI APPOGGIO'!$B$2:$EH$86,134,FALSE()),"")</f>
        <v>704</v>
      </c>
      <c r="K131" s="198">
        <f ca="1">IFERROR(VLOOKUP($A131,'TABELLA DI APPOGGIO'!$B$2:$EH$86,135,FALSE()),"")</f>
        <v>326</v>
      </c>
      <c r="L131" s="198">
        <f ca="1">IFERROR(VLOOKUP($A131,'TABELLA DI APPOGGIO'!$B$2:$EH$86,136,FALSE()),"")</f>
        <v>30</v>
      </c>
      <c r="M131" s="198">
        <f ca="1">IFERROR(VLOOKUP($A131,'TABELLA DI APPOGGIO'!$B$2:$EH$86,137,FALSE()),"")</f>
        <v>283</v>
      </c>
      <c r="N131" s="203">
        <f t="shared" ca="1" si="11"/>
        <v>2838</v>
      </c>
    </row>
    <row r="132" spans="1:14" ht="60" customHeight="1">
      <c r="A132" s="198" t="str">
        <f t="shared" ca="1" si="10"/>
        <v>A1_A1</v>
      </c>
      <c r="B132" s="198" t="str">
        <f t="shared" ca="1" si="10"/>
        <v>A1</v>
      </c>
      <c r="C132" s="198" t="str">
        <f t="shared" ca="1" si="10"/>
        <v>Accesso, valutazione e progettazione</v>
      </c>
      <c r="D132" s="198" t="str">
        <f t="shared" ca="1" si="10"/>
        <v>Servizi di Informazione consulenza e orientamento</v>
      </c>
      <c r="E132" s="198" t="str">
        <f ca="1">IFERROR(VLOOKUP($A132,'TABELLA DI APPOGGIO'!$B$2:$EI$86,138,FALSE()),"")</f>
        <v>Sì</v>
      </c>
      <c r="F132" s="198">
        <f ca="1">IFERROR(VLOOKUP($A132,'TABELLA DI APPOGGIO'!$B$2:$EH$86,130,FALSE()),"")</f>
        <v>320</v>
      </c>
      <c r="G132" s="198">
        <f ca="1">IFERROR(VLOOKUP($A132,'TABELLA DI APPOGGIO'!$B$2:$EH$86,131,FALSE()),"")</f>
        <v>362</v>
      </c>
      <c r="H132" s="198">
        <f ca="1">IFERROR(VLOOKUP($A132,'TABELLA DI APPOGGIO'!$B$2:$EH$86,132,FALSE()),"")</f>
        <v>471</v>
      </c>
      <c r="I132" s="198">
        <f ca="1">IFERROR(VLOOKUP($A132,'TABELLA DI APPOGGIO'!$B$2:$EH$86,133,FALSE()),"")</f>
        <v>342</v>
      </c>
      <c r="J132" s="198">
        <f ca="1">IFERROR(VLOOKUP($A132,'TABELLA DI APPOGGIO'!$B$2:$EH$86,134,FALSE()),"")</f>
        <v>704</v>
      </c>
      <c r="K132" s="198">
        <f ca="1">IFERROR(VLOOKUP($A132,'TABELLA DI APPOGGIO'!$B$2:$EH$86,135,FALSE()),"")</f>
        <v>326</v>
      </c>
      <c r="L132" s="198">
        <f ca="1">IFERROR(VLOOKUP($A132,'TABELLA DI APPOGGIO'!$B$2:$EH$86,136,FALSE()),"")</f>
        <v>30</v>
      </c>
      <c r="M132" s="198">
        <f ca="1">IFERROR(VLOOKUP($A132,'TABELLA DI APPOGGIO'!$B$2:$EH$86,137,FALSE()),"")</f>
        <v>283</v>
      </c>
      <c r="N132" s="203">
        <f t="shared" ca="1" si="11"/>
        <v>2838</v>
      </c>
    </row>
    <row r="133" spans="1:14" ht="60" customHeight="1">
      <c r="A133" s="198" t="str">
        <f t="shared" ca="1" si="10"/>
        <v>A1_A1</v>
      </c>
      <c r="B133" s="198" t="str">
        <f t="shared" ca="1" si="10"/>
        <v>A1</v>
      </c>
      <c r="C133" s="198" t="str">
        <f t="shared" ca="1" si="10"/>
        <v>Accesso, valutazione e progettazione</v>
      </c>
      <c r="D133" s="198" t="str">
        <f t="shared" ca="1" si="10"/>
        <v>Servizi di Informazione consulenza e orientamento</v>
      </c>
      <c r="E133" s="198" t="str">
        <f ca="1">IFERROR(VLOOKUP($A133,'TABELLA DI APPOGGIO'!$B$2:$EI$86,138,FALSE()),"")</f>
        <v>Sì</v>
      </c>
      <c r="F133" s="198">
        <f ca="1">IFERROR(VLOOKUP($A133,'TABELLA DI APPOGGIO'!$B$2:$EH$86,130,FALSE()),"")</f>
        <v>320</v>
      </c>
      <c r="G133" s="198">
        <f ca="1">IFERROR(VLOOKUP($A133,'TABELLA DI APPOGGIO'!$B$2:$EH$86,131,FALSE()),"")</f>
        <v>362</v>
      </c>
      <c r="H133" s="198">
        <f ca="1">IFERROR(VLOOKUP($A133,'TABELLA DI APPOGGIO'!$B$2:$EH$86,132,FALSE()),"")</f>
        <v>471</v>
      </c>
      <c r="I133" s="198">
        <f ca="1">IFERROR(VLOOKUP($A133,'TABELLA DI APPOGGIO'!$B$2:$EH$86,133,FALSE()),"")</f>
        <v>342</v>
      </c>
      <c r="J133" s="198">
        <f ca="1">IFERROR(VLOOKUP($A133,'TABELLA DI APPOGGIO'!$B$2:$EH$86,134,FALSE()),"")</f>
        <v>704</v>
      </c>
      <c r="K133" s="198">
        <f ca="1">IFERROR(VLOOKUP($A133,'TABELLA DI APPOGGIO'!$B$2:$EH$86,135,FALSE()),"")</f>
        <v>326</v>
      </c>
      <c r="L133" s="198">
        <f ca="1">IFERROR(VLOOKUP($A133,'TABELLA DI APPOGGIO'!$B$2:$EH$86,136,FALSE()),"")</f>
        <v>30</v>
      </c>
      <c r="M133" s="198">
        <f ca="1">IFERROR(VLOOKUP($A133,'TABELLA DI APPOGGIO'!$B$2:$EH$86,137,FALSE()),"")</f>
        <v>283</v>
      </c>
      <c r="N133" s="203">
        <f t="shared" ca="1" si="11"/>
        <v>2838</v>
      </c>
    </row>
    <row r="134" spans="1:14" ht="60" customHeight="1">
      <c r="A134" s="198" t="str">
        <f t="shared" ca="1" si="10"/>
        <v>A1_A1</v>
      </c>
      <c r="B134" s="198" t="str">
        <f t="shared" ca="1" si="10"/>
        <v>A1</v>
      </c>
      <c r="C134" s="198" t="str">
        <f t="shared" ca="1" si="10"/>
        <v>Accesso, valutazione e progettazione</v>
      </c>
      <c r="D134" s="198" t="str">
        <f t="shared" ca="1" si="10"/>
        <v>Servizi di Informazione consulenza e orientamento</v>
      </c>
      <c r="E134" s="198" t="str">
        <f ca="1">IFERROR(VLOOKUP($A134,'TABELLA DI APPOGGIO'!$B$2:$EI$86,138,FALSE()),"")</f>
        <v>Sì</v>
      </c>
      <c r="F134" s="198">
        <f ca="1">IFERROR(VLOOKUP($A134,'TABELLA DI APPOGGIO'!$B$2:$EH$86,130,FALSE()),"")</f>
        <v>320</v>
      </c>
      <c r="G134" s="198">
        <f ca="1">IFERROR(VLOOKUP($A134,'TABELLA DI APPOGGIO'!$B$2:$EH$86,131,FALSE()),"")</f>
        <v>362</v>
      </c>
      <c r="H134" s="198">
        <f ca="1">IFERROR(VLOOKUP($A134,'TABELLA DI APPOGGIO'!$B$2:$EH$86,132,FALSE()),"")</f>
        <v>471</v>
      </c>
      <c r="I134" s="198">
        <f ca="1">IFERROR(VLOOKUP($A134,'TABELLA DI APPOGGIO'!$B$2:$EH$86,133,FALSE()),"")</f>
        <v>342</v>
      </c>
      <c r="J134" s="198">
        <f ca="1">IFERROR(VLOOKUP($A134,'TABELLA DI APPOGGIO'!$B$2:$EH$86,134,FALSE()),"")</f>
        <v>704</v>
      </c>
      <c r="K134" s="198">
        <f ca="1">IFERROR(VLOOKUP($A134,'TABELLA DI APPOGGIO'!$B$2:$EH$86,135,FALSE()),"")</f>
        <v>326</v>
      </c>
      <c r="L134" s="198">
        <f ca="1">IFERROR(VLOOKUP($A134,'TABELLA DI APPOGGIO'!$B$2:$EH$86,136,FALSE()),"")</f>
        <v>30</v>
      </c>
      <c r="M134" s="198">
        <f ca="1">IFERROR(VLOOKUP($A134,'TABELLA DI APPOGGIO'!$B$2:$EH$86,137,FALSE()),"")</f>
        <v>283</v>
      </c>
      <c r="N134" s="203">
        <f t="shared" ca="1" si="11"/>
        <v>2838</v>
      </c>
    </row>
    <row r="135" spans="1:14" ht="60" customHeight="1">
      <c r="A135" s="198" t="str">
        <f t="shared" ca="1" si="10"/>
        <v>A1_A1</v>
      </c>
      <c r="B135" s="198" t="str">
        <f t="shared" ca="1" si="10"/>
        <v>A1</v>
      </c>
      <c r="C135" s="198" t="str">
        <f t="shared" ca="1" si="10"/>
        <v>Accesso, valutazione e progettazione</v>
      </c>
      <c r="D135" s="198" t="str">
        <f t="shared" ca="1" si="10"/>
        <v>Servizi di Informazione consulenza e orientamento</v>
      </c>
      <c r="E135" s="198" t="str">
        <f ca="1">IFERROR(VLOOKUP($A135,'TABELLA DI APPOGGIO'!$B$2:$EI$86,138,FALSE()),"")</f>
        <v>Sì</v>
      </c>
      <c r="F135" s="198">
        <f ca="1">IFERROR(VLOOKUP($A135,'TABELLA DI APPOGGIO'!$B$2:$EH$86,130,FALSE()),"")</f>
        <v>320</v>
      </c>
      <c r="G135" s="198">
        <f ca="1">IFERROR(VLOOKUP($A135,'TABELLA DI APPOGGIO'!$B$2:$EH$86,131,FALSE()),"")</f>
        <v>362</v>
      </c>
      <c r="H135" s="198">
        <f ca="1">IFERROR(VLOOKUP($A135,'TABELLA DI APPOGGIO'!$B$2:$EH$86,132,FALSE()),"")</f>
        <v>471</v>
      </c>
      <c r="I135" s="198">
        <f ca="1">IFERROR(VLOOKUP($A135,'TABELLA DI APPOGGIO'!$B$2:$EH$86,133,FALSE()),"")</f>
        <v>342</v>
      </c>
      <c r="J135" s="198">
        <f ca="1">IFERROR(VLOOKUP($A135,'TABELLA DI APPOGGIO'!$B$2:$EH$86,134,FALSE()),"")</f>
        <v>704</v>
      </c>
      <c r="K135" s="198">
        <f ca="1">IFERROR(VLOOKUP($A135,'TABELLA DI APPOGGIO'!$B$2:$EH$86,135,FALSE()),"")</f>
        <v>326</v>
      </c>
      <c r="L135" s="198">
        <f ca="1">IFERROR(VLOOKUP($A135,'TABELLA DI APPOGGIO'!$B$2:$EH$86,136,FALSE()),"")</f>
        <v>30</v>
      </c>
      <c r="M135" s="198">
        <f ca="1">IFERROR(VLOOKUP($A135,'TABELLA DI APPOGGIO'!$B$2:$EH$86,137,FALSE()),"")</f>
        <v>283</v>
      </c>
      <c r="N135" s="203">
        <f t="shared" ca="1" si="11"/>
        <v>2838</v>
      </c>
    </row>
    <row r="136" spans="1:14" ht="60" customHeight="1">
      <c r="A136" s="198" t="str">
        <f t="shared" ca="1" si="10"/>
        <v>A1_A1</v>
      </c>
      <c r="B136" s="198" t="str">
        <f t="shared" ca="1" si="10"/>
        <v>A1</v>
      </c>
      <c r="C136" s="198" t="str">
        <f t="shared" ca="1" si="10"/>
        <v>Accesso, valutazione e progettazione</v>
      </c>
      <c r="D136" s="198" t="str">
        <f t="shared" ca="1" si="10"/>
        <v>Servizi di Informazione consulenza e orientamento</v>
      </c>
      <c r="E136" s="198" t="str">
        <f ca="1">IFERROR(VLOOKUP($A136,'TABELLA DI APPOGGIO'!$B$2:$EI$86,138,FALSE()),"")</f>
        <v>Sì</v>
      </c>
      <c r="F136" s="198">
        <f ca="1">IFERROR(VLOOKUP($A136,'TABELLA DI APPOGGIO'!$B$2:$EH$86,130,FALSE()),"")</f>
        <v>320</v>
      </c>
      <c r="G136" s="198">
        <f ca="1">IFERROR(VLOOKUP($A136,'TABELLA DI APPOGGIO'!$B$2:$EH$86,131,FALSE()),"")</f>
        <v>362</v>
      </c>
      <c r="H136" s="198">
        <f ca="1">IFERROR(VLOOKUP($A136,'TABELLA DI APPOGGIO'!$B$2:$EH$86,132,FALSE()),"")</f>
        <v>471</v>
      </c>
      <c r="I136" s="198">
        <f ca="1">IFERROR(VLOOKUP($A136,'TABELLA DI APPOGGIO'!$B$2:$EH$86,133,FALSE()),"")</f>
        <v>342</v>
      </c>
      <c r="J136" s="198">
        <f ca="1">IFERROR(VLOOKUP($A136,'TABELLA DI APPOGGIO'!$B$2:$EH$86,134,FALSE()),"")</f>
        <v>704</v>
      </c>
      <c r="K136" s="198">
        <f ca="1">IFERROR(VLOOKUP($A136,'TABELLA DI APPOGGIO'!$B$2:$EH$86,135,FALSE()),"")</f>
        <v>326</v>
      </c>
      <c r="L136" s="198">
        <f ca="1">IFERROR(VLOOKUP($A136,'TABELLA DI APPOGGIO'!$B$2:$EH$86,136,FALSE()),"")</f>
        <v>30</v>
      </c>
      <c r="M136" s="198">
        <f ca="1">IFERROR(VLOOKUP($A136,'TABELLA DI APPOGGIO'!$B$2:$EH$86,137,FALSE()),"")</f>
        <v>283</v>
      </c>
      <c r="N136" s="203">
        <f t="shared" ca="1" si="11"/>
        <v>2838</v>
      </c>
    </row>
    <row r="137" spans="1:14" ht="60" customHeight="1">
      <c r="A137" s="198" t="str">
        <f t="shared" ca="1" si="10"/>
        <v>A1_A1</v>
      </c>
      <c r="B137" s="198" t="str">
        <f t="shared" ca="1" si="10"/>
        <v>A1</v>
      </c>
      <c r="C137" s="198" t="str">
        <f t="shared" ca="1" si="10"/>
        <v>Accesso, valutazione e progettazione</v>
      </c>
      <c r="D137" s="198" t="str">
        <f t="shared" ca="1" si="10"/>
        <v>Servizi di Informazione consulenza e orientamento</v>
      </c>
      <c r="E137" s="198" t="str">
        <f ca="1">IFERROR(VLOOKUP($A137,'TABELLA DI APPOGGIO'!$B$2:$EI$86,138,FALSE()),"")</f>
        <v>Sì</v>
      </c>
      <c r="F137" s="198">
        <f ca="1">IFERROR(VLOOKUP($A137,'TABELLA DI APPOGGIO'!$B$2:$EH$86,130,FALSE()),"")</f>
        <v>320</v>
      </c>
      <c r="G137" s="198">
        <f ca="1">IFERROR(VLOOKUP($A137,'TABELLA DI APPOGGIO'!$B$2:$EH$86,131,FALSE()),"")</f>
        <v>362</v>
      </c>
      <c r="H137" s="198">
        <f ca="1">IFERROR(VLOOKUP($A137,'TABELLA DI APPOGGIO'!$B$2:$EH$86,132,FALSE()),"")</f>
        <v>471</v>
      </c>
      <c r="I137" s="198">
        <f ca="1">IFERROR(VLOOKUP($A137,'TABELLA DI APPOGGIO'!$B$2:$EH$86,133,FALSE()),"")</f>
        <v>342</v>
      </c>
      <c r="J137" s="198">
        <f ca="1">IFERROR(VLOOKUP($A137,'TABELLA DI APPOGGIO'!$B$2:$EH$86,134,FALSE()),"")</f>
        <v>704</v>
      </c>
      <c r="K137" s="198">
        <f ca="1">IFERROR(VLOOKUP($A137,'TABELLA DI APPOGGIO'!$B$2:$EH$86,135,FALSE()),"")</f>
        <v>326</v>
      </c>
      <c r="L137" s="198">
        <f ca="1">IFERROR(VLOOKUP($A137,'TABELLA DI APPOGGIO'!$B$2:$EH$86,136,FALSE()),"")</f>
        <v>30</v>
      </c>
      <c r="M137" s="198">
        <f ca="1">IFERROR(VLOOKUP($A137,'TABELLA DI APPOGGIO'!$B$2:$EH$86,137,FALSE()),"")</f>
        <v>283</v>
      </c>
      <c r="N137" s="203">
        <f t="shared" ca="1" si="11"/>
        <v>2838</v>
      </c>
    </row>
    <row r="138" spans="1:14" ht="60" customHeight="1">
      <c r="A138" s="198" t="str">
        <f t="shared" ca="1" si="10"/>
        <v>A1_A1</v>
      </c>
      <c r="B138" s="198" t="str">
        <f t="shared" ca="1" si="10"/>
        <v>A1</v>
      </c>
      <c r="C138" s="198" t="str">
        <f t="shared" ca="1" si="10"/>
        <v>Accesso, valutazione e progettazione</v>
      </c>
      <c r="D138" s="198" t="str">
        <f t="shared" ca="1" si="10"/>
        <v>Servizi di Informazione consulenza e orientamento</v>
      </c>
      <c r="E138" s="198" t="str">
        <f ca="1">IFERROR(VLOOKUP($A138,'TABELLA DI APPOGGIO'!$B$2:$EI$86,138,FALSE()),"")</f>
        <v>Sì</v>
      </c>
      <c r="F138" s="198">
        <f ca="1">IFERROR(VLOOKUP($A138,'TABELLA DI APPOGGIO'!$B$2:$EH$86,130,FALSE()),"")</f>
        <v>320</v>
      </c>
      <c r="G138" s="198">
        <f ca="1">IFERROR(VLOOKUP($A138,'TABELLA DI APPOGGIO'!$B$2:$EH$86,131,FALSE()),"")</f>
        <v>362</v>
      </c>
      <c r="H138" s="198">
        <f ca="1">IFERROR(VLOOKUP($A138,'TABELLA DI APPOGGIO'!$B$2:$EH$86,132,FALSE()),"")</f>
        <v>471</v>
      </c>
      <c r="I138" s="198">
        <f ca="1">IFERROR(VLOOKUP($A138,'TABELLA DI APPOGGIO'!$B$2:$EH$86,133,FALSE()),"")</f>
        <v>342</v>
      </c>
      <c r="J138" s="198">
        <f ca="1">IFERROR(VLOOKUP($A138,'TABELLA DI APPOGGIO'!$B$2:$EH$86,134,FALSE()),"")</f>
        <v>704</v>
      </c>
      <c r="K138" s="198">
        <f ca="1">IFERROR(VLOOKUP($A138,'TABELLA DI APPOGGIO'!$B$2:$EH$86,135,FALSE()),"")</f>
        <v>326</v>
      </c>
      <c r="L138" s="198">
        <f ca="1">IFERROR(VLOOKUP($A138,'TABELLA DI APPOGGIO'!$B$2:$EH$86,136,FALSE()),"")</f>
        <v>30</v>
      </c>
      <c r="M138" s="198">
        <f ca="1">IFERROR(VLOOKUP($A138,'TABELLA DI APPOGGIO'!$B$2:$EH$86,137,FALSE()),"")</f>
        <v>283</v>
      </c>
      <c r="N138" s="203">
        <f t="shared" ca="1" si="11"/>
        <v>2838</v>
      </c>
    </row>
    <row r="139" spans="1:14" ht="60" customHeight="1">
      <c r="A139" s="198" t="str">
        <f t="shared" ca="1" si="10"/>
        <v>A1_A1</v>
      </c>
      <c r="B139" s="198" t="str">
        <f t="shared" ca="1" si="10"/>
        <v>A1</v>
      </c>
      <c r="C139" s="198" t="str">
        <f t="shared" ca="1" si="10"/>
        <v>Accesso, valutazione e progettazione</v>
      </c>
      <c r="D139" s="198" t="str">
        <f t="shared" ca="1" si="10"/>
        <v>Servizi di Informazione consulenza e orientamento</v>
      </c>
      <c r="E139" s="198" t="str">
        <f ca="1">IFERROR(VLOOKUP($A139,'TABELLA DI APPOGGIO'!$B$2:$EI$86,138,FALSE()),"")</f>
        <v>Sì</v>
      </c>
      <c r="F139" s="198">
        <f ca="1">IFERROR(VLOOKUP($A139,'TABELLA DI APPOGGIO'!$B$2:$EH$86,130,FALSE()),"")</f>
        <v>320</v>
      </c>
      <c r="G139" s="198">
        <f ca="1">IFERROR(VLOOKUP($A139,'TABELLA DI APPOGGIO'!$B$2:$EH$86,131,FALSE()),"")</f>
        <v>362</v>
      </c>
      <c r="H139" s="198">
        <f ca="1">IFERROR(VLOOKUP($A139,'TABELLA DI APPOGGIO'!$B$2:$EH$86,132,FALSE()),"")</f>
        <v>471</v>
      </c>
      <c r="I139" s="198">
        <f ca="1">IFERROR(VLOOKUP($A139,'TABELLA DI APPOGGIO'!$B$2:$EH$86,133,FALSE()),"")</f>
        <v>342</v>
      </c>
      <c r="J139" s="198">
        <f ca="1">IFERROR(VLOOKUP($A139,'TABELLA DI APPOGGIO'!$B$2:$EH$86,134,FALSE()),"")</f>
        <v>704</v>
      </c>
      <c r="K139" s="198">
        <f ca="1">IFERROR(VLOOKUP($A139,'TABELLA DI APPOGGIO'!$B$2:$EH$86,135,FALSE()),"")</f>
        <v>326</v>
      </c>
      <c r="L139" s="198">
        <f ca="1">IFERROR(VLOOKUP($A139,'TABELLA DI APPOGGIO'!$B$2:$EH$86,136,FALSE()),"")</f>
        <v>30</v>
      </c>
      <c r="M139" s="198">
        <f ca="1">IFERROR(VLOOKUP($A139,'TABELLA DI APPOGGIO'!$B$2:$EH$86,137,FALSE()),"")</f>
        <v>283</v>
      </c>
      <c r="N139" s="203">
        <f t="shared" ca="1" si="11"/>
        <v>2838</v>
      </c>
    </row>
    <row r="140" spans="1:14" ht="60" customHeight="1">
      <c r="A140" s="198" t="str">
        <f t="shared" ca="1" si="10"/>
        <v>A1_A1</v>
      </c>
      <c r="B140" s="198" t="str">
        <f t="shared" ca="1" si="10"/>
        <v>A1</v>
      </c>
      <c r="C140" s="198" t="str">
        <f t="shared" ca="1" si="10"/>
        <v>Accesso, valutazione e progettazione</v>
      </c>
      <c r="D140" s="198" t="str">
        <f t="shared" ca="1" si="10"/>
        <v>Servizi di Informazione consulenza e orientamento</v>
      </c>
      <c r="E140" s="198" t="str">
        <f ca="1">IFERROR(VLOOKUP($A140,'TABELLA DI APPOGGIO'!$B$2:$EI$86,138,FALSE()),"")</f>
        <v>Sì</v>
      </c>
      <c r="F140" s="198">
        <f ca="1">IFERROR(VLOOKUP($A140,'TABELLA DI APPOGGIO'!$B$2:$EH$86,130,FALSE()),"")</f>
        <v>320</v>
      </c>
      <c r="G140" s="198">
        <f ca="1">IFERROR(VLOOKUP($A140,'TABELLA DI APPOGGIO'!$B$2:$EH$86,131,FALSE()),"")</f>
        <v>362</v>
      </c>
      <c r="H140" s="198">
        <f ca="1">IFERROR(VLOOKUP($A140,'TABELLA DI APPOGGIO'!$B$2:$EH$86,132,FALSE()),"")</f>
        <v>471</v>
      </c>
      <c r="I140" s="198">
        <f ca="1">IFERROR(VLOOKUP($A140,'TABELLA DI APPOGGIO'!$B$2:$EH$86,133,FALSE()),"")</f>
        <v>342</v>
      </c>
      <c r="J140" s="198">
        <f ca="1">IFERROR(VLOOKUP($A140,'TABELLA DI APPOGGIO'!$B$2:$EH$86,134,FALSE()),"")</f>
        <v>704</v>
      </c>
      <c r="K140" s="198">
        <f ca="1">IFERROR(VLOOKUP($A140,'TABELLA DI APPOGGIO'!$B$2:$EH$86,135,FALSE()),"")</f>
        <v>326</v>
      </c>
      <c r="L140" s="198">
        <f ca="1">IFERROR(VLOOKUP($A140,'TABELLA DI APPOGGIO'!$B$2:$EH$86,136,FALSE()),"")</f>
        <v>30</v>
      </c>
      <c r="M140" s="198">
        <f ca="1">IFERROR(VLOOKUP($A140,'TABELLA DI APPOGGIO'!$B$2:$EH$86,137,FALSE()),"")</f>
        <v>283</v>
      </c>
      <c r="N140" s="203">
        <f t="shared" ca="1" si="11"/>
        <v>2838</v>
      </c>
    </row>
    <row r="141" spans="1:14" ht="60" customHeight="1">
      <c r="A141" s="198" t="str">
        <f t="shared" ca="1" si="10"/>
        <v>A1_A1</v>
      </c>
      <c r="B141" s="198" t="str">
        <f t="shared" ca="1" si="10"/>
        <v>A1</v>
      </c>
      <c r="C141" s="198" t="str">
        <f t="shared" ca="1" si="10"/>
        <v>Accesso, valutazione e progettazione</v>
      </c>
      <c r="D141" s="198" t="str">
        <f t="shared" ca="1" si="10"/>
        <v>Servizi di Informazione consulenza e orientamento</v>
      </c>
      <c r="E141" s="198" t="str">
        <f ca="1">IFERROR(VLOOKUP($A141,'TABELLA DI APPOGGIO'!$B$2:$EI$86,138,FALSE()),"")</f>
        <v>Sì</v>
      </c>
      <c r="F141" s="198">
        <f ca="1">IFERROR(VLOOKUP($A141,'TABELLA DI APPOGGIO'!$B$2:$EH$86,130,FALSE()),"")</f>
        <v>320</v>
      </c>
      <c r="G141" s="198">
        <f ca="1">IFERROR(VLOOKUP($A141,'TABELLA DI APPOGGIO'!$B$2:$EH$86,131,FALSE()),"")</f>
        <v>362</v>
      </c>
      <c r="H141" s="198">
        <f ca="1">IFERROR(VLOOKUP($A141,'TABELLA DI APPOGGIO'!$B$2:$EH$86,132,FALSE()),"")</f>
        <v>471</v>
      </c>
      <c r="I141" s="198">
        <f ca="1">IFERROR(VLOOKUP($A141,'TABELLA DI APPOGGIO'!$B$2:$EH$86,133,FALSE()),"")</f>
        <v>342</v>
      </c>
      <c r="J141" s="198">
        <f ca="1">IFERROR(VLOOKUP($A141,'TABELLA DI APPOGGIO'!$B$2:$EH$86,134,FALSE()),"")</f>
        <v>704</v>
      </c>
      <c r="K141" s="198">
        <f ca="1">IFERROR(VLOOKUP($A141,'TABELLA DI APPOGGIO'!$B$2:$EH$86,135,FALSE()),"")</f>
        <v>326</v>
      </c>
      <c r="L141" s="198">
        <f ca="1">IFERROR(VLOOKUP($A141,'TABELLA DI APPOGGIO'!$B$2:$EH$86,136,FALSE()),"")</f>
        <v>30</v>
      </c>
      <c r="M141" s="198">
        <f ca="1">IFERROR(VLOOKUP($A141,'TABELLA DI APPOGGIO'!$B$2:$EH$86,137,FALSE()),"")</f>
        <v>283</v>
      </c>
      <c r="N141" s="203">
        <f t="shared" ca="1" si="11"/>
        <v>2838</v>
      </c>
    </row>
    <row r="142" spans="1:14" ht="60" customHeight="1">
      <c r="A142" s="198" t="str">
        <f t="shared" ca="1" si="10"/>
        <v>A1_A1</v>
      </c>
      <c r="B142" s="198" t="str">
        <f t="shared" ca="1" si="10"/>
        <v>A1</v>
      </c>
      <c r="C142" s="198" t="str">
        <f t="shared" ca="1" si="10"/>
        <v>Accesso, valutazione e progettazione</v>
      </c>
      <c r="D142" s="198" t="str">
        <f t="shared" ca="1" si="10"/>
        <v>Servizi di Informazione consulenza e orientamento</v>
      </c>
      <c r="E142" s="198" t="str">
        <f ca="1">IFERROR(VLOOKUP($A142,'TABELLA DI APPOGGIO'!$B$2:$EI$86,138,FALSE()),"")</f>
        <v>Sì</v>
      </c>
      <c r="F142" s="198">
        <f ca="1">IFERROR(VLOOKUP($A142,'TABELLA DI APPOGGIO'!$B$2:$EH$86,130,FALSE()),"")</f>
        <v>320</v>
      </c>
      <c r="G142" s="198">
        <f ca="1">IFERROR(VLOOKUP($A142,'TABELLA DI APPOGGIO'!$B$2:$EH$86,131,FALSE()),"")</f>
        <v>362</v>
      </c>
      <c r="H142" s="198">
        <f ca="1">IFERROR(VLOOKUP($A142,'TABELLA DI APPOGGIO'!$B$2:$EH$86,132,FALSE()),"")</f>
        <v>471</v>
      </c>
      <c r="I142" s="198">
        <f ca="1">IFERROR(VLOOKUP($A142,'TABELLA DI APPOGGIO'!$B$2:$EH$86,133,FALSE()),"")</f>
        <v>342</v>
      </c>
      <c r="J142" s="198">
        <f ca="1">IFERROR(VLOOKUP($A142,'TABELLA DI APPOGGIO'!$B$2:$EH$86,134,FALSE()),"")</f>
        <v>704</v>
      </c>
      <c r="K142" s="198">
        <f ca="1">IFERROR(VLOOKUP($A142,'TABELLA DI APPOGGIO'!$B$2:$EH$86,135,FALSE()),"")</f>
        <v>326</v>
      </c>
      <c r="L142" s="198">
        <f ca="1">IFERROR(VLOOKUP($A142,'TABELLA DI APPOGGIO'!$B$2:$EH$86,136,FALSE()),"")</f>
        <v>30</v>
      </c>
      <c r="M142" s="198">
        <f ca="1">IFERROR(VLOOKUP($A142,'TABELLA DI APPOGGIO'!$B$2:$EH$86,137,FALSE()),"")</f>
        <v>283</v>
      </c>
      <c r="N142" s="203">
        <f t="shared" ca="1" si="11"/>
        <v>2838</v>
      </c>
    </row>
    <row r="143" spans="1:14" ht="60" customHeight="1">
      <c r="A143" s="198" t="str">
        <f t="shared" ca="1" si="10"/>
        <v>A1_A1</v>
      </c>
      <c r="B143" s="198" t="str">
        <f t="shared" ca="1" si="10"/>
        <v>A1</v>
      </c>
      <c r="C143" s="198" t="str">
        <f t="shared" ca="1" si="10"/>
        <v>Accesso, valutazione e progettazione</v>
      </c>
      <c r="D143" s="198" t="str">
        <f t="shared" ca="1" si="10"/>
        <v>Servizi di Informazione consulenza e orientamento</v>
      </c>
      <c r="E143" s="198" t="str">
        <f ca="1">IFERROR(VLOOKUP($A143,'TABELLA DI APPOGGIO'!$B$2:$EI$86,138,FALSE()),"")</f>
        <v>Sì</v>
      </c>
      <c r="F143" s="198">
        <f ca="1">IFERROR(VLOOKUP($A143,'TABELLA DI APPOGGIO'!$B$2:$EH$86,130,FALSE()),"")</f>
        <v>320</v>
      </c>
      <c r="G143" s="198">
        <f ca="1">IFERROR(VLOOKUP($A143,'TABELLA DI APPOGGIO'!$B$2:$EH$86,131,FALSE()),"")</f>
        <v>362</v>
      </c>
      <c r="H143" s="198">
        <f ca="1">IFERROR(VLOOKUP($A143,'TABELLA DI APPOGGIO'!$B$2:$EH$86,132,FALSE()),"")</f>
        <v>471</v>
      </c>
      <c r="I143" s="198">
        <f ca="1">IFERROR(VLOOKUP($A143,'TABELLA DI APPOGGIO'!$B$2:$EH$86,133,FALSE()),"")</f>
        <v>342</v>
      </c>
      <c r="J143" s="198">
        <f ca="1">IFERROR(VLOOKUP($A143,'TABELLA DI APPOGGIO'!$B$2:$EH$86,134,FALSE()),"")</f>
        <v>704</v>
      </c>
      <c r="K143" s="198">
        <f ca="1">IFERROR(VLOOKUP($A143,'TABELLA DI APPOGGIO'!$B$2:$EH$86,135,FALSE()),"")</f>
        <v>326</v>
      </c>
      <c r="L143" s="198">
        <f ca="1">IFERROR(VLOOKUP($A143,'TABELLA DI APPOGGIO'!$B$2:$EH$86,136,FALSE()),"")</f>
        <v>30</v>
      </c>
      <c r="M143" s="198">
        <f ca="1">IFERROR(VLOOKUP($A143,'TABELLA DI APPOGGIO'!$B$2:$EH$86,137,FALSE()),"")</f>
        <v>283</v>
      </c>
      <c r="N143" s="203">
        <f t="shared" ca="1" si="11"/>
        <v>2838</v>
      </c>
    </row>
    <row r="144" spans="1:14" ht="60" customHeight="1">
      <c r="A144" s="198" t="str">
        <f t="shared" ca="1" si="10"/>
        <v>A1_A1</v>
      </c>
      <c r="B144" s="198" t="str">
        <f t="shared" ca="1" si="10"/>
        <v>A1</v>
      </c>
      <c r="C144" s="198" t="str">
        <f t="shared" ca="1" si="10"/>
        <v>Accesso, valutazione e progettazione</v>
      </c>
      <c r="D144" s="198" t="str">
        <f t="shared" ca="1" si="10"/>
        <v>Servizi di Informazione consulenza e orientamento</v>
      </c>
      <c r="E144" s="198" t="str">
        <f ca="1">IFERROR(VLOOKUP($A144,'TABELLA DI APPOGGIO'!$B$2:$EI$86,138,FALSE()),"")</f>
        <v>Sì</v>
      </c>
      <c r="F144" s="198">
        <f ca="1">IFERROR(VLOOKUP($A144,'TABELLA DI APPOGGIO'!$B$2:$EH$86,130,FALSE()),"")</f>
        <v>320</v>
      </c>
      <c r="G144" s="198">
        <f ca="1">IFERROR(VLOOKUP($A144,'TABELLA DI APPOGGIO'!$B$2:$EH$86,131,FALSE()),"")</f>
        <v>362</v>
      </c>
      <c r="H144" s="198">
        <f ca="1">IFERROR(VLOOKUP($A144,'TABELLA DI APPOGGIO'!$B$2:$EH$86,132,FALSE()),"")</f>
        <v>471</v>
      </c>
      <c r="I144" s="198">
        <f ca="1">IFERROR(VLOOKUP($A144,'TABELLA DI APPOGGIO'!$B$2:$EH$86,133,FALSE()),"")</f>
        <v>342</v>
      </c>
      <c r="J144" s="198">
        <f ca="1">IFERROR(VLOOKUP($A144,'TABELLA DI APPOGGIO'!$B$2:$EH$86,134,FALSE()),"")</f>
        <v>704</v>
      </c>
      <c r="K144" s="198">
        <f ca="1">IFERROR(VLOOKUP($A144,'TABELLA DI APPOGGIO'!$B$2:$EH$86,135,FALSE()),"")</f>
        <v>326</v>
      </c>
      <c r="L144" s="198">
        <f ca="1">IFERROR(VLOOKUP($A144,'TABELLA DI APPOGGIO'!$B$2:$EH$86,136,FALSE()),"")</f>
        <v>30</v>
      </c>
      <c r="M144" s="198">
        <f ca="1">IFERROR(VLOOKUP($A144,'TABELLA DI APPOGGIO'!$B$2:$EH$86,137,FALSE()),"")</f>
        <v>283</v>
      </c>
      <c r="N144" s="203">
        <f t="shared" ca="1" si="11"/>
        <v>2838</v>
      </c>
    </row>
    <row r="145" spans="1:14" ht="60" customHeight="1">
      <c r="A145" s="198" t="str">
        <f t="shared" ca="1" si="10"/>
        <v>A1_A1</v>
      </c>
      <c r="B145" s="198" t="str">
        <f t="shared" ca="1" si="10"/>
        <v>A1</v>
      </c>
      <c r="C145" s="198" t="str">
        <f t="shared" ca="1" si="10"/>
        <v>Accesso, valutazione e progettazione</v>
      </c>
      <c r="D145" s="198" t="str">
        <f t="shared" ca="1" si="10"/>
        <v>Servizi di Informazione consulenza e orientamento</v>
      </c>
      <c r="E145" s="198" t="str">
        <f ca="1">IFERROR(VLOOKUP($A145,'TABELLA DI APPOGGIO'!$B$2:$EI$86,138,FALSE()),"")</f>
        <v>Sì</v>
      </c>
      <c r="F145" s="198">
        <f ca="1">IFERROR(VLOOKUP($A145,'TABELLA DI APPOGGIO'!$B$2:$EH$86,130,FALSE()),"")</f>
        <v>320</v>
      </c>
      <c r="G145" s="198">
        <f ca="1">IFERROR(VLOOKUP($A145,'TABELLA DI APPOGGIO'!$B$2:$EH$86,131,FALSE()),"")</f>
        <v>362</v>
      </c>
      <c r="H145" s="198">
        <f ca="1">IFERROR(VLOOKUP($A145,'TABELLA DI APPOGGIO'!$B$2:$EH$86,132,FALSE()),"")</f>
        <v>471</v>
      </c>
      <c r="I145" s="198">
        <f ca="1">IFERROR(VLOOKUP($A145,'TABELLA DI APPOGGIO'!$B$2:$EH$86,133,FALSE()),"")</f>
        <v>342</v>
      </c>
      <c r="J145" s="198">
        <f ca="1">IFERROR(VLOOKUP($A145,'TABELLA DI APPOGGIO'!$B$2:$EH$86,134,FALSE()),"")</f>
        <v>704</v>
      </c>
      <c r="K145" s="198">
        <f ca="1">IFERROR(VLOOKUP($A145,'TABELLA DI APPOGGIO'!$B$2:$EH$86,135,FALSE()),"")</f>
        <v>326</v>
      </c>
      <c r="L145" s="198">
        <f ca="1">IFERROR(VLOOKUP($A145,'TABELLA DI APPOGGIO'!$B$2:$EH$86,136,FALSE()),"")</f>
        <v>30</v>
      </c>
      <c r="M145" s="198">
        <f ca="1">IFERROR(VLOOKUP($A145,'TABELLA DI APPOGGIO'!$B$2:$EH$86,137,FALSE()),"")</f>
        <v>283</v>
      </c>
      <c r="N145" s="203">
        <f t="shared" ca="1" si="11"/>
        <v>2838</v>
      </c>
    </row>
    <row r="146" spans="1:14" ht="60" customHeight="1">
      <c r="A146" s="198" t="str">
        <f t="shared" ref="A146:D163" ca="1" si="12">A23</f>
        <v>A1_A1</v>
      </c>
      <c r="B146" s="198" t="str">
        <f t="shared" ca="1" si="12"/>
        <v>A1</v>
      </c>
      <c r="C146" s="198" t="str">
        <f t="shared" ca="1" si="12"/>
        <v>Accesso, valutazione e progettazione</v>
      </c>
      <c r="D146" s="198" t="str">
        <f t="shared" ca="1" si="12"/>
        <v>Servizi di Informazione consulenza e orientamento</v>
      </c>
      <c r="E146" s="198" t="str">
        <f ca="1">IFERROR(VLOOKUP($A146,'TABELLA DI APPOGGIO'!$B$2:$EI$86,138,FALSE()),"")</f>
        <v>Sì</v>
      </c>
      <c r="F146" s="198">
        <f ca="1">IFERROR(VLOOKUP($A146,'TABELLA DI APPOGGIO'!$B$2:$EH$86,130,FALSE()),"")</f>
        <v>320</v>
      </c>
      <c r="G146" s="198">
        <f ca="1">IFERROR(VLOOKUP($A146,'TABELLA DI APPOGGIO'!$B$2:$EH$86,131,FALSE()),"")</f>
        <v>362</v>
      </c>
      <c r="H146" s="198">
        <f ca="1">IFERROR(VLOOKUP($A146,'TABELLA DI APPOGGIO'!$B$2:$EH$86,132,FALSE()),"")</f>
        <v>471</v>
      </c>
      <c r="I146" s="198">
        <f ca="1">IFERROR(VLOOKUP($A146,'TABELLA DI APPOGGIO'!$B$2:$EH$86,133,FALSE()),"")</f>
        <v>342</v>
      </c>
      <c r="J146" s="198">
        <f ca="1">IFERROR(VLOOKUP($A146,'TABELLA DI APPOGGIO'!$B$2:$EH$86,134,FALSE()),"")</f>
        <v>704</v>
      </c>
      <c r="K146" s="198">
        <f ca="1">IFERROR(VLOOKUP($A146,'TABELLA DI APPOGGIO'!$B$2:$EH$86,135,FALSE()),"")</f>
        <v>326</v>
      </c>
      <c r="L146" s="198">
        <f ca="1">IFERROR(VLOOKUP($A146,'TABELLA DI APPOGGIO'!$B$2:$EH$86,136,FALSE()),"")</f>
        <v>30</v>
      </c>
      <c r="M146" s="198">
        <f ca="1">IFERROR(VLOOKUP($A146,'TABELLA DI APPOGGIO'!$B$2:$EH$86,137,FALSE()),"")</f>
        <v>283</v>
      </c>
      <c r="N146" s="203">
        <f t="shared" ca="1" si="11"/>
        <v>2838</v>
      </c>
    </row>
    <row r="147" spans="1:14" ht="60" customHeight="1">
      <c r="A147" s="198" t="str">
        <f t="shared" ca="1" si="12"/>
        <v>A1_A1</v>
      </c>
      <c r="B147" s="198" t="str">
        <f t="shared" ca="1" si="12"/>
        <v>A1</v>
      </c>
      <c r="C147" s="198" t="str">
        <f t="shared" ca="1" si="12"/>
        <v>Accesso, valutazione e progettazione</v>
      </c>
      <c r="D147" s="198" t="str">
        <f t="shared" ca="1" si="12"/>
        <v>Servizi di Informazione consulenza e orientamento</v>
      </c>
      <c r="E147" s="198" t="str">
        <f ca="1">IFERROR(VLOOKUP($A147,'TABELLA DI APPOGGIO'!$B$2:$EI$86,138,FALSE()),"")</f>
        <v>Sì</v>
      </c>
      <c r="F147" s="198">
        <f ca="1">IFERROR(VLOOKUP($A147,'TABELLA DI APPOGGIO'!$B$2:$EH$86,130,FALSE()),"")</f>
        <v>320</v>
      </c>
      <c r="G147" s="198">
        <f ca="1">IFERROR(VLOOKUP($A147,'TABELLA DI APPOGGIO'!$B$2:$EH$86,131,FALSE()),"")</f>
        <v>362</v>
      </c>
      <c r="H147" s="198">
        <f ca="1">IFERROR(VLOOKUP($A147,'TABELLA DI APPOGGIO'!$B$2:$EH$86,132,FALSE()),"")</f>
        <v>471</v>
      </c>
      <c r="I147" s="198">
        <f ca="1">IFERROR(VLOOKUP($A147,'TABELLA DI APPOGGIO'!$B$2:$EH$86,133,FALSE()),"")</f>
        <v>342</v>
      </c>
      <c r="J147" s="198">
        <f ca="1">IFERROR(VLOOKUP($A147,'TABELLA DI APPOGGIO'!$B$2:$EH$86,134,FALSE()),"")</f>
        <v>704</v>
      </c>
      <c r="K147" s="198">
        <f ca="1">IFERROR(VLOOKUP($A147,'TABELLA DI APPOGGIO'!$B$2:$EH$86,135,FALSE()),"")</f>
        <v>326</v>
      </c>
      <c r="L147" s="198">
        <f ca="1">IFERROR(VLOOKUP($A147,'TABELLA DI APPOGGIO'!$B$2:$EH$86,136,FALSE()),"")</f>
        <v>30</v>
      </c>
      <c r="M147" s="198">
        <f ca="1">IFERROR(VLOOKUP($A147,'TABELLA DI APPOGGIO'!$B$2:$EH$86,137,FALSE()),"")</f>
        <v>283</v>
      </c>
      <c r="N147" s="203">
        <f t="shared" ca="1" si="11"/>
        <v>2838</v>
      </c>
    </row>
    <row r="148" spans="1:14" ht="60" customHeight="1">
      <c r="A148" s="198" t="str">
        <f t="shared" ca="1" si="12"/>
        <v>A1_A1</v>
      </c>
      <c r="B148" s="198" t="str">
        <f t="shared" ca="1" si="12"/>
        <v>A1</v>
      </c>
      <c r="C148" s="198" t="str">
        <f t="shared" ca="1" si="12"/>
        <v>Accesso, valutazione e progettazione</v>
      </c>
      <c r="D148" s="198" t="str">
        <f t="shared" ca="1" si="12"/>
        <v>Servizi di Informazione consulenza e orientamento</v>
      </c>
      <c r="E148" s="198" t="str">
        <f ca="1">IFERROR(VLOOKUP($A148,'TABELLA DI APPOGGIO'!$B$2:$EI$86,138,FALSE()),"")</f>
        <v>Sì</v>
      </c>
      <c r="F148" s="198">
        <f ca="1">IFERROR(VLOOKUP($A148,'TABELLA DI APPOGGIO'!$B$2:$EH$86,130,FALSE()),"")</f>
        <v>320</v>
      </c>
      <c r="G148" s="198">
        <f ca="1">IFERROR(VLOOKUP($A148,'TABELLA DI APPOGGIO'!$B$2:$EH$86,131,FALSE()),"")</f>
        <v>362</v>
      </c>
      <c r="H148" s="198">
        <f ca="1">IFERROR(VLOOKUP($A148,'TABELLA DI APPOGGIO'!$B$2:$EH$86,132,FALSE()),"")</f>
        <v>471</v>
      </c>
      <c r="I148" s="198">
        <f ca="1">IFERROR(VLOOKUP($A148,'TABELLA DI APPOGGIO'!$B$2:$EH$86,133,FALSE()),"")</f>
        <v>342</v>
      </c>
      <c r="J148" s="198">
        <f ca="1">IFERROR(VLOOKUP($A148,'TABELLA DI APPOGGIO'!$B$2:$EH$86,134,FALSE()),"")</f>
        <v>704</v>
      </c>
      <c r="K148" s="198">
        <f ca="1">IFERROR(VLOOKUP($A148,'TABELLA DI APPOGGIO'!$B$2:$EH$86,135,FALSE()),"")</f>
        <v>326</v>
      </c>
      <c r="L148" s="198">
        <f ca="1">IFERROR(VLOOKUP($A148,'TABELLA DI APPOGGIO'!$B$2:$EH$86,136,FALSE()),"")</f>
        <v>30</v>
      </c>
      <c r="M148" s="198">
        <f ca="1">IFERROR(VLOOKUP($A148,'TABELLA DI APPOGGIO'!$B$2:$EH$86,137,FALSE()),"")</f>
        <v>283</v>
      </c>
      <c r="N148" s="203">
        <f t="shared" ca="1" si="11"/>
        <v>2838</v>
      </c>
    </row>
    <row r="149" spans="1:14" ht="60" customHeight="1">
      <c r="A149" s="198" t="str">
        <f t="shared" ca="1" si="12"/>
        <v>A1_A1</v>
      </c>
      <c r="B149" s="198" t="str">
        <f t="shared" ca="1" si="12"/>
        <v>A1</v>
      </c>
      <c r="C149" s="198" t="str">
        <f t="shared" ca="1" si="12"/>
        <v>Accesso, valutazione e progettazione</v>
      </c>
      <c r="D149" s="198" t="str">
        <f t="shared" ca="1" si="12"/>
        <v>Servizi di Informazione consulenza e orientamento</v>
      </c>
      <c r="E149" s="198" t="str">
        <f ca="1">IFERROR(VLOOKUP($A149,'TABELLA DI APPOGGIO'!$B$2:$EI$86,138,FALSE()),"")</f>
        <v>Sì</v>
      </c>
      <c r="F149" s="198">
        <f ca="1">IFERROR(VLOOKUP($A149,'TABELLA DI APPOGGIO'!$B$2:$EH$86,130,FALSE()),"")</f>
        <v>320</v>
      </c>
      <c r="G149" s="198">
        <f ca="1">IFERROR(VLOOKUP($A149,'TABELLA DI APPOGGIO'!$B$2:$EH$86,131,FALSE()),"")</f>
        <v>362</v>
      </c>
      <c r="H149" s="198">
        <f ca="1">IFERROR(VLOOKUP($A149,'TABELLA DI APPOGGIO'!$B$2:$EH$86,132,FALSE()),"")</f>
        <v>471</v>
      </c>
      <c r="I149" s="198">
        <f ca="1">IFERROR(VLOOKUP($A149,'TABELLA DI APPOGGIO'!$B$2:$EH$86,133,FALSE()),"")</f>
        <v>342</v>
      </c>
      <c r="J149" s="198">
        <f ca="1">IFERROR(VLOOKUP($A149,'TABELLA DI APPOGGIO'!$B$2:$EH$86,134,FALSE()),"")</f>
        <v>704</v>
      </c>
      <c r="K149" s="198">
        <f ca="1">IFERROR(VLOOKUP($A149,'TABELLA DI APPOGGIO'!$B$2:$EH$86,135,FALSE()),"")</f>
        <v>326</v>
      </c>
      <c r="L149" s="198">
        <f ca="1">IFERROR(VLOOKUP($A149,'TABELLA DI APPOGGIO'!$B$2:$EH$86,136,FALSE()),"")</f>
        <v>30</v>
      </c>
      <c r="M149" s="198">
        <f ca="1">IFERROR(VLOOKUP($A149,'TABELLA DI APPOGGIO'!$B$2:$EH$86,137,FALSE()),"")</f>
        <v>283</v>
      </c>
      <c r="N149" s="203">
        <f t="shared" ca="1" si="11"/>
        <v>2838</v>
      </c>
    </row>
    <row r="150" spans="1:14" ht="60" customHeight="1">
      <c r="A150" s="198" t="str">
        <f t="shared" ca="1" si="12"/>
        <v>A1_A1</v>
      </c>
      <c r="B150" s="198" t="str">
        <f t="shared" ca="1" si="12"/>
        <v>A1</v>
      </c>
      <c r="C150" s="198" t="str">
        <f t="shared" ca="1" si="12"/>
        <v>Accesso, valutazione e progettazione</v>
      </c>
      <c r="D150" s="198" t="str">
        <f t="shared" ca="1" si="12"/>
        <v>Servizi di Informazione consulenza e orientamento</v>
      </c>
      <c r="E150" s="198" t="str">
        <f ca="1">IFERROR(VLOOKUP($A150,'TABELLA DI APPOGGIO'!$B$2:$EI$86,138,FALSE()),"")</f>
        <v>Sì</v>
      </c>
      <c r="F150" s="198">
        <f ca="1">IFERROR(VLOOKUP($A150,'TABELLA DI APPOGGIO'!$B$2:$EH$86,130,FALSE()),"")</f>
        <v>320</v>
      </c>
      <c r="G150" s="198">
        <f ca="1">IFERROR(VLOOKUP($A150,'TABELLA DI APPOGGIO'!$B$2:$EH$86,131,FALSE()),"")</f>
        <v>362</v>
      </c>
      <c r="H150" s="198">
        <f ca="1">IFERROR(VLOOKUP($A150,'TABELLA DI APPOGGIO'!$B$2:$EH$86,132,FALSE()),"")</f>
        <v>471</v>
      </c>
      <c r="I150" s="198">
        <f ca="1">IFERROR(VLOOKUP($A150,'TABELLA DI APPOGGIO'!$B$2:$EH$86,133,FALSE()),"")</f>
        <v>342</v>
      </c>
      <c r="J150" s="198">
        <f ca="1">IFERROR(VLOOKUP($A150,'TABELLA DI APPOGGIO'!$B$2:$EH$86,134,FALSE()),"")</f>
        <v>704</v>
      </c>
      <c r="K150" s="198">
        <f ca="1">IFERROR(VLOOKUP($A150,'TABELLA DI APPOGGIO'!$B$2:$EH$86,135,FALSE()),"")</f>
        <v>326</v>
      </c>
      <c r="L150" s="198">
        <f ca="1">IFERROR(VLOOKUP($A150,'TABELLA DI APPOGGIO'!$B$2:$EH$86,136,FALSE()),"")</f>
        <v>30</v>
      </c>
      <c r="M150" s="198">
        <f ca="1">IFERROR(VLOOKUP($A150,'TABELLA DI APPOGGIO'!$B$2:$EH$86,137,FALSE()),"")</f>
        <v>283</v>
      </c>
      <c r="N150" s="203">
        <f t="shared" ca="1" si="11"/>
        <v>2838</v>
      </c>
    </row>
    <row r="151" spans="1:14" ht="60" customHeight="1">
      <c r="A151" s="198" t="str">
        <f t="shared" ca="1" si="12"/>
        <v>A1_A1</v>
      </c>
      <c r="B151" s="198" t="str">
        <f t="shared" ca="1" si="12"/>
        <v>A1</v>
      </c>
      <c r="C151" s="198" t="str">
        <f t="shared" ca="1" si="12"/>
        <v>Accesso, valutazione e progettazione</v>
      </c>
      <c r="D151" s="198" t="str">
        <f t="shared" ca="1" si="12"/>
        <v>Servizi di Informazione consulenza e orientamento</v>
      </c>
      <c r="E151" s="198" t="str">
        <f ca="1">IFERROR(VLOOKUP($A151,'TABELLA DI APPOGGIO'!$B$2:$EI$86,138,FALSE()),"")</f>
        <v>Sì</v>
      </c>
      <c r="F151" s="198">
        <f ca="1">IFERROR(VLOOKUP($A151,'TABELLA DI APPOGGIO'!$B$2:$EH$86,130,FALSE()),"")</f>
        <v>320</v>
      </c>
      <c r="G151" s="198">
        <f ca="1">IFERROR(VLOOKUP($A151,'TABELLA DI APPOGGIO'!$B$2:$EH$86,131,FALSE()),"")</f>
        <v>362</v>
      </c>
      <c r="H151" s="198">
        <f ca="1">IFERROR(VLOOKUP($A151,'TABELLA DI APPOGGIO'!$B$2:$EH$86,132,FALSE()),"")</f>
        <v>471</v>
      </c>
      <c r="I151" s="198">
        <f ca="1">IFERROR(VLOOKUP($A151,'TABELLA DI APPOGGIO'!$B$2:$EH$86,133,FALSE()),"")</f>
        <v>342</v>
      </c>
      <c r="J151" s="198">
        <f ca="1">IFERROR(VLOOKUP($A151,'TABELLA DI APPOGGIO'!$B$2:$EH$86,134,FALSE()),"")</f>
        <v>704</v>
      </c>
      <c r="K151" s="198">
        <f ca="1">IFERROR(VLOOKUP($A151,'TABELLA DI APPOGGIO'!$B$2:$EH$86,135,FALSE()),"")</f>
        <v>326</v>
      </c>
      <c r="L151" s="198">
        <f ca="1">IFERROR(VLOOKUP($A151,'TABELLA DI APPOGGIO'!$B$2:$EH$86,136,FALSE()),"")</f>
        <v>30</v>
      </c>
      <c r="M151" s="198">
        <f ca="1">IFERROR(VLOOKUP($A151,'TABELLA DI APPOGGIO'!$B$2:$EH$86,137,FALSE()),"")</f>
        <v>283</v>
      </c>
      <c r="N151" s="203">
        <f t="shared" ca="1" si="11"/>
        <v>2838</v>
      </c>
    </row>
    <row r="152" spans="1:14" ht="60" customHeight="1">
      <c r="A152" s="198" t="str">
        <f t="shared" ca="1" si="12"/>
        <v>A1_A1</v>
      </c>
      <c r="B152" s="198" t="str">
        <f t="shared" ca="1" si="12"/>
        <v>A1</v>
      </c>
      <c r="C152" s="198" t="str">
        <f t="shared" ca="1" si="12"/>
        <v>Accesso, valutazione e progettazione</v>
      </c>
      <c r="D152" s="198" t="str">
        <f t="shared" ca="1" si="12"/>
        <v>Servizi di Informazione consulenza e orientamento</v>
      </c>
      <c r="E152" s="198" t="str">
        <f ca="1">IFERROR(VLOOKUP($A152,'TABELLA DI APPOGGIO'!$B$2:$EI$86,138,FALSE()),"")</f>
        <v>Sì</v>
      </c>
      <c r="F152" s="198">
        <f ca="1">IFERROR(VLOOKUP($A152,'TABELLA DI APPOGGIO'!$B$2:$EH$86,130,FALSE()),"")</f>
        <v>320</v>
      </c>
      <c r="G152" s="198">
        <f ca="1">IFERROR(VLOOKUP($A152,'TABELLA DI APPOGGIO'!$B$2:$EH$86,131,FALSE()),"")</f>
        <v>362</v>
      </c>
      <c r="H152" s="198">
        <f ca="1">IFERROR(VLOOKUP($A152,'TABELLA DI APPOGGIO'!$B$2:$EH$86,132,FALSE()),"")</f>
        <v>471</v>
      </c>
      <c r="I152" s="198">
        <f ca="1">IFERROR(VLOOKUP($A152,'TABELLA DI APPOGGIO'!$B$2:$EH$86,133,FALSE()),"")</f>
        <v>342</v>
      </c>
      <c r="J152" s="198">
        <f ca="1">IFERROR(VLOOKUP($A152,'TABELLA DI APPOGGIO'!$B$2:$EH$86,134,FALSE()),"")</f>
        <v>704</v>
      </c>
      <c r="K152" s="198">
        <f ca="1">IFERROR(VLOOKUP($A152,'TABELLA DI APPOGGIO'!$B$2:$EH$86,135,FALSE()),"")</f>
        <v>326</v>
      </c>
      <c r="L152" s="198">
        <f ca="1">IFERROR(VLOOKUP($A152,'TABELLA DI APPOGGIO'!$B$2:$EH$86,136,FALSE()),"")</f>
        <v>30</v>
      </c>
      <c r="M152" s="198">
        <f ca="1">IFERROR(VLOOKUP($A152,'TABELLA DI APPOGGIO'!$B$2:$EH$86,137,FALSE()),"")</f>
        <v>283</v>
      </c>
      <c r="N152" s="203">
        <f t="shared" ca="1" si="11"/>
        <v>2838</v>
      </c>
    </row>
    <row r="153" spans="1:14" ht="60" customHeight="1">
      <c r="A153" s="198" t="str">
        <f t="shared" ca="1" si="12"/>
        <v>A1_A1</v>
      </c>
      <c r="B153" s="198" t="str">
        <f t="shared" ca="1" si="12"/>
        <v>A1</v>
      </c>
      <c r="C153" s="198" t="str">
        <f t="shared" ca="1" si="12"/>
        <v>Accesso, valutazione e progettazione</v>
      </c>
      <c r="D153" s="198" t="str">
        <f t="shared" ca="1" si="12"/>
        <v>Servizi di Informazione consulenza e orientamento</v>
      </c>
      <c r="E153" s="198" t="str">
        <f ca="1">IFERROR(VLOOKUP($A153,'TABELLA DI APPOGGIO'!$B$2:$EI$86,138,FALSE()),"")</f>
        <v>Sì</v>
      </c>
      <c r="F153" s="198">
        <f ca="1">IFERROR(VLOOKUP($A153,'TABELLA DI APPOGGIO'!$B$2:$EH$86,130,FALSE()),"")</f>
        <v>320</v>
      </c>
      <c r="G153" s="198">
        <f ca="1">IFERROR(VLOOKUP($A153,'TABELLA DI APPOGGIO'!$B$2:$EH$86,131,FALSE()),"")</f>
        <v>362</v>
      </c>
      <c r="H153" s="198">
        <f ca="1">IFERROR(VLOOKUP($A153,'TABELLA DI APPOGGIO'!$B$2:$EH$86,132,FALSE()),"")</f>
        <v>471</v>
      </c>
      <c r="I153" s="198">
        <f ca="1">IFERROR(VLOOKUP($A153,'TABELLA DI APPOGGIO'!$B$2:$EH$86,133,FALSE()),"")</f>
        <v>342</v>
      </c>
      <c r="J153" s="198">
        <f ca="1">IFERROR(VLOOKUP($A153,'TABELLA DI APPOGGIO'!$B$2:$EH$86,134,FALSE()),"")</f>
        <v>704</v>
      </c>
      <c r="K153" s="198">
        <f ca="1">IFERROR(VLOOKUP($A153,'TABELLA DI APPOGGIO'!$B$2:$EH$86,135,FALSE()),"")</f>
        <v>326</v>
      </c>
      <c r="L153" s="198">
        <f ca="1">IFERROR(VLOOKUP($A153,'TABELLA DI APPOGGIO'!$B$2:$EH$86,136,FALSE()),"")</f>
        <v>30</v>
      </c>
      <c r="M153" s="198">
        <f ca="1">IFERROR(VLOOKUP($A153,'TABELLA DI APPOGGIO'!$B$2:$EH$86,137,FALSE()),"")</f>
        <v>283</v>
      </c>
      <c r="N153" s="203">
        <f t="shared" ca="1" si="11"/>
        <v>2838</v>
      </c>
    </row>
    <row r="154" spans="1:14" ht="60" customHeight="1">
      <c r="A154" s="198" t="str">
        <f t="shared" ca="1" si="12"/>
        <v>A1_A1</v>
      </c>
      <c r="B154" s="198" t="str">
        <f t="shared" ca="1" si="12"/>
        <v>A1</v>
      </c>
      <c r="C154" s="198" t="str">
        <f t="shared" ca="1" si="12"/>
        <v>Accesso, valutazione e progettazione</v>
      </c>
      <c r="D154" s="198" t="str">
        <f t="shared" ca="1" si="12"/>
        <v>Servizi di Informazione consulenza e orientamento</v>
      </c>
      <c r="E154" s="198" t="str">
        <f ca="1">IFERROR(VLOOKUP($A154,'TABELLA DI APPOGGIO'!$B$2:$EI$86,138,FALSE()),"")</f>
        <v>Sì</v>
      </c>
      <c r="F154" s="198">
        <f ca="1">IFERROR(VLOOKUP($A154,'TABELLA DI APPOGGIO'!$B$2:$EH$86,130,FALSE()),"")</f>
        <v>320</v>
      </c>
      <c r="G154" s="198">
        <f ca="1">IFERROR(VLOOKUP($A154,'TABELLA DI APPOGGIO'!$B$2:$EH$86,131,FALSE()),"")</f>
        <v>362</v>
      </c>
      <c r="H154" s="198">
        <f ca="1">IFERROR(VLOOKUP($A154,'TABELLA DI APPOGGIO'!$B$2:$EH$86,132,FALSE()),"")</f>
        <v>471</v>
      </c>
      <c r="I154" s="198">
        <f ca="1">IFERROR(VLOOKUP($A154,'TABELLA DI APPOGGIO'!$B$2:$EH$86,133,FALSE()),"")</f>
        <v>342</v>
      </c>
      <c r="J154" s="198">
        <f ca="1">IFERROR(VLOOKUP($A154,'TABELLA DI APPOGGIO'!$B$2:$EH$86,134,FALSE()),"")</f>
        <v>704</v>
      </c>
      <c r="K154" s="198">
        <f ca="1">IFERROR(VLOOKUP($A154,'TABELLA DI APPOGGIO'!$B$2:$EH$86,135,FALSE()),"")</f>
        <v>326</v>
      </c>
      <c r="L154" s="198">
        <f ca="1">IFERROR(VLOOKUP($A154,'TABELLA DI APPOGGIO'!$B$2:$EH$86,136,FALSE()),"")</f>
        <v>30</v>
      </c>
      <c r="M154" s="198">
        <f ca="1">IFERROR(VLOOKUP($A154,'TABELLA DI APPOGGIO'!$B$2:$EH$86,137,FALSE()),"")</f>
        <v>283</v>
      </c>
      <c r="N154" s="203">
        <f t="shared" ca="1" si="11"/>
        <v>2838</v>
      </c>
    </row>
    <row r="155" spans="1:14" ht="60" customHeight="1">
      <c r="A155" s="198" t="str">
        <f t="shared" ca="1" si="12"/>
        <v>A1_A1</v>
      </c>
      <c r="B155" s="198" t="str">
        <f t="shared" ca="1" si="12"/>
        <v>A1</v>
      </c>
      <c r="C155" s="198" t="str">
        <f t="shared" ca="1" si="12"/>
        <v>Accesso, valutazione e progettazione</v>
      </c>
      <c r="D155" s="198" t="str">
        <f t="shared" ca="1" si="12"/>
        <v>Servizi di Informazione consulenza e orientamento</v>
      </c>
      <c r="E155" s="198" t="str">
        <f ca="1">IFERROR(VLOOKUP($A155,'TABELLA DI APPOGGIO'!$B$2:$EI$86,138,FALSE()),"")</f>
        <v>Sì</v>
      </c>
      <c r="F155" s="198">
        <f ca="1">IFERROR(VLOOKUP($A155,'TABELLA DI APPOGGIO'!$B$2:$EH$86,130,FALSE()),"")</f>
        <v>320</v>
      </c>
      <c r="G155" s="198">
        <f ca="1">IFERROR(VLOOKUP($A155,'TABELLA DI APPOGGIO'!$B$2:$EH$86,131,FALSE()),"")</f>
        <v>362</v>
      </c>
      <c r="H155" s="198">
        <f ca="1">IFERROR(VLOOKUP($A155,'TABELLA DI APPOGGIO'!$B$2:$EH$86,132,FALSE()),"")</f>
        <v>471</v>
      </c>
      <c r="I155" s="198">
        <f ca="1">IFERROR(VLOOKUP($A155,'TABELLA DI APPOGGIO'!$B$2:$EH$86,133,FALSE()),"")</f>
        <v>342</v>
      </c>
      <c r="J155" s="198">
        <f ca="1">IFERROR(VLOOKUP($A155,'TABELLA DI APPOGGIO'!$B$2:$EH$86,134,FALSE()),"")</f>
        <v>704</v>
      </c>
      <c r="K155" s="198">
        <f ca="1">IFERROR(VLOOKUP($A155,'TABELLA DI APPOGGIO'!$B$2:$EH$86,135,FALSE()),"")</f>
        <v>326</v>
      </c>
      <c r="L155" s="198">
        <f ca="1">IFERROR(VLOOKUP($A155,'TABELLA DI APPOGGIO'!$B$2:$EH$86,136,FALSE()),"")</f>
        <v>30</v>
      </c>
      <c r="M155" s="198">
        <f ca="1">IFERROR(VLOOKUP($A155,'TABELLA DI APPOGGIO'!$B$2:$EH$86,137,FALSE()),"")</f>
        <v>283</v>
      </c>
      <c r="N155" s="203">
        <f t="shared" ca="1" si="11"/>
        <v>2838</v>
      </c>
    </row>
    <row r="156" spans="1:14" ht="60" customHeight="1">
      <c r="A156" s="198" t="str">
        <f t="shared" ca="1" si="12"/>
        <v>A1_A1</v>
      </c>
      <c r="B156" s="198" t="str">
        <f t="shared" ca="1" si="12"/>
        <v>A1</v>
      </c>
      <c r="C156" s="198" t="str">
        <f t="shared" ca="1" si="12"/>
        <v>Accesso, valutazione e progettazione</v>
      </c>
      <c r="D156" s="198" t="str">
        <f t="shared" ca="1" si="12"/>
        <v>Servizi di Informazione consulenza e orientamento</v>
      </c>
      <c r="E156" s="198" t="str">
        <f ca="1">IFERROR(VLOOKUP($A156,'TABELLA DI APPOGGIO'!$B$2:$EI$86,138,FALSE()),"")</f>
        <v>Sì</v>
      </c>
      <c r="F156" s="198">
        <f ca="1">IFERROR(VLOOKUP($A156,'TABELLA DI APPOGGIO'!$B$2:$EH$86,130,FALSE()),"")</f>
        <v>320</v>
      </c>
      <c r="G156" s="198">
        <f ca="1">IFERROR(VLOOKUP($A156,'TABELLA DI APPOGGIO'!$B$2:$EH$86,131,FALSE()),"")</f>
        <v>362</v>
      </c>
      <c r="H156" s="198">
        <f ca="1">IFERROR(VLOOKUP($A156,'TABELLA DI APPOGGIO'!$B$2:$EH$86,132,FALSE()),"")</f>
        <v>471</v>
      </c>
      <c r="I156" s="198">
        <f ca="1">IFERROR(VLOOKUP($A156,'TABELLA DI APPOGGIO'!$B$2:$EH$86,133,FALSE()),"")</f>
        <v>342</v>
      </c>
      <c r="J156" s="198">
        <f ca="1">IFERROR(VLOOKUP($A156,'TABELLA DI APPOGGIO'!$B$2:$EH$86,134,FALSE()),"")</f>
        <v>704</v>
      </c>
      <c r="K156" s="198">
        <f ca="1">IFERROR(VLOOKUP($A156,'TABELLA DI APPOGGIO'!$B$2:$EH$86,135,FALSE()),"")</f>
        <v>326</v>
      </c>
      <c r="L156" s="198">
        <f ca="1">IFERROR(VLOOKUP($A156,'TABELLA DI APPOGGIO'!$B$2:$EH$86,136,FALSE()),"")</f>
        <v>30</v>
      </c>
      <c r="M156" s="198">
        <f ca="1">IFERROR(VLOOKUP($A156,'TABELLA DI APPOGGIO'!$B$2:$EH$86,137,FALSE()),"")</f>
        <v>283</v>
      </c>
      <c r="N156" s="203">
        <f t="shared" ca="1" si="11"/>
        <v>2838</v>
      </c>
    </row>
    <row r="157" spans="1:14" ht="60" customHeight="1">
      <c r="A157" s="198" t="str">
        <f t="shared" ca="1" si="12"/>
        <v>A1_A1</v>
      </c>
      <c r="B157" s="198" t="str">
        <f t="shared" ca="1" si="12"/>
        <v>A1</v>
      </c>
      <c r="C157" s="198" t="str">
        <f t="shared" ca="1" si="12"/>
        <v>Accesso, valutazione e progettazione</v>
      </c>
      <c r="D157" s="198" t="str">
        <f t="shared" ca="1" si="12"/>
        <v>Servizi di Informazione consulenza e orientamento</v>
      </c>
      <c r="E157" s="198" t="str">
        <f ca="1">IFERROR(VLOOKUP($A157,'TABELLA DI APPOGGIO'!$B$2:$EI$86,138,FALSE()),"")</f>
        <v>Sì</v>
      </c>
      <c r="F157" s="198">
        <f ca="1">IFERROR(VLOOKUP($A157,'TABELLA DI APPOGGIO'!$B$2:$EH$86,130,FALSE()),"")</f>
        <v>320</v>
      </c>
      <c r="G157" s="198">
        <f ca="1">IFERROR(VLOOKUP($A157,'TABELLA DI APPOGGIO'!$B$2:$EH$86,131,FALSE()),"")</f>
        <v>362</v>
      </c>
      <c r="H157" s="198">
        <f ca="1">IFERROR(VLOOKUP($A157,'TABELLA DI APPOGGIO'!$B$2:$EH$86,132,FALSE()),"")</f>
        <v>471</v>
      </c>
      <c r="I157" s="198">
        <f ca="1">IFERROR(VLOOKUP($A157,'TABELLA DI APPOGGIO'!$B$2:$EH$86,133,FALSE()),"")</f>
        <v>342</v>
      </c>
      <c r="J157" s="198">
        <f ca="1">IFERROR(VLOOKUP($A157,'TABELLA DI APPOGGIO'!$B$2:$EH$86,134,FALSE()),"")</f>
        <v>704</v>
      </c>
      <c r="K157" s="198">
        <f ca="1">IFERROR(VLOOKUP($A157,'TABELLA DI APPOGGIO'!$B$2:$EH$86,135,FALSE()),"")</f>
        <v>326</v>
      </c>
      <c r="L157" s="198">
        <f ca="1">IFERROR(VLOOKUP($A157,'TABELLA DI APPOGGIO'!$B$2:$EH$86,136,FALSE()),"")</f>
        <v>30</v>
      </c>
      <c r="M157" s="198">
        <f ca="1">IFERROR(VLOOKUP($A157,'TABELLA DI APPOGGIO'!$B$2:$EH$86,137,FALSE()),"")</f>
        <v>283</v>
      </c>
      <c r="N157" s="203">
        <f t="shared" ca="1" si="11"/>
        <v>2838</v>
      </c>
    </row>
    <row r="158" spans="1:14" ht="60" customHeight="1">
      <c r="A158" s="198" t="str">
        <f t="shared" ca="1" si="12"/>
        <v>A1_A1</v>
      </c>
      <c r="B158" s="198" t="str">
        <f t="shared" ca="1" si="12"/>
        <v>A1</v>
      </c>
      <c r="C158" s="198" t="str">
        <f t="shared" ca="1" si="12"/>
        <v>Accesso, valutazione e progettazione</v>
      </c>
      <c r="D158" s="198" t="str">
        <f t="shared" ca="1" si="12"/>
        <v>Servizi di Informazione consulenza e orientamento</v>
      </c>
      <c r="E158" s="198" t="str">
        <f ca="1">IFERROR(VLOOKUP($A158,'TABELLA DI APPOGGIO'!$B$2:$EI$86,138,FALSE()),"")</f>
        <v>Sì</v>
      </c>
      <c r="F158" s="198">
        <f ca="1">IFERROR(VLOOKUP($A158,'TABELLA DI APPOGGIO'!$B$2:$EH$86,130,FALSE()),"")</f>
        <v>320</v>
      </c>
      <c r="G158" s="198">
        <f ca="1">IFERROR(VLOOKUP($A158,'TABELLA DI APPOGGIO'!$B$2:$EH$86,131,FALSE()),"")</f>
        <v>362</v>
      </c>
      <c r="H158" s="198">
        <f ca="1">IFERROR(VLOOKUP($A158,'TABELLA DI APPOGGIO'!$B$2:$EH$86,132,FALSE()),"")</f>
        <v>471</v>
      </c>
      <c r="I158" s="198">
        <f ca="1">IFERROR(VLOOKUP($A158,'TABELLA DI APPOGGIO'!$B$2:$EH$86,133,FALSE()),"")</f>
        <v>342</v>
      </c>
      <c r="J158" s="198">
        <f ca="1">IFERROR(VLOOKUP($A158,'TABELLA DI APPOGGIO'!$B$2:$EH$86,134,FALSE()),"")</f>
        <v>704</v>
      </c>
      <c r="K158" s="198">
        <f ca="1">IFERROR(VLOOKUP($A158,'TABELLA DI APPOGGIO'!$B$2:$EH$86,135,FALSE()),"")</f>
        <v>326</v>
      </c>
      <c r="L158" s="198">
        <f ca="1">IFERROR(VLOOKUP($A158,'TABELLA DI APPOGGIO'!$B$2:$EH$86,136,FALSE()),"")</f>
        <v>30</v>
      </c>
      <c r="M158" s="198">
        <f ca="1">IFERROR(VLOOKUP($A158,'TABELLA DI APPOGGIO'!$B$2:$EH$86,137,FALSE()),"")</f>
        <v>283</v>
      </c>
      <c r="N158" s="203">
        <f t="shared" ca="1" si="11"/>
        <v>2838</v>
      </c>
    </row>
    <row r="159" spans="1:14" ht="60" customHeight="1">
      <c r="A159" s="198" t="str">
        <f t="shared" ca="1" si="12"/>
        <v>A1_A1</v>
      </c>
      <c r="B159" s="198" t="str">
        <f t="shared" ca="1" si="12"/>
        <v>A1</v>
      </c>
      <c r="C159" s="198" t="str">
        <f t="shared" ca="1" si="12"/>
        <v>Accesso, valutazione e progettazione</v>
      </c>
      <c r="D159" s="198" t="str">
        <f t="shared" ca="1" si="12"/>
        <v>Servizi di Informazione consulenza e orientamento</v>
      </c>
      <c r="E159" s="198" t="str">
        <f ca="1">IFERROR(VLOOKUP($A159,'TABELLA DI APPOGGIO'!$B$2:$EI$86,138,FALSE()),"")</f>
        <v>Sì</v>
      </c>
      <c r="F159" s="198">
        <f ca="1">IFERROR(VLOOKUP($A159,'TABELLA DI APPOGGIO'!$B$2:$EH$86,130,FALSE()),"")</f>
        <v>320</v>
      </c>
      <c r="G159" s="198">
        <f ca="1">IFERROR(VLOOKUP($A159,'TABELLA DI APPOGGIO'!$B$2:$EH$86,131,FALSE()),"")</f>
        <v>362</v>
      </c>
      <c r="H159" s="198">
        <f ca="1">IFERROR(VLOOKUP($A159,'TABELLA DI APPOGGIO'!$B$2:$EH$86,132,FALSE()),"")</f>
        <v>471</v>
      </c>
      <c r="I159" s="198">
        <f ca="1">IFERROR(VLOOKUP($A159,'TABELLA DI APPOGGIO'!$B$2:$EH$86,133,FALSE()),"")</f>
        <v>342</v>
      </c>
      <c r="J159" s="198">
        <f ca="1">IFERROR(VLOOKUP($A159,'TABELLA DI APPOGGIO'!$B$2:$EH$86,134,FALSE()),"")</f>
        <v>704</v>
      </c>
      <c r="K159" s="198">
        <f ca="1">IFERROR(VLOOKUP($A159,'TABELLA DI APPOGGIO'!$B$2:$EH$86,135,FALSE()),"")</f>
        <v>326</v>
      </c>
      <c r="L159" s="198">
        <f ca="1">IFERROR(VLOOKUP($A159,'TABELLA DI APPOGGIO'!$B$2:$EH$86,136,FALSE()),"")</f>
        <v>30</v>
      </c>
      <c r="M159" s="198">
        <f ca="1">IFERROR(VLOOKUP($A159,'TABELLA DI APPOGGIO'!$B$2:$EH$86,137,FALSE()),"")</f>
        <v>283</v>
      </c>
      <c r="N159" s="203">
        <f t="shared" ca="1" si="11"/>
        <v>2838</v>
      </c>
    </row>
    <row r="160" spans="1:14" ht="60" customHeight="1">
      <c r="A160" s="198" t="str">
        <f t="shared" ca="1" si="12"/>
        <v>A1_A1</v>
      </c>
      <c r="B160" s="198" t="str">
        <f t="shared" ca="1" si="12"/>
        <v>A1</v>
      </c>
      <c r="C160" s="198" t="str">
        <f t="shared" ca="1" si="12"/>
        <v>Accesso, valutazione e progettazione</v>
      </c>
      <c r="D160" s="198" t="str">
        <f t="shared" ca="1" si="12"/>
        <v>Servizi di Informazione consulenza e orientamento</v>
      </c>
      <c r="E160" s="198" t="str">
        <f ca="1">IFERROR(VLOOKUP($A160,'TABELLA DI APPOGGIO'!$B$2:$EI$86,138,FALSE()),"")</f>
        <v>Sì</v>
      </c>
      <c r="F160" s="198">
        <f ca="1">IFERROR(VLOOKUP($A160,'TABELLA DI APPOGGIO'!$B$2:$EH$86,130,FALSE()),"")</f>
        <v>320</v>
      </c>
      <c r="G160" s="198">
        <f ca="1">IFERROR(VLOOKUP($A160,'TABELLA DI APPOGGIO'!$B$2:$EH$86,131,FALSE()),"")</f>
        <v>362</v>
      </c>
      <c r="H160" s="198">
        <f ca="1">IFERROR(VLOOKUP($A160,'TABELLA DI APPOGGIO'!$B$2:$EH$86,132,FALSE()),"")</f>
        <v>471</v>
      </c>
      <c r="I160" s="198">
        <f ca="1">IFERROR(VLOOKUP($A160,'TABELLA DI APPOGGIO'!$B$2:$EH$86,133,FALSE()),"")</f>
        <v>342</v>
      </c>
      <c r="J160" s="198">
        <f ca="1">IFERROR(VLOOKUP($A160,'TABELLA DI APPOGGIO'!$B$2:$EH$86,134,FALSE()),"")</f>
        <v>704</v>
      </c>
      <c r="K160" s="198">
        <f ca="1">IFERROR(VLOOKUP($A160,'TABELLA DI APPOGGIO'!$B$2:$EH$86,135,FALSE()),"")</f>
        <v>326</v>
      </c>
      <c r="L160" s="198">
        <f ca="1">IFERROR(VLOOKUP($A160,'TABELLA DI APPOGGIO'!$B$2:$EH$86,136,FALSE()),"")</f>
        <v>30</v>
      </c>
      <c r="M160" s="198">
        <f ca="1">IFERROR(VLOOKUP($A160,'TABELLA DI APPOGGIO'!$B$2:$EH$86,137,FALSE()),"")</f>
        <v>283</v>
      </c>
      <c r="N160" s="203">
        <f t="shared" ca="1" si="11"/>
        <v>2838</v>
      </c>
    </row>
    <row r="161" spans="1:14" ht="60" customHeight="1">
      <c r="A161" s="198" t="str">
        <f t="shared" ca="1" si="12"/>
        <v>A1_A1</v>
      </c>
      <c r="B161" s="198" t="str">
        <f t="shared" ca="1" si="12"/>
        <v>A1</v>
      </c>
      <c r="C161" s="198" t="str">
        <f t="shared" ca="1" si="12"/>
        <v>Accesso, valutazione e progettazione</v>
      </c>
      <c r="D161" s="198" t="str">
        <f t="shared" ca="1" si="12"/>
        <v>Servizi di Informazione consulenza e orientamento</v>
      </c>
      <c r="E161" s="198" t="str">
        <f ca="1">IFERROR(VLOOKUP($A161,'TABELLA DI APPOGGIO'!$B$2:$EI$86,138,FALSE()),"")</f>
        <v>Sì</v>
      </c>
      <c r="F161" s="198">
        <f ca="1">IFERROR(VLOOKUP($A161,'TABELLA DI APPOGGIO'!$B$2:$EH$86,130,FALSE()),"")</f>
        <v>320</v>
      </c>
      <c r="G161" s="198">
        <f ca="1">IFERROR(VLOOKUP($A161,'TABELLA DI APPOGGIO'!$B$2:$EH$86,131,FALSE()),"")</f>
        <v>362</v>
      </c>
      <c r="H161" s="198">
        <f ca="1">IFERROR(VLOOKUP($A161,'TABELLA DI APPOGGIO'!$B$2:$EH$86,132,FALSE()),"")</f>
        <v>471</v>
      </c>
      <c r="I161" s="198">
        <f ca="1">IFERROR(VLOOKUP($A161,'TABELLA DI APPOGGIO'!$B$2:$EH$86,133,FALSE()),"")</f>
        <v>342</v>
      </c>
      <c r="J161" s="198">
        <f ca="1">IFERROR(VLOOKUP($A161,'TABELLA DI APPOGGIO'!$B$2:$EH$86,134,FALSE()),"")</f>
        <v>704</v>
      </c>
      <c r="K161" s="198">
        <f ca="1">IFERROR(VLOOKUP($A161,'TABELLA DI APPOGGIO'!$B$2:$EH$86,135,FALSE()),"")</f>
        <v>326</v>
      </c>
      <c r="L161" s="198">
        <f ca="1">IFERROR(VLOOKUP($A161,'TABELLA DI APPOGGIO'!$B$2:$EH$86,136,FALSE()),"")</f>
        <v>30</v>
      </c>
      <c r="M161" s="198">
        <f ca="1">IFERROR(VLOOKUP($A161,'TABELLA DI APPOGGIO'!$B$2:$EH$86,137,FALSE()),"")</f>
        <v>283</v>
      </c>
      <c r="N161" s="203">
        <f t="shared" ca="1" si="11"/>
        <v>2838</v>
      </c>
    </row>
    <row r="162" spans="1:14" ht="60" customHeight="1">
      <c r="A162" s="198" t="str">
        <f t="shared" ca="1" si="12"/>
        <v>A1_A1</v>
      </c>
      <c r="B162" s="198" t="str">
        <f t="shared" ca="1" si="12"/>
        <v>A1</v>
      </c>
      <c r="C162" s="198" t="str">
        <f t="shared" ca="1" si="12"/>
        <v>Accesso, valutazione e progettazione</v>
      </c>
      <c r="D162" s="198" t="str">
        <f t="shared" ca="1" si="12"/>
        <v>Servizi di Informazione consulenza e orientamento</v>
      </c>
      <c r="E162" s="198" t="str">
        <f ca="1">IFERROR(VLOOKUP($A162,'TABELLA DI APPOGGIO'!$B$2:$EI$86,138,FALSE()),"")</f>
        <v>Sì</v>
      </c>
      <c r="F162" s="198">
        <f ca="1">IFERROR(VLOOKUP($A162,'TABELLA DI APPOGGIO'!$B$2:$EH$86,130,FALSE()),"")</f>
        <v>320</v>
      </c>
      <c r="G162" s="198">
        <f ca="1">IFERROR(VLOOKUP($A162,'TABELLA DI APPOGGIO'!$B$2:$EH$86,131,FALSE()),"")</f>
        <v>362</v>
      </c>
      <c r="H162" s="198">
        <f ca="1">IFERROR(VLOOKUP($A162,'TABELLA DI APPOGGIO'!$B$2:$EH$86,132,FALSE()),"")</f>
        <v>471</v>
      </c>
      <c r="I162" s="198">
        <f ca="1">IFERROR(VLOOKUP($A162,'TABELLA DI APPOGGIO'!$B$2:$EH$86,133,FALSE()),"")</f>
        <v>342</v>
      </c>
      <c r="J162" s="198">
        <f ca="1">IFERROR(VLOOKUP($A162,'TABELLA DI APPOGGIO'!$B$2:$EH$86,134,FALSE()),"")</f>
        <v>704</v>
      </c>
      <c r="K162" s="198">
        <f ca="1">IFERROR(VLOOKUP($A162,'TABELLA DI APPOGGIO'!$B$2:$EH$86,135,FALSE()),"")</f>
        <v>326</v>
      </c>
      <c r="L162" s="198">
        <f ca="1">IFERROR(VLOOKUP($A162,'TABELLA DI APPOGGIO'!$B$2:$EH$86,136,FALSE()),"")</f>
        <v>30</v>
      </c>
      <c r="M162" s="198">
        <f ca="1">IFERROR(VLOOKUP($A162,'TABELLA DI APPOGGIO'!$B$2:$EH$86,137,FALSE()),"")</f>
        <v>283</v>
      </c>
      <c r="N162" s="203">
        <f t="shared" ca="1" si="11"/>
        <v>2838</v>
      </c>
    </row>
    <row r="163" spans="1:14" ht="60" customHeight="1">
      <c r="A163" s="198" t="str">
        <f t="shared" ca="1" si="12"/>
        <v>A1_A1</v>
      </c>
      <c r="B163" s="198" t="str">
        <f t="shared" ca="1" si="12"/>
        <v>A1</v>
      </c>
      <c r="C163" s="198" t="str">
        <f t="shared" ca="1" si="12"/>
        <v>Accesso, valutazione e progettazione</v>
      </c>
      <c r="D163" s="198" t="str">
        <f t="shared" ca="1" si="12"/>
        <v>Servizi di Informazione consulenza e orientamento</v>
      </c>
      <c r="E163" s="198" t="str">
        <f ca="1">IFERROR(VLOOKUP($A163,'TABELLA DI APPOGGIO'!$B$2:$EI$86,138,FALSE()),"")</f>
        <v>Sì</v>
      </c>
      <c r="F163" s="198">
        <f ca="1">IFERROR(VLOOKUP($A163,'TABELLA DI APPOGGIO'!$B$2:$EH$86,130,FALSE()),"")</f>
        <v>320</v>
      </c>
      <c r="G163" s="198">
        <f ca="1">IFERROR(VLOOKUP($A163,'TABELLA DI APPOGGIO'!$B$2:$EH$86,131,FALSE()),"")</f>
        <v>362</v>
      </c>
      <c r="H163" s="198">
        <f ca="1">IFERROR(VLOOKUP($A163,'TABELLA DI APPOGGIO'!$B$2:$EH$86,132,FALSE()),"")</f>
        <v>471</v>
      </c>
      <c r="I163" s="198">
        <f ca="1">IFERROR(VLOOKUP($A163,'TABELLA DI APPOGGIO'!$B$2:$EH$86,133,FALSE()),"")</f>
        <v>342</v>
      </c>
      <c r="J163" s="198">
        <f ca="1">IFERROR(VLOOKUP($A163,'TABELLA DI APPOGGIO'!$B$2:$EH$86,134,FALSE()),"")</f>
        <v>704</v>
      </c>
      <c r="K163" s="198">
        <f ca="1">IFERROR(VLOOKUP($A163,'TABELLA DI APPOGGIO'!$B$2:$EH$86,135,FALSE()),"")</f>
        <v>326</v>
      </c>
      <c r="L163" s="198">
        <f ca="1">IFERROR(VLOOKUP($A163,'TABELLA DI APPOGGIO'!$B$2:$EH$86,136,FALSE()),"")</f>
        <v>30</v>
      </c>
      <c r="M163" s="198">
        <f ca="1">IFERROR(VLOOKUP($A163,'TABELLA DI APPOGGIO'!$B$2:$EH$86,137,FALSE()),"")</f>
        <v>283</v>
      </c>
      <c r="N163" s="203">
        <f t="shared" ca="1" si="11"/>
        <v>2838</v>
      </c>
    </row>
    <row r="164" spans="1:14" ht="15">
      <c r="E164" s="198">
        <f ca="1">COUNTIF(E126:E163,"Sì")</f>
        <v>38</v>
      </c>
      <c r="F164" s="203">
        <f t="shared" ref="F164:N164" ca="1" si="13">SUM(F126:F163)</f>
        <v>12160</v>
      </c>
      <c r="G164" s="203">
        <f t="shared" ca="1" si="13"/>
        <v>13756</v>
      </c>
      <c r="H164" s="203">
        <f t="shared" ca="1" si="13"/>
        <v>17898</v>
      </c>
      <c r="I164" s="203">
        <f t="shared" ca="1" si="13"/>
        <v>12996</v>
      </c>
      <c r="J164" s="203">
        <f t="shared" ca="1" si="13"/>
        <v>26752</v>
      </c>
      <c r="K164" s="203">
        <f t="shared" ca="1" si="13"/>
        <v>12388</v>
      </c>
      <c r="L164" s="203">
        <f t="shared" ca="1" si="13"/>
        <v>1140</v>
      </c>
      <c r="M164" s="203">
        <f t="shared" ca="1" si="13"/>
        <v>10754</v>
      </c>
      <c r="N164" s="203">
        <f t="shared" ca="1" si="13"/>
        <v>107844</v>
      </c>
    </row>
  </sheetData>
  <sheetProtection algorithmName="SHA-512" hashValue="V17Em9NSlqwbKMUiAjy+s8SEX/rcj5aTR/4GDnGeujw1RczFUfmF3dTWyCHca2IslwXYxNkz93bockw1RB3bCQ==" saltValue="nvG7aiUIofZZ1VO60iwdHg==" spinCount="100000" sheet="1" objects="1" scenarios="1"/>
  <mergeCells count="1">
    <mergeCell ref="A124:B124"/>
  </mergeCells>
  <pageMargins left="0" right="0" top="0" bottom="0" header="0.51181102362204722" footer="0.51181102362204722"/>
  <pageSetup paperSize="9" scale="43" fitToHeight="0" orientation="landscape" r:id="rId1"/>
  <rowBreaks count="1" manualBreakCount="1">
    <brk id="4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1"/>
  <sheetViews>
    <sheetView topLeftCell="D82" zoomScale="73" zoomScaleNormal="73" workbookViewId="0">
      <selection activeCell="D117" sqref="D117"/>
    </sheetView>
  </sheetViews>
  <sheetFormatPr defaultColWidth="8.5703125" defaultRowHeight="15.75"/>
  <cols>
    <col min="1" max="1" width="20" style="204" customWidth="1"/>
    <col min="2" max="2" width="47.42578125" style="204" customWidth="1"/>
    <col min="3" max="3" width="14.42578125" style="204" customWidth="1"/>
    <col min="4" max="4" width="108.42578125" style="205" customWidth="1"/>
    <col min="5" max="5" width="24.42578125" style="204" customWidth="1"/>
    <col min="6" max="16" width="24.5703125" style="204" customWidth="1"/>
    <col min="17" max="1024" width="8.5703125" style="204"/>
  </cols>
  <sheetData>
    <row r="1" spans="1:16">
      <c r="A1" s="502">
        <v>2024</v>
      </c>
      <c r="B1" s="502"/>
      <c r="C1" s="502"/>
      <c r="D1" s="502"/>
      <c r="E1" s="503" t="s">
        <v>842</v>
      </c>
      <c r="F1" s="503"/>
      <c r="G1" s="503"/>
      <c r="H1" s="503"/>
      <c r="I1" s="503"/>
      <c r="J1" s="503"/>
      <c r="K1" s="503"/>
      <c r="L1" s="503"/>
      <c r="M1" s="503"/>
      <c r="N1" s="207"/>
      <c r="O1" s="207"/>
    </row>
    <row r="2" spans="1:16">
      <c r="A2" s="504" t="s">
        <v>843</v>
      </c>
      <c r="B2" s="504"/>
      <c r="C2" s="504"/>
      <c r="D2" s="504"/>
      <c r="E2" s="505" t="s">
        <v>844</v>
      </c>
      <c r="F2" s="505"/>
      <c r="G2" s="505" t="s">
        <v>845</v>
      </c>
      <c r="H2" s="505"/>
      <c r="I2" s="506" t="s">
        <v>846</v>
      </c>
      <c r="J2" s="506"/>
      <c r="K2" s="506" t="s">
        <v>847</v>
      </c>
      <c r="L2" s="506"/>
      <c r="M2" s="206" t="s">
        <v>848</v>
      </c>
      <c r="N2" s="207"/>
      <c r="O2" s="207"/>
    </row>
    <row r="3" spans="1:16" ht="78.75">
      <c r="A3" s="208" t="s">
        <v>849</v>
      </c>
      <c r="B3" s="209" t="s">
        <v>36</v>
      </c>
      <c r="C3" s="209" t="s">
        <v>850</v>
      </c>
      <c r="D3" s="210" t="s">
        <v>38</v>
      </c>
      <c r="E3" s="208" t="s">
        <v>851</v>
      </c>
      <c r="F3" s="211" t="s">
        <v>852</v>
      </c>
      <c r="G3" s="208" t="s">
        <v>853</v>
      </c>
      <c r="H3" s="211" t="s">
        <v>854</v>
      </c>
      <c r="I3" s="208" t="s">
        <v>855</v>
      </c>
      <c r="J3" s="211" t="s">
        <v>856</v>
      </c>
      <c r="K3" s="209" t="s">
        <v>857</v>
      </c>
      <c r="L3" s="210" t="s">
        <v>858</v>
      </c>
      <c r="M3" s="212" t="s">
        <v>859</v>
      </c>
      <c r="N3" s="213" t="s">
        <v>860</v>
      </c>
      <c r="O3" s="213" t="s">
        <v>861</v>
      </c>
      <c r="P3" s="211" t="s">
        <v>862</v>
      </c>
    </row>
    <row r="4" spans="1:16">
      <c r="A4" s="214" t="s">
        <v>863</v>
      </c>
      <c r="B4" s="215" t="s">
        <v>435</v>
      </c>
      <c r="C4" s="216" t="s">
        <v>864</v>
      </c>
      <c r="D4" s="217" t="s">
        <v>56</v>
      </c>
      <c r="E4" s="218">
        <f ca="1">IFERROR(SUMIFS('TABELLA DI APPOGGIO'!$BS$2:$BS$86,'TABELLA DI APPOGGIO'!$C$2:$C$86,C4,'TABELLA DI APPOGGIO'!$A$2:$A$86,"=Sì"),)</f>
        <v>0</v>
      </c>
      <c r="F4" s="219">
        <f ca="1">IFERROR(SUMIFS('TABELLA DI APPOGGIO'!$BT$2:$BT$86,'TABELLA DI APPOGGIO'!$C$2:$C$86,C4,'TABELLA DI APPOGGIO'!$A$2:$A$86,"=Sì"),)</f>
        <v>0</v>
      </c>
      <c r="G4" s="218">
        <f ca="1">IFERROR(SUMIFS('TABELLA DI APPOGGIO'!$BU$2:$BU$86,'TABELLA DI APPOGGIO'!$C$2:$C$86,C4,'TABELLA DI APPOGGIO'!$A$2:$A$86,"=Sì"),)</f>
        <v>0</v>
      </c>
      <c r="H4" s="219">
        <f ca="1">IFERROR(SUMIFS('TABELLA DI APPOGGIO'!$BV$2:$BV$86,'TABELLA DI APPOGGIO'!$C$2:$C$86,C4,'TABELLA DI APPOGGIO'!$A$2:$A$86,"=Sì"),)</f>
        <v>0</v>
      </c>
      <c r="I4" s="218">
        <f ca="1">IFERROR(SUMIFS('TABELLA DI APPOGGIO'!$BW$2:$BW$86,'TABELLA DI APPOGGIO'!$C$2:$C$86,C4,'TABELLA DI APPOGGIO'!$A$2:$A$86,"=Sì"),)</f>
        <v>0</v>
      </c>
      <c r="J4" s="219">
        <f ca="1">IFERROR(SUMIFS('TABELLA DI APPOGGIO'!$BX$2:$BX$86,'TABELLA DI APPOGGIO'!$C$2:$C$86,C4,'TABELLA DI APPOGGIO'!$A$2:$A$86,"=Sì"),)</f>
        <v>0</v>
      </c>
      <c r="K4" s="218">
        <f ca="1">IFERROR(SUMIFS('TABELLA DI APPOGGIO'!$BY$2:$BY$86,'TABELLA DI APPOGGIO'!$C$2:$C$86,C4,'TABELLA DI APPOGGIO'!$A$2:$A$86,"=Sì"),)</f>
        <v>0</v>
      </c>
      <c r="L4" s="219">
        <f ca="1">IFERROR(SUMIFS('TABELLA DI APPOGGIO'!$BZ$2:$BZ$86,'TABELLA DI APPOGGIO'!$C$2:$C$86,C4,'TABELLA DI APPOGGIO'!$A$2:$A$86,"=Sì"),)</f>
        <v>0</v>
      </c>
      <c r="M4" s="220">
        <f ca="1">IFERROR(SUMIFS('TABELLA DI APPOGGIO'!$CA$2:$CA$86,'TABELLA DI APPOGGIO'!$C$2:$C$86,C4,'TABELLA DI APPOGGIO'!$A$2:$A$86,"=Sì"),)</f>
        <v>0</v>
      </c>
      <c r="N4" s="221">
        <f t="shared" ref="N4:N37" ca="1" si="0">SUM(E4:M4)</f>
        <v>0</v>
      </c>
      <c r="O4" s="218" t="str">
        <f t="shared" ref="O4:O36" ca="1" si="1">IF(P4&lt;&gt;0,"SI","NO")</f>
        <v>NO</v>
      </c>
      <c r="P4" s="219">
        <f ca="1">IFERROR(SUMIFS('TABELLA DI APPOGGIO'!$J$2:$J$86,'TABELLA DI APPOGGIO'!$C$2:$C$86,C4,'TABELLA DI APPOGGIO'!$A$2:$A$86,"=Sì"),)</f>
        <v>0</v>
      </c>
    </row>
    <row r="5" spans="1:16">
      <c r="A5" s="222" t="s">
        <v>863</v>
      </c>
      <c r="B5" s="223" t="s">
        <v>435</v>
      </c>
      <c r="C5" s="198" t="s">
        <v>865</v>
      </c>
      <c r="D5" s="224" t="s">
        <v>60</v>
      </c>
      <c r="E5" s="225">
        <f ca="1">IFERROR(SUMIFS('TABELLA DI APPOGGIO'!$BS$2:$BS$86,'TABELLA DI APPOGGIO'!$C$2:$C$86,C5,'TABELLA DI APPOGGIO'!$A$2:$A$86,"=Sì"),)</f>
        <v>0</v>
      </c>
      <c r="F5" s="226">
        <f ca="1">IFERROR(SUMIFS('TABELLA DI APPOGGIO'!$BT$2:$BT$86,'TABELLA DI APPOGGIO'!$C$2:$C$86,C5,'TABELLA DI APPOGGIO'!$A$2:$A$86,"=Sì"),)</f>
        <v>0</v>
      </c>
      <c r="G5" s="225">
        <f ca="1">IFERROR(SUMIFS('TABELLA DI APPOGGIO'!$BU$2:$BU$86,'TABELLA DI APPOGGIO'!$C$2:$C$86,C5,'TABELLA DI APPOGGIO'!$A$2:$A$86,"=Sì"),)</f>
        <v>0</v>
      </c>
      <c r="H5" s="226">
        <f ca="1">IFERROR(SUMIFS('TABELLA DI APPOGGIO'!$BV$2:$BV$86,'TABELLA DI APPOGGIO'!$C$2:$C$86,C5,'TABELLA DI APPOGGIO'!$A$2:$A$86,"=Sì"),)</f>
        <v>0</v>
      </c>
      <c r="I5" s="225">
        <f ca="1">IFERROR(SUMIFS('TABELLA DI APPOGGIO'!$BW$2:$BW$86,'TABELLA DI APPOGGIO'!$C$2:$C$86,C5,'TABELLA DI APPOGGIO'!$A$2:$A$86,"=Sì"),)</f>
        <v>0</v>
      </c>
      <c r="J5" s="226">
        <f ca="1">IFERROR(SUMIFS('TABELLA DI APPOGGIO'!$BX$2:$BX$86,'TABELLA DI APPOGGIO'!$C$2:$C$86,C5,'TABELLA DI APPOGGIO'!$A$2:$A$86,"=Sì"),)</f>
        <v>0</v>
      </c>
      <c r="K5" s="225">
        <f ca="1">IFERROR(SUMIFS('TABELLA DI APPOGGIO'!$BY$2:$BY$86,'TABELLA DI APPOGGIO'!$C$2:$C$86,C5,'TABELLA DI APPOGGIO'!$A$2:$A$86,"=Sì"),)</f>
        <v>0</v>
      </c>
      <c r="L5" s="226">
        <f ca="1">IFERROR(SUMIFS('TABELLA DI APPOGGIO'!$BZ$2:$BZ$86,'TABELLA DI APPOGGIO'!$C$2:$C$86,C5,'TABELLA DI APPOGGIO'!$A$2:$A$86,"=Sì"),)</f>
        <v>0</v>
      </c>
      <c r="M5" s="227">
        <f ca="1">IFERROR(SUMIFS('TABELLA DI APPOGGIO'!$CA$2:$CA$86,'TABELLA DI APPOGGIO'!$C$2:$C$86,C5,'TABELLA DI APPOGGIO'!$A$2:$A$86,"=Sì"),)</f>
        <v>0</v>
      </c>
      <c r="N5" s="228">
        <f t="shared" ca="1" si="0"/>
        <v>0</v>
      </c>
      <c r="O5" s="225" t="str">
        <f t="shared" ca="1" si="1"/>
        <v>NO</v>
      </c>
      <c r="P5" s="226">
        <f ca="1">IFERROR(SUMIFS('TABELLA DI APPOGGIO'!$J$2:$J$86,'TABELLA DI APPOGGIO'!$C$2:$C$86,C5,'TABELLA DI APPOGGIO'!$A$2:$A$86,"=Sì"),)</f>
        <v>0</v>
      </c>
    </row>
    <row r="6" spans="1:16">
      <c r="A6" s="222" t="s">
        <v>863</v>
      </c>
      <c r="B6" s="223" t="s">
        <v>435</v>
      </c>
      <c r="C6" s="198" t="s">
        <v>866</v>
      </c>
      <c r="D6" s="224" t="s">
        <v>867</v>
      </c>
      <c r="E6" s="225">
        <f ca="1">IFERROR(SUMIFS('TABELLA DI APPOGGIO'!$BS$2:$BS$86,'TABELLA DI APPOGGIO'!$C$2:$C$86,C6,'TABELLA DI APPOGGIO'!$A$2:$A$86,"=Sì"),)</f>
        <v>0</v>
      </c>
      <c r="F6" s="226">
        <f ca="1">IFERROR(SUMIFS('TABELLA DI APPOGGIO'!$BT$2:$BT$86,'TABELLA DI APPOGGIO'!$C$2:$C$86,C6,'TABELLA DI APPOGGIO'!$A$2:$A$86,"=Sì"),)</f>
        <v>0</v>
      </c>
      <c r="G6" s="225">
        <f ca="1">IFERROR(SUMIFS('TABELLA DI APPOGGIO'!$BU$2:$BU$86,'TABELLA DI APPOGGIO'!$C$2:$C$86,C6,'TABELLA DI APPOGGIO'!$A$2:$A$86,"=Sì"),)</f>
        <v>0</v>
      </c>
      <c r="H6" s="226">
        <f ca="1">IFERROR(SUMIFS('TABELLA DI APPOGGIO'!$BV$2:$BV$86,'TABELLA DI APPOGGIO'!$C$2:$C$86,C6,'TABELLA DI APPOGGIO'!$A$2:$A$86,"=Sì"),)</f>
        <v>0</v>
      </c>
      <c r="I6" s="225">
        <f ca="1">IFERROR(SUMIFS('TABELLA DI APPOGGIO'!$BW$2:$BW$86,'TABELLA DI APPOGGIO'!$C$2:$C$86,C6,'TABELLA DI APPOGGIO'!$A$2:$A$86,"=Sì"),)</f>
        <v>0</v>
      </c>
      <c r="J6" s="226">
        <f ca="1">IFERROR(SUMIFS('TABELLA DI APPOGGIO'!$BX$2:$BX$86,'TABELLA DI APPOGGIO'!$C$2:$C$86,C6,'TABELLA DI APPOGGIO'!$A$2:$A$86,"=Sì"),)</f>
        <v>0</v>
      </c>
      <c r="K6" s="225">
        <f ca="1">IFERROR(SUMIFS('TABELLA DI APPOGGIO'!$BY$2:$BY$86,'TABELLA DI APPOGGIO'!$C$2:$C$86,C6,'TABELLA DI APPOGGIO'!$A$2:$A$86,"=Sì"),)</f>
        <v>0</v>
      </c>
      <c r="L6" s="226">
        <f ca="1">IFERROR(SUMIFS('TABELLA DI APPOGGIO'!$BZ$2:$BZ$86,'TABELLA DI APPOGGIO'!$C$2:$C$86,C6,'TABELLA DI APPOGGIO'!$A$2:$A$86,"=Sì"),)</f>
        <v>0</v>
      </c>
      <c r="M6" s="227">
        <f ca="1">IFERROR(SUMIFS('TABELLA DI APPOGGIO'!$CA$2:$CA$86,'TABELLA DI APPOGGIO'!$C$2:$C$86,C6,'TABELLA DI APPOGGIO'!$A$2:$A$86,"=Sì"),)</f>
        <v>0</v>
      </c>
      <c r="N6" s="228">
        <f t="shared" ca="1" si="0"/>
        <v>0</v>
      </c>
      <c r="O6" s="225" t="str">
        <f t="shared" ca="1" si="1"/>
        <v>NO</v>
      </c>
      <c r="P6" s="226">
        <f ca="1">IFERROR(SUMIFS('TABELLA DI APPOGGIO'!$J$2:$J$86,'TABELLA DI APPOGGIO'!$C$2:$C$86,C6,'TABELLA DI APPOGGIO'!$A$2:$A$86,"=Sì"),)</f>
        <v>0</v>
      </c>
    </row>
    <row r="7" spans="1:16">
      <c r="A7" s="222" t="s">
        <v>863</v>
      </c>
      <c r="B7" s="223" t="s">
        <v>435</v>
      </c>
      <c r="C7" s="198" t="s">
        <v>868</v>
      </c>
      <c r="D7" s="224" t="s">
        <v>869</v>
      </c>
      <c r="E7" s="225">
        <f ca="1">IFERROR(SUMIFS('TABELLA DI APPOGGIO'!$BS$2:$BS$86,'TABELLA DI APPOGGIO'!$C$2:$C$86,C7,'TABELLA DI APPOGGIO'!$A$2:$A$86,"=Sì"),)</f>
        <v>0</v>
      </c>
      <c r="F7" s="226">
        <f ca="1">IFERROR(SUMIFS('TABELLA DI APPOGGIO'!$BT$2:$BT$86,'TABELLA DI APPOGGIO'!$C$2:$C$86,C7,'TABELLA DI APPOGGIO'!$A$2:$A$86,"=Sì"),)</f>
        <v>0</v>
      </c>
      <c r="G7" s="225">
        <f ca="1">IFERROR(SUMIFS('TABELLA DI APPOGGIO'!$BU$2:$BU$86,'TABELLA DI APPOGGIO'!$C$2:$C$86,C7,'TABELLA DI APPOGGIO'!$A$2:$A$86,"=Sì"),)</f>
        <v>0</v>
      </c>
      <c r="H7" s="226">
        <f ca="1">IFERROR(SUMIFS('TABELLA DI APPOGGIO'!$BV$2:$BV$86,'TABELLA DI APPOGGIO'!$C$2:$C$86,C7,'TABELLA DI APPOGGIO'!$A$2:$A$86,"=Sì"),)</f>
        <v>0</v>
      </c>
      <c r="I7" s="225">
        <f ca="1">IFERROR(SUMIFS('TABELLA DI APPOGGIO'!$BW$2:$BW$86,'TABELLA DI APPOGGIO'!$C$2:$C$86,C7,'TABELLA DI APPOGGIO'!$A$2:$A$86,"=Sì"),)</f>
        <v>0</v>
      </c>
      <c r="J7" s="226">
        <f ca="1">IFERROR(SUMIFS('TABELLA DI APPOGGIO'!$BX$2:$BX$86,'TABELLA DI APPOGGIO'!$C$2:$C$86,C7,'TABELLA DI APPOGGIO'!$A$2:$A$86,"=Sì"),)</f>
        <v>0</v>
      </c>
      <c r="K7" s="225">
        <f ca="1">IFERROR(SUMIFS('TABELLA DI APPOGGIO'!$BY$2:$BY$86,'TABELLA DI APPOGGIO'!$C$2:$C$86,C7,'TABELLA DI APPOGGIO'!$A$2:$A$86,"=Sì"),)</f>
        <v>0</v>
      </c>
      <c r="L7" s="226">
        <f ca="1">IFERROR(SUMIFS('TABELLA DI APPOGGIO'!$BZ$2:$BZ$86,'TABELLA DI APPOGGIO'!$C$2:$C$86,C7,'TABELLA DI APPOGGIO'!$A$2:$A$86,"=Sì"),)</f>
        <v>0</v>
      </c>
      <c r="M7" s="227">
        <f ca="1">IFERROR(SUMIFS('TABELLA DI APPOGGIO'!$CA$2:$CA$86,'TABELLA DI APPOGGIO'!$C$2:$C$86,C7,'TABELLA DI APPOGGIO'!$A$2:$A$86,"=Sì"),)</f>
        <v>0</v>
      </c>
      <c r="N7" s="228">
        <f t="shared" ca="1" si="0"/>
        <v>0</v>
      </c>
      <c r="O7" s="225" t="str">
        <f t="shared" ca="1" si="1"/>
        <v>NO</v>
      </c>
      <c r="P7" s="226">
        <f ca="1">IFERROR(SUMIFS('TABELLA DI APPOGGIO'!$J$2:$J$86,'TABELLA DI APPOGGIO'!$C$2:$C$86,C7,'TABELLA DI APPOGGIO'!$A$2:$A$86,"=Sì"),)</f>
        <v>0</v>
      </c>
    </row>
    <row r="8" spans="1:16">
      <c r="A8" s="229" t="s">
        <v>863</v>
      </c>
      <c r="B8" s="230" t="s">
        <v>435</v>
      </c>
      <c r="C8" s="231" t="s">
        <v>870</v>
      </c>
      <c r="D8" s="232" t="s">
        <v>553</v>
      </c>
      <c r="E8" s="233">
        <f ca="1">IFERROR(SUMIFS('TABELLA DI APPOGGIO'!$BS$2:$BS$86,'TABELLA DI APPOGGIO'!$C$2:$C$86,C8,'TABELLA DI APPOGGIO'!$A$2:$A$86,"=Sì"),)</f>
        <v>0</v>
      </c>
      <c r="F8" s="234">
        <f ca="1">IFERROR(SUMIFS('TABELLA DI APPOGGIO'!$BT$2:$BT$86,'TABELLA DI APPOGGIO'!$C$2:$C$86,C8,'TABELLA DI APPOGGIO'!$A$2:$A$86,"=Sì"),)</f>
        <v>0</v>
      </c>
      <c r="G8" s="233">
        <f ca="1">IFERROR(SUMIFS('TABELLA DI APPOGGIO'!$BU$2:$BU$86,'TABELLA DI APPOGGIO'!$C$2:$C$86,C8,'TABELLA DI APPOGGIO'!$A$2:$A$86,"=Sì"),)</f>
        <v>0</v>
      </c>
      <c r="H8" s="234">
        <f ca="1">IFERROR(SUMIFS('TABELLA DI APPOGGIO'!$BV$2:$BV$86,'TABELLA DI APPOGGIO'!$C$2:$C$86,C8,'TABELLA DI APPOGGIO'!$A$2:$A$86,"=Sì"),)</f>
        <v>0</v>
      </c>
      <c r="I8" s="233">
        <f ca="1">IFERROR(SUMIFS('TABELLA DI APPOGGIO'!$BW$2:$BW$86,'TABELLA DI APPOGGIO'!$C$2:$C$86,C8,'TABELLA DI APPOGGIO'!$A$2:$A$86,"=Sì"),)</f>
        <v>0</v>
      </c>
      <c r="J8" s="234">
        <f ca="1">IFERROR(SUMIFS('TABELLA DI APPOGGIO'!$BX$2:$BX$86,'TABELLA DI APPOGGIO'!$C$2:$C$86,C8,'TABELLA DI APPOGGIO'!$A$2:$A$86,"=Sì"),)</f>
        <v>0</v>
      </c>
      <c r="K8" s="233">
        <f ca="1">IFERROR(SUMIFS('TABELLA DI APPOGGIO'!$BY$2:$BY$86,'TABELLA DI APPOGGIO'!$C$2:$C$86,C8,'TABELLA DI APPOGGIO'!$A$2:$A$86,"=Sì"),)</f>
        <v>0</v>
      </c>
      <c r="L8" s="234">
        <f ca="1">IFERROR(SUMIFS('TABELLA DI APPOGGIO'!$BZ$2:$BZ$86,'TABELLA DI APPOGGIO'!$C$2:$C$86,C8,'TABELLA DI APPOGGIO'!$A$2:$A$86,"=Sì"),)</f>
        <v>0</v>
      </c>
      <c r="M8" s="235">
        <f ca="1">IFERROR(SUMIFS('TABELLA DI APPOGGIO'!$CA$2:$CA$86,'TABELLA DI APPOGGIO'!$C$2:$C$86,C8,'TABELLA DI APPOGGIO'!$A$2:$A$86,"=Sì"),)</f>
        <v>0</v>
      </c>
      <c r="N8" s="236">
        <f t="shared" ca="1" si="0"/>
        <v>0</v>
      </c>
      <c r="O8" s="233" t="str">
        <f t="shared" ca="1" si="1"/>
        <v>NO</v>
      </c>
      <c r="P8" s="234">
        <f ca="1">IFERROR(SUMIFS('TABELLA DI APPOGGIO'!$J$2:$J$86,'TABELLA DI APPOGGIO'!$C$2:$C$86,C8,'TABELLA DI APPOGGIO'!$A$2:$A$86,"=Sì"),)</f>
        <v>0</v>
      </c>
    </row>
    <row r="9" spans="1:16">
      <c r="A9" s="237" t="s">
        <v>871</v>
      </c>
      <c r="B9" s="238" t="s">
        <v>556</v>
      </c>
      <c r="C9" s="239" t="s">
        <v>872</v>
      </c>
      <c r="D9" s="240" t="s">
        <v>558</v>
      </c>
      <c r="E9" s="241">
        <f ca="1">IFERROR(SUMIFS('TABELLA DI APPOGGIO'!$BS$2:$BS$86,'TABELLA DI APPOGGIO'!$C$2:$C$86,C9,'TABELLA DI APPOGGIO'!$A$2:$A$86,"=Sì"),)</f>
        <v>0</v>
      </c>
      <c r="F9" s="242">
        <f ca="1">IFERROR(SUMIFS('TABELLA DI APPOGGIO'!$BT$2:$BT$86,'TABELLA DI APPOGGIO'!$C$2:$C$86,C9,'TABELLA DI APPOGGIO'!$A$2:$A$86,"=Sì"),)</f>
        <v>0</v>
      </c>
      <c r="G9" s="241">
        <f ca="1">IFERROR(SUMIFS('TABELLA DI APPOGGIO'!$BU$2:$BU$86,'TABELLA DI APPOGGIO'!$C$2:$C$86,C9,'TABELLA DI APPOGGIO'!$A$2:$A$86,"=Sì"),)</f>
        <v>0</v>
      </c>
      <c r="H9" s="242">
        <f ca="1">IFERROR(SUMIFS('TABELLA DI APPOGGIO'!$BV$2:$BV$86,'TABELLA DI APPOGGIO'!$C$2:$C$86,C9,'TABELLA DI APPOGGIO'!$A$2:$A$86,"=Sì"),)</f>
        <v>0</v>
      </c>
      <c r="I9" s="241">
        <f ca="1">IFERROR(SUMIFS('TABELLA DI APPOGGIO'!$BW$2:$BW$86,'TABELLA DI APPOGGIO'!$C$2:$C$86,C9,'TABELLA DI APPOGGIO'!$A$2:$A$86,"=Sì"),)</f>
        <v>0</v>
      </c>
      <c r="J9" s="242">
        <f ca="1">IFERROR(SUMIFS('TABELLA DI APPOGGIO'!$BX$2:$BX$86,'TABELLA DI APPOGGIO'!$C$2:$C$86,C9,'TABELLA DI APPOGGIO'!$A$2:$A$86,"=Sì"),)</f>
        <v>0</v>
      </c>
      <c r="K9" s="241">
        <f ca="1">IFERROR(SUMIFS('TABELLA DI APPOGGIO'!$BY$2:$BY$86,'TABELLA DI APPOGGIO'!$C$2:$C$86,C9,'TABELLA DI APPOGGIO'!$A$2:$A$86,"=Sì"),)</f>
        <v>0</v>
      </c>
      <c r="L9" s="242">
        <f ca="1">IFERROR(SUMIFS('TABELLA DI APPOGGIO'!$BZ$2:$BZ$86,'TABELLA DI APPOGGIO'!$C$2:$C$86,C9,'TABELLA DI APPOGGIO'!$A$2:$A$86,"=Sì"),)</f>
        <v>0</v>
      </c>
      <c r="M9" s="243">
        <f ca="1">IFERROR(SUMIFS('TABELLA DI APPOGGIO'!$CA$2:$CA$86,'TABELLA DI APPOGGIO'!$C$2:$C$86,C9,'TABELLA DI APPOGGIO'!$A$2:$A$86,"=Sì"),)</f>
        <v>0</v>
      </c>
      <c r="N9" s="244">
        <f t="shared" ca="1" si="0"/>
        <v>0</v>
      </c>
      <c r="O9" s="241" t="str">
        <f t="shared" ca="1" si="1"/>
        <v>NO</v>
      </c>
      <c r="P9" s="242">
        <f ca="1">IFERROR(SUMIFS('TABELLA DI APPOGGIO'!$J$2:$J$86,'TABELLA DI APPOGGIO'!$C$2:$C$86,C9,'TABELLA DI APPOGGIO'!$A$2:$A$86,"=Sì"),)</f>
        <v>0</v>
      </c>
    </row>
    <row r="10" spans="1:16">
      <c r="A10" s="222" t="s">
        <v>871</v>
      </c>
      <c r="B10" s="223" t="s">
        <v>556</v>
      </c>
      <c r="C10" s="198" t="s">
        <v>873</v>
      </c>
      <c r="D10" s="224" t="s">
        <v>874</v>
      </c>
      <c r="E10" s="225">
        <f ca="1">IFERROR(SUMIFS('TABELLA DI APPOGGIO'!$BS$2:$BS$86,'TABELLA DI APPOGGIO'!$C$2:$C$86,C10,'TABELLA DI APPOGGIO'!$A$2:$A$86,"=Sì"),)</f>
        <v>0</v>
      </c>
      <c r="F10" s="226">
        <f ca="1">IFERROR(SUMIFS('TABELLA DI APPOGGIO'!$BT$2:$BT$86,'TABELLA DI APPOGGIO'!$C$2:$C$86,C10,'TABELLA DI APPOGGIO'!$A$2:$A$86,"=Sì"),)</f>
        <v>0</v>
      </c>
      <c r="G10" s="225">
        <f ca="1">IFERROR(SUMIFS('TABELLA DI APPOGGIO'!$BU$2:$BU$86,'TABELLA DI APPOGGIO'!$C$2:$C$86,C10,'TABELLA DI APPOGGIO'!$A$2:$A$86,"=Sì"),)</f>
        <v>0</v>
      </c>
      <c r="H10" s="226">
        <f ca="1">IFERROR(SUMIFS('TABELLA DI APPOGGIO'!$BV$2:$BV$86,'TABELLA DI APPOGGIO'!$C$2:$C$86,C10,'TABELLA DI APPOGGIO'!$A$2:$A$86,"=Sì"),)</f>
        <v>0</v>
      </c>
      <c r="I10" s="225">
        <f ca="1">IFERROR(SUMIFS('TABELLA DI APPOGGIO'!$BW$2:$BW$86,'TABELLA DI APPOGGIO'!$C$2:$C$86,C10,'TABELLA DI APPOGGIO'!$A$2:$A$86,"=Sì"),)</f>
        <v>0</v>
      </c>
      <c r="J10" s="226">
        <f ca="1">IFERROR(SUMIFS('TABELLA DI APPOGGIO'!$BX$2:$BX$86,'TABELLA DI APPOGGIO'!$C$2:$C$86,C10,'TABELLA DI APPOGGIO'!$A$2:$A$86,"=Sì"),)</f>
        <v>0</v>
      </c>
      <c r="K10" s="225">
        <f ca="1">IFERROR(SUMIFS('TABELLA DI APPOGGIO'!$BY$2:$BY$86,'TABELLA DI APPOGGIO'!$C$2:$C$86,C10,'TABELLA DI APPOGGIO'!$A$2:$A$86,"=Sì"),)</f>
        <v>0</v>
      </c>
      <c r="L10" s="226">
        <f ca="1">IFERROR(SUMIFS('TABELLA DI APPOGGIO'!$BZ$2:$BZ$86,'TABELLA DI APPOGGIO'!$C$2:$C$86,C10,'TABELLA DI APPOGGIO'!$A$2:$A$86,"=Sì"),)</f>
        <v>0</v>
      </c>
      <c r="M10" s="227">
        <f ca="1">IFERROR(SUMIFS('TABELLA DI APPOGGIO'!$CA$2:$CA$86,'TABELLA DI APPOGGIO'!$C$2:$C$86,C10,'TABELLA DI APPOGGIO'!$A$2:$A$86,"=Sì"),)</f>
        <v>0</v>
      </c>
      <c r="N10" s="228">
        <f t="shared" ca="1" si="0"/>
        <v>0</v>
      </c>
      <c r="O10" s="225" t="str">
        <f t="shared" ca="1" si="1"/>
        <v>NO</v>
      </c>
      <c r="P10" s="226">
        <f ca="1">IFERROR(SUMIFS('TABELLA DI APPOGGIO'!$J$2:$J$86,'TABELLA DI APPOGGIO'!$C$2:$C$86,C10,'TABELLA DI APPOGGIO'!$A$2:$A$86,"=Sì"),)</f>
        <v>0</v>
      </c>
    </row>
    <row r="11" spans="1:16">
      <c r="A11" s="222" t="s">
        <v>871</v>
      </c>
      <c r="B11" s="223" t="s">
        <v>556</v>
      </c>
      <c r="C11" s="198" t="s">
        <v>875</v>
      </c>
      <c r="D11" s="224" t="s">
        <v>106</v>
      </c>
      <c r="E11" s="225">
        <f ca="1">IFERROR(SUMIFS('TABELLA DI APPOGGIO'!$BS$2:$BS$86,'TABELLA DI APPOGGIO'!$C$2:$C$86,C11,'TABELLA DI APPOGGIO'!$A$2:$A$86,"=Sì"),)</f>
        <v>0</v>
      </c>
      <c r="F11" s="226">
        <f ca="1">IFERROR(SUMIFS('TABELLA DI APPOGGIO'!$BT$2:$BT$86,'TABELLA DI APPOGGIO'!$C$2:$C$86,C11,'TABELLA DI APPOGGIO'!$A$2:$A$86,"=Sì"),)</f>
        <v>0</v>
      </c>
      <c r="G11" s="225">
        <f ca="1">IFERROR(SUMIFS('TABELLA DI APPOGGIO'!$BU$2:$BU$86,'TABELLA DI APPOGGIO'!$C$2:$C$86,C11,'TABELLA DI APPOGGIO'!$A$2:$A$86,"=Sì"),)</f>
        <v>0</v>
      </c>
      <c r="H11" s="226">
        <f ca="1">IFERROR(SUMIFS('TABELLA DI APPOGGIO'!$BV$2:$BV$86,'TABELLA DI APPOGGIO'!$C$2:$C$86,C11,'TABELLA DI APPOGGIO'!$A$2:$A$86,"=Sì"),)</f>
        <v>0</v>
      </c>
      <c r="I11" s="225">
        <f ca="1">IFERROR(SUMIFS('TABELLA DI APPOGGIO'!$BW$2:$BW$86,'TABELLA DI APPOGGIO'!$C$2:$C$86,C11,'TABELLA DI APPOGGIO'!$A$2:$A$86,"=Sì"),)</f>
        <v>0</v>
      </c>
      <c r="J11" s="226">
        <f ca="1">IFERROR(SUMIFS('TABELLA DI APPOGGIO'!$BX$2:$BX$86,'TABELLA DI APPOGGIO'!$C$2:$C$86,C11,'TABELLA DI APPOGGIO'!$A$2:$A$86,"=Sì"),)</f>
        <v>0</v>
      </c>
      <c r="K11" s="225">
        <f ca="1">IFERROR(SUMIFS('TABELLA DI APPOGGIO'!$BY$2:$BY$86,'TABELLA DI APPOGGIO'!$C$2:$C$86,C11,'TABELLA DI APPOGGIO'!$A$2:$A$86,"=Sì"),)</f>
        <v>0</v>
      </c>
      <c r="L11" s="226">
        <f ca="1">IFERROR(SUMIFS('TABELLA DI APPOGGIO'!$BZ$2:$BZ$86,'TABELLA DI APPOGGIO'!$C$2:$C$86,C11,'TABELLA DI APPOGGIO'!$A$2:$A$86,"=Sì"),)</f>
        <v>0</v>
      </c>
      <c r="M11" s="227">
        <f ca="1">IFERROR(SUMIFS('TABELLA DI APPOGGIO'!$CA$2:$CA$86,'TABELLA DI APPOGGIO'!$C$2:$C$86,C11,'TABELLA DI APPOGGIO'!$A$2:$A$86,"=Sì"),)</f>
        <v>0</v>
      </c>
      <c r="N11" s="228">
        <f t="shared" ca="1" si="0"/>
        <v>0</v>
      </c>
      <c r="O11" s="225" t="str">
        <f t="shared" ca="1" si="1"/>
        <v>NO</v>
      </c>
      <c r="P11" s="226">
        <f ca="1">IFERROR(SUMIFS('TABELLA DI APPOGGIO'!$J$2:$J$86,'TABELLA DI APPOGGIO'!$C$2:$C$86,C11,'TABELLA DI APPOGGIO'!$A$2:$A$86,"=Sì"),)</f>
        <v>0</v>
      </c>
    </row>
    <row r="12" spans="1:16">
      <c r="A12" s="222" t="s">
        <v>871</v>
      </c>
      <c r="B12" s="223" t="s">
        <v>556</v>
      </c>
      <c r="C12" s="198" t="s">
        <v>876</v>
      </c>
      <c r="D12" s="224" t="s">
        <v>575</v>
      </c>
      <c r="E12" s="225">
        <f ca="1">IFERROR(SUMIFS('TABELLA DI APPOGGIO'!$BS$2:$BS$86,'TABELLA DI APPOGGIO'!$C$2:$C$86,C12,'TABELLA DI APPOGGIO'!$A$2:$A$86,"=Sì"),)</f>
        <v>0</v>
      </c>
      <c r="F12" s="226">
        <f ca="1">IFERROR(SUMIFS('TABELLA DI APPOGGIO'!$BT$2:$BT$86,'TABELLA DI APPOGGIO'!$C$2:$C$86,C12,'TABELLA DI APPOGGIO'!$A$2:$A$86,"=Sì"),)</f>
        <v>0</v>
      </c>
      <c r="G12" s="225">
        <f ca="1">IFERROR(SUMIFS('TABELLA DI APPOGGIO'!$BU$2:$BU$86,'TABELLA DI APPOGGIO'!$C$2:$C$86,C12,'TABELLA DI APPOGGIO'!$A$2:$A$86,"=Sì"),)</f>
        <v>0</v>
      </c>
      <c r="H12" s="226">
        <f ca="1">IFERROR(SUMIFS('TABELLA DI APPOGGIO'!$BV$2:$BV$86,'TABELLA DI APPOGGIO'!$C$2:$C$86,C12,'TABELLA DI APPOGGIO'!$A$2:$A$86,"=Sì"),)</f>
        <v>0</v>
      </c>
      <c r="I12" s="225">
        <f ca="1">IFERROR(SUMIFS('TABELLA DI APPOGGIO'!$BW$2:$BW$86,'TABELLA DI APPOGGIO'!$C$2:$C$86,C12,'TABELLA DI APPOGGIO'!$A$2:$A$86,"=Sì"),)</f>
        <v>0</v>
      </c>
      <c r="J12" s="226">
        <f ca="1">IFERROR(SUMIFS('TABELLA DI APPOGGIO'!$BX$2:$BX$86,'TABELLA DI APPOGGIO'!$C$2:$C$86,C12,'TABELLA DI APPOGGIO'!$A$2:$A$86,"=Sì"),)</f>
        <v>0</v>
      </c>
      <c r="K12" s="225">
        <f ca="1">IFERROR(SUMIFS('TABELLA DI APPOGGIO'!$BY$2:$BY$86,'TABELLA DI APPOGGIO'!$C$2:$C$86,C12,'TABELLA DI APPOGGIO'!$A$2:$A$86,"=Sì"),)</f>
        <v>0</v>
      </c>
      <c r="L12" s="226">
        <f ca="1">IFERROR(SUMIFS('TABELLA DI APPOGGIO'!$BZ$2:$BZ$86,'TABELLA DI APPOGGIO'!$C$2:$C$86,C12,'TABELLA DI APPOGGIO'!$A$2:$A$86,"=Sì"),)</f>
        <v>0</v>
      </c>
      <c r="M12" s="227">
        <f ca="1">IFERROR(SUMIFS('TABELLA DI APPOGGIO'!$CA$2:$CA$86,'TABELLA DI APPOGGIO'!$C$2:$C$86,C12,'TABELLA DI APPOGGIO'!$A$2:$A$86,"=Sì"),)</f>
        <v>0</v>
      </c>
      <c r="N12" s="228">
        <f t="shared" ca="1" si="0"/>
        <v>0</v>
      </c>
      <c r="O12" s="225" t="str">
        <f t="shared" ca="1" si="1"/>
        <v>NO</v>
      </c>
      <c r="P12" s="226">
        <f ca="1">IFERROR(SUMIFS('TABELLA DI APPOGGIO'!$J$2:$J$86,'TABELLA DI APPOGGIO'!$C$2:$C$86,C12,'TABELLA DI APPOGGIO'!$A$2:$A$86,"=Sì"),)</f>
        <v>0</v>
      </c>
    </row>
    <row r="13" spans="1:16">
      <c r="A13" s="222" t="s">
        <v>871</v>
      </c>
      <c r="B13" s="223" t="s">
        <v>556</v>
      </c>
      <c r="C13" s="198" t="s">
        <v>877</v>
      </c>
      <c r="D13" s="224" t="s">
        <v>592</v>
      </c>
      <c r="E13" s="225">
        <f ca="1">IFERROR(SUMIFS('TABELLA DI APPOGGIO'!$BS$2:$BS$86,'TABELLA DI APPOGGIO'!$C$2:$C$86,C13,'TABELLA DI APPOGGIO'!$A$2:$A$86,"=Sì"),)</f>
        <v>0</v>
      </c>
      <c r="F13" s="226">
        <f ca="1">IFERROR(SUMIFS('TABELLA DI APPOGGIO'!$BT$2:$BT$86,'TABELLA DI APPOGGIO'!$C$2:$C$86,C13,'TABELLA DI APPOGGIO'!$A$2:$A$86,"=Sì"),)</f>
        <v>0</v>
      </c>
      <c r="G13" s="225">
        <f ca="1">IFERROR(SUMIFS('TABELLA DI APPOGGIO'!$BU$2:$BU$86,'TABELLA DI APPOGGIO'!$C$2:$C$86,C13,'TABELLA DI APPOGGIO'!$A$2:$A$86,"=Sì"),)</f>
        <v>0</v>
      </c>
      <c r="H13" s="226">
        <f ca="1">IFERROR(SUMIFS('TABELLA DI APPOGGIO'!$BV$2:$BV$86,'TABELLA DI APPOGGIO'!$C$2:$C$86,C13,'TABELLA DI APPOGGIO'!$A$2:$A$86,"=Sì"),)</f>
        <v>0</v>
      </c>
      <c r="I13" s="225">
        <f ca="1">IFERROR(SUMIFS('TABELLA DI APPOGGIO'!$BW$2:$BW$86,'TABELLA DI APPOGGIO'!$C$2:$C$86,C13,'TABELLA DI APPOGGIO'!$A$2:$A$86,"=Sì"),)</f>
        <v>0</v>
      </c>
      <c r="J13" s="226">
        <f ca="1">IFERROR(SUMIFS('TABELLA DI APPOGGIO'!$BX$2:$BX$86,'TABELLA DI APPOGGIO'!$C$2:$C$86,C13,'TABELLA DI APPOGGIO'!$A$2:$A$86,"=Sì"),)</f>
        <v>0</v>
      </c>
      <c r="K13" s="225">
        <f ca="1">IFERROR(SUMIFS('TABELLA DI APPOGGIO'!$BY$2:$BY$86,'TABELLA DI APPOGGIO'!$C$2:$C$86,C13,'TABELLA DI APPOGGIO'!$A$2:$A$86,"=Sì"),)</f>
        <v>0</v>
      </c>
      <c r="L13" s="226">
        <f ca="1">IFERROR(SUMIFS('TABELLA DI APPOGGIO'!$BZ$2:$BZ$86,'TABELLA DI APPOGGIO'!$C$2:$C$86,C13,'TABELLA DI APPOGGIO'!$A$2:$A$86,"=Sì"),)</f>
        <v>0</v>
      </c>
      <c r="M13" s="227">
        <f ca="1">IFERROR(SUMIFS('TABELLA DI APPOGGIO'!$CA$2:$CA$86,'TABELLA DI APPOGGIO'!$C$2:$C$86,C13,'TABELLA DI APPOGGIO'!$A$2:$A$86,"=Sì"),)</f>
        <v>0</v>
      </c>
      <c r="N13" s="228">
        <f t="shared" ca="1" si="0"/>
        <v>0</v>
      </c>
      <c r="O13" s="225" t="str">
        <f t="shared" ca="1" si="1"/>
        <v>NO</v>
      </c>
      <c r="P13" s="226">
        <f ca="1">IFERROR(SUMIFS('TABELLA DI APPOGGIO'!$J$2:$J$86,'TABELLA DI APPOGGIO'!$C$2:$C$86,C13,'TABELLA DI APPOGGIO'!$A$2:$A$86,"=Sì"),)</f>
        <v>0</v>
      </c>
    </row>
    <row r="14" spans="1:16">
      <c r="A14" s="222" t="s">
        <v>871</v>
      </c>
      <c r="B14" s="223" t="s">
        <v>556</v>
      </c>
      <c r="C14" s="198" t="s">
        <v>878</v>
      </c>
      <c r="D14" s="224" t="s">
        <v>139</v>
      </c>
      <c r="E14" s="225">
        <f ca="1">IFERROR(SUMIFS('TABELLA DI APPOGGIO'!$BS$2:$BS$86,'TABELLA DI APPOGGIO'!$C$2:$C$86,C14,'TABELLA DI APPOGGIO'!$A$2:$A$86,"=Sì"),)</f>
        <v>0</v>
      </c>
      <c r="F14" s="226">
        <f ca="1">IFERROR(SUMIFS('TABELLA DI APPOGGIO'!$BT$2:$BT$86,'TABELLA DI APPOGGIO'!$C$2:$C$86,C14,'TABELLA DI APPOGGIO'!$A$2:$A$86,"=Sì"),)</f>
        <v>0</v>
      </c>
      <c r="G14" s="225">
        <f ca="1">IFERROR(SUMIFS('TABELLA DI APPOGGIO'!$BU$2:$BU$86,'TABELLA DI APPOGGIO'!$C$2:$C$86,C14,'TABELLA DI APPOGGIO'!$A$2:$A$86,"=Sì"),)</f>
        <v>0</v>
      </c>
      <c r="H14" s="226">
        <f ca="1">IFERROR(SUMIFS('TABELLA DI APPOGGIO'!$BV$2:$BV$86,'TABELLA DI APPOGGIO'!$C$2:$C$86,C14,'TABELLA DI APPOGGIO'!$A$2:$A$86,"=Sì"),)</f>
        <v>0</v>
      </c>
      <c r="I14" s="225">
        <f ca="1">IFERROR(SUMIFS('TABELLA DI APPOGGIO'!$BW$2:$BW$86,'TABELLA DI APPOGGIO'!$C$2:$C$86,C14,'TABELLA DI APPOGGIO'!$A$2:$A$86,"=Sì"),)</f>
        <v>0</v>
      </c>
      <c r="J14" s="226">
        <f ca="1">IFERROR(SUMIFS('TABELLA DI APPOGGIO'!$BX$2:$BX$86,'TABELLA DI APPOGGIO'!$C$2:$C$86,C14,'TABELLA DI APPOGGIO'!$A$2:$A$86,"=Sì"),)</f>
        <v>0</v>
      </c>
      <c r="K14" s="225">
        <f ca="1">IFERROR(SUMIFS('TABELLA DI APPOGGIO'!$BY$2:$BY$86,'TABELLA DI APPOGGIO'!$C$2:$C$86,C14,'TABELLA DI APPOGGIO'!$A$2:$A$86,"=Sì"),)</f>
        <v>0</v>
      </c>
      <c r="L14" s="226">
        <f ca="1">IFERROR(SUMIFS('TABELLA DI APPOGGIO'!$BZ$2:$BZ$86,'TABELLA DI APPOGGIO'!$C$2:$C$86,C14,'TABELLA DI APPOGGIO'!$A$2:$A$86,"=Sì"),)</f>
        <v>0</v>
      </c>
      <c r="M14" s="227">
        <f ca="1">IFERROR(SUMIFS('TABELLA DI APPOGGIO'!$CA$2:$CA$86,'TABELLA DI APPOGGIO'!$C$2:$C$86,C14,'TABELLA DI APPOGGIO'!$A$2:$A$86,"=Sì"),)</f>
        <v>0</v>
      </c>
      <c r="N14" s="228">
        <f t="shared" ca="1" si="0"/>
        <v>0</v>
      </c>
      <c r="O14" s="225" t="str">
        <f t="shared" ca="1" si="1"/>
        <v>NO</v>
      </c>
      <c r="P14" s="226">
        <f ca="1">IFERROR(SUMIFS('TABELLA DI APPOGGIO'!$J$2:$J$86,'TABELLA DI APPOGGIO'!$C$2:$C$86,C14,'TABELLA DI APPOGGIO'!$A$2:$A$86,"=Sì"),)</f>
        <v>0</v>
      </c>
    </row>
    <row r="15" spans="1:16">
      <c r="A15" s="222" t="s">
        <v>871</v>
      </c>
      <c r="B15" s="223" t="s">
        <v>556</v>
      </c>
      <c r="C15" s="198" t="s">
        <v>879</v>
      </c>
      <c r="D15" s="224" t="s">
        <v>880</v>
      </c>
      <c r="E15" s="225">
        <f ca="1">IFERROR(SUMIFS('TABELLA DI APPOGGIO'!$BS$2:$BS$86,'TABELLA DI APPOGGIO'!$C$2:$C$86,C15,'TABELLA DI APPOGGIO'!$A$2:$A$86,"=Sì"),)</f>
        <v>0</v>
      </c>
      <c r="F15" s="226">
        <f ca="1">IFERROR(SUMIFS('TABELLA DI APPOGGIO'!$BT$2:$BT$86,'TABELLA DI APPOGGIO'!$C$2:$C$86,C15,'TABELLA DI APPOGGIO'!$A$2:$A$86,"=Sì"),)</f>
        <v>0</v>
      </c>
      <c r="G15" s="225">
        <f ca="1">IFERROR(SUMIFS('TABELLA DI APPOGGIO'!$BU$2:$BU$86,'TABELLA DI APPOGGIO'!$C$2:$C$86,C15,'TABELLA DI APPOGGIO'!$A$2:$A$86,"=Sì"),)</f>
        <v>0</v>
      </c>
      <c r="H15" s="226">
        <f ca="1">IFERROR(SUMIFS('TABELLA DI APPOGGIO'!$BV$2:$BV$86,'TABELLA DI APPOGGIO'!$C$2:$C$86,C15,'TABELLA DI APPOGGIO'!$A$2:$A$86,"=Sì"),)</f>
        <v>0</v>
      </c>
      <c r="I15" s="225">
        <f ca="1">IFERROR(SUMIFS('TABELLA DI APPOGGIO'!$BW$2:$BW$86,'TABELLA DI APPOGGIO'!$C$2:$C$86,C15,'TABELLA DI APPOGGIO'!$A$2:$A$86,"=Sì"),)</f>
        <v>0</v>
      </c>
      <c r="J15" s="226">
        <f ca="1">IFERROR(SUMIFS('TABELLA DI APPOGGIO'!$BX$2:$BX$86,'TABELLA DI APPOGGIO'!$C$2:$C$86,C15,'TABELLA DI APPOGGIO'!$A$2:$A$86,"=Sì"),)</f>
        <v>0</v>
      </c>
      <c r="K15" s="225">
        <f ca="1">IFERROR(SUMIFS('TABELLA DI APPOGGIO'!$BY$2:$BY$86,'TABELLA DI APPOGGIO'!$C$2:$C$86,C15,'TABELLA DI APPOGGIO'!$A$2:$A$86,"=Sì"),)</f>
        <v>0</v>
      </c>
      <c r="L15" s="226">
        <f ca="1">IFERROR(SUMIFS('TABELLA DI APPOGGIO'!$BZ$2:$BZ$86,'TABELLA DI APPOGGIO'!$C$2:$C$86,C15,'TABELLA DI APPOGGIO'!$A$2:$A$86,"=Sì"),)</f>
        <v>0</v>
      </c>
      <c r="M15" s="227">
        <f ca="1">IFERROR(SUMIFS('TABELLA DI APPOGGIO'!$CA$2:$CA$86,'TABELLA DI APPOGGIO'!$C$2:$C$86,C15,'TABELLA DI APPOGGIO'!$A$2:$A$86,"=Sì"),)</f>
        <v>0</v>
      </c>
      <c r="N15" s="228">
        <f t="shared" ca="1" si="0"/>
        <v>0</v>
      </c>
      <c r="O15" s="225" t="str">
        <f t="shared" ca="1" si="1"/>
        <v>NO</v>
      </c>
      <c r="P15" s="226">
        <f ca="1">IFERROR(SUMIFS('TABELLA DI APPOGGIO'!$J$2:$J$86,'TABELLA DI APPOGGIO'!$C$2:$C$86,C15,'TABELLA DI APPOGGIO'!$A$2:$A$86,"=Sì"),)</f>
        <v>0</v>
      </c>
    </row>
    <row r="16" spans="1:16">
      <c r="A16" s="222" t="s">
        <v>871</v>
      </c>
      <c r="B16" s="223" t="s">
        <v>556</v>
      </c>
      <c r="C16" s="198" t="s">
        <v>881</v>
      </c>
      <c r="D16" s="224" t="s">
        <v>596</v>
      </c>
      <c r="E16" s="225">
        <f ca="1">IFERROR(SUMIFS('TABELLA DI APPOGGIO'!$BS$2:$BS$86,'TABELLA DI APPOGGIO'!$C$2:$C$86,C16,'TABELLA DI APPOGGIO'!$A$2:$A$86,"=Sì"),)</f>
        <v>0</v>
      </c>
      <c r="F16" s="226">
        <f ca="1">IFERROR(SUMIFS('TABELLA DI APPOGGIO'!$BT$2:$BT$86,'TABELLA DI APPOGGIO'!$C$2:$C$86,C16,'TABELLA DI APPOGGIO'!$A$2:$A$86,"=Sì"),)</f>
        <v>0</v>
      </c>
      <c r="G16" s="225">
        <f ca="1">IFERROR(SUMIFS('TABELLA DI APPOGGIO'!$BU$2:$BU$86,'TABELLA DI APPOGGIO'!$C$2:$C$86,C16,'TABELLA DI APPOGGIO'!$A$2:$A$86,"=Sì"),)</f>
        <v>0</v>
      </c>
      <c r="H16" s="226">
        <f ca="1">IFERROR(SUMIFS('TABELLA DI APPOGGIO'!$BV$2:$BV$86,'TABELLA DI APPOGGIO'!$C$2:$C$86,C16,'TABELLA DI APPOGGIO'!$A$2:$A$86,"=Sì"),)</f>
        <v>0</v>
      </c>
      <c r="I16" s="225">
        <f ca="1">IFERROR(SUMIFS('TABELLA DI APPOGGIO'!$BW$2:$BW$86,'TABELLA DI APPOGGIO'!$C$2:$C$86,C16,'TABELLA DI APPOGGIO'!$A$2:$A$86,"=Sì"),)</f>
        <v>0</v>
      </c>
      <c r="J16" s="226">
        <f ca="1">IFERROR(SUMIFS('TABELLA DI APPOGGIO'!$BX$2:$BX$86,'TABELLA DI APPOGGIO'!$C$2:$C$86,C16,'TABELLA DI APPOGGIO'!$A$2:$A$86,"=Sì"),)</f>
        <v>0</v>
      </c>
      <c r="K16" s="225">
        <f ca="1">IFERROR(SUMIFS('TABELLA DI APPOGGIO'!$BY$2:$BY$86,'TABELLA DI APPOGGIO'!$C$2:$C$86,C16,'TABELLA DI APPOGGIO'!$A$2:$A$86,"=Sì"),)</f>
        <v>0</v>
      </c>
      <c r="L16" s="226">
        <f ca="1">IFERROR(SUMIFS('TABELLA DI APPOGGIO'!$BZ$2:$BZ$86,'TABELLA DI APPOGGIO'!$C$2:$C$86,C16,'TABELLA DI APPOGGIO'!$A$2:$A$86,"=Sì"),)</f>
        <v>0</v>
      </c>
      <c r="M16" s="227">
        <f ca="1">IFERROR(SUMIFS('TABELLA DI APPOGGIO'!$CA$2:$CA$86,'TABELLA DI APPOGGIO'!$C$2:$C$86,C16,'TABELLA DI APPOGGIO'!$A$2:$A$86,"=Sì"),)</f>
        <v>0</v>
      </c>
      <c r="N16" s="228">
        <f t="shared" ca="1" si="0"/>
        <v>0</v>
      </c>
      <c r="O16" s="225" t="str">
        <f t="shared" ca="1" si="1"/>
        <v>NO</v>
      </c>
      <c r="P16" s="226">
        <f ca="1">IFERROR(SUMIFS('TABELLA DI APPOGGIO'!$J$2:$J$86,'TABELLA DI APPOGGIO'!$C$2:$C$86,C16,'TABELLA DI APPOGGIO'!$A$2:$A$86,"=Sì"),)</f>
        <v>0</v>
      </c>
    </row>
    <row r="17" spans="1:16">
      <c r="A17" s="245" t="s">
        <v>871</v>
      </c>
      <c r="B17" s="246" t="s">
        <v>556</v>
      </c>
      <c r="C17" s="247" t="s">
        <v>882</v>
      </c>
      <c r="D17" s="248" t="s">
        <v>603</v>
      </c>
      <c r="E17" s="249">
        <f ca="1">IFERROR(SUMIFS('TABELLA DI APPOGGIO'!$BS$2:$BS$86,'TABELLA DI APPOGGIO'!$C$2:$C$86,C17,'TABELLA DI APPOGGIO'!$A$2:$A$86,"=Sì"),)</f>
        <v>0</v>
      </c>
      <c r="F17" s="250">
        <f ca="1">IFERROR(SUMIFS('TABELLA DI APPOGGIO'!$BT$2:$BT$86,'TABELLA DI APPOGGIO'!$C$2:$C$86,C17,'TABELLA DI APPOGGIO'!$A$2:$A$86,"=Sì"),)</f>
        <v>0</v>
      </c>
      <c r="G17" s="249">
        <f ca="1">IFERROR(SUMIFS('TABELLA DI APPOGGIO'!$BU$2:$BU$86,'TABELLA DI APPOGGIO'!$C$2:$C$86,C17,'TABELLA DI APPOGGIO'!$A$2:$A$86,"=Sì"),)</f>
        <v>0</v>
      </c>
      <c r="H17" s="250">
        <f ca="1">IFERROR(SUMIFS('TABELLA DI APPOGGIO'!$BV$2:$BV$86,'TABELLA DI APPOGGIO'!$C$2:$C$86,C17,'TABELLA DI APPOGGIO'!$A$2:$A$86,"=Sì"),)</f>
        <v>0</v>
      </c>
      <c r="I17" s="249">
        <f ca="1">IFERROR(SUMIFS('TABELLA DI APPOGGIO'!$BW$2:$BW$86,'TABELLA DI APPOGGIO'!$C$2:$C$86,C17,'TABELLA DI APPOGGIO'!$A$2:$A$86,"=Sì"),)</f>
        <v>0</v>
      </c>
      <c r="J17" s="250">
        <f ca="1">IFERROR(SUMIFS('TABELLA DI APPOGGIO'!$BX$2:$BX$86,'TABELLA DI APPOGGIO'!$C$2:$C$86,C17,'TABELLA DI APPOGGIO'!$A$2:$A$86,"=Sì"),)</f>
        <v>0</v>
      </c>
      <c r="K17" s="249">
        <f ca="1">IFERROR(SUMIFS('TABELLA DI APPOGGIO'!$BY$2:$BY$86,'TABELLA DI APPOGGIO'!$C$2:$C$86,C17,'TABELLA DI APPOGGIO'!$A$2:$A$86,"=Sì"),)</f>
        <v>0</v>
      </c>
      <c r="L17" s="250">
        <f ca="1">IFERROR(SUMIFS('TABELLA DI APPOGGIO'!$BZ$2:$BZ$86,'TABELLA DI APPOGGIO'!$C$2:$C$86,C17,'TABELLA DI APPOGGIO'!$A$2:$A$86,"=Sì"),)</f>
        <v>0</v>
      </c>
      <c r="M17" s="251">
        <f ca="1">IFERROR(SUMIFS('TABELLA DI APPOGGIO'!$CA$2:$CA$86,'TABELLA DI APPOGGIO'!$C$2:$C$86,C17,'TABELLA DI APPOGGIO'!$A$2:$A$86,"=Sì"),)</f>
        <v>0</v>
      </c>
      <c r="N17" s="252">
        <f t="shared" ca="1" si="0"/>
        <v>0</v>
      </c>
      <c r="O17" s="249" t="str">
        <f t="shared" ca="1" si="1"/>
        <v>NO</v>
      </c>
      <c r="P17" s="250">
        <f ca="1">IFERROR(SUMIFS('TABELLA DI APPOGGIO'!$J$2:$J$86,'TABELLA DI APPOGGIO'!$C$2:$C$86,C17,'TABELLA DI APPOGGIO'!$A$2:$A$86,"=Sì"),)</f>
        <v>0</v>
      </c>
    </row>
    <row r="18" spans="1:16">
      <c r="A18" s="214" t="s">
        <v>883</v>
      </c>
      <c r="B18" s="215" t="s">
        <v>607</v>
      </c>
      <c r="C18" s="216" t="s">
        <v>884</v>
      </c>
      <c r="D18" s="217" t="s">
        <v>608</v>
      </c>
      <c r="E18" s="218">
        <f ca="1">IFERROR(SUMIFS('TABELLA DI APPOGGIO'!$BS$2:$BS$86,'TABELLA DI APPOGGIO'!$C$2:$C$86,C18,'TABELLA DI APPOGGIO'!$A$2:$A$86,"=Sì"),)</f>
        <v>0</v>
      </c>
      <c r="F18" s="219">
        <f ca="1">IFERROR(SUMIFS('TABELLA DI APPOGGIO'!$BT$2:$BT$86,'TABELLA DI APPOGGIO'!$C$2:$C$86,C18,'TABELLA DI APPOGGIO'!$A$2:$A$86,"=Sì"),)</f>
        <v>0</v>
      </c>
      <c r="G18" s="218">
        <f ca="1">IFERROR(SUMIFS('TABELLA DI APPOGGIO'!$BU$2:$BU$86,'TABELLA DI APPOGGIO'!$C$2:$C$86,C18,'TABELLA DI APPOGGIO'!$A$2:$A$86,"=Sì"),)</f>
        <v>0</v>
      </c>
      <c r="H18" s="219">
        <f ca="1">IFERROR(SUMIFS('TABELLA DI APPOGGIO'!$BV$2:$BV$86,'TABELLA DI APPOGGIO'!$C$2:$C$86,C18,'TABELLA DI APPOGGIO'!$A$2:$A$86,"=Sì"),)</f>
        <v>0</v>
      </c>
      <c r="I18" s="218">
        <f ca="1">IFERROR(SUMIFS('TABELLA DI APPOGGIO'!$BW$2:$BW$86,'TABELLA DI APPOGGIO'!$C$2:$C$86,C18,'TABELLA DI APPOGGIO'!$A$2:$A$86,"=Sì"),)</f>
        <v>0</v>
      </c>
      <c r="J18" s="219">
        <f ca="1">IFERROR(SUMIFS('TABELLA DI APPOGGIO'!$BX$2:$BX$86,'TABELLA DI APPOGGIO'!$C$2:$C$86,C18,'TABELLA DI APPOGGIO'!$A$2:$A$86,"=Sì"),)</f>
        <v>0</v>
      </c>
      <c r="K18" s="218">
        <f ca="1">IFERROR(SUMIFS('TABELLA DI APPOGGIO'!$BY$2:$BY$86,'TABELLA DI APPOGGIO'!$C$2:$C$86,C18,'TABELLA DI APPOGGIO'!$A$2:$A$86,"=Sì"),)</f>
        <v>0</v>
      </c>
      <c r="L18" s="219">
        <f ca="1">IFERROR(SUMIFS('TABELLA DI APPOGGIO'!$BZ$2:$BZ$86,'TABELLA DI APPOGGIO'!$C$2:$C$86,C18,'TABELLA DI APPOGGIO'!$A$2:$A$86,"=Sì"),)</f>
        <v>0</v>
      </c>
      <c r="M18" s="220">
        <f ca="1">IFERROR(SUMIFS('TABELLA DI APPOGGIO'!$CA$2:$CA$86,'TABELLA DI APPOGGIO'!$C$2:$C$86,C18,'TABELLA DI APPOGGIO'!$A$2:$A$86,"=Sì"),)</f>
        <v>0</v>
      </c>
      <c r="N18" s="221">
        <f t="shared" ca="1" si="0"/>
        <v>0</v>
      </c>
      <c r="O18" s="218" t="str">
        <f t="shared" ca="1" si="1"/>
        <v>NO</v>
      </c>
      <c r="P18" s="219">
        <f ca="1">IFERROR(SUMIFS('TABELLA DI APPOGGIO'!$J$2:$J$86,'TABELLA DI APPOGGIO'!$C$2:$C$86,C18,'TABELLA DI APPOGGIO'!$A$2:$A$86,"=Sì"),)</f>
        <v>0</v>
      </c>
    </row>
    <row r="19" spans="1:16">
      <c r="A19" s="222" t="s">
        <v>883</v>
      </c>
      <c r="B19" s="223" t="s">
        <v>607</v>
      </c>
      <c r="C19" s="198" t="s">
        <v>885</v>
      </c>
      <c r="D19" s="224" t="s">
        <v>617</v>
      </c>
      <c r="E19" s="225">
        <f ca="1">IFERROR(SUMIFS('TABELLA DI APPOGGIO'!$BS$2:$BS$86,'TABELLA DI APPOGGIO'!$C$2:$C$86,C19,'TABELLA DI APPOGGIO'!$A$2:$A$86,"=Sì"),)</f>
        <v>0</v>
      </c>
      <c r="F19" s="226">
        <f ca="1">IFERROR(SUMIFS('TABELLA DI APPOGGIO'!$BT$2:$BT$86,'TABELLA DI APPOGGIO'!$C$2:$C$86,C19,'TABELLA DI APPOGGIO'!$A$2:$A$86,"=Sì"),)</f>
        <v>0</v>
      </c>
      <c r="G19" s="225">
        <f ca="1">IFERROR(SUMIFS('TABELLA DI APPOGGIO'!$BU$2:$BU$86,'TABELLA DI APPOGGIO'!$C$2:$C$86,C19,'TABELLA DI APPOGGIO'!$A$2:$A$86,"=Sì"),)</f>
        <v>0</v>
      </c>
      <c r="H19" s="226">
        <f ca="1">IFERROR(SUMIFS('TABELLA DI APPOGGIO'!$BV$2:$BV$86,'TABELLA DI APPOGGIO'!$C$2:$C$86,C19,'TABELLA DI APPOGGIO'!$A$2:$A$86,"=Sì"),)</f>
        <v>0</v>
      </c>
      <c r="I19" s="225">
        <f ca="1">IFERROR(SUMIFS('TABELLA DI APPOGGIO'!$BW$2:$BW$86,'TABELLA DI APPOGGIO'!$C$2:$C$86,C19,'TABELLA DI APPOGGIO'!$A$2:$A$86,"=Sì"),)</f>
        <v>0</v>
      </c>
      <c r="J19" s="226">
        <f ca="1">IFERROR(SUMIFS('TABELLA DI APPOGGIO'!$BX$2:$BX$86,'TABELLA DI APPOGGIO'!$C$2:$C$86,C19,'TABELLA DI APPOGGIO'!$A$2:$A$86,"=Sì"),)</f>
        <v>0</v>
      </c>
      <c r="K19" s="225">
        <f ca="1">IFERROR(SUMIFS('TABELLA DI APPOGGIO'!$BY$2:$BY$86,'TABELLA DI APPOGGIO'!$C$2:$C$86,C19,'TABELLA DI APPOGGIO'!$A$2:$A$86,"=Sì"),)</f>
        <v>0</v>
      </c>
      <c r="L19" s="226">
        <f ca="1">IFERROR(SUMIFS('TABELLA DI APPOGGIO'!$BZ$2:$BZ$86,'TABELLA DI APPOGGIO'!$C$2:$C$86,C19,'TABELLA DI APPOGGIO'!$A$2:$A$86,"=Sì"),)</f>
        <v>0</v>
      </c>
      <c r="M19" s="227">
        <f ca="1">IFERROR(SUMIFS('TABELLA DI APPOGGIO'!$CA$2:$CA$86,'TABELLA DI APPOGGIO'!$C$2:$C$86,C19,'TABELLA DI APPOGGIO'!$A$2:$A$86,"=Sì"),)</f>
        <v>0</v>
      </c>
      <c r="N19" s="228">
        <f t="shared" ca="1" si="0"/>
        <v>0</v>
      </c>
      <c r="O19" s="225" t="str">
        <f t="shared" ca="1" si="1"/>
        <v>NO</v>
      </c>
      <c r="P19" s="226">
        <f ca="1">IFERROR(SUMIFS('TABELLA DI APPOGGIO'!$J$2:$J$86,'TABELLA DI APPOGGIO'!$C$2:$C$86,C19,'TABELLA DI APPOGGIO'!$A$2:$A$86,"=Sì"),)</f>
        <v>0</v>
      </c>
    </row>
    <row r="20" spans="1:16">
      <c r="A20" s="222" t="s">
        <v>883</v>
      </c>
      <c r="B20" s="223" t="s">
        <v>607</v>
      </c>
      <c r="C20" s="198" t="s">
        <v>886</v>
      </c>
      <c r="D20" s="224" t="s">
        <v>624</v>
      </c>
      <c r="E20" s="225">
        <f ca="1">IFERROR(SUMIFS('TABELLA DI APPOGGIO'!$BS$2:$BS$86,'TABELLA DI APPOGGIO'!$C$2:$C$86,C20,'TABELLA DI APPOGGIO'!$A$2:$A$86,"=Sì"),)</f>
        <v>0</v>
      </c>
      <c r="F20" s="226">
        <f ca="1">IFERROR(SUMIFS('TABELLA DI APPOGGIO'!$BT$2:$BT$86,'TABELLA DI APPOGGIO'!$C$2:$C$86,C20,'TABELLA DI APPOGGIO'!$A$2:$A$86,"=Sì"),)</f>
        <v>0</v>
      </c>
      <c r="G20" s="225">
        <f ca="1">IFERROR(SUMIFS('TABELLA DI APPOGGIO'!$BU$2:$BU$86,'TABELLA DI APPOGGIO'!$C$2:$C$86,C20,'TABELLA DI APPOGGIO'!$A$2:$A$86,"=Sì"),)</f>
        <v>0</v>
      </c>
      <c r="H20" s="226">
        <f ca="1">IFERROR(SUMIFS('TABELLA DI APPOGGIO'!$BV$2:$BV$86,'TABELLA DI APPOGGIO'!$C$2:$C$86,C20,'TABELLA DI APPOGGIO'!$A$2:$A$86,"=Sì"),)</f>
        <v>0</v>
      </c>
      <c r="I20" s="225">
        <f ca="1">IFERROR(SUMIFS('TABELLA DI APPOGGIO'!$BW$2:$BW$86,'TABELLA DI APPOGGIO'!$C$2:$C$86,C20,'TABELLA DI APPOGGIO'!$A$2:$A$86,"=Sì"),)</f>
        <v>0</v>
      </c>
      <c r="J20" s="226">
        <f ca="1">IFERROR(SUMIFS('TABELLA DI APPOGGIO'!$BX$2:$BX$86,'TABELLA DI APPOGGIO'!$C$2:$C$86,C20,'TABELLA DI APPOGGIO'!$A$2:$A$86,"=Sì"),)</f>
        <v>0</v>
      </c>
      <c r="K20" s="225">
        <f ca="1">IFERROR(SUMIFS('TABELLA DI APPOGGIO'!$BY$2:$BY$86,'TABELLA DI APPOGGIO'!$C$2:$C$86,C20,'TABELLA DI APPOGGIO'!$A$2:$A$86,"=Sì"),)</f>
        <v>0</v>
      </c>
      <c r="L20" s="226">
        <f ca="1">IFERROR(SUMIFS('TABELLA DI APPOGGIO'!$BZ$2:$BZ$86,'TABELLA DI APPOGGIO'!$C$2:$C$86,C20,'TABELLA DI APPOGGIO'!$A$2:$A$86,"=Sì"),)</f>
        <v>0</v>
      </c>
      <c r="M20" s="227">
        <f ca="1">IFERROR(SUMIFS('TABELLA DI APPOGGIO'!$CA$2:$CA$86,'TABELLA DI APPOGGIO'!$C$2:$C$86,C20,'TABELLA DI APPOGGIO'!$A$2:$A$86,"=Sì"),)</f>
        <v>0</v>
      </c>
      <c r="N20" s="228">
        <f t="shared" ca="1" si="0"/>
        <v>0</v>
      </c>
      <c r="O20" s="225" t="str">
        <f t="shared" ca="1" si="1"/>
        <v>NO</v>
      </c>
      <c r="P20" s="226">
        <f ca="1">IFERROR(SUMIFS('TABELLA DI APPOGGIO'!$J$2:$J$86,'TABELLA DI APPOGGIO'!$C$2:$C$86,C20,'TABELLA DI APPOGGIO'!$A$2:$A$86,"=Sì"),)</f>
        <v>0</v>
      </c>
    </row>
    <row r="21" spans="1:16">
      <c r="A21" s="229" t="s">
        <v>883</v>
      </c>
      <c r="B21" s="230" t="s">
        <v>607</v>
      </c>
      <c r="C21" s="231" t="s">
        <v>887</v>
      </c>
      <c r="D21" s="232" t="s">
        <v>636</v>
      </c>
      <c r="E21" s="233">
        <f ca="1">IFERROR(SUMIFS('TABELLA DI APPOGGIO'!$BS$2:$BS$86,'TABELLA DI APPOGGIO'!$C$2:$C$86,C21,'TABELLA DI APPOGGIO'!$A$2:$A$86,"=Sì"),)</f>
        <v>0</v>
      </c>
      <c r="F21" s="234">
        <f ca="1">IFERROR(SUMIFS('TABELLA DI APPOGGIO'!$BT$2:$BT$86,'TABELLA DI APPOGGIO'!$C$2:$C$86,C21,'TABELLA DI APPOGGIO'!$A$2:$A$86,"=Sì"),)</f>
        <v>0</v>
      </c>
      <c r="G21" s="233">
        <f ca="1">IFERROR(SUMIFS('TABELLA DI APPOGGIO'!$BU$2:$BU$86,'TABELLA DI APPOGGIO'!$C$2:$C$86,C21,'TABELLA DI APPOGGIO'!$A$2:$A$86,"=Sì"),)</f>
        <v>0</v>
      </c>
      <c r="H21" s="234">
        <f ca="1">IFERROR(SUMIFS('TABELLA DI APPOGGIO'!$BV$2:$BV$86,'TABELLA DI APPOGGIO'!$C$2:$C$86,C21,'TABELLA DI APPOGGIO'!$A$2:$A$86,"=Sì"),)</f>
        <v>0</v>
      </c>
      <c r="I21" s="233">
        <f ca="1">IFERROR(SUMIFS('TABELLA DI APPOGGIO'!$BW$2:$BW$86,'TABELLA DI APPOGGIO'!$C$2:$C$86,C21,'TABELLA DI APPOGGIO'!$A$2:$A$86,"=Sì"),)</f>
        <v>0</v>
      </c>
      <c r="J21" s="234">
        <f ca="1">IFERROR(SUMIFS('TABELLA DI APPOGGIO'!$BX$2:$BX$86,'TABELLA DI APPOGGIO'!$C$2:$C$86,C21,'TABELLA DI APPOGGIO'!$A$2:$A$86,"=Sì"),)</f>
        <v>0</v>
      </c>
      <c r="K21" s="233">
        <f ca="1">IFERROR(SUMIFS('TABELLA DI APPOGGIO'!$BY$2:$BY$86,'TABELLA DI APPOGGIO'!$C$2:$C$86,C21,'TABELLA DI APPOGGIO'!$A$2:$A$86,"=Sì"),)</f>
        <v>0</v>
      </c>
      <c r="L21" s="234">
        <f ca="1">IFERROR(SUMIFS('TABELLA DI APPOGGIO'!$BZ$2:$BZ$86,'TABELLA DI APPOGGIO'!$C$2:$C$86,C21,'TABELLA DI APPOGGIO'!$A$2:$A$86,"=Sì"),)</f>
        <v>0</v>
      </c>
      <c r="M21" s="235">
        <f ca="1">IFERROR(SUMIFS('TABELLA DI APPOGGIO'!$CA$2:$CA$86,'TABELLA DI APPOGGIO'!$C$2:$C$86,C21,'TABELLA DI APPOGGIO'!$A$2:$A$86,"=Sì"),)</f>
        <v>0</v>
      </c>
      <c r="N21" s="236">
        <f t="shared" ca="1" si="0"/>
        <v>0</v>
      </c>
      <c r="O21" s="233" t="str">
        <f t="shared" ca="1" si="1"/>
        <v>NO</v>
      </c>
      <c r="P21" s="234">
        <f ca="1">IFERROR(SUMIFS('TABELLA DI APPOGGIO'!$J$2:$J$86,'TABELLA DI APPOGGIO'!$C$2:$C$86,C21,'TABELLA DI APPOGGIO'!$A$2:$A$86,"=Sì"),)</f>
        <v>0</v>
      </c>
    </row>
    <row r="22" spans="1:16">
      <c r="A22" s="237" t="s">
        <v>888</v>
      </c>
      <c r="B22" s="238" t="s">
        <v>639</v>
      </c>
      <c r="C22" s="239" t="s">
        <v>889</v>
      </c>
      <c r="D22" s="240" t="s">
        <v>641</v>
      </c>
      <c r="E22" s="241">
        <f ca="1">IFERROR(SUMIFS('TABELLA DI APPOGGIO'!$BS$2:$BS$86,'TABELLA DI APPOGGIO'!$C$2:$C$86,C22,'TABELLA DI APPOGGIO'!$A$2:$A$86,"=Sì"),)</f>
        <v>0</v>
      </c>
      <c r="F22" s="242">
        <f ca="1">IFERROR(SUMIFS('TABELLA DI APPOGGIO'!$BT$2:$BT$86,'TABELLA DI APPOGGIO'!$C$2:$C$86,C22,'TABELLA DI APPOGGIO'!$A$2:$A$86,"=Sì"),)</f>
        <v>0</v>
      </c>
      <c r="G22" s="241">
        <f ca="1">IFERROR(SUMIFS('TABELLA DI APPOGGIO'!$BU$2:$BU$86,'TABELLA DI APPOGGIO'!$C$2:$C$86,C22,'TABELLA DI APPOGGIO'!$A$2:$A$86,"=Sì"),)</f>
        <v>0</v>
      </c>
      <c r="H22" s="242">
        <f ca="1">IFERROR(SUMIFS('TABELLA DI APPOGGIO'!$BV$2:$BV$86,'TABELLA DI APPOGGIO'!$C$2:$C$86,C22,'TABELLA DI APPOGGIO'!$A$2:$A$86,"=Sì"),)</f>
        <v>0</v>
      </c>
      <c r="I22" s="241">
        <f ca="1">IFERROR(SUMIFS('TABELLA DI APPOGGIO'!$BW$2:$BW$86,'TABELLA DI APPOGGIO'!$C$2:$C$86,C22,'TABELLA DI APPOGGIO'!$A$2:$A$86,"=Sì"),)</f>
        <v>0</v>
      </c>
      <c r="J22" s="242">
        <f ca="1">IFERROR(SUMIFS('TABELLA DI APPOGGIO'!$BX$2:$BX$86,'TABELLA DI APPOGGIO'!$C$2:$C$86,C22,'TABELLA DI APPOGGIO'!$A$2:$A$86,"=Sì"),)</f>
        <v>0</v>
      </c>
      <c r="K22" s="241">
        <f ca="1">IFERROR(SUMIFS('TABELLA DI APPOGGIO'!$BY$2:$BY$86,'TABELLA DI APPOGGIO'!$C$2:$C$86,C22,'TABELLA DI APPOGGIO'!$A$2:$A$86,"=Sì"),)</f>
        <v>0</v>
      </c>
      <c r="L22" s="242">
        <f ca="1">IFERROR(SUMIFS('TABELLA DI APPOGGIO'!$BZ$2:$BZ$86,'TABELLA DI APPOGGIO'!$C$2:$C$86,C22,'TABELLA DI APPOGGIO'!$A$2:$A$86,"=Sì"),)</f>
        <v>0</v>
      </c>
      <c r="M22" s="243">
        <f ca="1">IFERROR(SUMIFS('TABELLA DI APPOGGIO'!$CA$2:$CA$86,'TABELLA DI APPOGGIO'!$C$2:$C$86,C22,'TABELLA DI APPOGGIO'!$A$2:$A$86,"=Sì"),)</f>
        <v>0</v>
      </c>
      <c r="N22" s="244">
        <f t="shared" ca="1" si="0"/>
        <v>0</v>
      </c>
      <c r="O22" s="241" t="str">
        <f t="shared" ca="1" si="1"/>
        <v>NO</v>
      </c>
      <c r="P22" s="242">
        <f ca="1">IFERROR(SUMIFS('TABELLA DI APPOGGIO'!$J$2:$J$86,'TABELLA DI APPOGGIO'!$C$2:$C$86,C22,'TABELLA DI APPOGGIO'!$A$2:$A$86,"=Sì"),)</f>
        <v>0</v>
      </c>
    </row>
    <row r="23" spans="1:16">
      <c r="A23" s="222" t="s">
        <v>888</v>
      </c>
      <c r="B23" s="223" t="s">
        <v>639</v>
      </c>
      <c r="C23" s="198" t="s">
        <v>890</v>
      </c>
      <c r="D23" s="224" t="s">
        <v>649</v>
      </c>
      <c r="E23" s="225">
        <f ca="1">IFERROR(SUMIFS('TABELLA DI APPOGGIO'!$BS$2:$BS$86,'TABELLA DI APPOGGIO'!$C$2:$C$86,C23,'TABELLA DI APPOGGIO'!$A$2:$A$86,"=Sì"),)</f>
        <v>0</v>
      </c>
      <c r="F23" s="226">
        <f ca="1">IFERROR(SUMIFS('TABELLA DI APPOGGIO'!$BT$2:$BT$86,'TABELLA DI APPOGGIO'!$C$2:$C$86,C23,'TABELLA DI APPOGGIO'!$A$2:$A$86,"=Sì"),)</f>
        <v>0</v>
      </c>
      <c r="G23" s="225">
        <f ca="1">IFERROR(SUMIFS('TABELLA DI APPOGGIO'!$BU$2:$BU$86,'TABELLA DI APPOGGIO'!$C$2:$C$86,C23,'TABELLA DI APPOGGIO'!$A$2:$A$86,"=Sì"),)</f>
        <v>0</v>
      </c>
      <c r="H23" s="226">
        <f ca="1">IFERROR(SUMIFS('TABELLA DI APPOGGIO'!$BV$2:$BV$86,'TABELLA DI APPOGGIO'!$C$2:$C$86,C23,'TABELLA DI APPOGGIO'!$A$2:$A$86,"=Sì"),)</f>
        <v>0</v>
      </c>
      <c r="I23" s="225">
        <f ca="1">IFERROR(SUMIFS('TABELLA DI APPOGGIO'!$BW$2:$BW$86,'TABELLA DI APPOGGIO'!$C$2:$C$86,C23,'TABELLA DI APPOGGIO'!$A$2:$A$86,"=Sì"),)</f>
        <v>0</v>
      </c>
      <c r="J23" s="226">
        <f ca="1">IFERROR(SUMIFS('TABELLA DI APPOGGIO'!$BX$2:$BX$86,'TABELLA DI APPOGGIO'!$C$2:$C$86,C23,'TABELLA DI APPOGGIO'!$A$2:$A$86,"=Sì"),)</f>
        <v>0</v>
      </c>
      <c r="K23" s="225">
        <f ca="1">IFERROR(SUMIFS('TABELLA DI APPOGGIO'!$BY$2:$BY$86,'TABELLA DI APPOGGIO'!$C$2:$C$86,C23,'TABELLA DI APPOGGIO'!$A$2:$A$86,"=Sì"),)</f>
        <v>0</v>
      </c>
      <c r="L23" s="226">
        <f ca="1">IFERROR(SUMIFS('TABELLA DI APPOGGIO'!$BZ$2:$BZ$86,'TABELLA DI APPOGGIO'!$C$2:$C$86,C23,'TABELLA DI APPOGGIO'!$A$2:$A$86,"=Sì"),)</f>
        <v>0</v>
      </c>
      <c r="M23" s="227">
        <f ca="1">IFERROR(SUMIFS('TABELLA DI APPOGGIO'!$CA$2:$CA$86,'TABELLA DI APPOGGIO'!$C$2:$C$86,C23,'TABELLA DI APPOGGIO'!$A$2:$A$86,"=Sì"),)</f>
        <v>0</v>
      </c>
      <c r="N23" s="228">
        <f t="shared" ca="1" si="0"/>
        <v>0</v>
      </c>
      <c r="O23" s="225" t="str">
        <f t="shared" ca="1" si="1"/>
        <v>NO</v>
      </c>
      <c r="P23" s="226">
        <f ca="1">IFERROR(SUMIFS('TABELLA DI APPOGGIO'!$J$2:$J$86,'TABELLA DI APPOGGIO'!$C$2:$C$86,C23,'TABELLA DI APPOGGIO'!$A$2:$A$86,"=Sì"),)</f>
        <v>0</v>
      </c>
    </row>
    <row r="24" spans="1:16">
      <c r="A24" s="222" t="s">
        <v>888</v>
      </c>
      <c r="B24" s="223" t="s">
        <v>639</v>
      </c>
      <c r="C24" s="198" t="s">
        <v>891</v>
      </c>
      <c r="D24" s="224" t="s">
        <v>656</v>
      </c>
      <c r="E24" s="225">
        <f ca="1">IFERROR(SUMIFS('TABELLA DI APPOGGIO'!$BS$2:$BS$86,'TABELLA DI APPOGGIO'!$C$2:$C$86,C24,'TABELLA DI APPOGGIO'!$A$2:$A$86,"=Sì"),)</f>
        <v>0</v>
      </c>
      <c r="F24" s="226">
        <f ca="1">IFERROR(SUMIFS('TABELLA DI APPOGGIO'!$BT$2:$BT$86,'TABELLA DI APPOGGIO'!$C$2:$C$86,C24,'TABELLA DI APPOGGIO'!$A$2:$A$86,"=Sì"),)</f>
        <v>0</v>
      </c>
      <c r="G24" s="225">
        <f ca="1">IFERROR(SUMIFS('TABELLA DI APPOGGIO'!$BU$2:$BU$86,'TABELLA DI APPOGGIO'!$C$2:$C$86,C24,'TABELLA DI APPOGGIO'!$A$2:$A$86,"=Sì"),)</f>
        <v>0</v>
      </c>
      <c r="H24" s="226">
        <f ca="1">IFERROR(SUMIFS('TABELLA DI APPOGGIO'!$BV$2:$BV$86,'TABELLA DI APPOGGIO'!$C$2:$C$86,C24,'TABELLA DI APPOGGIO'!$A$2:$A$86,"=Sì"),)</f>
        <v>0</v>
      </c>
      <c r="I24" s="225">
        <f ca="1">IFERROR(SUMIFS('TABELLA DI APPOGGIO'!$BW$2:$BW$86,'TABELLA DI APPOGGIO'!$C$2:$C$86,C24,'TABELLA DI APPOGGIO'!$A$2:$A$86,"=Sì"),)</f>
        <v>0</v>
      </c>
      <c r="J24" s="226">
        <f ca="1">IFERROR(SUMIFS('TABELLA DI APPOGGIO'!$BX$2:$BX$86,'TABELLA DI APPOGGIO'!$C$2:$C$86,C24,'TABELLA DI APPOGGIO'!$A$2:$A$86,"=Sì"),)</f>
        <v>0</v>
      </c>
      <c r="K24" s="225">
        <f ca="1">IFERROR(SUMIFS('TABELLA DI APPOGGIO'!$BY$2:$BY$86,'TABELLA DI APPOGGIO'!$C$2:$C$86,C24,'TABELLA DI APPOGGIO'!$A$2:$A$86,"=Sì"),)</f>
        <v>0</v>
      </c>
      <c r="L24" s="226">
        <f ca="1">IFERROR(SUMIFS('TABELLA DI APPOGGIO'!$BZ$2:$BZ$86,'TABELLA DI APPOGGIO'!$C$2:$C$86,C24,'TABELLA DI APPOGGIO'!$A$2:$A$86,"=Sì"),)</f>
        <v>0</v>
      </c>
      <c r="M24" s="227">
        <f ca="1">IFERROR(SUMIFS('TABELLA DI APPOGGIO'!$CA$2:$CA$86,'TABELLA DI APPOGGIO'!$C$2:$C$86,C24,'TABELLA DI APPOGGIO'!$A$2:$A$86,"=Sì"),)</f>
        <v>0</v>
      </c>
      <c r="N24" s="228">
        <f t="shared" ca="1" si="0"/>
        <v>0</v>
      </c>
      <c r="O24" s="225" t="str">
        <f t="shared" ca="1" si="1"/>
        <v>NO</v>
      </c>
      <c r="P24" s="226">
        <f ca="1">IFERROR(SUMIFS('TABELLA DI APPOGGIO'!$J$2:$J$86,'TABELLA DI APPOGGIO'!$C$2:$C$86,C24,'TABELLA DI APPOGGIO'!$A$2:$A$86,"=Sì"),)</f>
        <v>0</v>
      </c>
    </row>
    <row r="25" spans="1:16">
      <c r="A25" s="222" t="s">
        <v>888</v>
      </c>
      <c r="B25" s="223" t="s">
        <v>639</v>
      </c>
      <c r="C25" s="198" t="s">
        <v>892</v>
      </c>
      <c r="D25" s="224" t="s">
        <v>661</v>
      </c>
      <c r="E25" s="225">
        <f ca="1">IFERROR(SUMIFS('TABELLA DI APPOGGIO'!$BS$2:$BS$86,'TABELLA DI APPOGGIO'!$C$2:$C$86,C25,'TABELLA DI APPOGGIO'!$A$2:$A$86,"=Sì"),)</f>
        <v>0</v>
      </c>
      <c r="F25" s="226">
        <f ca="1">IFERROR(SUMIFS('TABELLA DI APPOGGIO'!$BT$2:$BT$86,'TABELLA DI APPOGGIO'!$C$2:$C$86,C25,'TABELLA DI APPOGGIO'!$A$2:$A$86,"=Sì"),)</f>
        <v>0</v>
      </c>
      <c r="G25" s="225">
        <f ca="1">IFERROR(SUMIFS('TABELLA DI APPOGGIO'!$BU$2:$BU$86,'TABELLA DI APPOGGIO'!$C$2:$C$86,C25,'TABELLA DI APPOGGIO'!$A$2:$A$86,"=Sì"),)</f>
        <v>0</v>
      </c>
      <c r="H25" s="226">
        <f ca="1">IFERROR(SUMIFS('TABELLA DI APPOGGIO'!$BV$2:$BV$86,'TABELLA DI APPOGGIO'!$C$2:$C$86,C25,'TABELLA DI APPOGGIO'!$A$2:$A$86,"=Sì"),)</f>
        <v>0</v>
      </c>
      <c r="I25" s="225">
        <f ca="1">IFERROR(SUMIFS('TABELLA DI APPOGGIO'!$BW$2:$BW$86,'TABELLA DI APPOGGIO'!$C$2:$C$86,C25,'TABELLA DI APPOGGIO'!$A$2:$A$86,"=Sì"),)</f>
        <v>0</v>
      </c>
      <c r="J25" s="226">
        <f ca="1">IFERROR(SUMIFS('TABELLA DI APPOGGIO'!$BX$2:$BX$86,'TABELLA DI APPOGGIO'!$C$2:$C$86,C25,'TABELLA DI APPOGGIO'!$A$2:$A$86,"=Sì"),)</f>
        <v>0</v>
      </c>
      <c r="K25" s="225">
        <f ca="1">IFERROR(SUMIFS('TABELLA DI APPOGGIO'!$BY$2:$BY$86,'TABELLA DI APPOGGIO'!$C$2:$C$86,C25,'TABELLA DI APPOGGIO'!$A$2:$A$86,"=Sì"),)</f>
        <v>0</v>
      </c>
      <c r="L25" s="226">
        <f ca="1">IFERROR(SUMIFS('TABELLA DI APPOGGIO'!$BZ$2:$BZ$86,'TABELLA DI APPOGGIO'!$C$2:$C$86,C25,'TABELLA DI APPOGGIO'!$A$2:$A$86,"=Sì"),)</f>
        <v>0</v>
      </c>
      <c r="M25" s="227">
        <f ca="1">IFERROR(SUMIFS('TABELLA DI APPOGGIO'!$CA$2:$CA$86,'TABELLA DI APPOGGIO'!$C$2:$C$86,C25,'TABELLA DI APPOGGIO'!$A$2:$A$86,"=Sì"),)</f>
        <v>0</v>
      </c>
      <c r="N25" s="228">
        <f t="shared" ca="1" si="0"/>
        <v>0</v>
      </c>
      <c r="O25" s="225" t="str">
        <f t="shared" ca="1" si="1"/>
        <v>NO</v>
      </c>
      <c r="P25" s="226">
        <f ca="1">IFERROR(SUMIFS('TABELLA DI APPOGGIO'!$J$2:$J$86,'TABELLA DI APPOGGIO'!$C$2:$C$86,C25,'TABELLA DI APPOGGIO'!$A$2:$A$86,"=Sì"),)</f>
        <v>0</v>
      </c>
    </row>
    <row r="26" spans="1:16">
      <c r="A26" s="245" t="s">
        <v>888</v>
      </c>
      <c r="B26" s="246" t="s">
        <v>639</v>
      </c>
      <c r="C26" s="247" t="s">
        <v>893</v>
      </c>
      <c r="D26" s="248" t="s">
        <v>894</v>
      </c>
      <c r="E26" s="249">
        <f ca="1">IFERROR(SUMIFS('TABELLA DI APPOGGIO'!$BS$2:$BS$86,'TABELLA DI APPOGGIO'!$C$2:$C$86,C26,'TABELLA DI APPOGGIO'!$A$2:$A$86,"=Sì"),)</f>
        <v>0</v>
      </c>
      <c r="F26" s="250">
        <f ca="1">IFERROR(SUMIFS('TABELLA DI APPOGGIO'!$BT$2:$BT$86,'TABELLA DI APPOGGIO'!$C$2:$C$86,C26,'TABELLA DI APPOGGIO'!$A$2:$A$86,"=Sì"),)</f>
        <v>0</v>
      </c>
      <c r="G26" s="249">
        <f ca="1">IFERROR(SUMIFS('TABELLA DI APPOGGIO'!$BU$2:$BU$86,'TABELLA DI APPOGGIO'!$C$2:$C$86,C26,'TABELLA DI APPOGGIO'!$A$2:$A$86,"=Sì"),)</f>
        <v>0</v>
      </c>
      <c r="H26" s="250">
        <f ca="1">IFERROR(SUMIFS('TABELLA DI APPOGGIO'!$BV$2:$BV$86,'TABELLA DI APPOGGIO'!$C$2:$C$86,C26,'TABELLA DI APPOGGIO'!$A$2:$A$86,"=Sì"),)</f>
        <v>0</v>
      </c>
      <c r="I26" s="249">
        <f ca="1">IFERROR(SUMIFS('TABELLA DI APPOGGIO'!$BW$2:$BW$86,'TABELLA DI APPOGGIO'!$C$2:$C$86,C26,'TABELLA DI APPOGGIO'!$A$2:$A$86,"=Sì"),)</f>
        <v>0</v>
      </c>
      <c r="J26" s="250">
        <f ca="1">IFERROR(SUMIFS('TABELLA DI APPOGGIO'!$BX$2:$BX$86,'TABELLA DI APPOGGIO'!$C$2:$C$86,C26,'TABELLA DI APPOGGIO'!$A$2:$A$86,"=Sì"),)</f>
        <v>0</v>
      </c>
      <c r="K26" s="249">
        <f ca="1">IFERROR(SUMIFS('TABELLA DI APPOGGIO'!$BY$2:$BY$86,'TABELLA DI APPOGGIO'!$C$2:$C$86,C26,'TABELLA DI APPOGGIO'!$A$2:$A$86,"=Sì"),)</f>
        <v>0</v>
      </c>
      <c r="L26" s="250">
        <f ca="1">IFERROR(SUMIFS('TABELLA DI APPOGGIO'!$BZ$2:$BZ$86,'TABELLA DI APPOGGIO'!$C$2:$C$86,C26,'TABELLA DI APPOGGIO'!$A$2:$A$86,"=Sì"),)</f>
        <v>0</v>
      </c>
      <c r="M26" s="251">
        <f ca="1">IFERROR(SUMIFS('TABELLA DI APPOGGIO'!$CA$2:$CA$86,'TABELLA DI APPOGGIO'!$C$2:$C$86,C26,'TABELLA DI APPOGGIO'!$A$2:$A$86,"=Sì"),)</f>
        <v>0</v>
      </c>
      <c r="N26" s="252">
        <f t="shared" ca="1" si="0"/>
        <v>0</v>
      </c>
      <c r="O26" s="249" t="str">
        <f t="shared" ca="1" si="1"/>
        <v>NO</v>
      </c>
      <c r="P26" s="250">
        <f ca="1">IFERROR(SUMIFS('TABELLA DI APPOGGIO'!$J$2:$J$86,'TABELLA DI APPOGGIO'!$C$2:$C$86,C26,'TABELLA DI APPOGGIO'!$A$2:$A$86,"=Sì"),)</f>
        <v>0</v>
      </c>
    </row>
    <row r="27" spans="1:16">
      <c r="A27" s="214" t="s">
        <v>895</v>
      </c>
      <c r="B27" s="215" t="s">
        <v>316</v>
      </c>
      <c r="C27" s="216" t="s">
        <v>896</v>
      </c>
      <c r="D27" s="217" t="s">
        <v>266</v>
      </c>
      <c r="E27" s="218">
        <f ca="1">IFERROR(SUMIFS('TABELLA DI APPOGGIO'!$BS$2:$BS$86,'TABELLA DI APPOGGIO'!$C$2:$C$86,C27,'TABELLA DI APPOGGIO'!$A$2:$A$86,"=Sì"),)</f>
        <v>0</v>
      </c>
      <c r="F27" s="219">
        <f ca="1">IFERROR(SUMIFS('TABELLA DI APPOGGIO'!$BT$2:$BT$86,'TABELLA DI APPOGGIO'!$C$2:$C$86,C27,'TABELLA DI APPOGGIO'!$A$2:$A$86,"=Sì"),)</f>
        <v>0</v>
      </c>
      <c r="G27" s="218">
        <f ca="1">IFERROR(SUMIFS('TABELLA DI APPOGGIO'!$BU$2:$BU$86,'TABELLA DI APPOGGIO'!$C$2:$C$86,C27,'TABELLA DI APPOGGIO'!$A$2:$A$86,"=Sì"),)</f>
        <v>0</v>
      </c>
      <c r="H27" s="219">
        <f ca="1">IFERROR(SUMIFS('TABELLA DI APPOGGIO'!$BV$2:$BV$86,'TABELLA DI APPOGGIO'!$C$2:$C$86,C27,'TABELLA DI APPOGGIO'!$A$2:$A$86,"=Sì"),)</f>
        <v>0</v>
      </c>
      <c r="I27" s="218">
        <f ca="1">IFERROR(SUMIFS('TABELLA DI APPOGGIO'!$BW$2:$BW$86,'TABELLA DI APPOGGIO'!$C$2:$C$86,C27,'TABELLA DI APPOGGIO'!$A$2:$A$86,"=Sì"),)</f>
        <v>0</v>
      </c>
      <c r="J27" s="219">
        <f ca="1">IFERROR(SUMIFS('TABELLA DI APPOGGIO'!$BX$2:$BX$86,'TABELLA DI APPOGGIO'!$C$2:$C$86,C27,'TABELLA DI APPOGGIO'!$A$2:$A$86,"=Sì"),)</f>
        <v>0</v>
      </c>
      <c r="K27" s="218">
        <f ca="1">IFERROR(SUMIFS('TABELLA DI APPOGGIO'!$BY$2:$BY$86,'TABELLA DI APPOGGIO'!$C$2:$C$86,C27,'TABELLA DI APPOGGIO'!$A$2:$A$86,"=Sì"),)</f>
        <v>0</v>
      </c>
      <c r="L27" s="219">
        <f ca="1">IFERROR(SUMIFS('TABELLA DI APPOGGIO'!$BZ$2:$BZ$86,'TABELLA DI APPOGGIO'!$C$2:$C$86,C27,'TABELLA DI APPOGGIO'!$A$2:$A$86,"=Sì"),)</f>
        <v>0</v>
      </c>
      <c r="M27" s="220">
        <f ca="1">IFERROR(SUMIFS('TABELLA DI APPOGGIO'!$CA$2:$CA$86,'TABELLA DI APPOGGIO'!$C$2:$C$86,C27,'TABELLA DI APPOGGIO'!$A$2:$A$86,"=Sì"),)</f>
        <v>0</v>
      </c>
      <c r="N27" s="221">
        <f t="shared" ca="1" si="0"/>
        <v>0</v>
      </c>
      <c r="O27" s="218" t="str">
        <f t="shared" ca="1" si="1"/>
        <v>NO</v>
      </c>
      <c r="P27" s="219">
        <f ca="1">IFERROR(SUMIFS('TABELLA DI APPOGGIO'!$J$2:$J$86,'TABELLA DI APPOGGIO'!$C$2:$C$86,C27,'TABELLA DI APPOGGIO'!$A$2:$A$86,"=Sì"),)</f>
        <v>0</v>
      </c>
    </row>
    <row r="28" spans="1:16">
      <c r="A28" s="222" t="s">
        <v>895</v>
      </c>
      <c r="B28" s="223" t="s">
        <v>316</v>
      </c>
      <c r="C28" s="198" t="s">
        <v>897</v>
      </c>
      <c r="D28" s="224" t="s">
        <v>669</v>
      </c>
      <c r="E28" s="225">
        <f ca="1">IFERROR(SUMIFS('TABELLA DI APPOGGIO'!$BS$2:$BS$86,'TABELLA DI APPOGGIO'!$C$2:$C$86,C28,'TABELLA DI APPOGGIO'!$A$2:$A$86,"=Sì"),)</f>
        <v>0</v>
      </c>
      <c r="F28" s="226">
        <f ca="1">IFERROR(SUMIFS('TABELLA DI APPOGGIO'!$BT$2:$BT$86,'TABELLA DI APPOGGIO'!$C$2:$C$86,C28,'TABELLA DI APPOGGIO'!$A$2:$A$86,"=Sì"),)</f>
        <v>0</v>
      </c>
      <c r="G28" s="225">
        <f ca="1">IFERROR(SUMIFS('TABELLA DI APPOGGIO'!$BU$2:$BU$86,'TABELLA DI APPOGGIO'!$C$2:$C$86,C28,'TABELLA DI APPOGGIO'!$A$2:$A$86,"=Sì"),)</f>
        <v>0</v>
      </c>
      <c r="H28" s="226">
        <f ca="1">IFERROR(SUMIFS('TABELLA DI APPOGGIO'!$BV$2:$BV$86,'TABELLA DI APPOGGIO'!$C$2:$C$86,C28,'TABELLA DI APPOGGIO'!$A$2:$A$86,"=Sì"),)</f>
        <v>0</v>
      </c>
      <c r="I28" s="225">
        <f ca="1">IFERROR(SUMIFS('TABELLA DI APPOGGIO'!$BW$2:$BW$86,'TABELLA DI APPOGGIO'!$C$2:$C$86,C28,'TABELLA DI APPOGGIO'!$A$2:$A$86,"=Sì"),)</f>
        <v>0</v>
      </c>
      <c r="J28" s="226">
        <f ca="1">IFERROR(SUMIFS('TABELLA DI APPOGGIO'!$BX$2:$BX$86,'TABELLA DI APPOGGIO'!$C$2:$C$86,C28,'TABELLA DI APPOGGIO'!$A$2:$A$86,"=Sì"),)</f>
        <v>0</v>
      </c>
      <c r="K28" s="225">
        <f ca="1">IFERROR(SUMIFS('TABELLA DI APPOGGIO'!$BY$2:$BY$86,'TABELLA DI APPOGGIO'!$C$2:$C$86,C28,'TABELLA DI APPOGGIO'!$A$2:$A$86,"=Sì"),)</f>
        <v>0</v>
      </c>
      <c r="L28" s="226">
        <f ca="1">IFERROR(SUMIFS('TABELLA DI APPOGGIO'!$BZ$2:$BZ$86,'TABELLA DI APPOGGIO'!$C$2:$C$86,C28,'TABELLA DI APPOGGIO'!$A$2:$A$86,"=Sì"),)</f>
        <v>0</v>
      </c>
      <c r="M28" s="227">
        <f ca="1">IFERROR(SUMIFS('TABELLA DI APPOGGIO'!$CA$2:$CA$86,'TABELLA DI APPOGGIO'!$C$2:$C$86,C28,'TABELLA DI APPOGGIO'!$A$2:$A$86,"=Sì"),)</f>
        <v>0</v>
      </c>
      <c r="N28" s="228">
        <f t="shared" ca="1" si="0"/>
        <v>0</v>
      </c>
      <c r="O28" s="225" t="str">
        <f t="shared" ca="1" si="1"/>
        <v>NO</v>
      </c>
      <c r="P28" s="226">
        <f ca="1">IFERROR(SUMIFS('TABELLA DI APPOGGIO'!$J$2:$J$86,'TABELLA DI APPOGGIO'!$C$2:$C$86,C28,'TABELLA DI APPOGGIO'!$A$2:$A$86,"=Sì"),)</f>
        <v>0</v>
      </c>
    </row>
    <row r="29" spans="1:16">
      <c r="A29" s="222" t="s">
        <v>895</v>
      </c>
      <c r="B29" s="223" t="s">
        <v>316</v>
      </c>
      <c r="C29" s="198" t="s">
        <v>898</v>
      </c>
      <c r="D29" s="224" t="s">
        <v>899</v>
      </c>
      <c r="E29" s="225">
        <f ca="1">IFERROR(SUMIFS('TABELLA DI APPOGGIO'!$BS$2:$BS$86,'TABELLA DI APPOGGIO'!$C$2:$C$86,C29,'TABELLA DI APPOGGIO'!$A$2:$A$86,"=Sì"),)</f>
        <v>0</v>
      </c>
      <c r="F29" s="226">
        <f ca="1">IFERROR(SUMIFS('TABELLA DI APPOGGIO'!$BT$2:$BT$86,'TABELLA DI APPOGGIO'!$C$2:$C$86,C29,'TABELLA DI APPOGGIO'!$A$2:$A$86,"=Sì"),)</f>
        <v>0</v>
      </c>
      <c r="G29" s="225">
        <f ca="1">IFERROR(SUMIFS('TABELLA DI APPOGGIO'!$BU$2:$BU$86,'TABELLA DI APPOGGIO'!$C$2:$C$86,C29,'TABELLA DI APPOGGIO'!$A$2:$A$86,"=Sì"),)</f>
        <v>0</v>
      </c>
      <c r="H29" s="226">
        <f ca="1">IFERROR(SUMIFS('TABELLA DI APPOGGIO'!$BV$2:$BV$86,'TABELLA DI APPOGGIO'!$C$2:$C$86,C29,'TABELLA DI APPOGGIO'!$A$2:$A$86,"=Sì"),)</f>
        <v>0</v>
      </c>
      <c r="I29" s="225">
        <f ca="1">IFERROR(SUMIFS('TABELLA DI APPOGGIO'!$BW$2:$BW$86,'TABELLA DI APPOGGIO'!$C$2:$C$86,C29,'TABELLA DI APPOGGIO'!$A$2:$A$86,"=Sì"),)</f>
        <v>0</v>
      </c>
      <c r="J29" s="226">
        <f ca="1">IFERROR(SUMIFS('TABELLA DI APPOGGIO'!$BX$2:$BX$86,'TABELLA DI APPOGGIO'!$C$2:$C$86,C29,'TABELLA DI APPOGGIO'!$A$2:$A$86,"=Sì"),)</f>
        <v>0</v>
      </c>
      <c r="K29" s="225">
        <f ca="1">IFERROR(SUMIFS('TABELLA DI APPOGGIO'!$BY$2:$BY$86,'TABELLA DI APPOGGIO'!$C$2:$C$86,C29,'TABELLA DI APPOGGIO'!$A$2:$A$86,"=Sì"),)</f>
        <v>0</v>
      </c>
      <c r="L29" s="226">
        <f ca="1">IFERROR(SUMIFS('TABELLA DI APPOGGIO'!$BZ$2:$BZ$86,'TABELLA DI APPOGGIO'!$C$2:$C$86,C29,'TABELLA DI APPOGGIO'!$A$2:$A$86,"=Sì"),)</f>
        <v>0</v>
      </c>
      <c r="M29" s="227">
        <f ca="1">IFERROR(SUMIFS('TABELLA DI APPOGGIO'!$CA$2:$CA$86,'TABELLA DI APPOGGIO'!$C$2:$C$86,C29,'TABELLA DI APPOGGIO'!$A$2:$A$86,"=Sì"),)</f>
        <v>0</v>
      </c>
      <c r="N29" s="228">
        <f t="shared" ca="1" si="0"/>
        <v>0</v>
      </c>
      <c r="O29" s="225" t="str">
        <f t="shared" ca="1" si="1"/>
        <v>NO</v>
      </c>
      <c r="P29" s="226">
        <f ca="1">IFERROR(SUMIFS('TABELLA DI APPOGGIO'!$J$2:$J$86,'TABELLA DI APPOGGIO'!$C$2:$C$86,C29,'TABELLA DI APPOGGIO'!$A$2:$A$86,"=Sì"),)</f>
        <v>0</v>
      </c>
    </row>
    <row r="30" spans="1:16">
      <c r="A30" s="222" t="s">
        <v>895</v>
      </c>
      <c r="B30" s="223" t="s">
        <v>316</v>
      </c>
      <c r="C30" s="198" t="s">
        <v>900</v>
      </c>
      <c r="D30" s="224" t="s">
        <v>901</v>
      </c>
      <c r="E30" s="225">
        <f ca="1">IFERROR(SUMIFS('TABELLA DI APPOGGIO'!$BS$2:$BS$86,'TABELLA DI APPOGGIO'!$C$2:$C$86,C30,'TABELLA DI APPOGGIO'!$A$2:$A$86,"=Sì"),)</f>
        <v>0</v>
      </c>
      <c r="F30" s="226">
        <f ca="1">IFERROR(SUMIFS('TABELLA DI APPOGGIO'!$BT$2:$BT$86,'TABELLA DI APPOGGIO'!$C$2:$C$86,C30,'TABELLA DI APPOGGIO'!$A$2:$A$86,"=Sì"),)</f>
        <v>0</v>
      </c>
      <c r="G30" s="225">
        <f ca="1">IFERROR(SUMIFS('TABELLA DI APPOGGIO'!$BU$2:$BU$86,'TABELLA DI APPOGGIO'!$C$2:$C$86,C30,'TABELLA DI APPOGGIO'!$A$2:$A$86,"=Sì"),)</f>
        <v>0</v>
      </c>
      <c r="H30" s="226">
        <f ca="1">IFERROR(SUMIFS('TABELLA DI APPOGGIO'!$BV$2:$BV$86,'TABELLA DI APPOGGIO'!$C$2:$C$86,C30,'TABELLA DI APPOGGIO'!$A$2:$A$86,"=Sì"),)</f>
        <v>0</v>
      </c>
      <c r="I30" s="225">
        <f ca="1">IFERROR(SUMIFS('TABELLA DI APPOGGIO'!$BW$2:$BW$86,'TABELLA DI APPOGGIO'!$C$2:$C$86,C30,'TABELLA DI APPOGGIO'!$A$2:$A$86,"=Sì"),)</f>
        <v>0</v>
      </c>
      <c r="J30" s="226">
        <f ca="1">IFERROR(SUMIFS('TABELLA DI APPOGGIO'!$BX$2:$BX$86,'TABELLA DI APPOGGIO'!$C$2:$C$86,C30,'TABELLA DI APPOGGIO'!$A$2:$A$86,"=Sì"),)</f>
        <v>0</v>
      </c>
      <c r="K30" s="225">
        <f ca="1">IFERROR(SUMIFS('TABELLA DI APPOGGIO'!$BY$2:$BY$86,'TABELLA DI APPOGGIO'!$C$2:$C$86,C30,'TABELLA DI APPOGGIO'!$A$2:$A$86,"=Sì"),)</f>
        <v>0</v>
      </c>
      <c r="L30" s="226">
        <f ca="1">IFERROR(SUMIFS('TABELLA DI APPOGGIO'!$BZ$2:$BZ$86,'TABELLA DI APPOGGIO'!$C$2:$C$86,C30,'TABELLA DI APPOGGIO'!$A$2:$A$86,"=Sì"),)</f>
        <v>0</v>
      </c>
      <c r="M30" s="227">
        <f ca="1">IFERROR(SUMIFS('TABELLA DI APPOGGIO'!$CA$2:$CA$86,'TABELLA DI APPOGGIO'!$C$2:$C$86,C30,'TABELLA DI APPOGGIO'!$A$2:$A$86,"=Sì"),)</f>
        <v>0</v>
      </c>
      <c r="N30" s="228">
        <f t="shared" ca="1" si="0"/>
        <v>0</v>
      </c>
      <c r="O30" s="225" t="str">
        <f t="shared" ca="1" si="1"/>
        <v>NO</v>
      </c>
      <c r="P30" s="226">
        <f ca="1">IFERROR(SUMIFS('TABELLA DI APPOGGIO'!$J$2:$J$86,'TABELLA DI APPOGGIO'!$C$2:$C$86,C30,'TABELLA DI APPOGGIO'!$A$2:$A$86,"=Sì"),)</f>
        <v>0</v>
      </c>
    </row>
    <row r="31" spans="1:16">
      <c r="A31" s="222" t="s">
        <v>895</v>
      </c>
      <c r="B31" s="223" t="s">
        <v>316</v>
      </c>
      <c r="C31" s="198" t="s">
        <v>902</v>
      </c>
      <c r="D31" s="224" t="s">
        <v>903</v>
      </c>
      <c r="E31" s="225">
        <f ca="1">IFERROR(SUMIFS('TABELLA DI APPOGGIO'!$BS$2:$BS$86,'TABELLA DI APPOGGIO'!$C$2:$C$86,C31,'TABELLA DI APPOGGIO'!$A$2:$A$86,"=Sì"),)</f>
        <v>0</v>
      </c>
      <c r="F31" s="226">
        <f ca="1">IFERROR(SUMIFS('TABELLA DI APPOGGIO'!$BT$2:$BT$86,'TABELLA DI APPOGGIO'!$C$2:$C$86,C31,'TABELLA DI APPOGGIO'!$A$2:$A$86,"=Sì"),)</f>
        <v>0</v>
      </c>
      <c r="G31" s="225">
        <f ca="1">IFERROR(SUMIFS('TABELLA DI APPOGGIO'!$BU$2:$BU$86,'TABELLA DI APPOGGIO'!$C$2:$C$86,C31,'TABELLA DI APPOGGIO'!$A$2:$A$86,"=Sì"),)</f>
        <v>0</v>
      </c>
      <c r="H31" s="226">
        <f ca="1">IFERROR(SUMIFS('TABELLA DI APPOGGIO'!$BV$2:$BV$86,'TABELLA DI APPOGGIO'!$C$2:$C$86,C31,'TABELLA DI APPOGGIO'!$A$2:$A$86,"=Sì"),)</f>
        <v>0</v>
      </c>
      <c r="I31" s="225">
        <f ca="1">IFERROR(SUMIFS('TABELLA DI APPOGGIO'!$BW$2:$BW$86,'TABELLA DI APPOGGIO'!$C$2:$C$86,C31,'TABELLA DI APPOGGIO'!$A$2:$A$86,"=Sì"),)</f>
        <v>0</v>
      </c>
      <c r="J31" s="226">
        <f ca="1">IFERROR(SUMIFS('TABELLA DI APPOGGIO'!$BX$2:$BX$86,'TABELLA DI APPOGGIO'!$C$2:$C$86,C31,'TABELLA DI APPOGGIO'!$A$2:$A$86,"=Sì"),)</f>
        <v>0</v>
      </c>
      <c r="K31" s="225">
        <f ca="1">IFERROR(SUMIFS('TABELLA DI APPOGGIO'!$BY$2:$BY$86,'TABELLA DI APPOGGIO'!$C$2:$C$86,C31,'TABELLA DI APPOGGIO'!$A$2:$A$86,"=Sì"),)</f>
        <v>0</v>
      </c>
      <c r="L31" s="226">
        <f ca="1">IFERROR(SUMIFS('TABELLA DI APPOGGIO'!$BZ$2:$BZ$86,'TABELLA DI APPOGGIO'!$C$2:$C$86,C31,'TABELLA DI APPOGGIO'!$A$2:$A$86,"=Sì"),)</f>
        <v>0</v>
      </c>
      <c r="M31" s="227">
        <f ca="1">IFERROR(SUMIFS('TABELLA DI APPOGGIO'!$CA$2:$CA$86,'TABELLA DI APPOGGIO'!$C$2:$C$86,C31,'TABELLA DI APPOGGIO'!$A$2:$A$86,"=Sì"),)</f>
        <v>0</v>
      </c>
      <c r="N31" s="228">
        <f t="shared" ca="1" si="0"/>
        <v>0</v>
      </c>
      <c r="O31" s="225" t="str">
        <f t="shared" ca="1" si="1"/>
        <v>NO</v>
      </c>
      <c r="P31" s="226">
        <f ca="1">IFERROR(SUMIFS('TABELLA DI APPOGGIO'!$J$2:$J$86,'TABELLA DI APPOGGIO'!$C$2:$C$86,C31,'TABELLA DI APPOGGIO'!$A$2:$A$86,"=Sì"),)</f>
        <v>0</v>
      </c>
    </row>
    <row r="32" spans="1:16">
      <c r="A32" s="222" t="s">
        <v>895</v>
      </c>
      <c r="B32" s="223" t="s">
        <v>316</v>
      </c>
      <c r="C32" s="198" t="s">
        <v>904</v>
      </c>
      <c r="D32" s="224" t="s">
        <v>905</v>
      </c>
      <c r="E32" s="225">
        <f ca="1">IFERROR(SUMIFS('TABELLA DI APPOGGIO'!$BS$2:$BS$86,'TABELLA DI APPOGGIO'!$C$2:$C$86,C32,'TABELLA DI APPOGGIO'!$A$2:$A$86,"=Sì"),)</f>
        <v>0</v>
      </c>
      <c r="F32" s="226">
        <f ca="1">IFERROR(SUMIFS('TABELLA DI APPOGGIO'!$BT$2:$BT$86,'TABELLA DI APPOGGIO'!$C$2:$C$86,C32,'TABELLA DI APPOGGIO'!$A$2:$A$86,"=Sì"),)</f>
        <v>0</v>
      </c>
      <c r="G32" s="225">
        <f ca="1">IFERROR(SUMIFS('TABELLA DI APPOGGIO'!$BU$2:$BU$86,'TABELLA DI APPOGGIO'!$C$2:$C$86,C32,'TABELLA DI APPOGGIO'!$A$2:$A$86,"=Sì"),)</f>
        <v>0</v>
      </c>
      <c r="H32" s="226">
        <f ca="1">IFERROR(SUMIFS('TABELLA DI APPOGGIO'!$BV$2:$BV$86,'TABELLA DI APPOGGIO'!$C$2:$C$86,C32,'TABELLA DI APPOGGIO'!$A$2:$A$86,"=Sì"),)</f>
        <v>0</v>
      </c>
      <c r="I32" s="225">
        <f ca="1">IFERROR(SUMIFS('TABELLA DI APPOGGIO'!$BW$2:$BW$86,'TABELLA DI APPOGGIO'!$C$2:$C$86,C32,'TABELLA DI APPOGGIO'!$A$2:$A$86,"=Sì"),)</f>
        <v>0</v>
      </c>
      <c r="J32" s="226">
        <f ca="1">IFERROR(SUMIFS('TABELLA DI APPOGGIO'!$BX$2:$BX$86,'TABELLA DI APPOGGIO'!$C$2:$C$86,C32,'TABELLA DI APPOGGIO'!$A$2:$A$86,"=Sì"),)</f>
        <v>0</v>
      </c>
      <c r="K32" s="225">
        <f ca="1">IFERROR(SUMIFS('TABELLA DI APPOGGIO'!$BY$2:$BY$86,'TABELLA DI APPOGGIO'!$C$2:$C$86,C32,'TABELLA DI APPOGGIO'!$A$2:$A$86,"=Sì"),)</f>
        <v>0</v>
      </c>
      <c r="L32" s="226">
        <f ca="1">IFERROR(SUMIFS('TABELLA DI APPOGGIO'!$BZ$2:$BZ$86,'TABELLA DI APPOGGIO'!$C$2:$C$86,C32,'TABELLA DI APPOGGIO'!$A$2:$A$86,"=Sì"),)</f>
        <v>0</v>
      </c>
      <c r="M32" s="227">
        <f ca="1">IFERROR(SUMIFS('TABELLA DI APPOGGIO'!$CA$2:$CA$86,'TABELLA DI APPOGGIO'!$C$2:$C$86,C32,'TABELLA DI APPOGGIO'!$A$2:$A$86,"=Sì"),)</f>
        <v>0</v>
      </c>
      <c r="N32" s="228">
        <f t="shared" ca="1" si="0"/>
        <v>0</v>
      </c>
      <c r="O32" s="225" t="str">
        <f t="shared" ca="1" si="1"/>
        <v>NO</v>
      </c>
      <c r="P32" s="226">
        <f ca="1">IFERROR(SUMIFS('TABELLA DI APPOGGIO'!$J$2:$J$86,'TABELLA DI APPOGGIO'!$C$2:$C$86,C32,'TABELLA DI APPOGGIO'!$A$2:$A$86,"=Sì"),)</f>
        <v>0</v>
      </c>
    </row>
    <row r="33" spans="1:16">
      <c r="A33" s="229" t="s">
        <v>895</v>
      </c>
      <c r="B33" s="230" t="s">
        <v>316</v>
      </c>
      <c r="C33" s="231" t="s">
        <v>906</v>
      </c>
      <c r="D33" s="232" t="s">
        <v>907</v>
      </c>
      <c r="E33" s="233">
        <f ca="1">IFERROR(SUMIFS('TABELLA DI APPOGGIO'!$BS$2:$BS$86,'TABELLA DI APPOGGIO'!$C$2:$C$86,C33,'TABELLA DI APPOGGIO'!$A$2:$A$86,"=Sì"),)</f>
        <v>0</v>
      </c>
      <c r="F33" s="234">
        <f ca="1">IFERROR(SUMIFS('TABELLA DI APPOGGIO'!$BT$2:$BT$86,'TABELLA DI APPOGGIO'!$C$2:$C$86,C33,'TABELLA DI APPOGGIO'!$A$2:$A$86,"=Sì"),)</f>
        <v>0</v>
      </c>
      <c r="G33" s="233">
        <f ca="1">IFERROR(SUMIFS('TABELLA DI APPOGGIO'!$BU$2:$BU$86,'TABELLA DI APPOGGIO'!$C$2:$C$86,C33,'TABELLA DI APPOGGIO'!$A$2:$A$86,"=Sì"),)</f>
        <v>0</v>
      </c>
      <c r="H33" s="234">
        <f ca="1">IFERROR(SUMIFS('TABELLA DI APPOGGIO'!$BV$2:$BV$86,'TABELLA DI APPOGGIO'!$C$2:$C$86,C33,'TABELLA DI APPOGGIO'!$A$2:$A$86,"=Sì"),)</f>
        <v>0</v>
      </c>
      <c r="I33" s="233">
        <f ca="1">IFERROR(SUMIFS('TABELLA DI APPOGGIO'!$BW$2:$BW$86,'TABELLA DI APPOGGIO'!$C$2:$C$86,C33,'TABELLA DI APPOGGIO'!$A$2:$A$86,"=Sì"),)</f>
        <v>0</v>
      </c>
      <c r="J33" s="234">
        <f ca="1">IFERROR(SUMIFS('TABELLA DI APPOGGIO'!$BX$2:$BX$86,'TABELLA DI APPOGGIO'!$C$2:$C$86,C33,'TABELLA DI APPOGGIO'!$A$2:$A$86,"=Sì"),)</f>
        <v>0</v>
      </c>
      <c r="K33" s="233">
        <f ca="1">IFERROR(SUMIFS('TABELLA DI APPOGGIO'!$BY$2:$BY$86,'TABELLA DI APPOGGIO'!$C$2:$C$86,C33,'TABELLA DI APPOGGIO'!$A$2:$A$86,"=Sì"),)</f>
        <v>0</v>
      </c>
      <c r="L33" s="234">
        <f ca="1">IFERROR(SUMIFS('TABELLA DI APPOGGIO'!$BZ$2:$BZ$86,'TABELLA DI APPOGGIO'!$C$2:$C$86,C33,'TABELLA DI APPOGGIO'!$A$2:$A$86,"=Sì"),)</f>
        <v>0</v>
      </c>
      <c r="M33" s="235">
        <f ca="1">IFERROR(SUMIFS('TABELLA DI APPOGGIO'!$CA$2:$CA$86,'TABELLA DI APPOGGIO'!$C$2:$C$86,C33,'TABELLA DI APPOGGIO'!$A$2:$A$86,"=Sì"),)</f>
        <v>0</v>
      </c>
      <c r="N33" s="236">
        <f t="shared" ca="1" si="0"/>
        <v>0</v>
      </c>
      <c r="O33" s="233" t="str">
        <f t="shared" ca="1" si="1"/>
        <v>NO</v>
      </c>
      <c r="P33" s="234">
        <f ca="1">IFERROR(SUMIFS('TABELLA DI APPOGGIO'!$J$2:$J$86,'TABELLA DI APPOGGIO'!$C$2:$C$86,C33,'TABELLA DI APPOGGIO'!$A$2:$A$86,"=Sì"),)</f>
        <v>0</v>
      </c>
    </row>
    <row r="34" spans="1:16">
      <c r="A34" s="237" t="s">
        <v>908</v>
      </c>
      <c r="B34" s="238" t="s">
        <v>908</v>
      </c>
      <c r="C34" s="239" t="s">
        <v>42</v>
      </c>
      <c r="D34" s="240" t="s">
        <v>43</v>
      </c>
      <c r="E34" s="241">
        <f ca="1">IFERROR(SUMIFS('TABELLA DI APPOGGIO'!$BS$2:$BS$86,'TABELLA DI APPOGGIO'!$C$2:$C$86,C34,'TABELLA DI APPOGGIO'!$A$2:$A$86,"=Sì"),)</f>
        <v>0</v>
      </c>
      <c r="F34" s="242">
        <f ca="1">IFERROR(SUMIFS('TABELLA DI APPOGGIO'!$BT$2:$BT$86,'TABELLA DI APPOGGIO'!$C$2:$C$86,C34,'TABELLA DI APPOGGIO'!$A$2:$A$86,"=Sì"),)</f>
        <v>0</v>
      </c>
      <c r="G34" s="241">
        <f ca="1">IFERROR(SUMIFS('TABELLA DI APPOGGIO'!$BU$2:$BU$86,'TABELLA DI APPOGGIO'!$C$2:$C$86,C34,'TABELLA DI APPOGGIO'!$A$2:$A$86,"=Sì"),)</f>
        <v>0</v>
      </c>
      <c r="H34" s="242">
        <f ca="1">IFERROR(SUMIFS('TABELLA DI APPOGGIO'!$BV$2:$BV$86,'TABELLA DI APPOGGIO'!$C$2:$C$86,C34,'TABELLA DI APPOGGIO'!$A$2:$A$86,"=Sì"),)</f>
        <v>0</v>
      </c>
      <c r="I34" s="241">
        <f ca="1">IFERROR(SUMIFS('TABELLA DI APPOGGIO'!$BW$2:$BW$86,'TABELLA DI APPOGGIO'!$C$2:$C$86,C34,'TABELLA DI APPOGGIO'!$A$2:$A$86,"=Sì"),)</f>
        <v>0</v>
      </c>
      <c r="J34" s="242">
        <f ca="1">IFERROR(SUMIFS('TABELLA DI APPOGGIO'!$BX$2:$BX$86,'TABELLA DI APPOGGIO'!$C$2:$C$86,C34,'TABELLA DI APPOGGIO'!$A$2:$A$86,"=Sì"),)</f>
        <v>0</v>
      </c>
      <c r="K34" s="241">
        <f ca="1">IFERROR(SUMIFS('TABELLA DI APPOGGIO'!$BY$2:$BY$86,'TABELLA DI APPOGGIO'!$C$2:$C$86,C34,'TABELLA DI APPOGGIO'!$A$2:$A$86,"=Sì"),)</f>
        <v>0</v>
      </c>
      <c r="L34" s="242">
        <f ca="1">IFERROR(SUMIFS('TABELLA DI APPOGGIO'!$BZ$2:$BZ$86,'TABELLA DI APPOGGIO'!$C$2:$C$86,C34,'TABELLA DI APPOGGIO'!$A$2:$A$86,"=Sì"),)</f>
        <v>0</v>
      </c>
      <c r="M34" s="243">
        <f ca="1">IFERROR(SUMIFS('TABELLA DI APPOGGIO'!$CA$2:$CA$86,'TABELLA DI APPOGGIO'!$C$2:$C$86,C34,'TABELLA DI APPOGGIO'!$A$2:$A$86,"=Sì"),)</f>
        <v>0</v>
      </c>
      <c r="N34" s="244">
        <f t="shared" ca="1" si="0"/>
        <v>0</v>
      </c>
      <c r="O34" s="241" t="str">
        <f t="shared" ca="1" si="1"/>
        <v>NO</v>
      </c>
      <c r="P34" s="242">
        <f ca="1">IFERROR(SUMIFS('TABELLA DI APPOGGIO'!$J$2:$J$86,'TABELLA DI APPOGGIO'!$C$2:$C$86,C34,'TABELLA DI APPOGGIO'!$A$2:$A$86,"=Sì"),)</f>
        <v>0</v>
      </c>
    </row>
    <row r="35" spans="1:16">
      <c r="A35" s="222" t="s">
        <v>908</v>
      </c>
      <c r="B35" s="223" t="s">
        <v>908</v>
      </c>
      <c r="C35" s="198" t="s">
        <v>46</v>
      </c>
      <c r="D35" s="224" t="s">
        <v>47</v>
      </c>
      <c r="E35" s="225">
        <f ca="1">IFERROR(SUMIFS('TABELLA DI APPOGGIO'!$BS$2:$BS$86,'TABELLA DI APPOGGIO'!$C$2:$C$86,C35,'TABELLA DI APPOGGIO'!$A$2:$A$86,"=Sì"),)</f>
        <v>0</v>
      </c>
      <c r="F35" s="226">
        <f ca="1">IFERROR(SUMIFS('TABELLA DI APPOGGIO'!$BT$2:$BT$86,'TABELLA DI APPOGGIO'!$C$2:$C$86,C35,'TABELLA DI APPOGGIO'!$A$2:$A$86,"=Sì"),)</f>
        <v>0</v>
      </c>
      <c r="G35" s="225">
        <f ca="1">IFERROR(SUMIFS('TABELLA DI APPOGGIO'!$BU$2:$BU$86,'TABELLA DI APPOGGIO'!$C$2:$C$86,C35,'TABELLA DI APPOGGIO'!$A$2:$A$86,"=Sì"),)</f>
        <v>0</v>
      </c>
      <c r="H35" s="226">
        <f ca="1">IFERROR(SUMIFS('TABELLA DI APPOGGIO'!$BV$2:$BV$86,'TABELLA DI APPOGGIO'!$C$2:$C$86,C35,'TABELLA DI APPOGGIO'!$A$2:$A$86,"=Sì"),)</f>
        <v>0</v>
      </c>
      <c r="I35" s="225">
        <f ca="1">IFERROR(SUMIFS('TABELLA DI APPOGGIO'!$BW$2:$BW$86,'TABELLA DI APPOGGIO'!$C$2:$C$86,C35,'TABELLA DI APPOGGIO'!$A$2:$A$86,"=Sì"),)</f>
        <v>0</v>
      </c>
      <c r="J35" s="226">
        <f ca="1">IFERROR(SUMIFS('TABELLA DI APPOGGIO'!$BX$2:$BX$86,'TABELLA DI APPOGGIO'!$C$2:$C$86,C35,'TABELLA DI APPOGGIO'!$A$2:$A$86,"=Sì"),)</f>
        <v>0</v>
      </c>
      <c r="K35" s="225">
        <f ca="1">IFERROR(SUMIFS('TABELLA DI APPOGGIO'!$BY$2:$BY$86,'TABELLA DI APPOGGIO'!$C$2:$C$86,C35,'TABELLA DI APPOGGIO'!$A$2:$A$86,"=Sì"),)</f>
        <v>0</v>
      </c>
      <c r="L35" s="226">
        <f ca="1">IFERROR(SUMIFS('TABELLA DI APPOGGIO'!$BZ$2:$BZ$86,'TABELLA DI APPOGGIO'!$C$2:$C$86,C35,'TABELLA DI APPOGGIO'!$A$2:$A$86,"=Sì"),)</f>
        <v>0</v>
      </c>
      <c r="M35" s="227">
        <f ca="1">IFERROR(SUMIFS('TABELLA DI APPOGGIO'!$CA$2:$CA$86,'TABELLA DI APPOGGIO'!$C$2:$C$86,C35,'TABELLA DI APPOGGIO'!$A$2:$A$86,"=Sì"),)</f>
        <v>0</v>
      </c>
      <c r="N35" s="228">
        <f t="shared" ca="1" si="0"/>
        <v>0</v>
      </c>
      <c r="O35" s="225" t="str">
        <f t="shared" ca="1" si="1"/>
        <v>NO</v>
      </c>
      <c r="P35" s="226">
        <f ca="1">IFERROR(SUMIFS('TABELLA DI APPOGGIO'!$J$2:$J$86,'TABELLA DI APPOGGIO'!$C$2:$C$86,C35,'TABELLA DI APPOGGIO'!$A$2:$A$86,"=Sì"),)</f>
        <v>0</v>
      </c>
    </row>
    <row r="36" spans="1:16">
      <c r="A36" s="229" t="s">
        <v>908</v>
      </c>
      <c r="B36" s="230" t="s">
        <v>908</v>
      </c>
      <c r="C36" s="231" t="s">
        <v>50</v>
      </c>
      <c r="D36" s="232" t="s">
        <v>711</v>
      </c>
      <c r="E36" s="233">
        <f ca="1">IFERROR(SUMIFS('TABELLA DI APPOGGIO'!$BS$2:$BS$86,'TABELLA DI APPOGGIO'!$C$2:$C$86,C36,'TABELLA DI APPOGGIO'!$A$2:$A$86,"=Sì"),)</f>
        <v>0</v>
      </c>
      <c r="F36" s="234">
        <f ca="1">IFERROR(SUMIFS('TABELLA DI APPOGGIO'!$BT$2:$BT$86,'TABELLA DI APPOGGIO'!$C$2:$C$86,C36,'TABELLA DI APPOGGIO'!$A$2:$A$86,"=Sì"),)</f>
        <v>0</v>
      </c>
      <c r="G36" s="233">
        <f ca="1">IFERROR(SUMIFS('TABELLA DI APPOGGIO'!$BU$2:$BU$86,'TABELLA DI APPOGGIO'!$C$2:$C$86,C36,'TABELLA DI APPOGGIO'!$A$2:$A$86,"=Sì"),)</f>
        <v>0</v>
      </c>
      <c r="H36" s="234">
        <f ca="1">IFERROR(SUMIFS('TABELLA DI APPOGGIO'!$BV$2:$BV$86,'TABELLA DI APPOGGIO'!$C$2:$C$86,C36,'TABELLA DI APPOGGIO'!$A$2:$A$86,"=Sì"),)</f>
        <v>0</v>
      </c>
      <c r="I36" s="233">
        <f ca="1">IFERROR(SUMIFS('TABELLA DI APPOGGIO'!$BW$2:$BW$86,'TABELLA DI APPOGGIO'!$C$2:$C$86,C36,'TABELLA DI APPOGGIO'!$A$2:$A$86,"=Sì"),)</f>
        <v>0</v>
      </c>
      <c r="J36" s="234">
        <f ca="1">IFERROR(SUMIFS('TABELLA DI APPOGGIO'!$BX$2:$BX$86,'TABELLA DI APPOGGIO'!$C$2:$C$86,C36,'TABELLA DI APPOGGIO'!$A$2:$A$86,"=Sì"),)</f>
        <v>0</v>
      </c>
      <c r="K36" s="233">
        <f ca="1">IFERROR(SUMIFS('TABELLA DI APPOGGIO'!$BY$2:$BY$86,'TABELLA DI APPOGGIO'!$C$2:$C$86,C36,'TABELLA DI APPOGGIO'!$A$2:$A$86,"=Sì"),)</f>
        <v>0</v>
      </c>
      <c r="L36" s="234">
        <f ca="1">IFERROR(SUMIFS('TABELLA DI APPOGGIO'!$BZ$2:$BZ$86,'TABELLA DI APPOGGIO'!$C$2:$C$86,C36,'TABELLA DI APPOGGIO'!$A$2:$A$86,"=Sì"),)</f>
        <v>0</v>
      </c>
      <c r="M36" s="235">
        <f ca="1">IFERROR(SUMIFS('TABELLA DI APPOGGIO'!$CA$2:$CA$86,'TABELLA DI APPOGGIO'!$C$2:$C$86,C36,'TABELLA DI APPOGGIO'!$A$2:$A$86,"=Sì"),)</f>
        <v>0</v>
      </c>
      <c r="N36" s="236">
        <f t="shared" ca="1" si="0"/>
        <v>0</v>
      </c>
      <c r="O36" s="233" t="str">
        <f t="shared" ca="1" si="1"/>
        <v>NO</v>
      </c>
      <c r="P36" s="234">
        <f ca="1">IFERROR(SUMIFS('TABELLA DI APPOGGIO'!$J$2:$J$86,'TABELLA DI APPOGGIO'!$C$2:$C$86,C36,'TABELLA DI APPOGGIO'!$A$2:$A$86,"=Sì"),)</f>
        <v>0</v>
      </c>
    </row>
    <row r="37" spans="1:16">
      <c r="E37" s="253">
        <f t="shared" ref="E37:M37" ca="1" si="2">SUM(E4:E36)</f>
        <v>0</v>
      </c>
      <c r="F37" s="253">
        <f t="shared" ca="1" si="2"/>
        <v>0</v>
      </c>
      <c r="G37" s="253">
        <f t="shared" ca="1" si="2"/>
        <v>0</v>
      </c>
      <c r="H37" s="253">
        <f t="shared" ca="1" si="2"/>
        <v>0</v>
      </c>
      <c r="I37" s="253">
        <f t="shared" ca="1" si="2"/>
        <v>0</v>
      </c>
      <c r="J37" s="253">
        <f t="shared" ca="1" si="2"/>
        <v>0</v>
      </c>
      <c r="K37" s="253">
        <f t="shared" ca="1" si="2"/>
        <v>0</v>
      </c>
      <c r="L37" s="253">
        <f t="shared" ca="1" si="2"/>
        <v>0</v>
      </c>
      <c r="M37" s="254">
        <f t="shared" ca="1" si="2"/>
        <v>0</v>
      </c>
      <c r="N37" s="253">
        <f t="shared" ca="1" si="0"/>
        <v>0</v>
      </c>
      <c r="P37" s="253">
        <f ca="1">SUM(P4:P36)</f>
        <v>0</v>
      </c>
    </row>
    <row r="39" spans="1:16">
      <c r="A39" s="502">
        <v>2025</v>
      </c>
      <c r="B39" s="502"/>
      <c r="C39" s="502"/>
      <c r="D39" s="502"/>
      <c r="E39" s="503" t="s">
        <v>842</v>
      </c>
      <c r="F39" s="503"/>
      <c r="G39" s="503"/>
      <c r="H39" s="503"/>
      <c r="I39" s="503"/>
      <c r="J39" s="503"/>
      <c r="K39" s="503"/>
      <c r="L39" s="503"/>
      <c r="M39" s="503"/>
      <c r="N39" s="207"/>
      <c r="O39" s="207"/>
    </row>
    <row r="40" spans="1:16">
      <c r="A40" s="504" t="s">
        <v>843</v>
      </c>
      <c r="B40" s="504"/>
      <c r="C40" s="504"/>
      <c r="D40" s="504"/>
      <c r="E40" s="505" t="s">
        <v>844</v>
      </c>
      <c r="F40" s="505"/>
      <c r="G40" s="505" t="s">
        <v>845</v>
      </c>
      <c r="H40" s="505"/>
      <c r="I40" s="506" t="s">
        <v>846</v>
      </c>
      <c r="J40" s="506"/>
      <c r="K40" s="506" t="s">
        <v>847</v>
      </c>
      <c r="L40" s="506"/>
      <c r="M40" s="206" t="s">
        <v>848</v>
      </c>
      <c r="N40" s="207"/>
      <c r="O40" s="207"/>
    </row>
    <row r="41" spans="1:16" ht="78.75">
      <c r="A41" s="208" t="s">
        <v>849</v>
      </c>
      <c r="B41" s="209" t="s">
        <v>36</v>
      </c>
      <c r="C41" s="209" t="s">
        <v>850</v>
      </c>
      <c r="D41" s="210" t="s">
        <v>38</v>
      </c>
      <c r="E41" s="208" t="s">
        <v>851</v>
      </c>
      <c r="F41" s="211" t="s">
        <v>852</v>
      </c>
      <c r="G41" s="208" t="s">
        <v>853</v>
      </c>
      <c r="H41" s="211" t="s">
        <v>854</v>
      </c>
      <c r="I41" s="208" t="s">
        <v>855</v>
      </c>
      <c r="J41" s="211" t="s">
        <v>856</v>
      </c>
      <c r="K41" s="209" t="s">
        <v>857</v>
      </c>
      <c r="L41" s="209" t="s">
        <v>858</v>
      </c>
      <c r="M41" s="212" t="s">
        <v>859</v>
      </c>
      <c r="N41" s="213" t="s">
        <v>860</v>
      </c>
      <c r="O41" s="213" t="s">
        <v>861</v>
      </c>
      <c r="P41" s="211" t="s">
        <v>862</v>
      </c>
    </row>
    <row r="42" spans="1:16">
      <c r="A42" s="214" t="s">
        <v>863</v>
      </c>
      <c r="B42" s="215" t="s">
        <v>435</v>
      </c>
      <c r="C42" s="216" t="s">
        <v>864</v>
      </c>
      <c r="D42" s="217" t="s">
        <v>56</v>
      </c>
      <c r="E42" s="218">
        <f ca="1">IFERROR(SUMIFS('TABELLA DI APPOGGIO'!$CB$2:$CB$86,'TABELLA DI APPOGGIO'!$C$2:$C$86,C42,'TABELLA DI APPOGGIO'!$A$2:$A$86,"=Sì"),)</f>
        <v>0</v>
      </c>
      <c r="F42" s="219">
        <f ca="1">IFERROR(SUMIFS('TABELLA DI APPOGGIO'!$CC$2:$CC$86,'TABELLA DI APPOGGIO'!$C$2:$C$86,C42,'TABELLA DI APPOGGIO'!$A$2:$A$86,"=Sì"),)</f>
        <v>0</v>
      </c>
      <c r="G42" s="218">
        <f ca="1">IFERROR(SUMIFS('TABELLA DI APPOGGIO'!$CD$2:$CD$86,'TABELLA DI APPOGGIO'!$C$2:$C$86,C42,'TABELLA DI APPOGGIO'!$A$2:$A$86,"=Sì"),)</f>
        <v>0</v>
      </c>
      <c r="H42" s="219">
        <f ca="1">IFERROR(SUMIFS('TABELLA DI APPOGGIO'!$CE$2:$CE$86,'TABELLA DI APPOGGIO'!$C$2:$C$86,C42,'TABELLA DI APPOGGIO'!$A$2:$A$86,"=Sì"),)</f>
        <v>0</v>
      </c>
      <c r="I42" s="218">
        <f ca="1">IFERROR(SUMIFS('TABELLA DI APPOGGIO'!$CF$2:$CF$86,'TABELLA DI APPOGGIO'!$C$2:$C$86,C42,'TABELLA DI APPOGGIO'!$A$2:$A$86,"=Sì"),)</f>
        <v>0</v>
      </c>
      <c r="J42" s="219">
        <f ca="1">IFERROR(SUMIFS('TABELLA DI APPOGGIO'!$CG$2:$CG$86,'TABELLA DI APPOGGIO'!$C$2:$C$86,C42,'TABELLA DI APPOGGIO'!$A$2:$A$86,"=Sì"),)</f>
        <v>0</v>
      </c>
      <c r="K42" s="218">
        <f ca="1">IFERROR(SUMIFS('TABELLA DI APPOGGIO'!$CH$2:$CH$86,'TABELLA DI APPOGGIO'!$C$2:$C$86,C42,'TABELLA DI APPOGGIO'!$A$2:$A$86,"=Sì"),)</f>
        <v>0</v>
      </c>
      <c r="L42" s="219">
        <f ca="1">IFERROR(SUMIFS('TABELLA DI APPOGGIO'!$CI$2:$CI$86,'TABELLA DI APPOGGIO'!$C$2:$C$86,C42,'TABELLA DI APPOGGIO'!$A$2:$A$86,"=Sì"),)</f>
        <v>0</v>
      </c>
      <c r="M42" s="220">
        <f ca="1">IFERROR(SUMIFS('TABELLA DI APPOGGIO'!$CJ$2:$CJ$86,'TABELLA DI APPOGGIO'!$C$2:$C$86,C42,'TABELLA DI APPOGGIO'!$A$2:$A$86,"=Sì"),)</f>
        <v>0</v>
      </c>
      <c r="N42" s="221">
        <f t="shared" ref="N42:N75" ca="1" si="3">SUM(E42:M42)</f>
        <v>0</v>
      </c>
      <c r="O42" s="218" t="str">
        <f t="shared" ref="O42:O74" ca="1" si="4">IF(P42&lt;&gt;0,"SI","NO")</f>
        <v>NO</v>
      </c>
      <c r="P42" s="219">
        <f ca="1">IFERROR(SUMIFS('TABELLA DI APPOGGIO'!$Z$2:$Z$86,'TABELLA DI APPOGGIO'!$C$2:$C$86,C42,'TABELLA DI APPOGGIO'!$A$2:$A$86,"=Sì"),)</f>
        <v>0</v>
      </c>
    </row>
    <row r="43" spans="1:16">
      <c r="A43" s="222" t="s">
        <v>863</v>
      </c>
      <c r="B43" s="223" t="s">
        <v>435</v>
      </c>
      <c r="C43" s="198" t="s">
        <v>865</v>
      </c>
      <c r="D43" s="224" t="s">
        <v>60</v>
      </c>
      <c r="E43" s="225">
        <f ca="1">IFERROR(SUMIFS('TABELLA DI APPOGGIO'!$CB$2:$CB$86,'TABELLA DI APPOGGIO'!$C$2:$C$86,C43,'TABELLA DI APPOGGIO'!$A$2:$A$86,"=Sì"),)</f>
        <v>0</v>
      </c>
      <c r="F43" s="226">
        <f ca="1">IFERROR(SUMIFS('TABELLA DI APPOGGIO'!$CC$2:$CC$86,'TABELLA DI APPOGGIO'!$C$2:$C$86,C43,'TABELLA DI APPOGGIO'!$A$2:$A$86,"=Sì"),)</f>
        <v>0</v>
      </c>
      <c r="G43" s="225">
        <f ca="1">IFERROR(SUMIFS('TABELLA DI APPOGGIO'!$CD$2:$CD$86,'TABELLA DI APPOGGIO'!$C$2:$C$86,C43,'TABELLA DI APPOGGIO'!$A$2:$A$86,"=Sì"),)</f>
        <v>0</v>
      </c>
      <c r="H43" s="226">
        <f ca="1">IFERROR(SUMIFS('TABELLA DI APPOGGIO'!$CE$2:$CE$86,'TABELLA DI APPOGGIO'!$C$2:$C$86,C43,'TABELLA DI APPOGGIO'!$A$2:$A$86,"=Sì"),)</f>
        <v>0</v>
      </c>
      <c r="I43" s="225">
        <f ca="1">IFERROR(SUMIFS('TABELLA DI APPOGGIO'!$CF$2:$CF$86,'TABELLA DI APPOGGIO'!$C$2:$C$86,C43,'TABELLA DI APPOGGIO'!$A$2:$A$86,"=Sì"),)</f>
        <v>0</v>
      </c>
      <c r="J43" s="226">
        <f ca="1">IFERROR(SUMIFS('TABELLA DI APPOGGIO'!$CG$2:$CG$86,'TABELLA DI APPOGGIO'!$C$2:$C$86,C43,'TABELLA DI APPOGGIO'!$A$2:$A$86,"=Sì"),)</f>
        <v>0</v>
      </c>
      <c r="K43" s="225">
        <f ca="1">IFERROR(SUMIFS('TABELLA DI APPOGGIO'!$CH$2:$CH$86,'TABELLA DI APPOGGIO'!$C$2:$C$86,C43,'TABELLA DI APPOGGIO'!$A$2:$A$86,"=Sì"),)</f>
        <v>0</v>
      </c>
      <c r="L43" s="226">
        <f ca="1">IFERROR(SUMIFS('TABELLA DI APPOGGIO'!$CI$2:$CI$86,'TABELLA DI APPOGGIO'!$C$2:$C$86,C43,'TABELLA DI APPOGGIO'!$A$2:$A$86,"=Sì"),)</f>
        <v>0</v>
      </c>
      <c r="M43" s="227">
        <f ca="1">IFERROR(SUMIFS('TABELLA DI APPOGGIO'!$CJ$2:$CJ$86,'TABELLA DI APPOGGIO'!$C$2:$C$86,C43,'TABELLA DI APPOGGIO'!$A$2:$A$86,"=Sì"),)</f>
        <v>0</v>
      </c>
      <c r="N43" s="228">
        <f t="shared" ca="1" si="3"/>
        <v>0</v>
      </c>
      <c r="O43" s="225" t="str">
        <f t="shared" ca="1" si="4"/>
        <v>NO</v>
      </c>
      <c r="P43" s="226">
        <f ca="1">IFERROR(SUMIFS('TABELLA DI APPOGGIO'!$Z$2:$Z$86,'TABELLA DI APPOGGIO'!$C$2:$C$86,C43,'TABELLA DI APPOGGIO'!$A$2:$A$86,"=Sì"),)</f>
        <v>0</v>
      </c>
    </row>
    <row r="44" spans="1:16">
      <c r="A44" s="222" t="s">
        <v>863</v>
      </c>
      <c r="B44" s="223" t="s">
        <v>435</v>
      </c>
      <c r="C44" s="198" t="s">
        <v>866</v>
      </c>
      <c r="D44" s="224" t="s">
        <v>867</v>
      </c>
      <c r="E44" s="225">
        <f ca="1">IFERROR(SUMIFS('TABELLA DI APPOGGIO'!$CB$2:$CB$86,'TABELLA DI APPOGGIO'!$C$2:$C$86,C44,'TABELLA DI APPOGGIO'!$A$2:$A$86,"=Sì"),)</f>
        <v>0</v>
      </c>
      <c r="F44" s="226">
        <f ca="1">IFERROR(SUMIFS('TABELLA DI APPOGGIO'!$CC$2:$CC$86,'TABELLA DI APPOGGIO'!$C$2:$C$86,C44,'TABELLA DI APPOGGIO'!$A$2:$A$86,"=Sì"),)</f>
        <v>0</v>
      </c>
      <c r="G44" s="225">
        <f ca="1">IFERROR(SUMIFS('TABELLA DI APPOGGIO'!$CD$2:$CD$86,'TABELLA DI APPOGGIO'!$C$2:$C$86,C44,'TABELLA DI APPOGGIO'!$A$2:$A$86,"=Sì"),)</f>
        <v>0</v>
      </c>
      <c r="H44" s="226">
        <f ca="1">IFERROR(SUMIFS('TABELLA DI APPOGGIO'!$CE$2:$CE$86,'TABELLA DI APPOGGIO'!$C$2:$C$86,C44,'TABELLA DI APPOGGIO'!$A$2:$A$86,"=Sì"),)</f>
        <v>0</v>
      </c>
      <c r="I44" s="225">
        <f ca="1">IFERROR(SUMIFS('TABELLA DI APPOGGIO'!$CF$2:$CF$86,'TABELLA DI APPOGGIO'!$C$2:$C$86,C44,'TABELLA DI APPOGGIO'!$A$2:$A$86,"=Sì"),)</f>
        <v>0</v>
      </c>
      <c r="J44" s="226">
        <f ca="1">IFERROR(SUMIFS('TABELLA DI APPOGGIO'!$CG$2:$CG$86,'TABELLA DI APPOGGIO'!$C$2:$C$86,C44,'TABELLA DI APPOGGIO'!$A$2:$A$86,"=Sì"),)</f>
        <v>0</v>
      </c>
      <c r="K44" s="225">
        <f ca="1">IFERROR(SUMIFS('TABELLA DI APPOGGIO'!$CH$2:$CH$86,'TABELLA DI APPOGGIO'!$C$2:$C$86,C44,'TABELLA DI APPOGGIO'!$A$2:$A$86,"=Sì"),)</f>
        <v>0</v>
      </c>
      <c r="L44" s="226">
        <f ca="1">IFERROR(SUMIFS('TABELLA DI APPOGGIO'!$CI$2:$CI$86,'TABELLA DI APPOGGIO'!$C$2:$C$86,C44,'TABELLA DI APPOGGIO'!$A$2:$A$86,"=Sì"),)</f>
        <v>0</v>
      </c>
      <c r="M44" s="227">
        <f ca="1">IFERROR(SUMIFS('TABELLA DI APPOGGIO'!$CJ$2:$CJ$86,'TABELLA DI APPOGGIO'!$C$2:$C$86,C44,'TABELLA DI APPOGGIO'!$A$2:$A$86,"=Sì"),)</f>
        <v>0</v>
      </c>
      <c r="N44" s="228">
        <f t="shared" ca="1" si="3"/>
        <v>0</v>
      </c>
      <c r="O44" s="225" t="str">
        <f t="shared" ca="1" si="4"/>
        <v>NO</v>
      </c>
      <c r="P44" s="226">
        <f ca="1">IFERROR(SUMIFS('TABELLA DI APPOGGIO'!$Z$2:$Z$86,'TABELLA DI APPOGGIO'!$C$2:$C$86,C44,'TABELLA DI APPOGGIO'!$A$2:$A$86,"=Sì"),)</f>
        <v>0</v>
      </c>
    </row>
    <row r="45" spans="1:16">
      <c r="A45" s="222" t="s">
        <v>863</v>
      </c>
      <c r="B45" s="223" t="s">
        <v>435</v>
      </c>
      <c r="C45" s="198" t="s">
        <v>868</v>
      </c>
      <c r="D45" s="224" t="s">
        <v>869</v>
      </c>
      <c r="E45" s="225">
        <f ca="1">IFERROR(SUMIFS('TABELLA DI APPOGGIO'!$CB$2:$CB$86,'TABELLA DI APPOGGIO'!$C$2:$C$86,C45,'TABELLA DI APPOGGIO'!$A$2:$A$86,"=Sì"),)</f>
        <v>0</v>
      </c>
      <c r="F45" s="226">
        <f ca="1">IFERROR(SUMIFS('TABELLA DI APPOGGIO'!$CC$2:$CC$86,'TABELLA DI APPOGGIO'!$C$2:$C$86,C45,'TABELLA DI APPOGGIO'!$A$2:$A$86,"=Sì"),)</f>
        <v>0</v>
      </c>
      <c r="G45" s="225">
        <f ca="1">IFERROR(SUMIFS('TABELLA DI APPOGGIO'!$CD$2:$CD$86,'TABELLA DI APPOGGIO'!$C$2:$C$86,C45,'TABELLA DI APPOGGIO'!$A$2:$A$86,"=Sì"),)</f>
        <v>0</v>
      </c>
      <c r="H45" s="226">
        <f ca="1">IFERROR(SUMIFS('TABELLA DI APPOGGIO'!$CE$2:$CE$86,'TABELLA DI APPOGGIO'!$C$2:$C$86,C45,'TABELLA DI APPOGGIO'!$A$2:$A$86,"=Sì"),)</f>
        <v>0</v>
      </c>
      <c r="I45" s="225">
        <f ca="1">IFERROR(SUMIFS('TABELLA DI APPOGGIO'!$CF$2:$CF$86,'TABELLA DI APPOGGIO'!$C$2:$C$86,C45,'TABELLA DI APPOGGIO'!$A$2:$A$86,"=Sì"),)</f>
        <v>0</v>
      </c>
      <c r="J45" s="226">
        <f ca="1">IFERROR(SUMIFS('TABELLA DI APPOGGIO'!$CG$2:$CG$86,'TABELLA DI APPOGGIO'!$C$2:$C$86,C45,'TABELLA DI APPOGGIO'!$A$2:$A$86,"=Sì"),)</f>
        <v>0</v>
      </c>
      <c r="K45" s="225">
        <f ca="1">IFERROR(SUMIFS('TABELLA DI APPOGGIO'!$CH$2:$CH$86,'TABELLA DI APPOGGIO'!$C$2:$C$86,C45,'TABELLA DI APPOGGIO'!$A$2:$A$86,"=Sì"),)</f>
        <v>0</v>
      </c>
      <c r="L45" s="226">
        <f ca="1">IFERROR(SUMIFS('TABELLA DI APPOGGIO'!$CI$2:$CI$86,'TABELLA DI APPOGGIO'!$C$2:$C$86,C45,'TABELLA DI APPOGGIO'!$A$2:$A$86,"=Sì"),)</f>
        <v>0</v>
      </c>
      <c r="M45" s="227">
        <f ca="1">IFERROR(SUMIFS('TABELLA DI APPOGGIO'!$CJ$2:$CJ$86,'TABELLA DI APPOGGIO'!$C$2:$C$86,C45,'TABELLA DI APPOGGIO'!$A$2:$A$86,"=Sì"),)</f>
        <v>0</v>
      </c>
      <c r="N45" s="228">
        <f t="shared" ca="1" si="3"/>
        <v>0</v>
      </c>
      <c r="O45" s="225" t="str">
        <f t="shared" ca="1" si="4"/>
        <v>NO</v>
      </c>
      <c r="P45" s="226">
        <f ca="1">IFERROR(SUMIFS('TABELLA DI APPOGGIO'!$Z$2:$Z$86,'TABELLA DI APPOGGIO'!$C$2:$C$86,C45,'TABELLA DI APPOGGIO'!$A$2:$A$86,"=Sì"),)</f>
        <v>0</v>
      </c>
    </row>
    <row r="46" spans="1:16">
      <c r="A46" s="229" t="s">
        <v>863</v>
      </c>
      <c r="B46" s="230" t="s">
        <v>435</v>
      </c>
      <c r="C46" s="231" t="s">
        <v>870</v>
      </c>
      <c r="D46" s="232" t="s">
        <v>553</v>
      </c>
      <c r="E46" s="233">
        <f ca="1">IFERROR(SUMIFS('TABELLA DI APPOGGIO'!$CB$2:$CB$86,'TABELLA DI APPOGGIO'!$C$2:$C$86,C46,'TABELLA DI APPOGGIO'!$A$2:$A$86,"=Sì"),)</f>
        <v>0</v>
      </c>
      <c r="F46" s="234">
        <f ca="1">IFERROR(SUMIFS('TABELLA DI APPOGGIO'!$CC$2:$CC$86,'TABELLA DI APPOGGIO'!$C$2:$C$86,C46,'TABELLA DI APPOGGIO'!$A$2:$A$86,"=Sì"),)</f>
        <v>0</v>
      </c>
      <c r="G46" s="233">
        <f ca="1">IFERROR(SUMIFS('TABELLA DI APPOGGIO'!$CD$2:$CD$86,'TABELLA DI APPOGGIO'!$C$2:$C$86,C46,'TABELLA DI APPOGGIO'!$A$2:$A$86,"=Sì"),)</f>
        <v>0</v>
      </c>
      <c r="H46" s="234">
        <f ca="1">IFERROR(SUMIFS('TABELLA DI APPOGGIO'!$CE$2:$CE$86,'TABELLA DI APPOGGIO'!$C$2:$C$86,C46,'TABELLA DI APPOGGIO'!$A$2:$A$86,"=Sì"),)</f>
        <v>0</v>
      </c>
      <c r="I46" s="233">
        <f ca="1">IFERROR(SUMIFS('TABELLA DI APPOGGIO'!$CF$2:$CF$86,'TABELLA DI APPOGGIO'!$C$2:$C$86,C46,'TABELLA DI APPOGGIO'!$A$2:$A$86,"=Sì"),)</f>
        <v>0</v>
      </c>
      <c r="J46" s="234">
        <f ca="1">IFERROR(SUMIFS('TABELLA DI APPOGGIO'!$CG$2:$CG$86,'TABELLA DI APPOGGIO'!$C$2:$C$86,C46,'TABELLA DI APPOGGIO'!$A$2:$A$86,"=Sì"),)</f>
        <v>0</v>
      </c>
      <c r="K46" s="233">
        <f ca="1">IFERROR(SUMIFS('TABELLA DI APPOGGIO'!$CH$2:$CH$86,'TABELLA DI APPOGGIO'!$C$2:$C$86,C46,'TABELLA DI APPOGGIO'!$A$2:$A$86,"=Sì"),)</f>
        <v>0</v>
      </c>
      <c r="L46" s="234">
        <f ca="1">IFERROR(SUMIFS('TABELLA DI APPOGGIO'!$CI$2:$CI$86,'TABELLA DI APPOGGIO'!$C$2:$C$86,C46,'TABELLA DI APPOGGIO'!$A$2:$A$86,"=Sì"),)</f>
        <v>0</v>
      </c>
      <c r="M46" s="235">
        <f ca="1">IFERROR(SUMIFS('TABELLA DI APPOGGIO'!$CJ$2:$CJ$86,'TABELLA DI APPOGGIO'!$C$2:$C$86,C46,'TABELLA DI APPOGGIO'!$A$2:$A$86,"=Sì"),)</f>
        <v>0</v>
      </c>
      <c r="N46" s="236">
        <f t="shared" ca="1" si="3"/>
        <v>0</v>
      </c>
      <c r="O46" s="233" t="str">
        <f t="shared" ca="1" si="4"/>
        <v>NO</v>
      </c>
      <c r="P46" s="234">
        <f ca="1">IFERROR(SUMIFS('TABELLA DI APPOGGIO'!$Z$2:$Z$86,'TABELLA DI APPOGGIO'!$C$2:$C$86,C46,'TABELLA DI APPOGGIO'!$A$2:$A$86,"=Sì"),)</f>
        <v>0</v>
      </c>
    </row>
    <row r="47" spans="1:16">
      <c r="A47" s="237" t="s">
        <v>871</v>
      </c>
      <c r="B47" s="238" t="s">
        <v>556</v>
      </c>
      <c r="C47" s="239" t="s">
        <v>872</v>
      </c>
      <c r="D47" s="240" t="s">
        <v>558</v>
      </c>
      <c r="E47" s="241">
        <f ca="1">IFERROR(SUMIFS('TABELLA DI APPOGGIO'!$CB$2:$CB$86,'TABELLA DI APPOGGIO'!$C$2:$C$86,C47,'TABELLA DI APPOGGIO'!$A$2:$A$86,"=Sì"),)</f>
        <v>0</v>
      </c>
      <c r="F47" s="242">
        <f ca="1">IFERROR(SUMIFS('TABELLA DI APPOGGIO'!$CC$2:$CC$86,'TABELLA DI APPOGGIO'!$C$2:$C$86,C47,'TABELLA DI APPOGGIO'!$A$2:$A$86,"=Sì"),)</f>
        <v>0</v>
      </c>
      <c r="G47" s="241">
        <f ca="1">IFERROR(SUMIFS('TABELLA DI APPOGGIO'!$CD$2:$CD$86,'TABELLA DI APPOGGIO'!$C$2:$C$86,C47,'TABELLA DI APPOGGIO'!$A$2:$A$86,"=Sì"),)</f>
        <v>0</v>
      </c>
      <c r="H47" s="242">
        <f ca="1">IFERROR(SUMIFS('TABELLA DI APPOGGIO'!$CE$2:$CE$86,'TABELLA DI APPOGGIO'!$C$2:$C$86,C47,'TABELLA DI APPOGGIO'!$A$2:$A$86,"=Sì"),)</f>
        <v>0</v>
      </c>
      <c r="I47" s="241">
        <f ca="1">IFERROR(SUMIFS('TABELLA DI APPOGGIO'!$CF$2:$CF$86,'TABELLA DI APPOGGIO'!$C$2:$C$86,C47,'TABELLA DI APPOGGIO'!$A$2:$A$86,"=Sì"),)</f>
        <v>0</v>
      </c>
      <c r="J47" s="242">
        <f ca="1">IFERROR(SUMIFS('TABELLA DI APPOGGIO'!$CG$2:$CG$86,'TABELLA DI APPOGGIO'!$C$2:$C$86,C47,'TABELLA DI APPOGGIO'!$A$2:$A$86,"=Sì"),)</f>
        <v>0</v>
      </c>
      <c r="K47" s="241">
        <f ca="1">IFERROR(SUMIFS('TABELLA DI APPOGGIO'!$CH$2:$CH$86,'TABELLA DI APPOGGIO'!$C$2:$C$86,C47,'TABELLA DI APPOGGIO'!$A$2:$A$86,"=Sì"),)</f>
        <v>0</v>
      </c>
      <c r="L47" s="242">
        <f ca="1">IFERROR(SUMIFS('TABELLA DI APPOGGIO'!$CI$2:$CI$86,'TABELLA DI APPOGGIO'!$C$2:$C$86,C47,'TABELLA DI APPOGGIO'!$A$2:$A$86,"=Sì"),)</f>
        <v>0</v>
      </c>
      <c r="M47" s="243">
        <f ca="1">IFERROR(SUMIFS('TABELLA DI APPOGGIO'!$CJ$2:$CJ$86,'TABELLA DI APPOGGIO'!$C$2:$C$86,C47,'TABELLA DI APPOGGIO'!$A$2:$A$86,"=Sì"),)</f>
        <v>0</v>
      </c>
      <c r="N47" s="244">
        <f t="shared" ca="1" si="3"/>
        <v>0</v>
      </c>
      <c r="O47" s="241" t="str">
        <f t="shared" ca="1" si="4"/>
        <v>NO</v>
      </c>
      <c r="P47" s="242">
        <f ca="1">IFERROR(SUMIFS('TABELLA DI APPOGGIO'!$Z$2:$Z$86,'TABELLA DI APPOGGIO'!$C$2:$C$86,C47,'TABELLA DI APPOGGIO'!$A$2:$A$86,"=Sì"),)</f>
        <v>0</v>
      </c>
    </row>
    <row r="48" spans="1:16">
      <c r="A48" s="222" t="s">
        <v>871</v>
      </c>
      <c r="B48" s="223" t="s">
        <v>556</v>
      </c>
      <c r="C48" s="198" t="s">
        <v>873</v>
      </c>
      <c r="D48" s="224" t="s">
        <v>874</v>
      </c>
      <c r="E48" s="225">
        <f ca="1">IFERROR(SUMIFS('TABELLA DI APPOGGIO'!$CB$2:$CB$86,'TABELLA DI APPOGGIO'!$C$2:$C$86,C48,'TABELLA DI APPOGGIO'!$A$2:$A$86,"=Sì"),)</f>
        <v>0</v>
      </c>
      <c r="F48" s="226">
        <f ca="1">IFERROR(SUMIFS('TABELLA DI APPOGGIO'!$CC$2:$CC$86,'TABELLA DI APPOGGIO'!$C$2:$C$86,C48,'TABELLA DI APPOGGIO'!$A$2:$A$86,"=Sì"),)</f>
        <v>0</v>
      </c>
      <c r="G48" s="225">
        <f ca="1">IFERROR(SUMIFS('TABELLA DI APPOGGIO'!$CD$2:$CD$86,'TABELLA DI APPOGGIO'!$C$2:$C$86,C48,'TABELLA DI APPOGGIO'!$A$2:$A$86,"=Sì"),)</f>
        <v>0</v>
      </c>
      <c r="H48" s="226">
        <f ca="1">IFERROR(SUMIFS('TABELLA DI APPOGGIO'!$CE$2:$CE$86,'TABELLA DI APPOGGIO'!$C$2:$C$86,C48,'TABELLA DI APPOGGIO'!$A$2:$A$86,"=Sì"),)</f>
        <v>0</v>
      </c>
      <c r="I48" s="225">
        <f ca="1">IFERROR(SUMIFS('TABELLA DI APPOGGIO'!$CF$2:$CF$86,'TABELLA DI APPOGGIO'!$C$2:$C$86,C48,'TABELLA DI APPOGGIO'!$A$2:$A$86,"=Sì"),)</f>
        <v>0</v>
      </c>
      <c r="J48" s="226">
        <f ca="1">IFERROR(SUMIFS('TABELLA DI APPOGGIO'!$CG$2:$CG$86,'TABELLA DI APPOGGIO'!$C$2:$C$86,C48,'TABELLA DI APPOGGIO'!$A$2:$A$86,"=Sì"),)</f>
        <v>0</v>
      </c>
      <c r="K48" s="225">
        <f ca="1">IFERROR(SUMIFS('TABELLA DI APPOGGIO'!$CH$2:$CH$86,'TABELLA DI APPOGGIO'!$C$2:$C$86,C48,'TABELLA DI APPOGGIO'!$A$2:$A$86,"=Sì"),)</f>
        <v>0</v>
      </c>
      <c r="L48" s="226">
        <f ca="1">IFERROR(SUMIFS('TABELLA DI APPOGGIO'!$CI$2:$CI$86,'TABELLA DI APPOGGIO'!$C$2:$C$86,C48,'TABELLA DI APPOGGIO'!$A$2:$A$86,"=Sì"),)</f>
        <v>0</v>
      </c>
      <c r="M48" s="227">
        <f ca="1">IFERROR(SUMIFS('TABELLA DI APPOGGIO'!$CJ$2:$CJ$86,'TABELLA DI APPOGGIO'!$C$2:$C$86,C48,'TABELLA DI APPOGGIO'!$A$2:$A$86,"=Sì"),)</f>
        <v>0</v>
      </c>
      <c r="N48" s="228">
        <f t="shared" ca="1" si="3"/>
        <v>0</v>
      </c>
      <c r="O48" s="225" t="str">
        <f t="shared" ca="1" si="4"/>
        <v>NO</v>
      </c>
      <c r="P48" s="226">
        <f ca="1">IFERROR(SUMIFS('TABELLA DI APPOGGIO'!$Z$2:$Z$86,'TABELLA DI APPOGGIO'!$C$2:$C$86,C48,'TABELLA DI APPOGGIO'!$A$2:$A$86,"=Sì"),)</f>
        <v>0</v>
      </c>
    </row>
    <row r="49" spans="1:16">
      <c r="A49" s="222" t="s">
        <v>871</v>
      </c>
      <c r="B49" s="223" t="s">
        <v>556</v>
      </c>
      <c r="C49" s="198" t="s">
        <v>875</v>
      </c>
      <c r="D49" s="224" t="s">
        <v>106</v>
      </c>
      <c r="E49" s="225">
        <f ca="1">IFERROR(SUMIFS('TABELLA DI APPOGGIO'!$CB$2:$CB$86,'TABELLA DI APPOGGIO'!$C$2:$C$86,C49,'TABELLA DI APPOGGIO'!$A$2:$A$86,"=Sì"),)</f>
        <v>0</v>
      </c>
      <c r="F49" s="226">
        <f ca="1">IFERROR(SUMIFS('TABELLA DI APPOGGIO'!$CC$2:$CC$86,'TABELLA DI APPOGGIO'!$C$2:$C$86,C49,'TABELLA DI APPOGGIO'!$A$2:$A$86,"=Sì"),)</f>
        <v>0</v>
      </c>
      <c r="G49" s="225">
        <f ca="1">IFERROR(SUMIFS('TABELLA DI APPOGGIO'!$CD$2:$CD$86,'TABELLA DI APPOGGIO'!$C$2:$C$86,C49,'TABELLA DI APPOGGIO'!$A$2:$A$86,"=Sì"),)</f>
        <v>0</v>
      </c>
      <c r="H49" s="226">
        <f ca="1">IFERROR(SUMIFS('TABELLA DI APPOGGIO'!$CE$2:$CE$86,'TABELLA DI APPOGGIO'!$C$2:$C$86,C49,'TABELLA DI APPOGGIO'!$A$2:$A$86,"=Sì"),)</f>
        <v>0</v>
      </c>
      <c r="I49" s="225">
        <f ca="1">IFERROR(SUMIFS('TABELLA DI APPOGGIO'!$CF$2:$CF$86,'TABELLA DI APPOGGIO'!$C$2:$C$86,C49,'TABELLA DI APPOGGIO'!$A$2:$A$86,"=Sì"),)</f>
        <v>0</v>
      </c>
      <c r="J49" s="226">
        <f ca="1">IFERROR(SUMIFS('TABELLA DI APPOGGIO'!$CG$2:$CG$86,'TABELLA DI APPOGGIO'!$C$2:$C$86,C49,'TABELLA DI APPOGGIO'!$A$2:$A$86,"=Sì"),)</f>
        <v>0</v>
      </c>
      <c r="K49" s="225">
        <f ca="1">IFERROR(SUMIFS('TABELLA DI APPOGGIO'!$CH$2:$CH$86,'TABELLA DI APPOGGIO'!$C$2:$C$86,C49,'TABELLA DI APPOGGIO'!$A$2:$A$86,"=Sì"),)</f>
        <v>0</v>
      </c>
      <c r="L49" s="226">
        <f ca="1">IFERROR(SUMIFS('TABELLA DI APPOGGIO'!$CI$2:$CI$86,'TABELLA DI APPOGGIO'!$C$2:$C$86,C49,'TABELLA DI APPOGGIO'!$A$2:$A$86,"=Sì"),)</f>
        <v>0</v>
      </c>
      <c r="M49" s="227">
        <f ca="1">IFERROR(SUMIFS('TABELLA DI APPOGGIO'!$CJ$2:$CJ$86,'TABELLA DI APPOGGIO'!$C$2:$C$86,C49,'TABELLA DI APPOGGIO'!$A$2:$A$86,"=Sì"),)</f>
        <v>0</v>
      </c>
      <c r="N49" s="228">
        <f t="shared" ca="1" si="3"/>
        <v>0</v>
      </c>
      <c r="O49" s="225" t="str">
        <f t="shared" ca="1" si="4"/>
        <v>NO</v>
      </c>
      <c r="P49" s="226">
        <f ca="1">IFERROR(SUMIFS('TABELLA DI APPOGGIO'!$Z$2:$Z$86,'TABELLA DI APPOGGIO'!$C$2:$C$86,C49,'TABELLA DI APPOGGIO'!$A$2:$A$86,"=Sì"),)</f>
        <v>0</v>
      </c>
    </row>
    <row r="50" spans="1:16">
      <c r="A50" s="222" t="s">
        <v>871</v>
      </c>
      <c r="B50" s="223" t="s">
        <v>556</v>
      </c>
      <c r="C50" s="198" t="s">
        <v>876</v>
      </c>
      <c r="D50" s="224" t="s">
        <v>575</v>
      </c>
      <c r="E50" s="225">
        <f ca="1">IFERROR(SUMIFS('TABELLA DI APPOGGIO'!$CB$2:$CB$86,'TABELLA DI APPOGGIO'!$C$2:$C$86,C50,'TABELLA DI APPOGGIO'!$A$2:$A$86,"=Sì"),)</f>
        <v>0</v>
      </c>
      <c r="F50" s="226">
        <f ca="1">IFERROR(SUMIFS('TABELLA DI APPOGGIO'!$CC$2:$CC$86,'TABELLA DI APPOGGIO'!$C$2:$C$86,C50,'TABELLA DI APPOGGIO'!$A$2:$A$86,"=Sì"),)</f>
        <v>0</v>
      </c>
      <c r="G50" s="225">
        <f ca="1">IFERROR(SUMIFS('TABELLA DI APPOGGIO'!$CD$2:$CD$86,'TABELLA DI APPOGGIO'!$C$2:$C$86,C50,'TABELLA DI APPOGGIO'!$A$2:$A$86,"=Sì"),)</f>
        <v>0</v>
      </c>
      <c r="H50" s="226">
        <f ca="1">IFERROR(SUMIFS('TABELLA DI APPOGGIO'!$CE$2:$CE$86,'TABELLA DI APPOGGIO'!$C$2:$C$86,C50,'TABELLA DI APPOGGIO'!$A$2:$A$86,"=Sì"),)</f>
        <v>0</v>
      </c>
      <c r="I50" s="225">
        <f ca="1">IFERROR(SUMIFS('TABELLA DI APPOGGIO'!$CF$2:$CF$86,'TABELLA DI APPOGGIO'!$C$2:$C$86,C50,'TABELLA DI APPOGGIO'!$A$2:$A$86,"=Sì"),)</f>
        <v>0</v>
      </c>
      <c r="J50" s="226">
        <f ca="1">IFERROR(SUMIFS('TABELLA DI APPOGGIO'!$CG$2:$CG$86,'TABELLA DI APPOGGIO'!$C$2:$C$86,C50,'TABELLA DI APPOGGIO'!$A$2:$A$86,"=Sì"),)</f>
        <v>0</v>
      </c>
      <c r="K50" s="225">
        <f ca="1">IFERROR(SUMIFS('TABELLA DI APPOGGIO'!$CH$2:$CH$86,'TABELLA DI APPOGGIO'!$C$2:$C$86,C50,'TABELLA DI APPOGGIO'!$A$2:$A$86,"=Sì"),)</f>
        <v>0</v>
      </c>
      <c r="L50" s="226">
        <f ca="1">IFERROR(SUMIFS('TABELLA DI APPOGGIO'!$CI$2:$CI$86,'TABELLA DI APPOGGIO'!$C$2:$C$86,C50,'TABELLA DI APPOGGIO'!$A$2:$A$86,"=Sì"),)</f>
        <v>0</v>
      </c>
      <c r="M50" s="227">
        <f ca="1">IFERROR(SUMIFS('TABELLA DI APPOGGIO'!$CJ$2:$CJ$86,'TABELLA DI APPOGGIO'!$C$2:$C$86,C50,'TABELLA DI APPOGGIO'!$A$2:$A$86,"=Sì"),)</f>
        <v>0</v>
      </c>
      <c r="N50" s="228">
        <f t="shared" ca="1" si="3"/>
        <v>0</v>
      </c>
      <c r="O50" s="225" t="str">
        <f t="shared" ca="1" si="4"/>
        <v>NO</v>
      </c>
      <c r="P50" s="226">
        <f ca="1">IFERROR(SUMIFS('TABELLA DI APPOGGIO'!$Z$2:$Z$86,'TABELLA DI APPOGGIO'!$C$2:$C$86,C50,'TABELLA DI APPOGGIO'!$A$2:$A$86,"=Sì"),)</f>
        <v>0</v>
      </c>
    </row>
    <row r="51" spans="1:16">
      <c r="A51" s="222" t="s">
        <v>871</v>
      </c>
      <c r="B51" s="223" t="s">
        <v>556</v>
      </c>
      <c r="C51" s="198" t="s">
        <v>877</v>
      </c>
      <c r="D51" s="224" t="s">
        <v>592</v>
      </c>
      <c r="E51" s="225">
        <f ca="1">IFERROR(SUMIFS('TABELLA DI APPOGGIO'!$CB$2:$CB$86,'TABELLA DI APPOGGIO'!$C$2:$C$86,C51,'TABELLA DI APPOGGIO'!$A$2:$A$86,"=Sì"),)</f>
        <v>0</v>
      </c>
      <c r="F51" s="226">
        <f ca="1">IFERROR(SUMIFS('TABELLA DI APPOGGIO'!$CC$2:$CC$86,'TABELLA DI APPOGGIO'!$C$2:$C$86,C51,'TABELLA DI APPOGGIO'!$A$2:$A$86,"=Sì"),)</f>
        <v>0</v>
      </c>
      <c r="G51" s="225">
        <f ca="1">IFERROR(SUMIFS('TABELLA DI APPOGGIO'!$CD$2:$CD$86,'TABELLA DI APPOGGIO'!$C$2:$C$86,C51,'TABELLA DI APPOGGIO'!$A$2:$A$86,"=Sì"),)</f>
        <v>0</v>
      </c>
      <c r="H51" s="226">
        <f ca="1">IFERROR(SUMIFS('TABELLA DI APPOGGIO'!$CE$2:$CE$86,'TABELLA DI APPOGGIO'!$C$2:$C$86,C51,'TABELLA DI APPOGGIO'!$A$2:$A$86,"=Sì"),)</f>
        <v>0</v>
      </c>
      <c r="I51" s="225">
        <f ca="1">IFERROR(SUMIFS('TABELLA DI APPOGGIO'!$CF$2:$CF$86,'TABELLA DI APPOGGIO'!$C$2:$C$86,C51,'TABELLA DI APPOGGIO'!$A$2:$A$86,"=Sì"),)</f>
        <v>0</v>
      </c>
      <c r="J51" s="226">
        <f ca="1">IFERROR(SUMIFS('TABELLA DI APPOGGIO'!$CG$2:$CG$86,'TABELLA DI APPOGGIO'!$C$2:$C$86,C51,'TABELLA DI APPOGGIO'!$A$2:$A$86,"=Sì"),)</f>
        <v>0</v>
      </c>
      <c r="K51" s="225">
        <f ca="1">IFERROR(SUMIFS('TABELLA DI APPOGGIO'!$CH$2:$CH$86,'TABELLA DI APPOGGIO'!$C$2:$C$86,C51,'TABELLA DI APPOGGIO'!$A$2:$A$86,"=Sì"),)</f>
        <v>0</v>
      </c>
      <c r="L51" s="226">
        <f ca="1">IFERROR(SUMIFS('TABELLA DI APPOGGIO'!$CI$2:$CI$86,'TABELLA DI APPOGGIO'!$C$2:$C$86,C51,'TABELLA DI APPOGGIO'!$A$2:$A$86,"=Sì"),)</f>
        <v>0</v>
      </c>
      <c r="M51" s="227">
        <f ca="1">IFERROR(SUMIFS('TABELLA DI APPOGGIO'!$CJ$2:$CJ$86,'TABELLA DI APPOGGIO'!$C$2:$C$86,C51,'TABELLA DI APPOGGIO'!$A$2:$A$86,"=Sì"),)</f>
        <v>0</v>
      </c>
      <c r="N51" s="228">
        <f t="shared" ca="1" si="3"/>
        <v>0</v>
      </c>
      <c r="O51" s="225" t="str">
        <f t="shared" ca="1" si="4"/>
        <v>NO</v>
      </c>
      <c r="P51" s="226">
        <f ca="1">IFERROR(SUMIFS('TABELLA DI APPOGGIO'!$Z$2:$Z$86,'TABELLA DI APPOGGIO'!$C$2:$C$86,C51,'TABELLA DI APPOGGIO'!$A$2:$A$86,"=Sì"),)</f>
        <v>0</v>
      </c>
    </row>
    <row r="52" spans="1:16">
      <c r="A52" s="222" t="s">
        <v>871</v>
      </c>
      <c r="B52" s="223" t="s">
        <v>556</v>
      </c>
      <c r="C52" s="198" t="s">
        <v>878</v>
      </c>
      <c r="D52" s="224" t="s">
        <v>139</v>
      </c>
      <c r="E52" s="225">
        <f ca="1">IFERROR(SUMIFS('TABELLA DI APPOGGIO'!$CB$2:$CB$86,'TABELLA DI APPOGGIO'!$C$2:$C$86,C52,'TABELLA DI APPOGGIO'!$A$2:$A$86,"=Sì"),)</f>
        <v>0</v>
      </c>
      <c r="F52" s="226">
        <f ca="1">IFERROR(SUMIFS('TABELLA DI APPOGGIO'!$CC$2:$CC$86,'TABELLA DI APPOGGIO'!$C$2:$C$86,C52,'TABELLA DI APPOGGIO'!$A$2:$A$86,"=Sì"),)</f>
        <v>0</v>
      </c>
      <c r="G52" s="225">
        <f ca="1">IFERROR(SUMIFS('TABELLA DI APPOGGIO'!$CD$2:$CD$86,'TABELLA DI APPOGGIO'!$C$2:$C$86,C52,'TABELLA DI APPOGGIO'!$A$2:$A$86,"=Sì"),)</f>
        <v>0</v>
      </c>
      <c r="H52" s="226">
        <f ca="1">IFERROR(SUMIFS('TABELLA DI APPOGGIO'!$CE$2:$CE$86,'TABELLA DI APPOGGIO'!$C$2:$C$86,C52,'TABELLA DI APPOGGIO'!$A$2:$A$86,"=Sì"),)</f>
        <v>0</v>
      </c>
      <c r="I52" s="225">
        <f ca="1">IFERROR(SUMIFS('TABELLA DI APPOGGIO'!$CF$2:$CF$86,'TABELLA DI APPOGGIO'!$C$2:$C$86,C52,'TABELLA DI APPOGGIO'!$A$2:$A$86,"=Sì"),)</f>
        <v>0</v>
      </c>
      <c r="J52" s="226">
        <f ca="1">IFERROR(SUMIFS('TABELLA DI APPOGGIO'!$CG$2:$CG$86,'TABELLA DI APPOGGIO'!$C$2:$C$86,C52,'TABELLA DI APPOGGIO'!$A$2:$A$86,"=Sì"),)</f>
        <v>0</v>
      </c>
      <c r="K52" s="225">
        <f ca="1">IFERROR(SUMIFS('TABELLA DI APPOGGIO'!$CH$2:$CH$86,'TABELLA DI APPOGGIO'!$C$2:$C$86,C52,'TABELLA DI APPOGGIO'!$A$2:$A$86,"=Sì"),)</f>
        <v>0</v>
      </c>
      <c r="L52" s="226">
        <f ca="1">IFERROR(SUMIFS('TABELLA DI APPOGGIO'!$CI$2:$CI$86,'TABELLA DI APPOGGIO'!$C$2:$C$86,C52,'TABELLA DI APPOGGIO'!$A$2:$A$86,"=Sì"),)</f>
        <v>0</v>
      </c>
      <c r="M52" s="227">
        <f ca="1">IFERROR(SUMIFS('TABELLA DI APPOGGIO'!$CJ$2:$CJ$86,'TABELLA DI APPOGGIO'!$C$2:$C$86,C52,'TABELLA DI APPOGGIO'!$A$2:$A$86,"=Sì"),)</f>
        <v>0</v>
      </c>
      <c r="N52" s="228">
        <f t="shared" ca="1" si="3"/>
        <v>0</v>
      </c>
      <c r="O52" s="225" t="str">
        <f t="shared" ca="1" si="4"/>
        <v>NO</v>
      </c>
      <c r="P52" s="226">
        <f ca="1">IFERROR(SUMIFS('TABELLA DI APPOGGIO'!$Z$2:$Z$86,'TABELLA DI APPOGGIO'!$C$2:$C$86,C52,'TABELLA DI APPOGGIO'!$A$2:$A$86,"=Sì"),)</f>
        <v>0</v>
      </c>
    </row>
    <row r="53" spans="1:16">
      <c r="A53" s="222" t="s">
        <v>871</v>
      </c>
      <c r="B53" s="223" t="s">
        <v>556</v>
      </c>
      <c r="C53" s="198" t="s">
        <v>879</v>
      </c>
      <c r="D53" s="224" t="s">
        <v>880</v>
      </c>
      <c r="E53" s="225">
        <f ca="1">IFERROR(SUMIFS('TABELLA DI APPOGGIO'!$CB$2:$CB$86,'TABELLA DI APPOGGIO'!$C$2:$C$86,C53,'TABELLA DI APPOGGIO'!$A$2:$A$86,"=Sì"),)</f>
        <v>0</v>
      </c>
      <c r="F53" s="226">
        <f ca="1">IFERROR(SUMIFS('TABELLA DI APPOGGIO'!$CC$2:$CC$86,'TABELLA DI APPOGGIO'!$C$2:$C$86,C53,'TABELLA DI APPOGGIO'!$A$2:$A$86,"=Sì"),)</f>
        <v>0</v>
      </c>
      <c r="G53" s="225">
        <f ca="1">IFERROR(SUMIFS('TABELLA DI APPOGGIO'!$CD$2:$CD$86,'TABELLA DI APPOGGIO'!$C$2:$C$86,C53,'TABELLA DI APPOGGIO'!$A$2:$A$86,"=Sì"),)</f>
        <v>0</v>
      </c>
      <c r="H53" s="226">
        <f ca="1">IFERROR(SUMIFS('TABELLA DI APPOGGIO'!$CE$2:$CE$86,'TABELLA DI APPOGGIO'!$C$2:$C$86,C53,'TABELLA DI APPOGGIO'!$A$2:$A$86,"=Sì"),)</f>
        <v>0</v>
      </c>
      <c r="I53" s="225">
        <f ca="1">IFERROR(SUMIFS('TABELLA DI APPOGGIO'!$CF$2:$CF$86,'TABELLA DI APPOGGIO'!$C$2:$C$86,C53,'TABELLA DI APPOGGIO'!$A$2:$A$86,"=Sì"),)</f>
        <v>0</v>
      </c>
      <c r="J53" s="226">
        <f ca="1">IFERROR(SUMIFS('TABELLA DI APPOGGIO'!$CG$2:$CG$86,'TABELLA DI APPOGGIO'!$C$2:$C$86,C53,'TABELLA DI APPOGGIO'!$A$2:$A$86,"=Sì"),)</f>
        <v>0</v>
      </c>
      <c r="K53" s="225">
        <f ca="1">IFERROR(SUMIFS('TABELLA DI APPOGGIO'!$CH$2:$CH$86,'TABELLA DI APPOGGIO'!$C$2:$C$86,C53,'TABELLA DI APPOGGIO'!$A$2:$A$86,"=Sì"),)</f>
        <v>0</v>
      </c>
      <c r="L53" s="226">
        <f ca="1">IFERROR(SUMIFS('TABELLA DI APPOGGIO'!$CI$2:$CI$86,'TABELLA DI APPOGGIO'!$C$2:$C$86,C53,'TABELLA DI APPOGGIO'!$A$2:$A$86,"=Sì"),)</f>
        <v>0</v>
      </c>
      <c r="M53" s="227">
        <f ca="1">IFERROR(SUMIFS('TABELLA DI APPOGGIO'!$CJ$2:$CJ$86,'TABELLA DI APPOGGIO'!$C$2:$C$86,C53,'TABELLA DI APPOGGIO'!$A$2:$A$86,"=Sì"),)</f>
        <v>0</v>
      </c>
      <c r="N53" s="228">
        <f t="shared" ca="1" si="3"/>
        <v>0</v>
      </c>
      <c r="O53" s="225" t="str">
        <f t="shared" ca="1" si="4"/>
        <v>NO</v>
      </c>
      <c r="P53" s="226">
        <f ca="1">IFERROR(SUMIFS('TABELLA DI APPOGGIO'!$Z$2:$Z$86,'TABELLA DI APPOGGIO'!$C$2:$C$86,C53,'TABELLA DI APPOGGIO'!$A$2:$A$86,"=Sì"),)</f>
        <v>0</v>
      </c>
    </row>
    <row r="54" spans="1:16">
      <c r="A54" s="222" t="s">
        <v>871</v>
      </c>
      <c r="B54" s="223" t="s">
        <v>556</v>
      </c>
      <c r="C54" s="198" t="s">
        <v>881</v>
      </c>
      <c r="D54" s="224" t="s">
        <v>596</v>
      </c>
      <c r="E54" s="225">
        <f ca="1">IFERROR(SUMIFS('TABELLA DI APPOGGIO'!$CB$2:$CB$86,'TABELLA DI APPOGGIO'!$C$2:$C$86,C54,'TABELLA DI APPOGGIO'!$A$2:$A$86,"=Sì"),)</f>
        <v>0</v>
      </c>
      <c r="F54" s="226">
        <f ca="1">IFERROR(SUMIFS('TABELLA DI APPOGGIO'!$CC$2:$CC$86,'TABELLA DI APPOGGIO'!$C$2:$C$86,C54,'TABELLA DI APPOGGIO'!$A$2:$A$86,"=Sì"),)</f>
        <v>0</v>
      </c>
      <c r="G54" s="225">
        <f ca="1">IFERROR(SUMIFS('TABELLA DI APPOGGIO'!$CD$2:$CD$86,'TABELLA DI APPOGGIO'!$C$2:$C$86,C54,'TABELLA DI APPOGGIO'!$A$2:$A$86,"=Sì"),)</f>
        <v>0</v>
      </c>
      <c r="H54" s="226">
        <f ca="1">IFERROR(SUMIFS('TABELLA DI APPOGGIO'!$CE$2:$CE$86,'TABELLA DI APPOGGIO'!$C$2:$C$86,C54,'TABELLA DI APPOGGIO'!$A$2:$A$86,"=Sì"),)</f>
        <v>0</v>
      </c>
      <c r="I54" s="225">
        <f ca="1">IFERROR(SUMIFS('TABELLA DI APPOGGIO'!$CF$2:$CF$86,'TABELLA DI APPOGGIO'!$C$2:$C$86,C54,'TABELLA DI APPOGGIO'!$A$2:$A$86,"=Sì"),)</f>
        <v>0</v>
      </c>
      <c r="J54" s="226">
        <f ca="1">IFERROR(SUMIFS('TABELLA DI APPOGGIO'!$CG$2:$CG$86,'TABELLA DI APPOGGIO'!$C$2:$C$86,C54,'TABELLA DI APPOGGIO'!$A$2:$A$86,"=Sì"),)</f>
        <v>0</v>
      </c>
      <c r="K54" s="225">
        <f ca="1">IFERROR(SUMIFS('TABELLA DI APPOGGIO'!$CH$2:$CH$86,'TABELLA DI APPOGGIO'!$C$2:$C$86,C54,'TABELLA DI APPOGGIO'!$A$2:$A$86,"=Sì"),)</f>
        <v>0</v>
      </c>
      <c r="L54" s="226">
        <f ca="1">IFERROR(SUMIFS('TABELLA DI APPOGGIO'!$CI$2:$CI$86,'TABELLA DI APPOGGIO'!$C$2:$C$86,C54,'TABELLA DI APPOGGIO'!$A$2:$A$86,"=Sì"),)</f>
        <v>0</v>
      </c>
      <c r="M54" s="227">
        <f ca="1">IFERROR(SUMIFS('TABELLA DI APPOGGIO'!$CJ$2:$CJ$86,'TABELLA DI APPOGGIO'!$C$2:$C$86,C54,'TABELLA DI APPOGGIO'!$A$2:$A$86,"=Sì"),)</f>
        <v>0</v>
      </c>
      <c r="N54" s="228">
        <f t="shared" ca="1" si="3"/>
        <v>0</v>
      </c>
      <c r="O54" s="225" t="str">
        <f t="shared" ca="1" si="4"/>
        <v>NO</v>
      </c>
      <c r="P54" s="226">
        <f ca="1">IFERROR(SUMIFS('TABELLA DI APPOGGIO'!$Z$2:$Z$86,'TABELLA DI APPOGGIO'!$C$2:$C$86,C54,'TABELLA DI APPOGGIO'!$A$2:$A$86,"=Sì"),)</f>
        <v>0</v>
      </c>
    </row>
    <row r="55" spans="1:16">
      <c r="A55" s="245" t="s">
        <v>871</v>
      </c>
      <c r="B55" s="246" t="s">
        <v>556</v>
      </c>
      <c r="C55" s="247" t="s">
        <v>882</v>
      </c>
      <c r="D55" s="248" t="s">
        <v>603</v>
      </c>
      <c r="E55" s="249">
        <f ca="1">IFERROR(SUMIFS('TABELLA DI APPOGGIO'!$CB$2:$CB$86,'TABELLA DI APPOGGIO'!$C$2:$C$86,C55,'TABELLA DI APPOGGIO'!$A$2:$A$86,"=Sì"),)</f>
        <v>0</v>
      </c>
      <c r="F55" s="250">
        <f ca="1">IFERROR(SUMIFS('TABELLA DI APPOGGIO'!$CC$2:$CC$86,'TABELLA DI APPOGGIO'!$C$2:$C$86,C55,'TABELLA DI APPOGGIO'!$A$2:$A$86,"=Sì"),)</f>
        <v>0</v>
      </c>
      <c r="G55" s="249">
        <f ca="1">IFERROR(SUMIFS('TABELLA DI APPOGGIO'!$CD$2:$CD$86,'TABELLA DI APPOGGIO'!$C$2:$C$86,C55,'TABELLA DI APPOGGIO'!$A$2:$A$86,"=Sì"),)</f>
        <v>0</v>
      </c>
      <c r="H55" s="250">
        <f ca="1">IFERROR(SUMIFS('TABELLA DI APPOGGIO'!$CE$2:$CE$86,'TABELLA DI APPOGGIO'!$C$2:$C$86,C55,'TABELLA DI APPOGGIO'!$A$2:$A$86,"=Sì"),)</f>
        <v>0</v>
      </c>
      <c r="I55" s="249">
        <f ca="1">IFERROR(SUMIFS('TABELLA DI APPOGGIO'!$CF$2:$CF$86,'TABELLA DI APPOGGIO'!$C$2:$C$86,C55,'TABELLA DI APPOGGIO'!$A$2:$A$86,"=Sì"),)</f>
        <v>0</v>
      </c>
      <c r="J55" s="250">
        <f ca="1">IFERROR(SUMIFS('TABELLA DI APPOGGIO'!$CG$2:$CG$86,'TABELLA DI APPOGGIO'!$C$2:$C$86,C55,'TABELLA DI APPOGGIO'!$A$2:$A$86,"=Sì"),)</f>
        <v>0</v>
      </c>
      <c r="K55" s="249">
        <f ca="1">IFERROR(SUMIFS('TABELLA DI APPOGGIO'!$CH$2:$CH$86,'TABELLA DI APPOGGIO'!$C$2:$C$86,C55,'TABELLA DI APPOGGIO'!$A$2:$A$86,"=Sì"),)</f>
        <v>0</v>
      </c>
      <c r="L55" s="250">
        <f ca="1">IFERROR(SUMIFS('TABELLA DI APPOGGIO'!$CI$2:$CI$86,'TABELLA DI APPOGGIO'!$C$2:$C$86,C55,'TABELLA DI APPOGGIO'!$A$2:$A$86,"=Sì"),)</f>
        <v>0</v>
      </c>
      <c r="M55" s="251">
        <f ca="1">IFERROR(SUMIFS('TABELLA DI APPOGGIO'!$CJ$2:$CJ$86,'TABELLA DI APPOGGIO'!$C$2:$C$86,C55,'TABELLA DI APPOGGIO'!$A$2:$A$86,"=Sì"),)</f>
        <v>0</v>
      </c>
      <c r="N55" s="252">
        <f t="shared" ca="1" si="3"/>
        <v>0</v>
      </c>
      <c r="O55" s="249" t="str">
        <f t="shared" ca="1" si="4"/>
        <v>NO</v>
      </c>
      <c r="P55" s="250">
        <f ca="1">IFERROR(SUMIFS('TABELLA DI APPOGGIO'!$Z$2:$Z$86,'TABELLA DI APPOGGIO'!$C$2:$C$86,C55,'TABELLA DI APPOGGIO'!$A$2:$A$86,"=Sì"),)</f>
        <v>0</v>
      </c>
    </row>
    <row r="56" spans="1:16">
      <c r="A56" s="214" t="s">
        <v>883</v>
      </c>
      <c r="B56" s="215" t="s">
        <v>607</v>
      </c>
      <c r="C56" s="216" t="s">
        <v>884</v>
      </c>
      <c r="D56" s="217" t="s">
        <v>608</v>
      </c>
      <c r="E56" s="218">
        <f ca="1">IFERROR(SUMIFS('TABELLA DI APPOGGIO'!$CB$2:$CB$86,'TABELLA DI APPOGGIO'!$C$2:$C$86,C56,'TABELLA DI APPOGGIO'!$A$2:$A$86,"=Sì"),)</f>
        <v>0</v>
      </c>
      <c r="F56" s="219">
        <f ca="1">IFERROR(SUMIFS('TABELLA DI APPOGGIO'!$CC$2:$CC$86,'TABELLA DI APPOGGIO'!$C$2:$C$86,C56,'TABELLA DI APPOGGIO'!$A$2:$A$86,"=Sì"),)</f>
        <v>0</v>
      </c>
      <c r="G56" s="218">
        <f ca="1">IFERROR(SUMIFS('TABELLA DI APPOGGIO'!$CD$2:$CD$86,'TABELLA DI APPOGGIO'!$C$2:$C$86,C56,'TABELLA DI APPOGGIO'!$A$2:$A$86,"=Sì"),)</f>
        <v>0</v>
      </c>
      <c r="H56" s="219">
        <f ca="1">IFERROR(SUMIFS('TABELLA DI APPOGGIO'!$CE$2:$CE$86,'TABELLA DI APPOGGIO'!$C$2:$C$86,C56,'TABELLA DI APPOGGIO'!$A$2:$A$86,"=Sì"),)</f>
        <v>0</v>
      </c>
      <c r="I56" s="218">
        <f ca="1">IFERROR(SUMIFS('TABELLA DI APPOGGIO'!$CF$2:$CF$86,'TABELLA DI APPOGGIO'!$C$2:$C$86,C56,'TABELLA DI APPOGGIO'!$A$2:$A$86,"=Sì"),)</f>
        <v>0</v>
      </c>
      <c r="J56" s="219">
        <f ca="1">IFERROR(SUMIFS('TABELLA DI APPOGGIO'!$CG$2:$CG$86,'TABELLA DI APPOGGIO'!$C$2:$C$86,C56,'TABELLA DI APPOGGIO'!$A$2:$A$86,"=Sì"),)</f>
        <v>0</v>
      </c>
      <c r="K56" s="218">
        <f ca="1">IFERROR(SUMIFS('TABELLA DI APPOGGIO'!$CH$2:$CH$86,'TABELLA DI APPOGGIO'!$C$2:$C$86,C56,'TABELLA DI APPOGGIO'!$A$2:$A$86,"=Sì"),)</f>
        <v>0</v>
      </c>
      <c r="L56" s="219">
        <f ca="1">IFERROR(SUMIFS('TABELLA DI APPOGGIO'!$CI$2:$CI$86,'TABELLA DI APPOGGIO'!$C$2:$C$86,C56,'TABELLA DI APPOGGIO'!$A$2:$A$86,"=Sì"),)</f>
        <v>0</v>
      </c>
      <c r="M56" s="220">
        <f ca="1">IFERROR(SUMIFS('TABELLA DI APPOGGIO'!$CJ$2:$CJ$86,'TABELLA DI APPOGGIO'!$C$2:$C$86,C56,'TABELLA DI APPOGGIO'!$A$2:$A$86,"=Sì"),)</f>
        <v>0</v>
      </c>
      <c r="N56" s="221">
        <f t="shared" ca="1" si="3"/>
        <v>0</v>
      </c>
      <c r="O56" s="218" t="str">
        <f t="shared" ca="1" si="4"/>
        <v>NO</v>
      </c>
      <c r="P56" s="219">
        <f ca="1">IFERROR(SUMIFS('TABELLA DI APPOGGIO'!$Z$2:$Z$86,'TABELLA DI APPOGGIO'!$C$2:$C$86,C56,'TABELLA DI APPOGGIO'!$A$2:$A$86,"=Sì"),)</f>
        <v>0</v>
      </c>
    </row>
    <row r="57" spans="1:16">
      <c r="A57" s="222" t="s">
        <v>883</v>
      </c>
      <c r="B57" s="223" t="s">
        <v>607</v>
      </c>
      <c r="C57" s="198" t="s">
        <v>885</v>
      </c>
      <c r="D57" s="224" t="s">
        <v>617</v>
      </c>
      <c r="E57" s="225">
        <f ca="1">IFERROR(SUMIFS('TABELLA DI APPOGGIO'!$CB$2:$CB$86,'TABELLA DI APPOGGIO'!$C$2:$C$86,C57,'TABELLA DI APPOGGIO'!$A$2:$A$86,"=Sì"),)</f>
        <v>0</v>
      </c>
      <c r="F57" s="226">
        <f ca="1">IFERROR(SUMIFS('TABELLA DI APPOGGIO'!$CC$2:$CC$86,'TABELLA DI APPOGGIO'!$C$2:$C$86,C57,'TABELLA DI APPOGGIO'!$A$2:$A$86,"=Sì"),)</f>
        <v>0</v>
      </c>
      <c r="G57" s="225">
        <f ca="1">IFERROR(SUMIFS('TABELLA DI APPOGGIO'!$CD$2:$CD$86,'TABELLA DI APPOGGIO'!$C$2:$C$86,C57,'TABELLA DI APPOGGIO'!$A$2:$A$86,"=Sì"),)</f>
        <v>0</v>
      </c>
      <c r="H57" s="226">
        <f ca="1">IFERROR(SUMIFS('TABELLA DI APPOGGIO'!$CE$2:$CE$86,'TABELLA DI APPOGGIO'!$C$2:$C$86,C57,'TABELLA DI APPOGGIO'!$A$2:$A$86,"=Sì"),)</f>
        <v>0</v>
      </c>
      <c r="I57" s="225">
        <f ca="1">IFERROR(SUMIFS('TABELLA DI APPOGGIO'!$CF$2:$CF$86,'TABELLA DI APPOGGIO'!$C$2:$C$86,C57,'TABELLA DI APPOGGIO'!$A$2:$A$86,"=Sì"),)</f>
        <v>0</v>
      </c>
      <c r="J57" s="226">
        <f ca="1">IFERROR(SUMIFS('TABELLA DI APPOGGIO'!$CG$2:$CG$86,'TABELLA DI APPOGGIO'!$C$2:$C$86,C57,'TABELLA DI APPOGGIO'!$A$2:$A$86,"=Sì"),)</f>
        <v>0</v>
      </c>
      <c r="K57" s="225">
        <f ca="1">IFERROR(SUMIFS('TABELLA DI APPOGGIO'!$CH$2:$CH$86,'TABELLA DI APPOGGIO'!$C$2:$C$86,C57,'TABELLA DI APPOGGIO'!$A$2:$A$86,"=Sì"),)</f>
        <v>0</v>
      </c>
      <c r="L57" s="226">
        <f ca="1">IFERROR(SUMIFS('TABELLA DI APPOGGIO'!$CI$2:$CI$86,'TABELLA DI APPOGGIO'!$C$2:$C$86,C57,'TABELLA DI APPOGGIO'!$A$2:$A$86,"=Sì"),)</f>
        <v>0</v>
      </c>
      <c r="M57" s="227">
        <f ca="1">IFERROR(SUMIFS('TABELLA DI APPOGGIO'!$CJ$2:$CJ$86,'TABELLA DI APPOGGIO'!$C$2:$C$86,C57,'TABELLA DI APPOGGIO'!$A$2:$A$86,"=Sì"),)</f>
        <v>0</v>
      </c>
      <c r="N57" s="228">
        <f t="shared" ca="1" si="3"/>
        <v>0</v>
      </c>
      <c r="O57" s="225" t="str">
        <f t="shared" ca="1" si="4"/>
        <v>NO</v>
      </c>
      <c r="P57" s="226">
        <f ca="1">IFERROR(SUMIFS('TABELLA DI APPOGGIO'!$Z$2:$Z$86,'TABELLA DI APPOGGIO'!$C$2:$C$86,C57,'TABELLA DI APPOGGIO'!$A$2:$A$86,"=Sì"),)</f>
        <v>0</v>
      </c>
    </row>
    <row r="58" spans="1:16">
      <c r="A58" s="222" t="s">
        <v>883</v>
      </c>
      <c r="B58" s="223" t="s">
        <v>607</v>
      </c>
      <c r="C58" s="198" t="s">
        <v>886</v>
      </c>
      <c r="D58" s="224" t="s">
        <v>624</v>
      </c>
      <c r="E58" s="225">
        <f ca="1">IFERROR(SUMIFS('TABELLA DI APPOGGIO'!$CB$2:$CB$86,'TABELLA DI APPOGGIO'!$C$2:$C$86,C58,'TABELLA DI APPOGGIO'!$A$2:$A$86,"=Sì"),)</f>
        <v>0</v>
      </c>
      <c r="F58" s="226">
        <f ca="1">IFERROR(SUMIFS('TABELLA DI APPOGGIO'!$CC$2:$CC$86,'TABELLA DI APPOGGIO'!$C$2:$C$86,C58,'TABELLA DI APPOGGIO'!$A$2:$A$86,"=Sì"),)</f>
        <v>0</v>
      </c>
      <c r="G58" s="225">
        <f ca="1">IFERROR(SUMIFS('TABELLA DI APPOGGIO'!$CD$2:$CD$86,'TABELLA DI APPOGGIO'!$C$2:$C$86,C58,'TABELLA DI APPOGGIO'!$A$2:$A$86,"=Sì"),)</f>
        <v>0</v>
      </c>
      <c r="H58" s="226">
        <f ca="1">IFERROR(SUMIFS('TABELLA DI APPOGGIO'!$CE$2:$CE$86,'TABELLA DI APPOGGIO'!$C$2:$C$86,C58,'TABELLA DI APPOGGIO'!$A$2:$A$86,"=Sì"),)</f>
        <v>0</v>
      </c>
      <c r="I58" s="225">
        <f ca="1">IFERROR(SUMIFS('TABELLA DI APPOGGIO'!$CF$2:$CF$86,'TABELLA DI APPOGGIO'!$C$2:$C$86,C58,'TABELLA DI APPOGGIO'!$A$2:$A$86,"=Sì"),)</f>
        <v>0</v>
      </c>
      <c r="J58" s="226">
        <f ca="1">IFERROR(SUMIFS('TABELLA DI APPOGGIO'!$CG$2:$CG$86,'TABELLA DI APPOGGIO'!$C$2:$C$86,C58,'TABELLA DI APPOGGIO'!$A$2:$A$86,"=Sì"),)</f>
        <v>0</v>
      </c>
      <c r="K58" s="225">
        <f ca="1">IFERROR(SUMIFS('TABELLA DI APPOGGIO'!$CH$2:$CH$86,'TABELLA DI APPOGGIO'!$C$2:$C$86,C58,'TABELLA DI APPOGGIO'!$A$2:$A$86,"=Sì"),)</f>
        <v>0</v>
      </c>
      <c r="L58" s="226">
        <f ca="1">IFERROR(SUMIFS('TABELLA DI APPOGGIO'!$CI$2:$CI$86,'TABELLA DI APPOGGIO'!$C$2:$C$86,C58,'TABELLA DI APPOGGIO'!$A$2:$A$86,"=Sì"),)</f>
        <v>0</v>
      </c>
      <c r="M58" s="227">
        <f ca="1">IFERROR(SUMIFS('TABELLA DI APPOGGIO'!$CJ$2:$CJ$86,'TABELLA DI APPOGGIO'!$C$2:$C$86,C58,'TABELLA DI APPOGGIO'!$A$2:$A$86,"=Sì"),)</f>
        <v>0</v>
      </c>
      <c r="N58" s="228">
        <f t="shared" ca="1" si="3"/>
        <v>0</v>
      </c>
      <c r="O58" s="225" t="str">
        <f t="shared" ca="1" si="4"/>
        <v>NO</v>
      </c>
      <c r="P58" s="226">
        <f ca="1">IFERROR(SUMIFS('TABELLA DI APPOGGIO'!$Z$2:$Z$86,'TABELLA DI APPOGGIO'!$C$2:$C$86,C58,'TABELLA DI APPOGGIO'!$A$2:$A$86,"=Sì"),)</f>
        <v>0</v>
      </c>
    </row>
    <row r="59" spans="1:16">
      <c r="A59" s="229" t="s">
        <v>883</v>
      </c>
      <c r="B59" s="230" t="s">
        <v>607</v>
      </c>
      <c r="C59" s="231" t="s">
        <v>887</v>
      </c>
      <c r="D59" s="232" t="s">
        <v>636</v>
      </c>
      <c r="E59" s="233">
        <f ca="1">IFERROR(SUMIFS('TABELLA DI APPOGGIO'!$CB$2:$CB$86,'TABELLA DI APPOGGIO'!$C$2:$C$86,C59,'TABELLA DI APPOGGIO'!$A$2:$A$86,"=Sì"),)</f>
        <v>0</v>
      </c>
      <c r="F59" s="234">
        <f ca="1">IFERROR(SUMIFS('TABELLA DI APPOGGIO'!$CC$2:$CC$86,'TABELLA DI APPOGGIO'!$C$2:$C$86,C59,'TABELLA DI APPOGGIO'!$A$2:$A$86,"=Sì"),)</f>
        <v>0</v>
      </c>
      <c r="G59" s="233">
        <f ca="1">IFERROR(SUMIFS('TABELLA DI APPOGGIO'!$CD$2:$CD$86,'TABELLA DI APPOGGIO'!$C$2:$C$86,C59,'TABELLA DI APPOGGIO'!$A$2:$A$86,"=Sì"),)</f>
        <v>0</v>
      </c>
      <c r="H59" s="234">
        <f ca="1">IFERROR(SUMIFS('TABELLA DI APPOGGIO'!$CE$2:$CE$86,'TABELLA DI APPOGGIO'!$C$2:$C$86,C59,'TABELLA DI APPOGGIO'!$A$2:$A$86,"=Sì"),)</f>
        <v>0</v>
      </c>
      <c r="I59" s="233">
        <f ca="1">IFERROR(SUMIFS('TABELLA DI APPOGGIO'!$CF$2:$CF$86,'TABELLA DI APPOGGIO'!$C$2:$C$86,C59,'TABELLA DI APPOGGIO'!$A$2:$A$86,"=Sì"),)</f>
        <v>0</v>
      </c>
      <c r="J59" s="234">
        <f ca="1">IFERROR(SUMIFS('TABELLA DI APPOGGIO'!$CG$2:$CG$86,'TABELLA DI APPOGGIO'!$C$2:$C$86,C59,'TABELLA DI APPOGGIO'!$A$2:$A$86,"=Sì"),)</f>
        <v>0</v>
      </c>
      <c r="K59" s="233">
        <f ca="1">IFERROR(SUMIFS('TABELLA DI APPOGGIO'!$CH$2:$CH$86,'TABELLA DI APPOGGIO'!$C$2:$C$86,C59,'TABELLA DI APPOGGIO'!$A$2:$A$86,"=Sì"),)</f>
        <v>0</v>
      </c>
      <c r="L59" s="234">
        <f ca="1">IFERROR(SUMIFS('TABELLA DI APPOGGIO'!$CI$2:$CI$86,'TABELLA DI APPOGGIO'!$C$2:$C$86,C59,'TABELLA DI APPOGGIO'!$A$2:$A$86,"=Sì"),)</f>
        <v>0</v>
      </c>
      <c r="M59" s="235">
        <f ca="1">IFERROR(SUMIFS('TABELLA DI APPOGGIO'!$CJ$2:$CJ$86,'TABELLA DI APPOGGIO'!$C$2:$C$86,C59,'TABELLA DI APPOGGIO'!$A$2:$A$86,"=Sì"),)</f>
        <v>0</v>
      </c>
      <c r="N59" s="236">
        <f t="shared" ca="1" si="3"/>
        <v>0</v>
      </c>
      <c r="O59" s="233" t="str">
        <f t="shared" ca="1" si="4"/>
        <v>NO</v>
      </c>
      <c r="P59" s="234">
        <f ca="1">IFERROR(SUMIFS('TABELLA DI APPOGGIO'!$Z$2:$Z$86,'TABELLA DI APPOGGIO'!$C$2:$C$86,C59,'TABELLA DI APPOGGIO'!$A$2:$A$86,"=Sì"),)</f>
        <v>0</v>
      </c>
    </row>
    <row r="60" spans="1:16">
      <c r="A60" s="237" t="s">
        <v>888</v>
      </c>
      <c r="B60" s="238" t="s">
        <v>639</v>
      </c>
      <c r="C60" s="239" t="s">
        <v>889</v>
      </c>
      <c r="D60" s="240" t="s">
        <v>641</v>
      </c>
      <c r="E60" s="241">
        <f ca="1">IFERROR(SUMIFS('TABELLA DI APPOGGIO'!$CB$2:$CB$86,'TABELLA DI APPOGGIO'!$C$2:$C$86,C60,'TABELLA DI APPOGGIO'!$A$2:$A$86,"=Sì"),)</f>
        <v>0</v>
      </c>
      <c r="F60" s="242">
        <f ca="1">IFERROR(SUMIFS('TABELLA DI APPOGGIO'!$CC$2:$CC$86,'TABELLA DI APPOGGIO'!$C$2:$C$86,C60,'TABELLA DI APPOGGIO'!$A$2:$A$86,"=Sì"),)</f>
        <v>0</v>
      </c>
      <c r="G60" s="241">
        <f ca="1">IFERROR(SUMIFS('TABELLA DI APPOGGIO'!$CD$2:$CD$86,'TABELLA DI APPOGGIO'!$C$2:$C$86,C60,'TABELLA DI APPOGGIO'!$A$2:$A$86,"=Sì"),)</f>
        <v>0</v>
      </c>
      <c r="H60" s="242">
        <f ca="1">IFERROR(SUMIFS('TABELLA DI APPOGGIO'!$CE$2:$CE$86,'TABELLA DI APPOGGIO'!$C$2:$C$86,C60,'TABELLA DI APPOGGIO'!$A$2:$A$86,"=Sì"),)</f>
        <v>0</v>
      </c>
      <c r="I60" s="241">
        <f ca="1">IFERROR(SUMIFS('TABELLA DI APPOGGIO'!$CF$2:$CF$86,'TABELLA DI APPOGGIO'!$C$2:$C$86,C60,'TABELLA DI APPOGGIO'!$A$2:$A$86,"=Sì"),)</f>
        <v>0</v>
      </c>
      <c r="J60" s="242">
        <f ca="1">IFERROR(SUMIFS('TABELLA DI APPOGGIO'!$CG$2:$CG$86,'TABELLA DI APPOGGIO'!$C$2:$C$86,C60,'TABELLA DI APPOGGIO'!$A$2:$A$86,"=Sì"),)</f>
        <v>0</v>
      </c>
      <c r="K60" s="241">
        <f ca="1">IFERROR(SUMIFS('TABELLA DI APPOGGIO'!$CH$2:$CH$86,'TABELLA DI APPOGGIO'!$C$2:$C$86,C60,'TABELLA DI APPOGGIO'!$A$2:$A$86,"=Sì"),)</f>
        <v>0</v>
      </c>
      <c r="L60" s="242">
        <f ca="1">IFERROR(SUMIFS('TABELLA DI APPOGGIO'!$CI$2:$CI$86,'TABELLA DI APPOGGIO'!$C$2:$C$86,C60,'TABELLA DI APPOGGIO'!$A$2:$A$86,"=Sì"),)</f>
        <v>0</v>
      </c>
      <c r="M60" s="243">
        <f ca="1">IFERROR(SUMIFS('TABELLA DI APPOGGIO'!$CJ$2:$CJ$86,'TABELLA DI APPOGGIO'!$C$2:$C$86,C60,'TABELLA DI APPOGGIO'!$A$2:$A$86,"=Sì"),)</f>
        <v>0</v>
      </c>
      <c r="N60" s="244">
        <f t="shared" ca="1" si="3"/>
        <v>0</v>
      </c>
      <c r="O60" s="241" t="str">
        <f t="shared" ca="1" si="4"/>
        <v>NO</v>
      </c>
      <c r="P60" s="242">
        <f ca="1">IFERROR(SUMIFS('TABELLA DI APPOGGIO'!$Z$2:$Z$86,'TABELLA DI APPOGGIO'!$C$2:$C$86,C60,'TABELLA DI APPOGGIO'!$A$2:$A$86,"=Sì"),)</f>
        <v>0</v>
      </c>
    </row>
    <row r="61" spans="1:16">
      <c r="A61" s="222" t="s">
        <v>888</v>
      </c>
      <c r="B61" s="223" t="s">
        <v>639</v>
      </c>
      <c r="C61" s="198" t="s">
        <v>890</v>
      </c>
      <c r="D61" s="224" t="s">
        <v>649</v>
      </c>
      <c r="E61" s="225">
        <f ca="1">IFERROR(SUMIFS('TABELLA DI APPOGGIO'!$CB$2:$CB$86,'TABELLA DI APPOGGIO'!$C$2:$C$86,C61,'TABELLA DI APPOGGIO'!$A$2:$A$86,"=Sì"),)</f>
        <v>0</v>
      </c>
      <c r="F61" s="226">
        <f ca="1">IFERROR(SUMIFS('TABELLA DI APPOGGIO'!$CC$2:$CC$86,'TABELLA DI APPOGGIO'!$C$2:$C$86,C61,'TABELLA DI APPOGGIO'!$A$2:$A$86,"=Sì"),)</f>
        <v>0</v>
      </c>
      <c r="G61" s="225">
        <f ca="1">IFERROR(SUMIFS('TABELLA DI APPOGGIO'!$CD$2:$CD$86,'TABELLA DI APPOGGIO'!$C$2:$C$86,C61,'TABELLA DI APPOGGIO'!$A$2:$A$86,"=Sì"),)</f>
        <v>0</v>
      </c>
      <c r="H61" s="226">
        <f ca="1">IFERROR(SUMIFS('TABELLA DI APPOGGIO'!$CE$2:$CE$86,'TABELLA DI APPOGGIO'!$C$2:$C$86,C61,'TABELLA DI APPOGGIO'!$A$2:$A$86,"=Sì"),)</f>
        <v>0</v>
      </c>
      <c r="I61" s="225">
        <f ca="1">IFERROR(SUMIFS('TABELLA DI APPOGGIO'!$CF$2:$CF$86,'TABELLA DI APPOGGIO'!$C$2:$C$86,C61,'TABELLA DI APPOGGIO'!$A$2:$A$86,"=Sì"),)</f>
        <v>0</v>
      </c>
      <c r="J61" s="226">
        <f ca="1">IFERROR(SUMIFS('TABELLA DI APPOGGIO'!$CG$2:$CG$86,'TABELLA DI APPOGGIO'!$C$2:$C$86,C61,'TABELLA DI APPOGGIO'!$A$2:$A$86,"=Sì"),)</f>
        <v>0</v>
      </c>
      <c r="K61" s="225">
        <f ca="1">IFERROR(SUMIFS('TABELLA DI APPOGGIO'!$CH$2:$CH$86,'TABELLA DI APPOGGIO'!$C$2:$C$86,C61,'TABELLA DI APPOGGIO'!$A$2:$A$86,"=Sì"),)</f>
        <v>0</v>
      </c>
      <c r="L61" s="226">
        <f ca="1">IFERROR(SUMIFS('TABELLA DI APPOGGIO'!$CI$2:$CI$86,'TABELLA DI APPOGGIO'!$C$2:$C$86,C61,'TABELLA DI APPOGGIO'!$A$2:$A$86,"=Sì"),)</f>
        <v>0</v>
      </c>
      <c r="M61" s="227">
        <f ca="1">IFERROR(SUMIFS('TABELLA DI APPOGGIO'!$CJ$2:$CJ$86,'TABELLA DI APPOGGIO'!$C$2:$C$86,C61,'TABELLA DI APPOGGIO'!$A$2:$A$86,"=Sì"),)</f>
        <v>0</v>
      </c>
      <c r="N61" s="228">
        <f t="shared" ca="1" si="3"/>
        <v>0</v>
      </c>
      <c r="O61" s="225" t="str">
        <f t="shared" ca="1" si="4"/>
        <v>NO</v>
      </c>
      <c r="P61" s="226">
        <f ca="1">IFERROR(SUMIFS('TABELLA DI APPOGGIO'!$Z$2:$Z$86,'TABELLA DI APPOGGIO'!$C$2:$C$86,C61,'TABELLA DI APPOGGIO'!$A$2:$A$86,"=Sì"),)</f>
        <v>0</v>
      </c>
    </row>
    <row r="62" spans="1:16">
      <c r="A62" s="222" t="s">
        <v>888</v>
      </c>
      <c r="B62" s="223" t="s">
        <v>639</v>
      </c>
      <c r="C62" s="198" t="s">
        <v>891</v>
      </c>
      <c r="D62" s="224" t="s">
        <v>656</v>
      </c>
      <c r="E62" s="225">
        <f ca="1">IFERROR(SUMIFS('TABELLA DI APPOGGIO'!$CB$2:$CB$86,'TABELLA DI APPOGGIO'!$C$2:$C$86,C62,'TABELLA DI APPOGGIO'!$A$2:$A$86,"=Sì"),)</f>
        <v>0</v>
      </c>
      <c r="F62" s="226">
        <f ca="1">IFERROR(SUMIFS('TABELLA DI APPOGGIO'!$CC$2:$CC$86,'TABELLA DI APPOGGIO'!$C$2:$C$86,C62,'TABELLA DI APPOGGIO'!$A$2:$A$86,"=Sì"),)</f>
        <v>0</v>
      </c>
      <c r="G62" s="225">
        <f ca="1">IFERROR(SUMIFS('TABELLA DI APPOGGIO'!$CD$2:$CD$86,'TABELLA DI APPOGGIO'!$C$2:$C$86,C62,'TABELLA DI APPOGGIO'!$A$2:$A$86,"=Sì"),)</f>
        <v>0</v>
      </c>
      <c r="H62" s="226">
        <f ca="1">IFERROR(SUMIFS('TABELLA DI APPOGGIO'!$CE$2:$CE$86,'TABELLA DI APPOGGIO'!$C$2:$C$86,C62,'TABELLA DI APPOGGIO'!$A$2:$A$86,"=Sì"),)</f>
        <v>0</v>
      </c>
      <c r="I62" s="225">
        <f ca="1">IFERROR(SUMIFS('TABELLA DI APPOGGIO'!$CF$2:$CF$86,'TABELLA DI APPOGGIO'!$C$2:$C$86,C62,'TABELLA DI APPOGGIO'!$A$2:$A$86,"=Sì"),)</f>
        <v>0</v>
      </c>
      <c r="J62" s="226">
        <f ca="1">IFERROR(SUMIFS('TABELLA DI APPOGGIO'!$CG$2:$CG$86,'TABELLA DI APPOGGIO'!$C$2:$C$86,C62,'TABELLA DI APPOGGIO'!$A$2:$A$86,"=Sì"),)</f>
        <v>0</v>
      </c>
      <c r="K62" s="225">
        <f ca="1">IFERROR(SUMIFS('TABELLA DI APPOGGIO'!$CH$2:$CH$86,'TABELLA DI APPOGGIO'!$C$2:$C$86,C62,'TABELLA DI APPOGGIO'!$A$2:$A$86,"=Sì"),)</f>
        <v>0</v>
      </c>
      <c r="L62" s="226">
        <f ca="1">IFERROR(SUMIFS('TABELLA DI APPOGGIO'!$CI$2:$CI$86,'TABELLA DI APPOGGIO'!$C$2:$C$86,C62,'TABELLA DI APPOGGIO'!$A$2:$A$86,"=Sì"),)</f>
        <v>0</v>
      </c>
      <c r="M62" s="227">
        <f ca="1">IFERROR(SUMIFS('TABELLA DI APPOGGIO'!$CJ$2:$CJ$86,'TABELLA DI APPOGGIO'!$C$2:$C$86,C62,'TABELLA DI APPOGGIO'!$A$2:$A$86,"=Sì"),)</f>
        <v>0</v>
      </c>
      <c r="N62" s="228">
        <f t="shared" ca="1" si="3"/>
        <v>0</v>
      </c>
      <c r="O62" s="225" t="str">
        <f t="shared" ca="1" si="4"/>
        <v>NO</v>
      </c>
      <c r="P62" s="226">
        <f ca="1">IFERROR(SUMIFS('TABELLA DI APPOGGIO'!$Z$2:$Z$86,'TABELLA DI APPOGGIO'!$C$2:$C$86,C62,'TABELLA DI APPOGGIO'!$A$2:$A$86,"=Sì"),)</f>
        <v>0</v>
      </c>
    </row>
    <row r="63" spans="1:16">
      <c r="A63" s="222" t="s">
        <v>888</v>
      </c>
      <c r="B63" s="223" t="s">
        <v>639</v>
      </c>
      <c r="C63" s="198" t="s">
        <v>892</v>
      </c>
      <c r="D63" s="224" t="s">
        <v>661</v>
      </c>
      <c r="E63" s="225">
        <f ca="1">IFERROR(SUMIFS('TABELLA DI APPOGGIO'!$CB$2:$CB$86,'TABELLA DI APPOGGIO'!$C$2:$C$86,C63,'TABELLA DI APPOGGIO'!$A$2:$A$86,"=Sì"),)</f>
        <v>0</v>
      </c>
      <c r="F63" s="226">
        <f ca="1">IFERROR(SUMIFS('TABELLA DI APPOGGIO'!$CC$2:$CC$86,'TABELLA DI APPOGGIO'!$C$2:$C$86,C63,'TABELLA DI APPOGGIO'!$A$2:$A$86,"=Sì"),)</f>
        <v>0</v>
      </c>
      <c r="G63" s="225">
        <f ca="1">IFERROR(SUMIFS('TABELLA DI APPOGGIO'!$CD$2:$CD$86,'TABELLA DI APPOGGIO'!$C$2:$C$86,C63,'TABELLA DI APPOGGIO'!$A$2:$A$86,"=Sì"),)</f>
        <v>0</v>
      </c>
      <c r="H63" s="226">
        <f ca="1">IFERROR(SUMIFS('TABELLA DI APPOGGIO'!$CE$2:$CE$86,'TABELLA DI APPOGGIO'!$C$2:$C$86,C63,'TABELLA DI APPOGGIO'!$A$2:$A$86,"=Sì"),)</f>
        <v>0</v>
      </c>
      <c r="I63" s="225">
        <f ca="1">IFERROR(SUMIFS('TABELLA DI APPOGGIO'!$CF$2:$CF$86,'TABELLA DI APPOGGIO'!$C$2:$C$86,C63,'TABELLA DI APPOGGIO'!$A$2:$A$86,"=Sì"),)</f>
        <v>0</v>
      </c>
      <c r="J63" s="226">
        <f ca="1">IFERROR(SUMIFS('TABELLA DI APPOGGIO'!$CG$2:$CG$86,'TABELLA DI APPOGGIO'!$C$2:$C$86,C63,'TABELLA DI APPOGGIO'!$A$2:$A$86,"=Sì"),)</f>
        <v>0</v>
      </c>
      <c r="K63" s="225">
        <f ca="1">IFERROR(SUMIFS('TABELLA DI APPOGGIO'!$CH$2:$CH$86,'TABELLA DI APPOGGIO'!$C$2:$C$86,C63,'TABELLA DI APPOGGIO'!$A$2:$A$86,"=Sì"),)</f>
        <v>0</v>
      </c>
      <c r="L63" s="226">
        <f ca="1">IFERROR(SUMIFS('TABELLA DI APPOGGIO'!$CI$2:$CI$86,'TABELLA DI APPOGGIO'!$C$2:$C$86,C63,'TABELLA DI APPOGGIO'!$A$2:$A$86,"=Sì"),)</f>
        <v>0</v>
      </c>
      <c r="M63" s="227">
        <f ca="1">IFERROR(SUMIFS('TABELLA DI APPOGGIO'!$CJ$2:$CJ$86,'TABELLA DI APPOGGIO'!$C$2:$C$86,C63,'TABELLA DI APPOGGIO'!$A$2:$A$86,"=Sì"),)</f>
        <v>0</v>
      </c>
      <c r="N63" s="228">
        <f t="shared" ca="1" si="3"/>
        <v>0</v>
      </c>
      <c r="O63" s="225" t="str">
        <f t="shared" ca="1" si="4"/>
        <v>NO</v>
      </c>
      <c r="P63" s="226">
        <f ca="1">IFERROR(SUMIFS('TABELLA DI APPOGGIO'!$Z$2:$Z$86,'TABELLA DI APPOGGIO'!$C$2:$C$86,C63,'TABELLA DI APPOGGIO'!$A$2:$A$86,"=Sì"),)</f>
        <v>0</v>
      </c>
    </row>
    <row r="64" spans="1:16">
      <c r="A64" s="245" t="s">
        <v>888</v>
      </c>
      <c r="B64" s="246" t="s">
        <v>639</v>
      </c>
      <c r="C64" s="247" t="s">
        <v>893</v>
      </c>
      <c r="D64" s="248" t="s">
        <v>894</v>
      </c>
      <c r="E64" s="249">
        <f ca="1">IFERROR(SUMIFS('TABELLA DI APPOGGIO'!$CB$2:$CB$86,'TABELLA DI APPOGGIO'!$C$2:$C$86,C64,'TABELLA DI APPOGGIO'!$A$2:$A$86,"=Sì"),)</f>
        <v>0</v>
      </c>
      <c r="F64" s="250">
        <f ca="1">IFERROR(SUMIFS('TABELLA DI APPOGGIO'!$CC$2:$CC$86,'TABELLA DI APPOGGIO'!$C$2:$C$86,C64,'TABELLA DI APPOGGIO'!$A$2:$A$86,"=Sì"),)</f>
        <v>0</v>
      </c>
      <c r="G64" s="249">
        <f ca="1">IFERROR(SUMIFS('TABELLA DI APPOGGIO'!$CD$2:$CD$86,'TABELLA DI APPOGGIO'!$C$2:$C$86,C64,'TABELLA DI APPOGGIO'!$A$2:$A$86,"=Sì"),)</f>
        <v>0</v>
      </c>
      <c r="H64" s="250">
        <f ca="1">IFERROR(SUMIFS('TABELLA DI APPOGGIO'!$CE$2:$CE$86,'TABELLA DI APPOGGIO'!$C$2:$C$86,C64,'TABELLA DI APPOGGIO'!$A$2:$A$86,"=Sì"),)</f>
        <v>0</v>
      </c>
      <c r="I64" s="249">
        <f ca="1">IFERROR(SUMIFS('TABELLA DI APPOGGIO'!$CF$2:$CF$86,'TABELLA DI APPOGGIO'!$C$2:$C$86,C64,'TABELLA DI APPOGGIO'!$A$2:$A$86,"=Sì"),)</f>
        <v>0</v>
      </c>
      <c r="J64" s="250">
        <f ca="1">IFERROR(SUMIFS('TABELLA DI APPOGGIO'!$CG$2:$CG$86,'TABELLA DI APPOGGIO'!$C$2:$C$86,C64,'TABELLA DI APPOGGIO'!$A$2:$A$86,"=Sì"),)</f>
        <v>0</v>
      </c>
      <c r="K64" s="249">
        <f ca="1">IFERROR(SUMIFS('TABELLA DI APPOGGIO'!$CH$2:$CH$86,'TABELLA DI APPOGGIO'!$C$2:$C$86,C64,'TABELLA DI APPOGGIO'!$A$2:$A$86,"=Sì"),)</f>
        <v>0</v>
      </c>
      <c r="L64" s="250">
        <f ca="1">IFERROR(SUMIFS('TABELLA DI APPOGGIO'!$CI$2:$CI$86,'TABELLA DI APPOGGIO'!$C$2:$C$86,C64,'TABELLA DI APPOGGIO'!$A$2:$A$86,"=Sì"),)</f>
        <v>0</v>
      </c>
      <c r="M64" s="251">
        <f ca="1">IFERROR(SUMIFS('TABELLA DI APPOGGIO'!$CJ$2:$CJ$86,'TABELLA DI APPOGGIO'!$C$2:$C$86,C64,'TABELLA DI APPOGGIO'!$A$2:$A$86,"=Sì"),)</f>
        <v>0</v>
      </c>
      <c r="N64" s="252">
        <f t="shared" ca="1" si="3"/>
        <v>0</v>
      </c>
      <c r="O64" s="249" t="str">
        <f t="shared" ca="1" si="4"/>
        <v>NO</v>
      </c>
      <c r="P64" s="250">
        <f ca="1">IFERROR(SUMIFS('TABELLA DI APPOGGIO'!$Z$2:$Z$86,'TABELLA DI APPOGGIO'!$C$2:$C$86,C64,'TABELLA DI APPOGGIO'!$A$2:$A$86,"=Sì"),)</f>
        <v>0</v>
      </c>
    </row>
    <row r="65" spans="1:16">
      <c r="A65" s="214" t="s">
        <v>895</v>
      </c>
      <c r="B65" s="215" t="s">
        <v>316</v>
      </c>
      <c r="C65" s="216" t="s">
        <v>896</v>
      </c>
      <c r="D65" s="217" t="s">
        <v>266</v>
      </c>
      <c r="E65" s="218">
        <f ca="1">IFERROR(SUMIFS('TABELLA DI APPOGGIO'!$CB$2:$CB$86,'TABELLA DI APPOGGIO'!$C$2:$C$86,C65,'TABELLA DI APPOGGIO'!$A$2:$A$86,"=Sì"),)</f>
        <v>0</v>
      </c>
      <c r="F65" s="219">
        <f ca="1">IFERROR(SUMIFS('TABELLA DI APPOGGIO'!$CC$2:$CC$86,'TABELLA DI APPOGGIO'!$C$2:$C$86,C65,'TABELLA DI APPOGGIO'!$A$2:$A$86,"=Sì"),)</f>
        <v>0</v>
      </c>
      <c r="G65" s="218">
        <f ca="1">IFERROR(SUMIFS('TABELLA DI APPOGGIO'!$CD$2:$CD$86,'TABELLA DI APPOGGIO'!$C$2:$C$86,C65,'TABELLA DI APPOGGIO'!$A$2:$A$86,"=Sì"),)</f>
        <v>0</v>
      </c>
      <c r="H65" s="219">
        <f ca="1">IFERROR(SUMIFS('TABELLA DI APPOGGIO'!$CE$2:$CE$86,'TABELLA DI APPOGGIO'!$C$2:$C$86,C65,'TABELLA DI APPOGGIO'!$A$2:$A$86,"=Sì"),)</f>
        <v>0</v>
      </c>
      <c r="I65" s="218">
        <f ca="1">IFERROR(SUMIFS('TABELLA DI APPOGGIO'!$CF$2:$CF$86,'TABELLA DI APPOGGIO'!$C$2:$C$86,C65,'TABELLA DI APPOGGIO'!$A$2:$A$86,"=Sì"),)</f>
        <v>0</v>
      </c>
      <c r="J65" s="219">
        <f ca="1">IFERROR(SUMIFS('TABELLA DI APPOGGIO'!$CG$2:$CG$86,'TABELLA DI APPOGGIO'!$C$2:$C$86,C65,'TABELLA DI APPOGGIO'!$A$2:$A$86,"=Sì"),)</f>
        <v>0</v>
      </c>
      <c r="K65" s="218">
        <f ca="1">IFERROR(SUMIFS('TABELLA DI APPOGGIO'!$CH$2:$CH$86,'TABELLA DI APPOGGIO'!$C$2:$C$86,C65,'TABELLA DI APPOGGIO'!$A$2:$A$86,"=Sì"),)</f>
        <v>0</v>
      </c>
      <c r="L65" s="219">
        <f ca="1">IFERROR(SUMIFS('TABELLA DI APPOGGIO'!$CI$2:$CI$86,'TABELLA DI APPOGGIO'!$C$2:$C$86,C65,'TABELLA DI APPOGGIO'!$A$2:$A$86,"=Sì"),)</f>
        <v>0</v>
      </c>
      <c r="M65" s="220">
        <f ca="1">IFERROR(SUMIFS('TABELLA DI APPOGGIO'!$CJ$2:$CJ$86,'TABELLA DI APPOGGIO'!$C$2:$C$86,C65,'TABELLA DI APPOGGIO'!$A$2:$A$86,"=Sì"),)</f>
        <v>0</v>
      </c>
      <c r="N65" s="221">
        <f t="shared" ca="1" si="3"/>
        <v>0</v>
      </c>
      <c r="O65" s="218" t="str">
        <f t="shared" ca="1" si="4"/>
        <v>NO</v>
      </c>
      <c r="P65" s="219">
        <f ca="1">IFERROR(SUMIFS('TABELLA DI APPOGGIO'!$Z$2:$Z$86,'TABELLA DI APPOGGIO'!$C$2:$C$86,C65,'TABELLA DI APPOGGIO'!$A$2:$A$86,"=Sì"),)</f>
        <v>0</v>
      </c>
    </row>
    <row r="66" spans="1:16">
      <c r="A66" s="222" t="s">
        <v>895</v>
      </c>
      <c r="B66" s="223" t="s">
        <v>316</v>
      </c>
      <c r="C66" s="198" t="s">
        <v>897</v>
      </c>
      <c r="D66" s="224" t="s">
        <v>669</v>
      </c>
      <c r="E66" s="225">
        <f ca="1">IFERROR(SUMIFS('TABELLA DI APPOGGIO'!$CB$2:$CB$86,'TABELLA DI APPOGGIO'!$C$2:$C$86,C66,'TABELLA DI APPOGGIO'!$A$2:$A$86,"=Sì"),)</f>
        <v>0</v>
      </c>
      <c r="F66" s="226">
        <f ca="1">IFERROR(SUMIFS('TABELLA DI APPOGGIO'!$CC$2:$CC$86,'TABELLA DI APPOGGIO'!$C$2:$C$86,C66,'TABELLA DI APPOGGIO'!$A$2:$A$86,"=Sì"),)</f>
        <v>0</v>
      </c>
      <c r="G66" s="225">
        <f ca="1">IFERROR(SUMIFS('TABELLA DI APPOGGIO'!$CD$2:$CD$86,'TABELLA DI APPOGGIO'!$C$2:$C$86,C66,'TABELLA DI APPOGGIO'!$A$2:$A$86,"=Sì"),)</f>
        <v>0</v>
      </c>
      <c r="H66" s="226">
        <f ca="1">IFERROR(SUMIFS('TABELLA DI APPOGGIO'!$CE$2:$CE$86,'TABELLA DI APPOGGIO'!$C$2:$C$86,C66,'TABELLA DI APPOGGIO'!$A$2:$A$86,"=Sì"),)</f>
        <v>0</v>
      </c>
      <c r="I66" s="225">
        <f ca="1">IFERROR(SUMIFS('TABELLA DI APPOGGIO'!$CF$2:$CF$86,'TABELLA DI APPOGGIO'!$C$2:$C$86,C66,'TABELLA DI APPOGGIO'!$A$2:$A$86,"=Sì"),)</f>
        <v>0</v>
      </c>
      <c r="J66" s="226">
        <f ca="1">IFERROR(SUMIFS('TABELLA DI APPOGGIO'!$CG$2:$CG$86,'TABELLA DI APPOGGIO'!$C$2:$C$86,C66,'TABELLA DI APPOGGIO'!$A$2:$A$86,"=Sì"),)</f>
        <v>0</v>
      </c>
      <c r="K66" s="225">
        <f ca="1">IFERROR(SUMIFS('TABELLA DI APPOGGIO'!$CH$2:$CH$86,'TABELLA DI APPOGGIO'!$C$2:$C$86,C66,'TABELLA DI APPOGGIO'!$A$2:$A$86,"=Sì"),)</f>
        <v>0</v>
      </c>
      <c r="L66" s="226">
        <f ca="1">IFERROR(SUMIFS('TABELLA DI APPOGGIO'!$CI$2:$CI$86,'TABELLA DI APPOGGIO'!$C$2:$C$86,C66,'TABELLA DI APPOGGIO'!$A$2:$A$86,"=Sì"),)</f>
        <v>0</v>
      </c>
      <c r="M66" s="227">
        <f ca="1">IFERROR(SUMIFS('TABELLA DI APPOGGIO'!$CJ$2:$CJ$86,'TABELLA DI APPOGGIO'!$C$2:$C$86,C66,'TABELLA DI APPOGGIO'!$A$2:$A$86,"=Sì"),)</f>
        <v>0</v>
      </c>
      <c r="N66" s="228">
        <f t="shared" ca="1" si="3"/>
        <v>0</v>
      </c>
      <c r="O66" s="225" t="str">
        <f t="shared" ca="1" si="4"/>
        <v>NO</v>
      </c>
      <c r="P66" s="226">
        <f ca="1">IFERROR(SUMIFS('TABELLA DI APPOGGIO'!$Z$2:$Z$86,'TABELLA DI APPOGGIO'!$C$2:$C$86,C66,'TABELLA DI APPOGGIO'!$A$2:$A$86,"=Sì"),)</f>
        <v>0</v>
      </c>
    </row>
    <row r="67" spans="1:16">
      <c r="A67" s="222" t="s">
        <v>895</v>
      </c>
      <c r="B67" s="223" t="s">
        <v>316</v>
      </c>
      <c r="C67" s="198" t="s">
        <v>898</v>
      </c>
      <c r="D67" s="224" t="s">
        <v>899</v>
      </c>
      <c r="E67" s="225">
        <f ca="1">IFERROR(SUMIFS('TABELLA DI APPOGGIO'!$CB$2:$CB$86,'TABELLA DI APPOGGIO'!$C$2:$C$86,C67,'TABELLA DI APPOGGIO'!$A$2:$A$86,"=Sì"),)</f>
        <v>0</v>
      </c>
      <c r="F67" s="226">
        <f ca="1">IFERROR(SUMIFS('TABELLA DI APPOGGIO'!$CC$2:$CC$86,'TABELLA DI APPOGGIO'!$C$2:$C$86,C67,'TABELLA DI APPOGGIO'!$A$2:$A$86,"=Sì"),)</f>
        <v>0</v>
      </c>
      <c r="G67" s="225">
        <f ca="1">IFERROR(SUMIFS('TABELLA DI APPOGGIO'!$CD$2:$CD$86,'TABELLA DI APPOGGIO'!$C$2:$C$86,C67,'TABELLA DI APPOGGIO'!$A$2:$A$86,"=Sì"),)</f>
        <v>0</v>
      </c>
      <c r="H67" s="226">
        <f ca="1">IFERROR(SUMIFS('TABELLA DI APPOGGIO'!$CE$2:$CE$86,'TABELLA DI APPOGGIO'!$C$2:$C$86,C67,'TABELLA DI APPOGGIO'!$A$2:$A$86,"=Sì"),)</f>
        <v>0</v>
      </c>
      <c r="I67" s="225">
        <f ca="1">IFERROR(SUMIFS('TABELLA DI APPOGGIO'!$CF$2:$CF$86,'TABELLA DI APPOGGIO'!$C$2:$C$86,C67,'TABELLA DI APPOGGIO'!$A$2:$A$86,"=Sì"),)</f>
        <v>0</v>
      </c>
      <c r="J67" s="226">
        <f ca="1">IFERROR(SUMIFS('TABELLA DI APPOGGIO'!$CG$2:$CG$86,'TABELLA DI APPOGGIO'!$C$2:$C$86,C67,'TABELLA DI APPOGGIO'!$A$2:$A$86,"=Sì"),)</f>
        <v>0</v>
      </c>
      <c r="K67" s="225">
        <f ca="1">IFERROR(SUMIFS('TABELLA DI APPOGGIO'!$CH$2:$CH$86,'TABELLA DI APPOGGIO'!$C$2:$C$86,C67,'TABELLA DI APPOGGIO'!$A$2:$A$86,"=Sì"),)</f>
        <v>0</v>
      </c>
      <c r="L67" s="226">
        <f ca="1">IFERROR(SUMIFS('TABELLA DI APPOGGIO'!$CI$2:$CI$86,'TABELLA DI APPOGGIO'!$C$2:$C$86,C67,'TABELLA DI APPOGGIO'!$A$2:$A$86,"=Sì"),)</f>
        <v>0</v>
      </c>
      <c r="M67" s="227">
        <f ca="1">IFERROR(SUMIFS('TABELLA DI APPOGGIO'!$CJ$2:$CJ$86,'TABELLA DI APPOGGIO'!$C$2:$C$86,C67,'TABELLA DI APPOGGIO'!$A$2:$A$86,"=Sì"),)</f>
        <v>0</v>
      </c>
      <c r="N67" s="228">
        <f t="shared" ca="1" si="3"/>
        <v>0</v>
      </c>
      <c r="O67" s="225" t="str">
        <f t="shared" ca="1" si="4"/>
        <v>NO</v>
      </c>
      <c r="P67" s="226">
        <f ca="1">IFERROR(SUMIFS('TABELLA DI APPOGGIO'!$Z$2:$Z$86,'TABELLA DI APPOGGIO'!$C$2:$C$86,C67,'TABELLA DI APPOGGIO'!$A$2:$A$86,"=Sì"),)</f>
        <v>0</v>
      </c>
    </row>
    <row r="68" spans="1:16">
      <c r="A68" s="222" t="s">
        <v>895</v>
      </c>
      <c r="B68" s="223" t="s">
        <v>316</v>
      </c>
      <c r="C68" s="198" t="s">
        <v>900</v>
      </c>
      <c r="D68" s="224" t="s">
        <v>901</v>
      </c>
      <c r="E68" s="225">
        <f ca="1">IFERROR(SUMIFS('TABELLA DI APPOGGIO'!$CB$2:$CB$86,'TABELLA DI APPOGGIO'!$C$2:$C$86,C68,'TABELLA DI APPOGGIO'!$A$2:$A$86,"=Sì"),)</f>
        <v>0</v>
      </c>
      <c r="F68" s="226">
        <f ca="1">IFERROR(SUMIFS('TABELLA DI APPOGGIO'!$CC$2:$CC$86,'TABELLA DI APPOGGIO'!$C$2:$C$86,C68,'TABELLA DI APPOGGIO'!$A$2:$A$86,"=Sì"),)</f>
        <v>0</v>
      </c>
      <c r="G68" s="225">
        <f ca="1">IFERROR(SUMIFS('TABELLA DI APPOGGIO'!$CD$2:$CD$86,'TABELLA DI APPOGGIO'!$C$2:$C$86,C68,'TABELLA DI APPOGGIO'!$A$2:$A$86,"=Sì"),)</f>
        <v>0</v>
      </c>
      <c r="H68" s="226">
        <f ca="1">IFERROR(SUMIFS('TABELLA DI APPOGGIO'!$CE$2:$CE$86,'TABELLA DI APPOGGIO'!$C$2:$C$86,C68,'TABELLA DI APPOGGIO'!$A$2:$A$86,"=Sì"),)</f>
        <v>0</v>
      </c>
      <c r="I68" s="225">
        <f ca="1">IFERROR(SUMIFS('TABELLA DI APPOGGIO'!$CF$2:$CF$86,'TABELLA DI APPOGGIO'!$C$2:$C$86,C68,'TABELLA DI APPOGGIO'!$A$2:$A$86,"=Sì"),)</f>
        <v>0</v>
      </c>
      <c r="J68" s="226">
        <f ca="1">IFERROR(SUMIFS('TABELLA DI APPOGGIO'!$CG$2:$CG$86,'TABELLA DI APPOGGIO'!$C$2:$C$86,C68,'TABELLA DI APPOGGIO'!$A$2:$A$86,"=Sì"),)</f>
        <v>0</v>
      </c>
      <c r="K68" s="225">
        <f ca="1">IFERROR(SUMIFS('TABELLA DI APPOGGIO'!$CH$2:$CH$86,'TABELLA DI APPOGGIO'!$C$2:$C$86,C68,'TABELLA DI APPOGGIO'!$A$2:$A$86,"=Sì"),)</f>
        <v>0</v>
      </c>
      <c r="L68" s="226">
        <f ca="1">IFERROR(SUMIFS('TABELLA DI APPOGGIO'!$CI$2:$CI$86,'TABELLA DI APPOGGIO'!$C$2:$C$86,C68,'TABELLA DI APPOGGIO'!$A$2:$A$86,"=Sì"),)</f>
        <v>0</v>
      </c>
      <c r="M68" s="227">
        <f ca="1">IFERROR(SUMIFS('TABELLA DI APPOGGIO'!$CJ$2:$CJ$86,'TABELLA DI APPOGGIO'!$C$2:$C$86,C68,'TABELLA DI APPOGGIO'!$A$2:$A$86,"=Sì"),)</f>
        <v>0</v>
      </c>
      <c r="N68" s="228">
        <f t="shared" ca="1" si="3"/>
        <v>0</v>
      </c>
      <c r="O68" s="225" t="str">
        <f t="shared" ca="1" si="4"/>
        <v>NO</v>
      </c>
      <c r="P68" s="226">
        <f ca="1">IFERROR(SUMIFS('TABELLA DI APPOGGIO'!$Z$2:$Z$86,'TABELLA DI APPOGGIO'!$C$2:$C$86,C68,'TABELLA DI APPOGGIO'!$A$2:$A$86,"=Sì"),)</f>
        <v>0</v>
      </c>
    </row>
    <row r="69" spans="1:16">
      <c r="A69" s="222" t="s">
        <v>895</v>
      </c>
      <c r="B69" s="223" t="s">
        <v>316</v>
      </c>
      <c r="C69" s="198" t="s">
        <v>902</v>
      </c>
      <c r="D69" s="224" t="s">
        <v>903</v>
      </c>
      <c r="E69" s="225">
        <f ca="1">IFERROR(SUMIFS('TABELLA DI APPOGGIO'!$CB$2:$CB$86,'TABELLA DI APPOGGIO'!$C$2:$C$86,C69,'TABELLA DI APPOGGIO'!$A$2:$A$86,"=Sì"),)</f>
        <v>0</v>
      </c>
      <c r="F69" s="226">
        <f ca="1">IFERROR(SUMIFS('TABELLA DI APPOGGIO'!$CC$2:$CC$86,'TABELLA DI APPOGGIO'!$C$2:$C$86,C69,'TABELLA DI APPOGGIO'!$A$2:$A$86,"=Sì"),)</f>
        <v>0</v>
      </c>
      <c r="G69" s="225">
        <f ca="1">IFERROR(SUMIFS('TABELLA DI APPOGGIO'!$CD$2:$CD$86,'TABELLA DI APPOGGIO'!$C$2:$C$86,C69,'TABELLA DI APPOGGIO'!$A$2:$A$86,"=Sì"),)</f>
        <v>0</v>
      </c>
      <c r="H69" s="226">
        <f ca="1">IFERROR(SUMIFS('TABELLA DI APPOGGIO'!$CE$2:$CE$86,'TABELLA DI APPOGGIO'!$C$2:$C$86,C69,'TABELLA DI APPOGGIO'!$A$2:$A$86,"=Sì"),)</f>
        <v>0</v>
      </c>
      <c r="I69" s="225">
        <f ca="1">IFERROR(SUMIFS('TABELLA DI APPOGGIO'!$CF$2:$CF$86,'TABELLA DI APPOGGIO'!$C$2:$C$86,C69,'TABELLA DI APPOGGIO'!$A$2:$A$86,"=Sì"),)</f>
        <v>0</v>
      </c>
      <c r="J69" s="226">
        <f ca="1">IFERROR(SUMIFS('TABELLA DI APPOGGIO'!$CG$2:$CG$86,'TABELLA DI APPOGGIO'!$C$2:$C$86,C69,'TABELLA DI APPOGGIO'!$A$2:$A$86,"=Sì"),)</f>
        <v>0</v>
      </c>
      <c r="K69" s="225">
        <f ca="1">IFERROR(SUMIFS('TABELLA DI APPOGGIO'!$CH$2:$CH$86,'TABELLA DI APPOGGIO'!$C$2:$C$86,C69,'TABELLA DI APPOGGIO'!$A$2:$A$86,"=Sì"),)</f>
        <v>0</v>
      </c>
      <c r="L69" s="226">
        <f ca="1">IFERROR(SUMIFS('TABELLA DI APPOGGIO'!$CI$2:$CI$86,'TABELLA DI APPOGGIO'!$C$2:$C$86,C69,'TABELLA DI APPOGGIO'!$A$2:$A$86,"=Sì"),)</f>
        <v>0</v>
      </c>
      <c r="M69" s="227">
        <f ca="1">IFERROR(SUMIFS('TABELLA DI APPOGGIO'!$CJ$2:$CJ$86,'TABELLA DI APPOGGIO'!$C$2:$C$86,C69,'TABELLA DI APPOGGIO'!$A$2:$A$86,"=Sì"),)</f>
        <v>0</v>
      </c>
      <c r="N69" s="228">
        <f t="shared" ca="1" si="3"/>
        <v>0</v>
      </c>
      <c r="O69" s="225" t="str">
        <f t="shared" ca="1" si="4"/>
        <v>NO</v>
      </c>
      <c r="P69" s="226">
        <f ca="1">IFERROR(SUMIFS('TABELLA DI APPOGGIO'!$Z$2:$Z$86,'TABELLA DI APPOGGIO'!$C$2:$C$86,C69,'TABELLA DI APPOGGIO'!$A$2:$A$86,"=Sì"),)</f>
        <v>0</v>
      </c>
    </row>
    <row r="70" spans="1:16">
      <c r="A70" s="222" t="s">
        <v>895</v>
      </c>
      <c r="B70" s="223" t="s">
        <v>316</v>
      </c>
      <c r="C70" s="198" t="s">
        <v>904</v>
      </c>
      <c r="D70" s="224" t="s">
        <v>905</v>
      </c>
      <c r="E70" s="225">
        <f ca="1">IFERROR(SUMIFS('TABELLA DI APPOGGIO'!$CB$2:$CB$86,'TABELLA DI APPOGGIO'!$C$2:$C$86,C70,'TABELLA DI APPOGGIO'!$A$2:$A$86,"=Sì"),)</f>
        <v>0</v>
      </c>
      <c r="F70" s="226">
        <f ca="1">IFERROR(SUMIFS('TABELLA DI APPOGGIO'!$CC$2:$CC$86,'TABELLA DI APPOGGIO'!$C$2:$C$86,C70,'TABELLA DI APPOGGIO'!$A$2:$A$86,"=Sì"),)</f>
        <v>0</v>
      </c>
      <c r="G70" s="225">
        <f ca="1">IFERROR(SUMIFS('TABELLA DI APPOGGIO'!$CD$2:$CD$86,'TABELLA DI APPOGGIO'!$C$2:$C$86,C70,'TABELLA DI APPOGGIO'!$A$2:$A$86,"=Sì"),)</f>
        <v>0</v>
      </c>
      <c r="H70" s="226">
        <f ca="1">IFERROR(SUMIFS('TABELLA DI APPOGGIO'!$CE$2:$CE$86,'TABELLA DI APPOGGIO'!$C$2:$C$86,C70,'TABELLA DI APPOGGIO'!$A$2:$A$86,"=Sì"),)</f>
        <v>0</v>
      </c>
      <c r="I70" s="225">
        <f ca="1">IFERROR(SUMIFS('TABELLA DI APPOGGIO'!$CF$2:$CF$86,'TABELLA DI APPOGGIO'!$C$2:$C$86,C70,'TABELLA DI APPOGGIO'!$A$2:$A$86,"=Sì"),)</f>
        <v>0</v>
      </c>
      <c r="J70" s="226">
        <f ca="1">IFERROR(SUMIFS('TABELLA DI APPOGGIO'!$CG$2:$CG$86,'TABELLA DI APPOGGIO'!$C$2:$C$86,C70,'TABELLA DI APPOGGIO'!$A$2:$A$86,"=Sì"),)</f>
        <v>0</v>
      </c>
      <c r="K70" s="225">
        <f ca="1">IFERROR(SUMIFS('TABELLA DI APPOGGIO'!$CH$2:$CH$86,'TABELLA DI APPOGGIO'!$C$2:$C$86,C70,'TABELLA DI APPOGGIO'!$A$2:$A$86,"=Sì"),)</f>
        <v>0</v>
      </c>
      <c r="L70" s="226">
        <f ca="1">IFERROR(SUMIFS('TABELLA DI APPOGGIO'!$CI$2:$CI$86,'TABELLA DI APPOGGIO'!$C$2:$C$86,C70,'TABELLA DI APPOGGIO'!$A$2:$A$86,"=Sì"),)</f>
        <v>0</v>
      </c>
      <c r="M70" s="227">
        <f ca="1">IFERROR(SUMIFS('TABELLA DI APPOGGIO'!$CJ$2:$CJ$86,'TABELLA DI APPOGGIO'!$C$2:$C$86,C70,'TABELLA DI APPOGGIO'!$A$2:$A$86,"=Sì"),)</f>
        <v>0</v>
      </c>
      <c r="N70" s="228">
        <f t="shared" ca="1" si="3"/>
        <v>0</v>
      </c>
      <c r="O70" s="225" t="str">
        <f t="shared" ca="1" si="4"/>
        <v>NO</v>
      </c>
      <c r="P70" s="226">
        <f ca="1">IFERROR(SUMIFS('TABELLA DI APPOGGIO'!$Z$2:$Z$86,'TABELLA DI APPOGGIO'!$C$2:$C$86,C70,'TABELLA DI APPOGGIO'!$A$2:$A$86,"=Sì"),)</f>
        <v>0</v>
      </c>
    </row>
    <row r="71" spans="1:16">
      <c r="A71" s="229" t="s">
        <v>895</v>
      </c>
      <c r="B71" s="230" t="s">
        <v>316</v>
      </c>
      <c r="C71" s="231" t="s">
        <v>906</v>
      </c>
      <c r="D71" s="232" t="s">
        <v>907</v>
      </c>
      <c r="E71" s="233">
        <f ca="1">IFERROR(SUMIFS('TABELLA DI APPOGGIO'!$CB$2:$CB$86,'TABELLA DI APPOGGIO'!$C$2:$C$86,C71,'TABELLA DI APPOGGIO'!$A$2:$A$86,"=Sì"),)</f>
        <v>0</v>
      </c>
      <c r="F71" s="234">
        <f ca="1">IFERROR(SUMIFS('TABELLA DI APPOGGIO'!$CC$2:$CC$86,'TABELLA DI APPOGGIO'!$C$2:$C$86,C71,'TABELLA DI APPOGGIO'!$A$2:$A$86,"=Sì"),)</f>
        <v>0</v>
      </c>
      <c r="G71" s="233">
        <f ca="1">IFERROR(SUMIFS('TABELLA DI APPOGGIO'!$CD$2:$CD$86,'TABELLA DI APPOGGIO'!$C$2:$C$86,C71,'TABELLA DI APPOGGIO'!$A$2:$A$86,"=Sì"),)</f>
        <v>0</v>
      </c>
      <c r="H71" s="234">
        <f ca="1">IFERROR(SUMIFS('TABELLA DI APPOGGIO'!$CE$2:$CE$86,'TABELLA DI APPOGGIO'!$C$2:$C$86,C71,'TABELLA DI APPOGGIO'!$A$2:$A$86,"=Sì"),)</f>
        <v>0</v>
      </c>
      <c r="I71" s="233">
        <f ca="1">IFERROR(SUMIFS('TABELLA DI APPOGGIO'!$CF$2:$CF$86,'TABELLA DI APPOGGIO'!$C$2:$C$86,C71,'TABELLA DI APPOGGIO'!$A$2:$A$86,"=Sì"),)</f>
        <v>0</v>
      </c>
      <c r="J71" s="234">
        <f ca="1">IFERROR(SUMIFS('TABELLA DI APPOGGIO'!$CG$2:$CG$86,'TABELLA DI APPOGGIO'!$C$2:$C$86,C71,'TABELLA DI APPOGGIO'!$A$2:$A$86,"=Sì"),)</f>
        <v>0</v>
      </c>
      <c r="K71" s="233">
        <f ca="1">IFERROR(SUMIFS('TABELLA DI APPOGGIO'!$CH$2:$CH$86,'TABELLA DI APPOGGIO'!$C$2:$C$86,C71,'TABELLA DI APPOGGIO'!$A$2:$A$86,"=Sì"),)</f>
        <v>0</v>
      </c>
      <c r="L71" s="234">
        <f ca="1">IFERROR(SUMIFS('TABELLA DI APPOGGIO'!$CI$2:$CI$86,'TABELLA DI APPOGGIO'!$C$2:$C$86,C71,'TABELLA DI APPOGGIO'!$A$2:$A$86,"=Sì"),)</f>
        <v>0</v>
      </c>
      <c r="M71" s="235">
        <f ca="1">IFERROR(SUMIFS('TABELLA DI APPOGGIO'!$CJ$2:$CJ$86,'TABELLA DI APPOGGIO'!$C$2:$C$86,C71,'TABELLA DI APPOGGIO'!$A$2:$A$86,"=Sì"),)</f>
        <v>0</v>
      </c>
      <c r="N71" s="236">
        <f t="shared" ca="1" si="3"/>
        <v>0</v>
      </c>
      <c r="O71" s="233" t="str">
        <f t="shared" ca="1" si="4"/>
        <v>NO</v>
      </c>
      <c r="P71" s="234">
        <f ca="1">IFERROR(SUMIFS('TABELLA DI APPOGGIO'!$Z$2:$Z$86,'TABELLA DI APPOGGIO'!$C$2:$C$86,C71,'TABELLA DI APPOGGIO'!$A$2:$A$86,"=Sì"),)</f>
        <v>0</v>
      </c>
    </row>
    <row r="72" spans="1:16">
      <c r="A72" s="237" t="s">
        <v>908</v>
      </c>
      <c r="B72" s="238" t="s">
        <v>908</v>
      </c>
      <c r="C72" s="239" t="s">
        <v>42</v>
      </c>
      <c r="D72" s="240" t="s">
        <v>43</v>
      </c>
      <c r="E72" s="241">
        <f ca="1">IFERROR(SUMIFS('TABELLA DI APPOGGIO'!$CB$2:$CB$86,'TABELLA DI APPOGGIO'!$C$2:$C$86,C72,'TABELLA DI APPOGGIO'!$A$2:$A$86,"=Sì"),)</f>
        <v>0</v>
      </c>
      <c r="F72" s="242">
        <f ca="1">IFERROR(SUMIFS('TABELLA DI APPOGGIO'!$CC$2:$CC$86,'TABELLA DI APPOGGIO'!$C$2:$C$86,C72,'TABELLA DI APPOGGIO'!$A$2:$A$86,"=Sì"),)</f>
        <v>0</v>
      </c>
      <c r="G72" s="241">
        <f ca="1">IFERROR(SUMIFS('TABELLA DI APPOGGIO'!$CD$2:$CD$86,'TABELLA DI APPOGGIO'!$C$2:$C$86,C72,'TABELLA DI APPOGGIO'!$A$2:$A$86,"=Sì"),)</f>
        <v>0</v>
      </c>
      <c r="H72" s="242">
        <f ca="1">IFERROR(SUMIFS('TABELLA DI APPOGGIO'!$CE$2:$CE$86,'TABELLA DI APPOGGIO'!$C$2:$C$86,C72,'TABELLA DI APPOGGIO'!$A$2:$A$86,"=Sì"),)</f>
        <v>0</v>
      </c>
      <c r="I72" s="241">
        <f ca="1">IFERROR(SUMIFS('TABELLA DI APPOGGIO'!$CF$2:$CF$86,'TABELLA DI APPOGGIO'!$C$2:$C$86,C72,'TABELLA DI APPOGGIO'!$A$2:$A$86,"=Sì"),)</f>
        <v>0</v>
      </c>
      <c r="J72" s="242">
        <f ca="1">IFERROR(SUMIFS('TABELLA DI APPOGGIO'!$CG$2:$CG$86,'TABELLA DI APPOGGIO'!$C$2:$C$86,C72,'TABELLA DI APPOGGIO'!$A$2:$A$86,"=Sì"),)</f>
        <v>0</v>
      </c>
      <c r="K72" s="241">
        <f ca="1">IFERROR(SUMIFS('TABELLA DI APPOGGIO'!$CH$2:$CH$86,'TABELLA DI APPOGGIO'!$C$2:$C$86,C72,'TABELLA DI APPOGGIO'!$A$2:$A$86,"=Sì"),)</f>
        <v>0</v>
      </c>
      <c r="L72" s="242">
        <f ca="1">IFERROR(SUMIFS('TABELLA DI APPOGGIO'!$CI$2:$CI$86,'TABELLA DI APPOGGIO'!$C$2:$C$86,C72,'TABELLA DI APPOGGIO'!$A$2:$A$86,"=Sì"),)</f>
        <v>0</v>
      </c>
      <c r="M72" s="243">
        <f ca="1">IFERROR(SUMIFS('TABELLA DI APPOGGIO'!$CJ$2:$CJ$86,'TABELLA DI APPOGGIO'!$C$2:$C$86,C72,'TABELLA DI APPOGGIO'!$A$2:$A$86,"=Sì"),)</f>
        <v>0</v>
      </c>
      <c r="N72" s="244">
        <f t="shared" ca="1" si="3"/>
        <v>0</v>
      </c>
      <c r="O72" s="241" t="str">
        <f t="shared" ca="1" si="4"/>
        <v>NO</v>
      </c>
      <c r="P72" s="242">
        <f ca="1">IFERROR(SUMIFS('TABELLA DI APPOGGIO'!$Z$2:$Z$86,'TABELLA DI APPOGGIO'!$C$2:$C$86,C72,'TABELLA DI APPOGGIO'!$A$2:$A$86,"=Sì"),)</f>
        <v>0</v>
      </c>
    </row>
    <row r="73" spans="1:16">
      <c r="A73" s="222" t="s">
        <v>908</v>
      </c>
      <c r="B73" s="223" t="s">
        <v>908</v>
      </c>
      <c r="C73" s="198" t="s">
        <v>46</v>
      </c>
      <c r="D73" s="224" t="s">
        <v>47</v>
      </c>
      <c r="E73" s="225">
        <f ca="1">IFERROR(SUMIFS('TABELLA DI APPOGGIO'!$CB$2:$CB$86,'TABELLA DI APPOGGIO'!$C$2:$C$86,C73,'TABELLA DI APPOGGIO'!$A$2:$A$86,"=Sì"),)</f>
        <v>0</v>
      </c>
      <c r="F73" s="226">
        <f ca="1">IFERROR(SUMIFS('TABELLA DI APPOGGIO'!$CC$2:$CC$86,'TABELLA DI APPOGGIO'!$C$2:$C$86,C73,'TABELLA DI APPOGGIO'!$A$2:$A$86,"=Sì"),)</f>
        <v>0</v>
      </c>
      <c r="G73" s="225">
        <f ca="1">IFERROR(SUMIFS('TABELLA DI APPOGGIO'!$CD$2:$CD$86,'TABELLA DI APPOGGIO'!$C$2:$C$86,C73,'TABELLA DI APPOGGIO'!$A$2:$A$86,"=Sì"),)</f>
        <v>0</v>
      </c>
      <c r="H73" s="226">
        <f ca="1">IFERROR(SUMIFS('TABELLA DI APPOGGIO'!$CE$2:$CE$86,'TABELLA DI APPOGGIO'!$C$2:$C$86,C73,'TABELLA DI APPOGGIO'!$A$2:$A$86,"=Sì"),)</f>
        <v>0</v>
      </c>
      <c r="I73" s="225">
        <f ca="1">IFERROR(SUMIFS('TABELLA DI APPOGGIO'!$CF$2:$CF$86,'TABELLA DI APPOGGIO'!$C$2:$C$86,C73,'TABELLA DI APPOGGIO'!$A$2:$A$86,"=Sì"),)</f>
        <v>0</v>
      </c>
      <c r="J73" s="226">
        <f ca="1">IFERROR(SUMIFS('TABELLA DI APPOGGIO'!$CG$2:$CG$86,'TABELLA DI APPOGGIO'!$C$2:$C$86,C73,'TABELLA DI APPOGGIO'!$A$2:$A$86,"=Sì"),)</f>
        <v>0</v>
      </c>
      <c r="K73" s="225">
        <f ca="1">IFERROR(SUMIFS('TABELLA DI APPOGGIO'!$CH$2:$CH$86,'TABELLA DI APPOGGIO'!$C$2:$C$86,C73,'TABELLA DI APPOGGIO'!$A$2:$A$86,"=Sì"),)</f>
        <v>0</v>
      </c>
      <c r="L73" s="226">
        <f ca="1">IFERROR(SUMIFS('TABELLA DI APPOGGIO'!$CI$2:$CI$86,'TABELLA DI APPOGGIO'!$C$2:$C$86,C73,'TABELLA DI APPOGGIO'!$A$2:$A$86,"=Sì"),)</f>
        <v>0</v>
      </c>
      <c r="M73" s="227">
        <f ca="1">IFERROR(SUMIFS('TABELLA DI APPOGGIO'!$CJ$2:$CJ$86,'TABELLA DI APPOGGIO'!$C$2:$C$86,C73,'TABELLA DI APPOGGIO'!$A$2:$A$86,"=Sì"),)</f>
        <v>0</v>
      </c>
      <c r="N73" s="228">
        <f t="shared" ca="1" si="3"/>
        <v>0</v>
      </c>
      <c r="O73" s="225" t="str">
        <f t="shared" ca="1" si="4"/>
        <v>NO</v>
      </c>
      <c r="P73" s="226">
        <f ca="1">IFERROR(SUMIFS('TABELLA DI APPOGGIO'!$Z$2:$Z$86,'TABELLA DI APPOGGIO'!$C$2:$C$86,C73,'TABELLA DI APPOGGIO'!$A$2:$A$86,"=Sì"),)</f>
        <v>0</v>
      </c>
    </row>
    <row r="74" spans="1:16">
      <c r="A74" s="229" t="s">
        <v>908</v>
      </c>
      <c r="B74" s="230" t="s">
        <v>908</v>
      </c>
      <c r="C74" s="231" t="s">
        <v>50</v>
      </c>
      <c r="D74" s="232" t="s">
        <v>711</v>
      </c>
      <c r="E74" s="233">
        <f ca="1">IFERROR(SUMIFS('TABELLA DI APPOGGIO'!$CB$2:$CB$86,'TABELLA DI APPOGGIO'!$C$2:$C$86,C74,'TABELLA DI APPOGGIO'!$A$2:$A$86,"=Sì"),)</f>
        <v>0</v>
      </c>
      <c r="F74" s="234">
        <f ca="1">IFERROR(SUMIFS('TABELLA DI APPOGGIO'!$CC$2:$CC$86,'TABELLA DI APPOGGIO'!$C$2:$C$86,C74,'TABELLA DI APPOGGIO'!$A$2:$A$86,"=Sì"),)</f>
        <v>0</v>
      </c>
      <c r="G74" s="233">
        <f ca="1">IFERROR(SUMIFS('TABELLA DI APPOGGIO'!$CD$2:$CD$86,'TABELLA DI APPOGGIO'!$C$2:$C$86,C74,'TABELLA DI APPOGGIO'!$A$2:$A$86,"=Sì"),)</f>
        <v>0</v>
      </c>
      <c r="H74" s="234">
        <f ca="1">IFERROR(SUMIFS('TABELLA DI APPOGGIO'!$CE$2:$CE$86,'TABELLA DI APPOGGIO'!$C$2:$C$86,C74,'TABELLA DI APPOGGIO'!$A$2:$A$86,"=Sì"),)</f>
        <v>0</v>
      </c>
      <c r="I74" s="233">
        <f ca="1">IFERROR(SUMIFS('TABELLA DI APPOGGIO'!$CF$2:$CF$86,'TABELLA DI APPOGGIO'!$C$2:$C$86,C74,'TABELLA DI APPOGGIO'!$A$2:$A$86,"=Sì"),)</f>
        <v>0</v>
      </c>
      <c r="J74" s="234">
        <f ca="1">IFERROR(SUMIFS('TABELLA DI APPOGGIO'!$CG$2:$CG$86,'TABELLA DI APPOGGIO'!$C$2:$C$86,C74,'TABELLA DI APPOGGIO'!$A$2:$A$86,"=Sì"),)</f>
        <v>0</v>
      </c>
      <c r="K74" s="233">
        <f ca="1">IFERROR(SUMIFS('TABELLA DI APPOGGIO'!$CH$2:$CH$86,'TABELLA DI APPOGGIO'!$C$2:$C$86,C74,'TABELLA DI APPOGGIO'!$A$2:$A$86,"=Sì"),)</f>
        <v>0</v>
      </c>
      <c r="L74" s="234">
        <f ca="1">IFERROR(SUMIFS('TABELLA DI APPOGGIO'!$CI$2:$CI$86,'TABELLA DI APPOGGIO'!$C$2:$C$86,C74,'TABELLA DI APPOGGIO'!$A$2:$A$86,"=Sì"),)</f>
        <v>0</v>
      </c>
      <c r="M74" s="235">
        <f ca="1">IFERROR(SUMIFS('TABELLA DI APPOGGIO'!$CJ$2:$CJ$86,'TABELLA DI APPOGGIO'!$C$2:$C$86,C74,'TABELLA DI APPOGGIO'!$A$2:$A$86,"=Sì"),)</f>
        <v>0</v>
      </c>
      <c r="N74" s="236">
        <f t="shared" ca="1" si="3"/>
        <v>0</v>
      </c>
      <c r="O74" s="233" t="str">
        <f t="shared" ca="1" si="4"/>
        <v>NO</v>
      </c>
      <c r="P74" s="234">
        <f ca="1">IFERROR(SUMIFS('TABELLA DI APPOGGIO'!$Z$2:$Z$86,'TABELLA DI APPOGGIO'!$C$2:$C$86,C74,'TABELLA DI APPOGGIO'!$A$2:$A$86,"=Sì"),)</f>
        <v>0</v>
      </c>
    </row>
    <row r="75" spans="1:16">
      <c r="E75" s="253">
        <f t="shared" ref="E75:M75" ca="1" si="5">SUM(E42:E74)</f>
        <v>0</v>
      </c>
      <c r="F75" s="253">
        <f t="shared" ca="1" si="5"/>
        <v>0</v>
      </c>
      <c r="G75" s="253">
        <f t="shared" ca="1" si="5"/>
        <v>0</v>
      </c>
      <c r="H75" s="253">
        <f t="shared" ca="1" si="5"/>
        <v>0</v>
      </c>
      <c r="I75" s="253">
        <f t="shared" ca="1" si="5"/>
        <v>0</v>
      </c>
      <c r="J75" s="253">
        <f t="shared" ca="1" si="5"/>
        <v>0</v>
      </c>
      <c r="K75" s="253">
        <f t="shared" ca="1" si="5"/>
        <v>0</v>
      </c>
      <c r="L75" s="253">
        <f t="shared" ca="1" si="5"/>
        <v>0</v>
      </c>
      <c r="M75" s="254">
        <f t="shared" ca="1" si="5"/>
        <v>0</v>
      </c>
      <c r="N75" s="253">
        <f t="shared" ca="1" si="3"/>
        <v>0</v>
      </c>
      <c r="P75" s="253">
        <f ca="1">SUM(P42:P74)</f>
        <v>0</v>
      </c>
    </row>
    <row r="77" spans="1:16">
      <c r="A77" s="502">
        <v>2026</v>
      </c>
      <c r="B77" s="502"/>
      <c r="C77" s="502"/>
      <c r="D77" s="502"/>
      <c r="E77" s="503" t="s">
        <v>842</v>
      </c>
      <c r="F77" s="503"/>
      <c r="G77" s="503"/>
      <c r="H77" s="503"/>
      <c r="I77" s="503"/>
      <c r="J77" s="503"/>
      <c r="K77" s="503"/>
      <c r="L77" s="503"/>
      <c r="M77" s="503"/>
      <c r="N77" s="207"/>
      <c r="O77" s="207"/>
    </row>
    <row r="78" spans="1:16">
      <c r="A78" s="504" t="s">
        <v>843</v>
      </c>
      <c r="B78" s="504"/>
      <c r="C78" s="504"/>
      <c r="D78" s="504"/>
      <c r="E78" s="505" t="s">
        <v>844</v>
      </c>
      <c r="F78" s="505"/>
      <c r="G78" s="505" t="s">
        <v>845</v>
      </c>
      <c r="H78" s="505"/>
      <c r="I78" s="506" t="s">
        <v>846</v>
      </c>
      <c r="J78" s="506"/>
      <c r="K78" s="506" t="s">
        <v>847</v>
      </c>
      <c r="L78" s="506"/>
      <c r="M78" s="206" t="s">
        <v>848</v>
      </c>
      <c r="N78" s="207"/>
      <c r="O78" s="207"/>
    </row>
    <row r="79" spans="1:16" ht="78.75">
      <c r="A79" s="208" t="s">
        <v>849</v>
      </c>
      <c r="B79" s="209" t="s">
        <v>36</v>
      </c>
      <c r="C79" s="209" t="s">
        <v>850</v>
      </c>
      <c r="D79" s="210" t="s">
        <v>38</v>
      </c>
      <c r="E79" s="208" t="s">
        <v>851</v>
      </c>
      <c r="F79" s="211" t="s">
        <v>852</v>
      </c>
      <c r="G79" s="208" t="s">
        <v>853</v>
      </c>
      <c r="H79" s="211" t="s">
        <v>854</v>
      </c>
      <c r="I79" s="208" t="s">
        <v>855</v>
      </c>
      <c r="J79" s="211" t="s">
        <v>856</v>
      </c>
      <c r="K79" s="209" t="s">
        <v>857</v>
      </c>
      <c r="L79" s="209" t="s">
        <v>858</v>
      </c>
      <c r="M79" s="212" t="s">
        <v>859</v>
      </c>
      <c r="N79" s="213" t="s">
        <v>860</v>
      </c>
      <c r="O79" s="213" t="s">
        <v>861</v>
      </c>
      <c r="P79" s="211" t="s">
        <v>862</v>
      </c>
    </row>
    <row r="80" spans="1:16">
      <c r="A80" s="214" t="s">
        <v>863</v>
      </c>
      <c r="B80" s="215" t="s">
        <v>435</v>
      </c>
      <c r="C80" s="216" t="s">
        <v>864</v>
      </c>
      <c r="D80" s="217" t="s">
        <v>56</v>
      </c>
      <c r="E80" s="218">
        <f ca="1">IFERROR(SUMIFS('TABELLA DI APPOGGIO'!$CK$2:$CK$86,'TABELLA DI APPOGGIO'!$C$2:$C$86,C80,'TABELLA DI APPOGGIO'!$A$2:$A$86,"=Sì"),)</f>
        <v>0</v>
      </c>
      <c r="F80" s="219">
        <f ca="1">IFERROR(SUMIFS('TABELLA DI APPOGGIO'!$CL$2:$CL$86,'TABELLA DI APPOGGIO'!$C$2:$C$86,C80,'TABELLA DI APPOGGIO'!$A$2:$A$86,"=Sì"),)</f>
        <v>0</v>
      </c>
      <c r="G80" s="218">
        <f ca="1">IFERROR(SUMIFS('TABELLA DI APPOGGIO'!$CM$2:$CM$86,'TABELLA DI APPOGGIO'!$C$2:$C$86,C80,'TABELLA DI APPOGGIO'!$A$2:$A$86,"=Sì"),)</f>
        <v>0</v>
      </c>
      <c r="H80" s="219">
        <f ca="1">IFERROR(SUMIFS('TABELLA DI APPOGGIO'!$CN$2:$CN$86,'TABELLA DI APPOGGIO'!$C$2:$C$86,C80,'TABELLA DI APPOGGIO'!$A$2:$A$86,"=Sì"),)</f>
        <v>0</v>
      </c>
      <c r="I80" s="218">
        <f ca="1">IFERROR(SUMIFS('TABELLA DI APPOGGIO'!$CO$2:$CO$86,'TABELLA DI APPOGGIO'!$C$2:$C$86,C80,'TABELLA DI APPOGGIO'!$A$2:$A$86,"=Sì"),)</f>
        <v>0</v>
      </c>
      <c r="J80" s="219">
        <f ca="1">IFERROR(SUMIFS('TABELLA DI APPOGGIO'!$CP$2:$CP$86,'TABELLA DI APPOGGIO'!$C$2:$C$86,C80,'TABELLA DI APPOGGIO'!$A$2:$A$86,"=Sì"),)</f>
        <v>0</v>
      </c>
      <c r="K80" s="218">
        <f ca="1">IFERROR(SUMIFS('TABELLA DI APPOGGIO'!$CQ$2:$CQ$86,'TABELLA DI APPOGGIO'!$C$2:$C$86,C80,'TABELLA DI APPOGGIO'!$A$2:$A$86,"=Sì"),)</f>
        <v>0</v>
      </c>
      <c r="L80" s="219">
        <f ca="1">IFERROR(SUMIFS('TABELLA DI APPOGGIO'!$CR$2:$CR$86,'TABELLA DI APPOGGIO'!$C$2:$C$86,C80,'TABELLA DI APPOGGIO'!$A$2:$A$86,"=Sì"),)</f>
        <v>0</v>
      </c>
      <c r="M80" s="220">
        <f ca="1">IFERROR(SUMIFS('TABELLA DI APPOGGIO'!$CS$2:$CS$86,'TABELLA DI APPOGGIO'!$C$2:$C$86,C80,'TABELLA DI APPOGGIO'!$A$2:$A$86,"=Sì"),)</f>
        <v>0</v>
      </c>
      <c r="N80" s="221">
        <f t="shared" ref="N80:N113" ca="1" si="6">SUM(E80:M80)</f>
        <v>0</v>
      </c>
      <c r="O80" s="218" t="str">
        <f t="shared" ref="O80:O112" ca="1" si="7">IF(P80&lt;&gt;0,"SI","NO")</f>
        <v>NO</v>
      </c>
      <c r="P80" s="219">
        <f ca="1">IFERROR(SUMIFS('TABELLA DI APPOGGIO'!$AP$2:$AP$86,'TABELLA DI APPOGGIO'!$C$2:$C$86,C80,'TABELLA DI APPOGGIO'!$A$2:$A$86,"=Sì"),)</f>
        <v>0</v>
      </c>
    </row>
    <row r="81" spans="1:16">
      <c r="A81" s="222" t="s">
        <v>863</v>
      </c>
      <c r="B81" s="223" t="s">
        <v>435</v>
      </c>
      <c r="C81" s="198" t="s">
        <v>865</v>
      </c>
      <c r="D81" s="224" t="s">
        <v>60</v>
      </c>
      <c r="E81" s="225">
        <f ca="1">IFERROR(SUMIFS('TABELLA DI APPOGGIO'!$CK$2:$CK$86,'TABELLA DI APPOGGIO'!$C$2:$C$86,C81,'TABELLA DI APPOGGIO'!$A$2:$A$86,"=Sì"),)</f>
        <v>0</v>
      </c>
      <c r="F81" s="226">
        <f ca="1">IFERROR(SUMIFS('TABELLA DI APPOGGIO'!$CL$2:$CL$86,'TABELLA DI APPOGGIO'!$C$2:$C$86,C81,'TABELLA DI APPOGGIO'!$A$2:$A$86,"=Sì"),)</f>
        <v>0</v>
      </c>
      <c r="G81" s="225">
        <f ca="1">IFERROR(SUMIFS('TABELLA DI APPOGGIO'!$CM$2:$CM$86,'TABELLA DI APPOGGIO'!$C$2:$C$86,C81,'TABELLA DI APPOGGIO'!$A$2:$A$86,"=Sì"),)</f>
        <v>0</v>
      </c>
      <c r="H81" s="226">
        <f ca="1">IFERROR(SUMIFS('TABELLA DI APPOGGIO'!$CN$2:$CN$86,'TABELLA DI APPOGGIO'!$C$2:$C$86,C81,'TABELLA DI APPOGGIO'!$A$2:$A$86,"=Sì"),)</f>
        <v>0</v>
      </c>
      <c r="I81" s="225">
        <f ca="1">IFERROR(SUMIFS('TABELLA DI APPOGGIO'!$CO$2:$CO$86,'TABELLA DI APPOGGIO'!$C$2:$C$86,C81,'TABELLA DI APPOGGIO'!$A$2:$A$86,"=Sì"),)</f>
        <v>0</v>
      </c>
      <c r="J81" s="226">
        <f ca="1">IFERROR(SUMIFS('TABELLA DI APPOGGIO'!$CP$2:$CP$86,'TABELLA DI APPOGGIO'!$C$2:$C$86,C81,'TABELLA DI APPOGGIO'!$A$2:$A$86,"=Sì"),)</f>
        <v>0</v>
      </c>
      <c r="K81" s="225">
        <f ca="1">IFERROR(SUMIFS('TABELLA DI APPOGGIO'!$CQ$2:$CQ$86,'TABELLA DI APPOGGIO'!$C$2:$C$86,C81,'TABELLA DI APPOGGIO'!$A$2:$A$86,"=Sì"),)</f>
        <v>0</v>
      </c>
      <c r="L81" s="226">
        <f ca="1">IFERROR(SUMIFS('TABELLA DI APPOGGIO'!$CR$2:$CR$86,'TABELLA DI APPOGGIO'!$C$2:$C$86,C81,'TABELLA DI APPOGGIO'!$A$2:$A$86,"=Sì"),)</f>
        <v>0</v>
      </c>
      <c r="M81" s="227">
        <f ca="1">IFERROR(SUMIFS('TABELLA DI APPOGGIO'!$CS$2:$CS$86,'TABELLA DI APPOGGIO'!$C$2:$C$86,C81,'TABELLA DI APPOGGIO'!$A$2:$A$86,"=Sì"),)</f>
        <v>0</v>
      </c>
      <c r="N81" s="228">
        <f t="shared" ca="1" si="6"/>
        <v>0</v>
      </c>
      <c r="O81" s="225" t="str">
        <f t="shared" ca="1" si="7"/>
        <v>NO</v>
      </c>
      <c r="P81" s="226">
        <f ca="1">IFERROR(SUMIFS('TABELLA DI APPOGGIO'!$AP$2:$AP$86,'TABELLA DI APPOGGIO'!$C$2:$C$86,C81,'TABELLA DI APPOGGIO'!$A$2:$A$86,"=Sì"),)</f>
        <v>0</v>
      </c>
    </row>
    <row r="82" spans="1:16">
      <c r="A82" s="222" t="s">
        <v>863</v>
      </c>
      <c r="B82" s="223" t="s">
        <v>435</v>
      </c>
      <c r="C82" s="198" t="s">
        <v>866</v>
      </c>
      <c r="D82" s="224" t="s">
        <v>867</v>
      </c>
      <c r="E82" s="225">
        <f ca="1">IFERROR(SUMIFS('TABELLA DI APPOGGIO'!$CK$2:$CK$86,'TABELLA DI APPOGGIO'!$C$2:$C$86,C82,'TABELLA DI APPOGGIO'!$A$2:$A$86,"=Sì"),)</f>
        <v>0</v>
      </c>
      <c r="F82" s="226">
        <f ca="1">IFERROR(SUMIFS('TABELLA DI APPOGGIO'!$CL$2:$CL$86,'TABELLA DI APPOGGIO'!$C$2:$C$86,C82,'TABELLA DI APPOGGIO'!$A$2:$A$86,"=Sì"),)</f>
        <v>0</v>
      </c>
      <c r="G82" s="225">
        <f ca="1">IFERROR(SUMIFS('TABELLA DI APPOGGIO'!$CM$2:$CM$86,'TABELLA DI APPOGGIO'!$C$2:$C$86,C82,'TABELLA DI APPOGGIO'!$A$2:$A$86,"=Sì"),)</f>
        <v>0</v>
      </c>
      <c r="H82" s="226">
        <f ca="1">IFERROR(SUMIFS('TABELLA DI APPOGGIO'!$CN$2:$CN$86,'TABELLA DI APPOGGIO'!$C$2:$C$86,C82,'TABELLA DI APPOGGIO'!$A$2:$A$86,"=Sì"),)</f>
        <v>0</v>
      </c>
      <c r="I82" s="225">
        <f ca="1">IFERROR(SUMIFS('TABELLA DI APPOGGIO'!$CO$2:$CO$86,'TABELLA DI APPOGGIO'!$C$2:$C$86,C82,'TABELLA DI APPOGGIO'!$A$2:$A$86,"=Sì"),)</f>
        <v>0</v>
      </c>
      <c r="J82" s="226">
        <f ca="1">IFERROR(SUMIFS('TABELLA DI APPOGGIO'!$CP$2:$CP$86,'TABELLA DI APPOGGIO'!$C$2:$C$86,C82,'TABELLA DI APPOGGIO'!$A$2:$A$86,"=Sì"),)</f>
        <v>0</v>
      </c>
      <c r="K82" s="225">
        <f ca="1">IFERROR(SUMIFS('TABELLA DI APPOGGIO'!$CQ$2:$CQ$86,'TABELLA DI APPOGGIO'!$C$2:$C$86,C82,'TABELLA DI APPOGGIO'!$A$2:$A$86,"=Sì"),)</f>
        <v>0</v>
      </c>
      <c r="L82" s="226">
        <f ca="1">IFERROR(SUMIFS('TABELLA DI APPOGGIO'!$CR$2:$CR$86,'TABELLA DI APPOGGIO'!$C$2:$C$86,C82,'TABELLA DI APPOGGIO'!$A$2:$A$86,"=Sì"),)</f>
        <v>0</v>
      </c>
      <c r="M82" s="227">
        <f ca="1">IFERROR(SUMIFS('TABELLA DI APPOGGIO'!$CS$2:$CS$86,'TABELLA DI APPOGGIO'!$C$2:$C$86,C82,'TABELLA DI APPOGGIO'!$A$2:$A$86,"=Sì"),)</f>
        <v>0</v>
      </c>
      <c r="N82" s="228">
        <f t="shared" ca="1" si="6"/>
        <v>0</v>
      </c>
      <c r="O82" s="225" t="str">
        <f t="shared" ca="1" si="7"/>
        <v>NO</v>
      </c>
      <c r="P82" s="226">
        <f ca="1">IFERROR(SUMIFS('TABELLA DI APPOGGIO'!$AP$2:$AP$86,'TABELLA DI APPOGGIO'!$C$2:$C$86,C82,'TABELLA DI APPOGGIO'!$A$2:$A$86,"=Sì"),)</f>
        <v>0</v>
      </c>
    </row>
    <row r="83" spans="1:16">
      <c r="A83" s="222" t="s">
        <v>863</v>
      </c>
      <c r="B83" s="223" t="s">
        <v>435</v>
      </c>
      <c r="C83" s="198" t="s">
        <v>868</v>
      </c>
      <c r="D83" s="224" t="s">
        <v>869</v>
      </c>
      <c r="E83" s="225">
        <f ca="1">IFERROR(SUMIFS('TABELLA DI APPOGGIO'!$CK$2:$CK$86,'TABELLA DI APPOGGIO'!$C$2:$C$86,C83,'TABELLA DI APPOGGIO'!$A$2:$A$86,"=Sì"),)</f>
        <v>0</v>
      </c>
      <c r="F83" s="226">
        <f ca="1">IFERROR(SUMIFS('TABELLA DI APPOGGIO'!$CL$2:$CL$86,'TABELLA DI APPOGGIO'!$C$2:$C$86,C83,'TABELLA DI APPOGGIO'!$A$2:$A$86,"=Sì"),)</f>
        <v>0</v>
      </c>
      <c r="G83" s="225">
        <f ca="1">IFERROR(SUMIFS('TABELLA DI APPOGGIO'!$CM$2:$CM$86,'TABELLA DI APPOGGIO'!$C$2:$C$86,C83,'TABELLA DI APPOGGIO'!$A$2:$A$86,"=Sì"),)</f>
        <v>0</v>
      </c>
      <c r="H83" s="226">
        <f ca="1">IFERROR(SUMIFS('TABELLA DI APPOGGIO'!$CN$2:$CN$86,'TABELLA DI APPOGGIO'!$C$2:$C$86,C83,'TABELLA DI APPOGGIO'!$A$2:$A$86,"=Sì"),)</f>
        <v>0</v>
      </c>
      <c r="I83" s="225">
        <f ca="1">IFERROR(SUMIFS('TABELLA DI APPOGGIO'!$CO$2:$CO$86,'TABELLA DI APPOGGIO'!$C$2:$C$86,C83,'TABELLA DI APPOGGIO'!$A$2:$A$86,"=Sì"),)</f>
        <v>0</v>
      </c>
      <c r="J83" s="226">
        <f ca="1">IFERROR(SUMIFS('TABELLA DI APPOGGIO'!$CP$2:$CP$86,'TABELLA DI APPOGGIO'!$C$2:$C$86,C83,'TABELLA DI APPOGGIO'!$A$2:$A$86,"=Sì"),)</f>
        <v>0</v>
      </c>
      <c r="K83" s="225">
        <f ca="1">IFERROR(SUMIFS('TABELLA DI APPOGGIO'!$CQ$2:$CQ$86,'TABELLA DI APPOGGIO'!$C$2:$C$86,C83,'TABELLA DI APPOGGIO'!$A$2:$A$86,"=Sì"),)</f>
        <v>0</v>
      </c>
      <c r="L83" s="226">
        <f ca="1">IFERROR(SUMIFS('TABELLA DI APPOGGIO'!$CR$2:$CR$86,'TABELLA DI APPOGGIO'!$C$2:$C$86,C83,'TABELLA DI APPOGGIO'!$A$2:$A$86,"=Sì"),)</f>
        <v>0</v>
      </c>
      <c r="M83" s="227">
        <f ca="1">IFERROR(SUMIFS('TABELLA DI APPOGGIO'!$CS$2:$CS$86,'TABELLA DI APPOGGIO'!$C$2:$C$86,C83,'TABELLA DI APPOGGIO'!$A$2:$A$86,"=Sì"),)</f>
        <v>0</v>
      </c>
      <c r="N83" s="228">
        <f t="shared" ca="1" si="6"/>
        <v>0</v>
      </c>
      <c r="O83" s="225" t="str">
        <f t="shared" ca="1" si="7"/>
        <v>NO</v>
      </c>
      <c r="P83" s="226">
        <f ca="1">IFERROR(SUMIFS('TABELLA DI APPOGGIO'!$AP$2:$AP$86,'TABELLA DI APPOGGIO'!$C$2:$C$86,C83,'TABELLA DI APPOGGIO'!$A$2:$A$86,"=Sì"),)</f>
        <v>0</v>
      </c>
    </row>
    <row r="84" spans="1:16">
      <c r="A84" s="229" t="s">
        <v>863</v>
      </c>
      <c r="B84" s="230" t="s">
        <v>435</v>
      </c>
      <c r="C84" s="231" t="s">
        <v>870</v>
      </c>
      <c r="D84" s="232" t="s">
        <v>553</v>
      </c>
      <c r="E84" s="233">
        <f ca="1">IFERROR(SUMIFS('TABELLA DI APPOGGIO'!$CK$2:$CK$86,'TABELLA DI APPOGGIO'!$C$2:$C$86,C84,'TABELLA DI APPOGGIO'!$A$2:$A$86,"=Sì"),)</f>
        <v>0</v>
      </c>
      <c r="F84" s="234">
        <f ca="1">IFERROR(SUMIFS('TABELLA DI APPOGGIO'!$CL$2:$CL$86,'TABELLA DI APPOGGIO'!$C$2:$C$86,C84,'TABELLA DI APPOGGIO'!$A$2:$A$86,"=Sì"),)</f>
        <v>0</v>
      </c>
      <c r="G84" s="233">
        <f ca="1">IFERROR(SUMIFS('TABELLA DI APPOGGIO'!$CM$2:$CM$86,'TABELLA DI APPOGGIO'!$C$2:$C$86,C84,'TABELLA DI APPOGGIO'!$A$2:$A$86,"=Sì"),)</f>
        <v>0</v>
      </c>
      <c r="H84" s="234">
        <f ca="1">IFERROR(SUMIFS('TABELLA DI APPOGGIO'!$CN$2:$CN$86,'TABELLA DI APPOGGIO'!$C$2:$C$86,C84,'TABELLA DI APPOGGIO'!$A$2:$A$86,"=Sì"),)</f>
        <v>0</v>
      </c>
      <c r="I84" s="233">
        <f ca="1">IFERROR(SUMIFS('TABELLA DI APPOGGIO'!$CO$2:$CO$86,'TABELLA DI APPOGGIO'!$C$2:$C$86,C84,'TABELLA DI APPOGGIO'!$A$2:$A$86,"=Sì"),)</f>
        <v>0</v>
      </c>
      <c r="J84" s="234">
        <f ca="1">IFERROR(SUMIFS('TABELLA DI APPOGGIO'!$CP$2:$CP$86,'TABELLA DI APPOGGIO'!$C$2:$C$86,C84,'TABELLA DI APPOGGIO'!$A$2:$A$86,"=Sì"),)</f>
        <v>0</v>
      </c>
      <c r="K84" s="233">
        <f ca="1">IFERROR(SUMIFS('TABELLA DI APPOGGIO'!$CQ$2:$CQ$86,'TABELLA DI APPOGGIO'!$C$2:$C$86,C84,'TABELLA DI APPOGGIO'!$A$2:$A$86,"=Sì"),)</f>
        <v>0</v>
      </c>
      <c r="L84" s="234">
        <f ca="1">IFERROR(SUMIFS('TABELLA DI APPOGGIO'!$CR$2:$CR$86,'TABELLA DI APPOGGIO'!$C$2:$C$86,C84,'TABELLA DI APPOGGIO'!$A$2:$A$86,"=Sì"),)</f>
        <v>0</v>
      </c>
      <c r="M84" s="235">
        <f ca="1">IFERROR(SUMIFS('TABELLA DI APPOGGIO'!$CS$2:$CS$86,'TABELLA DI APPOGGIO'!$C$2:$C$86,C84,'TABELLA DI APPOGGIO'!$A$2:$A$86,"=Sì"),)</f>
        <v>0</v>
      </c>
      <c r="N84" s="236">
        <f t="shared" ca="1" si="6"/>
        <v>0</v>
      </c>
      <c r="O84" s="233" t="str">
        <f t="shared" ca="1" si="7"/>
        <v>NO</v>
      </c>
      <c r="P84" s="234">
        <f ca="1">IFERROR(SUMIFS('TABELLA DI APPOGGIO'!$AP$2:$AP$86,'TABELLA DI APPOGGIO'!$C$2:$C$86,C84,'TABELLA DI APPOGGIO'!$A$2:$A$86,"=Sì"),)</f>
        <v>0</v>
      </c>
    </row>
    <row r="85" spans="1:16">
      <c r="A85" s="237" t="s">
        <v>871</v>
      </c>
      <c r="B85" s="238" t="s">
        <v>556</v>
      </c>
      <c r="C85" s="239" t="s">
        <v>872</v>
      </c>
      <c r="D85" s="240" t="s">
        <v>558</v>
      </c>
      <c r="E85" s="241">
        <f ca="1">IFERROR(SUMIFS('TABELLA DI APPOGGIO'!$CK$2:$CK$86,'TABELLA DI APPOGGIO'!$C$2:$C$86,C85,'TABELLA DI APPOGGIO'!$A$2:$A$86,"=Sì"),)</f>
        <v>0</v>
      </c>
      <c r="F85" s="242">
        <f ca="1">IFERROR(SUMIFS('TABELLA DI APPOGGIO'!$CL$2:$CL$86,'TABELLA DI APPOGGIO'!$C$2:$C$86,C85,'TABELLA DI APPOGGIO'!$A$2:$A$86,"=Sì"),)</f>
        <v>0</v>
      </c>
      <c r="G85" s="241">
        <f ca="1">IFERROR(SUMIFS('TABELLA DI APPOGGIO'!$CM$2:$CM$86,'TABELLA DI APPOGGIO'!$C$2:$C$86,C85,'TABELLA DI APPOGGIO'!$A$2:$A$86,"=Sì"),)</f>
        <v>0</v>
      </c>
      <c r="H85" s="242">
        <f ca="1">IFERROR(SUMIFS('TABELLA DI APPOGGIO'!$CN$2:$CN$86,'TABELLA DI APPOGGIO'!$C$2:$C$86,C85,'TABELLA DI APPOGGIO'!$A$2:$A$86,"=Sì"),)</f>
        <v>0</v>
      </c>
      <c r="I85" s="241">
        <f ca="1">IFERROR(SUMIFS('TABELLA DI APPOGGIO'!$CO$2:$CO$86,'TABELLA DI APPOGGIO'!$C$2:$C$86,C85,'TABELLA DI APPOGGIO'!$A$2:$A$86,"=Sì"),)</f>
        <v>0</v>
      </c>
      <c r="J85" s="242">
        <f ca="1">IFERROR(SUMIFS('TABELLA DI APPOGGIO'!$CP$2:$CP$86,'TABELLA DI APPOGGIO'!$C$2:$C$86,C85,'TABELLA DI APPOGGIO'!$A$2:$A$86,"=Sì"),)</f>
        <v>0</v>
      </c>
      <c r="K85" s="241">
        <f ca="1">IFERROR(SUMIFS('TABELLA DI APPOGGIO'!$CQ$2:$CQ$86,'TABELLA DI APPOGGIO'!$C$2:$C$86,C85,'TABELLA DI APPOGGIO'!$A$2:$A$86,"=Sì"),)</f>
        <v>0</v>
      </c>
      <c r="L85" s="242">
        <f ca="1">IFERROR(SUMIFS('TABELLA DI APPOGGIO'!$CR$2:$CR$86,'TABELLA DI APPOGGIO'!$C$2:$C$86,C85,'TABELLA DI APPOGGIO'!$A$2:$A$86,"=Sì"),)</f>
        <v>0</v>
      </c>
      <c r="M85" s="243">
        <f ca="1">IFERROR(SUMIFS('TABELLA DI APPOGGIO'!$CS$2:$CS$86,'TABELLA DI APPOGGIO'!$C$2:$C$86,C85,'TABELLA DI APPOGGIO'!$A$2:$A$86,"=Sì"),)</f>
        <v>0</v>
      </c>
      <c r="N85" s="244">
        <f t="shared" ca="1" si="6"/>
        <v>0</v>
      </c>
      <c r="O85" s="241" t="str">
        <f t="shared" ca="1" si="7"/>
        <v>NO</v>
      </c>
      <c r="P85" s="242">
        <f ca="1">IFERROR(SUMIFS('TABELLA DI APPOGGIO'!$AP$2:$AP$86,'TABELLA DI APPOGGIO'!$C$2:$C$86,C85,'TABELLA DI APPOGGIO'!$A$2:$A$86,"=Sì"),)</f>
        <v>0</v>
      </c>
    </row>
    <row r="86" spans="1:16">
      <c r="A86" s="222" t="s">
        <v>871</v>
      </c>
      <c r="B86" s="223" t="s">
        <v>556</v>
      </c>
      <c r="C86" s="198" t="s">
        <v>873</v>
      </c>
      <c r="D86" s="224" t="s">
        <v>874</v>
      </c>
      <c r="E86" s="225">
        <f ca="1">IFERROR(SUMIFS('TABELLA DI APPOGGIO'!$CK$2:$CK$86,'TABELLA DI APPOGGIO'!$C$2:$C$86,C86,'TABELLA DI APPOGGIO'!$A$2:$A$86,"=Sì"),)</f>
        <v>0</v>
      </c>
      <c r="F86" s="226">
        <f ca="1">IFERROR(SUMIFS('TABELLA DI APPOGGIO'!$CL$2:$CL$86,'TABELLA DI APPOGGIO'!$C$2:$C$86,C86,'TABELLA DI APPOGGIO'!$A$2:$A$86,"=Sì"),)</f>
        <v>0</v>
      </c>
      <c r="G86" s="225">
        <f ca="1">IFERROR(SUMIFS('TABELLA DI APPOGGIO'!$CM$2:$CM$86,'TABELLA DI APPOGGIO'!$C$2:$C$86,C86,'TABELLA DI APPOGGIO'!$A$2:$A$86,"=Sì"),)</f>
        <v>0</v>
      </c>
      <c r="H86" s="226">
        <f ca="1">IFERROR(SUMIFS('TABELLA DI APPOGGIO'!$CN$2:$CN$86,'TABELLA DI APPOGGIO'!$C$2:$C$86,C86,'TABELLA DI APPOGGIO'!$A$2:$A$86,"=Sì"),)</f>
        <v>0</v>
      </c>
      <c r="I86" s="225">
        <f ca="1">IFERROR(SUMIFS('TABELLA DI APPOGGIO'!$CO$2:$CO$86,'TABELLA DI APPOGGIO'!$C$2:$C$86,C86,'TABELLA DI APPOGGIO'!$A$2:$A$86,"=Sì"),)</f>
        <v>0</v>
      </c>
      <c r="J86" s="226">
        <f ca="1">IFERROR(SUMIFS('TABELLA DI APPOGGIO'!$CP$2:$CP$86,'TABELLA DI APPOGGIO'!$C$2:$C$86,C86,'TABELLA DI APPOGGIO'!$A$2:$A$86,"=Sì"),)</f>
        <v>0</v>
      </c>
      <c r="K86" s="225">
        <f ca="1">IFERROR(SUMIFS('TABELLA DI APPOGGIO'!$CQ$2:$CQ$86,'TABELLA DI APPOGGIO'!$C$2:$C$86,C86,'TABELLA DI APPOGGIO'!$A$2:$A$86,"=Sì"),)</f>
        <v>0</v>
      </c>
      <c r="L86" s="226">
        <f ca="1">IFERROR(SUMIFS('TABELLA DI APPOGGIO'!$CR$2:$CR$86,'TABELLA DI APPOGGIO'!$C$2:$C$86,C86,'TABELLA DI APPOGGIO'!$A$2:$A$86,"=Sì"),)</f>
        <v>0</v>
      </c>
      <c r="M86" s="227">
        <f ca="1">IFERROR(SUMIFS('TABELLA DI APPOGGIO'!$CS$2:$CS$86,'TABELLA DI APPOGGIO'!$C$2:$C$86,C86,'TABELLA DI APPOGGIO'!$A$2:$A$86,"=Sì"),)</f>
        <v>0</v>
      </c>
      <c r="N86" s="228">
        <f t="shared" ca="1" si="6"/>
        <v>0</v>
      </c>
      <c r="O86" s="225" t="str">
        <f t="shared" ca="1" si="7"/>
        <v>NO</v>
      </c>
      <c r="P86" s="226">
        <f ca="1">IFERROR(SUMIFS('TABELLA DI APPOGGIO'!$AP$2:$AP$86,'TABELLA DI APPOGGIO'!$C$2:$C$86,C86,'TABELLA DI APPOGGIO'!$A$2:$A$86,"=Sì"),)</f>
        <v>0</v>
      </c>
    </row>
    <row r="87" spans="1:16">
      <c r="A87" s="222" t="s">
        <v>871</v>
      </c>
      <c r="B87" s="223" t="s">
        <v>556</v>
      </c>
      <c r="C87" s="198" t="s">
        <v>875</v>
      </c>
      <c r="D87" s="224" t="s">
        <v>106</v>
      </c>
      <c r="E87" s="225">
        <f ca="1">IFERROR(SUMIFS('TABELLA DI APPOGGIO'!$CK$2:$CK$86,'TABELLA DI APPOGGIO'!$C$2:$C$86,C87,'TABELLA DI APPOGGIO'!$A$2:$A$86,"=Sì"),)</f>
        <v>0</v>
      </c>
      <c r="F87" s="226">
        <f ca="1">IFERROR(SUMIFS('TABELLA DI APPOGGIO'!$CL$2:$CL$86,'TABELLA DI APPOGGIO'!$C$2:$C$86,C87,'TABELLA DI APPOGGIO'!$A$2:$A$86,"=Sì"),)</f>
        <v>0</v>
      </c>
      <c r="G87" s="225">
        <f ca="1">IFERROR(SUMIFS('TABELLA DI APPOGGIO'!$CM$2:$CM$86,'TABELLA DI APPOGGIO'!$C$2:$C$86,C87,'TABELLA DI APPOGGIO'!$A$2:$A$86,"=Sì"),)</f>
        <v>0</v>
      </c>
      <c r="H87" s="226">
        <f ca="1">IFERROR(SUMIFS('TABELLA DI APPOGGIO'!$CN$2:$CN$86,'TABELLA DI APPOGGIO'!$C$2:$C$86,C87,'TABELLA DI APPOGGIO'!$A$2:$A$86,"=Sì"),)</f>
        <v>0</v>
      </c>
      <c r="I87" s="225">
        <f ca="1">IFERROR(SUMIFS('TABELLA DI APPOGGIO'!$CO$2:$CO$86,'TABELLA DI APPOGGIO'!$C$2:$C$86,C87,'TABELLA DI APPOGGIO'!$A$2:$A$86,"=Sì"),)</f>
        <v>0</v>
      </c>
      <c r="J87" s="226">
        <f ca="1">IFERROR(SUMIFS('TABELLA DI APPOGGIO'!$CP$2:$CP$86,'TABELLA DI APPOGGIO'!$C$2:$C$86,C87,'TABELLA DI APPOGGIO'!$A$2:$A$86,"=Sì"),)</f>
        <v>0</v>
      </c>
      <c r="K87" s="225">
        <f ca="1">IFERROR(SUMIFS('TABELLA DI APPOGGIO'!$CQ$2:$CQ$86,'TABELLA DI APPOGGIO'!$C$2:$C$86,C87,'TABELLA DI APPOGGIO'!$A$2:$A$86,"=Sì"),)</f>
        <v>0</v>
      </c>
      <c r="L87" s="226">
        <f ca="1">IFERROR(SUMIFS('TABELLA DI APPOGGIO'!$CR$2:$CR$86,'TABELLA DI APPOGGIO'!$C$2:$C$86,C87,'TABELLA DI APPOGGIO'!$A$2:$A$86,"=Sì"),)</f>
        <v>0</v>
      </c>
      <c r="M87" s="227">
        <f ca="1">IFERROR(SUMIFS('TABELLA DI APPOGGIO'!$CS$2:$CS$86,'TABELLA DI APPOGGIO'!$C$2:$C$86,C87,'TABELLA DI APPOGGIO'!$A$2:$A$86,"=Sì"),)</f>
        <v>0</v>
      </c>
      <c r="N87" s="228">
        <f t="shared" ca="1" si="6"/>
        <v>0</v>
      </c>
      <c r="O87" s="225" t="str">
        <f t="shared" ca="1" si="7"/>
        <v>NO</v>
      </c>
      <c r="P87" s="226">
        <f ca="1">IFERROR(SUMIFS('TABELLA DI APPOGGIO'!$AP$2:$AP$86,'TABELLA DI APPOGGIO'!$C$2:$C$86,C87,'TABELLA DI APPOGGIO'!$A$2:$A$86,"=Sì"),)</f>
        <v>0</v>
      </c>
    </row>
    <row r="88" spans="1:16">
      <c r="A88" s="222" t="s">
        <v>871</v>
      </c>
      <c r="B88" s="223" t="s">
        <v>556</v>
      </c>
      <c r="C88" s="198" t="s">
        <v>876</v>
      </c>
      <c r="D88" s="224" t="s">
        <v>575</v>
      </c>
      <c r="E88" s="225">
        <f ca="1">IFERROR(SUMIFS('TABELLA DI APPOGGIO'!$CK$2:$CK$86,'TABELLA DI APPOGGIO'!$C$2:$C$86,C88,'TABELLA DI APPOGGIO'!$A$2:$A$86,"=Sì"),)</f>
        <v>0</v>
      </c>
      <c r="F88" s="226">
        <f ca="1">IFERROR(SUMIFS('TABELLA DI APPOGGIO'!$CL$2:$CL$86,'TABELLA DI APPOGGIO'!$C$2:$C$86,C88,'TABELLA DI APPOGGIO'!$A$2:$A$86,"=Sì"),)</f>
        <v>0</v>
      </c>
      <c r="G88" s="225">
        <f ca="1">IFERROR(SUMIFS('TABELLA DI APPOGGIO'!$CM$2:$CM$86,'TABELLA DI APPOGGIO'!$C$2:$C$86,C88,'TABELLA DI APPOGGIO'!$A$2:$A$86,"=Sì"),)</f>
        <v>0</v>
      </c>
      <c r="H88" s="226">
        <f ca="1">IFERROR(SUMIFS('TABELLA DI APPOGGIO'!$CN$2:$CN$86,'TABELLA DI APPOGGIO'!$C$2:$C$86,C88,'TABELLA DI APPOGGIO'!$A$2:$A$86,"=Sì"),)</f>
        <v>0</v>
      </c>
      <c r="I88" s="225">
        <f ca="1">IFERROR(SUMIFS('TABELLA DI APPOGGIO'!$CO$2:$CO$86,'TABELLA DI APPOGGIO'!$C$2:$C$86,C88,'TABELLA DI APPOGGIO'!$A$2:$A$86,"=Sì"),)</f>
        <v>0</v>
      </c>
      <c r="J88" s="226">
        <f ca="1">IFERROR(SUMIFS('TABELLA DI APPOGGIO'!$CP$2:$CP$86,'TABELLA DI APPOGGIO'!$C$2:$C$86,C88,'TABELLA DI APPOGGIO'!$A$2:$A$86,"=Sì"),)</f>
        <v>0</v>
      </c>
      <c r="K88" s="225">
        <f ca="1">IFERROR(SUMIFS('TABELLA DI APPOGGIO'!$CQ$2:$CQ$86,'TABELLA DI APPOGGIO'!$C$2:$C$86,C88,'TABELLA DI APPOGGIO'!$A$2:$A$86,"=Sì"),)</f>
        <v>0</v>
      </c>
      <c r="L88" s="226">
        <f ca="1">IFERROR(SUMIFS('TABELLA DI APPOGGIO'!$CR$2:$CR$86,'TABELLA DI APPOGGIO'!$C$2:$C$86,C88,'TABELLA DI APPOGGIO'!$A$2:$A$86,"=Sì"),)</f>
        <v>0</v>
      </c>
      <c r="M88" s="227">
        <f ca="1">IFERROR(SUMIFS('TABELLA DI APPOGGIO'!$CS$2:$CS$86,'TABELLA DI APPOGGIO'!$C$2:$C$86,C88,'TABELLA DI APPOGGIO'!$A$2:$A$86,"=Sì"),)</f>
        <v>0</v>
      </c>
      <c r="N88" s="228">
        <f t="shared" ca="1" si="6"/>
        <v>0</v>
      </c>
      <c r="O88" s="225" t="str">
        <f t="shared" ca="1" si="7"/>
        <v>NO</v>
      </c>
      <c r="P88" s="226">
        <f ca="1">IFERROR(SUMIFS('TABELLA DI APPOGGIO'!$AP$2:$AP$86,'TABELLA DI APPOGGIO'!$C$2:$C$86,C88,'TABELLA DI APPOGGIO'!$A$2:$A$86,"=Sì"),)</f>
        <v>0</v>
      </c>
    </row>
    <row r="89" spans="1:16">
      <c r="A89" s="222" t="s">
        <v>871</v>
      </c>
      <c r="B89" s="223" t="s">
        <v>556</v>
      </c>
      <c r="C89" s="198" t="s">
        <v>877</v>
      </c>
      <c r="D89" s="224" t="s">
        <v>592</v>
      </c>
      <c r="E89" s="225">
        <f ca="1">IFERROR(SUMIFS('TABELLA DI APPOGGIO'!$CK$2:$CK$86,'TABELLA DI APPOGGIO'!$C$2:$C$86,C89,'TABELLA DI APPOGGIO'!$A$2:$A$86,"=Sì"),)</f>
        <v>0</v>
      </c>
      <c r="F89" s="226">
        <f ca="1">IFERROR(SUMIFS('TABELLA DI APPOGGIO'!$CL$2:$CL$86,'TABELLA DI APPOGGIO'!$C$2:$C$86,C89,'TABELLA DI APPOGGIO'!$A$2:$A$86,"=Sì"),)</f>
        <v>0</v>
      </c>
      <c r="G89" s="225">
        <f ca="1">IFERROR(SUMIFS('TABELLA DI APPOGGIO'!$CM$2:$CM$86,'TABELLA DI APPOGGIO'!$C$2:$C$86,C89,'TABELLA DI APPOGGIO'!$A$2:$A$86,"=Sì"),)</f>
        <v>0</v>
      </c>
      <c r="H89" s="226">
        <f ca="1">IFERROR(SUMIFS('TABELLA DI APPOGGIO'!$CN$2:$CN$86,'TABELLA DI APPOGGIO'!$C$2:$C$86,C89,'TABELLA DI APPOGGIO'!$A$2:$A$86,"=Sì"),)</f>
        <v>0</v>
      </c>
      <c r="I89" s="225">
        <f ca="1">IFERROR(SUMIFS('TABELLA DI APPOGGIO'!$CO$2:$CO$86,'TABELLA DI APPOGGIO'!$C$2:$C$86,C89,'TABELLA DI APPOGGIO'!$A$2:$A$86,"=Sì"),)</f>
        <v>0</v>
      </c>
      <c r="J89" s="226">
        <f ca="1">IFERROR(SUMIFS('TABELLA DI APPOGGIO'!$CP$2:$CP$86,'TABELLA DI APPOGGIO'!$C$2:$C$86,C89,'TABELLA DI APPOGGIO'!$A$2:$A$86,"=Sì"),)</f>
        <v>0</v>
      </c>
      <c r="K89" s="225">
        <f ca="1">IFERROR(SUMIFS('TABELLA DI APPOGGIO'!$CQ$2:$CQ$86,'TABELLA DI APPOGGIO'!$C$2:$C$86,C89,'TABELLA DI APPOGGIO'!$A$2:$A$86,"=Sì"),)</f>
        <v>0</v>
      </c>
      <c r="L89" s="226">
        <f ca="1">IFERROR(SUMIFS('TABELLA DI APPOGGIO'!$CR$2:$CR$86,'TABELLA DI APPOGGIO'!$C$2:$C$86,C89,'TABELLA DI APPOGGIO'!$A$2:$A$86,"=Sì"),)</f>
        <v>0</v>
      </c>
      <c r="M89" s="227">
        <f ca="1">IFERROR(SUMIFS('TABELLA DI APPOGGIO'!$CS$2:$CS$86,'TABELLA DI APPOGGIO'!$C$2:$C$86,C89,'TABELLA DI APPOGGIO'!$A$2:$A$86,"=Sì"),)</f>
        <v>0</v>
      </c>
      <c r="N89" s="228">
        <f t="shared" ca="1" si="6"/>
        <v>0</v>
      </c>
      <c r="O89" s="225" t="str">
        <f t="shared" ca="1" si="7"/>
        <v>NO</v>
      </c>
      <c r="P89" s="226">
        <f ca="1">IFERROR(SUMIFS('TABELLA DI APPOGGIO'!$AP$2:$AP$86,'TABELLA DI APPOGGIO'!$C$2:$C$86,C89,'TABELLA DI APPOGGIO'!$A$2:$A$86,"=Sì"),)</f>
        <v>0</v>
      </c>
    </row>
    <row r="90" spans="1:16">
      <c r="A90" s="222" t="s">
        <v>871</v>
      </c>
      <c r="B90" s="223" t="s">
        <v>556</v>
      </c>
      <c r="C90" s="198" t="s">
        <v>878</v>
      </c>
      <c r="D90" s="224" t="s">
        <v>139</v>
      </c>
      <c r="E90" s="225">
        <f ca="1">IFERROR(SUMIFS('TABELLA DI APPOGGIO'!$CK$2:$CK$86,'TABELLA DI APPOGGIO'!$C$2:$C$86,C90,'TABELLA DI APPOGGIO'!$A$2:$A$86,"=Sì"),)</f>
        <v>0</v>
      </c>
      <c r="F90" s="226">
        <f ca="1">IFERROR(SUMIFS('TABELLA DI APPOGGIO'!$CL$2:$CL$86,'TABELLA DI APPOGGIO'!$C$2:$C$86,C90,'TABELLA DI APPOGGIO'!$A$2:$A$86,"=Sì"),)</f>
        <v>0</v>
      </c>
      <c r="G90" s="225">
        <f ca="1">IFERROR(SUMIFS('TABELLA DI APPOGGIO'!$CM$2:$CM$86,'TABELLA DI APPOGGIO'!$C$2:$C$86,C90,'TABELLA DI APPOGGIO'!$A$2:$A$86,"=Sì"),)</f>
        <v>0</v>
      </c>
      <c r="H90" s="226">
        <f ca="1">IFERROR(SUMIFS('TABELLA DI APPOGGIO'!$CN$2:$CN$86,'TABELLA DI APPOGGIO'!$C$2:$C$86,C90,'TABELLA DI APPOGGIO'!$A$2:$A$86,"=Sì"),)</f>
        <v>0</v>
      </c>
      <c r="I90" s="225">
        <f ca="1">IFERROR(SUMIFS('TABELLA DI APPOGGIO'!$CO$2:$CO$86,'TABELLA DI APPOGGIO'!$C$2:$C$86,C90,'TABELLA DI APPOGGIO'!$A$2:$A$86,"=Sì"),)</f>
        <v>0</v>
      </c>
      <c r="J90" s="226">
        <f ca="1">IFERROR(SUMIFS('TABELLA DI APPOGGIO'!$CP$2:$CP$86,'TABELLA DI APPOGGIO'!$C$2:$C$86,C90,'TABELLA DI APPOGGIO'!$A$2:$A$86,"=Sì"),)</f>
        <v>0</v>
      </c>
      <c r="K90" s="225">
        <f ca="1">IFERROR(SUMIFS('TABELLA DI APPOGGIO'!$CQ$2:$CQ$86,'TABELLA DI APPOGGIO'!$C$2:$C$86,C90,'TABELLA DI APPOGGIO'!$A$2:$A$86,"=Sì"),)</f>
        <v>0</v>
      </c>
      <c r="L90" s="226">
        <f ca="1">IFERROR(SUMIFS('TABELLA DI APPOGGIO'!$CR$2:$CR$86,'TABELLA DI APPOGGIO'!$C$2:$C$86,C90,'TABELLA DI APPOGGIO'!$A$2:$A$86,"=Sì"),)</f>
        <v>0</v>
      </c>
      <c r="M90" s="227">
        <f ca="1">IFERROR(SUMIFS('TABELLA DI APPOGGIO'!$CS$2:$CS$86,'TABELLA DI APPOGGIO'!$C$2:$C$86,C90,'TABELLA DI APPOGGIO'!$A$2:$A$86,"=Sì"),)</f>
        <v>0</v>
      </c>
      <c r="N90" s="228">
        <f t="shared" ca="1" si="6"/>
        <v>0</v>
      </c>
      <c r="O90" s="225" t="str">
        <f t="shared" ca="1" si="7"/>
        <v>NO</v>
      </c>
      <c r="P90" s="226">
        <f ca="1">IFERROR(SUMIFS('TABELLA DI APPOGGIO'!$AP$2:$AP$86,'TABELLA DI APPOGGIO'!$C$2:$C$86,C90,'TABELLA DI APPOGGIO'!$A$2:$A$86,"=Sì"),)</f>
        <v>0</v>
      </c>
    </row>
    <row r="91" spans="1:16">
      <c r="A91" s="222" t="s">
        <v>871</v>
      </c>
      <c r="B91" s="223" t="s">
        <v>556</v>
      </c>
      <c r="C91" s="198" t="s">
        <v>879</v>
      </c>
      <c r="D91" s="224" t="s">
        <v>880</v>
      </c>
      <c r="E91" s="225">
        <f ca="1">IFERROR(SUMIFS('TABELLA DI APPOGGIO'!$CK$2:$CK$86,'TABELLA DI APPOGGIO'!$C$2:$C$86,C91,'TABELLA DI APPOGGIO'!$A$2:$A$86,"=Sì"),)</f>
        <v>0</v>
      </c>
      <c r="F91" s="226">
        <f ca="1">IFERROR(SUMIFS('TABELLA DI APPOGGIO'!$CL$2:$CL$86,'TABELLA DI APPOGGIO'!$C$2:$C$86,C91,'TABELLA DI APPOGGIO'!$A$2:$A$86,"=Sì"),)</f>
        <v>0</v>
      </c>
      <c r="G91" s="225">
        <f ca="1">IFERROR(SUMIFS('TABELLA DI APPOGGIO'!$CM$2:$CM$86,'TABELLA DI APPOGGIO'!$C$2:$C$86,C91,'TABELLA DI APPOGGIO'!$A$2:$A$86,"=Sì"),)</f>
        <v>0</v>
      </c>
      <c r="H91" s="226">
        <f ca="1">IFERROR(SUMIFS('TABELLA DI APPOGGIO'!$CN$2:$CN$86,'TABELLA DI APPOGGIO'!$C$2:$C$86,C91,'TABELLA DI APPOGGIO'!$A$2:$A$86,"=Sì"),)</f>
        <v>0</v>
      </c>
      <c r="I91" s="225">
        <f ca="1">IFERROR(SUMIFS('TABELLA DI APPOGGIO'!$CO$2:$CO$86,'TABELLA DI APPOGGIO'!$C$2:$C$86,C91,'TABELLA DI APPOGGIO'!$A$2:$A$86,"=Sì"),)</f>
        <v>0</v>
      </c>
      <c r="J91" s="226">
        <f ca="1">IFERROR(SUMIFS('TABELLA DI APPOGGIO'!$CP$2:$CP$86,'TABELLA DI APPOGGIO'!$C$2:$C$86,C91,'TABELLA DI APPOGGIO'!$A$2:$A$86,"=Sì"),)</f>
        <v>0</v>
      </c>
      <c r="K91" s="225">
        <f ca="1">IFERROR(SUMIFS('TABELLA DI APPOGGIO'!$CQ$2:$CQ$86,'TABELLA DI APPOGGIO'!$C$2:$C$86,C91,'TABELLA DI APPOGGIO'!$A$2:$A$86,"=Sì"),)</f>
        <v>0</v>
      </c>
      <c r="L91" s="226">
        <f ca="1">IFERROR(SUMIFS('TABELLA DI APPOGGIO'!$CR$2:$CR$86,'TABELLA DI APPOGGIO'!$C$2:$C$86,C91,'TABELLA DI APPOGGIO'!$A$2:$A$86,"=Sì"),)</f>
        <v>0</v>
      </c>
      <c r="M91" s="227">
        <f ca="1">IFERROR(SUMIFS('TABELLA DI APPOGGIO'!$CS$2:$CS$86,'TABELLA DI APPOGGIO'!$C$2:$C$86,C91,'TABELLA DI APPOGGIO'!$A$2:$A$86,"=Sì"),)</f>
        <v>0</v>
      </c>
      <c r="N91" s="228">
        <f t="shared" ca="1" si="6"/>
        <v>0</v>
      </c>
      <c r="O91" s="225" t="str">
        <f t="shared" ca="1" si="7"/>
        <v>NO</v>
      </c>
      <c r="P91" s="226">
        <f ca="1">IFERROR(SUMIFS('TABELLA DI APPOGGIO'!$AP$2:$AP$86,'TABELLA DI APPOGGIO'!$C$2:$C$86,C91,'TABELLA DI APPOGGIO'!$A$2:$A$86,"=Sì"),)</f>
        <v>0</v>
      </c>
    </row>
    <row r="92" spans="1:16">
      <c r="A92" s="222" t="s">
        <v>871</v>
      </c>
      <c r="B92" s="223" t="s">
        <v>556</v>
      </c>
      <c r="C92" s="198" t="s">
        <v>881</v>
      </c>
      <c r="D92" s="224" t="s">
        <v>596</v>
      </c>
      <c r="E92" s="225">
        <f ca="1">IFERROR(SUMIFS('TABELLA DI APPOGGIO'!$CK$2:$CK$86,'TABELLA DI APPOGGIO'!$C$2:$C$86,C92,'TABELLA DI APPOGGIO'!$A$2:$A$86,"=Sì"),)</f>
        <v>0</v>
      </c>
      <c r="F92" s="226">
        <f ca="1">IFERROR(SUMIFS('TABELLA DI APPOGGIO'!$CL$2:$CL$86,'TABELLA DI APPOGGIO'!$C$2:$C$86,C92,'TABELLA DI APPOGGIO'!$A$2:$A$86,"=Sì"),)</f>
        <v>0</v>
      </c>
      <c r="G92" s="225">
        <f ca="1">IFERROR(SUMIFS('TABELLA DI APPOGGIO'!$CM$2:$CM$86,'TABELLA DI APPOGGIO'!$C$2:$C$86,C92,'TABELLA DI APPOGGIO'!$A$2:$A$86,"=Sì"),)</f>
        <v>0</v>
      </c>
      <c r="H92" s="226">
        <f ca="1">IFERROR(SUMIFS('TABELLA DI APPOGGIO'!$CN$2:$CN$86,'TABELLA DI APPOGGIO'!$C$2:$C$86,C92,'TABELLA DI APPOGGIO'!$A$2:$A$86,"=Sì"),)</f>
        <v>0</v>
      </c>
      <c r="I92" s="225">
        <f ca="1">IFERROR(SUMIFS('TABELLA DI APPOGGIO'!$CO$2:$CO$86,'TABELLA DI APPOGGIO'!$C$2:$C$86,C92,'TABELLA DI APPOGGIO'!$A$2:$A$86,"=Sì"),)</f>
        <v>0</v>
      </c>
      <c r="J92" s="226">
        <f ca="1">IFERROR(SUMIFS('TABELLA DI APPOGGIO'!$CP$2:$CP$86,'TABELLA DI APPOGGIO'!$C$2:$C$86,C92,'TABELLA DI APPOGGIO'!$A$2:$A$86,"=Sì"),)</f>
        <v>0</v>
      </c>
      <c r="K92" s="225">
        <f ca="1">IFERROR(SUMIFS('TABELLA DI APPOGGIO'!$CQ$2:$CQ$86,'TABELLA DI APPOGGIO'!$C$2:$C$86,C92,'TABELLA DI APPOGGIO'!$A$2:$A$86,"=Sì"),)</f>
        <v>0</v>
      </c>
      <c r="L92" s="226">
        <f ca="1">IFERROR(SUMIFS('TABELLA DI APPOGGIO'!$CR$2:$CR$86,'TABELLA DI APPOGGIO'!$C$2:$C$86,C92,'TABELLA DI APPOGGIO'!$A$2:$A$86,"=Sì"),)</f>
        <v>0</v>
      </c>
      <c r="M92" s="227">
        <f ca="1">IFERROR(SUMIFS('TABELLA DI APPOGGIO'!$CS$2:$CS$86,'TABELLA DI APPOGGIO'!$C$2:$C$86,C92,'TABELLA DI APPOGGIO'!$A$2:$A$86,"=Sì"),)</f>
        <v>0</v>
      </c>
      <c r="N92" s="228">
        <f t="shared" ca="1" si="6"/>
        <v>0</v>
      </c>
      <c r="O92" s="225" t="str">
        <f t="shared" ca="1" si="7"/>
        <v>NO</v>
      </c>
      <c r="P92" s="226">
        <f ca="1">IFERROR(SUMIFS('TABELLA DI APPOGGIO'!$AP$2:$AP$86,'TABELLA DI APPOGGIO'!$C$2:$C$86,C92,'TABELLA DI APPOGGIO'!$A$2:$A$86,"=Sì"),)</f>
        <v>0</v>
      </c>
    </row>
    <row r="93" spans="1:16">
      <c r="A93" s="245" t="s">
        <v>871</v>
      </c>
      <c r="B93" s="246" t="s">
        <v>556</v>
      </c>
      <c r="C93" s="247" t="s">
        <v>882</v>
      </c>
      <c r="D93" s="248" t="s">
        <v>603</v>
      </c>
      <c r="E93" s="249">
        <f ca="1">IFERROR(SUMIFS('TABELLA DI APPOGGIO'!$CK$2:$CK$86,'TABELLA DI APPOGGIO'!$C$2:$C$86,C93,'TABELLA DI APPOGGIO'!$A$2:$A$86,"=Sì"),)</f>
        <v>0</v>
      </c>
      <c r="F93" s="250">
        <f ca="1">IFERROR(SUMIFS('TABELLA DI APPOGGIO'!$CL$2:$CL$86,'TABELLA DI APPOGGIO'!$C$2:$C$86,C93,'TABELLA DI APPOGGIO'!$A$2:$A$86,"=Sì"),)</f>
        <v>0</v>
      </c>
      <c r="G93" s="249">
        <f ca="1">IFERROR(SUMIFS('TABELLA DI APPOGGIO'!$CM$2:$CM$86,'TABELLA DI APPOGGIO'!$C$2:$C$86,C93,'TABELLA DI APPOGGIO'!$A$2:$A$86,"=Sì"),)</f>
        <v>0</v>
      </c>
      <c r="H93" s="250">
        <f ca="1">IFERROR(SUMIFS('TABELLA DI APPOGGIO'!$CN$2:$CN$86,'TABELLA DI APPOGGIO'!$C$2:$C$86,C93,'TABELLA DI APPOGGIO'!$A$2:$A$86,"=Sì"),)</f>
        <v>0</v>
      </c>
      <c r="I93" s="249">
        <f ca="1">IFERROR(SUMIFS('TABELLA DI APPOGGIO'!$CO$2:$CO$86,'TABELLA DI APPOGGIO'!$C$2:$C$86,C93,'TABELLA DI APPOGGIO'!$A$2:$A$86,"=Sì"),)</f>
        <v>0</v>
      </c>
      <c r="J93" s="250">
        <f ca="1">IFERROR(SUMIFS('TABELLA DI APPOGGIO'!$CP$2:$CP$86,'TABELLA DI APPOGGIO'!$C$2:$C$86,C93,'TABELLA DI APPOGGIO'!$A$2:$A$86,"=Sì"),)</f>
        <v>0</v>
      </c>
      <c r="K93" s="249">
        <f ca="1">IFERROR(SUMIFS('TABELLA DI APPOGGIO'!$CQ$2:$CQ$86,'TABELLA DI APPOGGIO'!$C$2:$C$86,C93,'TABELLA DI APPOGGIO'!$A$2:$A$86,"=Sì"),)</f>
        <v>0</v>
      </c>
      <c r="L93" s="250">
        <f ca="1">IFERROR(SUMIFS('TABELLA DI APPOGGIO'!$CR$2:$CR$86,'TABELLA DI APPOGGIO'!$C$2:$C$86,C93,'TABELLA DI APPOGGIO'!$A$2:$A$86,"=Sì"),)</f>
        <v>0</v>
      </c>
      <c r="M93" s="251">
        <f ca="1">IFERROR(SUMIFS('TABELLA DI APPOGGIO'!$CS$2:$CS$86,'TABELLA DI APPOGGIO'!$C$2:$C$86,C93,'TABELLA DI APPOGGIO'!$A$2:$A$86,"=Sì"),)</f>
        <v>0</v>
      </c>
      <c r="N93" s="252">
        <f t="shared" ca="1" si="6"/>
        <v>0</v>
      </c>
      <c r="O93" s="249" t="str">
        <f t="shared" ca="1" si="7"/>
        <v>NO</v>
      </c>
      <c r="P93" s="250">
        <f ca="1">IFERROR(SUMIFS('TABELLA DI APPOGGIO'!$AP$2:$AP$86,'TABELLA DI APPOGGIO'!$C$2:$C$86,C93,'TABELLA DI APPOGGIO'!$A$2:$A$86,"=Sì"),)</f>
        <v>0</v>
      </c>
    </row>
    <row r="94" spans="1:16">
      <c r="A94" s="214" t="s">
        <v>883</v>
      </c>
      <c r="B94" s="215" t="s">
        <v>607</v>
      </c>
      <c r="C94" s="216" t="s">
        <v>884</v>
      </c>
      <c r="D94" s="217" t="s">
        <v>608</v>
      </c>
      <c r="E94" s="218">
        <f ca="1">IFERROR(SUMIFS('TABELLA DI APPOGGIO'!$CK$2:$CK$86,'TABELLA DI APPOGGIO'!$C$2:$C$86,C94,'TABELLA DI APPOGGIO'!$A$2:$A$86,"=Sì"),)</f>
        <v>0</v>
      </c>
      <c r="F94" s="219">
        <f ca="1">IFERROR(SUMIFS('TABELLA DI APPOGGIO'!$CL$2:$CL$86,'TABELLA DI APPOGGIO'!$C$2:$C$86,C94,'TABELLA DI APPOGGIO'!$A$2:$A$86,"=Sì"),)</f>
        <v>0</v>
      </c>
      <c r="G94" s="218">
        <f ca="1">IFERROR(SUMIFS('TABELLA DI APPOGGIO'!$CM$2:$CM$86,'TABELLA DI APPOGGIO'!$C$2:$C$86,C94,'TABELLA DI APPOGGIO'!$A$2:$A$86,"=Sì"),)</f>
        <v>0</v>
      </c>
      <c r="H94" s="219">
        <f ca="1">IFERROR(SUMIFS('TABELLA DI APPOGGIO'!$CN$2:$CN$86,'TABELLA DI APPOGGIO'!$C$2:$C$86,C94,'TABELLA DI APPOGGIO'!$A$2:$A$86,"=Sì"),)</f>
        <v>0</v>
      </c>
      <c r="I94" s="218">
        <f ca="1">IFERROR(SUMIFS('TABELLA DI APPOGGIO'!$CO$2:$CO$86,'TABELLA DI APPOGGIO'!$C$2:$C$86,C94,'TABELLA DI APPOGGIO'!$A$2:$A$86,"=Sì"),)</f>
        <v>0</v>
      </c>
      <c r="J94" s="219">
        <f ca="1">IFERROR(SUMIFS('TABELLA DI APPOGGIO'!$CP$2:$CP$86,'TABELLA DI APPOGGIO'!$C$2:$C$86,C94,'TABELLA DI APPOGGIO'!$A$2:$A$86,"=Sì"),)</f>
        <v>0</v>
      </c>
      <c r="K94" s="218">
        <f ca="1">IFERROR(SUMIFS('TABELLA DI APPOGGIO'!$CQ$2:$CQ$86,'TABELLA DI APPOGGIO'!$C$2:$C$86,C94,'TABELLA DI APPOGGIO'!$A$2:$A$86,"=Sì"),)</f>
        <v>0</v>
      </c>
      <c r="L94" s="219">
        <f ca="1">IFERROR(SUMIFS('TABELLA DI APPOGGIO'!$CR$2:$CR$86,'TABELLA DI APPOGGIO'!$C$2:$C$86,C94,'TABELLA DI APPOGGIO'!$A$2:$A$86,"=Sì"),)</f>
        <v>0</v>
      </c>
      <c r="M94" s="220">
        <f ca="1">IFERROR(SUMIFS('TABELLA DI APPOGGIO'!$CS$2:$CS$86,'TABELLA DI APPOGGIO'!$C$2:$C$86,C94,'TABELLA DI APPOGGIO'!$A$2:$A$86,"=Sì"),)</f>
        <v>0</v>
      </c>
      <c r="N94" s="221">
        <f t="shared" ca="1" si="6"/>
        <v>0</v>
      </c>
      <c r="O94" s="218" t="str">
        <f t="shared" ca="1" si="7"/>
        <v>NO</v>
      </c>
      <c r="P94" s="219">
        <f ca="1">IFERROR(SUMIFS('TABELLA DI APPOGGIO'!$AP$2:$AP$86,'TABELLA DI APPOGGIO'!$C$2:$C$86,C94,'TABELLA DI APPOGGIO'!$A$2:$A$86,"=Sì"),)</f>
        <v>0</v>
      </c>
    </row>
    <row r="95" spans="1:16">
      <c r="A95" s="222" t="s">
        <v>883</v>
      </c>
      <c r="B95" s="223" t="s">
        <v>607</v>
      </c>
      <c r="C95" s="198" t="s">
        <v>885</v>
      </c>
      <c r="D95" s="224" t="s">
        <v>617</v>
      </c>
      <c r="E95" s="225">
        <f ca="1">IFERROR(SUMIFS('TABELLA DI APPOGGIO'!$CK$2:$CK$86,'TABELLA DI APPOGGIO'!$C$2:$C$86,C95,'TABELLA DI APPOGGIO'!$A$2:$A$86,"=Sì"),)</f>
        <v>0</v>
      </c>
      <c r="F95" s="226">
        <f ca="1">IFERROR(SUMIFS('TABELLA DI APPOGGIO'!$CL$2:$CL$86,'TABELLA DI APPOGGIO'!$C$2:$C$86,C95,'TABELLA DI APPOGGIO'!$A$2:$A$86,"=Sì"),)</f>
        <v>0</v>
      </c>
      <c r="G95" s="225">
        <f ca="1">IFERROR(SUMIFS('TABELLA DI APPOGGIO'!$CM$2:$CM$86,'TABELLA DI APPOGGIO'!$C$2:$C$86,C95,'TABELLA DI APPOGGIO'!$A$2:$A$86,"=Sì"),)</f>
        <v>0</v>
      </c>
      <c r="H95" s="226">
        <f ca="1">IFERROR(SUMIFS('TABELLA DI APPOGGIO'!$CN$2:$CN$86,'TABELLA DI APPOGGIO'!$C$2:$C$86,C95,'TABELLA DI APPOGGIO'!$A$2:$A$86,"=Sì"),)</f>
        <v>0</v>
      </c>
      <c r="I95" s="225">
        <f ca="1">IFERROR(SUMIFS('TABELLA DI APPOGGIO'!$CO$2:$CO$86,'TABELLA DI APPOGGIO'!$C$2:$C$86,C95,'TABELLA DI APPOGGIO'!$A$2:$A$86,"=Sì"),)</f>
        <v>0</v>
      </c>
      <c r="J95" s="226">
        <f ca="1">IFERROR(SUMIFS('TABELLA DI APPOGGIO'!$CP$2:$CP$86,'TABELLA DI APPOGGIO'!$C$2:$C$86,C95,'TABELLA DI APPOGGIO'!$A$2:$A$86,"=Sì"),)</f>
        <v>0</v>
      </c>
      <c r="K95" s="225">
        <f ca="1">IFERROR(SUMIFS('TABELLA DI APPOGGIO'!$CQ$2:$CQ$86,'TABELLA DI APPOGGIO'!$C$2:$C$86,C95,'TABELLA DI APPOGGIO'!$A$2:$A$86,"=Sì"),)</f>
        <v>0</v>
      </c>
      <c r="L95" s="226">
        <f ca="1">IFERROR(SUMIFS('TABELLA DI APPOGGIO'!$CR$2:$CR$86,'TABELLA DI APPOGGIO'!$C$2:$C$86,C95,'TABELLA DI APPOGGIO'!$A$2:$A$86,"=Sì"),)</f>
        <v>0</v>
      </c>
      <c r="M95" s="227">
        <f ca="1">IFERROR(SUMIFS('TABELLA DI APPOGGIO'!$CS$2:$CS$86,'TABELLA DI APPOGGIO'!$C$2:$C$86,C95,'TABELLA DI APPOGGIO'!$A$2:$A$86,"=Sì"),)</f>
        <v>0</v>
      </c>
      <c r="N95" s="228">
        <f t="shared" ca="1" si="6"/>
        <v>0</v>
      </c>
      <c r="O95" s="225" t="str">
        <f t="shared" ca="1" si="7"/>
        <v>NO</v>
      </c>
      <c r="P95" s="226">
        <f ca="1">IFERROR(SUMIFS('TABELLA DI APPOGGIO'!$AP$2:$AP$86,'TABELLA DI APPOGGIO'!$C$2:$C$86,C95,'TABELLA DI APPOGGIO'!$A$2:$A$86,"=Sì"),)</f>
        <v>0</v>
      </c>
    </row>
    <row r="96" spans="1:16">
      <c r="A96" s="222" t="s">
        <v>883</v>
      </c>
      <c r="B96" s="223" t="s">
        <v>607</v>
      </c>
      <c r="C96" s="198" t="s">
        <v>886</v>
      </c>
      <c r="D96" s="224" t="s">
        <v>624</v>
      </c>
      <c r="E96" s="225">
        <f ca="1">IFERROR(SUMIFS('TABELLA DI APPOGGIO'!$CK$2:$CK$86,'TABELLA DI APPOGGIO'!$C$2:$C$86,C96,'TABELLA DI APPOGGIO'!$A$2:$A$86,"=Sì"),)</f>
        <v>0</v>
      </c>
      <c r="F96" s="226">
        <f ca="1">IFERROR(SUMIFS('TABELLA DI APPOGGIO'!$CL$2:$CL$86,'TABELLA DI APPOGGIO'!$C$2:$C$86,C96,'TABELLA DI APPOGGIO'!$A$2:$A$86,"=Sì"),)</f>
        <v>0</v>
      </c>
      <c r="G96" s="225">
        <f ca="1">IFERROR(SUMIFS('TABELLA DI APPOGGIO'!$CM$2:$CM$86,'TABELLA DI APPOGGIO'!$C$2:$C$86,C96,'TABELLA DI APPOGGIO'!$A$2:$A$86,"=Sì"),)</f>
        <v>0</v>
      </c>
      <c r="H96" s="226">
        <f ca="1">IFERROR(SUMIFS('TABELLA DI APPOGGIO'!$CN$2:$CN$86,'TABELLA DI APPOGGIO'!$C$2:$C$86,C96,'TABELLA DI APPOGGIO'!$A$2:$A$86,"=Sì"),)</f>
        <v>0</v>
      </c>
      <c r="I96" s="225">
        <f ca="1">IFERROR(SUMIFS('TABELLA DI APPOGGIO'!$CO$2:$CO$86,'TABELLA DI APPOGGIO'!$C$2:$C$86,C96,'TABELLA DI APPOGGIO'!$A$2:$A$86,"=Sì"),)</f>
        <v>0</v>
      </c>
      <c r="J96" s="226">
        <f ca="1">IFERROR(SUMIFS('TABELLA DI APPOGGIO'!$CP$2:$CP$86,'TABELLA DI APPOGGIO'!$C$2:$C$86,C96,'TABELLA DI APPOGGIO'!$A$2:$A$86,"=Sì"),)</f>
        <v>0</v>
      </c>
      <c r="K96" s="225">
        <f ca="1">IFERROR(SUMIFS('TABELLA DI APPOGGIO'!$CQ$2:$CQ$86,'TABELLA DI APPOGGIO'!$C$2:$C$86,C96,'TABELLA DI APPOGGIO'!$A$2:$A$86,"=Sì"),)</f>
        <v>0</v>
      </c>
      <c r="L96" s="226">
        <f ca="1">IFERROR(SUMIFS('TABELLA DI APPOGGIO'!$CR$2:$CR$86,'TABELLA DI APPOGGIO'!$C$2:$C$86,C96,'TABELLA DI APPOGGIO'!$A$2:$A$86,"=Sì"),)</f>
        <v>0</v>
      </c>
      <c r="M96" s="227">
        <f ca="1">IFERROR(SUMIFS('TABELLA DI APPOGGIO'!$CS$2:$CS$86,'TABELLA DI APPOGGIO'!$C$2:$C$86,C96,'TABELLA DI APPOGGIO'!$A$2:$A$86,"=Sì"),)</f>
        <v>0</v>
      </c>
      <c r="N96" s="228">
        <f t="shared" ca="1" si="6"/>
        <v>0</v>
      </c>
      <c r="O96" s="225" t="str">
        <f t="shared" ca="1" si="7"/>
        <v>NO</v>
      </c>
      <c r="P96" s="226">
        <f ca="1">IFERROR(SUMIFS('TABELLA DI APPOGGIO'!$AP$2:$AP$86,'TABELLA DI APPOGGIO'!$C$2:$C$86,C96,'TABELLA DI APPOGGIO'!$A$2:$A$86,"=Sì"),)</f>
        <v>0</v>
      </c>
    </row>
    <row r="97" spans="1:16">
      <c r="A97" s="229" t="s">
        <v>883</v>
      </c>
      <c r="B97" s="230" t="s">
        <v>607</v>
      </c>
      <c r="C97" s="231" t="s">
        <v>887</v>
      </c>
      <c r="D97" s="232" t="s">
        <v>636</v>
      </c>
      <c r="E97" s="233">
        <f ca="1">IFERROR(SUMIFS('TABELLA DI APPOGGIO'!$CK$2:$CK$86,'TABELLA DI APPOGGIO'!$C$2:$C$86,C97,'TABELLA DI APPOGGIO'!$A$2:$A$86,"=Sì"),)</f>
        <v>0</v>
      </c>
      <c r="F97" s="234">
        <f ca="1">IFERROR(SUMIFS('TABELLA DI APPOGGIO'!$CL$2:$CL$86,'TABELLA DI APPOGGIO'!$C$2:$C$86,C97,'TABELLA DI APPOGGIO'!$A$2:$A$86,"=Sì"),)</f>
        <v>0</v>
      </c>
      <c r="G97" s="233">
        <f ca="1">IFERROR(SUMIFS('TABELLA DI APPOGGIO'!$CM$2:$CM$86,'TABELLA DI APPOGGIO'!$C$2:$C$86,C97,'TABELLA DI APPOGGIO'!$A$2:$A$86,"=Sì"),)</f>
        <v>0</v>
      </c>
      <c r="H97" s="234">
        <f ca="1">IFERROR(SUMIFS('TABELLA DI APPOGGIO'!$CN$2:$CN$86,'TABELLA DI APPOGGIO'!$C$2:$C$86,C97,'TABELLA DI APPOGGIO'!$A$2:$A$86,"=Sì"),)</f>
        <v>0</v>
      </c>
      <c r="I97" s="233">
        <f ca="1">IFERROR(SUMIFS('TABELLA DI APPOGGIO'!$CO$2:$CO$86,'TABELLA DI APPOGGIO'!$C$2:$C$86,C97,'TABELLA DI APPOGGIO'!$A$2:$A$86,"=Sì"),)</f>
        <v>0</v>
      </c>
      <c r="J97" s="234">
        <f ca="1">IFERROR(SUMIFS('TABELLA DI APPOGGIO'!$CP$2:$CP$86,'TABELLA DI APPOGGIO'!$C$2:$C$86,C97,'TABELLA DI APPOGGIO'!$A$2:$A$86,"=Sì"),)</f>
        <v>0</v>
      </c>
      <c r="K97" s="233">
        <f ca="1">IFERROR(SUMIFS('TABELLA DI APPOGGIO'!$CQ$2:$CQ$86,'TABELLA DI APPOGGIO'!$C$2:$C$86,C97,'TABELLA DI APPOGGIO'!$A$2:$A$86,"=Sì"),)</f>
        <v>0</v>
      </c>
      <c r="L97" s="234">
        <f ca="1">IFERROR(SUMIFS('TABELLA DI APPOGGIO'!$CR$2:$CR$86,'TABELLA DI APPOGGIO'!$C$2:$C$86,C97,'TABELLA DI APPOGGIO'!$A$2:$A$86,"=Sì"),)</f>
        <v>0</v>
      </c>
      <c r="M97" s="235">
        <f ca="1">IFERROR(SUMIFS('TABELLA DI APPOGGIO'!$CS$2:$CS$86,'TABELLA DI APPOGGIO'!$C$2:$C$86,C97,'TABELLA DI APPOGGIO'!$A$2:$A$86,"=Sì"),)</f>
        <v>0</v>
      </c>
      <c r="N97" s="236">
        <f t="shared" ca="1" si="6"/>
        <v>0</v>
      </c>
      <c r="O97" s="233" t="str">
        <f t="shared" ca="1" si="7"/>
        <v>NO</v>
      </c>
      <c r="P97" s="234">
        <f ca="1">IFERROR(SUMIFS('TABELLA DI APPOGGIO'!$AP$2:$AP$86,'TABELLA DI APPOGGIO'!$C$2:$C$86,C97,'TABELLA DI APPOGGIO'!$A$2:$A$86,"=Sì"),)</f>
        <v>0</v>
      </c>
    </row>
    <row r="98" spans="1:16">
      <c r="A98" s="237" t="s">
        <v>888</v>
      </c>
      <c r="B98" s="238" t="s">
        <v>639</v>
      </c>
      <c r="C98" s="239" t="s">
        <v>889</v>
      </c>
      <c r="D98" s="240" t="s">
        <v>641</v>
      </c>
      <c r="E98" s="241">
        <f ca="1">IFERROR(SUMIFS('TABELLA DI APPOGGIO'!$CK$2:$CK$86,'TABELLA DI APPOGGIO'!$C$2:$C$86,C98,'TABELLA DI APPOGGIO'!$A$2:$A$86,"=Sì"),)</f>
        <v>0</v>
      </c>
      <c r="F98" s="242">
        <f ca="1">IFERROR(SUMIFS('TABELLA DI APPOGGIO'!$CL$2:$CL$86,'TABELLA DI APPOGGIO'!$C$2:$C$86,C98,'TABELLA DI APPOGGIO'!$A$2:$A$86,"=Sì"),)</f>
        <v>0</v>
      </c>
      <c r="G98" s="241">
        <f ca="1">IFERROR(SUMIFS('TABELLA DI APPOGGIO'!$CM$2:$CM$86,'TABELLA DI APPOGGIO'!$C$2:$C$86,C98,'TABELLA DI APPOGGIO'!$A$2:$A$86,"=Sì"),)</f>
        <v>0</v>
      </c>
      <c r="H98" s="242">
        <f ca="1">IFERROR(SUMIFS('TABELLA DI APPOGGIO'!$CN$2:$CN$86,'TABELLA DI APPOGGIO'!$C$2:$C$86,C98,'TABELLA DI APPOGGIO'!$A$2:$A$86,"=Sì"),)</f>
        <v>0</v>
      </c>
      <c r="I98" s="241">
        <f ca="1">IFERROR(SUMIFS('TABELLA DI APPOGGIO'!$CO$2:$CO$86,'TABELLA DI APPOGGIO'!$C$2:$C$86,C98,'TABELLA DI APPOGGIO'!$A$2:$A$86,"=Sì"),)</f>
        <v>0</v>
      </c>
      <c r="J98" s="242">
        <f ca="1">IFERROR(SUMIFS('TABELLA DI APPOGGIO'!$CP$2:$CP$86,'TABELLA DI APPOGGIO'!$C$2:$C$86,C98,'TABELLA DI APPOGGIO'!$A$2:$A$86,"=Sì"),)</f>
        <v>0</v>
      </c>
      <c r="K98" s="241">
        <f ca="1">IFERROR(SUMIFS('TABELLA DI APPOGGIO'!$CQ$2:$CQ$86,'TABELLA DI APPOGGIO'!$C$2:$C$86,C98,'TABELLA DI APPOGGIO'!$A$2:$A$86,"=Sì"),)</f>
        <v>0</v>
      </c>
      <c r="L98" s="242">
        <f ca="1">IFERROR(SUMIFS('TABELLA DI APPOGGIO'!$CR$2:$CR$86,'TABELLA DI APPOGGIO'!$C$2:$C$86,C98,'TABELLA DI APPOGGIO'!$A$2:$A$86,"=Sì"),)</f>
        <v>0</v>
      </c>
      <c r="M98" s="243">
        <f ca="1">IFERROR(SUMIFS('TABELLA DI APPOGGIO'!$CS$2:$CS$86,'TABELLA DI APPOGGIO'!$C$2:$C$86,C98,'TABELLA DI APPOGGIO'!$A$2:$A$86,"=Sì"),)</f>
        <v>0</v>
      </c>
      <c r="N98" s="244">
        <f t="shared" ca="1" si="6"/>
        <v>0</v>
      </c>
      <c r="O98" s="241" t="str">
        <f t="shared" ca="1" si="7"/>
        <v>NO</v>
      </c>
      <c r="P98" s="242">
        <f ca="1">IFERROR(SUMIFS('TABELLA DI APPOGGIO'!$AP$2:$AP$86,'TABELLA DI APPOGGIO'!$C$2:$C$86,C98,'TABELLA DI APPOGGIO'!$A$2:$A$86,"=Sì"),)</f>
        <v>0</v>
      </c>
    </row>
    <row r="99" spans="1:16">
      <c r="A99" s="222" t="s">
        <v>888</v>
      </c>
      <c r="B99" s="223" t="s">
        <v>639</v>
      </c>
      <c r="C99" s="198" t="s">
        <v>890</v>
      </c>
      <c r="D99" s="224" t="s">
        <v>649</v>
      </c>
      <c r="E99" s="225">
        <f ca="1">IFERROR(SUMIFS('TABELLA DI APPOGGIO'!$CK$2:$CK$86,'TABELLA DI APPOGGIO'!$C$2:$C$86,C99,'TABELLA DI APPOGGIO'!$A$2:$A$86,"=Sì"),)</f>
        <v>0</v>
      </c>
      <c r="F99" s="226">
        <f ca="1">IFERROR(SUMIFS('TABELLA DI APPOGGIO'!$CL$2:$CL$86,'TABELLA DI APPOGGIO'!$C$2:$C$86,C99,'TABELLA DI APPOGGIO'!$A$2:$A$86,"=Sì"),)</f>
        <v>0</v>
      </c>
      <c r="G99" s="225">
        <f ca="1">IFERROR(SUMIFS('TABELLA DI APPOGGIO'!$CM$2:$CM$86,'TABELLA DI APPOGGIO'!$C$2:$C$86,C99,'TABELLA DI APPOGGIO'!$A$2:$A$86,"=Sì"),)</f>
        <v>0</v>
      </c>
      <c r="H99" s="226">
        <f ca="1">IFERROR(SUMIFS('TABELLA DI APPOGGIO'!$CN$2:$CN$86,'TABELLA DI APPOGGIO'!$C$2:$C$86,C99,'TABELLA DI APPOGGIO'!$A$2:$A$86,"=Sì"),)</f>
        <v>0</v>
      </c>
      <c r="I99" s="225">
        <f ca="1">IFERROR(SUMIFS('TABELLA DI APPOGGIO'!$CO$2:$CO$86,'TABELLA DI APPOGGIO'!$C$2:$C$86,C99,'TABELLA DI APPOGGIO'!$A$2:$A$86,"=Sì"),)</f>
        <v>0</v>
      </c>
      <c r="J99" s="226">
        <f ca="1">IFERROR(SUMIFS('TABELLA DI APPOGGIO'!$CP$2:$CP$86,'TABELLA DI APPOGGIO'!$C$2:$C$86,C99,'TABELLA DI APPOGGIO'!$A$2:$A$86,"=Sì"),)</f>
        <v>0</v>
      </c>
      <c r="K99" s="225">
        <f ca="1">IFERROR(SUMIFS('TABELLA DI APPOGGIO'!$CQ$2:$CQ$86,'TABELLA DI APPOGGIO'!$C$2:$C$86,C99,'TABELLA DI APPOGGIO'!$A$2:$A$86,"=Sì"),)</f>
        <v>0</v>
      </c>
      <c r="L99" s="226">
        <f ca="1">IFERROR(SUMIFS('TABELLA DI APPOGGIO'!$CR$2:$CR$86,'TABELLA DI APPOGGIO'!$C$2:$C$86,C99,'TABELLA DI APPOGGIO'!$A$2:$A$86,"=Sì"),)</f>
        <v>0</v>
      </c>
      <c r="M99" s="227">
        <f ca="1">IFERROR(SUMIFS('TABELLA DI APPOGGIO'!$CS$2:$CS$86,'TABELLA DI APPOGGIO'!$C$2:$C$86,C99,'TABELLA DI APPOGGIO'!$A$2:$A$86,"=Sì"),)</f>
        <v>0</v>
      </c>
      <c r="N99" s="228">
        <f t="shared" ca="1" si="6"/>
        <v>0</v>
      </c>
      <c r="O99" s="225" t="str">
        <f t="shared" ca="1" si="7"/>
        <v>NO</v>
      </c>
      <c r="P99" s="226">
        <f ca="1">IFERROR(SUMIFS('TABELLA DI APPOGGIO'!$AP$2:$AP$86,'TABELLA DI APPOGGIO'!$C$2:$C$86,C99,'TABELLA DI APPOGGIO'!$A$2:$A$86,"=Sì"),)</f>
        <v>0</v>
      </c>
    </row>
    <row r="100" spans="1:16">
      <c r="A100" s="222" t="s">
        <v>888</v>
      </c>
      <c r="B100" s="223" t="s">
        <v>639</v>
      </c>
      <c r="C100" s="198" t="s">
        <v>891</v>
      </c>
      <c r="D100" s="224" t="s">
        <v>656</v>
      </c>
      <c r="E100" s="225">
        <f ca="1">IFERROR(SUMIFS('TABELLA DI APPOGGIO'!$CK$2:$CK$86,'TABELLA DI APPOGGIO'!$C$2:$C$86,C100,'TABELLA DI APPOGGIO'!$A$2:$A$86,"=Sì"),)</f>
        <v>0</v>
      </c>
      <c r="F100" s="226">
        <f ca="1">IFERROR(SUMIFS('TABELLA DI APPOGGIO'!$CL$2:$CL$86,'TABELLA DI APPOGGIO'!$C$2:$C$86,C100,'TABELLA DI APPOGGIO'!$A$2:$A$86,"=Sì"),)</f>
        <v>0</v>
      </c>
      <c r="G100" s="225">
        <f ca="1">IFERROR(SUMIFS('TABELLA DI APPOGGIO'!$CM$2:$CM$86,'TABELLA DI APPOGGIO'!$C$2:$C$86,C100,'TABELLA DI APPOGGIO'!$A$2:$A$86,"=Sì"),)</f>
        <v>0</v>
      </c>
      <c r="H100" s="226">
        <f ca="1">IFERROR(SUMIFS('TABELLA DI APPOGGIO'!$CN$2:$CN$86,'TABELLA DI APPOGGIO'!$C$2:$C$86,C100,'TABELLA DI APPOGGIO'!$A$2:$A$86,"=Sì"),)</f>
        <v>0</v>
      </c>
      <c r="I100" s="225">
        <f ca="1">IFERROR(SUMIFS('TABELLA DI APPOGGIO'!$CO$2:$CO$86,'TABELLA DI APPOGGIO'!$C$2:$C$86,C100,'TABELLA DI APPOGGIO'!$A$2:$A$86,"=Sì"),)</f>
        <v>0</v>
      </c>
      <c r="J100" s="226">
        <f ca="1">IFERROR(SUMIFS('TABELLA DI APPOGGIO'!$CP$2:$CP$86,'TABELLA DI APPOGGIO'!$C$2:$C$86,C100,'TABELLA DI APPOGGIO'!$A$2:$A$86,"=Sì"),)</f>
        <v>0</v>
      </c>
      <c r="K100" s="225">
        <f ca="1">IFERROR(SUMIFS('TABELLA DI APPOGGIO'!$CQ$2:$CQ$86,'TABELLA DI APPOGGIO'!$C$2:$C$86,C100,'TABELLA DI APPOGGIO'!$A$2:$A$86,"=Sì"),)</f>
        <v>0</v>
      </c>
      <c r="L100" s="226">
        <f ca="1">IFERROR(SUMIFS('TABELLA DI APPOGGIO'!$CR$2:$CR$86,'TABELLA DI APPOGGIO'!$C$2:$C$86,C100,'TABELLA DI APPOGGIO'!$A$2:$A$86,"=Sì"),)</f>
        <v>0</v>
      </c>
      <c r="M100" s="227">
        <f ca="1">IFERROR(SUMIFS('TABELLA DI APPOGGIO'!$CS$2:$CS$86,'TABELLA DI APPOGGIO'!$C$2:$C$86,C100,'TABELLA DI APPOGGIO'!$A$2:$A$86,"=Sì"),)</f>
        <v>0</v>
      </c>
      <c r="N100" s="228">
        <f t="shared" ca="1" si="6"/>
        <v>0</v>
      </c>
      <c r="O100" s="225" t="str">
        <f t="shared" ca="1" si="7"/>
        <v>NO</v>
      </c>
      <c r="P100" s="226">
        <f ca="1">IFERROR(SUMIFS('TABELLA DI APPOGGIO'!$AP$2:$AP$86,'TABELLA DI APPOGGIO'!$C$2:$C$86,C100,'TABELLA DI APPOGGIO'!$A$2:$A$86,"=Sì"),)</f>
        <v>0</v>
      </c>
    </row>
    <row r="101" spans="1:16">
      <c r="A101" s="222" t="s">
        <v>888</v>
      </c>
      <c r="B101" s="223" t="s">
        <v>639</v>
      </c>
      <c r="C101" s="198" t="s">
        <v>892</v>
      </c>
      <c r="D101" s="224" t="s">
        <v>661</v>
      </c>
      <c r="E101" s="225">
        <f ca="1">IFERROR(SUMIFS('TABELLA DI APPOGGIO'!$CK$2:$CK$86,'TABELLA DI APPOGGIO'!$C$2:$C$86,C101,'TABELLA DI APPOGGIO'!$A$2:$A$86,"=Sì"),)</f>
        <v>0</v>
      </c>
      <c r="F101" s="226">
        <f ca="1">IFERROR(SUMIFS('TABELLA DI APPOGGIO'!$CL$2:$CL$86,'TABELLA DI APPOGGIO'!$C$2:$C$86,C101,'TABELLA DI APPOGGIO'!$A$2:$A$86,"=Sì"),)</f>
        <v>0</v>
      </c>
      <c r="G101" s="225">
        <f ca="1">IFERROR(SUMIFS('TABELLA DI APPOGGIO'!$CM$2:$CM$86,'TABELLA DI APPOGGIO'!$C$2:$C$86,C101,'TABELLA DI APPOGGIO'!$A$2:$A$86,"=Sì"),)</f>
        <v>0</v>
      </c>
      <c r="H101" s="226">
        <f ca="1">IFERROR(SUMIFS('TABELLA DI APPOGGIO'!$CN$2:$CN$86,'TABELLA DI APPOGGIO'!$C$2:$C$86,C101,'TABELLA DI APPOGGIO'!$A$2:$A$86,"=Sì"),)</f>
        <v>0</v>
      </c>
      <c r="I101" s="225">
        <f ca="1">IFERROR(SUMIFS('TABELLA DI APPOGGIO'!$CO$2:$CO$86,'TABELLA DI APPOGGIO'!$C$2:$C$86,C101,'TABELLA DI APPOGGIO'!$A$2:$A$86,"=Sì"),)</f>
        <v>0</v>
      </c>
      <c r="J101" s="226">
        <f ca="1">IFERROR(SUMIFS('TABELLA DI APPOGGIO'!$CP$2:$CP$86,'TABELLA DI APPOGGIO'!$C$2:$C$86,C101,'TABELLA DI APPOGGIO'!$A$2:$A$86,"=Sì"),)</f>
        <v>0</v>
      </c>
      <c r="K101" s="225">
        <f ca="1">IFERROR(SUMIFS('TABELLA DI APPOGGIO'!$CQ$2:$CQ$86,'TABELLA DI APPOGGIO'!$C$2:$C$86,C101,'TABELLA DI APPOGGIO'!$A$2:$A$86,"=Sì"),)</f>
        <v>0</v>
      </c>
      <c r="L101" s="226">
        <f ca="1">IFERROR(SUMIFS('TABELLA DI APPOGGIO'!$CR$2:$CR$86,'TABELLA DI APPOGGIO'!$C$2:$C$86,C101,'TABELLA DI APPOGGIO'!$A$2:$A$86,"=Sì"),)</f>
        <v>0</v>
      </c>
      <c r="M101" s="227">
        <f ca="1">IFERROR(SUMIFS('TABELLA DI APPOGGIO'!$CS$2:$CS$86,'TABELLA DI APPOGGIO'!$C$2:$C$86,C101,'TABELLA DI APPOGGIO'!$A$2:$A$86,"=Sì"),)</f>
        <v>0</v>
      </c>
      <c r="N101" s="228">
        <f t="shared" ca="1" si="6"/>
        <v>0</v>
      </c>
      <c r="O101" s="225" t="str">
        <f t="shared" ca="1" si="7"/>
        <v>NO</v>
      </c>
      <c r="P101" s="226">
        <f ca="1">IFERROR(SUMIFS('TABELLA DI APPOGGIO'!$AP$2:$AP$86,'TABELLA DI APPOGGIO'!$C$2:$C$86,C101,'TABELLA DI APPOGGIO'!$A$2:$A$86,"=Sì"),)</f>
        <v>0</v>
      </c>
    </row>
    <row r="102" spans="1:16">
      <c r="A102" s="245" t="s">
        <v>888</v>
      </c>
      <c r="B102" s="246" t="s">
        <v>639</v>
      </c>
      <c r="C102" s="247" t="s">
        <v>893</v>
      </c>
      <c r="D102" s="248" t="s">
        <v>894</v>
      </c>
      <c r="E102" s="249">
        <f ca="1">IFERROR(SUMIFS('TABELLA DI APPOGGIO'!$CK$2:$CK$86,'TABELLA DI APPOGGIO'!$C$2:$C$86,C102,'TABELLA DI APPOGGIO'!$A$2:$A$86,"=Sì"),)</f>
        <v>0</v>
      </c>
      <c r="F102" s="250">
        <f ca="1">IFERROR(SUMIFS('TABELLA DI APPOGGIO'!$CL$2:$CL$86,'TABELLA DI APPOGGIO'!$C$2:$C$86,C102,'TABELLA DI APPOGGIO'!$A$2:$A$86,"=Sì"),)</f>
        <v>0</v>
      </c>
      <c r="G102" s="249">
        <f ca="1">IFERROR(SUMIFS('TABELLA DI APPOGGIO'!$CM$2:$CM$86,'TABELLA DI APPOGGIO'!$C$2:$C$86,C102,'TABELLA DI APPOGGIO'!$A$2:$A$86,"=Sì"),)</f>
        <v>0</v>
      </c>
      <c r="H102" s="250">
        <f ca="1">IFERROR(SUMIFS('TABELLA DI APPOGGIO'!$CN$2:$CN$86,'TABELLA DI APPOGGIO'!$C$2:$C$86,C102,'TABELLA DI APPOGGIO'!$A$2:$A$86,"=Sì"),)</f>
        <v>0</v>
      </c>
      <c r="I102" s="249">
        <f ca="1">IFERROR(SUMIFS('TABELLA DI APPOGGIO'!$CO$2:$CO$86,'TABELLA DI APPOGGIO'!$C$2:$C$86,C102,'TABELLA DI APPOGGIO'!$A$2:$A$86,"=Sì"),)</f>
        <v>0</v>
      </c>
      <c r="J102" s="250">
        <f ca="1">IFERROR(SUMIFS('TABELLA DI APPOGGIO'!$CP$2:$CP$86,'TABELLA DI APPOGGIO'!$C$2:$C$86,C102,'TABELLA DI APPOGGIO'!$A$2:$A$86,"=Sì"),)</f>
        <v>0</v>
      </c>
      <c r="K102" s="249">
        <f ca="1">IFERROR(SUMIFS('TABELLA DI APPOGGIO'!$CQ$2:$CQ$86,'TABELLA DI APPOGGIO'!$C$2:$C$86,C102,'TABELLA DI APPOGGIO'!$A$2:$A$86,"=Sì"),)</f>
        <v>0</v>
      </c>
      <c r="L102" s="250">
        <f ca="1">IFERROR(SUMIFS('TABELLA DI APPOGGIO'!$CR$2:$CR$86,'TABELLA DI APPOGGIO'!$C$2:$C$86,C102,'TABELLA DI APPOGGIO'!$A$2:$A$86,"=Sì"),)</f>
        <v>0</v>
      </c>
      <c r="M102" s="251">
        <f ca="1">IFERROR(SUMIFS('TABELLA DI APPOGGIO'!$CS$2:$CS$86,'TABELLA DI APPOGGIO'!$C$2:$C$86,C102,'TABELLA DI APPOGGIO'!$A$2:$A$86,"=Sì"),)</f>
        <v>0</v>
      </c>
      <c r="N102" s="252">
        <f t="shared" ca="1" si="6"/>
        <v>0</v>
      </c>
      <c r="O102" s="249" t="str">
        <f t="shared" ca="1" si="7"/>
        <v>NO</v>
      </c>
      <c r="P102" s="250">
        <f ca="1">IFERROR(SUMIFS('TABELLA DI APPOGGIO'!$AP$2:$AP$86,'TABELLA DI APPOGGIO'!$C$2:$C$86,C102,'TABELLA DI APPOGGIO'!$A$2:$A$86,"=Sì"),)</f>
        <v>0</v>
      </c>
    </row>
    <row r="103" spans="1:16">
      <c r="A103" s="214" t="s">
        <v>895</v>
      </c>
      <c r="B103" s="215" t="s">
        <v>316</v>
      </c>
      <c r="C103" s="216" t="s">
        <v>896</v>
      </c>
      <c r="D103" s="217" t="s">
        <v>266</v>
      </c>
      <c r="E103" s="218">
        <f ca="1">IFERROR(SUMIFS('TABELLA DI APPOGGIO'!$CK$2:$CK$86,'TABELLA DI APPOGGIO'!$C$2:$C$86,C103,'TABELLA DI APPOGGIO'!$A$2:$A$86,"=Sì"),)</f>
        <v>0</v>
      </c>
      <c r="F103" s="219">
        <f ca="1">IFERROR(SUMIFS('TABELLA DI APPOGGIO'!$CL$2:$CL$86,'TABELLA DI APPOGGIO'!$C$2:$C$86,C103,'TABELLA DI APPOGGIO'!$A$2:$A$86,"=Sì"),)</f>
        <v>0</v>
      </c>
      <c r="G103" s="218">
        <f ca="1">IFERROR(SUMIFS('TABELLA DI APPOGGIO'!$CM$2:$CM$86,'TABELLA DI APPOGGIO'!$C$2:$C$86,C103,'TABELLA DI APPOGGIO'!$A$2:$A$86,"=Sì"),)</f>
        <v>0</v>
      </c>
      <c r="H103" s="219">
        <f ca="1">IFERROR(SUMIFS('TABELLA DI APPOGGIO'!$CN$2:$CN$86,'TABELLA DI APPOGGIO'!$C$2:$C$86,C103,'TABELLA DI APPOGGIO'!$A$2:$A$86,"=Sì"),)</f>
        <v>0</v>
      </c>
      <c r="I103" s="218">
        <f ca="1">IFERROR(SUMIFS('TABELLA DI APPOGGIO'!$CO$2:$CO$86,'TABELLA DI APPOGGIO'!$C$2:$C$86,C103,'TABELLA DI APPOGGIO'!$A$2:$A$86,"=Sì"),)</f>
        <v>0</v>
      </c>
      <c r="J103" s="219">
        <f ca="1">IFERROR(SUMIFS('TABELLA DI APPOGGIO'!$CP$2:$CP$86,'TABELLA DI APPOGGIO'!$C$2:$C$86,C103,'TABELLA DI APPOGGIO'!$A$2:$A$86,"=Sì"),)</f>
        <v>0</v>
      </c>
      <c r="K103" s="218">
        <f ca="1">IFERROR(SUMIFS('TABELLA DI APPOGGIO'!$CQ$2:$CQ$86,'TABELLA DI APPOGGIO'!$C$2:$C$86,C103,'TABELLA DI APPOGGIO'!$A$2:$A$86,"=Sì"),)</f>
        <v>0</v>
      </c>
      <c r="L103" s="219">
        <f ca="1">IFERROR(SUMIFS('TABELLA DI APPOGGIO'!$CR$2:$CR$86,'TABELLA DI APPOGGIO'!$C$2:$C$86,C103,'TABELLA DI APPOGGIO'!$A$2:$A$86,"=Sì"),)</f>
        <v>0</v>
      </c>
      <c r="M103" s="220">
        <f ca="1">IFERROR(SUMIFS('TABELLA DI APPOGGIO'!$CS$2:$CS$86,'TABELLA DI APPOGGIO'!$C$2:$C$86,C103,'TABELLA DI APPOGGIO'!$A$2:$A$86,"=Sì"),)</f>
        <v>0</v>
      </c>
      <c r="N103" s="221">
        <f t="shared" ca="1" si="6"/>
        <v>0</v>
      </c>
      <c r="O103" s="218" t="str">
        <f t="shared" ca="1" si="7"/>
        <v>NO</v>
      </c>
      <c r="P103" s="219">
        <f ca="1">IFERROR(SUMIFS('TABELLA DI APPOGGIO'!$AP$2:$AP$86,'TABELLA DI APPOGGIO'!$C$2:$C$86,C103,'TABELLA DI APPOGGIO'!$A$2:$A$86,"=Sì"),)</f>
        <v>0</v>
      </c>
    </row>
    <row r="104" spans="1:16">
      <c r="A104" s="222" t="s">
        <v>895</v>
      </c>
      <c r="B104" s="223" t="s">
        <v>316</v>
      </c>
      <c r="C104" s="198" t="s">
        <v>897</v>
      </c>
      <c r="D104" s="224" t="s">
        <v>669</v>
      </c>
      <c r="E104" s="225">
        <f ca="1">IFERROR(SUMIFS('TABELLA DI APPOGGIO'!$CK$2:$CK$86,'TABELLA DI APPOGGIO'!$C$2:$C$86,C104,'TABELLA DI APPOGGIO'!$A$2:$A$86,"=Sì"),)</f>
        <v>0</v>
      </c>
      <c r="F104" s="226">
        <f ca="1">IFERROR(SUMIFS('TABELLA DI APPOGGIO'!$CL$2:$CL$86,'TABELLA DI APPOGGIO'!$C$2:$C$86,C104,'TABELLA DI APPOGGIO'!$A$2:$A$86,"=Sì"),)</f>
        <v>0</v>
      </c>
      <c r="G104" s="225">
        <f ca="1">IFERROR(SUMIFS('TABELLA DI APPOGGIO'!$CM$2:$CM$86,'TABELLA DI APPOGGIO'!$C$2:$C$86,C104,'TABELLA DI APPOGGIO'!$A$2:$A$86,"=Sì"),)</f>
        <v>0</v>
      </c>
      <c r="H104" s="226">
        <f ca="1">IFERROR(SUMIFS('TABELLA DI APPOGGIO'!$CN$2:$CN$86,'TABELLA DI APPOGGIO'!$C$2:$C$86,C104,'TABELLA DI APPOGGIO'!$A$2:$A$86,"=Sì"),)</f>
        <v>0</v>
      </c>
      <c r="I104" s="225">
        <f ca="1">IFERROR(SUMIFS('TABELLA DI APPOGGIO'!$CO$2:$CO$86,'TABELLA DI APPOGGIO'!$C$2:$C$86,C104,'TABELLA DI APPOGGIO'!$A$2:$A$86,"=Sì"),)</f>
        <v>0</v>
      </c>
      <c r="J104" s="226">
        <f ca="1">IFERROR(SUMIFS('TABELLA DI APPOGGIO'!$CP$2:$CP$86,'TABELLA DI APPOGGIO'!$C$2:$C$86,C104,'TABELLA DI APPOGGIO'!$A$2:$A$86,"=Sì"),)</f>
        <v>0</v>
      </c>
      <c r="K104" s="225">
        <f ca="1">IFERROR(SUMIFS('TABELLA DI APPOGGIO'!$CQ$2:$CQ$86,'TABELLA DI APPOGGIO'!$C$2:$C$86,C104,'TABELLA DI APPOGGIO'!$A$2:$A$86,"=Sì"),)</f>
        <v>0</v>
      </c>
      <c r="L104" s="226">
        <f ca="1">IFERROR(SUMIFS('TABELLA DI APPOGGIO'!$CR$2:$CR$86,'TABELLA DI APPOGGIO'!$C$2:$C$86,C104,'TABELLA DI APPOGGIO'!$A$2:$A$86,"=Sì"),)</f>
        <v>0</v>
      </c>
      <c r="M104" s="227">
        <f ca="1">IFERROR(SUMIFS('TABELLA DI APPOGGIO'!$CS$2:$CS$86,'TABELLA DI APPOGGIO'!$C$2:$C$86,C104,'TABELLA DI APPOGGIO'!$A$2:$A$86,"=Sì"),)</f>
        <v>0</v>
      </c>
      <c r="N104" s="228">
        <f t="shared" ca="1" si="6"/>
        <v>0</v>
      </c>
      <c r="O104" s="225" t="str">
        <f t="shared" ca="1" si="7"/>
        <v>NO</v>
      </c>
      <c r="P104" s="226">
        <f ca="1">IFERROR(SUMIFS('TABELLA DI APPOGGIO'!$AP$2:$AP$86,'TABELLA DI APPOGGIO'!$C$2:$C$86,C104,'TABELLA DI APPOGGIO'!$A$2:$A$86,"=Sì"),)</f>
        <v>0</v>
      </c>
    </row>
    <row r="105" spans="1:16">
      <c r="A105" s="222" t="s">
        <v>895</v>
      </c>
      <c r="B105" s="223" t="s">
        <v>316</v>
      </c>
      <c r="C105" s="198" t="s">
        <v>898</v>
      </c>
      <c r="D105" s="224" t="s">
        <v>899</v>
      </c>
      <c r="E105" s="225">
        <f ca="1">IFERROR(SUMIFS('TABELLA DI APPOGGIO'!$CK$2:$CK$86,'TABELLA DI APPOGGIO'!$C$2:$C$86,C105,'TABELLA DI APPOGGIO'!$A$2:$A$86,"=Sì"),)</f>
        <v>0</v>
      </c>
      <c r="F105" s="226">
        <f ca="1">IFERROR(SUMIFS('TABELLA DI APPOGGIO'!$CL$2:$CL$86,'TABELLA DI APPOGGIO'!$C$2:$C$86,C105,'TABELLA DI APPOGGIO'!$A$2:$A$86,"=Sì"),)</f>
        <v>0</v>
      </c>
      <c r="G105" s="225">
        <f ca="1">IFERROR(SUMIFS('TABELLA DI APPOGGIO'!$CM$2:$CM$86,'TABELLA DI APPOGGIO'!$C$2:$C$86,C105,'TABELLA DI APPOGGIO'!$A$2:$A$86,"=Sì"),)</f>
        <v>0</v>
      </c>
      <c r="H105" s="226">
        <f ca="1">IFERROR(SUMIFS('TABELLA DI APPOGGIO'!$CN$2:$CN$86,'TABELLA DI APPOGGIO'!$C$2:$C$86,C105,'TABELLA DI APPOGGIO'!$A$2:$A$86,"=Sì"),)</f>
        <v>0</v>
      </c>
      <c r="I105" s="225">
        <f ca="1">IFERROR(SUMIFS('TABELLA DI APPOGGIO'!$CO$2:$CO$86,'TABELLA DI APPOGGIO'!$C$2:$C$86,C105,'TABELLA DI APPOGGIO'!$A$2:$A$86,"=Sì"),)</f>
        <v>0</v>
      </c>
      <c r="J105" s="226">
        <f ca="1">IFERROR(SUMIFS('TABELLA DI APPOGGIO'!$CP$2:$CP$86,'TABELLA DI APPOGGIO'!$C$2:$C$86,C105,'TABELLA DI APPOGGIO'!$A$2:$A$86,"=Sì"),)</f>
        <v>0</v>
      </c>
      <c r="K105" s="225">
        <f ca="1">IFERROR(SUMIFS('TABELLA DI APPOGGIO'!$CQ$2:$CQ$86,'TABELLA DI APPOGGIO'!$C$2:$C$86,C105,'TABELLA DI APPOGGIO'!$A$2:$A$86,"=Sì"),)</f>
        <v>0</v>
      </c>
      <c r="L105" s="226">
        <f ca="1">IFERROR(SUMIFS('TABELLA DI APPOGGIO'!$CR$2:$CR$86,'TABELLA DI APPOGGIO'!$C$2:$C$86,C105,'TABELLA DI APPOGGIO'!$A$2:$A$86,"=Sì"),)</f>
        <v>0</v>
      </c>
      <c r="M105" s="227">
        <f ca="1">IFERROR(SUMIFS('TABELLA DI APPOGGIO'!$CS$2:$CS$86,'TABELLA DI APPOGGIO'!$C$2:$C$86,C105,'TABELLA DI APPOGGIO'!$A$2:$A$86,"=Sì"),)</f>
        <v>0</v>
      </c>
      <c r="N105" s="228">
        <f t="shared" ca="1" si="6"/>
        <v>0</v>
      </c>
      <c r="O105" s="225" t="str">
        <f t="shared" ca="1" si="7"/>
        <v>NO</v>
      </c>
      <c r="P105" s="226">
        <f ca="1">IFERROR(SUMIFS('TABELLA DI APPOGGIO'!$AP$2:$AP$86,'TABELLA DI APPOGGIO'!$C$2:$C$86,C105,'TABELLA DI APPOGGIO'!$A$2:$A$86,"=Sì"),)</f>
        <v>0</v>
      </c>
    </row>
    <row r="106" spans="1:16">
      <c r="A106" s="222" t="s">
        <v>895</v>
      </c>
      <c r="B106" s="223" t="s">
        <v>316</v>
      </c>
      <c r="C106" s="198" t="s">
        <v>900</v>
      </c>
      <c r="D106" s="224" t="s">
        <v>901</v>
      </c>
      <c r="E106" s="225">
        <f ca="1">IFERROR(SUMIFS('TABELLA DI APPOGGIO'!$CK$2:$CK$86,'TABELLA DI APPOGGIO'!$C$2:$C$86,C106,'TABELLA DI APPOGGIO'!$A$2:$A$86,"=Sì"),)</f>
        <v>0</v>
      </c>
      <c r="F106" s="226">
        <f ca="1">IFERROR(SUMIFS('TABELLA DI APPOGGIO'!$CL$2:$CL$86,'TABELLA DI APPOGGIO'!$C$2:$C$86,C106,'TABELLA DI APPOGGIO'!$A$2:$A$86,"=Sì"),)</f>
        <v>0</v>
      </c>
      <c r="G106" s="225">
        <f ca="1">IFERROR(SUMIFS('TABELLA DI APPOGGIO'!$CM$2:$CM$86,'TABELLA DI APPOGGIO'!$C$2:$C$86,C106,'TABELLA DI APPOGGIO'!$A$2:$A$86,"=Sì"),)</f>
        <v>0</v>
      </c>
      <c r="H106" s="226">
        <f ca="1">IFERROR(SUMIFS('TABELLA DI APPOGGIO'!$CN$2:$CN$86,'TABELLA DI APPOGGIO'!$C$2:$C$86,C106,'TABELLA DI APPOGGIO'!$A$2:$A$86,"=Sì"),)</f>
        <v>0</v>
      </c>
      <c r="I106" s="225">
        <f ca="1">IFERROR(SUMIFS('TABELLA DI APPOGGIO'!$CO$2:$CO$86,'TABELLA DI APPOGGIO'!$C$2:$C$86,C106,'TABELLA DI APPOGGIO'!$A$2:$A$86,"=Sì"),)</f>
        <v>0</v>
      </c>
      <c r="J106" s="226">
        <f ca="1">IFERROR(SUMIFS('TABELLA DI APPOGGIO'!$CP$2:$CP$86,'TABELLA DI APPOGGIO'!$C$2:$C$86,C106,'TABELLA DI APPOGGIO'!$A$2:$A$86,"=Sì"),)</f>
        <v>0</v>
      </c>
      <c r="K106" s="225">
        <f ca="1">IFERROR(SUMIFS('TABELLA DI APPOGGIO'!$CQ$2:$CQ$86,'TABELLA DI APPOGGIO'!$C$2:$C$86,C106,'TABELLA DI APPOGGIO'!$A$2:$A$86,"=Sì"),)</f>
        <v>0</v>
      </c>
      <c r="L106" s="226">
        <f ca="1">IFERROR(SUMIFS('TABELLA DI APPOGGIO'!$CR$2:$CR$86,'TABELLA DI APPOGGIO'!$C$2:$C$86,C106,'TABELLA DI APPOGGIO'!$A$2:$A$86,"=Sì"),)</f>
        <v>0</v>
      </c>
      <c r="M106" s="227">
        <f ca="1">IFERROR(SUMIFS('TABELLA DI APPOGGIO'!$CS$2:$CS$86,'TABELLA DI APPOGGIO'!$C$2:$C$86,C106,'TABELLA DI APPOGGIO'!$A$2:$A$86,"=Sì"),)</f>
        <v>0</v>
      </c>
      <c r="N106" s="228">
        <f t="shared" ca="1" si="6"/>
        <v>0</v>
      </c>
      <c r="O106" s="225" t="str">
        <f t="shared" ca="1" si="7"/>
        <v>NO</v>
      </c>
      <c r="P106" s="226">
        <f ca="1">IFERROR(SUMIFS('TABELLA DI APPOGGIO'!$AP$2:$AP$86,'TABELLA DI APPOGGIO'!$C$2:$C$86,C106,'TABELLA DI APPOGGIO'!$A$2:$A$86,"=Sì"),)</f>
        <v>0</v>
      </c>
    </row>
    <row r="107" spans="1:16">
      <c r="A107" s="222" t="s">
        <v>895</v>
      </c>
      <c r="B107" s="223" t="s">
        <v>316</v>
      </c>
      <c r="C107" s="198" t="s">
        <v>902</v>
      </c>
      <c r="D107" s="224" t="s">
        <v>903</v>
      </c>
      <c r="E107" s="225">
        <f ca="1">IFERROR(SUMIFS('TABELLA DI APPOGGIO'!$CK$2:$CK$86,'TABELLA DI APPOGGIO'!$C$2:$C$86,C107,'TABELLA DI APPOGGIO'!$A$2:$A$86,"=Sì"),)</f>
        <v>0</v>
      </c>
      <c r="F107" s="226">
        <f ca="1">IFERROR(SUMIFS('TABELLA DI APPOGGIO'!$CL$2:$CL$86,'TABELLA DI APPOGGIO'!$C$2:$C$86,C107,'TABELLA DI APPOGGIO'!$A$2:$A$86,"=Sì"),)</f>
        <v>0</v>
      </c>
      <c r="G107" s="225">
        <f ca="1">IFERROR(SUMIFS('TABELLA DI APPOGGIO'!$CM$2:$CM$86,'TABELLA DI APPOGGIO'!$C$2:$C$86,C107,'TABELLA DI APPOGGIO'!$A$2:$A$86,"=Sì"),)</f>
        <v>0</v>
      </c>
      <c r="H107" s="226">
        <f ca="1">IFERROR(SUMIFS('TABELLA DI APPOGGIO'!$CN$2:$CN$86,'TABELLA DI APPOGGIO'!$C$2:$C$86,C107,'TABELLA DI APPOGGIO'!$A$2:$A$86,"=Sì"),)</f>
        <v>0</v>
      </c>
      <c r="I107" s="225">
        <f ca="1">IFERROR(SUMIFS('TABELLA DI APPOGGIO'!$CO$2:$CO$86,'TABELLA DI APPOGGIO'!$C$2:$C$86,C107,'TABELLA DI APPOGGIO'!$A$2:$A$86,"=Sì"),)</f>
        <v>0</v>
      </c>
      <c r="J107" s="226">
        <f ca="1">IFERROR(SUMIFS('TABELLA DI APPOGGIO'!$CP$2:$CP$86,'TABELLA DI APPOGGIO'!$C$2:$C$86,C107,'TABELLA DI APPOGGIO'!$A$2:$A$86,"=Sì"),)</f>
        <v>0</v>
      </c>
      <c r="K107" s="225">
        <f ca="1">IFERROR(SUMIFS('TABELLA DI APPOGGIO'!$CQ$2:$CQ$86,'TABELLA DI APPOGGIO'!$C$2:$C$86,C107,'TABELLA DI APPOGGIO'!$A$2:$A$86,"=Sì"),)</f>
        <v>0</v>
      </c>
      <c r="L107" s="226">
        <f ca="1">IFERROR(SUMIFS('TABELLA DI APPOGGIO'!$CR$2:$CR$86,'TABELLA DI APPOGGIO'!$C$2:$C$86,C107,'TABELLA DI APPOGGIO'!$A$2:$A$86,"=Sì"),)</f>
        <v>0</v>
      </c>
      <c r="M107" s="227">
        <f ca="1">IFERROR(SUMIFS('TABELLA DI APPOGGIO'!$CS$2:$CS$86,'TABELLA DI APPOGGIO'!$C$2:$C$86,C107,'TABELLA DI APPOGGIO'!$A$2:$A$86,"=Sì"),)</f>
        <v>0</v>
      </c>
      <c r="N107" s="228">
        <f t="shared" ca="1" si="6"/>
        <v>0</v>
      </c>
      <c r="O107" s="225" t="str">
        <f t="shared" ca="1" si="7"/>
        <v>NO</v>
      </c>
      <c r="P107" s="226">
        <f ca="1">IFERROR(SUMIFS('TABELLA DI APPOGGIO'!$AP$2:$AP$86,'TABELLA DI APPOGGIO'!$C$2:$C$86,C107,'TABELLA DI APPOGGIO'!$A$2:$A$86,"=Sì"),)</f>
        <v>0</v>
      </c>
    </row>
    <row r="108" spans="1:16">
      <c r="A108" s="222" t="s">
        <v>895</v>
      </c>
      <c r="B108" s="223" t="s">
        <v>316</v>
      </c>
      <c r="C108" s="198" t="s">
        <v>904</v>
      </c>
      <c r="D108" s="224" t="s">
        <v>905</v>
      </c>
      <c r="E108" s="225">
        <f ca="1">IFERROR(SUMIFS('TABELLA DI APPOGGIO'!$CK$2:$CK$86,'TABELLA DI APPOGGIO'!$C$2:$C$86,C108,'TABELLA DI APPOGGIO'!$A$2:$A$86,"=Sì"),)</f>
        <v>0</v>
      </c>
      <c r="F108" s="226">
        <f ca="1">IFERROR(SUMIFS('TABELLA DI APPOGGIO'!$CL$2:$CL$86,'TABELLA DI APPOGGIO'!$C$2:$C$86,C108,'TABELLA DI APPOGGIO'!$A$2:$A$86,"=Sì"),)</f>
        <v>0</v>
      </c>
      <c r="G108" s="225">
        <f ca="1">IFERROR(SUMIFS('TABELLA DI APPOGGIO'!$CM$2:$CM$86,'TABELLA DI APPOGGIO'!$C$2:$C$86,C108,'TABELLA DI APPOGGIO'!$A$2:$A$86,"=Sì"),)</f>
        <v>0</v>
      </c>
      <c r="H108" s="226">
        <f ca="1">IFERROR(SUMIFS('TABELLA DI APPOGGIO'!$CN$2:$CN$86,'TABELLA DI APPOGGIO'!$C$2:$C$86,C108,'TABELLA DI APPOGGIO'!$A$2:$A$86,"=Sì"),)</f>
        <v>0</v>
      </c>
      <c r="I108" s="225">
        <f ca="1">IFERROR(SUMIFS('TABELLA DI APPOGGIO'!$CO$2:$CO$86,'TABELLA DI APPOGGIO'!$C$2:$C$86,C108,'TABELLA DI APPOGGIO'!$A$2:$A$86,"=Sì"),)</f>
        <v>0</v>
      </c>
      <c r="J108" s="226">
        <f ca="1">IFERROR(SUMIFS('TABELLA DI APPOGGIO'!$CP$2:$CP$86,'TABELLA DI APPOGGIO'!$C$2:$C$86,C108,'TABELLA DI APPOGGIO'!$A$2:$A$86,"=Sì"),)</f>
        <v>0</v>
      </c>
      <c r="K108" s="225">
        <f ca="1">IFERROR(SUMIFS('TABELLA DI APPOGGIO'!$CQ$2:$CQ$86,'TABELLA DI APPOGGIO'!$C$2:$C$86,C108,'TABELLA DI APPOGGIO'!$A$2:$A$86,"=Sì"),)</f>
        <v>0</v>
      </c>
      <c r="L108" s="226">
        <f ca="1">IFERROR(SUMIFS('TABELLA DI APPOGGIO'!$CR$2:$CR$86,'TABELLA DI APPOGGIO'!$C$2:$C$86,C108,'TABELLA DI APPOGGIO'!$A$2:$A$86,"=Sì"),)</f>
        <v>0</v>
      </c>
      <c r="M108" s="227">
        <f ca="1">IFERROR(SUMIFS('TABELLA DI APPOGGIO'!$CS$2:$CS$86,'TABELLA DI APPOGGIO'!$C$2:$C$86,C108,'TABELLA DI APPOGGIO'!$A$2:$A$86,"=Sì"),)</f>
        <v>0</v>
      </c>
      <c r="N108" s="228">
        <f t="shared" ca="1" si="6"/>
        <v>0</v>
      </c>
      <c r="O108" s="225" t="str">
        <f t="shared" ca="1" si="7"/>
        <v>NO</v>
      </c>
      <c r="P108" s="226">
        <f ca="1">IFERROR(SUMIFS('TABELLA DI APPOGGIO'!$AP$2:$AP$86,'TABELLA DI APPOGGIO'!$C$2:$C$86,C108,'TABELLA DI APPOGGIO'!$A$2:$A$86,"=Sì"),)</f>
        <v>0</v>
      </c>
    </row>
    <row r="109" spans="1:16">
      <c r="A109" s="229" t="s">
        <v>895</v>
      </c>
      <c r="B109" s="230" t="s">
        <v>316</v>
      </c>
      <c r="C109" s="231" t="s">
        <v>906</v>
      </c>
      <c r="D109" s="232" t="s">
        <v>907</v>
      </c>
      <c r="E109" s="233">
        <f ca="1">IFERROR(SUMIFS('TABELLA DI APPOGGIO'!$CK$2:$CK$86,'TABELLA DI APPOGGIO'!$C$2:$C$86,C109,'TABELLA DI APPOGGIO'!$A$2:$A$86,"=Sì"),)</f>
        <v>0</v>
      </c>
      <c r="F109" s="234">
        <f ca="1">IFERROR(SUMIFS('TABELLA DI APPOGGIO'!$CL$2:$CL$86,'TABELLA DI APPOGGIO'!$C$2:$C$86,C109,'TABELLA DI APPOGGIO'!$A$2:$A$86,"=Sì"),)</f>
        <v>0</v>
      </c>
      <c r="G109" s="233">
        <f ca="1">IFERROR(SUMIFS('TABELLA DI APPOGGIO'!$CM$2:$CM$86,'TABELLA DI APPOGGIO'!$C$2:$C$86,C109,'TABELLA DI APPOGGIO'!$A$2:$A$86,"=Sì"),)</f>
        <v>0</v>
      </c>
      <c r="H109" s="234">
        <f ca="1">IFERROR(SUMIFS('TABELLA DI APPOGGIO'!$CN$2:$CN$86,'TABELLA DI APPOGGIO'!$C$2:$C$86,C109,'TABELLA DI APPOGGIO'!$A$2:$A$86,"=Sì"),)</f>
        <v>0</v>
      </c>
      <c r="I109" s="233">
        <f ca="1">IFERROR(SUMIFS('TABELLA DI APPOGGIO'!$CO$2:$CO$86,'TABELLA DI APPOGGIO'!$C$2:$C$86,C109,'TABELLA DI APPOGGIO'!$A$2:$A$86,"=Sì"),)</f>
        <v>0</v>
      </c>
      <c r="J109" s="234">
        <f ca="1">IFERROR(SUMIFS('TABELLA DI APPOGGIO'!$CP$2:$CP$86,'TABELLA DI APPOGGIO'!$C$2:$C$86,C109,'TABELLA DI APPOGGIO'!$A$2:$A$86,"=Sì"),)</f>
        <v>0</v>
      </c>
      <c r="K109" s="233">
        <f ca="1">IFERROR(SUMIFS('TABELLA DI APPOGGIO'!$CQ$2:$CQ$86,'TABELLA DI APPOGGIO'!$C$2:$C$86,C109,'TABELLA DI APPOGGIO'!$A$2:$A$86,"=Sì"),)</f>
        <v>0</v>
      </c>
      <c r="L109" s="234">
        <f ca="1">IFERROR(SUMIFS('TABELLA DI APPOGGIO'!$CR$2:$CR$86,'TABELLA DI APPOGGIO'!$C$2:$C$86,C109,'TABELLA DI APPOGGIO'!$A$2:$A$86,"=Sì"),)</f>
        <v>0</v>
      </c>
      <c r="M109" s="235">
        <f ca="1">IFERROR(SUMIFS('TABELLA DI APPOGGIO'!$CS$2:$CS$86,'TABELLA DI APPOGGIO'!$C$2:$C$86,C109,'TABELLA DI APPOGGIO'!$A$2:$A$86,"=Sì"),)</f>
        <v>0</v>
      </c>
      <c r="N109" s="236">
        <f t="shared" ca="1" si="6"/>
        <v>0</v>
      </c>
      <c r="O109" s="233" t="str">
        <f t="shared" ca="1" si="7"/>
        <v>NO</v>
      </c>
      <c r="P109" s="234">
        <f ca="1">IFERROR(SUMIFS('TABELLA DI APPOGGIO'!$AP$2:$AP$86,'TABELLA DI APPOGGIO'!$C$2:$C$86,C109,'TABELLA DI APPOGGIO'!$A$2:$A$86,"=Sì"),)</f>
        <v>0</v>
      </c>
    </row>
    <row r="110" spans="1:16">
      <c r="A110" s="237" t="s">
        <v>908</v>
      </c>
      <c r="B110" s="238" t="s">
        <v>908</v>
      </c>
      <c r="C110" s="239" t="s">
        <v>42</v>
      </c>
      <c r="D110" s="240" t="s">
        <v>43</v>
      </c>
      <c r="E110" s="241">
        <f ca="1">IFERROR(SUMIFS('TABELLA DI APPOGGIO'!$CK$2:$CK$86,'TABELLA DI APPOGGIO'!$C$2:$C$86,C110,'TABELLA DI APPOGGIO'!$A$2:$A$86,"=Sì"),)</f>
        <v>0</v>
      </c>
      <c r="F110" s="242">
        <f ca="1">IFERROR(SUMIFS('TABELLA DI APPOGGIO'!$CL$2:$CL$86,'TABELLA DI APPOGGIO'!$C$2:$C$86,C110,'TABELLA DI APPOGGIO'!$A$2:$A$86,"=Sì"),)</f>
        <v>0</v>
      </c>
      <c r="G110" s="241">
        <f ca="1">IFERROR(SUMIFS('TABELLA DI APPOGGIO'!$CM$2:$CM$86,'TABELLA DI APPOGGIO'!$C$2:$C$86,C110,'TABELLA DI APPOGGIO'!$A$2:$A$86,"=Sì"),)</f>
        <v>0</v>
      </c>
      <c r="H110" s="242">
        <f ca="1">IFERROR(SUMIFS('TABELLA DI APPOGGIO'!$CN$2:$CN$86,'TABELLA DI APPOGGIO'!$C$2:$C$86,C110,'TABELLA DI APPOGGIO'!$A$2:$A$86,"=Sì"),)</f>
        <v>0</v>
      </c>
      <c r="I110" s="241">
        <f ca="1">IFERROR(SUMIFS('TABELLA DI APPOGGIO'!$CO$2:$CO$86,'TABELLA DI APPOGGIO'!$C$2:$C$86,C110,'TABELLA DI APPOGGIO'!$A$2:$A$86,"=Sì"),)</f>
        <v>0</v>
      </c>
      <c r="J110" s="242">
        <f ca="1">IFERROR(SUMIFS('TABELLA DI APPOGGIO'!$CP$2:$CP$86,'TABELLA DI APPOGGIO'!$C$2:$C$86,C110,'TABELLA DI APPOGGIO'!$A$2:$A$86,"=Sì"),)</f>
        <v>0</v>
      </c>
      <c r="K110" s="241">
        <f ca="1">IFERROR(SUMIFS('TABELLA DI APPOGGIO'!$CQ$2:$CQ$86,'TABELLA DI APPOGGIO'!$C$2:$C$86,C110,'TABELLA DI APPOGGIO'!$A$2:$A$86,"=Sì"),)</f>
        <v>0</v>
      </c>
      <c r="L110" s="242">
        <f ca="1">IFERROR(SUMIFS('TABELLA DI APPOGGIO'!$CR$2:$CR$86,'TABELLA DI APPOGGIO'!$C$2:$C$86,C110,'TABELLA DI APPOGGIO'!$A$2:$A$86,"=Sì"),)</f>
        <v>0</v>
      </c>
      <c r="M110" s="243">
        <f ca="1">IFERROR(SUMIFS('TABELLA DI APPOGGIO'!$CS$2:$CS$86,'TABELLA DI APPOGGIO'!$C$2:$C$86,C110,'TABELLA DI APPOGGIO'!$A$2:$A$86,"=Sì"),)</f>
        <v>0</v>
      </c>
      <c r="N110" s="244">
        <f t="shared" ca="1" si="6"/>
        <v>0</v>
      </c>
      <c r="O110" s="241" t="str">
        <f t="shared" ca="1" si="7"/>
        <v>NO</v>
      </c>
      <c r="P110" s="242">
        <f ca="1">IFERROR(SUMIFS('TABELLA DI APPOGGIO'!$AP$2:$AP$86,'TABELLA DI APPOGGIO'!$C$2:$C$86,C110,'TABELLA DI APPOGGIO'!$A$2:$A$86,"=Sì"),)</f>
        <v>0</v>
      </c>
    </row>
    <row r="111" spans="1:16">
      <c r="A111" s="222" t="s">
        <v>908</v>
      </c>
      <c r="B111" s="223" t="s">
        <v>908</v>
      </c>
      <c r="C111" s="198" t="s">
        <v>46</v>
      </c>
      <c r="D111" s="224" t="s">
        <v>47</v>
      </c>
      <c r="E111" s="225">
        <f ca="1">IFERROR(SUMIFS('TABELLA DI APPOGGIO'!$CK$2:$CK$86,'TABELLA DI APPOGGIO'!$C$2:$C$86,C111,'TABELLA DI APPOGGIO'!$A$2:$A$86,"=Sì"),)</f>
        <v>0</v>
      </c>
      <c r="F111" s="226">
        <f ca="1">IFERROR(SUMIFS('TABELLA DI APPOGGIO'!$CL$2:$CL$86,'TABELLA DI APPOGGIO'!$C$2:$C$86,C111,'TABELLA DI APPOGGIO'!$A$2:$A$86,"=Sì"),)</f>
        <v>0</v>
      </c>
      <c r="G111" s="225">
        <f ca="1">IFERROR(SUMIFS('TABELLA DI APPOGGIO'!$CM$2:$CM$86,'TABELLA DI APPOGGIO'!$C$2:$C$86,C111,'TABELLA DI APPOGGIO'!$A$2:$A$86,"=Sì"),)</f>
        <v>0</v>
      </c>
      <c r="H111" s="226">
        <f ca="1">IFERROR(SUMIFS('TABELLA DI APPOGGIO'!$CN$2:$CN$86,'TABELLA DI APPOGGIO'!$C$2:$C$86,C111,'TABELLA DI APPOGGIO'!$A$2:$A$86,"=Sì"),)</f>
        <v>0</v>
      </c>
      <c r="I111" s="225">
        <f ca="1">IFERROR(SUMIFS('TABELLA DI APPOGGIO'!$CO$2:$CO$86,'TABELLA DI APPOGGIO'!$C$2:$C$86,C111,'TABELLA DI APPOGGIO'!$A$2:$A$86,"=Sì"),)</f>
        <v>0</v>
      </c>
      <c r="J111" s="226">
        <f ca="1">IFERROR(SUMIFS('TABELLA DI APPOGGIO'!$CP$2:$CP$86,'TABELLA DI APPOGGIO'!$C$2:$C$86,C111,'TABELLA DI APPOGGIO'!$A$2:$A$86,"=Sì"),)</f>
        <v>0</v>
      </c>
      <c r="K111" s="225">
        <f ca="1">IFERROR(SUMIFS('TABELLA DI APPOGGIO'!$CQ$2:$CQ$86,'TABELLA DI APPOGGIO'!$C$2:$C$86,C111,'TABELLA DI APPOGGIO'!$A$2:$A$86,"=Sì"),)</f>
        <v>0</v>
      </c>
      <c r="L111" s="226">
        <f ca="1">IFERROR(SUMIFS('TABELLA DI APPOGGIO'!$CR$2:$CR$86,'TABELLA DI APPOGGIO'!$C$2:$C$86,C111,'TABELLA DI APPOGGIO'!$A$2:$A$86,"=Sì"),)</f>
        <v>0</v>
      </c>
      <c r="M111" s="227">
        <f ca="1">IFERROR(SUMIFS('TABELLA DI APPOGGIO'!$CS$2:$CS$86,'TABELLA DI APPOGGIO'!$C$2:$C$86,C111,'TABELLA DI APPOGGIO'!$A$2:$A$86,"=Sì"),)</f>
        <v>0</v>
      </c>
      <c r="N111" s="228">
        <f t="shared" ca="1" si="6"/>
        <v>0</v>
      </c>
      <c r="O111" s="225" t="str">
        <f t="shared" ca="1" si="7"/>
        <v>NO</v>
      </c>
      <c r="P111" s="226">
        <f ca="1">IFERROR(SUMIFS('TABELLA DI APPOGGIO'!$AP$2:$AP$86,'TABELLA DI APPOGGIO'!$C$2:$C$86,C111,'TABELLA DI APPOGGIO'!$A$2:$A$86,"=Sì"),)</f>
        <v>0</v>
      </c>
    </row>
    <row r="112" spans="1:16">
      <c r="A112" s="229" t="s">
        <v>908</v>
      </c>
      <c r="B112" s="230" t="s">
        <v>908</v>
      </c>
      <c r="C112" s="231" t="s">
        <v>50</v>
      </c>
      <c r="D112" s="232" t="s">
        <v>711</v>
      </c>
      <c r="E112" s="233">
        <f ca="1">IFERROR(SUMIFS('TABELLA DI APPOGGIO'!$CK$2:$CK$86,'TABELLA DI APPOGGIO'!$C$2:$C$86,C112,'TABELLA DI APPOGGIO'!$A$2:$A$86,"=Sì"),)</f>
        <v>0</v>
      </c>
      <c r="F112" s="234">
        <f ca="1">IFERROR(SUMIFS('TABELLA DI APPOGGIO'!$CL$2:$CL$86,'TABELLA DI APPOGGIO'!$C$2:$C$86,C112,'TABELLA DI APPOGGIO'!$A$2:$A$86,"=Sì"),)</f>
        <v>0</v>
      </c>
      <c r="G112" s="233">
        <f ca="1">IFERROR(SUMIFS('TABELLA DI APPOGGIO'!$CM$2:$CM$86,'TABELLA DI APPOGGIO'!$C$2:$C$86,C112,'TABELLA DI APPOGGIO'!$A$2:$A$86,"=Sì"),)</f>
        <v>0</v>
      </c>
      <c r="H112" s="234">
        <f ca="1">IFERROR(SUMIFS('TABELLA DI APPOGGIO'!$CN$2:$CN$86,'TABELLA DI APPOGGIO'!$C$2:$C$86,C112,'TABELLA DI APPOGGIO'!$A$2:$A$86,"=Sì"),)</f>
        <v>0</v>
      </c>
      <c r="I112" s="233">
        <f ca="1">IFERROR(SUMIFS('TABELLA DI APPOGGIO'!$CO$2:$CO$86,'TABELLA DI APPOGGIO'!$C$2:$C$86,C112,'TABELLA DI APPOGGIO'!$A$2:$A$86,"=Sì"),)</f>
        <v>0</v>
      </c>
      <c r="J112" s="234">
        <f ca="1">IFERROR(SUMIFS('TABELLA DI APPOGGIO'!$CP$2:$CP$86,'TABELLA DI APPOGGIO'!$C$2:$C$86,C112,'TABELLA DI APPOGGIO'!$A$2:$A$86,"=Sì"),)</f>
        <v>0</v>
      </c>
      <c r="K112" s="233">
        <f ca="1">IFERROR(SUMIFS('TABELLA DI APPOGGIO'!$CQ$2:$CQ$86,'TABELLA DI APPOGGIO'!$C$2:$C$86,C112,'TABELLA DI APPOGGIO'!$A$2:$A$86,"=Sì"),)</f>
        <v>0</v>
      </c>
      <c r="L112" s="234">
        <f ca="1">IFERROR(SUMIFS('TABELLA DI APPOGGIO'!$CR$2:$CR$86,'TABELLA DI APPOGGIO'!$C$2:$C$86,C112,'TABELLA DI APPOGGIO'!$A$2:$A$86,"=Sì"),)</f>
        <v>0</v>
      </c>
      <c r="M112" s="235">
        <f ca="1">IFERROR(SUMIFS('TABELLA DI APPOGGIO'!$CS$2:$CS$86,'TABELLA DI APPOGGIO'!$C$2:$C$86,C112,'TABELLA DI APPOGGIO'!$A$2:$A$86,"=Sì"),)</f>
        <v>0</v>
      </c>
      <c r="N112" s="236">
        <f t="shared" ca="1" si="6"/>
        <v>0</v>
      </c>
      <c r="O112" s="233" t="str">
        <f t="shared" ca="1" si="7"/>
        <v>NO</v>
      </c>
      <c r="P112" s="234">
        <f ca="1">IFERROR(SUMIFS('TABELLA DI APPOGGIO'!$AP$2:$AP$86,'TABELLA DI APPOGGIO'!$C$2:$C$86,C112,'TABELLA DI APPOGGIO'!$A$2:$A$86,"=Sì"),)</f>
        <v>0</v>
      </c>
    </row>
    <row r="113" spans="1:16">
      <c r="E113" s="253">
        <f t="shared" ref="E113:M113" ca="1" si="8">SUM(E80:E112)</f>
        <v>0</v>
      </c>
      <c r="F113" s="253">
        <f t="shared" ca="1" si="8"/>
        <v>0</v>
      </c>
      <c r="G113" s="253">
        <f t="shared" ca="1" si="8"/>
        <v>0</v>
      </c>
      <c r="H113" s="253">
        <f t="shared" ca="1" si="8"/>
        <v>0</v>
      </c>
      <c r="I113" s="253">
        <f t="shared" ca="1" si="8"/>
        <v>0</v>
      </c>
      <c r="J113" s="253">
        <f t="shared" ca="1" si="8"/>
        <v>0</v>
      </c>
      <c r="K113" s="253">
        <f t="shared" ca="1" si="8"/>
        <v>0</v>
      </c>
      <c r="L113" s="253">
        <f t="shared" ca="1" si="8"/>
        <v>0</v>
      </c>
      <c r="M113" s="254">
        <f t="shared" ca="1" si="8"/>
        <v>0</v>
      </c>
      <c r="N113" s="253">
        <f t="shared" ca="1" si="6"/>
        <v>0</v>
      </c>
      <c r="P113" s="253">
        <f ca="1">SUM(P80:P112)</f>
        <v>0</v>
      </c>
    </row>
    <row r="115" spans="1:16">
      <c r="A115" s="502" t="s">
        <v>909</v>
      </c>
      <c r="B115" s="502"/>
      <c r="C115" s="502"/>
      <c r="D115" s="502"/>
      <c r="E115" s="503" t="s">
        <v>842</v>
      </c>
      <c r="F115" s="503"/>
      <c r="G115" s="503"/>
      <c r="H115" s="503"/>
      <c r="I115" s="503"/>
      <c r="J115" s="503"/>
      <c r="K115" s="503"/>
      <c r="L115" s="503"/>
      <c r="M115" s="503"/>
      <c r="N115" s="207"/>
      <c r="O115" s="207"/>
    </row>
    <row r="116" spans="1:16">
      <c r="A116" s="504" t="s">
        <v>843</v>
      </c>
      <c r="B116" s="504"/>
      <c r="C116" s="504"/>
      <c r="D116" s="504"/>
      <c r="E116" s="505" t="s">
        <v>844</v>
      </c>
      <c r="F116" s="505"/>
      <c r="G116" s="505" t="s">
        <v>845</v>
      </c>
      <c r="H116" s="505"/>
      <c r="I116" s="506" t="s">
        <v>846</v>
      </c>
      <c r="J116" s="506"/>
      <c r="K116" s="506" t="s">
        <v>847</v>
      </c>
      <c r="L116" s="506"/>
      <c r="M116" s="206" t="s">
        <v>848</v>
      </c>
      <c r="N116" s="207"/>
      <c r="O116" s="207"/>
    </row>
    <row r="117" spans="1:16" ht="78.75">
      <c r="A117" s="208" t="s">
        <v>849</v>
      </c>
      <c r="B117" s="209" t="s">
        <v>36</v>
      </c>
      <c r="C117" s="209" t="s">
        <v>850</v>
      </c>
      <c r="D117" s="210" t="s">
        <v>38</v>
      </c>
      <c r="E117" s="208" t="s">
        <v>851</v>
      </c>
      <c r="F117" s="211" t="s">
        <v>852</v>
      </c>
      <c r="G117" s="208" t="s">
        <v>853</v>
      </c>
      <c r="H117" s="211" t="s">
        <v>854</v>
      </c>
      <c r="I117" s="208" t="s">
        <v>855</v>
      </c>
      <c r="J117" s="211" t="s">
        <v>856</v>
      </c>
      <c r="K117" s="209" t="s">
        <v>857</v>
      </c>
      <c r="L117" s="209" t="s">
        <v>858</v>
      </c>
      <c r="M117" s="212" t="s">
        <v>859</v>
      </c>
      <c r="N117" s="213" t="s">
        <v>860</v>
      </c>
      <c r="O117" s="213" t="s">
        <v>861</v>
      </c>
      <c r="P117" s="211" t="s">
        <v>862</v>
      </c>
    </row>
    <row r="118" spans="1:16">
      <c r="A118" s="214" t="s">
        <v>863</v>
      </c>
      <c r="B118" s="215" t="s">
        <v>435</v>
      </c>
      <c r="C118" s="216" t="s">
        <v>864</v>
      </c>
      <c r="D118" s="217" t="s">
        <v>56</v>
      </c>
      <c r="E118" s="218">
        <f ca="1">IFERROR(SUMIFS('TABELLA DI APPOGGIO'!$CT$2:$CT$86,'TABELLA DI APPOGGIO'!$C$2:$C$86,C118,'TABELLA DI APPOGGIO'!$A$2:$A$86,"=Sì"),)</f>
        <v>0</v>
      </c>
      <c r="F118" s="219">
        <f ca="1">IFERROR(SUMIFS('TABELLA DI APPOGGIO'!$CU$2:$CU$86,'TABELLA DI APPOGGIO'!$C$2:$C$86,C118,'TABELLA DI APPOGGIO'!$A$2:$A$86,"=Sì"),)</f>
        <v>0</v>
      </c>
      <c r="G118" s="218">
        <f ca="1">IFERROR(SUMIFS('TABELLA DI APPOGGIO'!$CV$2:$CV$86,'TABELLA DI APPOGGIO'!$C$2:$C$86,C118,'TABELLA DI APPOGGIO'!$A$2:$A$86,"=Sì"),)</f>
        <v>0</v>
      </c>
      <c r="H118" s="219">
        <f ca="1">IFERROR(SUMIFS('TABELLA DI APPOGGIO'!$CW$2:$CW$86,'TABELLA DI APPOGGIO'!$C$2:$C$86,C118,'TABELLA DI APPOGGIO'!$A$2:$A$86,"=Sì"),)</f>
        <v>0</v>
      </c>
      <c r="I118" s="218">
        <f ca="1">IFERROR(SUMIFS('TABELLA DI APPOGGIO'!$CX$2:$CX$86,'TABELLA DI APPOGGIO'!$C$2:$C$86,C118,'TABELLA DI APPOGGIO'!$A$2:$A$86,"=Sì"),)</f>
        <v>0</v>
      </c>
      <c r="J118" s="219">
        <f ca="1">IFERROR(SUMIFS('TABELLA DI APPOGGIO'!$CY$2:$CY$86,'TABELLA DI APPOGGIO'!$C$2:$C$86,C118,'TABELLA DI APPOGGIO'!$A$2:$A$86,"=Sì"),)</f>
        <v>0</v>
      </c>
      <c r="K118" s="218">
        <f ca="1">IFERROR(SUMIFS('TABELLA DI APPOGGIO'!$CZ$2:$CZ$86,'TABELLA DI APPOGGIO'!$C$2:$C$86,C118,'TABELLA DI APPOGGIO'!$A$2:$A$86,"=Sì"),)</f>
        <v>0</v>
      </c>
      <c r="L118" s="219">
        <f ca="1">IFERROR(SUMIFS('TABELLA DI APPOGGIO'!$DA$2:$DA$86,'TABELLA DI APPOGGIO'!$C$2:$C$86,C118,'TABELLA DI APPOGGIO'!$A$2:$A$86,"=Sì"),)</f>
        <v>0</v>
      </c>
      <c r="M118" s="220">
        <f ca="1">IFERROR(SUMIFS('TABELLA DI APPOGGIO'!$DB$2:$DB$86,'TABELLA DI APPOGGIO'!$C$2:$C$86,C80,'TABELLA DI APPOGGIO'!$A$2:$A$86,"=Sì"),)</f>
        <v>0</v>
      </c>
      <c r="N118" s="221">
        <f t="shared" ref="N118:N151" ca="1" si="9">SUM(E118:M118)</f>
        <v>0</v>
      </c>
      <c r="O118" s="218" t="str">
        <f t="shared" ref="O118:O150" ca="1" si="10">IF(P118&lt;&gt;0,"SI","NO")</f>
        <v>NO</v>
      </c>
      <c r="P118" s="219">
        <f ca="1">IFERROR(SUMIFS('TABELLA DI APPOGGIO'!$BF$2:$BF$86,'TABELLA DI APPOGGIO'!$C$2:$C$86,C118,'TABELLA DI APPOGGIO'!$A$2:$A$86,"=Sì"),)</f>
        <v>0</v>
      </c>
    </row>
    <row r="119" spans="1:16">
      <c r="A119" s="222" t="s">
        <v>863</v>
      </c>
      <c r="B119" s="223" t="s">
        <v>435</v>
      </c>
      <c r="C119" s="198" t="s">
        <v>865</v>
      </c>
      <c r="D119" s="224" t="s">
        <v>60</v>
      </c>
      <c r="E119" s="225">
        <f ca="1">IFERROR(SUMIFS('TABELLA DI APPOGGIO'!$CT$2:$CT$86,'TABELLA DI APPOGGIO'!$C$2:$C$86,C119,'TABELLA DI APPOGGIO'!$A$2:$A$86,"=Sì"),)</f>
        <v>0</v>
      </c>
      <c r="F119" s="226">
        <f ca="1">IFERROR(SUMIFS('TABELLA DI APPOGGIO'!$CU$2:$CU$86,'TABELLA DI APPOGGIO'!$C$2:$C$86,C119,'TABELLA DI APPOGGIO'!$A$2:$A$86,"=Sì"),)</f>
        <v>0</v>
      </c>
      <c r="G119" s="225">
        <f ca="1">IFERROR(SUMIFS('TABELLA DI APPOGGIO'!$CV$2:$CV$86,'TABELLA DI APPOGGIO'!$C$2:$C$86,C119,'TABELLA DI APPOGGIO'!$A$2:$A$86,"=Sì"),)</f>
        <v>0</v>
      </c>
      <c r="H119" s="226">
        <f ca="1">IFERROR(SUMIFS('TABELLA DI APPOGGIO'!$CW$2:$CW$86,'TABELLA DI APPOGGIO'!$C$2:$C$86,C119,'TABELLA DI APPOGGIO'!$A$2:$A$86,"=Sì"),)</f>
        <v>0</v>
      </c>
      <c r="I119" s="225">
        <f ca="1">IFERROR(SUMIFS('TABELLA DI APPOGGIO'!$CX$2:$CX$86,'TABELLA DI APPOGGIO'!$C$2:$C$86,C119,'TABELLA DI APPOGGIO'!$A$2:$A$86,"=Sì"),)</f>
        <v>0</v>
      </c>
      <c r="J119" s="226">
        <f ca="1">IFERROR(SUMIFS('TABELLA DI APPOGGIO'!$CY$2:$CY$86,'TABELLA DI APPOGGIO'!$C$2:$C$86,C119,'TABELLA DI APPOGGIO'!$A$2:$A$86,"=Sì"),)</f>
        <v>0</v>
      </c>
      <c r="K119" s="225">
        <f ca="1">IFERROR(SUMIFS('TABELLA DI APPOGGIO'!$CZ$2:$CZ$86,'TABELLA DI APPOGGIO'!$C$2:$C$86,C119,'TABELLA DI APPOGGIO'!$A$2:$A$86,"=Sì"),)</f>
        <v>0</v>
      </c>
      <c r="L119" s="226">
        <f ca="1">IFERROR(SUMIFS('TABELLA DI APPOGGIO'!$DA$2:$DA$86,'TABELLA DI APPOGGIO'!$C$2:$C$86,C119,'TABELLA DI APPOGGIO'!$A$2:$A$86,"=Sì"),)</f>
        <v>0</v>
      </c>
      <c r="M119" s="227">
        <f ca="1">IFERROR(SUMIFS('TABELLA DI APPOGGIO'!$DB$2:$DB$86,'TABELLA DI APPOGGIO'!$C$2:$C$86,C81,'TABELLA DI APPOGGIO'!$A$2:$A$86,"=Sì"),)</f>
        <v>0</v>
      </c>
      <c r="N119" s="228">
        <f t="shared" ca="1" si="9"/>
        <v>0</v>
      </c>
      <c r="O119" s="225" t="str">
        <f t="shared" ca="1" si="10"/>
        <v>NO</v>
      </c>
      <c r="P119" s="226">
        <f ca="1">IFERROR(SUMIFS('TABELLA DI APPOGGIO'!$BF$2:$BF$86,'TABELLA DI APPOGGIO'!$C$2:$C$86,C119,'TABELLA DI APPOGGIO'!$A$2:$A$86,"=Sì"),)</f>
        <v>0</v>
      </c>
    </row>
    <row r="120" spans="1:16">
      <c r="A120" s="222" t="s">
        <v>863</v>
      </c>
      <c r="B120" s="223" t="s">
        <v>435</v>
      </c>
      <c r="C120" s="198" t="s">
        <v>866</v>
      </c>
      <c r="D120" s="224" t="s">
        <v>867</v>
      </c>
      <c r="E120" s="225">
        <f ca="1">IFERROR(SUMIFS('TABELLA DI APPOGGIO'!$CT$2:$CT$86,'TABELLA DI APPOGGIO'!$C$2:$C$86,C120,'TABELLA DI APPOGGIO'!$A$2:$A$86,"=Sì"),)</f>
        <v>0</v>
      </c>
      <c r="F120" s="226">
        <f ca="1">IFERROR(SUMIFS('TABELLA DI APPOGGIO'!$CU$2:$CU$86,'TABELLA DI APPOGGIO'!$C$2:$C$86,C120,'TABELLA DI APPOGGIO'!$A$2:$A$86,"=Sì"),)</f>
        <v>0</v>
      </c>
      <c r="G120" s="225">
        <f ca="1">IFERROR(SUMIFS('TABELLA DI APPOGGIO'!$CV$2:$CV$86,'TABELLA DI APPOGGIO'!$C$2:$C$86,C120,'TABELLA DI APPOGGIO'!$A$2:$A$86,"=Sì"),)</f>
        <v>0</v>
      </c>
      <c r="H120" s="226">
        <f ca="1">IFERROR(SUMIFS('TABELLA DI APPOGGIO'!$CW$2:$CW$86,'TABELLA DI APPOGGIO'!$C$2:$C$86,C120,'TABELLA DI APPOGGIO'!$A$2:$A$86,"=Sì"),)</f>
        <v>0</v>
      </c>
      <c r="I120" s="225">
        <f ca="1">IFERROR(SUMIFS('TABELLA DI APPOGGIO'!$CX$2:$CX$86,'TABELLA DI APPOGGIO'!$C$2:$C$86,C120,'TABELLA DI APPOGGIO'!$A$2:$A$86,"=Sì"),)</f>
        <v>0</v>
      </c>
      <c r="J120" s="226">
        <f ca="1">IFERROR(SUMIFS('TABELLA DI APPOGGIO'!$CY$2:$CY$86,'TABELLA DI APPOGGIO'!$C$2:$C$86,C120,'TABELLA DI APPOGGIO'!$A$2:$A$86,"=Sì"),)</f>
        <v>0</v>
      </c>
      <c r="K120" s="225">
        <f ca="1">IFERROR(SUMIFS('TABELLA DI APPOGGIO'!$CZ$2:$CZ$86,'TABELLA DI APPOGGIO'!$C$2:$C$86,C120,'TABELLA DI APPOGGIO'!$A$2:$A$86,"=Sì"),)</f>
        <v>0</v>
      </c>
      <c r="L120" s="226">
        <f ca="1">IFERROR(SUMIFS('TABELLA DI APPOGGIO'!$DA$2:$DA$86,'TABELLA DI APPOGGIO'!$C$2:$C$86,C120,'TABELLA DI APPOGGIO'!$A$2:$A$86,"=Sì"),)</f>
        <v>0</v>
      </c>
      <c r="M120" s="227">
        <f ca="1">IFERROR(SUMIFS('TABELLA DI APPOGGIO'!$DB$2:$DB$86,'TABELLA DI APPOGGIO'!$C$2:$C$86,C82,'TABELLA DI APPOGGIO'!$A$2:$A$86,"=Sì"),)</f>
        <v>0</v>
      </c>
      <c r="N120" s="228">
        <f t="shared" ca="1" si="9"/>
        <v>0</v>
      </c>
      <c r="O120" s="225" t="str">
        <f t="shared" ca="1" si="10"/>
        <v>NO</v>
      </c>
      <c r="P120" s="226">
        <f ca="1">IFERROR(SUMIFS('TABELLA DI APPOGGIO'!$BF$2:$BF$86,'TABELLA DI APPOGGIO'!$C$2:$C$86,C120,'TABELLA DI APPOGGIO'!$A$2:$A$86,"=Sì"),)</f>
        <v>0</v>
      </c>
    </row>
    <row r="121" spans="1:16">
      <c r="A121" s="222" t="s">
        <v>863</v>
      </c>
      <c r="B121" s="223" t="s">
        <v>435</v>
      </c>
      <c r="C121" s="198" t="s">
        <v>868</v>
      </c>
      <c r="D121" s="224" t="s">
        <v>869</v>
      </c>
      <c r="E121" s="225">
        <f ca="1">IFERROR(SUMIFS('TABELLA DI APPOGGIO'!$CT$2:$CT$86,'TABELLA DI APPOGGIO'!$C$2:$C$86,C121,'TABELLA DI APPOGGIO'!$A$2:$A$86,"=Sì"),)</f>
        <v>0</v>
      </c>
      <c r="F121" s="226">
        <f ca="1">IFERROR(SUMIFS('TABELLA DI APPOGGIO'!$CU$2:$CU$86,'TABELLA DI APPOGGIO'!$C$2:$C$86,C121,'TABELLA DI APPOGGIO'!$A$2:$A$86,"=Sì"),)</f>
        <v>0</v>
      </c>
      <c r="G121" s="225">
        <f ca="1">IFERROR(SUMIFS('TABELLA DI APPOGGIO'!$CV$2:$CV$86,'TABELLA DI APPOGGIO'!$C$2:$C$86,C121,'TABELLA DI APPOGGIO'!$A$2:$A$86,"=Sì"),)</f>
        <v>0</v>
      </c>
      <c r="H121" s="226">
        <f ca="1">IFERROR(SUMIFS('TABELLA DI APPOGGIO'!$CW$2:$CW$86,'TABELLA DI APPOGGIO'!$C$2:$C$86,C121,'TABELLA DI APPOGGIO'!$A$2:$A$86,"=Sì"),)</f>
        <v>0</v>
      </c>
      <c r="I121" s="225">
        <f ca="1">IFERROR(SUMIFS('TABELLA DI APPOGGIO'!$CX$2:$CX$86,'TABELLA DI APPOGGIO'!$C$2:$C$86,C121,'TABELLA DI APPOGGIO'!$A$2:$A$86,"=Sì"),)</f>
        <v>0</v>
      </c>
      <c r="J121" s="226">
        <f ca="1">IFERROR(SUMIFS('TABELLA DI APPOGGIO'!$CY$2:$CY$86,'TABELLA DI APPOGGIO'!$C$2:$C$86,C121,'TABELLA DI APPOGGIO'!$A$2:$A$86,"=Sì"),)</f>
        <v>0</v>
      </c>
      <c r="K121" s="225">
        <f ca="1">IFERROR(SUMIFS('TABELLA DI APPOGGIO'!$CZ$2:$CZ$86,'TABELLA DI APPOGGIO'!$C$2:$C$86,C121,'TABELLA DI APPOGGIO'!$A$2:$A$86,"=Sì"),)</f>
        <v>0</v>
      </c>
      <c r="L121" s="226">
        <f ca="1">IFERROR(SUMIFS('TABELLA DI APPOGGIO'!$DA$2:$DA$86,'TABELLA DI APPOGGIO'!$C$2:$C$86,C121,'TABELLA DI APPOGGIO'!$A$2:$A$86,"=Sì"),)</f>
        <v>0</v>
      </c>
      <c r="M121" s="227">
        <f ca="1">IFERROR(SUMIFS('TABELLA DI APPOGGIO'!$DB$2:$DB$86,'TABELLA DI APPOGGIO'!$C$2:$C$86,C83,'TABELLA DI APPOGGIO'!$A$2:$A$86,"=Sì"),)</f>
        <v>0</v>
      </c>
      <c r="N121" s="228">
        <f t="shared" ca="1" si="9"/>
        <v>0</v>
      </c>
      <c r="O121" s="225" t="str">
        <f t="shared" ca="1" si="10"/>
        <v>NO</v>
      </c>
      <c r="P121" s="226">
        <f ca="1">IFERROR(SUMIFS('TABELLA DI APPOGGIO'!$BF$2:$BF$86,'TABELLA DI APPOGGIO'!$C$2:$C$86,C121,'TABELLA DI APPOGGIO'!$A$2:$A$86,"=Sì"),)</f>
        <v>0</v>
      </c>
    </row>
    <row r="122" spans="1:16">
      <c r="A122" s="229" t="s">
        <v>863</v>
      </c>
      <c r="B122" s="230" t="s">
        <v>435</v>
      </c>
      <c r="C122" s="231" t="s">
        <v>870</v>
      </c>
      <c r="D122" s="232" t="s">
        <v>553</v>
      </c>
      <c r="E122" s="233">
        <f ca="1">IFERROR(SUMIFS('TABELLA DI APPOGGIO'!$CT$2:$CT$86,'TABELLA DI APPOGGIO'!$C$2:$C$86,C122,'TABELLA DI APPOGGIO'!$A$2:$A$86,"=Sì"),)</f>
        <v>0</v>
      </c>
      <c r="F122" s="234">
        <f ca="1">IFERROR(SUMIFS('TABELLA DI APPOGGIO'!$CU$2:$CU$86,'TABELLA DI APPOGGIO'!$C$2:$C$86,C122,'TABELLA DI APPOGGIO'!$A$2:$A$86,"=Sì"),)</f>
        <v>0</v>
      </c>
      <c r="G122" s="233">
        <f ca="1">IFERROR(SUMIFS('TABELLA DI APPOGGIO'!$CV$2:$CV$86,'TABELLA DI APPOGGIO'!$C$2:$C$86,C122,'TABELLA DI APPOGGIO'!$A$2:$A$86,"=Sì"),)</f>
        <v>0</v>
      </c>
      <c r="H122" s="234">
        <f ca="1">IFERROR(SUMIFS('TABELLA DI APPOGGIO'!$CW$2:$CW$86,'TABELLA DI APPOGGIO'!$C$2:$C$86,C122,'TABELLA DI APPOGGIO'!$A$2:$A$86,"=Sì"),)</f>
        <v>0</v>
      </c>
      <c r="I122" s="233">
        <f ca="1">IFERROR(SUMIFS('TABELLA DI APPOGGIO'!$CX$2:$CX$86,'TABELLA DI APPOGGIO'!$C$2:$C$86,C122,'TABELLA DI APPOGGIO'!$A$2:$A$86,"=Sì"),)</f>
        <v>0</v>
      </c>
      <c r="J122" s="234">
        <f ca="1">IFERROR(SUMIFS('TABELLA DI APPOGGIO'!$CY$2:$CY$86,'TABELLA DI APPOGGIO'!$C$2:$C$86,C122,'TABELLA DI APPOGGIO'!$A$2:$A$86,"=Sì"),)</f>
        <v>0</v>
      </c>
      <c r="K122" s="233">
        <f ca="1">IFERROR(SUMIFS('TABELLA DI APPOGGIO'!$CZ$2:$CZ$86,'TABELLA DI APPOGGIO'!$C$2:$C$86,C122,'TABELLA DI APPOGGIO'!$A$2:$A$86,"=Sì"),)</f>
        <v>0</v>
      </c>
      <c r="L122" s="234">
        <f ca="1">IFERROR(SUMIFS('TABELLA DI APPOGGIO'!$DA$2:$DA$86,'TABELLA DI APPOGGIO'!$C$2:$C$86,C122,'TABELLA DI APPOGGIO'!$A$2:$A$86,"=Sì"),)</f>
        <v>0</v>
      </c>
      <c r="M122" s="235">
        <f ca="1">IFERROR(SUMIFS('TABELLA DI APPOGGIO'!$DB$2:$DB$86,'TABELLA DI APPOGGIO'!$C$2:$C$86,C84,'TABELLA DI APPOGGIO'!$A$2:$A$86,"=Sì"),)</f>
        <v>0</v>
      </c>
      <c r="N122" s="236">
        <f t="shared" ca="1" si="9"/>
        <v>0</v>
      </c>
      <c r="O122" s="233" t="str">
        <f t="shared" ca="1" si="10"/>
        <v>NO</v>
      </c>
      <c r="P122" s="234">
        <f ca="1">IFERROR(SUMIFS('TABELLA DI APPOGGIO'!$BF$2:$BF$86,'TABELLA DI APPOGGIO'!$C$2:$C$86,C122,'TABELLA DI APPOGGIO'!$A$2:$A$86,"=Sì"),)</f>
        <v>0</v>
      </c>
    </row>
    <row r="123" spans="1:16">
      <c r="A123" s="237" t="s">
        <v>871</v>
      </c>
      <c r="B123" s="238" t="s">
        <v>556</v>
      </c>
      <c r="C123" s="239" t="s">
        <v>872</v>
      </c>
      <c r="D123" s="240" t="s">
        <v>558</v>
      </c>
      <c r="E123" s="241">
        <f ca="1">IFERROR(SUMIFS('TABELLA DI APPOGGIO'!$CT$2:$CT$86,'TABELLA DI APPOGGIO'!$C$2:$C$86,C123,'TABELLA DI APPOGGIO'!$A$2:$A$86,"=Sì"),)</f>
        <v>0</v>
      </c>
      <c r="F123" s="242">
        <f ca="1">IFERROR(SUMIFS('TABELLA DI APPOGGIO'!$CU$2:$CU$86,'TABELLA DI APPOGGIO'!$C$2:$C$86,C123,'TABELLA DI APPOGGIO'!$A$2:$A$86,"=Sì"),)</f>
        <v>0</v>
      </c>
      <c r="G123" s="241">
        <f ca="1">IFERROR(SUMIFS('TABELLA DI APPOGGIO'!$CV$2:$CV$86,'TABELLA DI APPOGGIO'!$C$2:$C$86,C123,'TABELLA DI APPOGGIO'!$A$2:$A$86,"=Sì"),)</f>
        <v>0</v>
      </c>
      <c r="H123" s="242">
        <f ca="1">IFERROR(SUMIFS('TABELLA DI APPOGGIO'!$CW$2:$CW$86,'TABELLA DI APPOGGIO'!$C$2:$C$86,C123,'TABELLA DI APPOGGIO'!$A$2:$A$86,"=Sì"),)</f>
        <v>0</v>
      </c>
      <c r="I123" s="241">
        <f ca="1">IFERROR(SUMIFS('TABELLA DI APPOGGIO'!$CX$2:$CX$86,'TABELLA DI APPOGGIO'!$C$2:$C$86,C123,'TABELLA DI APPOGGIO'!$A$2:$A$86,"=Sì"),)</f>
        <v>0</v>
      </c>
      <c r="J123" s="242">
        <f ca="1">IFERROR(SUMIFS('TABELLA DI APPOGGIO'!$CY$2:$CY$86,'TABELLA DI APPOGGIO'!$C$2:$C$86,C123,'TABELLA DI APPOGGIO'!$A$2:$A$86,"=Sì"),)</f>
        <v>0</v>
      </c>
      <c r="K123" s="241">
        <f ca="1">IFERROR(SUMIFS('TABELLA DI APPOGGIO'!$CZ$2:$CZ$86,'TABELLA DI APPOGGIO'!$C$2:$C$86,C123,'TABELLA DI APPOGGIO'!$A$2:$A$86,"=Sì"),)</f>
        <v>0</v>
      </c>
      <c r="L123" s="242">
        <f ca="1">IFERROR(SUMIFS('TABELLA DI APPOGGIO'!$DA$2:$DA$86,'TABELLA DI APPOGGIO'!$C$2:$C$86,C123,'TABELLA DI APPOGGIO'!$A$2:$A$86,"=Sì"),)</f>
        <v>0</v>
      </c>
      <c r="M123" s="243">
        <f ca="1">IFERROR(SUMIFS('TABELLA DI APPOGGIO'!$DB$2:$DB$86,'TABELLA DI APPOGGIO'!$C$2:$C$86,C85,'TABELLA DI APPOGGIO'!$A$2:$A$86,"=Sì"),)</f>
        <v>0</v>
      </c>
      <c r="N123" s="244">
        <f t="shared" ca="1" si="9"/>
        <v>0</v>
      </c>
      <c r="O123" s="241" t="str">
        <f t="shared" ca="1" si="10"/>
        <v>NO</v>
      </c>
      <c r="P123" s="242">
        <f ca="1">IFERROR(SUMIFS('TABELLA DI APPOGGIO'!$BF$2:$BF$86,'TABELLA DI APPOGGIO'!$C$2:$C$86,C123,'TABELLA DI APPOGGIO'!$A$2:$A$86,"=Sì"),)</f>
        <v>0</v>
      </c>
    </row>
    <row r="124" spans="1:16">
      <c r="A124" s="222" t="s">
        <v>871</v>
      </c>
      <c r="B124" s="223" t="s">
        <v>556</v>
      </c>
      <c r="C124" s="198" t="s">
        <v>873</v>
      </c>
      <c r="D124" s="224" t="s">
        <v>874</v>
      </c>
      <c r="E124" s="225">
        <f ca="1">IFERROR(SUMIFS('TABELLA DI APPOGGIO'!$CT$2:$CT$86,'TABELLA DI APPOGGIO'!$C$2:$C$86,C124,'TABELLA DI APPOGGIO'!$A$2:$A$86,"=Sì"),)</f>
        <v>0</v>
      </c>
      <c r="F124" s="226">
        <f ca="1">IFERROR(SUMIFS('TABELLA DI APPOGGIO'!$CU$2:$CU$86,'TABELLA DI APPOGGIO'!$C$2:$C$86,C124,'TABELLA DI APPOGGIO'!$A$2:$A$86,"=Sì"),)</f>
        <v>0</v>
      </c>
      <c r="G124" s="225">
        <f ca="1">IFERROR(SUMIFS('TABELLA DI APPOGGIO'!$CV$2:$CV$86,'TABELLA DI APPOGGIO'!$C$2:$C$86,C124,'TABELLA DI APPOGGIO'!$A$2:$A$86,"=Sì"),)</f>
        <v>0</v>
      </c>
      <c r="H124" s="226">
        <f ca="1">IFERROR(SUMIFS('TABELLA DI APPOGGIO'!$CW$2:$CW$86,'TABELLA DI APPOGGIO'!$C$2:$C$86,C124,'TABELLA DI APPOGGIO'!$A$2:$A$86,"=Sì"),)</f>
        <v>0</v>
      </c>
      <c r="I124" s="225">
        <f ca="1">IFERROR(SUMIFS('TABELLA DI APPOGGIO'!$CX$2:$CX$86,'TABELLA DI APPOGGIO'!$C$2:$C$86,C124,'TABELLA DI APPOGGIO'!$A$2:$A$86,"=Sì"),)</f>
        <v>0</v>
      </c>
      <c r="J124" s="226">
        <f ca="1">IFERROR(SUMIFS('TABELLA DI APPOGGIO'!$CY$2:$CY$86,'TABELLA DI APPOGGIO'!$C$2:$C$86,C124,'TABELLA DI APPOGGIO'!$A$2:$A$86,"=Sì"),)</f>
        <v>0</v>
      </c>
      <c r="K124" s="225">
        <f ca="1">IFERROR(SUMIFS('TABELLA DI APPOGGIO'!$CZ$2:$CZ$86,'TABELLA DI APPOGGIO'!$C$2:$C$86,C124,'TABELLA DI APPOGGIO'!$A$2:$A$86,"=Sì"),)</f>
        <v>0</v>
      </c>
      <c r="L124" s="226">
        <f ca="1">IFERROR(SUMIFS('TABELLA DI APPOGGIO'!$DA$2:$DA$86,'TABELLA DI APPOGGIO'!$C$2:$C$86,C124,'TABELLA DI APPOGGIO'!$A$2:$A$86,"=Sì"),)</f>
        <v>0</v>
      </c>
      <c r="M124" s="227">
        <f ca="1">IFERROR(SUMIFS('TABELLA DI APPOGGIO'!$DB$2:$DB$86,'TABELLA DI APPOGGIO'!$C$2:$C$86,C86,'TABELLA DI APPOGGIO'!$A$2:$A$86,"=Sì"),)</f>
        <v>0</v>
      </c>
      <c r="N124" s="228">
        <f t="shared" ca="1" si="9"/>
        <v>0</v>
      </c>
      <c r="O124" s="225" t="str">
        <f t="shared" ca="1" si="10"/>
        <v>NO</v>
      </c>
      <c r="P124" s="226">
        <f ca="1">IFERROR(SUMIFS('TABELLA DI APPOGGIO'!$BF$2:$BF$86,'TABELLA DI APPOGGIO'!$C$2:$C$86,C124,'TABELLA DI APPOGGIO'!$A$2:$A$86,"=Sì"),)</f>
        <v>0</v>
      </c>
    </row>
    <row r="125" spans="1:16">
      <c r="A125" s="222" t="s">
        <v>871</v>
      </c>
      <c r="B125" s="223" t="s">
        <v>556</v>
      </c>
      <c r="C125" s="198" t="s">
        <v>875</v>
      </c>
      <c r="D125" s="224" t="s">
        <v>106</v>
      </c>
      <c r="E125" s="225">
        <f ca="1">IFERROR(SUMIFS('TABELLA DI APPOGGIO'!$CT$2:$CT$86,'TABELLA DI APPOGGIO'!$C$2:$C$86,C125,'TABELLA DI APPOGGIO'!$A$2:$A$86,"=Sì"),)</f>
        <v>0</v>
      </c>
      <c r="F125" s="226">
        <f ca="1">IFERROR(SUMIFS('TABELLA DI APPOGGIO'!$CU$2:$CU$86,'TABELLA DI APPOGGIO'!$C$2:$C$86,C125,'TABELLA DI APPOGGIO'!$A$2:$A$86,"=Sì"),)</f>
        <v>0</v>
      </c>
      <c r="G125" s="225">
        <f ca="1">IFERROR(SUMIFS('TABELLA DI APPOGGIO'!$CV$2:$CV$86,'TABELLA DI APPOGGIO'!$C$2:$C$86,C125,'TABELLA DI APPOGGIO'!$A$2:$A$86,"=Sì"),)</f>
        <v>0</v>
      </c>
      <c r="H125" s="226">
        <f ca="1">IFERROR(SUMIFS('TABELLA DI APPOGGIO'!$CW$2:$CW$86,'TABELLA DI APPOGGIO'!$C$2:$C$86,C125,'TABELLA DI APPOGGIO'!$A$2:$A$86,"=Sì"),)</f>
        <v>0</v>
      </c>
      <c r="I125" s="225">
        <f ca="1">IFERROR(SUMIFS('TABELLA DI APPOGGIO'!$CX$2:$CX$86,'TABELLA DI APPOGGIO'!$C$2:$C$86,C125,'TABELLA DI APPOGGIO'!$A$2:$A$86,"=Sì"),)</f>
        <v>0</v>
      </c>
      <c r="J125" s="226">
        <f ca="1">IFERROR(SUMIFS('TABELLA DI APPOGGIO'!$CY$2:$CY$86,'TABELLA DI APPOGGIO'!$C$2:$C$86,C125,'TABELLA DI APPOGGIO'!$A$2:$A$86,"=Sì"),)</f>
        <v>0</v>
      </c>
      <c r="K125" s="225">
        <f ca="1">IFERROR(SUMIFS('TABELLA DI APPOGGIO'!$CZ$2:$CZ$86,'TABELLA DI APPOGGIO'!$C$2:$C$86,C125,'TABELLA DI APPOGGIO'!$A$2:$A$86,"=Sì"),)</f>
        <v>0</v>
      </c>
      <c r="L125" s="226">
        <f ca="1">IFERROR(SUMIFS('TABELLA DI APPOGGIO'!$DA$2:$DA$86,'TABELLA DI APPOGGIO'!$C$2:$C$86,C125,'TABELLA DI APPOGGIO'!$A$2:$A$86,"=Sì"),)</f>
        <v>0</v>
      </c>
      <c r="M125" s="227">
        <f ca="1">IFERROR(SUMIFS('TABELLA DI APPOGGIO'!$DB$2:$DB$86,'TABELLA DI APPOGGIO'!$C$2:$C$86,C87,'TABELLA DI APPOGGIO'!$A$2:$A$86,"=Sì"),)</f>
        <v>0</v>
      </c>
      <c r="N125" s="228">
        <f t="shared" ca="1" si="9"/>
        <v>0</v>
      </c>
      <c r="O125" s="225" t="str">
        <f t="shared" ca="1" si="10"/>
        <v>NO</v>
      </c>
      <c r="P125" s="226">
        <f ca="1">IFERROR(SUMIFS('TABELLA DI APPOGGIO'!$BF$2:$BF$86,'TABELLA DI APPOGGIO'!$C$2:$C$86,C125,'TABELLA DI APPOGGIO'!$A$2:$A$86,"=Sì"),)</f>
        <v>0</v>
      </c>
    </row>
    <row r="126" spans="1:16">
      <c r="A126" s="222" t="s">
        <v>871</v>
      </c>
      <c r="B126" s="223" t="s">
        <v>556</v>
      </c>
      <c r="C126" s="198" t="s">
        <v>876</v>
      </c>
      <c r="D126" s="224" t="s">
        <v>575</v>
      </c>
      <c r="E126" s="225">
        <f ca="1">IFERROR(SUMIFS('TABELLA DI APPOGGIO'!$CT$2:$CT$86,'TABELLA DI APPOGGIO'!$C$2:$C$86,C126,'TABELLA DI APPOGGIO'!$A$2:$A$86,"=Sì"),)</f>
        <v>0</v>
      </c>
      <c r="F126" s="226">
        <f ca="1">IFERROR(SUMIFS('TABELLA DI APPOGGIO'!$CU$2:$CU$86,'TABELLA DI APPOGGIO'!$C$2:$C$86,C126,'TABELLA DI APPOGGIO'!$A$2:$A$86,"=Sì"),)</f>
        <v>0</v>
      </c>
      <c r="G126" s="225">
        <f ca="1">IFERROR(SUMIFS('TABELLA DI APPOGGIO'!$CV$2:$CV$86,'TABELLA DI APPOGGIO'!$C$2:$C$86,C126,'TABELLA DI APPOGGIO'!$A$2:$A$86,"=Sì"),)</f>
        <v>0</v>
      </c>
      <c r="H126" s="226">
        <f ca="1">IFERROR(SUMIFS('TABELLA DI APPOGGIO'!$CW$2:$CW$86,'TABELLA DI APPOGGIO'!$C$2:$C$86,C126,'TABELLA DI APPOGGIO'!$A$2:$A$86,"=Sì"),)</f>
        <v>0</v>
      </c>
      <c r="I126" s="225">
        <f ca="1">IFERROR(SUMIFS('TABELLA DI APPOGGIO'!$CX$2:$CX$86,'TABELLA DI APPOGGIO'!$C$2:$C$86,C126,'TABELLA DI APPOGGIO'!$A$2:$A$86,"=Sì"),)</f>
        <v>0</v>
      </c>
      <c r="J126" s="226">
        <f ca="1">IFERROR(SUMIFS('TABELLA DI APPOGGIO'!$CY$2:$CY$86,'TABELLA DI APPOGGIO'!$C$2:$C$86,C126,'TABELLA DI APPOGGIO'!$A$2:$A$86,"=Sì"),)</f>
        <v>0</v>
      </c>
      <c r="K126" s="225">
        <f ca="1">IFERROR(SUMIFS('TABELLA DI APPOGGIO'!$CZ$2:$CZ$86,'TABELLA DI APPOGGIO'!$C$2:$C$86,C126,'TABELLA DI APPOGGIO'!$A$2:$A$86,"=Sì"),)</f>
        <v>0</v>
      </c>
      <c r="L126" s="226">
        <f ca="1">IFERROR(SUMIFS('TABELLA DI APPOGGIO'!$DA$2:$DA$86,'TABELLA DI APPOGGIO'!$C$2:$C$86,C126,'TABELLA DI APPOGGIO'!$A$2:$A$86,"=Sì"),)</f>
        <v>0</v>
      </c>
      <c r="M126" s="227">
        <f ca="1">IFERROR(SUMIFS('TABELLA DI APPOGGIO'!$DB$2:$DB$86,'TABELLA DI APPOGGIO'!$C$2:$C$86,C88,'TABELLA DI APPOGGIO'!$A$2:$A$86,"=Sì"),)</f>
        <v>0</v>
      </c>
      <c r="N126" s="228">
        <f t="shared" ca="1" si="9"/>
        <v>0</v>
      </c>
      <c r="O126" s="225" t="str">
        <f t="shared" ca="1" si="10"/>
        <v>NO</v>
      </c>
      <c r="P126" s="226">
        <f ca="1">IFERROR(SUMIFS('TABELLA DI APPOGGIO'!$BF$2:$BF$86,'TABELLA DI APPOGGIO'!$C$2:$C$86,C126,'TABELLA DI APPOGGIO'!$A$2:$A$86,"=Sì"),)</f>
        <v>0</v>
      </c>
    </row>
    <row r="127" spans="1:16">
      <c r="A127" s="222" t="s">
        <v>871</v>
      </c>
      <c r="B127" s="223" t="s">
        <v>556</v>
      </c>
      <c r="C127" s="198" t="s">
        <v>877</v>
      </c>
      <c r="D127" s="224" t="s">
        <v>592</v>
      </c>
      <c r="E127" s="225">
        <f ca="1">IFERROR(SUMIFS('TABELLA DI APPOGGIO'!$CT$2:$CT$86,'TABELLA DI APPOGGIO'!$C$2:$C$86,C127,'TABELLA DI APPOGGIO'!$A$2:$A$86,"=Sì"),)</f>
        <v>0</v>
      </c>
      <c r="F127" s="226">
        <f ca="1">IFERROR(SUMIFS('TABELLA DI APPOGGIO'!$CU$2:$CU$86,'TABELLA DI APPOGGIO'!$C$2:$C$86,C127,'TABELLA DI APPOGGIO'!$A$2:$A$86,"=Sì"),)</f>
        <v>0</v>
      </c>
      <c r="G127" s="225">
        <f ca="1">IFERROR(SUMIFS('TABELLA DI APPOGGIO'!$CV$2:$CV$86,'TABELLA DI APPOGGIO'!$C$2:$C$86,C127,'TABELLA DI APPOGGIO'!$A$2:$A$86,"=Sì"),)</f>
        <v>0</v>
      </c>
      <c r="H127" s="226">
        <f ca="1">IFERROR(SUMIFS('TABELLA DI APPOGGIO'!$CW$2:$CW$86,'TABELLA DI APPOGGIO'!$C$2:$C$86,C127,'TABELLA DI APPOGGIO'!$A$2:$A$86,"=Sì"),)</f>
        <v>0</v>
      </c>
      <c r="I127" s="225">
        <f ca="1">IFERROR(SUMIFS('TABELLA DI APPOGGIO'!$CX$2:$CX$86,'TABELLA DI APPOGGIO'!$C$2:$C$86,C127,'TABELLA DI APPOGGIO'!$A$2:$A$86,"=Sì"),)</f>
        <v>0</v>
      </c>
      <c r="J127" s="226">
        <f ca="1">IFERROR(SUMIFS('TABELLA DI APPOGGIO'!$CY$2:$CY$86,'TABELLA DI APPOGGIO'!$C$2:$C$86,C127,'TABELLA DI APPOGGIO'!$A$2:$A$86,"=Sì"),)</f>
        <v>0</v>
      </c>
      <c r="K127" s="225">
        <f ca="1">IFERROR(SUMIFS('TABELLA DI APPOGGIO'!$CZ$2:$CZ$86,'TABELLA DI APPOGGIO'!$C$2:$C$86,C127,'TABELLA DI APPOGGIO'!$A$2:$A$86,"=Sì"),)</f>
        <v>0</v>
      </c>
      <c r="L127" s="226">
        <f ca="1">IFERROR(SUMIFS('TABELLA DI APPOGGIO'!$DA$2:$DA$86,'TABELLA DI APPOGGIO'!$C$2:$C$86,C127,'TABELLA DI APPOGGIO'!$A$2:$A$86,"=Sì"),)</f>
        <v>0</v>
      </c>
      <c r="M127" s="227">
        <f ca="1">IFERROR(SUMIFS('TABELLA DI APPOGGIO'!$DB$2:$DB$86,'TABELLA DI APPOGGIO'!$C$2:$C$86,C89,'TABELLA DI APPOGGIO'!$A$2:$A$86,"=Sì"),)</f>
        <v>0</v>
      </c>
      <c r="N127" s="228">
        <f t="shared" ca="1" si="9"/>
        <v>0</v>
      </c>
      <c r="O127" s="225" t="str">
        <f t="shared" ca="1" si="10"/>
        <v>NO</v>
      </c>
      <c r="P127" s="226">
        <f ca="1">IFERROR(SUMIFS('TABELLA DI APPOGGIO'!$BF$2:$BF$86,'TABELLA DI APPOGGIO'!$C$2:$C$86,C127,'TABELLA DI APPOGGIO'!$A$2:$A$86,"=Sì"),)</f>
        <v>0</v>
      </c>
    </row>
    <row r="128" spans="1:16">
      <c r="A128" s="222" t="s">
        <v>871</v>
      </c>
      <c r="B128" s="223" t="s">
        <v>556</v>
      </c>
      <c r="C128" s="198" t="s">
        <v>878</v>
      </c>
      <c r="D128" s="224" t="s">
        <v>139</v>
      </c>
      <c r="E128" s="225">
        <f ca="1">IFERROR(SUMIFS('TABELLA DI APPOGGIO'!$CT$2:$CT$86,'TABELLA DI APPOGGIO'!$C$2:$C$86,C128,'TABELLA DI APPOGGIO'!$A$2:$A$86,"=Sì"),)</f>
        <v>0</v>
      </c>
      <c r="F128" s="226">
        <f ca="1">IFERROR(SUMIFS('TABELLA DI APPOGGIO'!$CU$2:$CU$86,'TABELLA DI APPOGGIO'!$C$2:$C$86,C128,'TABELLA DI APPOGGIO'!$A$2:$A$86,"=Sì"),)</f>
        <v>0</v>
      </c>
      <c r="G128" s="225">
        <f ca="1">IFERROR(SUMIFS('TABELLA DI APPOGGIO'!$CV$2:$CV$86,'TABELLA DI APPOGGIO'!$C$2:$C$86,C128,'TABELLA DI APPOGGIO'!$A$2:$A$86,"=Sì"),)</f>
        <v>0</v>
      </c>
      <c r="H128" s="226">
        <f ca="1">IFERROR(SUMIFS('TABELLA DI APPOGGIO'!$CW$2:$CW$86,'TABELLA DI APPOGGIO'!$C$2:$C$86,C128,'TABELLA DI APPOGGIO'!$A$2:$A$86,"=Sì"),)</f>
        <v>0</v>
      </c>
      <c r="I128" s="225">
        <f ca="1">IFERROR(SUMIFS('TABELLA DI APPOGGIO'!$CX$2:$CX$86,'TABELLA DI APPOGGIO'!$C$2:$C$86,C128,'TABELLA DI APPOGGIO'!$A$2:$A$86,"=Sì"),)</f>
        <v>0</v>
      </c>
      <c r="J128" s="226">
        <f ca="1">IFERROR(SUMIFS('TABELLA DI APPOGGIO'!$CY$2:$CY$86,'TABELLA DI APPOGGIO'!$C$2:$C$86,C128,'TABELLA DI APPOGGIO'!$A$2:$A$86,"=Sì"),)</f>
        <v>0</v>
      </c>
      <c r="K128" s="225">
        <f ca="1">IFERROR(SUMIFS('TABELLA DI APPOGGIO'!$CZ$2:$CZ$86,'TABELLA DI APPOGGIO'!$C$2:$C$86,C128,'TABELLA DI APPOGGIO'!$A$2:$A$86,"=Sì"),)</f>
        <v>0</v>
      </c>
      <c r="L128" s="226">
        <f ca="1">IFERROR(SUMIFS('TABELLA DI APPOGGIO'!$DA$2:$DA$86,'TABELLA DI APPOGGIO'!$C$2:$C$86,C128,'TABELLA DI APPOGGIO'!$A$2:$A$86,"=Sì"),)</f>
        <v>0</v>
      </c>
      <c r="M128" s="227">
        <f ca="1">IFERROR(SUMIFS('TABELLA DI APPOGGIO'!$DB$2:$DB$86,'TABELLA DI APPOGGIO'!$C$2:$C$86,C90,'TABELLA DI APPOGGIO'!$A$2:$A$86,"=Sì"),)</f>
        <v>0</v>
      </c>
      <c r="N128" s="228">
        <f t="shared" ca="1" si="9"/>
        <v>0</v>
      </c>
      <c r="O128" s="225" t="str">
        <f t="shared" ca="1" si="10"/>
        <v>NO</v>
      </c>
      <c r="P128" s="226">
        <f ca="1">IFERROR(SUMIFS('TABELLA DI APPOGGIO'!$BF$2:$BF$86,'TABELLA DI APPOGGIO'!$C$2:$C$86,C128,'TABELLA DI APPOGGIO'!$A$2:$A$86,"=Sì"),)</f>
        <v>0</v>
      </c>
    </row>
    <row r="129" spans="1:16">
      <c r="A129" s="222" t="s">
        <v>871</v>
      </c>
      <c r="B129" s="223" t="s">
        <v>556</v>
      </c>
      <c r="C129" s="198" t="s">
        <v>879</v>
      </c>
      <c r="D129" s="224" t="s">
        <v>880</v>
      </c>
      <c r="E129" s="225">
        <f ca="1">IFERROR(SUMIFS('TABELLA DI APPOGGIO'!$CT$2:$CT$86,'TABELLA DI APPOGGIO'!$C$2:$C$86,C129,'TABELLA DI APPOGGIO'!$A$2:$A$86,"=Sì"),)</f>
        <v>0</v>
      </c>
      <c r="F129" s="226">
        <f ca="1">IFERROR(SUMIFS('TABELLA DI APPOGGIO'!$CU$2:$CU$86,'TABELLA DI APPOGGIO'!$C$2:$C$86,C129,'TABELLA DI APPOGGIO'!$A$2:$A$86,"=Sì"),)</f>
        <v>0</v>
      </c>
      <c r="G129" s="225">
        <f ca="1">IFERROR(SUMIFS('TABELLA DI APPOGGIO'!$CV$2:$CV$86,'TABELLA DI APPOGGIO'!$C$2:$C$86,C129,'TABELLA DI APPOGGIO'!$A$2:$A$86,"=Sì"),)</f>
        <v>0</v>
      </c>
      <c r="H129" s="226">
        <f ca="1">IFERROR(SUMIFS('TABELLA DI APPOGGIO'!$CW$2:$CW$86,'TABELLA DI APPOGGIO'!$C$2:$C$86,C129,'TABELLA DI APPOGGIO'!$A$2:$A$86,"=Sì"),)</f>
        <v>0</v>
      </c>
      <c r="I129" s="225">
        <f ca="1">IFERROR(SUMIFS('TABELLA DI APPOGGIO'!$CX$2:$CX$86,'TABELLA DI APPOGGIO'!$C$2:$C$86,C129,'TABELLA DI APPOGGIO'!$A$2:$A$86,"=Sì"),)</f>
        <v>0</v>
      </c>
      <c r="J129" s="226">
        <f ca="1">IFERROR(SUMIFS('TABELLA DI APPOGGIO'!$CY$2:$CY$86,'TABELLA DI APPOGGIO'!$C$2:$C$86,C129,'TABELLA DI APPOGGIO'!$A$2:$A$86,"=Sì"),)</f>
        <v>0</v>
      </c>
      <c r="K129" s="225">
        <f ca="1">IFERROR(SUMIFS('TABELLA DI APPOGGIO'!$CZ$2:$CZ$86,'TABELLA DI APPOGGIO'!$C$2:$C$86,C129,'TABELLA DI APPOGGIO'!$A$2:$A$86,"=Sì"),)</f>
        <v>0</v>
      </c>
      <c r="L129" s="226">
        <f ca="1">IFERROR(SUMIFS('TABELLA DI APPOGGIO'!$DA$2:$DA$86,'TABELLA DI APPOGGIO'!$C$2:$C$86,C129,'TABELLA DI APPOGGIO'!$A$2:$A$86,"=Sì"),)</f>
        <v>0</v>
      </c>
      <c r="M129" s="227">
        <f ca="1">IFERROR(SUMIFS('TABELLA DI APPOGGIO'!$DB$2:$DB$86,'TABELLA DI APPOGGIO'!$C$2:$C$86,C91,'TABELLA DI APPOGGIO'!$A$2:$A$86,"=Sì"),)</f>
        <v>0</v>
      </c>
      <c r="N129" s="228">
        <f t="shared" ca="1" si="9"/>
        <v>0</v>
      </c>
      <c r="O129" s="225" t="str">
        <f t="shared" ca="1" si="10"/>
        <v>NO</v>
      </c>
      <c r="P129" s="226">
        <f ca="1">IFERROR(SUMIFS('TABELLA DI APPOGGIO'!$BF$2:$BF$86,'TABELLA DI APPOGGIO'!$C$2:$C$86,C129,'TABELLA DI APPOGGIO'!$A$2:$A$86,"=Sì"),)</f>
        <v>0</v>
      </c>
    </row>
    <row r="130" spans="1:16">
      <c r="A130" s="222" t="s">
        <v>871</v>
      </c>
      <c r="B130" s="223" t="s">
        <v>556</v>
      </c>
      <c r="C130" s="198" t="s">
        <v>881</v>
      </c>
      <c r="D130" s="224" t="s">
        <v>596</v>
      </c>
      <c r="E130" s="225">
        <f ca="1">IFERROR(SUMIFS('TABELLA DI APPOGGIO'!$CT$2:$CT$86,'TABELLA DI APPOGGIO'!$C$2:$C$86,C130,'TABELLA DI APPOGGIO'!$A$2:$A$86,"=Sì"),)</f>
        <v>0</v>
      </c>
      <c r="F130" s="226">
        <f ca="1">IFERROR(SUMIFS('TABELLA DI APPOGGIO'!$CU$2:$CU$86,'TABELLA DI APPOGGIO'!$C$2:$C$86,C130,'TABELLA DI APPOGGIO'!$A$2:$A$86,"=Sì"),)</f>
        <v>0</v>
      </c>
      <c r="G130" s="225">
        <f ca="1">IFERROR(SUMIFS('TABELLA DI APPOGGIO'!$CV$2:$CV$86,'TABELLA DI APPOGGIO'!$C$2:$C$86,C130,'TABELLA DI APPOGGIO'!$A$2:$A$86,"=Sì"),)</f>
        <v>0</v>
      </c>
      <c r="H130" s="226">
        <f ca="1">IFERROR(SUMIFS('TABELLA DI APPOGGIO'!$CW$2:$CW$86,'TABELLA DI APPOGGIO'!$C$2:$C$86,C130,'TABELLA DI APPOGGIO'!$A$2:$A$86,"=Sì"),)</f>
        <v>0</v>
      </c>
      <c r="I130" s="225">
        <f ca="1">IFERROR(SUMIFS('TABELLA DI APPOGGIO'!$CX$2:$CX$86,'TABELLA DI APPOGGIO'!$C$2:$C$86,C130,'TABELLA DI APPOGGIO'!$A$2:$A$86,"=Sì"),)</f>
        <v>0</v>
      </c>
      <c r="J130" s="226">
        <f ca="1">IFERROR(SUMIFS('TABELLA DI APPOGGIO'!$CY$2:$CY$86,'TABELLA DI APPOGGIO'!$C$2:$C$86,C130,'TABELLA DI APPOGGIO'!$A$2:$A$86,"=Sì"),)</f>
        <v>0</v>
      </c>
      <c r="K130" s="225">
        <f ca="1">IFERROR(SUMIFS('TABELLA DI APPOGGIO'!$CZ$2:$CZ$86,'TABELLA DI APPOGGIO'!$C$2:$C$86,C130,'TABELLA DI APPOGGIO'!$A$2:$A$86,"=Sì"),)</f>
        <v>0</v>
      </c>
      <c r="L130" s="226">
        <f ca="1">IFERROR(SUMIFS('TABELLA DI APPOGGIO'!$DA$2:$DA$86,'TABELLA DI APPOGGIO'!$C$2:$C$86,C130,'TABELLA DI APPOGGIO'!$A$2:$A$86,"=Sì"),)</f>
        <v>0</v>
      </c>
      <c r="M130" s="227">
        <f ca="1">IFERROR(SUMIFS('TABELLA DI APPOGGIO'!$DB$2:$DB$86,'TABELLA DI APPOGGIO'!$C$2:$C$86,C92,'TABELLA DI APPOGGIO'!$A$2:$A$86,"=Sì"),)</f>
        <v>0</v>
      </c>
      <c r="N130" s="228">
        <f t="shared" ca="1" si="9"/>
        <v>0</v>
      </c>
      <c r="O130" s="225" t="str">
        <f t="shared" ca="1" si="10"/>
        <v>NO</v>
      </c>
      <c r="P130" s="226">
        <f ca="1">IFERROR(SUMIFS('TABELLA DI APPOGGIO'!$BF$2:$BF$86,'TABELLA DI APPOGGIO'!$C$2:$C$86,C130,'TABELLA DI APPOGGIO'!$A$2:$A$86,"=Sì"),)</f>
        <v>0</v>
      </c>
    </row>
    <row r="131" spans="1:16">
      <c r="A131" s="245" t="s">
        <v>871</v>
      </c>
      <c r="B131" s="246" t="s">
        <v>556</v>
      </c>
      <c r="C131" s="247" t="s">
        <v>882</v>
      </c>
      <c r="D131" s="248" t="s">
        <v>603</v>
      </c>
      <c r="E131" s="249">
        <f ca="1">IFERROR(SUMIFS('TABELLA DI APPOGGIO'!$CT$2:$CT$86,'TABELLA DI APPOGGIO'!$C$2:$C$86,C131,'TABELLA DI APPOGGIO'!$A$2:$A$86,"=Sì"),)</f>
        <v>0</v>
      </c>
      <c r="F131" s="250">
        <f ca="1">IFERROR(SUMIFS('TABELLA DI APPOGGIO'!$CU$2:$CU$86,'TABELLA DI APPOGGIO'!$C$2:$C$86,C131,'TABELLA DI APPOGGIO'!$A$2:$A$86,"=Sì"),)</f>
        <v>0</v>
      </c>
      <c r="G131" s="249">
        <f ca="1">IFERROR(SUMIFS('TABELLA DI APPOGGIO'!$CV$2:$CV$86,'TABELLA DI APPOGGIO'!$C$2:$C$86,C131,'TABELLA DI APPOGGIO'!$A$2:$A$86,"=Sì"),)</f>
        <v>0</v>
      </c>
      <c r="H131" s="250">
        <f ca="1">IFERROR(SUMIFS('TABELLA DI APPOGGIO'!$CW$2:$CW$86,'TABELLA DI APPOGGIO'!$C$2:$C$86,C131,'TABELLA DI APPOGGIO'!$A$2:$A$86,"=Sì"),)</f>
        <v>0</v>
      </c>
      <c r="I131" s="249">
        <f ca="1">IFERROR(SUMIFS('TABELLA DI APPOGGIO'!$CX$2:$CX$86,'TABELLA DI APPOGGIO'!$C$2:$C$86,C131,'TABELLA DI APPOGGIO'!$A$2:$A$86,"=Sì"),)</f>
        <v>0</v>
      </c>
      <c r="J131" s="250">
        <f ca="1">IFERROR(SUMIFS('TABELLA DI APPOGGIO'!$CY$2:$CY$86,'TABELLA DI APPOGGIO'!$C$2:$C$86,C131,'TABELLA DI APPOGGIO'!$A$2:$A$86,"=Sì"),)</f>
        <v>0</v>
      </c>
      <c r="K131" s="249">
        <f ca="1">IFERROR(SUMIFS('TABELLA DI APPOGGIO'!$CZ$2:$CZ$86,'TABELLA DI APPOGGIO'!$C$2:$C$86,C131,'TABELLA DI APPOGGIO'!$A$2:$A$86,"=Sì"),)</f>
        <v>0</v>
      </c>
      <c r="L131" s="250">
        <f ca="1">IFERROR(SUMIFS('TABELLA DI APPOGGIO'!$DA$2:$DA$86,'TABELLA DI APPOGGIO'!$C$2:$C$86,C131,'TABELLA DI APPOGGIO'!$A$2:$A$86,"=Sì"),)</f>
        <v>0</v>
      </c>
      <c r="M131" s="251">
        <f ca="1">IFERROR(SUMIFS('TABELLA DI APPOGGIO'!$DB$2:$DB$86,'TABELLA DI APPOGGIO'!$C$2:$C$86,C93,'TABELLA DI APPOGGIO'!$A$2:$A$86,"=Sì"),)</f>
        <v>0</v>
      </c>
      <c r="N131" s="252">
        <f t="shared" ca="1" si="9"/>
        <v>0</v>
      </c>
      <c r="O131" s="249" t="str">
        <f t="shared" ca="1" si="10"/>
        <v>NO</v>
      </c>
      <c r="P131" s="250">
        <f ca="1">IFERROR(SUMIFS('TABELLA DI APPOGGIO'!$BF$2:$BF$86,'TABELLA DI APPOGGIO'!$C$2:$C$86,C131,'TABELLA DI APPOGGIO'!$A$2:$A$86,"=Sì"),)</f>
        <v>0</v>
      </c>
    </row>
    <row r="132" spans="1:16">
      <c r="A132" s="214" t="s">
        <v>883</v>
      </c>
      <c r="B132" s="215" t="s">
        <v>607</v>
      </c>
      <c r="C132" s="216" t="s">
        <v>884</v>
      </c>
      <c r="D132" s="217" t="s">
        <v>608</v>
      </c>
      <c r="E132" s="218">
        <f ca="1">IFERROR(SUMIFS('TABELLA DI APPOGGIO'!$CT$2:$CT$86,'TABELLA DI APPOGGIO'!$C$2:$C$86,C132,'TABELLA DI APPOGGIO'!$A$2:$A$86,"=Sì"),)</f>
        <v>0</v>
      </c>
      <c r="F132" s="219">
        <f ca="1">IFERROR(SUMIFS('TABELLA DI APPOGGIO'!$CU$2:$CU$86,'TABELLA DI APPOGGIO'!$C$2:$C$86,C132,'TABELLA DI APPOGGIO'!$A$2:$A$86,"=Sì"),)</f>
        <v>0</v>
      </c>
      <c r="G132" s="218">
        <f ca="1">IFERROR(SUMIFS('TABELLA DI APPOGGIO'!$CV$2:$CV$86,'TABELLA DI APPOGGIO'!$C$2:$C$86,C132,'TABELLA DI APPOGGIO'!$A$2:$A$86,"=Sì"),)</f>
        <v>0</v>
      </c>
      <c r="H132" s="219">
        <f ca="1">IFERROR(SUMIFS('TABELLA DI APPOGGIO'!$CW$2:$CW$86,'TABELLA DI APPOGGIO'!$C$2:$C$86,C132,'TABELLA DI APPOGGIO'!$A$2:$A$86,"=Sì"),)</f>
        <v>0</v>
      </c>
      <c r="I132" s="218">
        <f ca="1">IFERROR(SUMIFS('TABELLA DI APPOGGIO'!$CX$2:$CX$86,'TABELLA DI APPOGGIO'!$C$2:$C$86,C132,'TABELLA DI APPOGGIO'!$A$2:$A$86,"=Sì"),)</f>
        <v>0</v>
      </c>
      <c r="J132" s="219">
        <f ca="1">IFERROR(SUMIFS('TABELLA DI APPOGGIO'!$CY$2:$CY$86,'TABELLA DI APPOGGIO'!$C$2:$C$86,C132,'TABELLA DI APPOGGIO'!$A$2:$A$86,"=Sì"),)</f>
        <v>0</v>
      </c>
      <c r="K132" s="218">
        <f ca="1">IFERROR(SUMIFS('TABELLA DI APPOGGIO'!$CZ$2:$CZ$86,'TABELLA DI APPOGGIO'!$C$2:$C$86,C132,'TABELLA DI APPOGGIO'!$A$2:$A$86,"=Sì"),)</f>
        <v>0</v>
      </c>
      <c r="L132" s="219">
        <f ca="1">IFERROR(SUMIFS('TABELLA DI APPOGGIO'!$DA$2:$DA$86,'TABELLA DI APPOGGIO'!$C$2:$C$86,C132,'TABELLA DI APPOGGIO'!$A$2:$A$86,"=Sì"),)</f>
        <v>0</v>
      </c>
      <c r="M132" s="220">
        <f ca="1">IFERROR(SUMIFS('TABELLA DI APPOGGIO'!$DB$2:$DB$86,'TABELLA DI APPOGGIO'!$C$2:$C$86,C94,'TABELLA DI APPOGGIO'!$A$2:$A$86,"=Sì"),)</f>
        <v>0</v>
      </c>
      <c r="N132" s="221">
        <f t="shared" ca="1" si="9"/>
        <v>0</v>
      </c>
      <c r="O132" s="218" t="str">
        <f t="shared" ca="1" si="10"/>
        <v>NO</v>
      </c>
      <c r="P132" s="219">
        <f ca="1">IFERROR(SUMIFS('TABELLA DI APPOGGIO'!$BF$2:$BF$86,'TABELLA DI APPOGGIO'!$C$2:$C$86,C132,'TABELLA DI APPOGGIO'!$A$2:$A$86,"=Sì"),)</f>
        <v>0</v>
      </c>
    </row>
    <row r="133" spans="1:16">
      <c r="A133" s="222" t="s">
        <v>883</v>
      </c>
      <c r="B133" s="223" t="s">
        <v>607</v>
      </c>
      <c r="C133" s="198" t="s">
        <v>885</v>
      </c>
      <c r="D133" s="224" t="s">
        <v>617</v>
      </c>
      <c r="E133" s="225">
        <f ca="1">IFERROR(SUMIFS('TABELLA DI APPOGGIO'!$CT$2:$CT$86,'TABELLA DI APPOGGIO'!$C$2:$C$86,C133,'TABELLA DI APPOGGIO'!$A$2:$A$86,"=Sì"),)</f>
        <v>0</v>
      </c>
      <c r="F133" s="226">
        <f ca="1">IFERROR(SUMIFS('TABELLA DI APPOGGIO'!$CU$2:$CU$86,'TABELLA DI APPOGGIO'!$C$2:$C$86,C133,'TABELLA DI APPOGGIO'!$A$2:$A$86,"=Sì"),)</f>
        <v>0</v>
      </c>
      <c r="G133" s="225">
        <f ca="1">IFERROR(SUMIFS('TABELLA DI APPOGGIO'!$CV$2:$CV$86,'TABELLA DI APPOGGIO'!$C$2:$C$86,C133,'TABELLA DI APPOGGIO'!$A$2:$A$86,"=Sì"),)</f>
        <v>0</v>
      </c>
      <c r="H133" s="226">
        <f ca="1">IFERROR(SUMIFS('TABELLA DI APPOGGIO'!$CW$2:$CW$86,'TABELLA DI APPOGGIO'!$C$2:$C$86,C133,'TABELLA DI APPOGGIO'!$A$2:$A$86,"=Sì"),)</f>
        <v>0</v>
      </c>
      <c r="I133" s="225">
        <f ca="1">IFERROR(SUMIFS('TABELLA DI APPOGGIO'!$CX$2:$CX$86,'TABELLA DI APPOGGIO'!$C$2:$C$86,C133,'TABELLA DI APPOGGIO'!$A$2:$A$86,"=Sì"),)</f>
        <v>0</v>
      </c>
      <c r="J133" s="226">
        <f ca="1">IFERROR(SUMIFS('TABELLA DI APPOGGIO'!$CY$2:$CY$86,'TABELLA DI APPOGGIO'!$C$2:$C$86,C133,'TABELLA DI APPOGGIO'!$A$2:$A$86,"=Sì"),)</f>
        <v>0</v>
      </c>
      <c r="K133" s="225">
        <f ca="1">IFERROR(SUMIFS('TABELLA DI APPOGGIO'!$CZ$2:$CZ$86,'TABELLA DI APPOGGIO'!$C$2:$C$86,C133,'TABELLA DI APPOGGIO'!$A$2:$A$86,"=Sì"),)</f>
        <v>0</v>
      </c>
      <c r="L133" s="226">
        <f ca="1">IFERROR(SUMIFS('TABELLA DI APPOGGIO'!$DA$2:$DA$86,'TABELLA DI APPOGGIO'!$C$2:$C$86,C133,'TABELLA DI APPOGGIO'!$A$2:$A$86,"=Sì"),)</f>
        <v>0</v>
      </c>
      <c r="M133" s="227">
        <f ca="1">IFERROR(SUMIFS('TABELLA DI APPOGGIO'!$DB$2:$DB$86,'TABELLA DI APPOGGIO'!$C$2:$C$86,C95,'TABELLA DI APPOGGIO'!$A$2:$A$86,"=Sì"),)</f>
        <v>0</v>
      </c>
      <c r="N133" s="228">
        <f t="shared" ca="1" si="9"/>
        <v>0</v>
      </c>
      <c r="O133" s="225" t="str">
        <f t="shared" ca="1" si="10"/>
        <v>NO</v>
      </c>
      <c r="P133" s="226">
        <f ca="1">IFERROR(SUMIFS('TABELLA DI APPOGGIO'!$BF$2:$BF$86,'TABELLA DI APPOGGIO'!$C$2:$C$86,C133,'TABELLA DI APPOGGIO'!$A$2:$A$86,"=Sì"),)</f>
        <v>0</v>
      </c>
    </row>
    <row r="134" spans="1:16">
      <c r="A134" s="222" t="s">
        <v>883</v>
      </c>
      <c r="B134" s="223" t="s">
        <v>607</v>
      </c>
      <c r="C134" s="198" t="s">
        <v>886</v>
      </c>
      <c r="D134" s="224" t="s">
        <v>624</v>
      </c>
      <c r="E134" s="225">
        <f ca="1">IFERROR(SUMIFS('TABELLA DI APPOGGIO'!$CT$2:$CT$86,'TABELLA DI APPOGGIO'!$C$2:$C$86,C134,'TABELLA DI APPOGGIO'!$A$2:$A$86,"=Sì"),)</f>
        <v>0</v>
      </c>
      <c r="F134" s="226">
        <f ca="1">IFERROR(SUMIFS('TABELLA DI APPOGGIO'!$CU$2:$CU$86,'TABELLA DI APPOGGIO'!$C$2:$C$86,C134,'TABELLA DI APPOGGIO'!$A$2:$A$86,"=Sì"),)</f>
        <v>0</v>
      </c>
      <c r="G134" s="225">
        <f ca="1">IFERROR(SUMIFS('TABELLA DI APPOGGIO'!$CV$2:$CV$86,'TABELLA DI APPOGGIO'!$C$2:$C$86,C134,'TABELLA DI APPOGGIO'!$A$2:$A$86,"=Sì"),)</f>
        <v>0</v>
      </c>
      <c r="H134" s="226">
        <f ca="1">IFERROR(SUMIFS('TABELLA DI APPOGGIO'!$CW$2:$CW$86,'TABELLA DI APPOGGIO'!$C$2:$C$86,C134,'TABELLA DI APPOGGIO'!$A$2:$A$86,"=Sì"),)</f>
        <v>0</v>
      </c>
      <c r="I134" s="225">
        <f ca="1">IFERROR(SUMIFS('TABELLA DI APPOGGIO'!$CX$2:$CX$86,'TABELLA DI APPOGGIO'!$C$2:$C$86,C134,'TABELLA DI APPOGGIO'!$A$2:$A$86,"=Sì"),)</f>
        <v>0</v>
      </c>
      <c r="J134" s="226">
        <f ca="1">IFERROR(SUMIFS('TABELLA DI APPOGGIO'!$CY$2:$CY$86,'TABELLA DI APPOGGIO'!$C$2:$C$86,C134,'TABELLA DI APPOGGIO'!$A$2:$A$86,"=Sì"),)</f>
        <v>0</v>
      </c>
      <c r="K134" s="225">
        <f ca="1">IFERROR(SUMIFS('TABELLA DI APPOGGIO'!$CZ$2:$CZ$86,'TABELLA DI APPOGGIO'!$C$2:$C$86,C134,'TABELLA DI APPOGGIO'!$A$2:$A$86,"=Sì"),)</f>
        <v>0</v>
      </c>
      <c r="L134" s="226">
        <f ca="1">IFERROR(SUMIFS('TABELLA DI APPOGGIO'!$DA$2:$DA$86,'TABELLA DI APPOGGIO'!$C$2:$C$86,C134,'TABELLA DI APPOGGIO'!$A$2:$A$86,"=Sì"),)</f>
        <v>0</v>
      </c>
      <c r="M134" s="227">
        <f ca="1">IFERROR(SUMIFS('TABELLA DI APPOGGIO'!$DB$2:$DB$86,'TABELLA DI APPOGGIO'!$C$2:$C$86,C96,'TABELLA DI APPOGGIO'!$A$2:$A$86,"=Sì"),)</f>
        <v>0</v>
      </c>
      <c r="N134" s="228">
        <f t="shared" ca="1" si="9"/>
        <v>0</v>
      </c>
      <c r="O134" s="225" t="str">
        <f t="shared" ca="1" si="10"/>
        <v>NO</v>
      </c>
      <c r="P134" s="226">
        <f ca="1">IFERROR(SUMIFS('TABELLA DI APPOGGIO'!$BF$2:$BF$86,'TABELLA DI APPOGGIO'!$C$2:$C$86,C134,'TABELLA DI APPOGGIO'!$A$2:$A$86,"=Sì"),)</f>
        <v>0</v>
      </c>
    </row>
    <row r="135" spans="1:16">
      <c r="A135" s="229" t="s">
        <v>883</v>
      </c>
      <c r="B135" s="230" t="s">
        <v>607</v>
      </c>
      <c r="C135" s="231" t="s">
        <v>887</v>
      </c>
      <c r="D135" s="232" t="s">
        <v>636</v>
      </c>
      <c r="E135" s="233">
        <f ca="1">IFERROR(SUMIFS('TABELLA DI APPOGGIO'!$CT$2:$CT$86,'TABELLA DI APPOGGIO'!$C$2:$C$86,C135,'TABELLA DI APPOGGIO'!$A$2:$A$86,"=Sì"),)</f>
        <v>0</v>
      </c>
      <c r="F135" s="234">
        <f ca="1">IFERROR(SUMIFS('TABELLA DI APPOGGIO'!$CU$2:$CU$86,'TABELLA DI APPOGGIO'!$C$2:$C$86,C135,'TABELLA DI APPOGGIO'!$A$2:$A$86,"=Sì"),)</f>
        <v>0</v>
      </c>
      <c r="G135" s="233">
        <f ca="1">IFERROR(SUMIFS('TABELLA DI APPOGGIO'!$CV$2:$CV$86,'TABELLA DI APPOGGIO'!$C$2:$C$86,C135,'TABELLA DI APPOGGIO'!$A$2:$A$86,"=Sì"),)</f>
        <v>0</v>
      </c>
      <c r="H135" s="234">
        <f ca="1">IFERROR(SUMIFS('TABELLA DI APPOGGIO'!$CW$2:$CW$86,'TABELLA DI APPOGGIO'!$C$2:$C$86,C135,'TABELLA DI APPOGGIO'!$A$2:$A$86,"=Sì"),)</f>
        <v>0</v>
      </c>
      <c r="I135" s="233">
        <f ca="1">IFERROR(SUMIFS('TABELLA DI APPOGGIO'!$CX$2:$CX$86,'TABELLA DI APPOGGIO'!$C$2:$C$86,C135,'TABELLA DI APPOGGIO'!$A$2:$A$86,"=Sì"),)</f>
        <v>0</v>
      </c>
      <c r="J135" s="234">
        <f ca="1">IFERROR(SUMIFS('TABELLA DI APPOGGIO'!$CY$2:$CY$86,'TABELLA DI APPOGGIO'!$C$2:$C$86,C135,'TABELLA DI APPOGGIO'!$A$2:$A$86,"=Sì"),)</f>
        <v>0</v>
      </c>
      <c r="K135" s="233">
        <f ca="1">IFERROR(SUMIFS('TABELLA DI APPOGGIO'!$CZ$2:$CZ$86,'TABELLA DI APPOGGIO'!$C$2:$C$86,C135,'TABELLA DI APPOGGIO'!$A$2:$A$86,"=Sì"),)</f>
        <v>0</v>
      </c>
      <c r="L135" s="234">
        <f ca="1">IFERROR(SUMIFS('TABELLA DI APPOGGIO'!$DA$2:$DA$86,'TABELLA DI APPOGGIO'!$C$2:$C$86,C135,'TABELLA DI APPOGGIO'!$A$2:$A$86,"=Sì"),)</f>
        <v>0</v>
      </c>
      <c r="M135" s="235">
        <f ca="1">IFERROR(SUMIFS('TABELLA DI APPOGGIO'!$DB$2:$DB$86,'TABELLA DI APPOGGIO'!$C$2:$C$86,C97,'TABELLA DI APPOGGIO'!$A$2:$A$86,"=Sì"),)</f>
        <v>0</v>
      </c>
      <c r="N135" s="236">
        <f t="shared" ca="1" si="9"/>
        <v>0</v>
      </c>
      <c r="O135" s="233" t="str">
        <f t="shared" ca="1" si="10"/>
        <v>NO</v>
      </c>
      <c r="P135" s="234">
        <f ca="1">IFERROR(SUMIFS('TABELLA DI APPOGGIO'!$BF$2:$BF$86,'TABELLA DI APPOGGIO'!$C$2:$C$86,C135,'TABELLA DI APPOGGIO'!$A$2:$A$86,"=Sì"),)</f>
        <v>0</v>
      </c>
    </row>
    <row r="136" spans="1:16">
      <c r="A136" s="237" t="s">
        <v>888</v>
      </c>
      <c r="B136" s="238" t="s">
        <v>639</v>
      </c>
      <c r="C136" s="239" t="s">
        <v>889</v>
      </c>
      <c r="D136" s="240" t="s">
        <v>641</v>
      </c>
      <c r="E136" s="241">
        <f ca="1">IFERROR(SUMIFS('TABELLA DI APPOGGIO'!$CT$2:$CT$86,'TABELLA DI APPOGGIO'!$C$2:$C$86,C136,'TABELLA DI APPOGGIO'!$A$2:$A$86,"=Sì"),)</f>
        <v>0</v>
      </c>
      <c r="F136" s="242">
        <f ca="1">IFERROR(SUMIFS('TABELLA DI APPOGGIO'!$CU$2:$CU$86,'TABELLA DI APPOGGIO'!$C$2:$C$86,C136,'TABELLA DI APPOGGIO'!$A$2:$A$86,"=Sì"),)</f>
        <v>0</v>
      </c>
      <c r="G136" s="241">
        <f ca="1">IFERROR(SUMIFS('TABELLA DI APPOGGIO'!$CV$2:$CV$86,'TABELLA DI APPOGGIO'!$C$2:$C$86,C136,'TABELLA DI APPOGGIO'!$A$2:$A$86,"=Sì"),)</f>
        <v>0</v>
      </c>
      <c r="H136" s="242">
        <f ca="1">IFERROR(SUMIFS('TABELLA DI APPOGGIO'!$CW$2:$CW$86,'TABELLA DI APPOGGIO'!$C$2:$C$86,C136,'TABELLA DI APPOGGIO'!$A$2:$A$86,"=Sì"),)</f>
        <v>0</v>
      </c>
      <c r="I136" s="241">
        <f ca="1">IFERROR(SUMIFS('TABELLA DI APPOGGIO'!$CX$2:$CX$86,'TABELLA DI APPOGGIO'!$C$2:$C$86,C136,'TABELLA DI APPOGGIO'!$A$2:$A$86,"=Sì"),)</f>
        <v>0</v>
      </c>
      <c r="J136" s="242">
        <f ca="1">IFERROR(SUMIFS('TABELLA DI APPOGGIO'!$CY$2:$CY$86,'TABELLA DI APPOGGIO'!$C$2:$C$86,C136,'TABELLA DI APPOGGIO'!$A$2:$A$86,"=Sì"),)</f>
        <v>0</v>
      </c>
      <c r="K136" s="241">
        <f ca="1">IFERROR(SUMIFS('TABELLA DI APPOGGIO'!$CZ$2:$CZ$86,'TABELLA DI APPOGGIO'!$C$2:$C$86,C136,'TABELLA DI APPOGGIO'!$A$2:$A$86,"=Sì"),)</f>
        <v>0</v>
      </c>
      <c r="L136" s="242">
        <f ca="1">IFERROR(SUMIFS('TABELLA DI APPOGGIO'!$DA$2:$DA$86,'TABELLA DI APPOGGIO'!$C$2:$C$86,C136,'TABELLA DI APPOGGIO'!$A$2:$A$86,"=Sì"),)</f>
        <v>0</v>
      </c>
      <c r="M136" s="243">
        <f ca="1">IFERROR(SUMIFS('TABELLA DI APPOGGIO'!$DB$2:$DB$86,'TABELLA DI APPOGGIO'!$C$2:$C$86,C98,'TABELLA DI APPOGGIO'!$A$2:$A$86,"=Sì"),)</f>
        <v>0</v>
      </c>
      <c r="N136" s="244">
        <f t="shared" ca="1" si="9"/>
        <v>0</v>
      </c>
      <c r="O136" s="241" t="str">
        <f t="shared" ca="1" si="10"/>
        <v>NO</v>
      </c>
      <c r="P136" s="242">
        <f ca="1">IFERROR(SUMIFS('TABELLA DI APPOGGIO'!$BF$2:$BF$86,'TABELLA DI APPOGGIO'!$C$2:$C$86,C136,'TABELLA DI APPOGGIO'!$A$2:$A$86,"=Sì"),)</f>
        <v>0</v>
      </c>
    </row>
    <row r="137" spans="1:16">
      <c r="A137" s="222" t="s">
        <v>888</v>
      </c>
      <c r="B137" s="223" t="s">
        <v>639</v>
      </c>
      <c r="C137" s="198" t="s">
        <v>890</v>
      </c>
      <c r="D137" s="224" t="s">
        <v>649</v>
      </c>
      <c r="E137" s="225">
        <f ca="1">IFERROR(SUMIFS('TABELLA DI APPOGGIO'!$CT$2:$CT$86,'TABELLA DI APPOGGIO'!$C$2:$C$86,C137,'TABELLA DI APPOGGIO'!$A$2:$A$86,"=Sì"),)</f>
        <v>0</v>
      </c>
      <c r="F137" s="226">
        <f ca="1">IFERROR(SUMIFS('TABELLA DI APPOGGIO'!$CU$2:$CU$86,'TABELLA DI APPOGGIO'!$C$2:$C$86,C137,'TABELLA DI APPOGGIO'!$A$2:$A$86,"=Sì"),)</f>
        <v>0</v>
      </c>
      <c r="G137" s="225">
        <f ca="1">IFERROR(SUMIFS('TABELLA DI APPOGGIO'!$CV$2:$CV$86,'TABELLA DI APPOGGIO'!$C$2:$C$86,C137,'TABELLA DI APPOGGIO'!$A$2:$A$86,"=Sì"),)</f>
        <v>0</v>
      </c>
      <c r="H137" s="226">
        <f ca="1">IFERROR(SUMIFS('TABELLA DI APPOGGIO'!$CW$2:$CW$86,'TABELLA DI APPOGGIO'!$C$2:$C$86,C137,'TABELLA DI APPOGGIO'!$A$2:$A$86,"=Sì"),)</f>
        <v>0</v>
      </c>
      <c r="I137" s="225">
        <f ca="1">IFERROR(SUMIFS('TABELLA DI APPOGGIO'!$CX$2:$CX$86,'TABELLA DI APPOGGIO'!$C$2:$C$86,C137,'TABELLA DI APPOGGIO'!$A$2:$A$86,"=Sì"),)</f>
        <v>0</v>
      </c>
      <c r="J137" s="226">
        <f ca="1">IFERROR(SUMIFS('TABELLA DI APPOGGIO'!$CY$2:$CY$86,'TABELLA DI APPOGGIO'!$C$2:$C$86,C137,'TABELLA DI APPOGGIO'!$A$2:$A$86,"=Sì"),)</f>
        <v>0</v>
      </c>
      <c r="K137" s="225">
        <f ca="1">IFERROR(SUMIFS('TABELLA DI APPOGGIO'!$CZ$2:$CZ$86,'TABELLA DI APPOGGIO'!$C$2:$C$86,C137,'TABELLA DI APPOGGIO'!$A$2:$A$86,"=Sì"),)</f>
        <v>0</v>
      </c>
      <c r="L137" s="226">
        <f ca="1">IFERROR(SUMIFS('TABELLA DI APPOGGIO'!$DA$2:$DA$86,'TABELLA DI APPOGGIO'!$C$2:$C$86,C137,'TABELLA DI APPOGGIO'!$A$2:$A$86,"=Sì"),)</f>
        <v>0</v>
      </c>
      <c r="M137" s="227">
        <f ca="1">IFERROR(SUMIFS('TABELLA DI APPOGGIO'!$DB$2:$DB$86,'TABELLA DI APPOGGIO'!$C$2:$C$86,C99,'TABELLA DI APPOGGIO'!$A$2:$A$86,"=Sì"),)</f>
        <v>0</v>
      </c>
      <c r="N137" s="228">
        <f t="shared" ca="1" si="9"/>
        <v>0</v>
      </c>
      <c r="O137" s="225" t="str">
        <f t="shared" ca="1" si="10"/>
        <v>NO</v>
      </c>
      <c r="P137" s="226">
        <f ca="1">IFERROR(SUMIFS('TABELLA DI APPOGGIO'!$BF$2:$BF$86,'TABELLA DI APPOGGIO'!$C$2:$C$86,C137,'TABELLA DI APPOGGIO'!$A$2:$A$86,"=Sì"),)</f>
        <v>0</v>
      </c>
    </row>
    <row r="138" spans="1:16">
      <c r="A138" s="222" t="s">
        <v>888</v>
      </c>
      <c r="B138" s="223" t="s">
        <v>639</v>
      </c>
      <c r="C138" s="198" t="s">
        <v>891</v>
      </c>
      <c r="D138" s="224" t="s">
        <v>656</v>
      </c>
      <c r="E138" s="225">
        <f ca="1">IFERROR(SUMIFS('TABELLA DI APPOGGIO'!$CT$2:$CT$86,'TABELLA DI APPOGGIO'!$C$2:$C$86,C138,'TABELLA DI APPOGGIO'!$A$2:$A$86,"=Sì"),)</f>
        <v>0</v>
      </c>
      <c r="F138" s="226">
        <f ca="1">IFERROR(SUMIFS('TABELLA DI APPOGGIO'!$CU$2:$CU$86,'TABELLA DI APPOGGIO'!$C$2:$C$86,C138,'TABELLA DI APPOGGIO'!$A$2:$A$86,"=Sì"),)</f>
        <v>0</v>
      </c>
      <c r="G138" s="225">
        <f ca="1">IFERROR(SUMIFS('TABELLA DI APPOGGIO'!$CV$2:$CV$86,'TABELLA DI APPOGGIO'!$C$2:$C$86,C138,'TABELLA DI APPOGGIO'!$A$2:$A$86,"=Sì"),)</f>
        <v>0</v>
      </c>
      <c r="H138" s="226">
        <f ca="1">IFERROR(SUMIFS('TABELLA DI APPOGGIO'!$CW$2:$CW$86,'TABELLA DI APPOGGIO'!$C$2:$C$86,C138,'TABELLA DI APPOGGIO'!$A$2:$A$86,"=Sì"),)</f>
        <v>0</v>
      </c>
      <c r="I138" s="225">
        <f ca="1">IFERROR(SUMIFS('TABELLA DI APPOGGIO'!$CX$2:$CX$86,'TABELLA DI APPOGGIO'!$C$2:$C$86,C138,'TABELLA DI APPOGGIO'!$A$2:$A$86,"=Sì"),)</f>
        <v>0</v>
      </c>
      <c r="J138" s="226">
        <f ca="1">IFERROR(SUMIFS('TABELLA DI APPOGGIO'!$CY$2:$CY$86,'TABELLA DI APPOGGIO'!$C$2:$C$86,C138,'TABELLA DI APPOGGIO'!$A$2:$A$86,"=Sì"),)</f>
        <v>0</v>
      </c>
      <c r="K138" s="225">
        <f ca="1">IFERROR(SUMIFS('TABELLA DI APPOGGIO'!$CZ$2:$CZ$86,'TABELLA DI APPOGGIO'!$C$2:$C$86,C138,'TABELLA DI APPOGGIO'!$A$2:$A$86,"=Sì"),)</f>
        <v>0</v>
      </c>
      <c r="L138" s="226">
        <f ca="1">IFERROR(SUMIFS('TABELLA DI APPOGGIO'!$DA$2:$DA$86,'TABELLA DI APPOGGIO'!$C$2:$C$86,C138,'TABELLA DI APPOGGIO'!$A$2:$A$86,"=Sì"),)</f>
        <v>0</v>
      </c>
      <c r="M138" s="227">
        <f ca="1">IFERROR(SUMIFS('TABELLA DI APPOGGIO'!$DB$2:$DB$86,'TABELLA DI APPOGGIO'!$C$2:$C$86,C100,'TABELLA DI APPOGGIO'!$A$2:$A$86,"=Sì"),)</f>
        <v>0</v>
      </c>
      <c r="N138" s="228">
        <f t="shared" ca="1" si="9"/>
        <v>0</v>
      </c>
      <c r="O138" s="225" t="str">
        <f t="shared" ca="1" si="10"/>
        <v>NO</v>
      </c>
      <c r="P138" s="226">
        <f ca="1">IFERROR(SUMIFS('TABELLA DI APPOGGIO'!$BF$2:$BF$86,'TABELLA DI APPOGGIO'!$C$2:$C$86,C138,'TABELLA DI APPOGGIO'!$A$2:$A$86,"=Sì"),)</f>
        <v>0</v>
      </c>
    </row>
    <row r="139" spans="1:16">
      <c r="A139" s="222" t="s">
        <v>888</v>
      </c>
      <c r="B139" s="223" t="s">
        <v>639</v>
      </c>
      <c r="C139" s="198" t="s">
        <v>892</v>
      </c>
      <c r="D139" s="224" t="s">
        <v>661</v>
      </c>
      <c r="E139" s="225">
        <f ca="1">IFERROR(SUMIFS('TABELLA DI APPOGGIO'!$CT$2:$CT$86,'TABELLA DI APPOGGIO'!$C$2:$C$86,C139,'TABELLA DI APPOGGIO'!$A$2:$A$86,"=Sì"),)</f>
        <v>0</v>
      </c>
      <c r="F139" s="226">
        <f ca="1">IFERROR(SUMIFS('TABELLA DI APPOGGIO'!$CU$2:$CU$86,'TABELLA DI APPOGGIO'!$C$2:$C$86,C139,'TABELLA DI APPOGGIO'!$A$2:$A$86,"=Sì"),)</f>
        <v>0</v>
      </c>
      <c r="G139" s="225">
        <f ca="1">IFERROR(SUMIFS('TABELLA DI APPOGGIO'!$CV$2:$CV$86,'TABELLA DI APPOGGIO'!$C$2:$C$86,C139,'TABELLA DI APPOGGIO'!$A$2:$A$86,"=Sì"),)</f>
        <v>0</v>
      </c>
      <c r="H139" s="226">
        <f ca="1">IFERROR(SUMIFS('TABELLA DI APPOGGIO'!$CW$2:$CW$86,'TABELLA DI APPOGGIO'!$C$2:$C$86,C139,'TABELLA DI APPOGGIO'!$A$2:$A$86,"=Sì"),)</f>
        <v>0</v>
      </c>
      <c r="I139" s="225">
        <f ca="1">IFERROR(SUMIFS('TABELLA DI APPOGGIO'!$CX$2:$CX$86,'TABELLA DI APPOGGIO'!$C$2:$C$86,C139,'TABELLA DI APPOGGIO'!$A$2:$A$86,"=Sì"),)</f>
        <v>0</v>
      </c>
      <c r="J139" s="226">
        <f ca="1">IFERROR(SUMIFS('TABELLA DI APPOGGIO'!$CY$2:$CY$86,'TABELLA DI APPOGGIO'!$C$2:$C$86,C139,'TABELLA DI APPOGGIO'!$A$2:$A$86,"=Sì"),)</f>
        <v>0</v>
      </c>
      <c r="K139" s="225">
        <f ca="1">IFERROR(SUMIFS('TABELLA DI APPOGGIO'!$CZ$2:$CZ$86,'TABELLA DI APPOGGIO'!$C$2:$C$86,C139,'TABELLA DI APPOGGIO'!$A$2:$A$86,"=Sì"),)</f>
        <v>0</v>
      </c>
      <c r="L139" s="226">
        <f ca="1">IFERROR(SUMIFS('TABELLA DI APPOGGIO'!$DA$2:$DA$86,'TABELLA DI APPOGGIO'!$C$2:$C$86,C139,'TABELLA DI APPOGGIO'!$A$2:$A$86,"=Sì"),)</f>
        <v>0</v>
      </c>
      <c r="M139" s="227">
        <f ca="1">IFERROR(SUMIFS('TABELLA DI APPOGGIO'!$DB$2:$DB$86,'TABELLA DI APPOGGIO'!$C$2:$C$86,C101,'TABELLA DI APPOGGIO'!$A$2:$A$86,"=Sì"),)</f>
        <v>0</v>
      </c>
      <c r="N139" s="228">
        <f t="shared" ca="1" si="9"/>
        <v>0</v>
      </c>
      <c r="O139" s="225" t="str">
        <f t="shared" ca="1" si="10"/>
        <v>NO</v>
      </c>
      <c r="P139" s="226">
        <f ca="1">IFERROR(SUMIFS('TABELLA DI APPOGGIO'!$BF$2:$BF$86,'TABELLA DI APPOGGIO'!$C$2:$C$86,C139,'TABELLA DI APPOGGIO'!$A$2:$A$86,"=Sì"),)</f>
        <v>0</v>
      </c>
    </row>
    <row r="140" spans="1:16">
      <c r="A140" s="245" t="s">
        <v>888</v>
      </c>
      <c r="B140" s="246" t="s">
        <v>639</v>
      </c>
      <c r="C140" s="247" t="s">
        <v>893</v>
      </c>
      <c r="D140" s="248" t="s">
        <v>894</v>
      </c>
      <c r="E140" s="249">
        <f ca="1">IFERROR(SUMIFS('TABELLA DI APPOGGIO'!$CT$2:$CT$86,'TABELLA DI APPOGGIO'!$C$2:$C$86,C140,'TABELLA DI APPOGGIO'!$A$2:$A$86,"=Sì"),)</f>
        <v>0</v>
      </c>
      <c r="F140" s="250">
        <f ca="1">IFERROR(SUMIFS('TABELLA DI APPOGGIO'!$CU$2:$CU$86,'TABELLA DI APPOGGIO'!$C$2:$C$86,C140,'TABELLA DI APPOGGIO'!$A$2:$A$86,"=Sì"),)</f>
        <v>0</v>
      </c>
      <c r="G140" s="249">
        <f ca="1">IFERROR(SUMIFS('TABELLA DI APPOGGIO'!$CV$2:$CV$86,'TABELLA DI APPOGGIO'!$C$2:$C$86,C140,'TABELLA DI APPOGGIO'!$A$2:$A$86,"=Sì"),)</f>
        <v>0</v>
      </c>
      <c r="H140" s="250">
        <f ca="1">IFERROR(SUMIFS('TABELLA DI APPOGGIO'!$CW$2:$CW$86,'TABELLA DI APPOGGIO'!$C$2:$C$86,C140,'TABELLA DI APPOGGIO'!$A$2:$A$86,"=Sì"),)</f>
        <v>0</v>
      </c>
      <c r="I140" s="249">
        <f ca="1">IFERROR(SUMIFS('TABELLA DI APPOGGIO'!$CX$2:$CX$86,'TABELLA DI APPOGGIO'!$C$2:$C$86,C140,'TABELLA DI APPOGGIO'!$A$2:$A$86,"=Sì"),)</f>
        <v>0</v>
      </c>
      <c r="J140" s="250">
        <f ca="1">IFERROR(SUMIFS('TABELLA DI APPOGGIO'!$CY$2:$CY$86,'TABELLA DI APPOGGIO'!$C$2:$C$86,C140,'TABELLA DI APPOGGIO'!$A$2:$A$86,"=Sì"),)</f>
        <v>0</v>
      </c>
      <c r="K140" s="249">
        <f ca="1">IFERROR(SUMIFS('TABELLA DI APPOGGIO'!$CZ$2:$CZ$86,'TABELLA DI APPOGGIO'!$C$2:$C$86,C140,'TABELLA DI APPOGGIO'!$A$2:$A$86,"=Sì"),)</f>
        <v>0</v>
      </c>
      <c r="L140" s="250">
        <f ca="1">IFERROR(SUMIFS('TABELLA DI APPOGGIO'!$DA$2:$DA$86,'TABELLA DI APPOGGIO'!$C$2:$C$86,C140,'TABELLA DI APPOGGIO'!$A$2:$A$86,"=Sì"),)</f>
        <v>0</v>
      </c>
      <c r="M140" s="251">
        <f ca="1">IFERROR(SUMIFS('TABELLA DI APPOGGIO'!$DB$2:$DB$86,'TABELLA DI APPOGGIO'!$C$2:$C$86,C102,'TABELLA DI APPOGGIO'!$A$2:$A$86,"=Sì"),)</f>
        <v>0</v>
      </c>
      <c r="N140" s="252">
        <f t="shared" ca="1" si="9"/>
        <v>0</v>
      </c>
      <c r="O140" s="249" t="str">
        <f t="shared" ca="1" si="10"/>
        <v>NO</v>
      </c>
      <c r="P140" s="250">
        <f ca="1">IFERROR(SUMIFS('TABELLA DI APPOGGIO'!$BF$2:$BF$86,'TABELLA DI APPOGGIO'!$C$2:$C$86,C140,'TABELLA DI APPOGGIO'!$A$2:$A$86,"=Sì"),)</f>
        <v>0</v>
      </c>
    </row>
    <row r="141" spans="1:16">
      <c r="A141" s="214" t="s">
        <v>895</v>
      </c>
      <c r="B141" s="215" t="s">
        <v>316</v>
      </c>
      <c r="C141" s="216" t="s">
        <v>896</v>
      </c>
      <c r="D141" s="217" t="s">
        <v>266</v>
      </c>
      <c r="E141" s="218">
        <f ca="1">IFERROR(SUMIFS('TABELLA DI APPOGGIO'!$CT$2:$CT$86,'TABELLA DI APPOGGIO'!$C$2:$C$86,C141,'TABELLA DI APPOGGIO'!$A$2:$A$86,"=Sì"),)</f>
        <v>0</v>
      </c>
      <c r="F141" s="219">
        <f ca="1">IFERROR(SUMIFS('TABELLA DI APPOGGIO'!$CU$2:$CU$86,'TABELLA DI APPOGGIO'!$C$2:$C$86,C141,'TABELLA DI APPOGGIO'!$A$2:$A$86,"=Sì"),)</f>
        <v>0</v>
      </c>
      <c r="G141" s="218">
        <f ca="1">IFERROR(SUMIFS('TABELLA DI APPOGGIO'!$CV$2:$CV$86,'TABELLA DI APPOGGIO'!$C$2:$C$86,C141,'TABELLA DI APPOGGIO'!$A$2:$A$86,"=Sì"),)</f>
        <v>0</v>
      </c>
      <c r="H141" s="219">
        <f ca="1">IFERROR(SUMIFS('TABELLA DI APPOGGIO'!$CW$2:$CW$86,'TABELLA DI APPOGGIO'!$C$2:$C$86,C141,'TABELLA DI APPOGGIO'!$A$2:$A$86,"=Sì"),)</f>
        <v>0</v>
      </c>
      <c r="I141" s="218">
        <f ca="1">IFERROR(SUMIFS('TABELLA DI APPOGGIO'!$CX$2:$CX$86,'TABELLA DI APPOGGIO'!$C$2:$C$86,C141,'TABELLA DI APPOGGIO'!$A$2:$A$86,"=Sì"),)</f>
        <v>0</v>
      </c>
      <c r="J141" s="219">
        <f ca="1">IFERROR(SUMIFS('TABELLA DI APPOGGIO'!$CY$2:$CY$86,'TABELLA DI APPOGGIO'!$C$2:$C$86,C141,'TABELLA DI APPOGGIO'!$A$2:$A$86,"=Sì"),)</f>
        <v>0</v>
      </c>
      <c r="K141" s="218">
        <f ca="1">IFERROR(SUMIFS('TABELLA DI APPOGGIO'!$CZ$2:$CZ$86,'TABELLA DI APPOGGIO'!$C$2:$C$86,C141,'TABELLA DI APPOGGIO'!$A$2:$A$86,"=Sì"),)</f>
        <v>0</v>
      </c>
      <c r="L141" s="219">
        <f ca="1">IFERROR(SUMIFS('TABELLA DI APPOGGIO'!$DA$2:$DA$86,'TABELLA DI APPOGGIO'!$C$2:$C$86,C141,'TABELLA DI APPOGGIO'!$A$2:$A$86,"=Sì"),)</f>
        <v>0</v>
      </c>
      <c r="M141" s="220">
        <f ca="1">IFERROR(SUMIFS('TABELLA DI APPOGGIO'!$DB$2:$DB$86,'TABELLA DI APPOGGIO'!$C$2:$C$86,C103,'TABELLA DI APPOGGIO'!$A$2:$A$86,"=Sì"),)</f>
        <v>0</v>
      </c>
      <c r="N141" s="221">
        <f t="shared" ca="1" si="9"/>
        <v>0</v>
      </c>
      <c r="O141" s="218" t="str">
        <f t="shared" ca="1" si="10"/>
        <v>NO</v>
      </c>
      <c r="P141" s="219">
        <f ca="1">IFERROR(SUMIFS('TABELLA DI APPOGGIO'!$BF$2:$BF$86,'TABELLA DI APPOGGIO'!$C$2:$C$86,C141,'TABELLA DI APPOGGIO'!$A$2:$A$86,"=Sì"),)</f>
        <v>0</v>
      </c>
    </row>
    <row r="142" spans="1:16">
      <c r="A142" s="222" t="s">
        <v>895</v>
      </c>
      <c r="B142" s="223" t="s">
        <v>316</v>
      </c>
      <c r="C142" s="198" t="s">
        <v>897</v>
      </c>
      <c r="D142" s="224" t="s">
        <v>669</v>
      </c>
      <c r="E142" s="225">
        <f ca="1">IFERROR(SUMIFS('TABELLA DI APPOGGIO'!$CT$2:$CT$86,'TABELLA DI APPOGGIO'!$C$2:$C$86,C142,'TABELLA DI APPOGGIO'!$A$2:$A$86,"=Sì"),)</f>
        <v>0</v>
      </c>
      <c r="F142" s="226">
        <f ca="1">IFERROR(SUMIFS('TABELLA DI APPOGGIO'!$CU$2:$CU$86,'TABELLA DI APPOGGIO'!$C$2:$C$86,C142,'TABELLA DI APPOGGIO'!$A$2:$A$86,"=Sì"),)</f>
        <v>0</v>
      </c>
      <c r="G142" s="225">
        <f ca="1">IFERROR(SUMIFS('TABELLA DI APPOGGIO'!$CV$2:$CV$86,'TABELLA DI APPOGGIO'!$C$2:$C$86,C142,'TABELLA DI APPOGGIO'!$A$2:$A$86,"=Sì"),)</f>
        <v>0</v>
      </c>
      <c r="H142" s="226">
        <f ca="1">IFERROR(SUMIFS('TABELLA DI APPOGGIO'!$CW$2:$CW$86,'TABELLA DI APPOGGIO'!$C$2:$C$86,C142,'TABELLA DI APPOGGIO'!$A$2:$A$86,"=Sì"),)</f>
        <v>0</v>
      </c>
      <c r="I142" s="225">
        <f ca="1">IFERROR(SUMIFS('TABELLA DI APPOGGIO'!$CX$2:$CX$86,'TABELLA DI APPOGGIO'!$C$2:$C$86,C142,'TABELLA DI APPOGGIO'!$A$2:$A$86,"=Sì"),)</f>
        <v>0</v>
      </c>
      <c r="J142" s="226">
        <f ca="1">IFERROR(SUMIFS('TABELLA DI APPOGGIO'!$CY$2:$CY$86,'TABELLA DI APPOGGIO'!$C$2:$C$86,C142,'TABELLA DI APPOGGIO'!$A$2:$A$86,"=Sì"),)</f>
        <v>0</v>
      </c>
      <c r="K142" s="225">
        <f ca="1">IFERROR(SUMIFS('TABELLA DI APPOGGIO'!$CZ$2:$CZ$86,'TABELLA DI APPOGGIO'!$C$2:$C$86,C142,'TABELLA DI APPOGGIO'!$A$2:$A$86,"=Sì"),)</f>
        <v>0</v>
      </c>
      <c r="L142" s="226">
        <f ca="1">IFERROR(SUMIFS('TABELLA DI APPOGGIO'!$DA$2:$DA$86,'TABELLA DI APPOGGIO'!$C$2:$C$86,C142,'TABELLA DI APPOGGIO'!$A$2:$A$86,"=Sì"),)</f>
        <v>0</v>
      </c>
      <c r="M142" s="227">
        <f ca="1">IFERROR(SUMIFS('TABELLA DI APPOGGIO'!$DB$2:$DB$86,'TABELLA DI APPOGGIO'!$C$2:$C$86,C104,'TABELLA DI APPOGGIO'!$A$2:$A$86,"=Sì"),)</f>
        <v>0</v>
      </c>
      <c r="N142" s="228">
        <f t="shared" ca="1" si="9"/>
        <v>0</v>
      </c>
      <c r="O142" s="225" t="str">
        <f t="shared" ca="1" si="10"/>
        <v>NO</v>
      </c>
      <c r="P142" s="226">
        <f ca="1">IFERROR(SUMIFS('TABELLA DI APPOGGIO'!$BF$2:$BF$86,'TABELLA DI APPOGGIO'!$C$2:$C$86,C142,'TABELLA DI APPOGGIO'!$A$2:$A$86,"=Sì"),)</f>
        <v>0</v>
      </c>
    </row>
    <row r="143" spans="1:16">
      <c r="A143" s="222" t="s">
        <v>895</v>
      </c>
      <c r="B143" s="223" t="s">
        <v>316</v>
      </c>
      <c r="C143" s="198" t="s">
        <v>898</v>
      </c>
      <c r="D143" s="224" t="s">
        <v>899</v>
      </c>
      <c r="E143" s="225">
        <f ca="1">IFERROR(SUMIFS('TABELLA DI APPOGGIO'!$CT$2:$CT$86,'TABELLA DI APPOGGIO'!$C$2:$C$86,C143,'TABELLA DI APPOGGIO'!$A$2:$A$86,"=Sì"),)</f>
        <v>0</v>
      </c>
      <c r="F143" s="226">
        <f ca="1">IFERROR(SUMIFS('TABELLA DI APPOGGIO'!$CU$2:$CU$86,'TABELLA DI APPOGGIO'!$C$2:$C$86,C143,'TABELLA DI APPOGGIO'!$A$2:$A$86,"=Sì"),)</f>
        <v>0</v>
      </c>
      <c r="G143" s="225">
        <f ca="1">IFERROR(SUMIFS('TABELLA DI APPOGGIO'!$CV$2:$CV$86,'TABELLA DI APPOGGIO'!$C$2:$C$86,C143,'TABELLA DI APPOGGIO'!$A$2:$A$86,"=Sì"),)</f>
        <v>0</v>
      </c>
      <c r="H143" s="226">
        <f ca="1">IFERROR(SUMIFS('TABELLA DI APPOGGIO'!$CW$2:$CW$86,'TABELLA DI APPOGGIO'!$C$2:$C$86,C143,'TABELLA DI APPOGGIO'!$A$2:$A$86,"=Sì"),)</f>
        <v>0</v>
      </c>
      <c r="I143" s="225">
        <f ca="1">IFERROR(SUMIFS('TABELLA DI APPOGGIO'!$CX$2:$CX$86,'TABELLA DI APPOGGIO'!$C$2:$C$86,C143,'TABELLA DI APPOGGIO'!$A$2:$A$86,"=Sì"),)</f>
        <v>0</v>
      </c>
      <c r="J143" s="226">
        <f ca="1">IFERROR(SUMIFS('TABELLA DI APPOGGIO'!$CY$2:$CY$86,'TABELLA DI APPOGGIO'!$C$2:$C$86,C143,'TABELLA DI APPOGGIO'!$A$2:$A$86,"=Sì"),)</f>
        <v>0</v>
      </c>
      <c r="K143" s="225">
        <f ca="1">IFERROR(SUMIFS('TABELLA DI APPOGGIO'!$CZ$2:$CZ$86,'TABELLA DI APPOGGIO'!$C$2:$C$86,C143,'TABELLA DI APPOGGIO'!$A$2:$A$86,"=Sì"),)</f>
        <v>0</v>
      </c>
      <c r="L143" s="226">
        <f ca="1">IFERROR(SUMIFS('TABELLA DI APPOGGIO'!$DA$2:$DA$86,'TABELLA DI APPOGGIO'!$C$2:$C$86,C143,'TABELLA DI APPOGGIO'!$A$2:$A$86,"=Sì"),)</f>
        <v>0</v>
      </c>
      <c r="M143" s="227">
        <f ca="1">IFERROR(SUMIFS('TABELLA DI APPOGGIO'!$DB$2:$DB$86,'TABELLA DI APPOGGIO'!$C$2:$C$86,C105,'TABELLA DI APPOGGIO'!$A$2:$A$86,"=Sì"),)</f>
        <v>0</v>
      </c>
      <c r="N143" s="228">
        <f t="shared" ca="1" si="9"/>
        <v>0</v>
      </c>
      <c r="O143" s="225" t="str">
        <f t="shared" ca="1" si="10"/>
        <v>NO</v>
      </c>
      <c r="P143" s="226">
        <f ca="1">IFERROR(SUMIFS('TABELLA DI APPOGGIO'!$BF$2:$BF$86,'TABELLA DI APPOGGIO'!$C$2:$C$86,C143,'TABELLA DI APPOGGIO'!$A$2:$A$86,"=Sì"),)</f>
        <v>0</v>
      </c>
    </row>
    <row r="144" spans="1:16">
      <c r="A144" s="222" t="s">
        <v>895</v>
      </c>
      <c r="B144" s="223" t="s">
        <v>316</v>
      </c>
      <c r="C144" s="198" t="s">
        <v>900</v>
      </c>
      <c r="D144" s="224" t="s">
        <v>901</v>
      </c>
      <c r="E144" s="225">
        <f ca="1">IFERROR(SUMIFS('TABELLA DI APPOGGIO'!$CT$2:$CT$86,'TABELLA DI APPOGGIO'!$C$2:$C$86,C144,'TABELLA DI APPOGGIO'!$A$2:$A$86,"=Sì"),)</f>
        <v>0</v>
      </c>
      <c r="F144" s="226">
        <f ca="1">IFERROR(SUMIFS('TABELLA DI APPOGGIO'!$CU$2:$CU$86,'TABELLA DI APPOGGIO'!$C$2:$C$86,C144,'TABELLA DI APPOGGIO'!$A$2:$A$86,"=Sì"),)</f>
        <v>0</v>
      </c>
      <c r="G144" s="225">
        <f ca="1">IFERROR(SUMIFS('TABELLA DI APPOGGIO'!$CV$2:$CV$86,'TABELLA DI APPOGGIO'!$C$2:$C$86,C144,'TABELLA DI APPOGGIO'!$A$2:$A$86,"=Sì"),)</f>
        <v>0</v>
      </c>
      <c r="H144" s="226">
        <f ca="1">IFERROR(SUMIFS('TABELLA DI APPOGGIO'!$CW$2:$CW$86,'TABELLA DI APPOGGIO'!$C$2:$C$86,C144,'TABELLA DI APPOGGIO'!$A$2:$A$86,"=Sì"),)</f>
        <v>0</v>
      </c>
      <c r="I144" s="225">
        <f ca="1">IFERROR(SUMIFS('TABELLA DI APPOGGIO'!$CX$2:$CX$86,'TABELLA DI APPOGGIO'!$C$2:$C$86,C144,'TABELLA DI APPOGGIO'!$A$2:$A$86,"=Sì"),)</f>
        <v>0</v>
      </c>
      <c r="J144" s="226">
        <f ca="1">IFERROR(SUMIFS('TABELLA DI APPOGGIO'!$CY$2:$CY$86,'TABELLA DI APPOGGIO'!$C$2:$C$86,C144,'TABELLA DI APPOGGIO'!$A$2:$A$86,"=Sì"),)</f>
        <v>0</v>
      </c>
      <c r="K144" s="225">
        <f ca="1">IFERROR(SUMIFS('TABELLA DI APPOGGIO'!$CZ$2:$CZ$86,'TABELLA DI APPOGGIO'!$C$2:$C$86,C144,'TABELLA DI APPOGGIO'!$A$2:$A$86,"=Sì"),)</f>
        <v>0</v>
      </c>
      <c r="L144" s="226">
        <f ca="1">IFERROR(SUMIFS('TABELLA DI APPOGGIO'!$DA$2:$DA$86,'TABELLA DI APPOGGIO'!$C$2:$C$86,C144,'TABELLA DI APPOGGIO'!$A$2:$A$86,"=Sì"),)</f>
        <v>0</v>
      </c>
      <c r="M144" s="227">
        <f ca="1">IFERROR(SUMIFS('TABELLA DI APPOGGIO'!$DB$2:$DB$86,'TABELLA DI APPOGGIO'!$C$2:$C$86,C106,'TABELLA DI APPOGGIO'!$A$2:$A$86,"=Sì"),)</f>
        <v>0</v>
      </c>
      <c r="N144" s="228">
        <f t="shared" ca="1" si="9"/>
        <v>0</v>
      </c>
      <c r="O144" s="225" t="str">
        <f t="shared" ca="1" si="10"/>
        <v>NO</v>
      </c>
      <c r="P144" s="226">
        <f ca="1">IFERROR(SUMIFS('TABELLA DI APPOGGIO'!$BF$2:$BF$86,'TABELLA DI APPOGGIO'!$C$2:$C$86,C144,'TABELLA DI APPOGGIO'!$A$2:$A$86,"=Sì"),)</f>
        <v>0</v>
      </c>
    </row>
    <row r="145" spans="1:16">
      <c r="A145" s="222" t="s">
        <v>895</v>
      </c>
      <c r="B145" s="223" t="s">
        <v>316</v>
      </c>
      <c r="C145" s="198" t="s">
        <v>902</v>
      </c>
      <c r="D145" s="224" t="s">
        <v>903</v>
      </c>
      <c r="E145" s="225">
        <f ca="1">IFERROR(SUMIFS('TABELLA DI APPOGGIO'!$CT$2:$CT$86,'TABELLA DI APPOGGIO'!$C$2:$C$86,C145,'TABELLA DI APPOGGIO'!$A$2:$A$86,"=Sì"),)</f>
        <v>0</v>
      </c>
      <c r="F145" s="226">
        <f ca="1">IFERROR(SUMIFS('TABELLA DI APPOGGIO'!$CU$2:$CU$86,'TABELLA DI APPOGGIO'!$C$2:$C$86,C145,'TABELLA DI APPOGGIO'!$A$2:$A$86,"=Sì"),)</f>
        <v>0</v>
      </c>
      <c r="G145" s="225">
        <f ca="1">IFERROR(SUMIFS('TABELLA DI APPOGGIO'!$CV$2:$CV$86,'TABELLA DI APPOGGIO'!$C$2:$C$86,C145,'TABELLA DI APPOGGIO'!$A$2:$A$86,"=Sì"),)</f>
        <v>0</v>
      </c>
      <c r="H145" s="226">
        <f ca="1">IFERROR(SUMIFS('TABELLA DI APPOGGIO'!$CW$2:$CW$86,'TABELLA DI APPOGGIO'!$C$2:$C$86,C145,'TABELLA DI APPOGGIO'!$A$2:$A$86,"=Sì"),)</f>
        <v>0</v>
      </c>
      <c r="I145" s="225">
        <f ca="1">IFERROR(SUMIFS('TABELLA DI APPOGGIO'!$CX$2:$CX$86,'TABELLA DI APPOGGIO'!$C$2:$C$86,C145,'TABELLA DI APPOGGIO'!$A$2:$A$86,"=Sì"),)</f>
        <v>0</v>
      </c>
      <c r="J145" s="226">
        <f ca="1">IFERROR(SUMIFS('TABELLA DI APPOGGIO'!$CY$2:$CY$86,'TABELLA DI APPOGGIO'!$C$2:$C$86,C145,'TABELLA DI APPOGGIO'!$A$2:$A$86,"=Sì"),)</f>
        <v>0</v>
      </c>
      <c r="K145" s="225">
        <f ca="1">IFERROR(SUMIFS('TABELLA DI APPOGGIO'!$CZ$2:$CZ$86,'TABELLA DI APPOGGIO'!$C$2:$C$86,C145,'TABELLA DI APPOGGIO'!$A$2:$A$86,"=Sì"),)</f>
        <v>0</v>
      </c>
      <c r="L145" s="226">
        <f ca="1">IFERROR(SUMIFS('TABELLA DI APPOGGIO'!$DA$2:$DA$86,'TABELLA DI APPOGGIO'!$C$2:$C$86,C145,'TABELLA DI APPOGGIO'!$A$2:$A$86,"=Sì"),)</f>
        <v>0</v>
      </c>
      <c r="M145" s="227">
        <f ca="1">IFERROR(SUMIFS('TABELLA DI APPOGGIO'!$DB$2:$DB$86,'TABELLA DI APPOGGIO'!$C$2:$C$86,C107,'TABELLA DI APPOGGIO'!$A$2:$A$86,"=Sì"),)</f>
        <v>0</v>
      </c>
      <c r="N145" s="228">
        <f t="shared" ca="1" si="9"/>
        <v>0</v>
      </c>
      <c r="O145" s="225" t="str">
        <f t="shared" ca="1" si="10"/>
        <v>NO</v>
      </c>
      <c r="P145" s="226">
        <f ca="1">IFERROR(SUMIFS('TABELLA DI APPOGGIO'!$BF$2:$BF$86,'TABELLA DI APPOGGIO'!$C$2:$C$86,C145,'TABELLA DI APPOGGIO'!$A$2:$A$86,"=Sì"),)</f>
        <v>0</v>
      </c>
    </row>
    <row r="146" spans="1:16">
      <c r="A146" s="222" t="s">
        <v>895</v>
      </c>
      <c r="B146" s="223" t="s">
        <v>316</v>
      </c>
      <c r="C146" s="198" t="s">
        <v>904</v>
      </c>
      <c r="D146" s="224" t="s">
        <v>905</v>
      </c>
      <c r="E146" s="225">
        <f ca="1">IFERROR(SUMIFS('TABELLA DI APPOGGIO'!$CT$2:$CT$86,'TABELLA DI APPOGGIO'!$C$2:$C$86,C146,'TABELLA DI APPOGGIO'!$A$2:$A$86,"=Sì"),)</f>
        <v>0</v>
      </c>
      <c r="F146" s="226">
        <f ca="1">IFERROR(SUMIFS('TABELLA DI APPOGGIO'!$CU$2:$CU$86,'TABELLA DI APPOGGIO'!$C$2:$C$86,C146,'TABELLA DI APPOGGIO'!$A$2:$A$86,"=Sì"),)</f>
        <v>0</v>
      </c>
      <c r="G146" s="225">
        <f ca="1">IFERROR(SUMIFS('TABELLA DI APPOGGIO'!$CV$2:$CV$86,'TABELLA DI APPOGGIO'!$C$2:$C$86,C146,'TABELLA DI APPOGGIO'!$A$2:$A$86,"=Sì"),)</f>
        <v>0</v>
      </c>
      <c r="H146" s="226">
        <f ca="1">IFERROR(SUMIFS('TABELLA DI APPOGGIO'!$CW$2:$CW$86,'TABELLA DI APPOGGIO'!$C$2:$C$86,C146,'TABELLA DI APPOGGIO'!$A$2:$A$86,"=Sì"),)</f>
        <v>0</v>
      </c>
      <c r="I146" s="225">
        <f ca="1">IFERROR(SUMIFS('TABELLA DI APPOGGIO'!$CX$2:$CX$86,'TABELLA DI APPOGGIO'!$C$2:$C$86,C146,'TABELLA DI APPOGGIO'!$A$2:$A$86,"=Sì"),)</f>
        <v>0</v>
      </c>
      <c r="J146" s="226">
        <f ca="1">IFERROR(SUMIFS('TABELLA DI APPOGGIO'!$CY$2:$CY$86,'TABELLA DI APPOGGIO'!$C$2:$C$86,C146,'TABELLA DI APPOGGIO'!$A$2:$A$86,"=Sì"),)</f>
        <v>0</v>
      </c>
      <c r="K146" s="225">
        <f ca="1">IFERROR(SUMIFS('TABELLA DI APPOGGIO'!$CZ$2:$CZ$86,'TABELLA DI APPOGGIO'!$C$2:$C$86,C146,'TABELLA DI APPOGGIO'!$A$2:$A$86,"=Sì"),)</f>
        <v>0</v>
      </c>
      <c r="L146" s="226">
        <f ca="1">IFERROR(SUMIFS('TABELLA DI APPOGGIO'!$DA$2:$DA$86,'TABELLA DI APPOGGIO'!$C$2:$C$86,C146,'TABELLA DI APPOGGIO'!$A$2:$A$86,"=Sì"),)</f>
        <v>0</v>
      </c>
      <c r="M146" s="227">
        <f ca="1">IFERROR(SUMIFS('TABELLA DI APPOGGIO'!$DB$2:$DB$86,'TABELLA DI APPOGGIO'!$C$2:$C$86,C108,'TABELLA DI APPOGGIO'!$A$2:$A$86,"=Sì"),)</f>
        <v>0</v>
      </c>
      <c r="N146" s="228">
        <f t="shared" ca="1" si="9"/>
        <v>0</v>
      </c>
      <c r="O146" s="225" t="str">
        <f t="shared" ca="1" si="10"/>
        <v>NO</v>
      </c>
      <c r="P146" s="226">
        <f ca="1">IFERROR(SUMIFS('TABELLA DI APPOGGIO'!$BF$2:$BF$86,'TABELLA DI APPOGGIO'!$C$2:$C$86,C146,'TABELLA DI APPOGGIO'!$A$2:$A$86,"=Sì"),)</f>
        <v>0</v>
      </c>
    </row>
    <row r="147" spans="1:16">
      <c r="A147" s="229" t="s">
        <v>895</v>
      </c>
      <c r="B147" s="230" t="s">
        <v>316</v>
      </c>
      <c r="C147" s="231" t="s">
        <v>906</v>
      </c>
      <c r="D147" s="232" t="s">
        <v>907</v>
      </c>
      <c r="E147" s="233">
        <f ca="1">IFERROR(SUMIFS('TABELLA DI APPOGGIO'!$CT$2:$CT$86,'TABELLA DI APPOGGIO'!$C$2:$C$86,C147,'TABELLA DI APPOGGIO'!$A$2:$A$86,"=Sì"),)</f>
        <v>0</v>
      </c>
      <c r="F147" s="234">
        <f ca="1">IFERROR(SUMIFS('TABELLA DI APPOGGIO'!$CU$2:$CU$86,'TABELLA DI APPOGGIO'!$C$2:$C$86,C147,'TABELLA DI APPOGGIO'!$A$2:$A$86,"=Sì"),)</f>
        <v>0</v>
      </c>
      <c r="G147" s="233">
        <f ca="1">IFERROR(SUMIFS('TABELLA DI APPOGGIO'!$CV$2:$CV$86,'TABELLA DI APPOGGIO'!$C$2:$C$86,C147,'TABELLA DI APPOGGIO'!$A$2:$A$86,"=Sì"),)</f>
        <v>0</v>
      </c>
      <c r="H147" s="234">
        <f ca="1">IFERROR(SUMIFS('TABELLA DI APPOGGIO'!$CW$2:$CW$86,'TABELLA DI APPOGGIO'!$C$2:$C$86,C147,'TABELLA DI APPOGGIO'!$A$2:$A$86,"=Sì"),)</f>
        <v>0</v>
      </c>
      <c r="I147" s="233">
        <f ca="1">IFERROR(SUMIFS('TABELLA DI APPOGGIO'!$CX$2:$CX$86,'TABELLA DI APPOGGIO'!$C$2:$C$86,C147,'TABELLA DI APPOGGIO'!$A$2:$A$86,"=Sì"),)</f>
        <v>0</v>
      </c>
      <c r="J147" s="234">
        <f ca="1">IFERROR(SUMIFS('TABELLA DI APPOGGIO'!$CY$2:$CY$86,'TABELLA DI APPOGGIO'!$C$2:$C$86,C147,'TABELLA DI APPOGGIO'!$A$2:$A$86,"=Sì"),)</f>
        <v>0</v>
      </c>
      <c r="K147" s="233">
        <f ca="1">IFERROR(SUMIFS('TABELLA DI APPOGGIO'!$CZ$2:$CZ$86,'TABELLA DI APPOGGIO'!$C$2:$C$86,C147,'TABELLA DI APPOGGIO'!$A$2:$A$86,"=Sì"),)</f>
        <v>0</v>
      </c>
      <c r="L147" s="234">
        <f ca="1">IFERROR(SUMIFS('TABELLA DI APPOGGIO'!$DA$2:$DA$86,'TABELLA DI APPOGGIO'!$C$2:$C$86,C147,'TABELLA DI APPOGGIO'!$A$2:$A$86,"=Sì"),)</f>
        <v>0</v>
      </c>
      <c r="M147" s="235">
        <f ca="1">IFERROR(SUMIFS('TABELLA DI APPOGGIO'!$DB$2:$DB$86,'TABELLA DI APPOGGIO'!$C$2:$C$86,C109,'TABELLA DI APPOGGIO'!$A$2:$A$86,"=Sì"),)</f>
        <v>0</v>
      </c>
      <c r="N147" s="236">
        <f t="shared" ca="1" si="9"/>
        <v>0</v>
      </c>
      <c r="O147" s="233" t="str">
        <f t="shared" ca="1" si="10"/>
        <v>NO</v>
      </c>
      <c r="P147" s="234">
        <f ca="1">IFERROR(SUMIFS('TABELLA DI APPOGGIO'!$BF$2:$BF$86,'TABELLA DI APPOGGIO'!$C$2:$C$86,C147,'TABELLA DI APPOGGIO'!$A$2:$A$86,"=Sì"),)</f>
        <v>0</v>
      </c>
    </row>
    <row r="148" spans="1:16">
      <c r="A148" s="237" t="s">
        <v>908</v>
      </c>
      <c r="B148" s="238" t="s">
        <v>908</v>
      </c>
      <c r="C148" s="239" t="s">
        <v>42</v>
      </c>
      <c r="D148" s="240" t="s">
        <v>43</v>
      </c>
      <c r="E148" s="241">
        <f ca="1">IFERROR(SUMIFS('TABELLA DI APPOGGIO'!$CT$2:$CT$86,'TABELLA DI APPOGGIO'!$C$2:$C$86,C148,'TABELLA DI APPOGGIO'!$A$2:$A$86,"=Sì"),)</f>
        <v>0</v>
      </c>
      <c r="F148" s="242">
        <f ca="1">IFERROR(SUMIFS('TABELLA DI APPOGGIO'!$CU$2:$CU$86,'TABELLA DI APPOGGIO'!$C$2:$C$86,C148,'TABELLA DI APPOGGIO'!$A$2:$A$86,"=Sì"),)</f>
        <v>0</v>
      </c>
      <c r="G148" s="241">
        <f ca="1">IFERROR(SUMIFS('TABELLA DI APPOGGIO'!$CV$2:$CV$86,'TABELLA DI APPOGGIO'!$C$2:$C$86,C148,'TABELLA DI APPOGGIO'!$A$2:$A$86,"=Sì"),)</f>
        <v>0</v>
      </c>
      <c r="H148" s="242">
        <f ca="1">IFERROR(SUMIFS('TABELLA DI APPOGGIO'!$CW$2:$CW$86,'TABELLA DI APPOGGIO'!$C$2:$C$86,C148,'TABELLA DI APPOGGIO'!$A$2:$A$86,"=Sì"),)</f>
        <v>0</v>
      </c>
      <c r="I148" s="241">
        <f ca="1">IFERROR(SUMIFS('TABELLA DI APPOGGIO'!$CX$2:$CX$86,'TABELLA DI APPOGGIO'!$C$2:$C$86,C148,'TABELLA DI APPOGGIO'!$A$2:$A$86,"=Sì"),)</f>
        <v>0</v>
      </c>
      <c r="J148" s="242">
        <f ca="1">IFERROR(SUMIFS('TABELLA DI APPOGGIO'!$CY$2:$CY$86,'TABELLA DI APPOGGIO'!$C$2:$C$86,C148,'TABELLA DI APPOGGIO'!$A$2:$A$86,"=Sì"),)</f>
        <v>0</v>
      </c>
      <c r="K148" s="241">
        <f ca="1">IFERROR(SUMIFS('TABELLA DI APPOGGIO'!$CZ$2:$CZ$86,'TABELLA DI APPOGGIO'!$C$2:$C$86,C148,'TABELLA DI APPOGGIO'!$A$2:$A$86,"=Sì"),)</f>
        <v>0</v>
      </c>
      <c r="L148" s="242">
        <f ca="1">IFERROR(SUMIFS('TABELLA DI APPOGGIO'!$DA$2:$DA$86,'TABELLA DI APPOGGIO'!$C$2:$C$86,C148,'TABELLA DI APPOGGIO'!$A$2:$A$86,"=Sì"),)</f>
        <v>0</v>
      </c>
      <c r="M148" s="243">
        <f ca="1">IFERROR(SUMIFS('TABELLA DI APPOGGIO'!$DB$2:$DB$86,'TABELLA DI APPOGGIO'!$C$2:$C$86,C110,'TABELLA DI APPOGGIO'!$A$2:$A$86,"=Sì"),)</f>
        <v>0</v>
      </c>
      <c r="N148" s="244">
        <f t="shared" ca="1" si="9"/>
        <v>0</v>
      </c>
      <c r="O148" s="241" t="str">
        <f t="shared" ca="1" si="10"/>
        <v>NO</v>
      </c>
      <c r="P148" s="242">
        <f ca="1">IFERROR(SUMIFS('TABELLA DI APPOGGIO'!$BF$2:$BF$86,'TABELLA DI APPOGGIO'!$C$2:$C$86,C148,'TABELLA DI APPOGGIO'!$A$2:$A$86,"=Sì"),)</f>
        <v>0</v>
      </c>
    </row>
    <row r="149" spans="1:16">
      <c r="A149" s="222" t="s">
        <v>908</v>
      </c>
      <c r="B149" s="223" t="s">
        <v>908</v>
      </c>
      <c r="C149" s="198" t="s">
        <v>46</v>
      </c>
      <c r="D149" s="224" t="s">
        <v>47</v>
      </c>
      <c r="E149" s="225">
        <f ca="1">IFERROR(SUMIFS('TABELLA DI APPOGGIO'!$CT$2:$CT$86,'TABELLA DI APPOGGIO'!$C$2:$C$86,C149,'TABELLA DI APPOGGIO'!$A$2:$A$86,"=Sì"),)</f>
        <v>0</v>
      </c>
      <c r="F149" s="226">
        <f ca="1">IFERROR(SUMIFS('TABELLA DI APPOGGIO'!$CU$2:$CU$86,'TABELLA DI APPOGGIO'!$C$2:$C$86,C149,'TABELLA DI APPOGGIO'!$A$2:$A$86,"=Sì"),)</f>
        <v>0</v>
      </c>
      <c r="G149" s="225">
        <f ca="1">IFERROR(SUMIFS('TABELLA DI APPOGGIO'!$CV$2:$CV$86,'TABELLA DI APPOGGIO'!$C$2:$C$86,C149,'TABELLA DI APPOGGIO'!$A$2:$A$86,"=Sì"),)</f>
        <v>0</v>
      </c>
      <c r="H149" s="226">
        <f ca="1">IFERROR(SUMIFS('TABELLA DI APPOGGIO'!$CW$2:$CW$86,'TABELLA DI APPOGGIO'!$C$2:$C$86,C149,'TABELLA DI APPOGGIO'!$A$2:$A$86,"=Sì"),)</f>
        <v>0</v>
      </c>
      <c r="I149" s="225">
        <f ca="1">IFERROR(SUMIFS('TABELLA DI APPOGGIO'!$CX$2:$CX$86,'TABELLA DI APPOGGIO'!$C$2:$C$86,C149,'TABELLA DI APPOGGIO'!$A$2:$A$86,"=Sì"),)</f>
        <v>0</v>
      </c>
      <c r="J149" s="226">
        <f ca="1">IFERROR(SUMIFS('TABELLA DI APPOGGIO'!$CY$2:$CY$86,'TABELLA DI APPOGGIO'!$C$2:$C$86,C149,'TABELLA DI APPOGGIO'!$A$2:$A$86,"=Sì"),)</f>
        <v>0</v>
      </c>
      <c r="K149" s="225">
        <f ca="1">IFERROR(SUMIFS('TABELLA DI APPOGGIO'!$CZ$2:$CZ$86,'TABELLA DI APPOGGIO'!$C$2:$C$86,C149,'TABELLA DI APPOGGIO'!$A$2:$A$86,"=Sì"),)</f>
        <v>0</v>
      </c>
      <c r="L149" s="226">
        <f ca="1">IFERROR(SUMIFS('TABELLA DI APPOGGIO'!$DA$2:$DA$86,'TABELLA DI APPOGGIO'!$C$2:$C$86,C149,'TABELLA DI APPOGGIO'!$A$2:$A$86,"=Sì"),)</f>
        <v>0</v>
      </c>
      <c r="M149" s="227">
        <f ca="1">IFERROR(SUMIFS('TABELLA DI APPOGGIO'!$DB$2:$DB$86,'TABELLA DI APPOGGIO'!$C$2:$C$86,C111,'TABELLA DI APPOGGIO'!$A$2:$A$86,"=Sì"),)</f>
        <v>0</v>
      </c>
      <c r="N149" s="228">
        <f t="shared" ca="1" si="9"/>
        <v>0</v>
      </c>
      <c r="O149" s="225" t="str">
        <f t="shared" ca="1" si="10"/>
        <v>NO</v>
      </c>
      <c r="P149" s="226">
        <f ca="1">IFERROR(SUMIFS('TABELLA DI APPOGGIO'!$BF$2:$BF$86,'TABELLA DI APPOGGIO'!$C$2:$C$86,C149,'TABELLA DI APPOGGIO'!$A$2:$A$86,"=Sì"),)</f>
        <v>0</v>
      </c>
    </row>
    <row r="150" spans="1:16">
      <c r="A150" s="229" t="s">
        <v>908</v>
      </c>
      <c r="B150" s="230" t="s">
        <v>908</v>
      </c>
      <c r="C150" s="231" t="s">
        <v>50</v>
      </c>
      <c r="D150" s="232" t="s">
        <v>711</v>
      </c>
      <c r="E150" s="233">
        <f ca="1">IFERROR(SUMIFS('TABELLA DI APPOGGIO'!$CT$2:$CT$86,'TABELLA DI APPOGGIO'!$C$2:$C$86,C150,'TABELLA DI APPOGGIO'!$A$2:$A$86,"=Sì"),)</f>
        <v>0</v>
      </c>
      <c r="F150" s="234">
        <f ca="1">IFERROR(SUMIFS('TABELLA DI APPOGGIO'!$CU$2:$CU$86,'TABELLA DI APPOGGIO'!$C$2:$C$86,C150,'TABELLA DI APPOGGIO'!$A$2:$A$86,"=Sì"),)</f>
        <v>0</v>
      </c>
      <c r="G150" s="233">
        <f ca="1">IFERROR(SUMIFS('TABELLA DI APPOGGIO'!$CV$2:$CV$86,'TABELLA DI APPOGGIO'!$C$2:$C$86,C150,'TABELLA DI APPOGGIO'!$A$2:$A$86,"=Sì"),)</f>
        <v>0</v>
      </c>
      <c r="H150" s="234">
        <f ca="1">IFERROR(SUMIFS('TABELLA DI APPOGGIO'!$CW$2:$CW$86,'TABELLA DI APPOGGIO'!$C$2:$C$86,C150,'TABELLA DI APPOGGIO'!$A$2:$A$86,"=Sì"),)</f>
        <v>0</v>
      </c>
      <c r="I150" s="233">
        <f ca="1">IFERROR(SUMIFS('TABELLA DI APPOGGIO'!$CX$2:$CX$86,'TABELLA DI APPOGGIO'!$C$2:$C$86,C150,'TABELLA DI APPOGGIO'!$A$2:$A$86,"=Sì"),)</f>
        <v>0</v>
      </c>
      <c r="J150" s="234">
        <f ca="1">IFERROR(SUMIFS('TABELLA DI APPOGGIO'!$CY$2:$CY$86,'TABELLA DI APPOGGIO'!$C$2:$C$86,C150,'TABELLA DI APPOGGIO'!$A$2:$A$86,"=Sì"),)</f>
        <v>0</v>
      </c>
      <c r="K150" s="233">
        <f ca="1">IFERROR(SUMIFS('TABELLA DI APPOGGIO'!$CZ$2:$CZ$86,'TABELLA DI APPOGGIO'!$C$2:$C$86,C150,'TABELLA DI APPOGGIO'!$A$2:$A$86,"=Sì"),)</f>
        <v>0</v>
      </c>
      <c r="L150" s="234">
        <f ca="1">IFERROR(SUMIFS('TABELLA DI APPOGGIO'!$DA$2:$DA$86,'TABELLA DI APPOGGIO'!$C$2:$C$86,C150,'TABELLA DI APPOGGIO'!$A$2:$A$86,"=Sì"),)</f>
        <v>0</v>
      </c>
      <c r="M150" s="235">
        <f ca="1">IFERROR(SUMIFS('TABELLA DI APPOGGIO'!$DB$2:$DB$86,'TABELLA DI APPOGGIO'!$C$2:$C$86,C112,'TABELLA DI APPOGGIO'!$A$2:$A$86,"=Sì"),)</f>
        <v>0</v>
      </c>
      <c r="N150" s="236">
        <f t="shared" ca="1" si="9"/>
        <v>0</v>
      </c>
      <c r="O150" s="233" t="str">
        <f t="shared" ca="1" si="10"/>
        <v>NO</v>
      </c>
      <c r="P150" s="234">
        <f ca="1">IFERROR(SUMIFS('TABELLA DI APPOGGIO'!$BF$2:$BF$86,'TABELLA DI APPOGGIO'!$C$2:$C$86,C150,'TABELLA DI APPOGGIO'!$A$2:$A$86,"=Sì"),)</f>
        <v>0</v>
      </c>
    </row>
    <row r="151" spans="1:16">
      <c r="E151" s="253">
        <f t="shared" ref="E151:M151" ca="1" si="11">SUM(E118:E150)</f>
        <v>0</v>
      </c>
      <c r="F151" s="253">
        <f t="shared" ca="1" si="11"/>
        <v>0</v>
      </c>
      <c r="G151" s="253">
        <f t="shared" ca="1" si="11"/>
        <v>0</v>
      </c>
      <c r="H151" s="253">
        <f t="shared" ca="1" si="11"/>
        <v>0</v>
      </c>
      <c r="I151" s="253">
        <f t="shared" ca="1" si="11"/>
        <v>0</v>
      </c>
      <c r="J151" s="253">
        <f t="shared" ca="1" si="11"/>
        <v>0</v>
      </c>
      <c r="K151" s="253">
        <f t="shared" ca="1" si="11"/>
        <v>0</v>
      </c>
      <c r="L151" s="253">
        <f t="shared" ca="1" si="11"/>
        <v>0</v>
      </c>
      <c r="M151" s="254">
        <f t="shared" ca="1" si="11"/>
        <v>0</v>
      </c>
      <c r="N151" s="253">
        <f t="shared" ca="1" si="9"/>
        <v>0</v>
      </c>
      <c r="P151" s="253">
        <f ca="1">SUM(P118:P150)</f>
        <v>0</v>
      </c>
    </row>
  </sheetData>
  <sheetProtection algorithmName="SHA-512" hashValue="TzaNvAWEGx54EqONo9kCe8yfI1ubq5lJbpKrWAQgpu1mQpBk7Cor/YDV6Cc3Vzl7fuIHFr5HexFxgQbspLZkmg==" saltValue="UPt/yHMWMj+Iam2aCNHFVA==" spinCount="100000" sheet="1" objects="1" scenarios="1"/>
  <mergeCells count="28">
    <mergeCell ref="A115:D115"/>
    <mergeCell ref="E115:M115"/>
    <mergeCell ref="A116:D116"/>
    <mergeCell ref="E116:F116"/>
    <mergeCell ref="G116:H116"/>
    <mergeCell ref="I116:J116"/>
    <mergeCell ref="K116:L116"/>
    <mergeCell ref="A77:D77"/>
    <mergeCell ref="E77:M77"/>
    <mergeCell ref="A78:D78"/>
    <mergeCell ref="E78:F78"/>
    <mergeCell ref="G78:H78"/>
    <mergeCell ref="I78:J78"/>
    <mergeCell ref="K78:L78"/>
    <mergeCell ref="A39:D39"/>
    <mergeCell ref="E39:M39"/>
    <mergeCell ref="A40:D40"/>
    <mergeCell ref="E40:F40"/>
    <mergeCell ref="G40:H40"/>
    <mergeCell ref="I40:J40"/>
    <mergeCell ref="K40:L40"/>
    <mergeCell ref="A1:D1"/>
    <mergeCell ref="E1:M1"/>
    <mergeCell ref="A2:D2"/>
    <mergeCell ref="E2:F2"/>
    <mergeCell ref="G2:H2"/>
    <mergeCell ref="I2:J2"/>
    <mergeCell ref="K2:L2"/>
  </mergeCells>
  <pageMargins left="0.31527777777777799" right="0.31527777777777799" top="0.27569444444444402" bottom="0.27569444444444402" header="0.511811023622047" footer="0.511811023622047"/>
  <pageSetup paperSize="9" scale="2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86"/>
  <sheetViews>
    <sheetView zoomScale="73" zoomScaleNormal="73" workbookViewId="0">
      <pane xSplit="6" ySplit="1" topLeftCell="G2" activePane="bottomRight" state="frozen"/>
      <selection pane="topRight" activeCell="G1" sqref="G1"/>
      <selection pane="bottomLeft" activeCell="A2" sqref="A2"/>
      <selection pane="bottomRight" activeCell="I54" sqref="I54"/>
    </sheetView>
  </sheetViews>
  <sheetFormatPr defaultColWidth="8.5703125" defaultRowHeight="15.75"/>
  <cols>
    <col min="1" max="1" width="16.5703125" style="189" customWidth="1"/>
    <col min="2" max="2" width="17.42578125" style="189" customWidth="1"/>
    <col min="3" max="3" width="35.42578125" style="189" hidden="1" customWidth="1"/>
    <col min="4" max="4" width="46.42578125" style="255" hidden="1" customWidth="1"/>
    <col min="5" max="5" width="79.5703125" style="255" hidden="1" customWidth="1"/>
    <col min="6" max="6" width="155.5703125" style="255" hidden="1" customWidth="1"/>
    <col min="7" max="7" width="16.42578125" style="256" customWidth="1"/>
    <col min="8" max="8" width="24.42578125" style="256" customWidth="1"/>
    <col min="9" max="9" width="19.5703125" style="256" customWidth="1"/>
    <col min="10" max="11" width="18.42578125" style="256" customWidth="1"/>
    <col min="12" max="21" width="26.42578125" style="256" customWidth="1"/>
    <col min="22" max="22" width="23.5703125" style="256" customWidth="1"/>
    <col min="23" max="23" width="15.42578125" style="256" customWidth="1"/>
    <col min="24" max="24" width="25" style="256" customWidth="1"/>
    <col min="25" max="25" width="20.28515625" style="256" customWidth="1"/>
    <col min="26" max="27" width="18.42578125" style="256" customWidth="1"/>
    <col min="28" max="38" width="24" style="256" customWidth="1"/>
    <col min="39" max="39" width="18.42578125" style="256" customWidth="1"/>
    <col min="40" max="40" width="22.5703125" style="256" customWidth="1"/>
    <col min="41" max="41" width="23.42578125" style="256" customWidth="1"/>
    <col min="42" max="43" width="18.42578125" style="256" customWidth="1"/>
    <col min="44" max="53" width="23.5703125" style="256" customWidth="1"/>
    <col min="54" max="54" width="28.42578125" style="256" customWidth="1"/>
    <col min="55" max="55" width="17.5703125" style="256" customWidth="1"/>
    <col min="56" max="57" width="23.5703125" style="256" customWidth="1"/>
    <col min="58" max="59" width="21.5703125" style="256" customWidth="1"/>
    <col min="60" max="69" width="26.42578125" style="256" customWidth="1"/>
    <col min="70" max="70" width="30.5703125" style="256" customWidth="1"/>
    <col min="71" max="97" width="25.5703125" style="256" customWidth="1"/>
    <col min="98" max="100" width="18.5703125" style="256" customWidth="1"/>
    <col min="101" max="101" width="24.5703125" style="256" customWidth="1"/>
    <col min="102" max="103" width="18.5703125" style="256" customWidth="1"/>
    <col min="104" max="104" width="23.42578125" style="256" customWidth="1"/>
    <col min="105" max="105" width="24.5703125" style="256" customWidth="1"/>
    <col min="106" max="106" width="25.5703125" style="256" customWidth="1"/>
    <col min="107" max="117" width="18.5703125" style="256" customWidth="1"/>
    <col min="118" max="118" width="22.5703125" style="256" customWidth="1"/>
    <col min="119" max="138" width="18.5703125" style="256" customWidth="1"/>
    <col min="139" max="139" width="14.140625" style="256" customWidth="1"/>
    <col min="140" max="1024" width="8.5703125" style="256"/>
  </cols>
  <sheetData>
    <row r="1" spans="1:1024" ht="94.5">
      <c r="A1" s="257" t="s">
        <v>910</v>
      </c>
      <c r="B1" s="258" t="s">
        <v>428</v>
      </c>
      <c r="C1" s="258" t="s">
        <v>911</v>
      </c>
      <c r="D1" s="258" t="s">
        <v>36</v>
      </c>
      <c r="E1" s="258" t="s">
        <v>432</v>
      </c>
      <c r="F1" s="259" t="s">
        <v>38</v>
      </c>
      <c r="G1" s="260" t="s">
        <v>912</v>
      </c>
      <c r="H1" s="261" t="s">
        <v>913</v>
      </c>
      <c r="I1" s="261" t="s">
        <v>914</v>
      </c>
      <c r="J1" s="261" t="s">
        <v>915</v>
      </c>
      <c r="K1" s="261" t="s">
        <v>916</v>
      </c>
      <c r="L1" s="261" t="s">
        <v>917</v>
      </c>
      <c r="M1" s="190" t="s">
        <v>918</v>
      </c>
      <c r="N1" s="190" t="s">
        <v>919</v>
      </c>
      <c r="O1" s="190" t="s">
        <v>920</v>
      </c>
      <c r="P1" s="190" t="s">
        <v>921</v>
      </c>
      <c r="Q1" s="190" t="s">
        <v>922</v>
      </c>
      <c r="R1" s="190" t="s">
        <v>923</v>
      </c>
      <c r="S1" s="190" t="s">
        <v>924</v>
      </c>
      <c r="T1" s="190" t="s">
        <v>925</v>
      </c>
      <c r="U1" s="190" t="s">
        <v>926</v>
      </c>
      <c r="V1" s="262" t="s">
        <v>927</v>
      </c>
      <c r="W1" s="263" t="s">
        <v>928</v>
      </c>
      <c r="X1" s="261" t="s">
        <v>929</v>
      </c>
      <c r="Y1" s="261" t="s">
        <v>930</v>
      </c>
      <c r="Z1" s="261" t="s">
        <v>931</v>
      </c>
      <c r="AA1" s="261" t="s">
        <v>932</v>
      </c>
      <c r="AB1" s="261" t="s">
        <v>933</v>
      </c>
      <c r="AC1" s="190" t="s">
        <v>934</v>
      </c>
      <c r="AD1" s="190" t="s">
        <v>935</v>
      </c>
      <c r="AE1" s="190" t="s">
        <v>936</v>
      </c>
      <c r="AF1" s="190" t="s">
        <v>937</v>
      </c>
      <c r="AG1" s="190" t="s">
        <v>938</v>
      </c>
      <c r="AH1" s="190" t="s">
        <v>939</v>
      </c>
      <c r="AI1" s="190" t="s">
        <v>940</v>
      </c>
      <c r="AJ1" s="190" t="s">
        <v>941</v>
      </c>
      <c r="AK1" s="190" t="s">
        <v>942</v>
      </c>
      <c r="AL1" s="261" t="s">
        <v>943</v>
      </c>
      <c r="AM1" s="261" t="s">
        <v>944</v>
      </c>
      <c r="AN1" s="261" t="s">
        <v>945</v>
      </c>
      <c r="AO1" s="261" t="s">
        <v>946</v>
      </c>
      <c r="AP1" s="261" t="s">
        <v>947</v>
      </c>
      <c r="AQ1" s="261" t="s">
        <v>948</v>
      </c>
      <c r="AR1" s="261" t="s">
        <v>949</v>
      </c>
      <c r="AS1" s="190" t="s">
        <v>950</v>
      </c>
      <c r="AT1" s="190" t="s">
        <v>951</v>
      </c>
      <c r="AU1" s="190" t="s">
        <v>952</v>
      </c>
      <c r="AV1" s="190" t="s">
        <v>953</v>
      </c>
      <c r="AW1" s="190" t="s">
        <v>954</v>
      </c>
      <c r="AX1" s="190" t="s">
        <v>955</v>
      </c>
      <c r="AY1" s="190" t="s">
        <v>956</v>
      </c>
      <c r="AZ1" s="190" t="s">
        <v>957</v>
      </c>
      <c r="BA1" s="190" t="s">
        <v>958</v>
      </c>
      <c r="BB1" s="261" t="s">
        <v>959</v>
      </c>
      <c r="BC1" s="261" t="s">
        <v>960</v>
      </c>
      <c r="BD1" s="261" t="s">
        <v>961</v>
      </c>
      <c r="BE1" s="261" t="s">
        <v>962</v>
      </c>
      <c r="BF1" s="261" t="s">
        <v>963</v>
      </c>
      <c r="BG1" s="261" t="s">
        <v>964</v>
      </c>
      <c r="BH1" s="261" t="s">
        <v>965</v>
      </c>
      <c r="BI1" s="190" t="s">
        <v>966</v>
      </c>
      <c r="BJ1" s="190" t="s">
        <v>967</v>
      </c>
      <c r="BK1" s="190" t="s">
        <v>968</v>
      </c>
      <c r="BL1" s="190" t="s">
        <v>969</v>
      </c>
      <c r="BM1" s="190" t="s">
        <v>970</v>
      </c>
      <c r="BN1" s="190" t="s">
        <v>971</v>
      </c>
      <c r="BO1" s="190" t="s">
        <v>972</v>
      </c>
      <c r="BP1" s="190" t="s">
        <v>973</v>
      </c>
      <c r="BQ1" s="190" t="s">
        <v>974</v>
      </c>
      <c r="BR1" s="261" t="s">
        <v>975</v>
      </c>
      <c r="BS1" s="264" t="s">
        <v>976</v>
      </c>
      <c r="BT1" s="265" t="s">
        <v>977</v>
      </c>
      <c r="BU1" s="266" t="s">
        <v>978</v>
      </c>
      <c r="BV1" s="267" t="s">
        <v>979</v>
      </c>
      <c r="BW1" s="268" t="s">
        <v>980</v>
      </c>
      <c r="BX1" s="269" t="s">
        <v>981</v>
      </c>
      <c r="BY1" s="270" t="s">
        <v>982</v>
      </c>
      <c r="BZ1" s="271" t="s">
        <v>983</v>
      </c>
      <c r="CA1" s="272" t="s">
        <v>984</v>
      </c>
      <c r="CB1" s="264" t="s">
        <v>985</v>
      </c>
      <c r="CC1" s="265" t="s">
        <v>986</v>
      </c>
      <c r="CD1" s="266" t="s">
        <v>987</v>
      </c>
      <c r="CE1" s="267" t="s">
        <v>988</v>
      </c>
      <c r="CF1" s="268" t="s">
        <v>989</v>
      </c>
      <c r="CG1" s="269" t="s">
        <v>990</v>
      </c>
      <c r="CH1" s="270" t="s">
        <v>991</v>
      </c>
      <c r="CI1" s="271" t="s">
        <v>992</v>
      </c>
      <c r="CJ1" s="272" t="s">
        <v>993</v>
      </c>
      <c r="CK1" s="264" t="s">
        <v>994</v>
      </c>
      <c r="CL1" s="265" t="s">
        <v>995</v>
      </c>
      <c r="CM1" s="266" t="s">
        <v>996</v>
      </c>
      <c r="CN1" s="267" t="s">
        <v>997</v>
      </c>
      <c r="CO1" s="268" t="s">
        <v>998</v>
      </c>
      <c r="CP1" s="269" t="s">
        <v>999</v>
      </c>
      <c r="CQ1" s="270" t="s">
        <v>1000</v>
      </c>
      <c r="CR1" s="271" t="s">
        <v>1001</v>
      </c>
      <c r="CS1" s="272" t="s">
        <v>1002</v>
      </c>
      <c r="CT1" s="264" t="s">
        <v>1003</v>
      </c>
      <c r="CU1" s="265" t="s">
        <v>1004</v>
      </c>
      <c r="CV1" s="266" t="s">
        <v>1005</v>
      </c>
      <c r="CW1" s="267" t="s">
        <v>1006</v>
      </c>
      <c r="CX1" s="268" t="s">
        <v>1007</v>
      </c>
      <c r="CY1" s="269" t="s">
        <v>1008</v>
      </c>
      <c r="CZ1" s="270" t="s">
        <v>1009</v>
      </c>
      <c r="DA1" s="271" t="s">
        <v>1010</v>
      </c>
      <c r="DB1" s="272" t="s">
        <v>1011</v>
      </c>
      <c r="DC1" s="264" t="s">
        <v>1012</v>
      </c>
      <c r="DD1" s="265" t="s">
        <v>1013</v>
      </c>
      <c r="DE1" s="266" t="s">
        <v>1014</v>
      </c>
      <c r="DF1" s="267" t="s">
        <v>1015</v>
      </c>
      <c r="DG1" s="268" t="s">
        <v>1016</v>
      </c>
      <c r="DH1" s="269" t="s">
        <v>1017</v>
      </c>
      <c r="DI1" s="270" t="s">
        <v>1018</v>
      </c>
      <c r="DJ1" s="271" t="s">
        <v>1019</v>
      </c>
      <c r="DK1" s="264" t="s">
        <v>1020</v>
      </c>
      <c r="DL1" s="265" t="s">
        <v>1021</v>
      </c>
      <c r="DM1" s="266" t="s">
        <v>1022</v>
      </c>
      <c r="DN1" s="267" t="s">
        <v>1023</v>
      </c>
      <c r="DO1" s="268" t="s">
        <v>1024</v>
      </c>
      <c r="DP1" s="269" t="s">
        <v>1025</v>
      </c>
      <c r="DQ1" s="270" t="s">
        <v>1026</v>
      </c>
      <c r="DR1" s="271" t="s">
        <v>1027</v>
      </c>
      <c r="DS1" s="264" t="s">
        <v>1028</v>
      </c>
      <c r="DT1" s="265" t="s">
        <v>1029</v>
      </c>
      <c r="DU1" s="266" t="s">
        <v>1030</v>
      </c>
      <c r="DV1" s="267" t="s">
        <v>1031</v>
      </c>
      <c r="DW1" s="268" t="s">
        <v>1032</v>
      </c>
      <c r="DX1" s="269" t="s">
        <v>1033</v>
      </c>
      <c r="DY1" s="270" t="s">
        <v>1034</v>
      </c>
      <c r="DZ1" s="271" t="s">
        <v>1035</v>
      </c>
      <c r="EA1" s="264" t="s">
        <v>1036</v>
      </c>
      <c r="EB1" s="265" t="s">
        <v>1037</v>
      </c>
      <c r="EC1" s="266" t="s">
        <v>1038</v>
      </c>
      <c r="ED1" s="267" t="s">
        <v>1039</v>
      </c>
      <c r="EE1" s="268" t="s">
        <v>1040</v>
      </c>
      <c r="EF1" s="269" t="s">
        <v>1041</v>
      </c>
      <c r="EG1" s="270" t="s">
        <v>1042</v>
      </c>
      <c r="EH1" s="273" t="s">
        <v>1043</v>
      </c>
      <c r="EI1" s="274" t="s">
        <v>813</v>
      </c>
    </row>
    <row r="2" spans="1:1024" ht="15">
      <c r="A2" s="275" t="e">
        <f ca="1">_xlfn.XLOOKUP(B2,'MACROATTIVITÀ A'!C35,'MACROATTIVITÀ A'!G35)</f>
        <v>#NAME?</v>
      </c>
      <c r="B2" s="276" t="s">
        <v>55</v>
      </c>
      <c r="C2" s="276" t="s">
        <v>864</v>
      </c>
      <c r="D2" s="277" t="s">
        <v>435</v>
      </c>
      <c r="E2" s="277" t="s">
        <v>436</v>
      </c>
      <c r="F2" s="278" t="s">
        <v>56</v>
      </c>
      <c r="G2" s="279">
        <f>'MACROATTIVITÀ A'!E86</f>
        <v>107000</v>
      </c>
      <c r="H2" s="280">
        <f>'MACROATTIVITÀ A'!E67</f>
        <v>0</v>
      </c>
      <c r="I2" s="280">
        <f>'MACROATTIVITÀ A'!E73</f>
        <v>0</v>
      </c>
      <c r="J2" s="280">
        <f>'MACROATTIVITÀ A'!E68</f>
        <v>0</v>
      </c>
      <c r="K2" s="280">
        <f>'MACROATTIVITÀ A'!E69</f>
        <v>0</v>
      </c>
      <c r="L2" s="280">
        <f>'MACROATTIVITÀ A'!E70+'MACROATTIVITÀ A'!E71+'MACROATTIVITÀ A'!E72</f>
        <v>107000</v>
      </c>
      <c r="M2" s="281">
        <f>'MACROATTIVITÀ A'!$E76</f>
        <v>0</v>
      </c>
      <c r="N2" s="281">
        <f>'MACROATTIVITÀ A'!$E77</f>
        <v>0</v>
      </c>
      <c r="O2" s="281">
        <f>'MACROATTIVITÀ A'!$E78</f>
        <v>0</v>
      </c>
      <c r="P2" s="281">
        <f>'MACROATTIVITÀ A'!$E79</f>
        <v>0</v>
      </c>
      <c r="Q2" s="281">
        <f>'MACROATTIVITÀ A'!$E80</f>
        <v>0</v>
      </c>
      <c r="R2" s="281">
        <f>'MACROATTIVITÀ A'!$E81</f>
        <v>0</v>
      </c>
      <c r="S2" s="281">
        <f>'MACROATTIVITÀ A'!$E82</f>
        <v>0</v>
      </c>
      <c r="T2" s="281">
        <f>'MACROATTIVITÀ A'!$E83</f>
        <v>0</v>
      </c>
      <c r="U2" s="281">
        <f>'MACROATTIVITÀ A'!$E84</f>
        <v>0</v>
      </c>
      <c r="V2" s="282">
        <f>'MACROATTIVITÀ A'!E74+'MACROATTIVITÀ A'!E75+'MACROATTIVITÀ A'!E85</f>
        <v>0</v>
      </c>
      <c r="W2" s="283">
        <f>'MACROATTIVITÀ A'!G86</f>
        <v>107000</v>
      </c>
      <c r="X2" s="280">
        <f>'MACROATTIVITÀ A'!G67</f>
        <v>0</v>
      </c>
      <c r="Y2" s="280">
        <f>'MACROATTIVITÀ A'!G73</f>
        <v>0</v>
      </c>
      <c r="Z2" s="280">
        <f>'MACROATTIVITÀ A'!G68</f>
        <v>0</v>
      </c>
      <c r="AA2" s="280">
        <f>'MACROATTIVITÀ A'!G69</f>
        <v>0</v>
      </c>
      <c r="AB2" s="280">
        <f>'MACROATTIVITÀ A'!G70+'MACROATTIVITÀ A'!G71+'MACROATTIVITÀ A'!G72</f>
        <v>107000</v>
      </c>
      <c r="AC2" s="280">
        <f>'MACROATTIVITÀ A'!$G76</f>
        <v>0</v>
      </c>
      <c r="AD2" s="280">
        <f>'MACROATTIVITÀ A'!$G77</f>
        <v>0</v>
      </c>
      <c r="AE2" s="280">
        <f>'MACROATTIVITÀ A'!$G78</f>
        <v>0</v>
      </c>
      <c r="AF2" s="280">
        <f>'MACROATTIVITÀ A'!$G79</f>
        <v>0</v>
      </c>
      <c r="AG2" s="280">
        <f>'MACROATTIVITÀ A'!$G80</f>
        <v>0</v>
      </c>
      <c r="AH2" s="280">
        <f>'MACROATTIVITÀ A'!$G81</f>
        <v>0</v>
      </c>
      <c r="AI2" s="280">
        <f>'MACROATTIVITÀ A'!$G82</f>
        <v>0</v>
      </c>
      <c r="AJ2" s="280">
        <f>'MACROATTIVITÀ A'!$G83</f>
        <v>0</v>
      </c>
      <c r="AK2" s="280">
        <f>'MACROATTIVITÀ A'!$G84</f>
        <v>0</v>
      </c>
      <c r="AL2" s="281">
        <f>'MACROATTIVITÀ A'!G74+'MACROATTIVITÀ A'!G75+'MACROATTIVITÀ A'!G85</f>
        <v>0</v>
      </c>
      <c r="AM2" s="279">
        <f>'MACROATTIVITÀ A'!I86</f>
        <v>107000</v>
      </c>
      <c r="AN2" s="280">
        <f>'MACROATTIVITÀ A'!I67</f>
        <v>0</v>
      </c>
      <c r="AO2" s="280">
        <f>'MACROATTIVITÀ A'!I73</f>
        <v>0</v>
      </c>
      <c r="AP2" s="280">
        <f>'MACROATTIVITÀ A'!I68</f>
        <v>0</v>
      </c>
      <c r="AQ2" s="280">
        <f>'MACROATTIVITÀ A'!I69</f>
        <v>0</v>
      </c>
      <c r="AR2" s="280">
        <f>'MACROATTIVITÀ A'!I70+'MACROATTIVITÀ A'!I71+'MACROATTIVITÀ A'!I72</f>
        <v>107000</v>
      </c>
      <c r="AS2" s="281">
        <f>'MACROATTIVITÀ A'!$I76</f>
        <v>0</v>
      </c>
      <c r="AT2" s="281">
        <f>'MACROATTIVITÀ A'!$I77</f>
        <v>0</v>
      </c>
      <c r="AU2" s="281">
        <f>'MACROATTIVITÀ A'!$I78</f>
        <v>0</v>
      </c>
      <c r="AV2" s="281">
        <f>'MACROATTIVITÀ A'!$I79</f>
        <v>0</v>
      </c>
      <c r="AW2" s="281">
        <f>'MACROATTIVITÀ A'!$I80</f>
        <v>0</v>
      </c>
      <c r="AX2" s="281">
        <f>'MACROATTIVITÀ A'!$I81</f>
        <v>0</v>
      </c>
      <c r="AY2" s="281">
        <f>'MACROATTIVITÀ A'!$I82</f>
        <v>0</v>
      </c>
      <c r="AZ2" s="281">
        <f>'MACROATTIVITÀ A'!$I83</f>
        <v>0</v>
      </c>
      <c r="BA2" s="281">
        <f>'MACROATTIVITÀ A'!$I84</f>
        <v>0</v>
      </c>
      <c r="BB2" s="282">
        <f>'MACROATTIVITÀ A'!I74+'MACROATTIVITÀ A'!I75+'MACROATTIVITÀ A'!I85</f>
        <v>0</v>
      </c>
      <c r="BC2" s="279">
        <f>'MACROATTIVITÀ A'!K86</f>
        <v>321000</v>
      </c>
      <c r="BD2" s="280">
        <f>'MACROATTIVITÀ A'!K67</f>
        <v>0</v>
      </c>
      <c r="BE2" s="280">
        <f>'MACROATTIVITÀ A'!K73</f>
        <v>0</v>
      </c>
      <c r="BF2" s="280">
        <f>'MACROATTIVITÀ A'!K68</f>
        <v>0</v>
      </c>
      <c r="BG2" s="280">
        <f>'MACROATTIVITÀ A'!K69</f>
        <v>0</v>
      </c>
      <c r="BH2" s="280">
        <f>'MACROATTIVITÀ A'!K70+'MACROATTIVITÀ A'!K71+'MACROATTIVITÀ A'!K72</f>
        <v>321000</v>
      </c>
      <c r="BI2" s="281">
        <f>'MACROATTIVITÀ A'!$K76</f>
        <v>0</v>
      </c>
      <c r="BJ2" s="281">
        <f>'MACROATTIVITÀ A'!$K77</f>
        <v>0</v>
      </c>
      <c r="BK2" s="281">
        <f>'MACROATTIVITÀ A'!$K78</f>
        <v>0</v>
      </c>
      <c r="BL2" s="281">
        <f>'MACROATTIVITÀ A'!$K79</f>
        <v>0</v>
      </c>
      <c r="BM2" s="281">
        <f>'MACROATTIVITÀ A'!$K80</f>
        <v>0</v>
      </c>
      <c r="BN2" s="281">
        <f>'MACROATTIVITÀ A'!$K81</f>
        <v>0</v>
      </c>
      <c r="BO2" s="281">
        <f>'MACROATTIVITÀ A'!$K82</f>
        <v>0</v>
      </c>
      <c r="BP2" s="281">
        <f>'MACROATTIVITÀ A'!$K83</f>
        <v>0</v>
      </c>
      <c r="BQ2" s="281">
        <f>'MACROATTIVITÀ A'!$K84</f>
        <v>0</v>
      </c>
      <c r="BR2" s="281">
        <f>'MACROATTIVITÀ A'!K74+'MACROATTIVITÀ A'!K75+'MACROATTIVITÀ A'!K85</f>
        <v>0</v>
      </c>
      <c r="BS2" s="279">
        <f>'MACROATTIVITÀ A'!E89</f>
        <v>11920</v>
      </c>
      <c r="BT2" s="280">
        <f>'MACROATTIVITÀ A'!E90</f>
        <v>13033</v>
      </c>
      <c r="BU2" s="280">
        <f>'MACROATTIVITÀ A'!E91</f>
        <v>17880</v>
      </c>
      <c r="BV2" s="280">
        <f>'MACROATTIVITÀ A'!E92</f>
        <v>12520</v>
      </c>
      <c r="BW2" s="280">
        <f>'MACROATTIVITÀ A'!E93</f>
        <v>27424</v>
      </c>
      <c r="BX2" s="280">
        <f>'MACROATTIVITÀ A'!E94</f>
        <v>12037</v>
      </c>
      <c r="BY2" s="280">
        <f>'MACROATTIVITÀ A'!E95</f>
        <v>10720</v>
      </c>
      <c r="BZ2" s="280">
        <f>'MACROATTIVITÀ A'!E96</f>
        <v>0</v>
      </c>
      <c r="CA2" s="281">
        <f>+'MACROATTIVITÀ A'!E97</f>
        <v>1466</v>
      </c>
      <c r="CB2" s="279">
        <f>'MACROATTIVITÀ A'!G89</f>
        <v>11920</v>
      </c>
      <c r="CC2" s="280">
        <f>'MACROATTIVITÀ A'!G90</f>
        <v>13033</v>
      </c>
      <c r="CD2" s="280">
        <f>'MACROATTIVITÀ A'!G91</f>
        <v>17880</v>
      </c>
      <c r="CE2" s="280">
        <f>'MACROATTIVITÀ A'!G92</f>
        <v>12520</v>
      </c>
      <c r="CF2" s="280">
        <f>'MACROATTIVITÀ A'!G93</f>
        <v>27424</v>
      </c>
      <c r="CG2" s="280">
        <f>'MACROATTIVITÀ A'!G94</f>
        <v>12037</v>
      </c>
      <c r="CH2" s="280">
        <f>'MACROATTIVITÀ A'!G95</f>
        <v>10720</v>
      </c>
      <c r="CI2" s="280">
        <f>'MACROATTIVITÀ A'!G96</f>
        <v>0</v>
      </c>
      <c r="CJ2" s="281">
        <f>+'MACROATTIVITÀ A'!G97</f>
        <v>1466</v>
      </c>
      <c r="CK2" s="279">
        <f>'MACROATTIVITÀ A'!I89</f>
        <v>11920</v>
      </c>
      <c r="CL2" s="280">
        <f>'MACROATTIVITÀ A'!I90</f>
        <v>13033</v>
      </c>
      <c r="CM2" s="280">
        <f>'MACROATTIVITÀ A'!I91</f>
        <v>17880</v>
      </c>
      <c r="CN2" s="280">
        <f>'MACROATTIVITÀ A'!I92</f>
        <v>12520</v>
      </c>
      <c r="CO2" s="280">
        <f>'MACROATTIVITÀ A'!I93</f>
        <v>27424</v>
      </c>
      <c r="CP2" s="280">
        <f>'MACROATTIVITÀ A'!I94</f>
        <v>12037</v>
      </c>
      <c r="CQ2" s="280">
        <f>'MACROATTIVITÀ A'!I95</f>
        <v>10720</v>
      </c>
      <c r="CR2" s="280">
        <f>'MACROATTIVITÀ A'!I96</f>
        <v>0</v>
      </c>
      <c r="CS2" s="282">
        <f>+'MACROATTIVITÀ A'!I97</f>
        <v>1466</v>
      </c>
      <c r="CT2" s="283">
        <f>'MACROATTIVITÀ A'!K89</f>
        <v>35760</v>
      </c>
      <c r="CU2" s="280">
        <f>'MACROATTIVITÀ A'!K90</f>
        <v>39099</v>
      </c>
      <c r="CV2" s="280">
        <f>'MACROATTIVITÀ A'!K91</f>
        <v>53640</v>
      </c>
      <c r="CW2" s="280">
        <f>'MACROATTIVITÀ A'!K92</f>
        <v>37560</v>
      </c>
      <c r="CX2" s="280">
        <f>'MACROATTIVITÀ A'!K93</f>
        <v>82272</v>
      </c>
      <c r="CY2" s="280">
        <f>'MACROATTIVITÀ A'!K94</f>
        <v>36111</v>
      </c>
      <c r="CZ2" s="280">
        <f>'MACROATTIVITÀ A'!K95</f>
        <v>32160</v>
      </c>
      <c r="DA2" s="280">
        <f>'MACROATTIVITÀ A'!K96</f>
        <v>0</v>
      </c>
      <c r="DB2" s="282">
        <f>+'MACROATTIVITÀ A'!K97</f>
        <v>4398</v>
      </c>
      <c r="DC2" s="284">
        <f>'MACROATTIVITÀ A'!E50</f>
        <v>100</v>
      </c>
      <c r="DD2" s="285">
        <f>'MACROATTIVITÀ A'!E51</f>
        <v>112</v>
      </c>
      <c r="DE2" s="285">
        <f>'MACROATTIVITÀ A'!E53</f>
        <v>150</v>
      </c>
      <c r="DF2" s="285">
        <f>'MACROATTIVITÀ A'!E54</f>
        <v>105</v>
      </c>
      <c r="DG2" s="285">
        <f>'MACROATTIVITÀ A'!E56</f>
        <v>230</v>
      </c>
      <c r="DH2" s="285">
        <f>'MACROATTIVITÀ A'!E57</f>
        <v>101</v>
      </c>
      <c r="DI2" s="285">
        <f>'MACROATTIVITÀ A'!E59</f>
        <v>10</v>
      </c>
      <c r="DJ2" s="286">
        <f>'MACROATTIVITÀ A'!E60</f>
        <v>89</v>
      </c>
      <c r="DK2" s="284">
        <f>'MACROATTIVITÀ A'!G50</f>
        <v>105</v>
      </c>
      <c r="DL2" s="285">
        <f>'MACROATTIVITÀ A'!G51</f>
        <v>123</v>
      </c>
      <c r="DM2" s="285">
        <f>'MACROATTIVITÀ A'!G53</f>
        <v>158</v>
      </c>
      <c r="DN2" s="285">
        <f>'MACROATTIVITÀ A'!G54</f>
        <v>115</v>
      </c>
      <c r="DO2" s="285">
        <f>'MACROATTIVITÀ A'!G56</f>
        <v>235</v>
      </c>
      <c r="DP2" s="285">
        <f>'MACROATTIVITÀ A'!G57</f>
        <v>110</v>
      </c>
      <c r="DQ2" s="285">
        <f>'MACROATTIVITÀ A'!G59</f>
        <v>10</v>
      </c>
      <c r="DR2" s="286">
        <f>'MACROATTIVITÀ A'!G60</f>
        <v>93</v>
      </c>
      <c r="DS2" s="284">
        <f>'MACROATTIVITÀ A'!I50</f>
        <v>115</v>
      </c>
      <c r="DT2" s="285">
        <f>'MACROATTIVITÀ A'!I51</f>
        <v>127</v>
      </c>
      <c r="DU2" s="285">
        <f>'MACROATTIVITÀ A'!I53</f>
        <v>163</v>
      </c>
      <c r="DV2" s="285">
        <f>'MACROATTIVITÀ A'!I54</f>
        <v>122</v>
      </c>
      <c r="DW2" s="285">
        <f>'MACROATTIVITÀ A'!I56</f>
        <v>239</v>
      </c>
      <c r="DX2" s="285">
        <f>'MACROATTIVITÀ A'!I57</f>
        <v>115</v>
      </c>
      <c r="DY2" s="285">
        <f>'MACROATTIVITÀ A'!I59</f>
        <v>10</v>
      </c>
      <c r="DZ2" s="286">
        <f>'MACROATTIVITÀ A'!I60</f>
        <v>101</v>
      </c>
      <c r="EA2" s="287">
        <f>'MACROATTIVITÀ A'!K50</f>
        <v>320</v>
      </c>
      <c r="EB2" s="285">
        <f>'MACROATTIVITÀ A'!K51</f>
        <v>362</v>
      </c>
      <c r="EC2" s="285">
        <f>'MACROATTIVITÀ A'!K53</f>
        <v>471</v>
      </c>
      <c r="ED2" s="285">
        <f>'MACROATTIVITÀ A'!K54</f>
        <v>342</v>
      </c>
      <c r="EE2" s="285">
        <f>'MACROATTIVITÀ A'!K56</f>
        <v>704</v>
      </c>
      <c r="EF2" s="285">
        <f>'MACROATTIVITÀ A'!K57</f>
        <v>326</v>
      </c>
      <c r="EG2" s="285">
        <f>'MACROATTIVITÀ A'!K59</f>
        <v>30</v>
      </c>
      <c r="EH2" s="288">
        <f>'MACROATTIVITÀ A'!K60</f>
        <v>283</v>
      </c>
      <c r="EI2" s="289" t="s">
        <v>430</v>
      </c>
      <c r="EJ2" s="189"/>
      <c r="EK2" s="189"/>
      <c r="EL2" s="189"/>
      <c r="EM2" s="189"/>
      <c r="EN2" s="189"/>
      <c r="EO2" s="189"/>
      <c r="EP2" s="189"/>
      <c r="EQ2" s="189"/>
      <c r="ER2" s="189"/>
      <c r="ES2" s="189"/>
      <c r="ET2" s="189"/>
      <c r="EU2" s="189"/>
      <c r="EV2" s="189"/>
      <c r="EW2" s="189"/>
      <c r="EX2" s="189"/>
      <c r="EY2" s="189"/>
      <c r="EZ2" s="189"/>
      <c r="FA2" s="189"/>
      <c r="FB2" s="189"/>
      <c r="FC2" s="189"/>
      <c r="FD2" s="189"/>
      <c r="FE2" s="189"/>
      <c r="FF2" s="189"/>
      <c r="FG2" s="189"/>
      <c r="FH2" s="189"/>
      <c r="FI2" s="189"/>
      <c r="FJ2" s="189"/>
      <c r="FK2" s="189"/>
      <c r="FL2" s="189"/>
      <c r="FM2" s="189"/>
      <c r="FN2" s="189"/>
      <c r="FO2" s="189"/>
      <c r="FP2" s="189"/>
      <c r="FQ2" s="189"/>
      <c r="FR2" s="189"/>
      <c r="FS2" s="189"/>
      <c r="FT2" s="189"/>
      <c r="FU2" s="189"/>
      <c r="FV2" s="189"/>
      <c r="FW2" s="189"/>
      <c r="FX2" s="189"/>
      <c r="FY2" s="189"/>
      <c r="FZ2" s="189"/>
      <c r="GA2" s="189"/>
      <c r="GB2" s="189"/>
      <c r="GC2" s="189"/>
      <c r="GD2" s="189"/>
      <c r="GE2" s="189"/>
      <c r="GF2" s="189"/>
      <c r="GG2" s="189"/>
      <c r="GH2" s="189"/>
      <c r="GI2" s="189"/>
      <c r="GJ2" s="189"/>
      <c r="GK2" s="189"/>
      <c r="GL2" s="189"/>
      <c r="GM2" s="189"/>
      <c r="GN2" s="189"/>
      <c r="GO2" s="189"/>
      <c r="GP2" s="189"/>
      <c r="GQ2" s="189"/>
      <c r="GR2" s="189"/>
      <c r="GS2" s="189"/>
      <c r="GT2" s="189"/>
      <c r="GU2" s="189"/>
      <c r="GV2" s="189"/>
      <c r="GW2" s="189"/>
      <c r="GX2" s="189"/>
      <c r="GY2" s="189"/>
      <c r="GZ2" s="189"/>
      <c r="HA2" s="189"/>
      <c r="HB2" s="189"/>
      <c r="HC2" s="189"/>
      <c r="HD2" s="189"/>
      <c r="HE2" s="189"/>
      <c r="HF2" s="189"/>
      <c r="HG2" s="189"/>
      <c r="HH2" s="189"/>
      <c r="HI2" s="189"/>
      <c r="HJ2" s="189"/>
      <c r="HK2" s="189"/>
      <c r="HL2" s="189"/>
      <c r="HM2" s="189"/>
      <c r="HN2" s="189"/>
      <c r="HO2" s="189"/>
      <c r="HP2" s="189"/>
      <c r="HQ2" s="189"/>
      <c r="HR2" s="189"/>
      <c r="HS2" s="189"/>
      <c r="HT2" s="189"/>
      <c r="HU2" s="189"/>
      <c r="HV2" s="189"/>
      <c r="HW2" s="189"/>
      <c r="HX2" s="189"/>
      <c r="HY2" s="189"/>
      <c r="HZ2" s="189"/>
      <c r="IA2" s="189"/>
      <c r="IB2" s="189"/>
      <c r="IC2" s="189"/>
      <c r="ID2" s="189"/>
      <c r="IE2" s="189"/>
      <c r="IF2" s="189"/>
      <c r="IG2" s="189"/>
      <c r="IH2" s="189"/>
      <c r="II2" s="189"/>
      <c r="IJ2" s="189"/>
      <c r="IK2" s="189"/>
      <c r="IL2" s="189"/>
      <c r="IM2" s="189"/>
      <c r="IN2" s="189"/>
      <c r="IO2" s="189"/>
      <c r="IP2" s="189"/>
      <c r="IQ2" s="189"/>
      <c r="IR2" s="189"/>
      <c r="IS2" s="189"/>
      <c r="IT2" s="189"/>
      <c r="IU2" s="189"/>
      <c r="IV2" s="189"/>
      <c r="IW2" s="189"/>
      <c r="IX2" s="189"/>
      <c r="IY2" s="189"/>
      <c r="IZ2" s="189"/>
      <c r="JA2" s="189"/>
      <c r="JB2" s="189"/>
      <c r="JC2" s="189"/>
      <c r="JD2" s="189"/>
      <c r="JE2" s="189"/>
      <c r="JF2" s="189"/>
      <c r="JG2" s="189"/>
      <c r="JH2" s="189"/>
      <c r="JI2" s="189"/>
      <c r="JJ2" s="189"/>
      <c r="JK2" s="189"/>
      <c r="JL2" s="189"/>
      <c r="JM2" s="189"/>
      <c r="JN2" s="189"/>
      <c r="JO2" s="189"/>
      <c r="JP2" s="189"/>
      <c r="JQ2" s="189"/>
      <c r="JR2" s="189"/>
      <c r="JS2" s="189"/>
      <c r="JT2" s="189"/>
      <c r="JU2" s="189"/>
      <c r="JV2" s="189"/>
      <c r="JW2" s="189"/>
      <c r="JX2" s="189"/>
      <c r="JY2" s="189"/>
      <c r="JZ2" s="189"/>
      <c r="KA2" s="189"/>
      <c r="KB2" s="189"/>
      <c r="KC2" s="189"/>
      <c r="KD2" s="189"/>
      <c r="KE2" s="189"/>
      <c r="KF2" s="189"/>
      <c r="KG2" s="189"/>
      <c r="KH2" s="189"/>
      <c r="KI2" s="189"/>
      <c r="KJ2" s="189"/>
      <c r="KK2" s="189"/>
      <c r="KL2" s="189"/>
      <c r="KM2" s="189"/>
      <c r="KN2" s="189"/>
      <c r="KO2" s="189"/>
      <c r="KP2" s="189"/>
      <c r="KQ2" s="189"/>
      <c r="KR2" s="189"/>
      <c r="KS2" s="189"/>
      <c r="KT2" s="189"/>
      <c r="KU2" s="189"/>
      <c r="KV2" s="189"/>
      <c r="KW2" s="189"/>
      <c r="KX2" s="189"/>
      <c r="KY2" s="189"/>
      <c r="KZ2" s="189"/>
      <c r="LA2" s="189"/>
      <c r="LB2" s="189"/>
      <c r="LC2" s="189"/>
      <c r="LD2" s="189"/>
      <c r="LE2" s="189"/>
      <c r="LF2" s="189"/>
      <c r="LG2" s="189"/>
      <c r="LH2" s="189"/>
      <c r="LI2" s="189"/>
      <c r="LJ2" s="189"/>
      <c r="LK2" s="189"/>
      <c r="LL2" s="189"/>
      <c r="LM2" s="189"/>
      <c r="LN2" s="189"/>
      <c r="LO2" s="189"/>
      <c r="LP2" s="189"/>
      <c r="LQ2" s="189"/>
      <c r="LR2" s="189"/>
      <c r="LS2" s="189"/>
      <c r="LT2" s="189"/>
      <c r="LU2" s="189"/>
      <c r="LV2" s="189"/>
      <c r="LW2" s="189"/>
      <c r="LX2" s="189"/>
      <c r="LY2" s="189"/>
      <c r="LZ2" s="189"/>
      <c r="MA2" s="189"/>
      <c r="MB2" s="189"/>
      <c r="MC2" s="189"/>
      <c r="MD2" s="189"/>
      <c r="ME2" s="189"/>
      <c r="MF2" s="189"/>
      <c r="MG2" s="189"/>
      <c r="MH2" s="189"/>
      <c r="MI2" s="189"/>
      <c r="MJ2" s="189"/>
      <c r="MK2" s="189"/>
      <c r="ML2" s="189"/>
      <c r="MM2" s="189"/>
      <c r="MN2" s="189"/>
      <c r="MO2" s="189"/>
      <c r="MP2" s="189"/>
      <c r="MQ2" s="189"/>
      <c r="MR2" s="189"/>
      <c r="MS2" s="189"/>
      <c r="MT2" s="189"/>
      <c r="MU2" s="189"/>
      <c r="MV2" s="189"/>
      <c r="MW2" s="189"/>
      <c r="MX2" s="189"/>
      <c r="MY2" s="189"/>
      <c r="MZ2" s="189"/>
      <c r="NA2" s="189"/>
      <c r="NB2" s="189"/>
      <c r="NC2" s="189"/>
      <c r="ND2" s="189"/>
      <c r="NE2" s="189"/>
      <c r="NF2" s="189"/>
      <c r="NG2" s="189"/>
      <c r="NH2" s="189"/>
      <c r="NI2" s="189"/>
      <c r="NJ2" s="189"/>
      <c r="NK2" s="189"/>
      <c r="NL2" s="189"/>
      <c r="NM2" s="189"/>
      <c r="NN2" s="189"/>
      <c r="NO2" s="189"/>
      <c r="NP2" s="189"/>
      <c r="NQ2" s="189"/>
      <c r="NR2" s="189"/>
      <c r="NS2" s="189"/>
      <c r="NT2" s="189"/>
      <c r="NU2" s="189"/>
      <c r="NV2" s="189"/>
      <c r="NW2" s="189"/>
      <c r="NX2" s="189"/>
      <c r="NY2" s="189"/>
      <c r="NZ2" s="189"/>
      <c r="OA2" s="189"/>
      <c r="OB2" s="189"/>
      <c r="OC2" s="189"/>
      <c r="OD2" s="189"/>
      <c r="OE2" s="189"/>
      <c r="OF2" s="189"/>
      <c r="OG2" s="189"/>
      <c r="OH2" s="189"/>
      <c r="OI2" s="189"/>
      <c r="OJ2" s="189"/>
      <c r="OK2" s="189"/>
      <c r="OL2" s="189"/>
      <c r="OM2" s="189"/>
      <c r="ON2" s="189"/>
      <c r="OO2" s="189"/>
      <c r="OP2" s="189"/>
      <c r="OQ2" s="189"/>
      <c r="OR2" s="189"/>
      <c r="OS2" s="189"/>
      <c r="OT2" s="189"/>
      <c r="OU2" s="189"/>
      <c r="OV2" s="189"/>
      <c r="OW2" s="189"/>
      <c r="OX2" s="189"/>
      <c r="OY2" s="189"/>
      <c r="OZ2" s="189"/>
      <c r="PA2" s="189"/>
      <c r="PB2" s="189"/>
      <c r="PC2" s="189"/>
      <c r="PD2" s="189"/>
      <c r="PE2" s="189"/>
      <c r="PF2" s="189"/>
      <c r="PG2" s="189"/>
      <c r="PH2" s="189"/>
      <c r="PI2" s="189"/>
      <c r="PJ2" s="189"/>
      <c r="PK2" s="189"/>
      <c r="PL2" s="189"/>
      <c r="PM2" s="189"/>
      <c r="PN2" s="189"/>
      <c r="PO2" s="189"/>
      <c r="PP2" s="189"/>
      <c r="PQ2" s="189"/>
      <c r="PR2" s="189"/>
      <c r="PS2" s="189"/>
      <c r="PT2" s="189"/>
      <c r="PU2" s="189"/>
      <c r="PV2" s="189"/>
      <c r="PW2" s="189"/>
      <c r="PX2" s="189"/>
      <c r="PY2" s="189"/>
      <c r="PZ2" s="189"/>
      <c r="QA2" s="189"/>
      <c r="QB2" s="189"/>
      <c r="QC2" s="189"/>
      <c r="QD2" s="189"/>
      <c r="QE2" s="189"/>
      <c r="QF2" s="189"/>
      <c r="QG2" s="189"/>
      <c r="QH2" s="189"/>
      <c r="QI2" s="189"/>
      <c r="QJ2" s="189"/>
      <c r="QK2" s="189"/>
      <c r="QL2" s="189"/>
      <c r="QM2" s="189"/>
      <c r="QN2" s="189"/>
      <c r="QO2" s="189"/>
      <c r="QP2" s="189"/>
      <c r="QQ2" s="189"/>
      <c r="QR2" s="189"/>
      <c r="QS2" s="189"/>
      <c r="QT2" s="189"/>
      <c r="QU2" s="189"/>
      <c r="QV2" s="189"/>
      <c r="QW2" s="189"/>
      <c r="QX2" s="189"/>
      <c r="QY2" s="189"/>
      <c r="QZ2" s="189"/>
      <c r="RA2" s="189"/>
      <c r="RB2" s="189"/>
      <c r="RC2" s="189"/>
      <c r="RD2" s="189"/>
      <c r="RE2" s="189"/>
      <c r="RF2" s="189"/>
      <c r="RG2" s="189"/>
      <c r="RH2" s="189"/>
      <c r="RI2" s="189"/>
      <c r="RJ2" s="189"/>
      <c r="RK2" s="189"/>
      <c r="RL2" s="189"/>
      <c r="RM2" s="189"/>
      <c r="RN2" s="189"/>
      <c r="RO2" s="189"/>
      <c r="RP2" s="189"/>
      <c r="RQ2" s="189"/>
      <c r="RR2" s="189"/>
      <c r="RS2" s="189"/>
      <c r="RT2" s="189"/>
      <c r="RU2" s="189"/>
      <c r="RV2" s="189"/>
      <c r="RW2" s="189"/>
      <c r="RX2" s="189"/>
      <c r="RY2" s="189"/>
      <c r="RZ2" s="189"/>
      <c r="SA2" s="189"/>
      <c r="SB2" s="189"/>
      <c r="SC2" s="189"/>
      <c r="SD2" s="189"/>
      <c r="SE2" s="189"/>
      <c r="SF2" s="189"/>
      <c r="SG2" s="189"/>
      <c r="SH2" s="189"/>
      <c r="SI2" s="189"/>
      <c r="SJ2" s="189"/>
      <c r="SK2" s="189"/>
      <c r="SL2" s="189"/>
      <c r="SM2" s="189"/>
      <c r="SN2" s="189"/>
      <c r="SO2" s="189"/>
      <c r="SP2" s="189"/>
      <c r="SQ2" s="189"/>
      <c r="SR2" s="189"/>
      <c r="SS2" s="189"/>
      <c r="ST2" s="189"/>
      <c r="SU2" s="189"/>
      <c r="SV2" s="189"/>
      <c r="SW2" s="189"/>
      <c r="SX2" s="189"/>
      <c r="SY2" s="189"/>
      <c r="SZ2" s="189"/>
      <c r="TA2" s="189"/>
      <c r="TB2" s="189"/>
      <c r="TC2" s="189"/>
      <c r="TD2" s="189"/>
      <c r="TE2" s="189"/>
      <c r="TF2" s="189"/>
      <c r="TG2" s="189"/>
      <c r="TH2" s="189"/>
      <c r="TI2" s="189"/>
      <c r="TJ2" s="189"/>
      <c r="TK2" s="189"/>
      <c r="TL2" s="189"/>
      <c r="TM2" s="189"/>
      <c r="TN2" s="189"/>
      <c r="TO2" s="189"/>
      <c r="TP2" s="189"/>
      <c r="TQ2" s="189"/>
      <c r="TR2" s="189"/>
      <c r="TS2" s="189"/>
      <c r="TT2" s="189"/>
      <c r="TU2" s="189"/>
      <c r="TV2" s="189"/>
      <c r="TW2" s="189"/>
      <c r="TX2" s="189"/>
      <c r="TY2" s="189"/>
      <c r="TZ2" s="189"/>
      <c r="UA2" s="189"/>
      <c r="UB2" s="189"/>
      <c r="UC2" s="189"/>
      <c r="UD2" s="189"/>
      <c r="UE2" s="189"/>
      <c r="UF2" s="189"/>
      <c r="UG2" s="189"/>
      <c r="UH2" s="189"/>
      <c r="UI2" s="189"/>
      <c r="UJ2" s="189"/>
      <c r="UK2" s="189"/>
      <c r="UL2" s="189"/>
      <c r="UM2" s="189"/>
      <c r="UN2" s="189"/>
      <c r="UO2" s="189"/>
      <c r="UP2" s="189"/>
      <c r="UQ2" s="189"/>
      <c r="UR2" s="189"/>
      <c r="US2" s="189"/>
      <c r="UT2" s="189"/>
      <c r="UU2" s="189"/>
      <c r="UV2" s="189"/>
      <c r="UW2" s="189"/>
      <c r="UX2" s="189"/>
      <c r="UY2" s="189"/>
      <c r="UZ2" s="189"/>
      <c r="VA2" s="189"/>
      <c r="VB2" s="189"/>
      <c r="VC2" s="189"/>
      <c r="VD2" s="189"/>
      <c r="VE2" s="189"/>
      <c r="VF2" s="189"/>
      <c r="VG2" s="189"/>
      <c r="VH2" s="189"/>
      <c r="VI2" s="189"/>
      <c r="VJ2" s="189"/>
      <c r="VK2" s="189"/>
      <c r="VL2" s="189"/>
      <c r="VM2" s="189"/>
      <c r="VN2" s="189"/>
      <c r="VO2" s="189"/>
      <c r="VP2" s="189"/>
      <c r="VQ2" s="189"/>
      <c r="VR2" s="189"/>
      <c r="VS2" s="189"/>
      <c r="VT2" s="189"/>
      <c r="VU2" s="189"/>
      <c r="VV2" s="189"/>
      <c r="VW2" s="189"/>
      <c r="VX2" s="189"/>
      <c r="VY2" s="189"/>
      <c r="VZ2" s="189"/>
      <c r="WA2" s="189"/>
      <c r="WB2" s="189"/>
      <c r="WC2" s="189"/>
      <c r="WD2" s="189"/>
      <c r="WE2" s="189"/>
      <c r="WF2" s="189"/>
      <c r="WG2" s="189"/>
      <c r="WH2" s="189"/>
      <c r="WI2" s="189"/>
      <c r="WJ2" s="189"/>
      <c r="WK2" s="189"/>
      <c r="WL2" s="189"/>
      <c r="WM2" s="189"/>
      <c r="WN2" s="189"/>
      <c r="WO2" s="189"/>
      <c r="WP2" s="189"/>
      <c r="WQ2" s="189"/>
      <c r="WR2" s="189"/>
      <c r="WS2" s="189"/>
      <c r="WT2" s="189"/>
      <c r="WU2" s="189"/>
      <c r="WV2" s="189"/>
      <c r="WW2" s="189"/>
      <c r="WX2" s="189"/>
      <c r="WY2" s="189"/>
      <c r="WZ2" s="189"/>
      <c r="XA2" s="189"/>
      <c r="XB2" s="189"/>
      <c r="XC2" s="189"/>
      <c r="XD2" s="189"/>
      <c r="XE2" s="189"/>
      <c r="XF2" s="189"/>
      <c r="XG2" s="189"/>
      <c r="XH2" s="189"/>
      <c r="XI2" s="189"/>
      <c r="XJ2" s="189"/>
      <c r="XK2" s="189"/>
      <c r="XL2" s="189"/>
      <c r="XM2" s="189"/>
      <c r="XN2" s="189"/>
      <c r="XO2" s="189"/>
      <c r="XP2" s="189"/>
      <c r="XQ2" s="189"/>
      <c r="XR2" s="189"/>
      <c r="XS2" s="189"/>
      <c r="XT2" s="189"/>
      <c r="XU2" s="189"/>
      <c r="XV2" s="189"/>
      <c r="XW2" s="189"/>
      <c r="XX2" s="189"/>
      <c r="XY2" s="189"/>
      <c r="XZ2" s="189"/>
      <c r="YA2" s="189"/>
      <c r="YB2" s="189"/>
      <c r="YC2" s="189"/>
      <c r="YD2" s="189"/>
      <c r="YE2" s="189"/>
      <c r="YF2" s="189"/>
      <c r="YG2" s="189"/>
      <c r="YH2" s="189"/>
      <c r="YI2" s="189"/>
      <c r="YJ2" s="189"/>
      <c r="YK2" s="189"/>
      <c r="YL2" s="189"/>
      <c r="YM2" s="189"/>
      <c r="YN2" s="189"/>
      <c r="YO2" s="189"/>
      <c r="YP2" s="189"/>
      <c r="YQ2" s="189"/>
      <c r="YR2" s="189"/>
      <c r="YS2" s="189"/>
      <c r="YT2" s="189"/>
      <c r="YU2" s="189"/>
      <c r="YV2" s="189"/>
      <c r="YW2" s="189"/>
      <c r="YX2" s="189"/>
      <c r="YY2" s="189"/>
      <c r="YZ2" s="189"/>
      <c r="ZA2" s="189"/>
      <c r="ZB2" s="189"/>
      <c r="ZC2" s="189"/>
      <c r="ZD2" s="189"/>
      <c r="ZE2" s="189"/>
      <c r="ZF2" s="189"/>
      <c r="ZG2" s="189"/>
      <c r="ZH2" s="189"/>
      <c r="ZI2" s="189"/>
      <c r="ZJ2" s="189"/>
      <c r="ZK2" s="189"/>
      <c r="ZL2" s="189"/>
      <c r="ZM2" s="189"/>
      <c r="ZN2" s="189"/>
      <c r="ZO2" s="189"/>
      <c r="ZP2" s="189"/>
      <c r="ZQ2" s="189"/>
      <c r="ZR2" s="189"/>
      <c r="ZS2" s="189"/>
      <c r="ZT2" s="189"/>
      <c r="ZU2" s="189"/>
      <c r="ZV2" s="189"/>
      <c r="ZW2" s="189"/>
      <c r="ZX2" s="189"/>
      <c r="ZY2" s="189"/>
      <c r="ZZ2" s="189"/>
      <c r="AAA2" s="189"/>
      <c r="AAB2" s="189"/>
      <c r="AAC2" s="189"/>
      <c r="AAD2" s="189"/>
      <c r="AAE2" s="189"/>
      <c r="AAF2" s="189"/>
      <c r="AAG2" s="189"/>
      <c r="AAH2" s="189"/>
      <c r="AAI2" s="189"/>
      <c r="AAJ2" s="189"/>
      <c r="AAK2" s="189"/>
      <c r="AAL2" s="189"/>
      <c r="AAM2" s="189"/>
      <c r="AAN2" s="189"/>
      <c r="AAO2" s="189"/>
      <c r="AAP2" s="189"/>
      <c r="AAQ2" s="189"/>
      <c r="AAR2" s="189"/>
      <c r="AAS2" s="189"/>
      <c r="AAT2" s="189"/>
      <c r="AAU2" s="189"/>
      <c r="AAV2" s="189"/>
      <c r="AAW2" s="189"/>
      <c r="AAX2" s="189"/>
      <c r="AAY2" s="189"/>
      <c r="AAZ2" s="189"/>
      <c r="ABA2" s="189"/>
      <c r="ABB2" s="189"/>
      <c r="ABC2" s="189"/>
      <c r="ABD2" s="189"/>
      <c r="ABE2" s="189"/>
      <c r="ABF2" s="189"/>
      <c r="ABG2" s="189"/>
      <c r="ABH2" s="189"/>
      <c r="ABI2" s="189"/>
      <c r="ABJ2" s="189"/>
      <c r="ABK2" s="189"/>
      <c r="ABL2" s="189"/>
      <c r="ABM2" s="189"/>
      <c r="ABN2" s="189"/>
      <c r="ABO2" s="189"/>
      <c r="ABP2" s="189"/>
      <c r="ABQ2" s="189"/>
      <c r="ABR2" s="189"/>
      <c r="ABS2" s="189"/>
      <c r="ABT2" s="189"/>
      <c r="ABU2" s="189"/>
      <c r="ABV2" s="189"/>
      <c r="ABW2" s="189"/>
      <c r="ABX2" s="189"/>
      <c r="ABY2" s="189"/>
      <c r="ABZ2" s="189"/>
      <c r="ACA2" s="189"/>
      <c r="ACB2" s="189"/>
      <c r="ACC2" s="189"/>
      <c r="ACD2" s="189"/>
      <c r="ACE2" s="189"/>
      <c r="ACF2" s="189"/>
      <c r="ACG2" s="189"/>
      <c r="ACH2" s="189"/>
      <c r="ACI2" s="189"/>
      <c r="ACJ2" s="189"/>
      <c r="ACK2" s="189"/>
      <c r="ACL2" s="189"/>
      <c r="ACM2" s="189"/>
      <c r="ACN2" s="189"/>
      <c r="ACO2" s="189"/>
      <c r="ACP2" s="189"/>
      <c r="ACQ2" s="189"/>
      <c r="ACR2" s="189"/>
      <c r="ACS2" s="189"/>
      <c r="ACT2" s="189"/>
      <c r="ACU2" s="189"/>
      <c r="ACV2" s="189"/>
      <c r="ACW2" s="189"/>
      <c r="ACX2" s="189"/>
      <c r="ACY2" s="189"/>
      <c r="ACZ2" s="189"/>
      <c r="ADA2" s="189"/>
      <c r="ADB2" s="189"/>
      <c r="ADC2" s="189"/>
      <c r="ADD2" s="189"/>
      <c r="ADE2" s="189"/>
      <c r="ADF2" s="189"/>
      <c r="ADG2" s="189"/>
      <c r="ADH2" s="189"/>
      <c r="ADI2" s="189"/>
      <c r="ADJ2" s="189"/>
      <c r="ADK2" s="189"/>
      <c r="ADL2" s="189"/>
      <c r="ADM2" s="189"/>
      <c r="ADN2" s="189"/>
      <c r="ADO2" s="189"/>
      <c r="ADP2" s="189"/>
      <c r="ADQ2" s="189"/>
      <c r="ADR2" s="189"/>
      <c r="ADS2" s="189"/>
      <c r="ADT2" s="189"/>
      <c r="ADU2" s="189"/>
      <c r="ADV2" s="189"/>
      <c r="ADW2" s="189"/>
      <c r="ADX2" s="189"/>
      <c r="ADY2" s="189"/>
      <c r="ADZ2" s="189"/>
      <c r="AEA2" s="189"/>
      <c r="AEB2" s="189"/>
      <c r="AEC2" s="189"/>
      <c r="AED2" s="189"/>
      <c r="AEE2" s="189"/>
      <c r="AEF2" s="189"/>
      <c r="AEG2" s="189"/>
      <c r="AEH2" s="189"/>
      <c r="AEI2" s="189"/>
      <c r="AEJ2" s="189"/>
      <c r="AEK2" s="189"/>
      <c r="AEL2" s="189"/>
      <c r="AEM2" s="189"/>
      <c r="AEN2" s="189"/>
      <c r="AEO2" s="189"/>
      <c r="AEP2" s="189"/>
      <c r="AEQ2" s="189"/>
      <c r="AER2" s="189"/>
      <c r="AES2" s="189"/>
      <c r="AET2" s="189"/>
      <c r="AEU2" s="189"/>
      <c r="AEV2" s="189"/>
      <c r="AEW2" s="189"/>
      <c r="AEX2" s="189"/>
      <c r="AEY2" s="189"/>
      <c r="AEZ2" s="189"/>
      <c r="AFA2" s="189"/>
      <c r="AFB2" s="189"/>
      <c r="AFC2" s="189"/>
      <c r="AFD2" s="189"/>
      <c r="AFE2" s="189"/>
      <c r="AFF2" s="189"/>
      <c r="AFG2" s="189"/>
      <c r="AFH2" s="189"/>
      <c r="AFI2" s="189"/>
      <c r="AFJ2" s="189"/>
      <c r="AFK2" s="189"/>
      <c r="AFL2" s="189"/>
      <c r="AFM2" s="189"/>
      <c r="AFN2" s="189"/>
      <c r="AFO2" s="189"/>
      <c r="AFP2" s="189"/>
      <c r="AFQ2" s="189"/>
      <c r="AFR2" s="189"/>
      <c r="AFS2" s="189"/>
      <c r="AFT2" s="189"/>
      <c r="AFU2" s="189"/>
      <c r="AFV2" s="189"/>
      <c r="AFW2" s="189"/>
      <c r="AFX2" s="189"/>
      <c r="AFY2" s="189"/>
      <c r="AFZ2" s="189"/>
      <c r="AGA2" s="189"/>
      <c r="AGB2" s="189"/>
      <c r="AGC2" s="189"/>
      <c r="AGD2" s="189"/>
      <c r="AGE2" s="189"/>
      <c r="AGF2" s="189"/>
      <c r="AGG2" s="189"/>
      <c r="AGH2" s="189"/>
      <c r="AGI2" s="189"/>
      <c r="AGJ2" s="189"/>
      <c r="AGK2" s="189"/>
      <c r="AGL2" s="189"/>
      <c r="AGM2" s="189"/>
      <c r="AGN2" s="189"/>
      <c r="AGO2" s="189"/>
      <c r="AGP2" s="189"/>
      <c r="AGQ2" s="189"/>
      <c r="AGR2" s="189"/>
      <c r="AGS2" s="189"/>
      <c r="AGT2" s="189"/>
      <c r="AGU2" s="189"/>
      <c r="AGV2" s="189"/>
      <c r="AGW2" s="189"/>
      <c r="AGX2" s="189"/>
      <c r="AGY2" s="189"/>
      <c r="AGZ2" s="189"/>
      <c r="AHA2" s="189"/>
      <c r="AHB2" s="189"/>
      <c r="AHC2" s="189"/>
      <c r="AHD2" s="189"/>
      <c r="AHE2" s="189"/>
      <c r="AHF2" s="189"/>
      <c r="AHG2" s="189"/>
      <c r="AHH2" s="189"/>
      <c r="AHI2" s="189"/>
      <c r="AHJ2" s="189"/>
      <c r="AHK2" s="189"/>
      <c r="AHL2" s="189"/>
      <c r="AHM2" s="189"/>
      <c r="AHN2" s="189"/>
      <c r="AHO2" s="189"/>
      <c r="AHP2" s="189"/>
      <c r="AHQ2" s="189"/>
      <c r="AHR2" s="189"/>
      <c r="AHS2" s="189"/>
      <c r="AHT2" s="189"/>
      <c r="AHU2" s="189"/>
      <c r="AHV2" s="189"/>
      <c r="AHW2" s="189"/>
      <c r="AHX2" s="189"/>
      <c r="AHY2" s="189"/>
      <c r="AHZ2" s="189"/>
      <c r="AIA2" s="189"/>
      <c r="AIB2" s="189"/>
      <c r="AIC2" s="189"/>
      <c r="AID2" s="189"/>
      <c r="AIE2" s="189"/>
      <c r="AIF2" s="189"/>
      <c r="AIG2" s="189"/>
      <c r="AIH2" s="189"/>
      <c r="AII2" s="189"/>
      <c r="AIJ2" s="189"/>
      <c r="AIK2" s="189"/>
      <c r="AIL2" s="189"/>
      <c r="AIM2" s="189"/>
      <c r="AIN2" s="189"/>
      <c r="AIO2" s="189"/>
      <c r="AIP2" s="189"/>
      <c r="AIQ2" s="189"/>
      <c r="AIR2" s="189"/>
      <c r="AIS2" s="189"/>
      <c r="AIT2" s="189"/>
      <c r="AIU2" s="189"/>
      <c r="AIV2" s="189"/>
      <c r="AIW2" s="189"/>
      <c r="AIX2" s="189"/>
      <c r="AIY2" s="189"/>
      <c r="AIZ2" s="189"/>
      <c r="AJA2" s="189"/>
      <c r="AJB2" s="189"/>
      <c r="AJC2" s="189"/>
      <c r="AJD2" s="189"/>
      <c r="AJE2" s="189"/>
      <c r="AJF2" s="189"/>
      <c r="AJG2" s="189"/>
      <c r="AJH2" s="189"/>
      <c r="AJI2" s="189"/>
      <c r="AJJ2" s="189"/>
      <c r="AJK2" s="189"/>
      <c r="AJL2" s="189"/>
      <c r="AJM2" s="189"/>
      <c r="AJN2" s="189"/>
      <c r="AJO2" s="189"/>
      <c r="AJP2" s="189"/>
      <c r="AJQ2" s="189"/>
      <c r="AJR2" s="189"/>
      <c r="AJS2" s="189"/>
      <c r="AJT2" s="189"/>
      <c r="AJU2" s="189"/>
      <c r="AJV2" s="189"/>
      <c r="AJW2" s="189"/>
      <c r="AJX2" s="189"/>
      <c r="AJY2" s="189"/>
      <c r="AJZ2" s="189"/>
      <c r="AKA2" s="189"/>
      <c r="AKB2" s="189"/>
      <c r="AKC2" s="189"/>
      <c r="AKD2" s="189"/>
      <c r="AKE2" s="189"/>
      <c r="AKF2" s="189"/>
      <c r="AKG2" s="189"/>
      <c r="AKH2" s="189"/>
      <c r="AKI2" s="189"/>
      <c r="AKJ2" s="189"/>
      <c r="AKK2" s="189"/>
      <c r="AKL2" s="189"/>
      <c r="AKM2" s="189"/>
      <c r="AKN2" s="189"/>
      <c r="AKO2" s="189"/>
      <c r="AKP2" s="189"/>
      <c r="AKQ2" s="189"/>
      <c r="AKR2" s="189"/>
      <c r="AKS2" s="189"/>
      <c r="AKT2" s="189"/>
      <c r="AKU2" s="189"/>
      <c r="AKV2" s="189"/>
      <c r="AKW2" s="189"/>
      <c r="AKX2" s="189"/>
      <c r="AKY2" s="189"/>
      <c r="AKZ2" s="189"/>
      <c r="ALA2" s="189"/>
      <c r="ALB2" s="189"/>
      <c r="ALC2" s="189"/>
      <c r="ALD2" s="189"/>
      <c r="ALE2" s="189"/>
      <c r="ALF2" s="189"/>
      <c r="ALG2" s="189"/>
      <c r="ALH2" s="189"/>
      <c r="ALI2" s="189"/>
      <c r="ALJ2" s="189"/>
      <c r="ALK2" s="189"/>
      <c r="ALL2" s="189"/>
      <c r="ALM2" s="189"/>
      <c r="ALN2" s="189"/>
      <c r="ALO2" s="189"/>
      <c r="ALP2" s="189"/>
      <c r="ALQ2" s="189"/>
      <c r="ALR2" s="189"/>
      <c r="ALS2" s="189"/>
      <c r="ALT2" s="189"/>
      <c r="ALU2" s="189"/>
      <c r="ALV2" s="189"/>
      <c r="ALW2" s="189"/>
      <c r="ALX2" s="189"/>
      <c r="ALY2" s="189"/>
      <c r="ALZ2" s="189"/>
      <c r="AMA2" s="189"/>
      <c r="AMB2" s="189"/>
      <c r="AMC2" s="189"/>
      <c r="AMD2" s="189"/>
      <c r="AME2" s="189"/>
      <c r="AMF2" s="189"/>
      <c r="AMG2" s="189"/>
      <c r="AMH2" s="189"/>
      <c r="AMI2" s="189"/>
      <c r="AMJ2" s="189"/>
    </row>
    <row r="3" spans="1:1024" ht="15">
      <c r="A3" s="290" t="e">
        <f ca="1">_xlfn.XLOOKUP(B3,'MACROATTIVITÀ A'!C163,'MACROATTIVITÀ A'!G163)</f>
        <v>#NAME?</v>
      </c>
      <c r="B3" s="291" t="s">
        <v>59</v>
      </c>
      <c r="C3" s="291" t="s">
        <v>865</v>
      </c>
      <c r="D3" s="292" t="s">
        <v>435</v>
      </c>
      <c r="E3" s="292" t="s">
        <v>436</v>
      </c>
      <c r="F3" s="293" t="s">
        <v>60</v>
      </c>
      <c r="G3" s="294">
        <f>'MACROATTIVITÀ A'!E228</f>
        <v>31023.69</v>
      </c>
      <c r="H3" s="295">
        <f>'MACROATTIVITÀ A'!E209</f>
        <v>0</v>
      </c>
      <c r="I3" s="295">
        <f>'MACROATTIVITÀ A'!E215</f>
        <v>0</v>
      </c>
      <c r="J3" s="295">
        <f>'MACROATTIVITÀ A'!E210</f>
        <v>0</v>
      </c>
      <c r="K3" s="295">
        <f>'MACROATTIVITÀ A'!E211</f>
        <v>0</v>
      </c>
      <c r="L3" s="295">
        <f>'MACROATTIVITÀ A'!E212+'MACROATTIVITÀ A'!E213+'MACROATTIVITÀ A'!E214</f>
        <v>31023.69</v>
      </c>
      <c r="M3" s="296">
        <f>'MACROATTIVITÀ A'!$E218</f>
        <v>0</v>
      </c>
      <c r="N3" s="296">
        <f>'MACROATTIVITÀ A'!$E219</f>
        <v>0</v>
      </c>
      <c r="O3" s="296">
        <f>'MACROATTIVITÀ A'!$E220</f>
        <v>0</v>
      </c>
      <c r="P3" s="296">
        <f>'MACROATTIVITÀ A'!$E221</f>
        <v>0</v>
      </c>
      <c r="Q3" s="296">
        <f>'MACROATTIVITÀ A'!$E222</f>
        <v>0</v>
      </c>
      <c r="R3" s="296">
        <f>'MACROATTIVITÀ A'!$E223</f>
        <v>0</v>
      </c>
      <c r="S3" s="296">
        <f>'MACROATTIVITÀ A'!$E224</f>
        <v>0</v>
      </c>
      <c r="T3" s="296">
        <f>'MACROATTIVITÀ A'!$E225</f>
        <v>0</v>
      </c>
      <c r="U3" s="296">
        <f>'MACROATTIVITÀ A'!$E226</f>
        <v>0</v>
      </c>
      <c r="V3" s="297">
        <f>'MACROATTIVITÀ A'!E216+'MACROATTIVITÀ A'!E217+'MACROATTIVITÀ A'!E227</f>
        <v>0</v>
      </c>
      <c r="W3" s="298">
        <f>'MACROATTIVITÀ A'!G228</f>
        <v>31023.69</v>
      </c>
      <c r="X3" s="295">
        <f>'MACROATTIVITÀ A'!G209</f>
        <v>0</v>
      </c>
      <c r="Y3" s="295">
        <f>'MACROATTIVITÀ A'!G215</f>
        <v>0</v>
      </c>
      <c r="Z3" s="295">
        <f>'MACROATTIVITÀ A'!G210</f>
        <v>0</v>
      </c>
      <c r="AA3" s="295">
        <f>'MACROATTIVITÀ A'!G211</f>
        <v>0</v>
      </c>
      <c r="AB3" s="295">
        <f>'MACROATTIVITÀ A'!G212+'MACROATTIVITÀ A'!G213+'MACROATTIVITÀ A'!G214</f>
        <v>31023.69</v>
      </c>
      <c r="AC3" s="296">
        <f>'MACROATTIVITÀ A'!$G218</f>
        <v>0</v>
      </c>
      <c r="AD3" s="296">
        <f>'MACROATTIVITÀ A'!$G219</f>
        <v>0</v>
      </c>
      <c r="AE3" s="296">
        <f>'MACROATTIVITÀ A'!$G220</f>
        <v>0</v>
      </c>
      <c r="AF3" s="296">
        <f>'MACROATTIVITÀ A'!$G221</f>
        <v>0</v>
      </c>
      <c r="AG3" s="296">
        <f>'MACROATTIVITÀ A'!$G222</f>
        <v>0</v>
      </c>
      <c r="AH3" s="296">
        <f>'MACROATTIVITÀ A'!$G223</f>
        <v>0</v>
      </c>
      <c r="AI3" s="296">
        <f>'MACROATTIVITÀ A'!$G224</f>
        <v>0</v>
      </c>
      <c r="AJ3" s="296">
        <f>'MACROATTIVITÀ A'!$G225</f>
        <v>0</v>
      </c>
      <c r="AK3" s="296">
        <f>'MACROATTIVITÀ A'!$G226</f>
        <v>0</v>
      </c>
      <c r="AL3" s="296">
        <f>'MACROATTIVITÀ A'!G216+'MACROATTIVITÀ A'!G217+'MACROATTIVITÀ A'!G227</f>
        <v>0</v>
      </c>
      <c r="AM3" s="294">
        <f>'MACROATTIVITÀ A'!I228</f>
        <v>31023.69</v>
      </c>
      <c r="AN3" s="295">
        <f>'MACROATTIVITÀ A'!I209</f>
        <v>0</v>
      </c>
      <c r="AO3" s="295">
        <f>'MACROATTIVITÀ A'!I215</f>
        <v>0</v>
      </c>
      <c r="AP3" s="295">
        <f>'MACROATTIVITÀ A'!I210</f>
        <v>0</v>
      </c>
      <c r="AQ3" s="295">
        <f>'MACROATTIVITÀ A'!I211</f>
        <v>0</v>
      </c>
      <c r="AR3" s="295">
        <f>'MACROATTIVITÀ A'!I212+'MACROATTIVITÀ A'!I213+'MACROATTIVITÀ A'!I214</f>
        <v>31023.69</v>
      </c>
      <c r="AS3" s="296">
        <f>'MACROATTIVITÀ A'!$I218</f>
        <v>0</v>
      </c>
      <c r="AT3" s="296">
        <f>'MACROATTIVITÀ A'!$I219</f>
        <v>0</v>
      </c>
      <c r="AU3" s="296">
        <f>'MACROATTIVITÀ A'!$I220</f>
        <v>0</v>
      </c>
      <c r="AV3" s="296">
        <f>'MACROATTIVITÀ A'!$I221</f>
        <v>0</v>
      </c>
      <c r="AW3" s="296">
        <f>'MACROATTIVITÀ A'!$I222</f>
        <v>0</v>
      </c>
      <c r="AX3" s="296">
        <f>'MACROATTIVITÀ A'!$I223</f>
        <v>0</v>
      </c>
      <c r="AY3" s="296">
        <f>'MACROATTIVITÀ A'!$I224</f>
        <v>0</v>
      </c>
      <c r="AZ3" s="296">
        <f>'MACROATTIVITÀ A'!$I225</f>
        <v>0</v>
      </c>
      <c r="BA3" s="296">
        <f>'MACROATTIVITÀ A'!$I226</f>
        <v>0</v>
      </c>
      <c r="BB3" s="297">
        <f>'MACROATTIVITÀ A'!I216+'MACROATTIVITÀ A'!I217+'MACROATTIVITÀ A'!I227</f>
        <v>0</v>
      </c>
      <c r="BC3" s="294">
        <f>'MACROATTIVITÀ A'!K228</f>
        <v>93071.069999999992</v>
      </c>
      <c r="BD3" s="295">
        <f>'MACROATTIVITÀ A'!K209</f>
        <v>0</v>
      </c>
      <c r="BE3" s="295">
        <f>'MACROATTIVITÀ A'!K215</f>
        <v>0</v>
      </c>
      <c r="BF3" s="295">
        <f>'MACROATTIVITÀ A'!K210</f>
        <v>0</v>
      </c>
      <c r="BG3" s="295">
        <f>'MACROATTIVITÀ A'!K211</f>
        <v>0</v>
      </c>
      <c r="BH3" s="295">
        <f>'MACROATTIVITÀ A'!K212+'MACROATTIVITÀ A'!K213+'MACROATTIVITÀ A'!K214</f>
        <v>93071.069999999992</v>
      </c>
      <c r="BI3" s="296">
        <f>'MACROATTIVITÀ A'!$K218</f>
        <v>0</v>
      </c>
      <c r="BJ3" s="296">
        <f>'MACROATTIVITÀ A'!$K219</f>
        <v>0</v>
      </c>
      <c r="BK3" s="296">
        <f>'MACROATTIVITÀ A'!$K220</f>
        <v>0</v>
      </c>
      <c r="BL3" s="296">
        <f>'MACROATTIVITÀ A'!$K221</f>
        <v>0</v>
      </c>
      <c r="BM3" s="296">
        <f>'MACROATTIVITÀ A'!$K222</f>
        <v>0</v>
      </c>
      <c r="BN3" s="296">
        <f>'MACROATTIVITÀ A'!$K223</f>
        <v>0</v>
      </c>
      <c r="BO3" s="296">
        <f>'MACROATTIVITÀ A'!$K224</f>
        <v>0</v>
      </c>
      <c r="BP3" s="296">
        <f>'MACROATTIVITÀ A'!$K225</f>
        <v>0</v>
      </c>
      <c r="BQ3" s="296">
        <f>'MACROATTIVITÀ A'!$K226</f>
        <v>0</v>
      </c>
      <c r="BR3" s="296">
        <f>'MACROATTIVITÀ A'!K216+'MACROATTIVITÀ A'!K217+'MACROATTIVITÀ A'!K227</f>
        <v>0</v>
      </c>
      <c r="BS3" s="294">
        <f>'MACROATTIVITÀ A'!E231</f>
        <v>0</v>
      </c>
      <c r="BT3" s="295">
        <f>'MACROATTIVITÀ A'!E232</f>
        <v>0</v>
      </c>
      <c r="BU3" s="295">
        <f>'MACROATTIVITÀ A'!E233</f>
        <v>0</v>
      </c>
      <c r="BV3" s="295">
        <f>'MACROATTIVITÀ A'!E234</f>
        <v>0</v>
      </c>
      <c r="BW3" s="295">
        <f>'MACROATTIVITÀ A'!E235</f>
        <v>0</v>
      </c>
      <c r="BX3" s="295">
        <f>'MACROATTIVITÀ A'!E236</f>
        <v>0</v>
      </c>
      <c r="BY3" s="295">
        <f>'MACROATTIVITÀ A'!E237</f>
        <v>0</v>
      </c>
      <c r="BZ3" s="295">
        <f>'MACROATTIVITÀ A'!E238</f>
        <v>0</v>
      </c>
      <c r="CA3" s="296">
        <f>+'MACROATTIVITÀ A'!E239</f>
        <v>0</v>
      </c>
      <c r="CB3" s="294">
        <f>'MACROATTIVITÀ A'!G231</f>
        <v>0</v>
      </c>
      <c r="CC3" s="295">
        <f>'MACROATTIVITÀ A'!G232</f>
        <v>0</v>
      </c>
      <c r="CD3" s="295">
        <f>'MACROATTIVITÀ A'!G233</f>
        <v>0</v>
      </c>
      <c r="CE3" s="295">
        <f>'MACROATTIVITÀ A'!G234</f>
        <v>0</v>
      </c>
      <c r="CF3" s="295">
        <f>'MACROATTIVITÀ A'!G235</f>
        <v>0</v>
      </c>
      <c r="CG3" s="295">
        <f>'MACROATTIVITÀ A'!G236</f>
        <v>0</v>
      </c>
      <c r="CH3" s="295">
        <f>'MACROATTIVITÀ A'!G237</f>
        <v>0</v>
      </c>
      <c r="CI3" s="295">
        <f>'MACROATTIVITÀ A'!G238</f>
        <v>0</v>
      </c>
      <c r="CJ3" s="296">
        <f>+'MACROATTIVITÀ A'!G239</f>
        <v>0</v>
      </c>
      <c r="CK3" s="294">
        <f>'MACROATTIVITÀ A'!I231</f>
        <v>0</v>
      </c>
      <c r="CL3" s="295">
        <f>'MACROATTIVITÀ A'!I232</f>
        <v>0</v>
      </c>
      <c r="CM3" s="295">
        <f>'MACROATTIVITÀ A'!I233</f>
        <v>0</v>
      </c>
      <c r="CN3" s="295">
        <f>'MACROATTIVITÀ A'!I234</f>
        <v>0</v>
      </c>
      <c r="CO3" s="295">
        <f>'MACROATTIVITÀ A'!I235</f>
        <v>0</v>
      </c>
      <c r="CP3" s="295">
        <f>'MACROATTIVITÀ A'!I236</f>
        <v>0</v>
      </c>
      <c r="CQ3" s="295">
        <f>'MACROATTIVITÀ A'!I237</f>
        <v>0</v>
      </c>
      <c r="CR3" s="295">
        <f>'MACROATTIVITÀ A'!I238</f>
        <v>0</v>
      </c>
      <c r="CS3" s="297">
        <f>+'MACROATTIVITÀ A'!I239</f>
        <v>0</v>
      </c>
      <c r="CT3" s="298">
        <f>'MACROATTIVITÀ A'!K231</f>
        <v>0</v>
      </c>
      <c r="CU3" s="295">
        <f>'MACROATTIVITÀ A'!K232</f>
        <v>0</v>
      </c>
      <c r="CV3" s="295">
        <f>'MACROATTIVITÀ A'!K233</f>
        <v>0</v>
      </c>
      <c r="CW3" s="295">
        <f>'MACROATTIVITÀ A'!K234</f>
        <v>0</v>
      </c>
      <c r="CX3" s="295">
        <f>'MACROATTIVITÀ A'!K235</f>
        <v>0</v>
      </c>
      <c r="CY3" s="295">
        <f>'MACROATTIVITÀ A'!K236</f>
        <v>0</v>
      </c>
      <c r="CZ3" s="295">
        <f>'MACROATTIVITÀ A'!K237</f>
        <v>0</v>
      </c>
      <c r="DA3" s="295">
        <f>'MACROATTIVITÀ A'!K238</f>
        <v>0</v>
      </c>
      <c r="DB3" s="297">
        <f>+'MACROATTIVITÀ A'!K239</f>
        <v>0</v>
      </c>
      <c r="DC3" s="299">
        <f>'MACROATTIVITÀ A'!E192</f>
        <v>0</v>
      </c>
      <c r="DD3" s="300">
        <f>'MACROATTIVITÀ A'!E193</f>
        <v>0</v>
      </c>
      <c r="DE3" s="300">
        <f>'MACROATTIVITÀ A'!E195</f>
        <v>0</v>
      </c>
      <c r="DF3" s="300">
        <f>'MACROATTIVITÀ A'!E196</f>
        <v>0</v>
      </c>
      <c r="DG3" s="300">
        <f>'MACROATTIVITÀ A'!E198</f>
        <v>0</v>
      </c>
      <c r="DH3" s="300">
        <f>'MACROATTIVITÀ A'!E199</f>
        <v>0</v>
      </c>
      <c r="DI3" s="300">
        <f>'MACROATTIVITÀ A'!E201</f>
        <v>0</v>
      </c>
      <c r="DJ3" s="301">
        <f>'MACROATTIVITÀ A'!E202</f>
        <v>0</v>
      </c>
      <c r="DK3" s="299">
        <f>'MACROATTIVITÀ A'!G192</f>
        <v>0</v>
      </c>
      <c r="DL3" s="300">
        <f>'MACROATTIVITÀ A'!G193</f>
        <v>0</v>
      </c>
      <c r="DM3" s="300">
        <f>'MACROATTIVITÀ A'!G195</f>
        <v>0</v>
      </c>
      <c r="DN3" s="300">
        <f>'MACROATTIVITÀ A'!G196</f>
        <v>0</v>
      </c>
      <c r="DO3" s="300">
        <f>'MACROATTIVITÀ A'!G198</f>
        <v>0</v>
      </c>
      <c r="DP3" s="300">
        <f>'MACROATTIVITÀ A'!G199</f>
        <v>0</v>
      </c>
      <c r="DQ3" s="300">
        <f>'MACROATTIVITÀ A'!G201</f>
        <v>0</v>
      </c>
      <c r="DR3" s="301">
        <f>'MACROATTIVITÀ A'!G202</f>
        <v>0</v>
      </c>
      <c r="DS3" s="299">
        <f>'MACROATTIVITÀ A'!I192</f>
        <v>0</v>
      </c>
      <c r="DT3" s="300">
        <f>'MACROATTIVITÀ A'!I193</f>
        <v>0</v>
      </c>
      <c r="DU3" s="300">
        <f>'MACROATTIVITÀ A'!I195</f>
        <v>0</v>
      </c>
      <c r="DV3" s="300">
        <f>'MACROATTIVITÀ A'!I196</f>
        <v>0</v>
      </c>
      <c r="DW3" s="300">
        <f>'MACROATTIVITÀ A'!I198</f>
        <v>0</v>
      </c>
      <c r="DX3" s="300">
        <f>'MACROATTIVITÀ A'!I199</f>
        <v>0</v>
      </c>
      <c r="DY3" s="300">
        <f>'MACROATTIVITÀ A'!I201</f>
        <v>0</v>
      </c>
      <c r="DZ3" s="301">
        <f>'MACROATTIVITÀ A'!I202</f>
        <v>0</v>
      </c>
      <c r="EA3" s="302">
        <f>'MACROATTIVITÀ A'!K192</f>
        <v>0</v>
      </c>
      <c r="EB3" s="300">
        <f>'MACROATTIVITÀ A'!K193</f>
        <v>0</v>
      </c>
      <c r="EC3" s="300">
        <f>'MACROATTIVITÀ A'!K195</f>
        <v>0</v>
      </c>
      <c r="ED3" s="300">
        <f>'MACROATTIVITÀ A'!K196</f>
        <v>0</v>
      </c>
      <c r="EE3" s="300">
        <f>'MACROATTIVITÀ A'!K198</f>
        <v>0</v>
      </c>
      <c r="EF3" s="300">
        <f>'MACROATTIVITÀ A'!K199</f>
        <v>0</v>
      </c>
      <c r="EG3" s="300">
        <f>'MACROATTIVITÀ A'!K201</f>
        <v>0</v>
      </c>
      <c r="EH3" s="303">
        <f>'MACROATTIVITÀ A'!K202</f>
        <v>0</v>
      </c>
      <c r="EI3" s="304" t="s">
        <v>430</v>
      </c>
      <c r="EJ3" s="189"/>
      <c r="EK3" s="189"/>
      <c r="EL3" s="189"/>
      <c r="EM3" s="189"/>
      <c r="EN3" s="189"/>
      <c r="EO3" s="189"/>
      <c r="EP3" s="189"/>
      <c r="EQ3" s="189"/>
      <c r="ER3" s="189"/>
      <c r="ES3" s="189"/>
      <c r="ET3" s="189"/>
      <c r="EU3" s="189"/>
      <c r="EV3" s="189"/>
      <c r="EW3" s="189"/>
      <c r="EX3" s="189"/>
      <c r="EY3" s="189"/>
      <c r="EZ3" s="189"/>
      <c r="FA3" s="189"/>
      <c r="FB3" s="189"/>
      <c r="FC3" s="189"/>
      <c r="FD3" s="189"/>
      <c r="FE3" s="189"/>
      <c r="FF3" s="189"/>
      <c r="FG3" s="189"/>
      <c r="FH3" s="189"/>
      <c r="FI3" s="189"/>
      <c r="FJ3" s="189"/>
      <c r="FK3" s="189"/>
      <c r="FL3" s="189"/>
      <c r="FM3" s="189"/>
      <c r="FN3" s="189"/>
      <c r="FO3" s="189"/>
      <c r="FP3" s="189"/>
      <c r="FQ3" s="189"/>
      <c r="FR3" s="189"/>
      <c r="FS3" s="189"/>
      <c r="FT3" s="189"/>
      <c r="FU3" s="189"/>
      <c r="FV3" s="189"/>
      <c r="FW3" s="189"/>
      <c r="FX3" s="189"/>
      <c r="FY3" s="189"/>
      <c r="FZ3" s="189"/>
      <c r="GA3" s="189"/>
      <c r="GB3" s="189"/>
      <c r="GC3" s="189"/>
      <c r="GD3" s="189"/>
      <c r="GE3" s="189"/>
      <c r="GF3" s="189"/>
      <c r="GG3" s="189"/>
      <c r="GH3" s="189"/>
      <c r="GI3" s="189"/>
      <c r="GJ3" s="189"/>
      <c r="GK3" s="189"/>
      <c r="GL3" s="189"/>
      <c r="GM3" s="189"/>
      <c r="GN3" s="189"/>
      <c r="GO3" s="189"/>
      <c r="GP3" s="189"/>
      <c r="GQ3" s="189"/>
      <c r="GR3" s="189"/>
      <c r="GS3" s="189"/>
      <c r="GT3" s="189"/>
      <c r="GU3" s="189"/>
      <c r="GV3" s="189"/>
      <c r="GW3" s="189"/>
      <c r="GX3" s="189"/>
      <c r="GY3" s="189"/>
      <c r="GZ3" s="189"/>
      <c r="HA3" s="189"/>
      <c r="HB3" s="189"/>
      <c r="HC3" s="189"/>
      <c r="HD3" s="189"/>
      <c r="HE3" s="189"/>
      <c r="HF3" s="189"/>
      <c r="HG3" s="189"/>
      <c r="HH3" s="189"/>
      <c r="HI3" s="189"/>
      <c r="HJ3" s="189"/>
      <c r="HK3" s="189"/>
      <c r="HL3" s="189"/>
      <c r="HM3" s="189"/>
      <c r="HN3" s="189"/>
      <c r="HO3" s="189"/>
      <c r="HP3" s="189"/>
      <c r="HQ3" s="189"/>
      <c r="HR3" s="189"/>
      <c r="HS3" s="189"/>
      <c r="HT3" s="189"/>
      <c r="HU3" s="189"/>
      <c r="HV3" s="189"/>
      <c r="HW3" s="189"/>
      <c r="HX3" s="189"/>
      <c r="HY3" s="189"/>
      <c r="HZ3" s="189"/>
      <c r="IA3" s="189"/>
      <c r="IB3" s="189"/>
      <c r="IC3" s="189"/>
      <c r="ID3" s="189"/>
      <c r="IE3" s="189"/>
      <c r="IF3" s="189"/>
      <c r="IG3" s="189"/>
      <c r="IH3" s="189"/>
      <c r="II3" s="189"/>
      <c r="IJ3" s="189"/>
      <c r="IK3" s="189"/>
      <c r="IL3" s="189"/>
      <c r="IM3" s="189"/>
      <c r="IN3" s="189"/>
      <c r="IO3" s="189"/>
      <c r="IP3" s="189"/>
      <c r="IQ3" s="189"/>
      <c r="IR3" s="189"/>
      <c r="IS3" s="189"/>
      <c r="IT3" s="189"/>
      <c r="IU3" s="189"/>
      <c r="IV3" s="189"/>
      <c r="IW3" s="189"/>
      <c r="IX3" s="189"/>
      <c r="IY3" s="189"/>
      <c r="IZ3" s="189"/>
      <c r="JA3" s="189"/>
      <c r="JB3" s="189"/>
      <c r="JC3" s="189"/>
      <c r="JD3" s="189"/>
      <c r="JE3" s="189"/>
      <c r="JF3" s="189"/>
      <c r="JG3" s="189"/>
      <c r="JH3" s="189"/>
      <c r="JI3" s="189"/>
      <c r="JJ3" s="189"/>
      <c r="JK3" s="189"/>
      <c r="JL3" s="189"/>
      <c r="JM3" s="189"/>
      <c r="JN3" s="189"/>
      <c r="JO3" s="189"/>
      <c r="JP3" s="189"/>
      <c r="JQ3" s="189"/>
      <c r="JR3" s="189"/>
      <c r="JS3" s="189"/>
      <c r="JT3" s="189"/>
      <c r="JU3" s="189"/>
      <c r="JV3" s="189"/>
      <c r="JW3" s="189"/>
      <c r="JX3" s="189"/>
      <c r="JY3" s="189"/>
      <c r="JZ3" s="189"/>
      <c r="KA3" s="189"/>
      <c r="KB3" s="189"/>
      <c r="KC3" s="189"/>
      <c r="KD3" s="189"/>
      <c r="KE3" s="189"/>
      <c r="KF3" s="189"/>
      <c r="KG3" s="189"/>
      <c r="KH3" s="189"/>
      <c r="KI3" s="189"/>
      <c r="KJ3" s="189"/>
      <c r="KK3" s="189"/>
      <c r="KL3" s="189"/>
      <c r="KM3" s="189"/>
      <c r="KN3" s="189"/>
      <c r="KO3" s="189"/>
      <c r="KP3" s="189"/>
      <c r="KQ3" s="189"/>
      <c r="KR3" s="189"/>
      <c r="KS3" s="189"/>
      <c r="KT3" s="189"/>
      <c r="KU3" s="189"/>
      <c r="KV3" s="189"/>
      <c r="KW3" s="189"/>
      <c r="KX3" s="189"/>
      <c r="KY3" s="189"/>
      <c r="KZ3" s="189"/>
      <c r="LA3" s="189"/>
      <c r="LB3" s="189"/>
      <c r="LC3" s="189"/>
      <c r="LD3" s="189"/>
      <c r="LE3" s="189"/>
      <c r="LF3" s="189"/>
      <c r="LG3" s="189"/>
      <c r="LH3" s="189"/>
      <c r="LI3" s="189"/>
      <c r="LJ3" s="189"/>
      <c r="LK3" s="189"/>
      <c r="LL3" s="189"/>
      <c r="LM3" s="189"/>
      <c r="LN3" s="189"/>
      <c r="LO3" s="189"/>
      <c r="LP3" s="189"/>
      <c r="LQ3" s="189"/>
      <c r="LR3" s="189"/>
      <c r="LS3" s="189"/>
      <c r="LT3" s="189"/>
      <c r="LU3" s="189"/>
      <c r="LV3" s="189"/>
      <c r="LW3" s="189"/>
      <c r="LX3" s="189"/>
      <c r="LY3" s="189"/>
      <c r="LZ3" s="189"/>
      <c r="MA3" s="189"/>
      <c r="MB3" s="189"/>
      <c r="MC3" s="189"/>
      <c r="MD3" s="189"/>
      <c r="ME3" s="189"/>
      <c r="MF3" s="189"/>
      <c r="MG3" s="189"/>
      <c r="MH3" s="189"/>
      <c r="MI3" s="189"/>
      <c r="MJ3" s="189"/>
      <c r="MK3" s="189"/>
      <c r="ML3" s="189"/>
      <c r="MM3" s="189"/>
      <c r="MN3" s="189"/>
      <c r="MO3" s="189"/>
      <c r="MP3" s="189"/>
      <c r="MQ3" s="189"/>
      <c r="MR3" s="189"/>
      <c r="MS3" s="189"/>
      <c r="MT3" s="189"/>
      <c r="MU3" s="189"/>
      <c r="MV3" s="189"/>
      <c r="MW3" s="189"/>
      <c r="MX3" s="189"/>
      <c r="MY3" s="189"/>
      <c r="MZ3" s="189"/>
      <c r="NA3" s="189"/>
      <c r="NB3" s="189"/>
      <c r="NC3" s="189"/>
      <c r="ND3" s="189"/>
      <c r="NE3" s="189"/>
      <c r="NF3" s="189"/>
      <c r="NG3" s="189"/>
      <c r="NH3" s="189"/>
      <c r="NI3" s="189"/>
      <c r="NJ3" s="189"/>
      <c r="NK3" s="189"/>
      <c r="NL3" s="189"/>
      <c r="NM3" s="189"/>
      <c r="NN3" s="189"/>
      <c r="NO3" s="189"/>
      <c r="NP3" s="189"/>
      <c r="NQ3" s="189"/>
      <c r="NR3" s="189"/>
      <c r="NS3" s="189"/>
      <c r="NT3" s="189"/>
      <c r="NU3" s="189"/>
      <c r="NV3" s="189"/>
      <c r="NW3" s="189"/>
      <c r="NX3" s="189"/>
      <c r="NY3" s="189"/>
      <c r="NZ3" s="189"/>
      <c r="OA3" s="189"/>
      <c r="OB3" s="189"/>
      <c r="OC3" s="189"/>
      <c r="OD3" s="189"/>
      <c r="OE3" s="189"/>
      <c r="OF3" s="189"/>
      <c r="OG3" s="189"/>
      <c r="OH3" s="189"/>
      <c r="OI3" s="189"/>
      <c r="OJ3" s="189"/>
      <c r="OK3" s="189"/>
      <c r="OL3" s="189"/>
      <c r="OM3" s="189"/>
      <c r="ON3" s="189"/>
      <c r="OO3" s="189"/>
      <c r="OP3" s="189"/>
      <c r="OQ3" s="189"/>
      <c r="OR3" s="189"/>
      <c r="OS3" s="189"/>
      <c r="OT3" s="189"/>
      <c r="OU3" s="189"/>
      <c r="OV3" s="189"/>
      <c r="OW3" s="189"/>
      <c r="OX3" s="189"/>
      <c r="OY3" s="189"/>
      <c r="OZ3" s="189"/>
      <c r="PA3" s="189"/>
      <c r="PB3" s="189"/>
      <c r="PC3" s="189"/>
      <c r="PD3" s="189"/>
      <c r="PE3" s="189"/>
      <c r="PF3" s="189"/>
      <c r="PG3" s="189"/>
      <c r="PH3" s="189"/>
      <c r="PI3" s="189"/>
      <c r="PJ3" s="189"/>
      <c r="PK3" s="189"/>
      <c r="PL3" s="189"/>
      <c r="PM3" s="189"/>
      <c r="PN3" s="189"/>
      <c r="PO3" s="189"/>
      <c r="PP3" s="189"/>
      <c r="PQ3" s="189"/>
      <c r="PR3" s="189"/>
      <c r="PS3" s="189"/>
      <c r="PT3" s="189"/>
      <c r="PU3" s="189"/>
      <c r="PV3" s="189"/>
      <c r="PW3" s="189"/>
      <c r="PX3" s="189"/>
      <c r="PY3" s="189"/>
      <c r="PZ3" s="189"/>
      <c r="QA3" s="189"/>
      <c r="QB3" s="189"/>
      <c r="QC3" s="189"/>
      <c r="QD3" s="189"/>
      <c r="QE3" s="189"/>
      <c r="QF3" s="189"/>
      <c r="QG3" s="189"/>
      <c r="QH3" s="189"/>
      <c r="QI3" s="189"/>
      <c r="QJ3" s="189"/>
      <c r="QK3" s="189"/>
      <c r="QL3" s="189"/>
      <c r="QM3" s="189"/>
      <c r="QN3" s="189"/>
      <c r="QO3" s="189"/>
      <c r="QP3" s="189"/>
      <c r="QQ3" s="189"/>
      <c r="QR3" s="189"/>
      <c r="QS3" s="189"/>
      <c r="QT3" s="189"/>
      <c r="QU3" s="189"/>
      <c r="QV3" s="189"/>
      <c r="QW3" s="189"/>
      <c r="QX3" s="189"/>
      <c r="QY3" s="189"/>
      <c r="QZ3" s="189"/>
      <c r="RA3" s="189"/>
      <c r="RB3" s="189"/>
      <c r="RC3" s="189"/>
      <c r="RD3" s="189"/>
      <c r="RE3" s="189"/>
      <c r="RF3" s="189"/>
      <c r="RG3" s="189"/>
      <c r="RH3" s="189"/>
      <c r="RI3" s="189"/>
      <c r="RJ3" s="189"/>
      <c r="RK3" s="189"/>
      <c r="RL3" s="189"/>
      <c r="RM3" s="189"/>
      <c r="RN3" s="189"/>
      <c r="RO3" s="189"/>
      <c r="RP3" s="189"/>
      <c r="RQ3" s="189"/>
      <c r="RR3" s="189"/>
      <c r="RS3" s="189"/>
      <c r="RT3" s="189"/>
      <c r="RU3" s="189"/>
      <c r="RV3" s="189"/>
      <c r="RW3" s="189"/>
      <c r="RX3" s="189"/>
      <c r="RY3" s="189"/>
      <c r="RZ3" s="189"/>
      <c r="SA3" s="189"/>
      <c r="SB3" s="189"/>
      <c r="SC3" s="189"/>
      <c r="SD3" s="189"/>
      <c r="SE3" s="189"/>
      <c r="SF3" s="189"/>
      <c r="SG3" s="189"/>
      <c r="SH3" s="189"/>
      <c r="SI3" s="189"/>
      <c r="SJ3" s="189"/>
      <c r="SK3" s="189"/>
      <c r="SL3" s="189"/>
      <c r="SM3" s="189"/>
      <c r="SN3" s="189"/>
      <c r="SO3" s="189"/>
      <c r="SP3" s="189"/>
      <c r="SQ3" s="189"/>
      <c r="SR3" s="189"/>
      <c r="SS3" s="189"/>
      <c r="ST3" s="189"/>
      <c r="SU3" s="189"/>
      <c r="SV3" s="189"/>
      <c r="SW3" s="189"/>
      <c r="SX3" s="189"/>
      <c r="SY3" s="189"/>
      <c r="SZ3" s="189"/>
      <c r="TA3" s="189"/>
      <c r="TB3" s="189"/>
      <c r="TC3" s="189"/>
      <c r="TD3" s="189"/>
      <c r="TE3" s="189"/>
      <c r="TF3" s="189"/>
      <c r="TG3" s="189"/>
      <c r="TH3" s="189"/>
      <c r="TI3" s="189"/>
      <c r="TJ3" s="189"/>
      <c r="TK3" s="189"/>
      <c r="TL3" s="189"/>
      <c r="TM3" s="189"/>
      <c r="TN3" s="189"/>
      <c r="TO3" s="189"/>
      <c r="TP3" s="189"/>
      <c r="TQ3" s="189"/>
      <c r="TR3" s="189"/>
      <c r="TS3" s="189"/>
      <c r="TT3" s="189"/>
      <c r="TU3" s="189"/>
      <c r="TV3" s="189"/>
      <c r="TW3" s="189"/>
      <c r="TX3" s="189"/>
      <c r="TY3" s="189"/>
      <c r="TZ3" s="189"/>
      <c r="UA3" s="189"/>
      <c r="UB3" s="189"/>
      <c r="UC3" s="189"/>
      <c r="UD3" s="189"/>
      <c r="UE3" s="189"/>
      <c r="UF3" s="189"/>
      <c r="UG3" s="189"/>
      <c r="UH3" s="189"/>
      <c r="UI3" s="189"/>
      <c r="UJ3" s="189"/>
      <c r="UK3" s="189"/>
      <c r="UL3" s="189"/>
      <c r="UM3" s="189"/>
      <c r="UN3" s="189"/>
      <c r="UO3" s="189"/>
      <c r="UP3" s="189"/>
      <c r="UQ3" s="189"/>
      <c r="UR3" s="189"/>
      <c r="US3" s="189"/>
      <c r="UT3" s="189"/>
      <c r="UU3" s="189"/>
      <c r="UV3" s="189"/>
      <c r="UW3" s="189"/>
      <c r="UX3" s="189"/>
      <c r="UY3" s="189"/>
      <c r="UZ3" s="189"/>
      <c r="VA3" s="189"/>
      <c r="VB3" s="189"/>
      <c r="VC3" s="189"/>
      <c r="VD3" s="189"/>
      <c r="VE3" s="189"/>
      <c r="VF3" s="189"/>
      <c r="VG3" s="189"/>
      <c r="VH3" s="189"/>
      <c r="VI3" s="189"/>
      <c r="VJ3" s="189"/>
      <c r="VK3" s="189"/>
      <c r="VL3" s="189"/>
      <c r="VM3" s="189"/>
      <c r="VN3" s="189"/>
      <c r="VO3" s="189"/>
      <c r="VP3" s="189"/>
      <c r="VQ3" s="189"/>
      <c r="VR3" s="189"/>
      <c r="VS3" s="189"/>
      <c r="VT3" s="189"/>
      <c r="VU3" s="189"/>
      <c r="VV3" s="189"/>
      <c r="VW3" s="189"/>
      <c r="VX3" s="189"/>
      <c r="VY3" s="189"/>
      <c r="VZ3" s="189"/>
      <c r="WA3" s="189"/>
      <c r="WB3" s="189"/>
      <c r="WC3" s="189"/>
      <c r="WD3" s="189"/>
      <c r="WE3" s="189"/>
      <c r="WF3" s="189"/>
      <c r="WG3" s="189"/>
      <c r="WH3" s="189"/>
      <c r="WI3" s="189"/>
      <c r="WJ3" s="189"/>
      <c r="WK3" s="189"/>
      <c r="WL3" s="189"/>
      <c r="WM3" s="189"/>
      <c r="WN3" s="189"/>
      <c r="WO3" s="189"/>
      <c r="WP3" s="189"/>
      <c r="WQ3" s="189"/>
      <c r="WR3" s="189"/>
      <c r="WS3" s="189"/>
      <c r="WT3" s="189"/>
      <c r="WU3" s="189"/>
      <c r="WV3" s="189"/>
      <c r="WW3" s="189"/>
      <c r="WX3" s="189"/>
      <c r="WY3" s="189"/>
      <c r="WZ3" s="189"/>
      <c r="XA3" s="189"/>
      <c r="XB3" s="189"/>
      <c r="XC3" s="189"/>
      <c r="XD3" s="189"/>
      <c r="XE3" s="189"/>
      <c r="XF3" s="189"/>
      <c r="XG3" s="189"/>
      <c r="XH3" s="189"/>
      <c r="XI3" s="189"/>
      <c r="XJ3" s="189"/>
      <c r="XK3" s="189"/>
      <c r="XL3" s="189"/>
      <c r="XM3" s="189"/>
      <c r="XN3" s="189"/>
      <c r="XO3" s="189"/>
      <c r="XP3" s="189"/>
      <c r="XQ3" s="189"/>
      <c r="XR3" s="189"/>
      <c r="XS3" s="189"/>
      <c r="XT3" s="189"/>
      <c r="XU3" s="189"/>
      <c r="XV3" s="189"/>
      <c r="XW3" s="189"/>
      <c r="XX3" s="189"/>
      <c r="XY3" s="189"/>
      <c r="XZ3" s="189"/>
      <c r="YA3" s="189"/>
      <c r="YB3" s="189"/>
      <c r="YC3" s="189"/>
      <c r="YD3" s="189"/>
      <c r="YE3" s="189"/>
      <c r="YF3" s="189"/>
      <c r="YG3" s="189"/>
      <c r="YH3" s="189"/>
      <c r="YI3" s="189"/>
      <c r="YJ3" s="189"/>
      <c r="YK3" s="189"/>
      <c r="YL3" s="189"/>
      <c r="YM3" s="189"/>
      <c r="YN3" s="189"/>
      <c r="YO3" s="189"/>
      <c r="YP3" s="189"/>
      <c r="YQ3" s="189"/>
      <c r="YR3" s="189"/>
      <c r="YS3" s="189"/>
      <c r="YT3" s="189"/>
      <c r="YU3" s="189"/>
      <c r="YV3" s="189"/>
      <c r="YW3" s="189"/>
      <c r="YX3" s="189"/>
      <c r="YY3" s="189"/>
      <c r="YZ3" s="189"/>
      <c r="ZA3" s="189"/>
      <c r="ZB3" s="189"/>
      <c r="ZC3" s="189"/>
      <c r="ZD3" s="189"/>
      <c r="ZE3" s="189"/>
      <c r="ZF3" s="189"/>
      <c r="ZG3" s="189"/>
      <c r="ZH3" s="189"/>
      <c r="ZI3" s="189"/>
      <c r="ZJ3" s="189"/>
      <c r="ZK3" s="189"/>
      <c r="ZL3" s="189"/>
      <c r="ZM3" s="189"/>
      <c r="ZN3" s="189"/>
      <c r="ZO3" s="189"/>
      <c r="ZP3" s="189"/>
      <c r="ZQ3" s="189"/>
      <c r="ZR3" s="189"/>
      <c r="ZS3" s="189"/>
      <c r="ZT3" s="189"/>
      <c r="ZU3" s="189"/>
      <c r="ZV3" s="189"/>
      <c r="ZW3" s="189"/>
      <c r="ZX3" s="189"/>
      <c r="ZY3" s="189"/>
      <c r="ZZ3" s="189"/>
      <c r="AAA3" s="189"/>
      <c r="AAB3" s="189"/>
      <c r="AAC3" s="189"/>
      <c r="AAD3" s="189"/>
      <c r="AAE3" s="189"/>
      <c r="AAF3" s="189"/>
      <c r="AAG3" s="189"/>
      <c r="AAH3" s="189"/>
      <c r="AAI3" s="189"/>
      <c r="AAJ3" s="189"/>
      <c r="AAK3" s="189"/>
      <c r="AAL3" s="189"/>
      <c r="AAM3" s="189"/>
      <c r="AAN3" s="189"/>
      <c r="AAO3" s="189"/>
      <c r="AAP3" s="189"/>
      <c r="AAQ3" s="189"/>
      <c r="AAR3" s="189"/>
      <c r="AAS3" s="189"/>
      <c r="AAT3" s="189"/>
      <c r="AAU3" s="189"/>
      <c r="AAV3" s="189"/>
      <c r="AAW3" s="189"/>
      <c r="AAX3" s="189"/>
      <c r="AAY3" s="189"/>
      <c r="AAZ3" s="189"/>
      <c r="ABA3" s="189"/>
      <c r="ABB3" s="189"/>
      <c r="ABC3" s="189"/>
      <c r="ABD3" s="189"/>
      <c r="ABE3" s="189"/>
      <c r="ABF3" s="189"/>
      <c r="ABG3" s="189"/>
      <c r="ABH3" s="189"/>
      <c r="ABI3" s="189"/>
      <c r="ABJ3" s="189"/>
      <c r="ABK3" s="189"/>
      <c r="ABL3" s="189"/>
      <c r="ABM3" s="189"/>
      <c r="ABN3" s="189"/>
      <c r="ABO3" s="189"/>
      <c r="ABP3" s="189"/>
      <c r="ABQ3" s="189"/>
      <c r="ABR3" s="189"/>
      <c r="ABS3" s="189"/>
      <c r="ABT3" s="189"/>
      <c r="ABU3" s="189"/>
      <c r="ABV3" s="189"/>
      <c r="ABW3" s="189"/>
      <c r="ABX3" s="189"/>
      <c r="ABY3" s="189"/>
      <c r="ABZ3" s="189"/>
      <c r="ACA3" s="189"/>
      <c r="ACB3" s="189"/>
      <c r="ACC3" s="189"/>
      <c r="ACD3" s="189"/>
      <c r="ACE3" s="189"/>
      <c r="ACF3" s="189"/>
      <c r="ACG3" s="189"/>
      <c r="ACH3" s="189"/>
      <c r="ACI3" s="189"/>
      <c r="ACJ3" s="189"/>
      <c r="ACK3" s="189"/>
      <c r="ACL3" s="189"/>
      <c r="ACM3" s="189"/>
      <c r="ACN3" s="189"/>
      <c r="ACO3" s="189"/>
      <c r="ACP3" s="189"/>
      <c r="ACQ3" s="189"/>
      <c r="ACR3" s="189"/>
      <c r="ACS3" s="189"/>
      <c r="ACT3" s="189"/>
      <c r="ACU3" s="189"/>
      <c r="ACV3" s="189"/>
      <c r="ACW3" s="189"/>
      <c r="ACX3" s="189"/>
      <c r="ACY3" s="189"/>
      <c r="ACZ3" s="189"/>
      <c r="ADA3" s="189"/>
      <c r="ADB3" s="189"/>
      <c r="ADC3" s="189"/>
      <c r="ADD3" s="189"/>
      <c r="ADE3" s="189"/>
      <c r="ADF3" s="189"/>
      <c r="ADG3" s="189"/>
      <c r="ADH3" s="189"/>
      <c r="ADI3" s="189"/>
      <c r="ADJ3" s="189"/>
      <c r="ADK3" s="189"/>
      <c r="ADL3" s="189"/>
      <c r="ADM3" s="189"/>
      <c r="ADN3" s="189"/>
      <c r="ADO3" s="189"/>
      <c r="ADP3" s="189"/>
      <c r="ADQ3" s="189"/>
      <c r="ADR3" s="189"/>
      <c r="ADS3" s="189"/>
      <c r="ADT3" s="189"/>
      <c r="ADU3" s="189"/>
      <c r="ADV3" s="189"/>
      <c r="ADW3" s="189"/>
      <c r="ADX3" s="189"/>
      <c r="ADY3" s="189"/>
      <c r="ADZ3" s="189"/>
      <c r="AEA3" s="189"/>
      <c r="AEB3" s="189"/>
      <c r="AEC3" s="189"/>
      <c r="AED3" s="189"/>
      <c r="AEE3" s="189"/>
      <c r="AEF3" s="189"/>
      <c r="AEG3" s="189"/>
      <c r="AEH3" s="189"/>
      <c r="AEI3" s="189"/>
      <c r="AEJ3" s="189"/>
      <c r="AEK3" s="189"/>
      <c r="AEL3" s="189"/>
      <c r="AEM3" s="189"/>
      <c r="AEN3" s="189"/>
      <c r="AEO3" s="189"/>
      <c r="AEP3" s="189"/>
      <c r="AEQ3" s="189"/>
      <c r="AER3" s="189"/>
      <c r="AES3" s="189"/>
      <c r="AET3" s="189"/>
      <c r="AEU3" s="189"/>
      <c r="AEV3" s="189"/>
      <c r="AEW3" s="189"/>
      <c r="AEX3" s="189"/>
      <c r="AEY3" s="189"/>
      <c r="AEZ3" s="189"/>
      <c r="AFA3" s="189"/>
      <c r="AFB3" s="189"/>
      <c r="AFC3" s="189"/>
      <c r="AFD3" s="189"/>
      <c r="AFE3" s="189"/>
      <c r="AFF3" s="189"/>
      <c r="AFG3" s="189"/>
      <c r="AFH3" s="189"/>
      <c r="AFI3" s="189"/>
      <c r="AFJ3" s="189"/>
      <c r="AFK3" s="189"/>
      <c r="AFL3" s="189"/>
      <c r="AFM3" s="189"/>
      <c r="AFN3" s="189"/>
      <c r="AFO3" s="189"/>
      <c r="AFP3" s="189"/>
      <c r="AFQ3" s="189"/>
      <c r="AFR3" s="189"/>
      <c r="AFS3" s="189"/>
      <c r="AFT3" s="189"/>
      <c r="AFU3" s="189"/>
      <c r="AFV3" s="189"/>
      <c r="AFW3" s="189"/>
      <c r="AFX3" s="189"/>
      <c r="AFY3" s="189"/>
      <c r="AFZ3" s="189"/>
      <c r="AGA3" s="189"/>
      <c r="AGB3" s="189"/>
      <c r="AGC3" s="189"/>
      <c r="AGD3" s="189"/>
      <c r="AGE3" s="189"/>
      <c r="AGF3" s="189"/>
      <c r="AGG3" s="189"/>
      <c r="AGH3" s="189"/>
      <c r="AGI3" s="189"/>
      <c r="AGJ3" s="189"/>
      <c r="AGK3" s="189"/>
      <c r="AGL3" s="189"/>
      <c r="AGM3" s="189"/>
      <c r="AGN3" s="189"/>
      <c r="AGO3" s="189"/>
      <c r="AGP3" s="189"/>
      <c r="AGQ3" s="189"/>
      <c r="AGR3" s="189"/>
      <c r="AGS3" s="189"/>
      <c r="AGT3" s="189"/>
      <c r="AGU3" s="189"/>
      <c r="AGV3" s="189"/>
      <c r="AGW3" s="189"/>
      <c r="AGX3" s="189"/>
      <c r="AGY3" s="189"/>
      <c r="AGZ3" s="189"/>
      <c r="AHA3" s="189"/>
      <c r="AHB3" s="189"/>
      <c r="AHC3" s="189"/>
      <c r="AHD3" s="189"/>
      <c r="AHE3" s="189"/>
      <c r="AHF3" s="189"/>
      <c r="AHG3" s="189"/>
      <c r="AHH3" s="189"/>
      <c r="AHI3" s="189"/>
      <c r="AHJ3" s="189"/>
      <c r="AHK3" s="189"/>
      <c r="AHL3" s="189"/>
      <c r="AHM3" s="189"/>
      <c r="AHN3" s="189"/>
      <c r="AHO3" s="189"/>
      <c r="AHP3" s="189"/>
      <c r="AHQ3" s="189"/>
      <c r="AHR3" s="189"/>
      <c r="AHS3" s="189"/>
      <c r="AHT3" s="189"/>
      <c r="AHU3" s="189"/>
      <c r="AHV3" s="189"/>
      <c r="AHW3" s="189"/>
      <c r="AHX3" s="189"/>
      <c r="AHY3" s="189"/>
      <c r="AHZ3" s="189"/>
      <c r="AIA3" s="189"/>
      <c r="AIB3" s="189"/>
      <c r="AIC3" s="189"/>
      <c r="AID3" s="189"/>
      <c r="AIE3" s="189"/>
      <c r="AIF3" s="189"/>
      <c r="AIG3" s="189"/>
      <c r="AIH3" s="189"/>
      <c r="AII3" s="189"/>
      <c r="AIJ3" s="189"/>
      <c r="AIK3" s="189"/>
      <c r="AIL3" s="189"/>
      <c r="AIM3" s="189"/>
      <c r="AIN3" s="189"/>
      <c r="AIO3" s="189"/>
      <c r="AIP3" s="189"/>
      <c r="AIQ3" s="189"/>
      <c r="AIR3" s="189"/>
      <c r="AIS3" s="189"/>
      <c r="AIT3" s="189"/>
      <c r="AIU3" s="189"/>
      <c r="AIV3" s="189"/>
      <c r="AIW3" s="189"/>
      <c r="AIX3" s="189"/>
      <c r="AIY3" s="189"/>
      <c r="AIZ3" s="189"/>
      <c r="AJA3" s="189"/>
      <c r="AJB3" s="189"/>
      <c r="AJC3" s="189"/>
      <c r="AJD3" s="189"/>
      <c r="AJE3" s="189"/>
      <c r="AJF3" s="189"/>
      <c r="AJG3" s="189"/>
      <c r="AJH3" s="189"/>
      <c r="AJI3" s="189"/>
      <c r="AJJ3" s="189"/>
      <c r="AJK3" s="189"/>
      <c r="AJL3" s="189"/>
      <c r="AJM3" s="189"/>
      <c r="AJN3" s="189"/>
      <c r="AJO3" s="189"/>
      <c r="AJP3" s="189"/>
      <c r="AJQ3" s="189"/>
      <c r="AJR3" s="189"/>
      <c r="AJS3" s="189"/>
      <c r="AJT3" s="189"/>
      <c r="AJU3" s="189"/>
      <c r="AJV3" s="189"/>
      <c r="AJW3" s="189"/>
      <c r="AJX3" s="189"/>
      <c r="AJY3" s="189"/>
      <c r="AJZ3" s="189"/>
      <c r="AKA3" s="189"/>
      <c r="AKB3" s="189"/>
      <c r="AKC3" s="189"/>
      <c r="AKD3" s="189"/>
      <c r="AKE3" s="189"/>
      <c r="AKF3" s="189"/>
      <c r="AKG3" s="189"/>
      <c r="AKH3" s="189"/>
      <c r="AKI3" s="189"/>
      <c r="AKJ3" s="189"/>
      <c r="AKK3" s="189"/>
      <c r="AKL3" s="189"/>
      <c r="AKM3" s="189"/>
      <c r="AKN3" s="189"/>
      <c r="AKO3" s="189"/>
      <c r="AKP3" s="189"/>
      <c r="AKQ3" s="189"/>
      <c r="AKR3" s="189"/>
      <c r="AKS3" s="189"/>
      <c r="AKT3" s="189"/>
      <c r="AKU3" s="189"/>
      <c r="AKV3" s="189"/>
      <c r="AKW3" s="189"/>
      <c r="AKX3" s="189"/>
      <c r="AKY3" s="189"/>
      <c r="AKZ3" s="189"/>
      <c r="ALA3" s="189"/>
      <c r="ALB3" s="189"/>
      <c r="ALC3" s="189"/>
      <c r="ALD3" s="189"/>
      <c r="ALE3" s="189"/>
      <c r="ALF3" s="189"/>
      <c r="ALG3" s="189"/>
      <c r="ALH3" s="189"/>
      <c r="ALI3" s="189"/>
      <c r="ALJ3" s="189"/>
      <c r="ALK3" s="189"/>
      <c r="ALL3" s="189"/>
      <c r="ALM3" s="189"/>
      <c r="ALN3" s="189"/>
      <c r="ALO3" s="189"/>
      <c r="ALP3" s="189"/>
      <c r="ALQ3" s="189"/>
      <c r="ALR3" s="189"/>
      <c r="ALS3" s="189"/>
      <c r="ALT3" s="189"/>
      <c r="ALU3" s="189"/>
      <c r="ALV3" s="189"/>
      <c r="ALW3" s="189"/>
      <c r="ALX3" s="189"/>
      <c r="ALY3" s="189"/>
      <c r="ALZ3" s="189"/>
      <c r="AMA3" s="189"/>
      <c r="AMB3" s="189"/>
      <c r="AMC3" s="189"/>
      <c r="AMD3" s="189"/>
      <c r="AME3" s="189"/>
      <c r="AMF3" s="189"/>
      <c r="AMG3" s="189"/>
      <c r="AMH3" s="189"/>
      <c r="AMI3" s="189"/>
      <c r="AMJ3" s="189"/>
    </row>
    <row r="4" spans="1:1024" ht="15">
      <c r="A4" s="290" t="e">
        <f ca="1">_xlfn.XLOOKUP(B4,'MACROATTIVITÀ A'!C470,'MACROATTIVITÀ A'!G470,)</f>
        <v>#NAME?</v>
      </c>
      <c r="B4" s="291" t="s">
        <v>63</v>
      </c>
      <c r="C4" s="291" t="s">
        <v>864</v>
      </c>
      <c r="D4" s="292" t="s">
        <v>435</v>
      </c>
      <c r="E4" s="292" t="s">
        <v>436</v>
      </c>
      <c r="F4" s="293" t="s">
        <v>64</v>
      </c>
      <c r="G4" s="294">
        <f>'MACROATTIVITÀ A'!E522</f>
        <v>39000</v>
      </c>
      <c r="H4" s="295">
        <f>'MACROATTIVITÀ A'!E503</f>
        <v>0</v>
      </c>
      <c r="I4" s="295">
        <f>'MACROATTIVITÀ A'!E509</f>
        <v>0</v>
      </c>
      <c r="J4" s="295">
        <f>'MACROATTIVITÀ A'!E504</f>
        <v>0</v>
      </c>
      <c r="K4" s="295">
        <f>'MACROATTIVITÀ A'!E505</f>
        <v>0</v>
      </c>
      <c r="L4" s="295">
        <f>'MACROATTIVITÀ A'!E506+'MACROATTIVITÀ A'!E507+'MACROATTIVITÀ A'!E508</f>
        <v>39000</v>
      </c>
      <c r="M4" s="296">
        <f>'MACROATTIVITÀ A'!$E512</f>
        <v>0</v>
      </c>
      <c r="N4" s="296">
        <f>'MACROATTIVITÀ A'!$E513</f>
        <v>0</v>
      </c>
      <c r="O4" s="296">
        <f>'MACROATTIVITÀ A'!$E514</f>
        <v>0</v>
      </c>
      <c r="P4" s="296">
        <f>'MACROATTIVITÀ A'!$E515</f>
        <v>0</v>
      </c>
      <c r="Q4" s="296">
        <f>'MACROATTIVITÀ A'!$E516</f>
        <v>0</v>
      </c>
      <c r="R4" s="296">
        <f>'MACROATTIVITÀ A'!$E517</f>
        <v>0</v>
      </c>
      <c r="S4" s="296">
        <f>'MACROATTIVITÀ A'!$E518</f>
        <v>0</v>
      </c>
      <c r="T4" s="296">
        <f>'MACROATTIVITÀ A'!$E519</f>
        <v>0</v>
      </c>
      <c r="U4" s="296">
        <f>'MACROATTIVITÀ A'!$E520</f>
        <v>0</v>
      </c>
      <c r="V4" s="297">
        <f>'MACROATTIVITÀ A'!E510+'MACROATTIVITÀ A'!E511+'MACROATTIVITÀ A'!E521</f>
        <v>0</v>
      </c>
      <c r="W4" s="298">
        <f>'MACROATTIVITÀ A'!G522</f>
        <v>39000</v>
      </c>
      <c r="X4" s="295">
        <f>'MACROATTIVITÀ A'!G503</f>
        <v>0</v>
      </c>
      <c r="Y4" s="295">
        <f>'MACROATTIVITÀ A'!G509</f>
        <v>0</v>
      </c>
      <c r="Z4" s="295">
        <f>'MACROATTIVITÀ A'!G504</f>
        <v>0</v>
      </c>
      <c r="AA4" s="295">
        <f>+'MACROATTIVITÀ A'!G505</f>
        <v>0</v>
      </c>
      <c r="AB4" s="295">
        <f>+'MACROATTIVITÀ A'!G506+'MACROATTIVITÀ A'!G507+'MACROATTIVITÀ A'!G508</f>
        <v>39000</v>
      </c>
      <c r="AC4" s="296">
        <f>'MACROATTIVITÀ A'!$G512</f>
        <v>0</v>
      </c>
      <c r="AD4" s="296">
        <f>'MACROATTIVITÀ A'!$G513</f>
        <v>0</v>
      </c>
      <c r="AE4" s="296">
        <f>'MACROATTIVITÀ A'!$G514</f>
        <v>0</v>
      </c>
      <c r="AF4" s="296">
        <f>'MACROATTIVITÀ A'!$G515</f>
        <v>0</v>
      </c>
      <c r="AG4" s="296">
        <f>'MACROATTIVITÀ A'!$G516</f>
        <v>0</v>
      </c>
      <c r="AH4" s="296">
        <f>'MACROATTIVITÀ A'!$G517</f>
        <v>0</v>
      </c>
      <c r="AI4" s="296">
        <f>'MACROATTIVITÀ A'!$G518</f>
        <v>0</v>
      </c>
      <c r="AJ4" s="296">
        <f>'MACROATTIVITÀ A'!$G519</f>
        <v>0</v>
      </c>
      <c r="AK4" s="296">
        <f>'MACROATTIVITÀ A'!$G520</f>
        <v>0</v>
      </c>
      <c r="AL4" s="296">
        <f>+'MACROATTIVITÀ A'!G510+'MACROATTIVITÀ A'!G511+'MACROATTIVITÀ A'!G521</f>
        <v>0</v>
      </c>
      <c r="AM4" s="294">
        <f>'MACROATTIVITÀ A'!I522</f>
        <v>39000</v>
      </c>
      <c r="AN4" s="295">
        <f>'MACROATTIVITÀ A'!I503</f>
        <v>0</v>
      </c>
      <c r="AO4" s="295">
        <f>+'MACROATTIVITÀ A'!I509</f>
        <v>0</v>
      </c>
      <c r="AP4" s="295">
        <f>'MACROATTIVITÀ A'!I504</f>
        <v>0</v>
      </c>
      <c r="AQ4" s="295">
        <f>+'MACROATTIVITÀ A'!I505</f>
        <v>0</v>
      </c>
      <c r="AR4" s="295">
        <f>+'MACROATTIVITÀ A'!I506+'MACROATTIVITÀ A'!I507+'MACROATTIVITÀ A'!I508</f>
        <v>39000</v>
      </c>
      <c r="AS4" s="296">
        <f>'MACROATTIVITÀ A'!$I512</f>
        <v>0</v>
      </c>
      <c r="AT4" s="296">
        <f>'MACROATTIVITÀ A'!$I513</f>
        <v>0</v>
      </c>
      <c r="AU4" s="296">
        <f>'MACROATTIVITÀ A'!$I514</f>
        <v>0</v>
      </c>
      <c r="AV4" s="296">
        <f>'MACROATTIVITÀ A'!$I515</f>
        <v>0</v>
      </c>
      <c r="AW4" s="296">
        <f>'MACROATTIVITÀ A'!$I516</f>
        <v>0</v>
      </c>
      <c r="AX4" s="296">
        <f>'MACROATTIVITÀ A'!$I517</f>
        <v>0</v>
      </c>
      <c r="AY4" s="296">
        <f>'MACROATTIVITÀ A'!$I518</f>
        <v>0</v>
      </c>
      <c r="AZ4" s="296">
        <f>'MACROATTIVITÀ A'!$I519</f>
        <v>0</v>
      </c>
      <c r="BA4" s="296">
        <f>'MACROATTIVITÀ A'!$I520</f>
        <v>0</v>
      </c>
      <c r="BB4" s="297">
        <f>+'MACROATTIVITÀ A'!I510+'MACROATTIVITÀ A'!I511+'MACROATTIVITÀ A'!I521</f>
        <v>0</v>
      </c>
      <c r="BC4" s="294">
        <f>'MACROATTIVITÀ A'!K522</f>
        <v>117000</v>
      </c>
      <c r="BD4" s="295">
        <f>'MACROATTIVITÀ A'!K503</f>
        <v>0</v>
      </c>
      <c r="BE4" s="295">
        <f>+'MACROATTIVITÀ A'!K509</f>
        <v>0</v>
      </c>
      <c r="BF4" s="295">
        <f>'MACROATTIVITÀ A'!K504</f>
        <v>0</v>
      </c>
      <c r="BG4" s="295">
        <f>'MACROATTIVITÀ A'!K505</f>
        <v>0</v>
      </c>
      <c r="BH4" s="295">
        <f>+'MACROATTIVITÀ A'!K506+'MACROATTIVITÀ A'!K507+'MACROATTIVITÀ A'!K508</f>
        <v>117000</v>
      </c>
      <c r="BI4" s="296">
        <f>'MACROATTIVITÀ A'!$K512</f>
        <v>0</v>
      </c>
      <c r="BJ4" s="296">
        <f>'MACROATTIVITÀ A'!$K513</f>
        <v>0</v>
      </c>
      <c r="BK4" s="296">
        <f>'MACROATTIVITÀ A'!$K514</f>
        <v>0</v>
      </c>
      <c r="BL4" s="296">
        <f>'MACROATTIVITÀ A'!$K515</f>
        <v>0</v>
      </c>
      <c r="BM4" s="296">
        <f>'MACROATTIVITÀ A'!$K516</f>
        <v>0</v>
      </c>
      <c r="BN4" s="296">
        <f>'MACROATTIVITÀ A'!$K517</f>
        <v>0</v>
      </c>
      <c r="BO4" s="296">
        <f>'MACROATTIVITÀ A'!$K518</f>
        <v>0</v>
      </c>
      <c r="BP4" s="296">
        <f>'MACROATTIVITÀ A'!$K519</f>
        <v>0</v>
      </c>
      <c r="BQ4" s="296">
        <f>'MACROATTIVITÀ A'!$K520</f>
        <v>0</v>
      </c>
      <c r="BR4" s="296">
        <f>+'MACROATTIVITÀ A'!K510+'MACROATTIVITÀ A'!K511+'MACROATTIVITÀ A'!K521</f>
        <v>0</v>
      </c>
      <c r="BS4" s="294">
        <f>'MACROATTIVITÀ A'!E525</f>
        <v>39000</v>
      </c>
      <c r="BT4" s="295">
        <f>+'MACROATTIVITÀ A'!E526</f>
        <v>0</v>
      </c>
      <c r="BU4" s="295">
        <f>+'MACROATTIVITÀ A'!E527</f>
        <v>0</v>
      </c>
      <c r="BV4" s="295">
        <f>+'MACROATTIVITÀ A'!E528</f>
        <v>0</v>
      </c>
      <c r="BW4" s="295">
        <f>+'MACROATTIVITÀ A'!E529</f>
        <v>0</v>
      </c>
      <c r="BX4" s="295">
        <f>+'MACROATTIVITÀ A'!E530</f>
        <v>0</v>
      </c>
      <c r="BY4" s="295">
        <f>+'MACROATTIVITÀ A'!E531</f>
        <v>0</v>
      </c>
      <c r="BZ4" s="295">
        <f>+'MACROATTIVITÀ A'!E532</f>
        <v>0</v>
      </c>
      <c r="CA4" s="296">
        <f>+'MACROATTIVITÀ A'!E533</f>
        <v>0</v>
      </c>
      <c r="CB4" s="294">
        <f>+'MACROATTIVITÀ A'!G525</f>
        <v>39000</v>
      </c>
      <c r="CC4" s="295">
        <f>+'MACROATTIVITÀ A'!G526</f>
        <v>0</v>
      </c>
      <c r="CD4" s="295">
        <f>+'MACROATTIVITÀ A'!G527</f>
        <v>0</v>
      </c>
      <c r="CE4" s="295">
        <f>+'MACROATTIVITÀ A'!G528</f>
        <v>0</v>
      </c>
      <c r="CF4" s="295">
        <f>+'MACROATTIVITÀ A'!G529</f>
        <v>0</v>
      </c>
      <c r="CG4" s="295">
        <f>+'MACROATTIVITÀ A'!G530</f>
        <v>0</v>
      </c>
      <c r="CH4" s="295">
        <f>+'MACROATTIVITÀ A'!G531</f>
        <v>0</v>
      </c>
      <c r="CI4" s="295">
        <f>+'MACROATTIVITÀ A'!G532</f>
        <v>0</v>
      </c>
      <c r="CJ4" s="296">
        <f>+'MACROATTIVITÀ A'!G533</f>
        <v>0</v>
      </c>
      <c r="CK4" s="294">
        <f>+'MACROATTIVITÀ A'!I525</f>
        <v>39000</v>
      </c>
      <c r="CL4" s="295">
        <f>+'MACROATTIVITÀ A'!I526</f>
        <v>0</v>
      </c>
      <c r="CM4" s="295">
        <f>+'MACROATTIVITÀ A'!I527</f>
        <v>0</v>
      </c>
      <c r="CN4" s="295">
        <f>+'MACROATTIVITÀ A'!I528</f>
        <v>0</v>
      </c>
      <c r="CO4" s="295">
        <f>+'MACROATTIVITÀ A'!I529</f>
        <v>0</v>
      </c>
      <c r="CP4" s="295">
        <f>+'MACROATTIVITÀ A'!I530</f>
        <v>0</v>
      </c>
      <c r="CQ4" s="295">
        <f>+'MACROATTIVITÀ A'!I531</f>
        <v>0</v>
      </c>
      <c r="CR4" s="295">
        <f>+'MACROATTIVITÀ A'!I532</f>
        <v>0</v>
      </c>
      <c r="CS4" s="297">
        <f>+'MACROATTIVITÀ A'!I533</f>
        <v>0</v>
      </c>
      <c r="CT4" s="298">
        <f>'MACROATTIVITÀ A'!K525</f>
        <v>117000</v>
      </c>
      <c r="CU4" s="295">
        <f>'MACROATTIVITÀ A'!K526</f>
        <v>0</v>
      </c>
      <c r="CV4" s="295">
        <f>'MACROATTIVITÀ A'!K527</f>
        <v>0</v>
      </c>
      <c r="CW4" s="295">
        <f>'MACROATTIVITÀ A'!K528</f>
        <v>0</v>
      </c>
      <c r="CX4" s="295">
        <f>'MACROATTIVITÀ A'!K529</f>
        <v>0</v>
      </c>
      <c r="CY4" s="295">
        <f>'MACROATTIVITÀ A'!K530</f>
        <v>0</v>
      </c>
      <c r="CZ4" s="295">
        <f>+'MACROATTIVITÀ A'!K531</f>
        <v>0</v>
      </c>
      <c r="DA4" s="295">
        <f>+'MACROATTIVITÀ A'!K532</f>
        <v>0</v>
      </c>
      <c r="DB4" s="297">
        <f>+'MACROATTIVITÀ A'!K533</f>
        <v>0</v>
      </c>
      <c r="DC4" s="290">
        <f>'MACROATTIVITÀ A'!E486</f>
        <v>180</v>
      </c>
      <c r="DD4" s="300">
        <f>'MACROATTIVITÀ A'!E487</f>
        <v>0</v>
      </c>
      <c r="DE4" s="300">
        <f>'MACROATTIVITÀ A'!E489</f>
        <v>0</v>
      </c>
      <c r="DF4" s="300">
        <f>'MACROATTIVITÀ A'!E490</f>
        <v>0</v>
      </c>
      <c r="DG4" s="300">
        <f>'MACROATTIVITÀ A'!E492</f>
        <v>0</v>
      </c>
      <c r="DH4" s="300">
        <f>'MACROATTIVITÀ A'!E493</f>
        <v>0</v>
      </c>
      <c r="DI4" s="300">
        <f>'MACROATTIVITÀ A'!E495</f>
        <v>0</v>
      </c>
      <c r="DJ4" s="301">
        <f>+'MACROATTIVITÀ A'!E496</f>
        <v>0</v>
      </c>
      <c r="DK4" s="299">
        <f>'MACROATTIVITÀ A'!G486</f>
        <v>210</v>
      </c>
      <c r="DL4" s="300">
        <f>'MACROATTIVITÀ A'!G487</f>
        <v>0</v>
      </c>
      <c r="DM4" s="300">
        <f>'MACROATTIVITÀ A'!G489</f>
        <v>0</v>
      </c>
      <c r="DN4" s="300">
        <f>'MACROATTIVITÀ A'!G490</f>
        <v>0</v>
      </c>
      <c r="DO4" s="300">
        <f>'MACROATTIVITÀ A'!G492</f>
        <v>0</v>
      </c>
      <c r="DP4" s="300">
        <f>'MACROATTIVITÀ A'!G493</f>
        <v>0</v>
      </c>
      <c r="DQ4" s="300">
        <f>+'MACROATTIVITÀ A'!G495</f>
        <v>0</v>
      </c>
      <c r="DR4" s="301">
        <f>+'MACROATTIVITÀ A'!G496</f>
        <v>0</v>
      </c>
      <c r="DS4" s="299">
        <f>'MACROATTIVITÀ A'!I486</f>
        <v>220</v>
      </c>
      <c r="DT4" s="300">
        <f>'MACROATTIVITÀ A'!I487</f>
        <v>0</v>
      </c>
      <c r="DU4" s="300">
        <f>'MACROATTIVITÀ A'!I489</f>
        <v>0</v>
      </c>
      <c r="DV4" s="300">
        <f>'MACROATTIVITÀ A'!I490</f>
        <v>0</v>
      </c>
      <c r="DW4" s="300">
        <f>'MACROATTIVITÀ A'!I492</f>
        <v>0</v>
      </c>
      <c r="DX4" s="300">
        <f>'MACROATTIVITÀ A'!I493</f>
        <v>0</v>
      </c>
      <c r="DY4" s="300">
        <f>+'MACROATTIVITÀ A'!I495</f>
        <v>0</v>
      </c>
      <c r="DZ4" s="301">
        <f>+'MACROATTIVITÀ A'!I496</f>
        <v>0</v>
      </c>
      <c r="EA4" s="302">
        <f>'MACROATTIVITÀ A'!K486</f>
        <v>610</v>
      </c>
      <c r="EB4" s="300">
        <f>'MACROATTIVITÀ A'!K487</f>
        <v>0</v>
      </c>
      <c r="EC4" s="300">
        <f>'MACROATTIVITÀ A'!K489</f>
        <v>0</v>
      </c>
      <c r="ED4" s="300">
        <f>'MACROATTIVITÀ A'!K490</f>
        <v>0</v>
      </c>
      <c r="EE4" s="300">
        <f>'MACROATTIVITÀ A'!K492</f>
        <v>0</v>
      </c>
      <c r="EF4" s="300">
        <f>'MACROATTIVITÀ A'!K493</f>
        <v>0</v>
      </c>
      <c r="EG4" s="300">
        <f>+'MACROATTIVITÀ A'!K495</f>
        <v>0</v>
      </c>
      <c r="EH4" s="303">
        <f>+'MACROATTIVITÀ A'!K496</f>
        <v>0</v>
      </c>
      <c r="EI4" s="304" t="s">
        <v>497</v>
      </c>
      <c r="EJ4" s="189"/>
      <c r="EK4" s="189"/>
      <c r="EL4" s="189"/>
      <c r="EM4" s="189"/>
      <c r="EN4" s="189"/>
      <c r="EO4" s="189"/>
      <c r="EP4" s="189"/>
      <c r="EQ4" s="189"/>
      <c r="ER4" s="189"/>
      <c r="ES4" s="189"/>
      <c r="ET4" s="189"/>
      <c r="EU4" s="189"/>
      <c r="EV4" s="189"/>
      <c r="EW4" s="189"/>
      <c r="EX4" s="189"/>
      <c r="EY4" s="189"/>
      <c r="EZ4" s="189"/>
      <c r="FA4" s="189"/>
      <c r="FB4" s="189"/>
      <c r="FC4" s="189"/>
      <c r="FD4" s="189"/>
      <c r="FE4" s="189"/>
      <c r="FF4" s="189"/>
      <c r="FG4" s="189"/>
      <c r="FH4" s="189"/>
      <c r="FI4" s="189"/>
      <c r="FJ4" s="189"/>
      <c r="FK4" s="189"/>
      <c r="FL4" s="189"/>
      <c r="FM4" s="189"/>
      <c r="FN4" s="189"/>
      <c r="FO4" s="189"/>
      <c r="FP4" s="189"/>
      <c r="FQ4" s="189"/>
      <c r="FR4" s="189"/>
      <c r="FS4" s="189"/>
      <c r="FT4" s="189"/>
      <c r="FU4" s="189"/>
      <c r="FV4" s="189"/>
      <c r="FW4" s="189"/>
      <c r="FX4" s="189"/>
      <c r="FY4" s="189"/>
      <c r="FZ4" s="189"/>
      <c r="GA4" s="189"/>
      <c r="GB4" s="189"/>
      <c r="GC4" s="189"/>
      <c r="GD4" s="189"/>
      <c r="GE4" s="189"/>
      <c r="GF4" s="189"/>
      <c r="GG4" s="189"/>
      <c r="GH4" s="189"/>
      <c r="GI4" s="189"/>
      <c r="GJ4" s="189"/>
      <c r="GK4" s="189"/>
      <c r="GL4" s="189"/>
      <c r="GM4" s="189"/>
      <c r="GN4" s="189"/>
      <c r="GO4" s="189"/>
      <c r="GP4" s="189"/>
      <c r="GQ4" s="189"/>
      <c r="GR4" s="189"/>
      <c r="GS4" s="189"/>
      <c r="GT4" s="189"/>
      <c r="GU4" s="189"/>
      <c r="GV4" s="189"/>
      <c r="GW4" s="189"/>
      <c r="GX4" s="189"/>
      <c r="GY4" s="189"/>
      <c r="GZ4" s="189"/>
      <c r="HA4" s="189"/>
      <c r="HB4" s="189"/>
      <c r="HC4" s="189"/>
      <c r="HD4" s="189"/>
      <c r="HE4" s="189"/>
      <c r="HF4" s="189"/>
      <c r="HG4" s="189"/>
      <c r="HH4" s="189"/>
      <c r="HI4" s="189"/>
      <c r="HJ4" s="189"/>
      <c r="HK4" s="189"/>
      <c r="HL4" s="189"/>
      <c r="HM4" s="189"/>
      <c r="HN4" s="189"/>
      <c r="HO4" s="189"/>
      <c r="HP4" s="189"/>
      <c r="HQ4" s="189"/>
      <c r="HR4" s="189"/>
      <c r="HS4" s="189"/>
      <c r="HT4" s="189"/>
      <c r="HU4" s="189"/>
      <c r="HV4" s="189"/>
      <c r="HW4" s="189"/>
      <c r="HX4" s="189"/>
      <c r="HY4" s="189"/>
      <c r="HZ4" s="189"/>
      <c r="IA4" s="189"/>
      <c r="IB4" s="189"/>
      <c r="IC4" s="189"/>
      <c r="ID4" s="189"/>
      <c r="IE4" s="189"/>
      <c r="IF4" s="189"/>
      <c r="IG4" s="189"/>
      <c r="IH4" s="189"/>
      <c r="II4" s="189"/>
      <c r="IJ4" s="189"/>
      <c r="IK4" s="189"/>
      <c r="IL4" s="189"/>
      <c r="IM4" s="189"/>
      <c r="IN4" s="189"/>
      <c r="IO4" s="189"/>
      <c r="IP4" s="189"/>
      <c r="IQ4" s="189"/>
      <c r="IR4" s="189"/>
      <c r="IS4" s="189"/>
      <c r="IT4" s="189"/>
      <c r="IU4" s="189"/>
      <c r="IV4" s="189"/>
      <c r="IW4" s="189"/>
      <c r="IX4" s="189"/>
      <c r="IY4" s="189"/>
      <c r="IZ4" s="189"/>
      <c r="JA4" s="189"/>
      <c r="JB4" s="189"/>
      <c r="JC4" s="189"/>
      <c r="JD4" s="189"/>
      <c r="JE4" s="189"/>
      <c r="JF4" s="189"/>
      <c r="JG4" s="189"/>
      <c r="JH4" s="189"/>
      <c r="JI4" s="189"/>
      <c r="JJ4" s="189"/>
      <c r="JK4" s="189"/>
      <c r="JL4" s="189"/>
      <c r="JM4" s="189"/>
      <c r="JN4" s="189"/>
      <c r="JO4" s="189"/>
      <c r="JP4" s="189"/>
      <c r="JQ4" s="189"/>
      <c r="JR4" s="189"/>
      <c r="JS4" s="189"/>
      <c r="JT4" s="189"/>
      <c r="JU4" s="189"/>
      <c r="JV4" s="189"/>
      <c r="JW4" s="189"/>
      <c r="JX4" s="189"/>
      <c r="JY4" s="189"/>
      <c r="JZ4" s="189"/>
      <c r="KA4" s="189"/>
      <c r="KB4" s="189"/>
      <c r="KC4" s="189"/>
      <c r="KD4" s="189"/>
      <c r="KE4" s="189"/>
      <c r="KF4" s="189"/>
      <c r="KG4" s="189"/>
      <c r="KH4" s="189"/>
      <c r="KI4" s="189"/>
      <c r="KJ4" s="189"/>
      <c r="KK4" s="189"/>
      <c r="KL4" s="189"/>
      <c r="KM4" s="189"/>
      <c r="KN4" s="189"/>
      <c r="KO4" s="189"/>
      <c r="KP4" s="189"/>
      <c r="KQ4" s="189"/>
      <c r="KR4" s="189"/>
      <c r="KS4" s="189"/>
      <c r="KT4" s="189"/>
      <c r="KU4" s="189"/>
      <c r="KV4" s="189"/>
      <c r="KW4" s="189"/>
      <c r="KX4" s="189"/>
      <c r="KY4" s="189"/>
      <c r="KZ4" s="189"/>
      <c r="LA4" s="189"/>
      <c r="LB4" s="189"/>
      <c r="LC4" s="189"/>
      <c r="LD4" s="189"/>
      <c r="LE4" s="189"/>
      <c r="LF4" s="189"/>
      <c r="LG4" s="189"/>
      <c r="LH4" s="189"/>
      <c r="LI4" s="189"/>
      <c r="LJ4" s="189"/>
      <c r="LK4" s="189"/>
      <c r="LL4" s="189"/>
      <c r="LM4" s="189"/>
      <c r="LN4" s="189"/>
      <c r="LO4" s="189"/>
      <c r="LP4" s="189"/>
      <c r="LQ4" s="189"/>
      <c r="LR4" s="189"/>
      <c r="LS4" s="189"/>
      <c r="LT4" s="189"/>
      <c r="LU4" s="189"/>
      <c r="LV4" s="189"/>
      <c r="LW4" s="189"/>
      <c r="LX4" s="189"/>
      <c r="LY4" s="189"/>
      <c r="LZ4" s="189"/>
      <c r="MA4" s="189"/>
      <c r="MB4" s="189"/>
      <c r="MC4" s="189"/>
      <c r="MD4" s="189"/>
      <c r="ME4" s="189"/>
      <c r="MF4" s="189"/>
      <c r="MG4" s="189"/>
      <c r="MH4" s="189"/>
      <c r="MI4" s="189"/>
      <c r="MJ4" s="189"/>
      <c r="MK4" s="189"/>
      <c r="ML4" s="189"/>
      <c r="MM4" s="189"/>
      <c r="MN4" s="189"/>
      <c r="MO4" s="189"/>
      <c r="MP4" s="189"/>
      <c r="MQ4" s="189"/>
      <c r="MR4" s="189"/>
      <c r="MS4" s="189"/>
      <c r="MT4" s="189"/>
      <c r="MU4" s="189"/>
      <c r="MV4" s="189"/>
      <c r="MW4" s="189"/>
      <c r="MX4" s="189"/>
      <c r="MY4" s="189"/>
      <c r="MZ4" s="189"/>
      <c r="NA4" s="189"/>
      <c r="NB4" s="189"/>
      <c r="NC4" s="189"/>
      <c r="ND4" s="189"/>
      <c r="NE4" s="189"/>
      <c r="NF4" s="189"/>
      <c r="NG4" s="189"/>
      <c r="NH4" s="189"/>
      <c r="NI4" s="189"/>
      <c r="NJ4" s="189"/>
      <c r="NK4" s="189"/>
      <c r="NL4" s="189"/>
      <c r="NM4" s="189"/>
      <c r="NN4" s="189"/>
      <c r="NO4" s="189"/>
      <c r="NP4" s="189"/>
      <c r="NQ4" s="189"/>
      <c r="NR4" s="189"/>
      <c r="NS4" s="189"/>
      <c r="NT4" s="189"/>
      <c r="NU4" s="189"/>
      <c r="NV4" s="189"/>
      <c r="NW4" s="189"/>
      <c r="NX4" s="189"/>
      <c r="NY4" s="189"/>
      <c r="NZ4" s="189"/>
      <c r="OA4" s="189"/>
      <c r="OB4" s="189"/>
      <c r="OC4" s="189"/>
      <c r="OD4" s="189"/>
      <c r="OE4" s="189"/>
      <c r="OF4" s="189"/>
      <c r="OG4" s="189"/>
      <c r="OH4" s="189"/>
      <c r="OI4" s="189"/>
      <c r="OJ4" s="189"/>
      <c r="OK4" s="189"/>
      <c r="OL4" s="189"/>
      <c r="OM4" s="189"/>
      <c r="ON4" s="189"/>
      <c r="OO4" s="189"/>
      <c r="OP4" s="189"/>
      <c r="OQ4" s="189"/>
      <c r="OR4" s="189"/>
      <c r="OS4" s="189"/>
      <c r="OT4" s="189"/>
      <c r="OU4" s="189"/>
      <c r="OV4" s="189"/>
      <c r="OW4" s="189"/>
      <c r="OX4" s="189"/>
      <c r="OY4" s="189"/>
      <c r="OZ4" s="189"/>
      <c r="PA4" s="189"/>
      <c r="PB4" s="189"/>
      <c r="PC4" s="189"/>
      <c r="PD4" s="189"/>
      <c r="PE4" s="189"/>
      <c r="PF4" s="189"/>
      <c r="PG4" s="189"/>
      <c r="PH4" s="189"/>
      <c r="PI4" s="189"/>
      <c r="PJ4" s="189"/>
      <c r="PK4" s="189"/>
      <c r="PL4" s="189"/>
      <c r="PM4" s="189"/>
      <c r="PN4" s="189"/>
      <c r="PO4" s="189"/>
      <c r="PP4" s="189"/>
      <c r="PQ4" s="189"/>
      <c r="PR4" s="189"/>
      <c r="PS4" s="189"/>
      <c r="PT4" s="189"/>
      <c r="PU4" s="189"/>
      <c r="PV4" s="189"/>
      <c r="PW4" s="189"/>
      <c r="PX4" s="189"/>
      <c r="PY4" s="189"/>
      <c r="PZ4" s="189"/>
      <c r="QA4" s="189"/>
      <c r="QB4" s="189"/>
      <c r="QC4" s="189"/>
      <c r="QD4" s="189"/>
      <c r="QE4" s="189"/>
      <c r="QF4" s="189"/>
      <c r="QG4" s="189"/>
      <c r="QH4" s="189"/>
      <c r="QI4" s="189"/>
      <c r="QJ4" s="189"/>
      <c r="QK4" s="189"/>
      <c r="QL4" s="189"/>
      <c r="QM4" s="189"/>
      <c r="QN4" s="189"/>
      <c r="QO4" s="189"/>
      <c r="QP4" s="189"/>
      <c r="QQ4" s="189"/>
      <c r="QR4" s="189"/>
      <c r="QS4" s="189"/>
      <c r="QT4" s="189"/>
      <c r="QU4" s="189"/>
      <c r="QV4" s="189"/>
      <c r="QW4" s="189"/>
      <c r="QX4" s="189"/>
      <c r="QY4" s="189"/>
      <c r="QZ4" s="189"/>
      <c r="RA4" s="189"/>
      <c r="RB4" s="189"/>
      <c r="RC4" s="189"/>
      <c r="RD4" s="189"/>
      <c r="RE4" s="189"/>
      <c r="RF4" s="189"/>
      <c r="RG4" s="189"/>
      <c r="RH4" s="189"/>
      <c r="RI4" s="189"/>
      <c r="RJ4" s="189"/>
      <c r="RK4" s="189"/>
      <c r="RL4" s="189"/>
      <c r="RM4" s="189"/>
      <c r="RN4" s="189"/>
      <c r="RO4" s="189"/>
      <c r="RP4" s="189"/>
      <c r="RQ4" s="189"/>
      <c r="RR4" s="189"/>
      <c r="RS4" s="189"/>
      <c r="RT4" s="189"/>
      <c r="RU4" s="189"/>
      <c r="RV4" s="189"/>
      <c r="RW4" s="189"/>
      <c r="RX4" s="189"/>
      <c r="RY4" s="189"/>
      <c r="RZ4" s="189"/>
      <c r="SA4" s="189"/>
      <c r="SB4" s="189"/>
      <c r="SC4" s="189"/>
      <c r="SD4" s="189"/>
      <c r="SE4" s="189"/>
      <c r="SF4" s="189"/>
      <c r="SG4" s="189"/>
      <c r="SH4" s="189"/>
      <c r="SI4" s="189"/>
      <c r="SJ4" s="189"/>
      <c r="SK4" s="189"/>
      <c r="SL4" s="189"/>
      <c r="SM4" s="189"/>
      <c r="SN4" s="189"/>
      <c r="SO4" s="189"/>
      <c r="SP4" s="189"/>
      <c r="SQ4" s="189"/>
      <c r="SR4" s="189"/>
      <c r="SS4" s="189"/>
      <c r="ST4" s="189"/>
      <c r="SU4" s="189"/>
      <c r="SV4" s="189"/>
      <c r="SW4" s="189"/>
      <c r="SX4" s="189"/>
      <c r="SY4" s="189"/>
      <c r="SZ4" s="189"/>
      <c r="TA4" s="189"/>
      <c r="TB4" s="189"/>
      <c r="TC4" s="189"/>
      <c r="TD4" s="189"/>
      <c r="TE4" s="189"/>
      <c r="TF4" s="189"/>
      <c r="TG4" s="189"/>
      <c r="TH4" s="189"/>
      <c r="TI4" s="189"/>
      <c r="TJ4" s="189"/>
      <c r="TK4" s="189"/>
      <c r="TL4" s="189"/>
      <c r="TM4" s="189"/>
      <c r="TN4" s="189"/>
      <c r="TO4" s="189"/>
      <c r="TP4" s="189"/>
      <c r="TQ4" s="189"/>
      <c r="TR4" s="189"/>
      <c r="TS4" s="189"/>
      <c r="TT4" s="189"/>
      <c r="TU4" s="189"/>
      <c r="TV4" s="189"/>
      <c r="TW4" s="189"/>
      <c r="TX4" s="189"/>
      <c r="TY4" s="189"/>
      <c r="TZ4" s="189"/>
      <c r="UA4" s="189"/>
      <c r="UB4" s="189"/>
      <c r="UC4" s="189"/>
      <c r="UD4" s="189"/>
      <c r="UE4" s="189"/>
      <c r="UF4" s="189"/>
      <c r="UG4" s="189"/>
      <c r="UH4" s="189"/>
      <c r="UI4" s="189"/>
      <c r="UJ4" s="189"/>
      <c r="UK4" s="189"/>
      <c r="UL4" s="189"/>
      <c r="UM4" s="189"/>
      <c r="UN4" s="189"/>
      <c r="UO4" s="189"/>
      <c r="UP4" s="189"/>
      <c r="UQ4" s="189"/>
      <c r="UR4" s="189"/>
      <c r="US4" s="189"/>
      <c r="UT4" s="189"/>
      <c r="UU4" s="189"/>
      <c r="UV4" s="189"/>
      <c r="UW4" s="189"/>
      <c r="UX4" s="189"/>
      <c r="UY4" s="189"/>
      <c r="UZ4" s="189"/>
      <c r="VA4" s="189"/>
      <c r="VB4" s="189"/>
      <c r="VC4" s="189"/>
      <c r="VD4" s="189"/>
      <c r="VE4" s="189"/>
      <c r="VF4" s="189"/>
      <c r="VG4" s="189"/>
      <c r="VH4" s="189"/>
      <c r="VI4" s="189"/>
      <c r="VJ4" s="189"/>
      <c r="VK4" s="189"/>
      <c r="VL4" s="189"/>
      <c r="VM4" s="189"/>
      <c r="VN4" s="189"/>
      <c r="VO4" s="189"/>
      <c r="VP4" s="189"/>
      <c r="VQ4" s="189"/>
      <c r="VR4" s="189"/>
      <c r="VS4" s="189"/>
      <c r="VT4" s="189"/>
      <c r="VU4" s="189"/>
      <c r="VV4" s="189"/>
      <c r="VW4" s="189"/>
      <c r="VX4" s="189"/>
      <c r="VY4" s="189"/>
      <c r="VZ4" s="189"/>
      <c r="WA4" s="189"/>
      <c r="WB4" s="189"/>
      <c r="WC4" s="189"/>
      <c r="WD4" s="189"/>
      <c r="WE4" s="189"/>
      <c r="WF4" s="189"/>
      <c r="WG4" s="189"/>
      <c r="WH4" s="189"/>
      <c r="WI4" s="189"/>
      <c r="WJ4" s="189"/>
      <c r="WK4" s="189"/>
      <c r="WL4" s="189"/>
      <c r="WM4" s="189"/>
      <c r="WN4" s="189"/>
      <c r="WO4" s="189"/>
      <c r="WP4" s="189"/>
      <c r="WQ4" s="189"/>
      <c r="WR4" s="189"/>
      <c r="WS4" s="189"/>
      <c r="WT4" s="189"/>
      <c r="WU4" s="189"/>
      <c r="WV4" s="189"/>
      <c r="WW4" s="189"/>
      <c r="WX4" s="189"/>
      <c r="WY4" s="189"/>
      <c r="WZ4" s="189"/>
      <c r="XA4" s="189"/>
      <c r="XB4" s="189"/>
      <c r="XC4" s="189"/>
      <c r="XD4" s="189"/>
      <c r="XE4" s="189"/>
      <c r="XF4" s="189"/>
      <c r="XG4" s="189"/>
      <c r="XH4" s="189"/>
      <c r="XI4" s="189"/>
      <c r="XJ4" s="189"/>
      <c r="XK4" s="189"/>
      <c r="XL4" s="189"/>
      <c r="XM4" s="189"/>
      <c r="XN4" s="189"/>
      <c r="XO4" s="189"/>
      <c r="XP4" s="189"/>
      <c r="XQ4" s="189"/>
      <c r="XR4" s="189"/>
      <c r="XS4" s="189"/>
      <c r="XT4" s="189"/>
      <c r="XU4" s="189"/>
      <c r="XV4" s="189"/>
      <c r="XW4" s="189"/>
      <c r="XX4" s="189"/>
      <c r="XY4" s="189"/>
      <c r="XZ4" s="189"/>
      <c r="YA4" s="189"/>
      <c r="YB4" s="189"/>
      <c r="YC4" s="189"/>
      <c r="YD4" s="189"/>
      <c r="YE4" s="189"/>
      <c r="YF4" s="189"/>
      <c r="YG4" s="189"/>
      <c r="YH4" s="189"/>
      <c r="YI4" s="189"/>
      <c r="YJ4" s="189"/>
      <c r="YK4" s="189"/>
      <c r="YL4" s="189"/>
      <c r="YM4" s="189"/>
      <c r="YN4" s="189"/>
      <c r="YO4" s="189"/>
      <c r="YP4" s="189"/>
      <c r="YQ4" s="189"/>
      <c r="YR4" s="189"/>
      <c r="YS4" s="189"/>
      <c r="YT4" s="189"/>
      <c r="YU4" s="189"/>
      <c r="YV4" s="189"/>
      <c r="YW4" s="189"/>
      <c r="YX4" s="189"/>
      <c r="YY4" s="189"/>
      <c r="YZ4" s="189"/>
      <c r="ZA4" s="189"/>
      <c r="ZB4" s="189"/>
      <c r="ZC4" s="189"/>
      <c r="ZD4" s="189"/>
      <c r="ZE4" s="189"/>
      <c r="ZF4" s="189"/>
      <c r="ZG4" s="189"/>
      <c r="ZH4" s="189"/>
      <c r="ZI4" s="189"/>
      <c r="ZJ4" s="189"/>
      <c r="ZK4" s="189"/>
      <c r="ZL4" s="189"/>
      <c r="ZM4" s="189"/>
      <c r="ZN4" s="189"/>
      <c r="ZO4" s="189"/>
      <c r="ZP4" s="189"/>
      <c r="ZQ4" s="189"/>
      <c r="ZR4" s="189"/>
      <c r="ZS4" s="189"/>
      <c r="ZT4" s="189"/>
      <c r="ZU4" s="189"/>
      <c r="ZV4" s="189"/>
      <c r="ZW4" s="189"/>
      <c r="ZX4" s="189"/>
      <c r="ZY4" s="189"/>
      <c r="ZZ4" s="189"/>
      <c r="AAA4" s="189"/>
      <c r="AAB4" s="189"/>
      <c r="AAC4" s="189"/>
      <c r="AAD4" s="189"/>
      <c r="AAE4" s="189"/>
      <c r="AAF4" s="189"/>
      <c r="AAG4" s="189"/>
      <c r="AAH4" s="189"/>
      <c r="AAI4" s="189"/>
      <c r="AAJ4" s="189"/>
      <c r="AAK4" s="189"/>
      <c r="AAL4" s="189"/>
      <c r="AAM4" s="189"/>
      <c r="AAN4" s="189"/>
      <c r="AAO4" s="189"/>
      <c r="AAP4" s="189"/>
      <c r="AAQ4" s="189"/>
      <c r="AAR4" s="189"/>
      <c r="AAS4" s="189"/>
      <c r="AAT4" s="189"/>
      <c r="AAU4" s="189"/>
      <c r="AAV4" s="189"/>
      <c r="AAW4" s="189"/>
      <c r="AAX4" s="189"/>
      <c r="AAY4" s="189"/>
      <c r="AAZ4" s="189"/>
      <c r="ABA4" s="189"/>
      <c r="ABB4" s="189"/>
      <c r="ABC4" s="189"/>
      <c r="ABD4" s="189"/>
      <c r="ABE4" s="189"/>
      <c r="ABF4" s="189"/>
      <c r="ABG4" s="189"/>
      <c r="ABH4" s="189"/>
      <c r="ABI4" s="189"/>
      <c r="ABJ4" s="189"/>
      <c r="ABK4" s="189"/>
      <c r="ABL4" s="189"/>
      <c r="ABM4" s="189"/>
      <c r="ABN4" s="189"/>
      <c r="ABO4" s="189"/>
      <c r="ABP4" s="189"/>
      <c r="ABQ4" s="189"/>
      <c r="ABR4" s="189"/>
      <c r="ABS4" s="189"/>
      <c r="ABT4" s="189"/>
      <c r="ABU4" s="189"/>
      <c r="ABV4" s="189"/>
      <c r="ABW4" s="189"/>
      <c r="ABX4" s="189"/>
      <c r="ABY4" s="189"/>
      <c r="ABZ4" s="189"/>
      <c r="ACA4" s="189"/>
      <c r="ACB4" s="189"/>
      <c r="ACC4" s="189"/>
      <c r="ACD4" s="189"/>
      <c r="ACE4" s="189"/>
      <c r="ACF4" s="189"/>
      <c r="ACG4" s="189"/>
      <c r="ACH4" s="189"/>
      <c r="ACI4" s="189"/>
      <c r="ACJ4" s="189"/>
      <c r="ACK4" s="189"/>
      <c r="ACL4" s="189"/>
      <c r="ACM4" s="189"/>
      <c r="ACN4" s="189"/>
      <c r="ACO4" s="189"/>
      <c r="ACP4" s="189"/>
      <c r="ACQ4" s="189"/>
      <c r="ACR4" s="189"/>
      <c r="ACS4" s="189"/>
      <c r="ACT4" s="189"/>
      <c r="ACU4" s="189"/>
      <c r="ACV4" s="189"/>
      <c r="ACW4" s="189"/>
      <c r="ACX4" s="189"/>
      <c r="ACY4" s="189"/>
      <c r="ACZ4" s="189"/>
      <c r="ADA4" s="189"/>
      <c r="ADB4" s="189"/>
      <c r="ADC4" s="189"/>
      <c r="ADD4" s="189"/>
      <c r="ADE4" s="189"/>
      <c r="ADF4" s="189"/>
      <c r="ADG4" s="189"/>
      <c r="ADH4" s="189"/>
      <c r="ADI4" s="189"/>
      <c r="ADJ4" s="189"/>
      <c r="ADK4" s="189"/>
      <c r="ADL4" s="189"/>
      <c r="ADM4" s="189"/>
      <c r="ADN4" s="189"/>
      <c r="ADO4" s="189"/>
      <c r="ADP4" s="189"/>
      <c r="ADQ4" s="189"/>
      <c r="ADR4" s="189"/>
      <c r="ADS4" s="189"/>
      <c r="ADT4" s="189"/>
      <c r="ADU4" s="189"/>
      <c r="ADV4" s="189"/>
      <c r="ADW4" s="189"/>
      <c r="ADX4" s="189"/>
      <c r="ADY4" s="189"/>
      <c r="ADZ4" s="189"/>
      <c r="AEA4" s="189"/>
      <c r="AEB4" s="189"/>
      <c r="AEC4" s="189"/>
      <c r="AED4" s="189"/>
      <c r="AEE4" s="189"/>
      <c r="AEF4" s="189"/>
      <c r="AEG4" s="189"/>
      <c r="AEH4" s="189"/>
      <c r="AEI4" s="189"/>
      <c r="AEJ4" s="189"/>
      <c r="AEK4" s="189"/>
      <c r="AEL4" s="189"/>
      <c r="AEM4" s="189"/>
      <c r="AEN4" s="189"/>
      <c r="AEO4" s="189"/>
      <c r="AEP4" s="189"/>
      <c r="AEQ4" s="189"/>
      <c r="AER4" s="189"/>
      <c r="AES4" s="189"/>
      <c r="AET4" s="189"/>
      <c r="AEU4" s="189"/>
      <c r="AEV4" s="189"/>
      <c r="AEW4" s="189"/>
      <c r="AEX4" s="189"/>
      <c r="AEY4" s="189"/>
      <c r="AEZ4" s="189"/>
      <c r="AFA4" s="189"/>
      <c r="AFB4" s="189"/>
      <c r="AFC4" s="189"/>
      <c r="AFD4" s="189"/>
      <c r="AFE4" s="189"/>
      <c r="AFF4" s="189"/>
      <c r="AFG4" s="189"/>
      <c r="AFH4" s="189"/>
      <c r="AFI4" s="189"/>
      <c r="AFJ4" s="189"/>
      <c r="AFK4" s="189"/>
      <c r="AFL4" s="189"/>
      <c r="AFM4" s="189"/>
      <c r="AFN4" s="189"/>
      <c r="AFO4" s="189"/>
      <c r="AFP4" s="189"/>
      <c r="AFQ4" s="189"/>
      <c r="AFR4" s="189"/>
      <c r="AFS4" s="189"/>
      <c r="AFT4" s="189"/>
      <c r="AFU4" s="189"/>
      <c r="AFV4" s="189"/>
      <c r="AFW4" s="189"/>
      <c r="AFX4" s="189"/>
      <c r="AFY4" s="189"/>
      <c r="AFZ4" s="189"/>
      <c r="AGA4" s="189"/>
      <c r="AGB4" s="189"/>
      <c r="AGC4" s="189"/>
      <c r="AGD4" s="189"/>
      <c r="AGE4" s="189"/>
      <c r="AGF4" s="189"/>
      <c r="AGG4" s="189"/>
      <c r="AGH4" s="189"/>
      <c r="AGI4" s="189"/>
      <c r="AGJ4" s="189"/>
      <c r="AGK4" s="189"/>
      <c r="AGL4" s="189"/>
      <c r="AGM4" s="189"/>
      <c r="AGN4" s="189"/>
      <c r="AGO4" s="189"/>
      <c r="AGP4" s="189"/>
      <c r="AGQ4" s="189"/>
      <c r="AGR4" s="189"/>
      <c r="AGS4" s="189"/>
      <c r="AGT4" s="189"/>
      <c r="AGU4" s="189"/>
      <c r="AGV4" s="189"/>
      <c r="AGW4" s="189"/>
      <c r="AGX4" s="189"/>
      <c r="AGY4" s="189"/>
      <c r="AGZ4" s="189"/>
      <c r="AHA4" s="189"/>
      <c r="AHB4" s="189"/>
      <c r="AHC4" s="189"/>
      <c r="AHD4" s="189"/>
      <c r="AHE4" s="189"/>
      <c r="AHF4" s="189"/>
      <c r="AHG4" s="189"/>
      <c r="AHH4" s="189"/>
      <c r="AHI4" s="189"/>
      <c r="AHJ4" s="189"/>
      <c r="AHK4" s="189"/>
      <c r="AHL4" s="189"/>
      <c r="AHM4" s="189"/>
      <c r="AHN4" s="189"/>
      <c r="AHO4" s="189"/>
      <c r="AHP4" s="189"/>
      <c r="AHQ4" s="189"/>
      <c r="AHR4" s="189"/>
      <c r="AHS4" s="189"/>
      <c r="AHT4" s="189"/>
      <c r="AHU4" s="189"/>
      <c r="AHV4" s="189"/>
      <c r="AHW4" s="189"/>
      <c r="AHX4" s="189"/>
      <c r="AHY4" s="189"/>
      <c r="AHZ4" s="189"/>
      <c r="AIA4" s="189"/>
      <c r="AIB4" s="189"/>
      <c r="AIC4" s="189"/>
      <c r="AID4" s="189"/>
      <c r="AIE4" s="189"/>
      <c r="AIF4" s="189"/>
      <c r="AIG4" s="189"/>
      <c r="AIH4" s="189"/>
      <c r="AII4" s="189"/>
      <c r="AIJ4" s="189"/>
      <c r="AIK4" s="189"/>
      <c r="AIL4" s="189"/>
      <c r="AIM4" s="189"/>
      <c r="AIN4" s="189"/>
      <c r="AIO4" s="189"/>
      <c r="AIP4" s="189"/>
      <c r="AIQ4" s="189"/>
      <c r="AIR4" s="189"/>
      <c r="AIS4" s="189"/>
      <c r="AIT4" s="189"/>
      <c r="AIU4" s="189"/>
      <c r="AIV4" s="189"/>
      <c r="AIW4" s="189"/>
      <c r="AIX4" s="189"/>
      <c r="AIY4" s="189"/>
      <c r="AIZ4" s="189"/>
      <c r="AJA4" s="189"/>
      <c r="AJB4" s="189"/>
      <c r="AJC4" s="189"/>
      <c r="AJD4" s="189"/>
      <c r="AJE4" s="189"/>
      <c r="AJF4" s="189"/>
      <c r="AJG4" s="189"/>
      <c r="AJH4" s="189"/>
      <c r="AJI4" s="189"/>
      <c r="AJJ4" s="189"/>
      <c r="AJK4" s="189"/>
      <c r="AJL4" s="189"/>
      <c r="AJM4" s="189"/>
      <c r="AJN4" s="189"/>
      <c r="AJO4" s="189"/>
      <c r="AJP4" s="189"/>
      <c r="AJQ4" s="189"/>
      <c r="AJR4" s="189"/>
      <c r="AJS4" s="189"/>
      <c r="AJT4" s="189"/>
      <c r="AJU4" s="189"/>
      <c r="AJV4" s="189"/>
      <c r="AJW4" s="189"/>
      <c r="AJX4" s="189"/>
      <c r="AJY4" s="189"/>
      <c r="AJZ4" s="189"/>
      <c r="AKA4" s="189"/>
      <c r="AKB4" s="189"/>
      <c r="AKC4" s="189"/>
      <c r="AKD4" s="189"/>
      <c r="AKE4" s="189"/>
      <c r="AKF4" s="189"/>
      <c r="AKG4" s="189"/>
      <c r="AKH4" s="189"/>
      <c r="AKI4" s="189"/>
      <c r="AKJ4" s="189"/>
      <c r="AKK4" s="189"/>
      <c r="AKL4" s="189"/>
      <c r="AKM4" s="189"/>
      <c r="AKN4" s="189"/>
      <c r="AKO4" s="189"/>
      <c r="AKP4" s="189"/>
      <c r="AKQ4" s="189"/>
      <c r="AKR4" s="189"/>
      <c r="AKS4" s="189"/>
      <c r="AKT4" s="189"/>
      <c r="AKU4" s="189"/>
      <c r="AKV4" s="189"/>
      <c r="AKW4" s="189"/>
      <c r="AKX4" s="189"/>
      <c r="AKY4" s="189"/>
      <c r="AKZ4" s="189"/>
      <c r="ALA4" s="189"/>
      <c r="ALB4" s="189"/>
      <c r="ALC4" s="189"/>
      <c r="ALD4" s="189"/>
      <c r="ALE4" s="189"/>
      <c r="ALF4" s="189"/>
      <c r="ALG4" s="189"/>
      <c r="ALH4" s="189"/>
      <c r="ALI4" s="189"/>
      <c r="ALJ4" s="189"/>
      <c r="ALK4" s="189"/>
      <c r="ALL4" s="189"/>
      <c r="ALM4" s="189"/>
      <c r="ALN4" s="189"/>
      <c r="ALO4" s="189"/>
      <c r="ALP4" s="189"/>
      <c r="ALQ4" s="189"/>
      <c r="ALR4" s="189"/>
      <c r="ALS4" s="189"/>
      <c r="ALT4" s="189"/>
      <c r="ALU4" s="189"/>
      <c r="ALV4" s="189"/>
      <c r="ALW4" s="189"/>
      <c r="ALX4" s="189"/>
      <c r="ALY4" s="189"/>
      <c r="ALZ4" s="189"/>
      <c r="AMA4" s="189"/>
      <c r="AMB4" s="189"/>
      <c r="AMC4" s="189"/>
      <c r="AMD4" s="189"/>
      <c r="AME4" s="189"/>
      <c r="AMF4" s="189"/>
      <c r="AMG4" s="189"/>
      <c r="AMH4" s="189"/>
      <c r="AMI4" s="189"/>
      <c r="AMJ4" s="189"/>
    </row>
    <row r="5" spans="1:1024" ht="15">
      <c r="A5" s="290" t="e">
        <f ca="1">_xlfn.XLOOKUP(B5,'MACROATTIVITÀ A'!C599,'MACROATTIVITÀ A'!G599)</f>
        <v>#NAME?</v>
      </c>
      <c r="B5" s="291" t="s">
        <v>67</v>
      </c>
      <c r="C5" s="291" t="s">
        <v>864</v>
      </c>
      <c r="D5" s="292" t="s">
        <v>435</v>
      </c>
      <c r="E5" s="292" t="s">
        <v>436</v>
      </c>
      <c r="F5" s="293" t="s">
        <v>68</v>
      </c>
      <c r="G5" s="294">
        <f>'MACROATTIVITÀ A'!E650</f>
        <v>0</v>
      </c>
      <c r="H5" s="295">
        <f>'MACROATTIVITÀ A'!E631</f>
        <v>0</v>
      </c>
      <c r="I5" s="295">
        <f>+'MACROATTIVITÀ A'!E637</f>
        <v>0</v>
      </c>
      <c r="J5" s="295">
        <f>'MACROATTIVITÀ A'!E632</f>
        <v>0</v>
      </c>
      <c r="K5" s="295">
        <f>+'MACROATTIVITÀ A'!E633</f>
        <v>0</v>
      </c>
      <c r="L5" s="295">
        <f>+'MACROATTIVITÀ A'!E634+'MACROATTIVITÀ A'!E635+'MACROATTIVITÀ A'!E636</f>
        <v>0</v>
      </c>
      <c r="M5" s="296">
        <f>'MACROATTIVITÀ A'!$E640</f>
        <v>0</v>
      </c>
      <c r="N5" s="296">
        <f>'MACROATTIVITÀ A'!$E641</f>
        <v>0</v>
      </c>
      <c r="O5" s="296">
        <f>'MACROATTIVITÀ A'!$E642</f>
        <v>0</v>
      </c>
      <c r="P5" s="296">
        <f>'MACROATTIVITÀ A'!$E643</f>
        <v>0</v>
      </c>
      <c r="Q5" s="296">
        <f>'MACROATTIVITÀ A'!$E644</f>
        <v>0</v>
      </c>
      <c r="R5" s="296">
        <f>'MACROATTIVITÀ A'!$E645</f>
        <v>0</v>
      </c>
      <c r="S5" s="296">
        <f>'MACROATTIVITÀ A'!$E646</f>
        <v>0</v>
      </c>
      <c r="T5" s="296">
        <f>'MACROATTIVITÀ A'!$E647</f>
        <v>0</v>
      </c>
      <c r="U5" s="296">
        <f>'MACROATTIVITÀ A'!$E648</f>
        <v>0</v>
      </c>
      <c r="V5" s="297">
        <f>+'MACROATTIVITÀ A'!E638+'MACROATTIVITÀ A'!E639+'MACROATTIVITÀ A'!E649</f>
        <v>0</v>
      </c>
      <c r="W5" s="298">
        <f>'MACROATTIVITÀ A'!G650</f>
        <v>0</v>
      </c>
      <c r="X5" s="295">
        <f>'MACROATTIVITÀ A'!G631</f>
        <v>0</v>
      </c>
      <c r="Y5" s="295">
        <f>+'MACROATTIVITÀ A'!G637</f>
        <v>0</v>
      </c>
      <c r="Z5" s="295">
        <f>'MACROATTIVITÀ A'!G632</f>
        <v>0</v>
      </c>
      <c r="AA5" s="295">
        <f>+'MACROATTIVITÀ A'!G633</f>
        <v>0</v>
      </c>
      <c r="AB5" s="295">
        <f>+'MACROATTIVITÀ A'!G634+'MACROATTIVITÀ A'!G635+'MACROATTIVITÀ A'!G636</f>
        <v>0</v>
      </c>
      <c r="AC5" s="296">
        <f>'MACROATTIVITÀ A'!$G640</f>
        <v>0</v>
      </c>
      <c r="AD5" s="296">
        <f>'MACROATTIVITÀ A'!$G641</f>
        <v>0</v>
      </c>
      <c r="AE5" s="296">
        <f>'MACROATTIVITÀ A'!$G642</f>
        <v>0</v>
      </c>
      <c r="AF5" s="296">
        <f>'MACROATTIVITÀ A'!$G643</f>
        <v>0</v>
      </c>
      <c r="AG5" s="296">
        <f>'MACROATTIVITÀ A'!$G644</f>
        <v>0</v>
      </c>
      <c r="AH5" s="296">
        <f>'MACROATTIVITÀ A'!$G645</f>
        <v>0</v>
      </c>
      <c r="AI5" s="296">
        <f>'MACROATTIVITÀ A'!$G646</f>
        <v>0</v>
      </c>
      <c r="AJ5" s="296">
        <f>'MACROATTIVITÀ A'!$G647</f>
        <v>0</v>
      </c>
      <c r="AK5" s="296">
        <f>'MACROATTIVITÀ A'!$G648</f>
        <v>0</v>
      </c>
      <c r="AL5" s="296">
        <f>+'MACROATTIVITÀ A'!G638+'MACROATTIVITÀ A'!G639+'MACROATTIVITÀ A'!G649</f>
        <v>0</v>
      </c>
      <c r="AM5" s="294">
        <f>'MACROATTIVITÀ A'!I650</f>
        <v>0</v>
      </c>
      <c r="AN5" s="295">
        <f>'MACROATTIVITÀ A'!I631</f>
        <v>0</v>
      </c>
      <c r="AO5" s="295">
        <f>+'MACROATTIVITÀ A'!I637</f>
        <v>0</v>
      </c>
      <c r="AP5" s="295">
        <f>'MACROATTIVITÀ A'!I632</f>
        <v>0</v>
      </c>
      <c r="AQ5" s="295">
        <f>+'MACROATTIVITÀ A'!I633</f>
        <v>0</v>
      </c>
      <c r="AR5" s="295">
        <f>+'MACROATTIVITÀ A'!I634+'MACROATTIVITÀ A'!I635+'MACROATTIVITÀ A'!I636</f>
        <v>0</v>
      </c>
      <c r="AS5" s="296">
        <f>'MACROATTIVITÀ A'!$I640</f>
        <v>0</v>
      </c>
      <c r="AT5" s="296">
        <f>'MACROATTIVITÀ A'!$I641</f>
        <v>0</v>
      </c>
      <c r="AU5" s="296">
        <f>'MACROATTIVITÀ A'!$I642</f>
        <v>0</v>
      </c>
      <c r="AV5" s="296">
        <f>'MACROATTIVITÀ A'!$I643</f>
        <v>0</v>
      </c>
      <c r="AW5" s="296">
        <f>'MACROATTIVITÀ A'!$I644</f>
        <v>0</v>
      </c>
      <c r="AX5" s="296">
        <f>'MACROATTIVITÀ A'!$I645</f>
        <v>0</v>
      </c>
      <c r="AY5" s="296">
        <f>'MACROATTIVITÀ A'!$I646</f>
        <v>0</v>
      </c>
      <c r="AZ5" s="296">
        <f>'MACROATTIVITÀ A'!$I647</f>
        <v>0</v>
      </c>
      <c r="BA5" s="296">
        <f>'MACROATTIVITÀ A'!$I648</f>
        <v>0</v>
      </c>
      <c r="BB5" s="297">
        <f>+'MACROATTIVITÀ A'!I638+'MACROATTIVITÀ A'!I639+'MACROATTIVITÀ A'!I649</f>
        <v>0</v>
      </c>
      <c r="BC5" s="294">
        <f>'MACROATTIVITÀ A'!K650</f>
        <v>0</v>
      </c>
      <c r="BD5" s="295">
        <f>'MACROATTIVITÀ A'!K631</f>
        <v>0</v>
      </c>
      <c r="BE5" s="295">
        <f>+'MACROATTIVITÀ A'!K637</f>
        <v>0</v>
      </c>
      <c r="BF5" s="295">
        <f>'MACROATTIVITÀ A'!K632</f>
        <v>0</v>
      </c>
      <c r="BG5" s="295">
        <f>'MACROATTIVITÀ A'!K633</f>
        <v>0</v>
      </c>
      <c r="BH5" s="295">
        <f>+'MACROATTIVITÀ A'!K634+'MACROATTIVITÀ A'!K635+'MACROATTIVITÀ A'!K636</f>
        <v>0</v>
      </c>
      <c r="BI5" s="296">
        <f>'MACROATTIVITÀ A'!$K640</f>
        <v>0</v>
      </c>
      <c r="BJ5" s="296">
        <f>'MACROATTIVITÀ A'!$K641</f>
        <v>0</v>
      </c>
      <c r="BK5" s="296">
        <f>'MACROATTIVITÀ A'!$K642</f>
        <v>0</v>
      </c>
      <c r="BL5" s="296">
        <f>'MACROATTIVITÀ A'!$K643</f>
        <v>0</v>
      </c>
      <c r="BM5" s="296">
        <f>'MACROATTIVITÀ A'!$K644</f>
        <v>0</v>
      </c>
      <c r="BN5" s="296">
        <f>'MACROATTIVITÀ A'!$K645</f>
        <v>0</v>
      </c>
      <c r="BO5" s="296">
        <f>'MACROATTIVITÀ A'!$K646</f>
        <v>0</v>
      </c>
      <c r="BP5" s="296">
        <f>'MACROATTIVITÀ A'!$K647</f>
        <v>0</v>
      </c>
      <c r="BQ5" s="296">
        <f>'MACROATTIVITÀ A'!$K648</f>
        <v>0</v>
      </c>
      <c r="BR5" s="296">
        <f>+'MACROATTIVITÀ A'!K638+'MACROATTIVITÀ A'!K639+'MACROATTIVITÀ A'!K649</f>
        <v>0</v>
      </c>
      <c r="BS5" s="294">
        <f>'MACROATTIVITÀ A'!E653</f>
        <v>0</v>
      </c>
      <c r="BT5" s="295">
        <f>'MACROATTIVITÀ A'!E654</f>
        <v>0</v>
      </c>
      <c r="BU5" s="295">
        <f>'MACROATTIVITÀ A'!E655</f>
        <v>0</v>
      </c>
      <c r="BV5" s="295">
        <f>'MACROATTIVITÀ A'!E656</f>
        <v>0</v>
      </c>
      <c r="BW5" s="295">
        <f>'MACROATTIVITÀ A'!E657</f>
        <v>0</v>
      </c>
      <c r="BX5" s="295">
        <f>'MACROATTIVITÀ A'!E658</f>
        <v>0</v>
      </c>
      <c r="BY5" s="295">
        <f>'MACROATTIVITÀ A'!E659</f>
        <v>0</v>
      </c>
      <c r="BZ5" s="295">
        <f>'MACROATTIVITÀ A'!E660</f>
        <v>0</v>
      </c>
      <c r="CA5" s="296">
        <f>'MACROATTIVITÀ A'!E661</f>
        <v>0</v>
      </c>
      <c r="CB5" s="294">
        <f>'MACROATTIVITÀ A'!G653</f>
        <v>0</v>
      </c>
      <c r="CC5" s="295">
        <f>'MACROATTIVITÀ A'!G654</f>
        <v>0</v>
      </c>
      <c r="CD5" s="295">
        <f>'MACROATTIVITÀ A'!G655</f>
        <v>0</v>
      </c>
      <c r="CE5" s="295">
        <f>'MACROATTIVITÀ A'!G656</f>
        <v>0</v>
      </c>
      <c r="CF5" s="295">
        <f>'MACROATTIVITÀ A'!G657</f>
        <v>0</v>
      </c>
      <c r="CG5" s="295">
        <f>'MACROATTIVITÀ A'!G658</f>
        <v>0</v>
      </c>
      <c r="CH5" s="295">
        <f>'MACROATTIVITÀ A'!G659</f>
        <v>0</v>
      </c>
      <c r="CI5" s="295">
        <f>'MACROATTIVITÀ A'!G660</f>
        <v>0</v>
      </c>
      <c r="CJ5" s="296">
        <f>'MACROATTIVITÀ A'!G661</f>
        <v>0</v>
      </c>
      <c r="CK5" s="294">
        <f>'MACROATTIVITÀ A'!I653</f>
        <v>0</v>
      </c>
      <c r="CL5" s="295">
        <f>'MACROATTIVITÀ A'!I654</f>
        <v>0</v>
      </c>
      <c r="CM5" s="295">
        <f>'MACROATTIVITÀ A'!I655</f>
        <v>0</v>
      </c>
      <c r="CN5" s="295">
        <f>'MACROATTIVITÀ A'!I656</f>
        <v>0</v>
      </c>
      <c r="CO5" s="295">
        <f>'MACROATTIVITÀ A'!I657</f>
        <v>0</v>
      </c>
      <c r="CP5" s="295">
        <f>'MACROATTIVITÀ A'!I658</f>
        <v>0</v>
      </c>
      <c r="CQ5" s="295">
        <f>'MACROATTIVITÀ A'!I659</f>
        <v>0</v>
      </c>
      <c r="CR5" s="295">
        <f>'MACROATTIVITÀ A'!I660</f>
        <v>0</v>
      </c>
      <c r="CS5" s="297">
        <f>'MACROATTIVITÀ A'!I661</f>
        <v>0</v>
      </c>
      <c r="CT5" s="298">
        <f>'MACROATTIVITÀ A'!K653</f>
        <v>0</v>
      </c>
      <c r="CU5" s="295">
        <f>'MACROATTIVITÀ A'!K654</f>
        <v>0</v>
      </c>
      <c r="CV5" s="295">
        <f>'MACROATTIVITÀ A'!K655</f>
        <v>0</v>
      </c>
      <c r="CW5" s="295">
        <f>'MACROATTIVITÀ A'!K656</f>
        <v>0</v>
      </c>
      <c r="CX5" s="295">
        <f>'MACROATTIVITÀ A'!K657</f>
        <v>0</v>
      </c>
      <c r="CY5" s="295">
        <f>'MACROATTIVITÀ A'!K658</f>
        <v>0</v>
      </c>
      <c r="CZ5" s="295">
        <f>'MACROATTIVITÀ A'!K659</f>
        <v>0</v>
      </c>
      <c r="DA5" s="295">
        <f>'MACROATTIVITÀ A'!K660</f>
        <v>0</v>
      </c>
      <c r="DB5" s="297">
        <f>'MACROATTIVITÀ A'!K661</f>
        <v>0</v>
      </c>
      <c r="DC5" s="290">
        <f>'MACROATTIVITÀ A'!E614</f>
        <v>0</v>
      </c>
      <c r="DD5" s="300">
        <f>'MACROATTIVITÀ A'!E615</f>
        <v>0</v>
      </c>
      <c r="DE5" s="300">
        <f>'MACROATTIVITÀ A'!E617</f>
        <v>0</v>
      </c>
      <c r="DF5" s="300">
        <f>'MACROATTIVITÀ A'!E618</f>
        <v>0</v>
      </c>
      <c r="DG5" s="300">
        <f>'MACROATTIVITÀ A'!E620</f>
        <v>0</v>
      </c>
      <c r="DH5" s="300">
        <f>'MACROATTIVITÀ A'!E621</f>
        <v>0</v>
      </c>
      <c r="DI5" s="300">
        <f>'MACROATTIVITÀ A'!E623</f>
        <v>0</v>
      </c>
      <c r="DJ5" s="301">
        <f>'MACROATTIVITÀ A'!E624</f>
        <v>0</v>
      </c>
      <c r="DK5" s="299">
        <f>'MACROATTIVITÀ A'!G614</f>
        <v>0</v>
      </c>
      <c r="DL5" s="300">
        <f>'MACROATTIVITÀ A'!G615</f>
        <v>0</v>
      </c>
      <c r="DM5" s="300">
        <f>'MACROATTIVITÀ A'!G617</f>
        <v>0</v>
      </c>
      <c r="DN5" s="300">
        <f>'MACROATTIVITÀ A'!G618</f>
        <v>0</v>
      </c>
      <c r="DO5" s="300">
        <f>'MACROATTIVITÀ A'!G620</f>
        <v>0</v>
      </c>
      <c r="DP5" s="300">
        <f>'MACROATTIVITÀ A'!G621</f>
        <v>0</v>
      </c>
      <c r="DQ5" s="300">
        <f>'MACROATTIVITÀ A'!G623</f>
        <v>0</v>
      </c>
      <c r="DR5" s="301">
        <f>'MACROATTIVITÀ A'!G624</f>
        <v>0</v>
      </c>
      <c r="DS5" s="299">
        <f>'MACROATTIVITÀ A'!I614</f>
        <v>0</v>
      </c>
      <c r="DT5" s="300">
        <f>'MACROATTIVITÀ A'!I615</f>
        <v>0</v>
      </c>
      <c r="DU5" s="300">
        <f>'MACROATTIVITÀ A'!I617</f>
        <v>0</v>
      </c>
      <c r="DV5" s="300">
        <f>'MACROATTIVITÀ A'!I618</f>
        <v>0</v>
      </c>
      <c r="DW5" s="300">
        <f>'MACROATTIVITÀ A'!I620</f>
        <v>0</v>
      </c>
      <c r="DX5" s="300">
        <f>'MACROATTIVITÀ A'!I621</f>
        <v>0</v>
      </c>
      <c r="DY5" s="300">
        <f>'MACROATTIVITÀ A'!I623</f>
        <v>0</v>
      </c>
      <c r="DZ5" s="301">
        <f>'MACROATTIVITÀ A'!I624</f>
        <v>0</v>
      </c>
      <c r="EA5" s="302">
        <f>'MACROATTIVITÀ A'!K614</f>
        <v>0</v>
      </c>
      <c r="EB5" s="300">
        <f>'MACROATTIVITÀ A'!K615</f>
        <v>0</v>
      </c>
      <c r="EC5" s="300">
        <f>'MACROATTIVITÀ A'!K617</f>
        <v>0</v>
      </c>
      <c r="ED5" s="300">
        <f>'MACROATTIVITÀ A'!K618</f>
        <v>0</v>
      </c>
      <c r="EE5" s="300">
        <f>'MACROATTIVITÀ A'!K620</f>
        <v>0</v>
      </c>
      <c r="EF5" s="300">
        <f>'MACROATTIVITÀ A'!K621</f>
        <v>0</v>
      </c>
      <c r="EG5" s="300">
        <f>'MACROATTIVITÀ A'!K623</f>
        <v>0</v>
      </c>
      <c r="EH5" s="303">
        <f>'MACROATTIVITÀ A'!K624</f>
        <v>0</v>
      </c>
      <c r="EI5" s="304" t="s">
        <v>497</v>
      </c>
      <c r="EJ5" s="189"/>
      <c r="EK5" s="189"/>
      <c r="EL5" s="189"/>
      <c r="EM5" s="189"/>
      <c r="EN5" s="189"/>
      <c r="EO5" s="189"/>
      <c r="EP5" s="189"/>
      <c r="EQ5" s="189"/>
      <c r="ER5" s="189"/>
      <c r="ES5" s="189"/>
      <c r="ET5" s="189"/>
      <c r="EU5" s="189"/>
      <c r="EV5" s="189"/>
      <c r="EW5" s="189"/>
      <c r="EX5" s="189"/>
      <c r="EY5" s="189"/>
      <c r="EZ5" s="189"/>
      <c r="FA5" s="189"/>
      <c r="FB5" s="189"/>
      <c r="FC5" s="189"/>
      <c r="FD5" s="189"/>
      <c r="FE5" s="189"/>
      <c r="FF5" s="189"/>
      <c r="FG5" s="189"/>
      <c r="FH5" s="189"/>
      <c r="FI5" s="189"/>
      <c r="FJ5" s="189"/>
      <c r="FK5" s="189"/>
      <c r="FL5" s="189"/>
      <c r="FM5" s="189"/>
      <c r="FN5" s="189"/>
      <c r="FO5" s="189"/>
      <c r="FP5" s="189"/>
      <c r="FQ5" s="189"/>
      <c r="FR5" s="189"/>
      <c r="FS5" s="189"/>
      <c r="FT5" s="189"/>
      <c r="FU5" s="189"/>
      <c r="FV5" s="189"/>
      <c r="FW5" s="189"/>
      <c r="FX5" s="189"/>
      <c r="FY5" s="189"/>
      <c r="FZ5" s="189"/>
      <c r="GA5" s="189"/>
      <c r="GB5" s="189"/>
      <c r="GC5" s="189"/>
      <c r="GD5" s="189"/>
      <c r="GE5" s="189"/>
      <c r="GF5" s="189"/>
      <c r="GG5" s="189"/>
      <c r="GH5" s="189"/>
      <c r="GI5" s="189"/>
      <c r="GJ5" s="189"/>
      <c r="GK5" s="189"/>
      <c r="GL5" s="189"/>
      <c r="GM5" s="189"/>
      <c r="GN5" s="189"/>
      <c r="GO5" s="189"/>
      <c r="GP5" s="189"/>
      <c r="GQ5" s="189"/>
      <c r="GR5" s="189"/>
      <c r="GS5" s="189"/>
      <c r="GT5" s="189"/>
      <c r="GU5" s="189"/>
      <c r="GV5" s="189"/>
      <c r="GW5" s="189"/>
      <c r="GX5" s="189"/>
      <c r="GY5" s="189"/>
      <c r="GZ5" s="189"/>
      <c r="HA5" s="189"/>
      <c r="HB5" s="189"/>
      <c r="HC5" s="189"/>
      <c r="HD5" s="189"/>
      <c r="HE5" s="189"/>
      <c r="HF5" s="189"/>
      <c r="HG5" s="189"/>
      <c r="HH5" s="189"/>
      <c r="HI5" s="189"/>
      <c r="HJ5" s="189"/>
      <c r="HK5" s="189"/>
      <c r="HL5" s="189"/>
      <c r="HM5" s="189"/>
      <c r="HN5" s="189"/>
      <c r="HO5" s="189"/>
      <c r="HP5" s="189"/>
      <c r="HQ5" s="189"/>
      <c r="HR5" s="189"/>
      <c r="HS5" s="189"/>
      <c r="HT5" s="189"/>
      <c r="HU5" s="189"/>
      <c r="HV5" s="189"/>
      <c r="HW5" s="189"/>
      <c r="HX5" s="189"/>
      <c r="HY5" s="189"/>
      <c r="HZ5" s="189"/>
      <c r="IA5" s="189"/>
      <c r="IB5" s="189"/>
      <c r="IC5" s="189"/>
      <c r="ID5" s="189"/>
      <c r="IE5" s="189"/>
      <c r="IF5" s="189"/>
      <c r="IG5" s="189"/>
      <c r="IH5" s="189"/>
      <c r="II5" s="189"/>
      <c r="IJ5" s="189"/>
      <c r="IK5" s="189"/>
      <c r="IL5" s="189"/>
      <c r="IM5" s="189"/>
      <c r="IN5" s="189"/>
      <c r="IO5" s="189"/>
      <c r="IP5" s="189"/>
      <c r="IQ5" s="189"/>
      <c r="IR5" s="189"/>
      <c r="IS5" s="189"/>
      <c r="IT5" s="189"/>
      <c r="IU5" s="189"/>
      <c r="IV5" s="189"/>
      <c r="IW5" s="189"/>
      <c r="IX5" s="189"/>
      <c r="IY5" s="189"/>
      <c r="IZ5" s="189"/>
      <c r="JA5" s="189"/>
      <c r="JB5" s="189"/>
      <c r="JC5" s="189"/>
      <c r="JD5" s="189"/>
      <c r="JE5" s="189"/>
      <c r="JF5" s="189"/>
      <c r="JG5" s="189"/>
      <c r="JH5" s="189"/>
      <c r="JI5" s="189"/>
      <c r="JJ5" s="189"/>
      <c r="JK5" s="189"/>
      <c r="JL5" s="189"/>
      <c r="JM5" s="189"/>
      <c r="JN5" s="189"/>
      <c r="JO5" s="189"/>
      <c r="JP5" s="189"/>
      <c r="JQ5" s="189"/>
      <c r="JR5" s="189"/>
      <c r="JS5" s="189"/>
      <c r="JT5" s="189"/>
      <c r="JU5" s="189"/>
      <c r="JV5" s="189"/>
      <c r="JW5" s="189"/>
      <c r="JX5" s="189"/>
      <c r="JY5" s="189"/>
      <c r="JZ5" s="189"/>
      <c r="KA5" s="189"/>
      <c r="KB5" s="189"/>
      <c r="KC5" s="189"/>
      <c r="KD5" s="189"/>
      <c r="KE5" s="189"/>
      <c r="KF5" s="189"/>
      <c r="KG5" s="189"/>
      <c r="KH5" s="189"/>
      <c r="KI5" s="189"/>
      <c r="KJ5" s="189"/>
      <c r="KK5" s="189"/>
      <c r="KL5" s="189"/>
      <c r="KM5" s="189"/>
      <c r="KN5" s="189"/>
      <c r="KO5" s="189"/>
      <c r="KP5" s="189"/>
      <c r="KQ5" s="189"/>
      <c r="KR5" s="189"/>
      <c r="KS5" s="189"/>
      <c r="KT5" s="189"/>
      <c r="KU5" s="189"/>
      <c r="KV5" s="189"/>
      <c r="KW5" s="189"/>
      <c r="KX5" s="189"/>
      <c r="KY5" s="189"/>
      <c r="KZ5" s="189"/>
      <c r="LA5" s="189"/>
      <c r="LB5" s="189"/>
      <c r="LC5" s="189"/>
      <c r="LD5" s="189"/>
      <c r="LE5" s="189"/>
      <c r="LF5" s="189"/>
      <c r="LG5" s="189"/>
      <c r="LH5" s="189"/>
      <c r="LI5" s="189"/>
      <c r="LJ5" s="189"/>
      <c r="LK5" s="189"/>
      <c r="LL5" s="189"/>
      <c r="LM5" s="189"/>
      <c r="LN5" s="189"/>
      <c r="LO5" s="189"/>
      <c r="LP5" s="189"/>
      <c r="LQ5" s="189"/>
      <c r="LR5" s="189"/>
      <c r="LS5" s="189"/>
      <c r="LT5" s="189"/>
      <c r="LU5" s="189"/>
      <c r="LV5" s="189"/>
      <c r="LW5" s="189"/>
      <c r="LX5" s="189"/>
      <c r="LY5" s="189"/>
      <c r="LZ5" s="189"/>
      <c r="MA5" s="189"/>
      <c r="MB5" s="189"/>
      <c r="MC5" s="189"/>
      <c r="MD5" s="189"/>
      <c r="ME5" s="189"/>
      <c r="MF5" s="189"/>
      <c r="MG5" s="189"/>
      <c r="MH5" s="189"/>
      <c r="MI5" s="189"/>
      <c r="MJ5" s="189"/>
      <c r="MK5" s="189"/>
      <c r="ML5" s="189"/>
      <c r="MM5" s="189"/>
      <c r="MN5" s="189"/>
      <c r="MO5" s="189"/>
      <c r="MP5" s="189"/>
      <c r="MQ5" s="189"/>
      <c r="MR5" s="189"/>
      <c r="MS5" s="189"/>
      <c r="MT5" s="189"/>
      <c r="MU5" s="189"/>
      <c r="MV5" s="189"/>
      <c r="MW5" s="189"/>
      <c r="MX5" s="189"/>
      <c r="MY5" s="189"/>
      <c r="MZ5" s="189"/>
      <c r="NA5" s="189"/>
      <c r="NB5" s="189"/>
      <c r="NC5" s="189"/>
      <c r="ND5" s="189"/>
      <c r="NE5" s="189"/>
      <c r="NF5" s="189"/>
      <c r="NG5" s="189"/>
      <c r="NH5" s="189"/>
      <c r="NI5" s="189"/>
      <c r="NJ5" s="189"/>
      <c r="NK5" s="189"/>
      <c r="NL5" s="189"/>
      <c r="NM5" s="189"/>
      <c r="NN5" s="189"/>
      <c r="NO5" s="189"/>
      <c r="NP5" s="189"/>
      <c r="NQ5" s="189"/>
      <c r="NR5" s="189"/>
      <c r="NS5" s="189"/>
      <c r="NT5" s="189"/>
      <c r="NU5" s="189"/>
      <c r="NV5" s="189"/>
      <c r="NW5" s="189"/>
      <c r="NX5" s="189"/>
      <c r="NY5" s="189"/>
      <c r="NZ5" s="189"/>
      <c r="OA5" s="189"/>
      <c r="OB5" s="189"/>
      <c r="OC5" s="189"/>
      <c r="OD5" s="189"/>
      <c r="OE5" s="189"/>
      <c r="OF5" s="189"/>
      <c r="OG5" s="189"/>
      <c r="OH5" s="189"/>
      <c r="OI5" s="189"/>
      <c r="OJ5" s="189"/>
      <c r="OK5" s="189"/>
      <c r="OL5" s="189"/>
      <c r="OM5" s="189"/>
      <c r="ON5" s="189"/>
      <c r="OO5" s="189"/>
      <c r="OP5" s="189"/>
      <c r="OQ5" s="189"/>
      <c r="OR5" s="189"/>
      <c r="OS5" s="189"/>
      <c r="OT5" s="189"/>
      <c r="OU5" s="189"/>
      <c r="OV5" s="189"/>
      <c r="OW5" s="189"/>
      <c r="OX5" s="189"/>
      <c r="OY5" s="189"/>
      <c r="OZ5" s="189"/>
      <c r="PA5" s="189"/>
      <c r="PB5" s="189"/>
      <c r="PC5" s="189"/>
      <c r="PD5" s="189"/>
      <c r="PE5" s="189"/>
      <c r="PF5" s="189"/>
      <c r="PG5" s="189"/>
      <c r="PH5" s="189"/>
      <c r="PI5" s="189"/>
      <c r="PJ5" s="189"/>
      <c r="PK5" s="189"/>
      <c r="PL5" s="189"/>
      <c r="PM5" s="189"/>
      <c r="PN5" s="189"/>
      <c r="PO5" s="189"/>
      <c r="PP5" s="189"/>
      <c r="PQ5" s="189"/>
      <c r="PR5" s="189"/>
      <c r="PS5" s="189"/>
      <c r="PT5" s="189"/>
      <c r="PU5" s="189"/>
      <c r="PV5" s="189"/>
      <c r="PW5" s="189"/>
      <c r="PX5" s="189"/>
      <c r="PY5" s="189"/>
      <c r="PZ5" s="189"/>
      <c r="QA5" s="189"/>
      <c r="QB5" s="189"/>
      <c r="QC5" s="189"/>
      <c r="QD5" s="189"/>
      <c r="QE5" s="189"/>
      <c r="QF5" s="189"/>
      <c r="QG5" s="189"/>
      <c r="QH5" s="189"/>
      <c r="QI5" s="189"/>
      <c r="QJ5" s="189"/>
      <c r="QK5" s="189"/>
      <c r="QL5" s="189"/>
      <c r="QM5" s="189"/>
      <c r="QN5" s="189"/>
      <c r="QO5" s="189"/>
      <c r="QP5" s="189"/>
      <c r="QQ5" s="189"/>
      <c r="QR5" s="189"/>
      <c r="QS5" s="189"/>
      <c r="QT5" s="189"/>
      <c r="QU5" s="189"/>
      <c r="QV5" s="189"/>
      <c r="QW5" s="189"/>
      <c r="QX5" s="189"/>
      <c r="QY5" s="189"/>
      <c r="QZ5" s="189"/>
      <c r="RA5" s="189"/>
      <c r="RB5" s="189"/>
      <c r="RC5" s="189"/>
      <c r="RD5" s="189"/>
      <c r="RE5" s="189"/>
      <c r="RF5" s="189"/>
      <c r="RG5" s="189"/>
      <c r="RH5" s="189"/>
      <c r="RI5" s="189"/>
      <c r="RJ5" s="189"/>
      <c r="RK5" s="189"/>
      <c r="RL5" s="189"/>
      <c r="RM5" s="189"/>
      <c r="RN5" s="189"/>
      <c r="RO5" s="189"/>
      <c r="RP5" s="189"/>
      <c r="RQ5" s="189"/>
      <c r="RR5" s="189"/>
      <c r="RS5" s="189"/>
      <c r="RT5" s="189"/>
      <c r="RU5" s="189"/>
      <c r="RV5" s="189"/>
      <c r="RW5" s="189"/>
      <c r="RX5" s="189"/>
      <c r="RY5" s="189"/>
      <c r="RZ5" s="189"/>
      <c r="SA5" s="189"/>
      <c r="SB5" s="189"/>
      <c r="SC5" s="189"/>
      <c r="SD5" s="189"/>
      <c r="SE5" s="189"/>
      <c r="SF5" s="189"/>
      <c r="SG5" s="189"/>
      <c r="SH5" s="189"/>
      <c r="SI5" s="189"/>
      <c r="SJ5" s="189"/>
      <c r="SK5" s="189"/>
      <c r="SL5" s="189"/>
      <c r="SM5" s="189"/>
      <c r="SN5" s="189"/>
      <c r="SO5" s="189"/>
      <c r="SP5" s="189"/>
      <c r="SQ5" s="189"/>
      <c r="SR5" s="189"/>
      <c r="SS5" s="189"/>
      <c r="ST5" s="189"/>
      <c r="SU5" s="189"/>
      <c r="SV5" s="189"/>
      <c r="SW5" s="189"/>
      <c r="SX5" s="189"/>
      <c r="SY5" s="189"/>
      <c r="SZ5" s="189"/>
      <c r="TA5" s="189"/>
      <c r="TB5" s="189"/>
      <c r="TC5" s="189"/>
      <c r="TD5" s="189"/>
      <c r="TE5" s="189"/>
      <c r="TF5" s="189"/>
      <c r="TG5" s="189"/>
      <c r="TH5" s="189"/>
      <c r="TI5" s="189"/>
      <c r="TJ5" s="189"/>
      <c r="TK5" s="189"/>
      <c r="TL5" s="189"/>
      <c r="TM5" s="189"/>
      <c r="TN5" s="189"/>
      <c r="TO5" s="189"/>
      <c r="TP5" s="189"/>
      <c r="TQ5" s="189"/>
      <c r="TR5" s="189"/>
      <c r="TS5" s="189"/>
      <c r="TT5" s="189"/>
      <c r="TU5" s="189"/>
      <c r="TV5" s="189"/>
      <c r="TW5" s="189"/>
      <c r="TX5" s="189"/>
      <c r="TY5" s="189"/>
      <c r="TZ5" s="189"/>
      <c r="UA5" s="189"/>
      <c r="UB5" s="189"/>
      <c r="UC5" s="189"/>
      <c r="UD5" s="189"/>
      <c r="UE5" s="189"/>
      <c r="UF5" s="189"/>
      <c r="UG5" s="189"/>
      <c r="UH5" s="189"/>
      <c r="UI5" s="189"/>
      <c r="UJ5" s="189"/>
      <c r="UK5" s="189"/>
      <c r="UL5" s="189"/>
      <c r="UM5" s="189"/>
      <c r="UN5" s="189"/>
      <c r="UO5" s="189"/>
      <c r="UP5" s="189"/>
      <c r="UQ5" s="189"/>
      <c r="UR5" s="189"/>
      <c r="US5" s="189"/>
      <c r="UT5" s="189"/>
      <c r="UU5" s="189"/>
      <c r="UV5" s="189"/>
      <c r="UW5" s="189"/>
      <c r="UX5" s="189"/>
      <c r="UY5" s="189"/>
      <c r="UZ5" s="189"/>
      <c r="VA5" s="189"/>
      <c r="VB5" s="189"/>
      <c r="VC5" s="189"/>
      <c r="VD5" s="189"/>
      <c r="VE5" s="189"/>
      <c r="VF5" s="189"/>
      <c r="VG5" s="189"/>
      <c r="VH5" s="189"/>
      <c r="VI5" s="189"/>
      <c r="VJ5" s="189"/>
      <c r="VK5" s="189"/>
      <c r="VL5" s="189"/>
      <c r="VM5" s="189"/>
      <c r="VN5" s="189"/>
      <c r="VO5" s="189"/>
      <c r="VP5" s="189"/>
      <c r="VQ5" s="189"/>
      <c r="VR5" s="189"/>
      <c r="VS5" s="189"/>
      <c r="VT5" s="189"/>
      <c r="VU5" s="189"/>
      <c r="VV5" s="189"/>
      <c r="VW5" s="189"/>
      <c r="VX5" s="189"/>
      <c r="VY5" s="189"/>
      <c r="VZ5" s="189"/>
      <c r="WA5" s="189"/>
      <c r="WB5" s="189"/>
      <c r="WC5" s="189"/>
      <c r="WD5" s="189"/>
      <c r="WE5" s="189"/>
      <c r="WF5" s="189"/>
      <c r="WG5" s="189"/>
      <c r="WH5" s="189"/>
      <c r="WI5" s="189"/>
      <c r="WJ5" s="189"/>
      <c r="WK5" s="189"/>
      <c r="WL5" s="189"/>
      <c r="WM5" s="189"/>
      <c r="WN5" s="189"/>
      <c r="WO5" s="189"/>
      <c r="WP5" s="189"/>
      <c r="WQ5" s="189"/>
      <c r="WR5" s="189"/>
      <c r="WS5" s="189"/>
      <c r="WT5" s="189"/>
      <c r="WU5" s="189"/>
      <c r="WV5" s="189"/>
      <c r="WW5" s="189"/>
      <c r="WX5" s="189"/>
      <c r="WY5" s="189"/>
      <c r="WZ5" s="189"/>
      <c r="XA5" s="189"/>
      <c r="XB5" s="189"/>
      <c r="XC5" s="189"/>
      <c r="XD5" s="189"/>
      <c r="XE5" s="189"/>
      <c r="XF5" s="189"/>
      <c r="XG5" s="189"/>
      <c r="XH5" s="189"/>
      <c r="XI5" s="189"/>
      <c r="XJ5" s="189"/>
      <c r="XK5" s="189"/>
      <c r="XL5" s="189"/>
      <c r="XM5" s="189"/>
      <c r="XN5" s="189"/>
      <c r="XO5" s="189"/>
      <c r="XP5" s="189"/>
      <c r="XQ5" s="189"/>
      <c r="XR5" s="189"/>
      <c r="XS5" s="189"/>
      <c r="XT5" s="189"/>
      <c r="XU5" s="189"/>
      <c r="XV5" s="189"/>
      <c r="XW5" s="189"/>
      <c r="XX5" s="189"/>
      <c r="XY5" s="189"/>
      <c r="XZ5" s="189"/>
      <c r="YA5" s="189"/>
      <c r="YB5" s="189"/>
      <c r="YC5" s="189"/>
      <c r="YD5" s="189"/>
      <c r="YE5" s="189"/>
      <c r="YF5" s="189"/>
      <c r="YG5" s="189"/>
      <c r="YH5" s="189"/>
      <c r="YI5" s="189"/>
      <c r="YJ5" s="189"/>
      <c r="YK5" s="189"/>
      <c r="YL5" s="189"/>
      <c r="YM5" s="189"/>
      <c r="YN5" s="189"/>
      <c r="YO5" s="189"/>
      <c r="YP5" s="189"/>
      <c r="YQ5" s="189"/>
      <c r="YR5" s="189"/>
      <c r="YS5" s="189"/>
      <c r="YT5" s="189"/>
      <c r="YU5" s="189"/>
      <c r="YV5" s="189"/>
      <c r="YW5" s="189"/>
      <c r="YX5" s="189"/>
      <c r="YY5" s="189"/>
      <c r="YZ5" s="189"/>
      <c r="ZA5" s="189"/>
      <c r="ZB5" s="189"/>
      <c r="ZC5" s="189"/>
      <c r="ZD5" s="189"/>
      <c r="ZE5" s="189"/>
      <c r="ZF5" s="189"/>
      <c r="ZG5" s="189"/>
      <c r="ZH5" s="189"/>
      <c r="ZI5" s="189"/>
      <c r="ZJ5" s="189"/>
      <c r="ZK5" s="189"/>
      <c r="ZL5" s="189"/>
      <c r="ZM5" s="189"/>
      <c r="ZN5" s="189"/>
      <c r="ZO5" s="189"/>
      <c r="ZP5" s="189"/>
      <c r="ZQ5" s="189"/>
      <c r="ZR5" s="189"/>
      <c r="ZS5" s="189"/>
      <c r="ZT5" s="189"/>
      <c r="ZU5" s="189"/>
      <c r="ZV5" s="189"/>
      <c r="ZW5" s="189"/>
      <c r="ZX5" s="189"/>
      <c r="ZY5" s="189"/>
      <c r="ZZ5" s="189"/>
      <c r="AAA5" s="189"/>
      <c r="AAB5" s="189"/>
      <c r="AAC5" s="189"/>
      <c r="AAD5" s="189"/>
      <c r="AAE5" s="189"/>
      <c r="AAF5" s="189"/>
      <c r="AAG5" s="189"/>
      <c r="AAH5" s="189"/>
      <c r="AAI5" s="189"/>
      <c r="AAJ5" s="189"/>
      <c r="AAK5" s="189"/>
      <c r="AAL5" s="189"/>
      <c r="AAM5" s="189"/>
      <c r="AAN5" s="189"/>
      <c r="AAO5" s="189"/>
      <c r="AAP5" s="189"/>
      <c r="AAQ5" s="189"/>
      <c r="AAR5" s="189"/>
      <c r="AAS5" s="189"/>
      <c r="AAT5" s="189"/>
      <c r="AAU5" s="189"/>
      <c r="AAV5" s="189"/>
      <c r="AAW5" s="189"/>
      <c r="AAX5" s="189"/>
      <c r="AAY5" s="189"/>
      <c r="AAZ5" s="189"/>
      <c r="ABA5" s="189"/>
      <c r="ABB5" s="189"/>
      <c r="ABC5" s="189"/>
      <c r="ABD5" s="189"/>
      <c r="ABE5" s="189"/>
      <c r="ABF5" s="189"/>
      <c r="ABG5" s="189"/>
      <c r="ABH5" s="189"/>
      <c r="ABI5" s="189"/>
      <c r="ABJ5" s="189"/>
      <c r="ABK5" s="189"/>
      <c r="ABL5" s="189"/>
      <c r="ABM5" s="189"/>
      <c r="ABN5" s="189"/>
      <c r="ABO5" s="189"/>
      <c r="ABP5" s="189"/>
      <c r="ABQ5" s="189"/>
      <c r="ABR5" s="189"/>
      <c r="ABS5" s="189"/>
      <c r="ABT5" s="189"/>
      <c r="ABU5" s="189"/>
      <c r="ABV5" s="189"/>
      <c r="ABW5" s="189"/>
      <c r="ABX5" s="189"/>
      <c r="ABY5" s="189"/>
      <c r="ABZ5" s="189"/>
      <c r="ACA5" s="189"/>
      <c r="ACB5" s="189"/>
      <c r="ACC5" s="189"/>
      <c r="ACD5" s="189"/>
      <c r="ACE5" s="189"/>
      <c r="ACF5" s="189"/>
      <c r="ACG5" s="189"/>
      <c r="ACH5" s="189"/>
      <c r="ACI5" s="189"/>
      <c r="ACJ5" s="189"/>
      <c r="ACK5" s="189"/>
      <c r="ACL5" s="189"/>
      <c r="ACM5" s="189"/>
      <c r="ACN5" s="189"/>
      <c r="ACO5" s="189"/>
      <c r="ACP5" s="189"/>
      <c r="ACQ5" s="189"/>
      <c r="ACR5" s="189"/>
      <c r="ACS5" s="189"/>
      <c r="ACT5" s="189"/>
      <c r="ACU5" s="189"/>
      <c r="ACV5" s="189"/>
      <c r="ACW5" s="189"/>
      <c r="ACX5" s="189"/>
      <c r="ACY5" s="189"/>
      <c r="ACZ5" s="189"/>
      <c r="ADA5" s="189"/>
      <c r="ADB5" s="189"/>
      <c r="ADC5" s="189"/>
      <c r="ADD5" s="189"/>
      <c r="ADE5" s="189"/>
      <c r="ADF5" s="189"/>
      <c r="ADG5" s="189"/>
      <c r="ADH5" s="189"/>
      <c r="ADI5" s="189"/>
      <c r="ADJ5" s="189"/>
      <c r="ADK5" s="189"/>
      <c r="ADL5" s="189"/>
      <c r="ADM5" s="189"/>
      <c r="ADN5" s="189"/>
      <c r="ADO5" s="189"/>
      <c r="ADP5" s="189"/>
      <c r="ADQ5" s="189"/>
      <c r="ADR5" s="189"/>
      <c r="ADS5" s="189"/>
      <c r="ADT5" s="189"/>
      <c r="ADU5" s="189"/>
      <c r="ADV5" s="189"/>
      <c r="ADW5" s="189"/>
      <c r="ADX5" s="189"/>
      <c r="ADY5" s="189"/>
      <c r="ADZ5" s="189"/>
      <c r="AEA5" s="189"/>
      <c r="AEB5" s="189"/>
      <c r="AEC5" s="189"/>
      <c r="AED5" s="189"/>
      <c r="AEE5" s="189"/>
      <c r="AEF5" s="189"/>
      <c r="AEG5" s="189"/>
      <c r="AEH5" s="189"/>
      <c r="AEI5" s="189"/>
      <c r="AEJ5" s="189"/>
      <c r="AEK5" s="189"/>
      <c r="AEL5" s="189"/>
      <c r="AEM5" s="189"/>
      <c r="AEN5" s="189"/>
      <c r="AEO5" s="189"/>
      <c r="AEP5" s="189"/>
      <c r="AEQ5" s="189"/>
      <c r="AER5" s="189"/>
      <c r="AES5" s="189"/>
      <c r="AET5" s="189"/>
      <c r="AEU5" s="189"/>
      <c r="AEV5" s="189"/>
      <c r="AEW5" s="189"/>
      <c r="AEX5" s="189"/>
      <c r="AEY5" s="189"/>
      <c r="AEZ5" s="189"/>
      <c r="AFA5" s="189"/>
      <c r="AFB5" s="189"/>
      <c r="AFC5" s="189"/>
      <c r="AFD5" s="189"/>
      <c r="AFE5" s="189"/>
      <c r="AFF5" s="189"/>
      <c r="AFG5" s="189"/>
      <c r="AFH5" s="189"/>
      <c r="AFI5" s="189"/>
      <c r="AFJ5" s="189"/>
      <c r="AFK5" s="189"/>
      <c r="AFL5" s="189"/>
      <c r="AFM5" s="189"/>
      <c r="AFN5" s="189"/>
      <c r="AFO5" s="189"/>
      <c r="AFP5" s="189"/>
      <c r="AFQ5" s="189"/>
      <c r="AFR5" s="189"/>
      <c r="AFS5" s="189"/>
      <c r="AFT5" s="189"/>
      <c r="AFU5" s="189"/>
      <c r="AFV5" s="189"/>
      <c r="AFW5" s="189"/>
      <c r="AFX5" s="189"/>
      <c r="AFY5" s="189"/>
      <c r="AFZ5" s="189"/>
      <c r="AGA5" s="189"/>
      <c r="AGB5" s="189"/>
      <c r="AGC5" s="189"/>
      <c r="AGD5" s="189"/>
      <c r="AGE5" s="189"/>
      <c r="AGF5" s="189"/>
      <c r="AGG5" s="189"/>
      <c r="AGH5" s="189"/>
      <c r="AGI5" s="189"/>
      <c r="AGJ5" s="189"/>
      <c r="AGK5" s="189"/>
      <c r="AGL5" s="189"/>
      <c r="AGM5" s="189"/>
      <c r="AGN5" s="189"/>
      <c r="AGO5" s="189"/>
      <c r="AGP5" s="189"/>
      <c r="AGQ5" s="189"/>
      <c r="AGR5" s="189"/>
      <c r="AGS5" s="189"/>
      <c r="AGT5" s="189"/>
      <c r="AGU5" s="189"/>
      <c r="AGV5" s="189"/>
      <c r="AGW5" s="189"/>
      <c r="AGX5" s="189"/>
      <c r="AGY5" s="189"/>
      <c r="AGZ5" s="189"/>
      <c r="AHA5" s="189"/>
      <c r="AHB5" s="189"/>
      <c r="AHC5" s="189"/>
      <c r="AHD5" s="189"/>
      <c r="AHE5" s="189"/>
      <c r="AHF5" s="189"/>
      <c r="AHG5" s="189"/>
      <c r="AHH5" s="189"/>
      <c r="AHI5" s="189"/>
      <c r="AHJ5" s="189"/>
      <c r="AHK5" s="189"/>
      <c r="AHL5" s="189"/>
      <c r="AHM5" s="189"/>
      <c r="AHN5" s="189"/>
      <c r="AHO5" s="189"/>
      <c r="AHP5" s="189"/>
      <c r="AHQ5" s="189"/>
      <c r="AHR5" s="189"/>
      <c r="AHS5" s="189"/>
      <c r="AHT5" s="189"/>
      <c r="AHU5" s="189"/>
      <c r="AHV5" s="189"/>
      <c r="AHW5" s="189"/>
      <c r="AHX5" s="189"/>
      <c r="AHY5" s="189"/>
      <c r="AHZ5" s="189"/>
      <c r="AIA5" s="189"/>
      <c r="AIB5" s="189"/>
      <c r="AIC5" s="189"/>
      <c r="AID5" s="189"/>
      <c r="AIE5" s="189"/>
      <c r="AIF5" s="189"/>
      <c r="AIG5" s="189"/>
      <c r="AIH5" s="189"/>
      <c r="AII5" s="189"/>
      <c r="AIJ5" s="189"/>
      <c r="AIK5" s="189"/>
      <c r="AIL5" s="189"/>
      <c r="AIM5" s="189"/>
      <c r="AIN5" s="189"/>
      <c r="AIO5" s="189"/>
      <c r="AIP5" s="189"/>
      <c r="AIQ5" s="189"/>
      <c r="AIR5" s="189"/>
      <c r="AIS5" s="189"/>
      <c r="AIT5" s="189"/>
      <c r="AIU5" s="189"/>
      <c r="AIV5" s="189"/>
      <c r="AIW5" s="189"/>
      <c r="AIX5" s="189"/>
      <c r="AIY5" s="189"/>
      <c r="AIZ5" s="189"/>
      <c r="AJA5" s="189"/>
      <c r="AJB5" s="189"/>
      <c r="AJC5" s="189"/>
      <c r="AJD5" s="189"/>
      <c r="AJE5" s="189"/>
      <c r="AJF5" s="189"/>
      <c r="AJG5" s="189"/>
      <c r="AJH5" s="189"/>
      <c r="AJI5" s="189"/>
      <c r="AJJ5" s="189"/>
      <c r="AJK5" s="189"/>
      <c r="AJL5" s="189"/>
      <c r="AJM5" s="189"/>
      <c r="AJN5" s="189"/>
      <c r="AJO5" s="189"/>
      <c r="AJP5" s="189"/>
      <c r="AJQ5" s="189"/>
      <c r="AJR5" s="189"/>
      <c r="AJS5" s="189"/>
      <c r="AJT5" s="189"/>
      <c r="AJU5" s="189"/>
      <c r="AJV5" s="189"/>
      <c r="AJW5" s="189"/>
      <c r="AJX5" s="189"/>
      <c r="AJY5" s="189"/>
      <c r="AJZ5" s="189"/>
      <c r="AKA5" s="189"/>
      <c r="AKB5" s="189"/>
      <c r="AKC5" s="189"/>
      <c r="AKD5" s="189"/>
      <c r="AKE5" s="189"/>
      <c r="AKF5" s="189"/>
      <c r="AKG5" s="189"/>
      <c r="AKH5" s="189"/>
      <c r="AKI5" s="189"/>
      <c r="AKJ5" s="189"/>
      <c r="AKK5" s="189"/>
      <c r="AKL5" s="189"/>
      <c r="AKM5" s="189"/>
      <c r="AKN5" s="189"/>
      <c r="AKO5" s="189"/>
      <c r="AKP5" s="189"/>
      <c r="AKQ5" s="189"/>
      <c r="AKR5" s="189"/>
      <c r="AKS5" s="189"/>
      <c r="AKT5" s="189"/>
      <c r="AKU5" s="189"/>
      <c r="AKV5" s="189"/>
      <c r="AKW5" s="189"/>
      <c r="AKX5" s="189"/>
      <c r="AKY5" s="189"/>
      <c r="AKZ5" s="189"/>
      <c r="ALA5" s="189"/>
      <c r="ALB5" s="189"/>
      <c r="ALC5" s="189"/>
      <c r="ALD5" s="189"/>
      <c r="ALE5" s="189"/>
      <c r="ALF5" s="189"/>
      <c r="ALG5" s="189"/>
      <c r="ALH5" s="189"/>
      <c r="ALI5" s="189"/>
      <c r="ALJ5" s="189"/>
      <c r="ALK5" s="189"/>
      <c r="ALL5" s="189"/>
      <c r="ALM5" s="189"/>
      <c r="ALN5" s="189"/>
      <c r="ALO5" s="189"/>
      <c r="ALP5" s="189"/>
      <c r="ALQ5" s="189"/>
      <c r="ALR5" s="189"/>
      <c r="ALS5" s="189"/>
      <c r="ALT5" s="189"/>
      <c r="ALU5" s="189"/>
      <c r="ALV5" s="189"/>
      <c r="ALW5" s="189"/>
      <c r="ALX5" s="189"/>
      <c r="ALY5" s="189"/>
      <c r="ALZ5" s="189"/>
      <c r="AMA5" s="189"/>
      <c r="AMB5" s="189"/>
      <c r="AMC5" s="189"/>
      <c r="AMD5" s="189"/>
      <c r="AME5" s="189"/>
      <c r="AMF5" s="189"/>
      <c r="AMG5" s="189"/>
      <c r="AMH5" s="189"/>
      <c r="AMI5" s="189"/>
      <c r="AMJ5" s="189"/>
    </row>
    <row r="6" spans="1:1024" ht="15">
      <c r="A6" s="290" t="e">
        <f ca="1">_xlfn.XLOOKUP(B6,'MACROATTIVITÀ A'!C727,'MACROATTIVITÀ A'!G727)</f>
        <v>#NAME?</v>
      </c>
      <c r="B6" s="291" t="s">
        <v>71</v>
      </c>
      <c r="C6" s="291" t="s">
        <v>866</v>
      </c>
      <c r="D6" s="292" t="s">
        <v>435</v>
      </c>
      <c r="E6" s="292" t="s">
        <v>546</v>
      </c>
      <c r="F6" s="293" t="s">
        <v>72</v>
      </c>
      <c r="G6" s="294">
        <f>'MACROATTIVITÀ A'!E778</f>
        <v>103623.36</v>
      </c>
      <c r="H6" s="295">
        <f>'MACROATTIVITÀ A'!E759</f>
        <v>0</v>
      </c>
      <c r="I6" s="295">
        <f>'MACROATTIVITÀ A'!E765</f>
        <v>96000</v>
      </c>
      <c r="J6" s="295">
        <f>'MACROATTIVITÀ A'!E760</f>
        <v>7623.36</v>
      </c>
      <c r="K6" s="295">
        <f>'MACROATTIVITÀ A'!E761</f>
        <v>0</v>
      </c>
      <c r="L6" s="295">
        <f>'MACROATTIVITÀ A'!E762+'MACROATTIVITÀ A'!E763+'MACROATTIVITÀ A'!E764</f>
        <v>0</v>
      </c>
      <c r="M6" s="296">
        <f>'MACROATTIVITÀ A'!$E768</f>
        <v>0</v>
      </c>
      <c r="N6" s="296">
        <f>'MACROATTIVITÀ A'!$E769</f>
        <v>0</v>
      </c>
      <c r="O6" s="296">
        <f>'MACROATTIVITÀ A'!$E770</f>
        <v>0</v>
      </c>
      <c r="P6" s="296">
        <f>'MACROATTIVITÀ A'!$E771</f>
        <v>0</v>
      </c>
      <c r="Q6" s="296">
        <f>'MACROATTIVITÀ A'!$E772</f>
        <v>0</v>
      </c>
      <c r="R6" s="296">
        <f>'MACROATTIVITÀ A'!$E773</f>
        <v>0</v>
      </c>
      <c r="S6" s="296">
        <f>'MACROATTIVITÀ A'!$E774</f>
        <v>0</v>
      </c>
      <c r="T6" s="296">
        <f>'MACROATTIVITÀ A'!$E775</f>
        <v>0</v>
      </c>
      <c r="U6" s="296">
        <f>'MACROATTIVITÀ A'!$E776</f>
        <v>0</v>
      </c>
      <c r="V6" s="297">
        <f>'MACROATTIVITÀ A'!E766+'MACROATTIVITÀ A'!E767+'MACROATTIVITÀ A'!E777</f>
        <v>0</v>
      </c>
      <c r="W6" s="298">
        <f>'MACROATTIVITÀ A'!G778</f>
        <v>103623.36</v>
      </c>
      <c r="X6" s="295">
        <f>'MACROATTIVITÀ A'!G759</f>
        <v>0</v>
      </c>
      <c r="Y6" s="295">
        <f>'MACROATTIVITÀ A'!G765</f>
        <v>96000</v>
      </c>
      <c r="Z6" s="295">
        <f>'MACROATTIVITÀ A'!G760</f>
        <v>7623.36</v>
      </c>
      <c r="AA6" s="295">
        <f>'MACROATTIVITÀ A'!G761</f>
        <v>0</v>
      </c>
      <c r="AB6" s="295">
        <f>'MACROATTIVITÀ A'!G762+'MACROATTIVITÀ A'!G763+'MACROATTIVITÀ A'!G764</f>
        <v>0</v>
      </c>
      <c r="AC6" s="296">
        <f>'MACROATTIVITÀ A'!$G768</f>
        <v>0</v>
      </c>
      <c r="AD6" s="296">
        <f>'MACROATTIVITÀ A'!$G769</f>
        <v>0</v>
      </c>
      <c r="AE6" s="296">
        <f>'MACROATTIVITÀ A'!$G770</f>
        <v>0</v>
      </c>
      <c r="AF6" s="296">
        <f>'MACROATTIVITÀ A'!$G771</f>
        <v>0</v>
      </c>
      <c r="AG6" s="296">
        <f>'MACROATTIVITÀ A'!$G772</f>
        <v>0</v>
      </c>
      <c r="AH6" s="296">
        <f>'MACROATTIVITÀ A'!$G773</f>
        <v>0</v>
      </c>
      <c r="AI6" s="296">
        <f>'MACROATTIVITÀ A'!$G774</f>
        <v>0</v>
      </c>
      <c r="AJ6" s="296">
        <f>'MACROATTIVITÀ A'!$G775</f>
        <v>0</v>
      </c>
      <c r="AK6" s="296">
        <f>'MACROATTIVITÀ A'!$G776</f>
        <v>0</v>
      </c>
      <c r="AL6" s="296">
        <f>'MACROATTIVITÀ A'!G766+'MACROATTIVITÀ A'!G767+'MACROATTIVITÀ A'!G777</f>
        <v>0</v>
      </c>
      <c r="AM6" s="294">
        <f>'MACROATTIVITÀ A'!I778</f>
        <v>103623.36</v>
      </c>
      <c r="AN6" s="295">
        <f>'MACROATTIVITÀ A'!I759</f>
        <v>0</v>
      </c>
      <c r="AO6" s="295">
        <f>'MACROATTIVITÀ A'!I765</f>
        <v>96000</v>
      </c>
      <c r="AP6" s="295">
        <f>'MACROATTIVITÀ A'!I760</f>
        <v>7623.36</v>
      </c>
      <c r="AQ6" s="295">
        <f>'MACROATTIVITÀ A'!I761</f>
        <v>0</v>
      </c>
      <c r="AR6" s="295">
        <f>'MACROATTIVITÀ A'!I762+'MACROATTIVITÀ A'!I763+'MACROATTIVITÀ A'!I764</f>
        <v>0</v>
      </c>
      <c r="AS6" s="296">
        <f>'MACROATTIVITÀ A'!$I768</f>
        <v>0</v>
      </c>
      <c r="AT6" s="296">
        <f>'MACROATTIVITÀ A'!$I769</f>
        <v>0</v>
      </c>
      <c r="AU6" s="296">
        <f>'MACROATTIVITÀ A'!$I770</f>
        <v>0</v>
      </c>
      <c r="AV6" s="296">
        <f>'MACROATTIVITÀ A'!$I771</f>
        <v>0</v>
      </c>
      <c r="AW6" s="296">
        <f>'MACROATTIVITÀ A'!$I772</f>
        <v>0</v>
      </c>
      <c r="AX6" s="296">
        <f>'MACROATTIVITÀ A'!$I773</f>
        <v>0</v>
      </c>
      <c r="AY6" s="296">
        <f>'MACROATTIVITÀ A'!$I774</f>
        <v>0</v>
      </c>
      <c r="AZ6" s="296">
        <f>'MACROATTIVITÀ A'!$I775</f>
        <v>0</v>
      </c>
      <c r="BA6" s="296">
        <f>'MACROATTIVITÀ A'!$I776</f>
        <v>0</v>
      </c>
      <c r="BB6" s="297">
        <f>'MACROATTIVITÀ A'!I766+'MACROATTIVITÀ A'!I767+'MACROATTIVITÀ A'!I777</f>
        <v>0</v>
      </c>
      <c r="BC6" s="294">
        <f>'MACROATTIVITÀ A'!K778</f>
        <v>310870.08</v>
      </c>
      <c r="BD6" s="295">
        <f>'MACROATTIVITÀ A'!K759</f>
        <v>0</v>
      </c>
      <c r="BE6" s="295">
        <f>'MACROATTIVITÀ A'!K765</f>
        <v>288000</v>
      </c>
      <c r="BF6" s="295">
        <f>'MACROATTIVITÀ A'!K760</f>
        <v>22870.079999999998</v>
      </c>
      <c r="BG6" s="295">
        <f>'MACROATTIVITÀ A'!K761</f>
        <v>0</v>
      </c>
      <c r="BH6" s="295">
        <f>'MACROATTIVITÀ A'!K762+'MACROATTIVITÀ A'!K763+'MACROATTIVITÀ A'!K764</f>
        <v>0</v>
      </c>
      <c r="BI6" s="296">
        <f>'MACROATTIVITÀ A'!$K768</f>
        <v>0</v>
      </c>
      <c r="BJ6" s="296">
        <f>'MACROATTIVITÀ A'!$K769</f>
        <v>0</v>
      </c>
      <c r="BK6" s="296">
        <f>'MACROATTIVITÀ A'!$K770</f>
        <v>0</v>
      </c>
      <c r="BL6" s="296">
        <f>'MACROATTIVITÀ A'!$K771</f>
        <v>0</v>
      </c>
      <c r="BM6" s="296">
        <f>'MACROATTIVITÀ A'!$K772</f>
        <v>0</v>
      </c>
      <c r="BN6" s="296">
        <f>'MACROATTIVITÀ A'!$K773</f>
        <v>0</v>
      </c>
      <c r="BO6" s="296">
        <f>'MACROATTIVITÀ A'!$K774</f>
        <v>0</v>
      </c>
      <c r="BP6" s="296">
        <f>'MACROATTIVITÀ A'!$K775</f>
        <v>0</v>
      </c>
      <c r="BQ6" s="296">
        <f>'MACROATTIVITÀ A'!$K776</f>
        <v>0</v>
      </c>
      <c r="BR6" s="296">
        <f>'MACROATTIVITÀ A'!K766+'MACROATTIVITÀ A'!K767+'MACROATTIVITÀ A'!K777</f>
        <v>0</v>
      </c>
      <c r="BS6" s="294">
        <f>'MACROATTIVITÀ A'!E781</f>
        <v>16956.54</v>
      </c>
      <c r="BT6" s="295">
        <f>'MACROATTIVITÀ A'!E782</f>
        <v>19547.13</v>
      </c>
      <c r="BU6" s="295">
        <f>'MACROATTIVITÀ A'!E783</f>
        <v>18840.61</v>
      </c>
      <c r="BV6" s="295">
        <f>'MACROATTIVITÀ A'!E784</f>
        <v>14130</v>
      </c>
      <c r="BW6" s="295">
        <f>'MACROATTIVITÀ A'!E785</f>
        <v>11775.86</v>
      </c>
      <c r="BX6" s="295">
        <f>'MACROATTIVITÀ A'!E786</f>
        <v>16485.53</v>
      </c>
      <c r="BY6" s="295">
        <f>'MACROATTIVITÀ A'!E787</f>
        <v>1177.53</v>
      </c>
      <c r="BZ6" s="295">
        <f>'MACROATTIVITÀ A'!E788</f>
        <v>4710.16</v>
      </c>
      <c r="CA6" s="296">
        <f>'MACROATTIVITÀ A'!E789</f>
        <v>0</v>
      </c>
      <c r="CB6" s="294">
        <f>'MACROATTIVITÀ A'!G781</f>
        <v>16956.54</v>
      </c>
      <c r="CC6" s="295">
        <f>'MACROATTIVITÀ A'!G782</f>
        <v>19547.13</v>
      </c>
      <c r="CD6" s="295">
        <f>'MACROATTIVITÀ A'!G783</f>
        <v>18840.61</v>
      </c>
      <c r="CE6" s="295">
        <f>'MACROATTIVITÀ A'!G784</f>
        <v>14130</v>
      </c>
      <c r="CF6" s="295">
        <f>'MACROATTIVITÀ A'!G785</f>
        <v>11775.86</v>
      </c>
      <c r="CG6" s="295">
        <f>'MACROATTIVITÀ A'!G786</f>
        <v>16485.53</v>
      </c>
      <c r="CH6" s="295">
        <f>'MACROATTIVITÀ A'!G787</f>
        <v>1177.53</v>
      </c>
      <c r="CI6" s="295">
        <f>'MACROATTIVITÀ A'!G788</f>
        <v>4710.16</v>
      </c>
      <c r="CJ6" s="296">
        <f>'MACROATTIVITÀ A'!G789</f>
        <v>0</v>
      </c>
      <c r="CK6" s="294">
        <f>'MACROATTIVITÀ A'!I781</f>
        <v>16956.54</v>
      </c>
      <c r="CL6" s="295">
        <f>'MACROATTIVITÀ A'!I782</f>
        <v>19547.13</v>
      </c>
      <c r="CM6" s="295">
        <f>'MACROATTIVITÀ A'!I783</f>
        <v>18840.61</v>
      </c>
      <c r="CN6" s="295">
        <f>'MACROATTIVITÀ A'!I784</f>
        <v>14130</v>
      </c>
      <c r="CO6" s="295">
        <f>'MACROATTIVITÀ A'!I785</f>
        <v>11775.86</v>
      </c>
      <c r="CP6" s="295">
        <f>'MACROATTIVITÀ A'!I786</f>
        <v>16485.53</v>
      </c>
      <c r="CQ6" s="295">
        <f>'MACROATTIVITÀ A'!I787</f>
        <v>1177.53</v>
      </c>
      <c r="CR6" s="295">
        <f>'MACROATTIVITÀ A'!I788</f>
        <v>4710.16</v>
      </c>
      <c r="CS6" s="297">
        <f>'MACROATTIVITÀ A'!I789</f>
        <v>0</v>
      </c>
      <c r="CT6" s="298">
        <f>'MACROATTIVITÀ A'!K781</f>
        <v>50869.62</v>
      </c>
      <c r="CU6" s="295">
        <f>'MACROATTIVITÀ A'!K782</f>
        <v>58641.39</v>
      </c>
      <c r="CV6" s="295">
        <f>'MACROATTIVITÀ A'!K783</f>
        <v>56521.83</v>
      </c>
      <c r="CW6" s="295">
        <f>'MACROATTIVITÀ A'!K784</f>
        <v>42390</v>
      </c>
      <c r="CX6" s="295">
        <f>'MACROATTIVITÀ A'!K785</f>
        <v>35327.58</v>
      </c>
      <c r="CY6" s="295">
        <f>'MACROATTIVITÀ A'!K786</f>
        <v>49456.59</v>
      </c>
      <c r="CZ6" s="295">
        <f>'MACROATTIVITÀ A'!K787</f>
        <v>3532.59</v>
      </c>
      <c r="DA6" s="295">
        <f>'MACROATTIVITÀ A'!K788</f>
        <v>14130.48</v>
      </c>
      <c r="DB6" s="297">
        <f>'MACROATTIVITÀ A'!K789</f>
        <v>0</v>
      </c>
      <c r="DC6" s="290">
        <f>'MACROATTIVITÀ A'!E742</f>
        <v>72</v>
      </c>
      <c r="DD6" s="300">
        <f>'MACROATTIVITÀ A'!E743</f>
        <v>83</v>
      </c>
      <c r="DE6" s="300">
        <f>'MACROATTIVITÀ A'!E745</f>
        <v>80</v>
      </c>
      <c r="DF6" s="300">
        <f>'MACROATTIVITÀ A'!E746</f>
        <v>60</v>
      </c>
      <c r="DG6" s="300">
        <f>'MACROATTIVITÀ A'!E748</f>
        <v>50</v>
      </c>
      <c r="DH6" s="300">
        <f>'MACROATTIVITÀ A'!E749</f>
        <v>70</v>
      </c>
      <c r="DI6" s="300">
        <f>'MACROATTIVITÀ A'!E751</f>
        <v>5</v>
      </c>
      <c r="DJ6" s="301">
        <f>'MACROATTIVITÀ A'!E752</f>
        <v>20</v>
      </c>
      <c r="DK6" s="299">
        <f>'MACROATTIVITÀ A'!G742</f>
        <v>78</v>
      </c>
      <c r="DL6" s="300">
        <f>'MACROATTIVITÀ A'!G743</f>
        <v>89</v>
      </c>
      <c r="DM6" s="300">
        <f>'MACROATTIVITÀ A'!G745</f>
        <v>83</v>
      </c>
      <c r="DN6" s="300">
        <f>'MACROATTIVITÀ A'!G746</f>
        <v>65</v>
      </c>
      <c r="DO6" s="300">
        <f>'MACROATTIVITÀ A'!G748</f>
        <v>55</v>
      </c>
      <c r="DP6" s="300">
        <f>'MACROATTIVITÀ A'!G749</f>
        <v>73</v>
      </c>
      <c r="DQ6" s="300">
        <f>'MACROATTIVITÀ A'!G751</f>
        <v>5</v>
      </c>
      <c r="DR6" s="301">
        <f>'MACROATTIVITÀ A'!G752</f>
        <v>20</v>
      </c>
      <c r="DS6" s="290">
        <f>'MACROATTIVITÀ A'!I742</f>
        <v>83</v>
      </c>
      <c r="DT6" s="291">
        <f>'MACROATTIVITÀ A'!I743</f>
        <v>92</v>
      </c>
      <c r="DU6" s="291">
        <f>'MACROATTIVITÀ A'!I745</f>
        <v>85</v>
      </c>
      <c r="DV6" s="291">
        <f>'MACROATTIVITÀ A'!I746</f>
        <v>69</v>
      </c>
      <c r="DW6" s="291">
        <f>'MACROATTIVITÀ A'!I748</f>
        <v>63</v>
      </c>
      <c r="DX6" s="291">
        <f>'MACROATTIVITÀ A'!I749</f>
        <v>78</v>
      </c>
      <c r="DY6" s="291">
        <f>'MACROATTIVITÀ A'!I751</f>
        <v>2</v>
      </c>
      <c r="DZ6" s="305">
        <f>'MACROATTIVITÀ A'!I752</f>
        <v>20</v>
      </c>
      <c r="EA6" s="302">
        <f>'MACROATTIVITÀ A'!K742</f>
        <v>233</v>
      </c>
      <c r="EB6" s="300">
        <f>'MACROATTIVITÀ A'!K743</f>
        <v>264</v>
      </c>
      <c r="EC6" s="300">
        <f>'MACROATTIVITÀ A'!K745</f>
        <v>248</v>
      </c>
      <c r="ED6" s="300">
        <f>'MACROATTIVITÀ A'!K746</f>
        <v>194</v>
      </c>
      <c r="EE6" s="300">
        <f>'MACROATTIVITÀ A'!K748</f>
        <v>168</v>
      </c>
      <c r="EF6" s="300">
        <f>'MACROATTIVITÀ A'!K749</f>
        <v>221</v>
      </c>
      <c r="EG6" s="300">
        <f>'MACROATTIVITÀ A'!K751</f>
        <v>12</v>
      </c>
      <c r="EH6" s="303">
        <f>'MACROATTIVITÀ A'!K752</f>
        <v>60</v>
      </c>
      <c r="EI6" s="304" t="s">
        <v>430</v>
      </c>
      <c r="EJ6" s="189"/>
      <c r="EK6" s="189"/>
      <c r="EL6" s="189"/>
      <c r="EM6" s="189"/>
      <c r="EN6" s="189"/>
      <c r="EO6" s="189"/>
      <c r="EP6" s="189"/>
      <c r="EQ6" s="189"/>
      <c r="ER6" s="189"/>
      <c r="ES6" s="189"/>
      <c r="ET6" s="189"/>
      <c r="EU6" s="189"/>
      <c r="EV6" s="189"/>
      <c r="EW6" s="189"/>
      <c r="EX6" s="189"/>
      <c r="EY6" s="189"/>
      <c r="EZ6" s="189"/>
      <c r="FA6" s="189"/>
      <c r="FB6" s="189"/>
      <c r="FC6" s="189"/>
      <c r="FD6" s="189"/>
      <c r="FE6" s="189"/>
      <c r="FF6" s="189"/>
      <c r="FG6" s="189"/>
      <c r="FH6" s="189"/>
      <c r="FI6" s="189"/>
      <c r="FJ6" s="189"/>
      <c r="FK6" s="189"/>
      <c r="FL6" s="189"/>
      <c r="FM6" s="189"/>
      <c r="FN6" s="189"/>
      <c r="FO6" s="189"/>
      <c r="FP6" s="189"/>
      <c r="FQ6" s="189"/>
      <c r="FR6" s="189"/>
      <c r="FS6" s="189"/>
      <c r="FT6" s="189"/>
      <c r="FU6" s="189"/>
      <c r="FV6" s="189"/>
      <c r="FW6" s="189"/>
      <c r="FX6" s="189"/>
      <c r="FY6" s="189"/>
      <c r="FZ6" s="189"/>
      <c r="GA6" s="189"/>
      <c r="GB6" s="189"/>
      <c r="GC6" s="189"/>
      <c r="GD6" s="189"/>
      <c r="GE6" s="189"/>
      <c r="GF6" s="189"/>
      <c r="GG6" s="189"/>
      <c r="GH6" s="189"/>
      <c r="GI6" s="189"/>
      <c r="GJ6" s="189"/>
      <c r="GK6" s="189"/>
      <c r="GL6" s="189"/>
      <c r="GM6" s="189"/>
      <c r="GN6" s="189"/>
      <c r="GO6" s="189"/>
      <c r="GP6" s="189"/>
      <c r="GQ6" s="189"/>
      <c r="GR6" s="189"/>
      <c r="GS6" s="189"/>
      <c r="GT6" s="189"/>
      <c r="GU6" s="189"/>
      <c r="GV6" s="189"/>
      <c r="GW6" s="189"/>
      <c r="GX6" s="189"/>
      <c r="GY6" s="189"/>
      <c r="GZ6" s="189"/>
      <c r="HA6" s="189"/>
      <c r="HB6" s="189"/>
      <c r="HC6" s="189"/>
      <c r="HD6" s="189"/>
      <c r="HE6" s="189"/>
      <c r="HF6" s="189"/>
      <c r="HG6" s="189"/>
      <c r="HH6" s="189"/>
      <c r="HI6" s="189"/>
      <c r="HJ6" s="189"/>
      <c r="HK6" s="189"/>
      <c r="HL6" s="189"/>
      <c r="HM6" s="189"/>
      <c r="HN6" s="189"/>
      <c r="HO6" s="189"/>
      <c r="HP6" s="189"/>
      <c r="HQ6" s="189"/>
      <c r="HR6" s="189"/>
      <c r="HS6" s="189"/>
      <c r="HT6" s="189"/>
      <c r="HU6" s="189"/>
      <c r="HV6" s="189"/>
      <c r="HW6" s="189"/>
      <c r="HX6" s="189"/>
      <c r="HY6" s="189"/>
      <c r="HZ6" s="189"/>
      <c r="IA6" s="189"/>
      <c r="IB6" s="189"/>
      <c r="IC6" s="189"/>
      <c r="ID6" s="189"/>
      <c r="IE6" s="189"/>
      <c r="IF6" s="189"/>
      <c r="IG6" s="189"/>
      <c r="IH6" s="189"/>
      <c r="II6" s="189"/>
      <c r="IJ6" s="189"/>
      <c r="IK6" s="189"/>
      <c r="IL6" s="189"/>
      <c r="IM6" s="189"/>
      <c r="IN6" s="189"/>
      <c r="IO6" s="189"/>
      <c r="IP6" s="189"/>
      <c r="IQ6" s="189"/>
      <c r="IR6" s="189"/>
      <c r="IS6" s="189"/>
      <c r="IT6" s="189"/>
      <c r="IU6" s="189"/>
      <c r="IV6" s="189"/>
      <c r="IW6" s="189"/>
      <c r="IX6" s="189"/>
      <c r="IY6" s="189"/>
      <c r="IZ6" s="189"/>
      <c r="JA6" s="189"/>
      <c r="JB6" s="189"/>
      <c r="JC6" s="189"/>
      <c r="JD6" s="189"/>
      <c r="JE6" s="189"/>
      <c r="JF6" s="189"/>
      <c r="JG6" s="189"/>
      <c r="JH6" s="189"/>
      <c r="JI6" s="189"/>
      <c r="JJ6" s="189"/>
      <c r="JK6" s="189"/>
      <c r="JL6" s="189"/>
      <c r="JM6" s="189"/>
      <c r="JN6" s="189"/>
      <c r="JO6" s="189"/>
      <c r="JP6" s="189"/>
      <c r="JQ6" s="189"/>
      <c r="JR6" s="189"/>
      <c r="JS6" s="189"/>
      <c r="JT6" s="189"/>
      <c r="JU6" s="189"/>
      <c r="JV6" s="189"/>
      <c r="JW6" s="189"/>
      <c r="JX6" s="189"/>
      <c r="JY6" s="189"/>
      <c r="JZ6" s="189"/>
      <c r="KA6" s="189"/>
      <c r="KB6" s="189"/>
      <c r="KC6" s="189"/>
      <c r="KD6" s="189"/>
      <c r="KE6" s="189"/>
      <c r="KF6" s="189"/>
      <c r="KG6" s="189"/>
      <c r="KH6" s="189"/>
      <c r="KI6" s="189"/>
      <c r="KJ6" s="189"/>
      <c r="KK6" s="189"/>
      <c r="KL6" s="189"/>
      <c r="KM6" s="189"/>
      <c r="KN6" s="189"/>
      <c r="KO6" s="189"/>
      <c r="KP6" s="189"/>
      <c r="KQ6" s="189"/>
      <c r="KR6" s="189"/>
      <c r="KS6" s="189"/>
      <c r="KT6" s="189"/>
      <c r="KU6" s="189"/>
      <c r="KV6" s="189"/>
      <c r="KW6" s="189"/>
      <c r="KX6" s="189"/>
      <c r="KY6" s="189"/>
      <c r="KZ6" s="189"/>
      <c r="LA6" s="189"/>
      <c r="LB6" s="189"/>
      <c r="LC6" s="189"/>
      <c r="LD6" s="189"/>
      <c r="LE6" s="189"/>
      <c r="LF6" s="189"/>
      <c r="LG6" s="189"/>
      <c r="LH6" s="189"/>
      <c r="LI6" s="189"/>
      <c r="LJ6" s="189"/>
      <c r="LK6" s="189"/>
      <c r="LL6" s="189"/>
      <c r="LM6" s="189"/>
      <c r="LN6" s="189"/>
      <c r="LO6" s="189"/>
      <c r="LP6" s="189"/>
      <c r="LQ6" s="189"/>
      <c r="LR6" s="189"/>
      <c r="LS6" s="189"/>
      <c r="LT6" s="189"/>
      <c r="LU6" s="189"/>
      <c r="LV6" s="189"/>
      <c r="LW6" s="189"/>
      <c r="LX6" s="189"/>
      <c r="LY6" s="189"/>
      <c r="LZ6" s="189"/>
      <c r="MA6" s="189"/>
      <c r="MB6" s="189"/>
      <c r="MC6" s="189"/>
      <c r="MD6" s="189"/>
      <c r="ME6" s="189"/>
      <c r="MF6" s="189"/>
      <c r="MG6" s="189"/>
      <c r="MH6" s="189"/>
      <c r="MI6" s="189"/>
      <c r="MJ6" s="189"/>
      <c r="MK6" s="189"/>
      <c r="ML6" s="189"/>
      <c r="MM6" s="189"/>
      <c r="MN6" s="189"/>
      <c r="MO6" s="189"/>
      <c r="MP6" s="189"/>
      <c r="MQ6" s="189"/>
      <c r="MR6" s="189"/>
      <c r="MS6" s="189"/>
      <c r="MT6" s="189"/>
      <c r="MU6" s="189"/>
      <c r="MV6" s="189"/>
      <c r="MW6" s="189"/>
      <c r="MX6" s="189"/>
      <c r="MY6" s="189"/>
      <c r="MZ6" s="189"/>
      <c r="NA6" s="189"/>
      <c r="NB6" s="189"/>
      <c r="NC6" s="189"/>
      <c r="ND6" s="189"/>
      <c r="NE6" s="189"/>
      <c r="NF6" s="189"/>
      <c r="NG6" s="189"/>
      <c r="NH6" s="189"/>
      <c r="NI6" s="189"/>
      <c r="NJ6" s="189"/>
      <c r="NK6" s="189"/>
      <c r="NL6" s="189"/>
      <c r="NM6" s="189"/>
      <c r="NN6" s="189"/>
      <c r="NO6" s="189"/>
      <c r="NP6" s="189"/>
      <c r="NQ6" s="189"/>
      <c r="NR6" s="189"/>
      <c r="NS6" s="189"/>
      <c r="NT6" s="189"/>
      <c r="NU6" s="189"/>
      <c r="NV6" s="189"/>
      <c r="NW6" s="189"/>
      <c r="NX6" s="189"/>
      <c r="NY6" s="189"/>
      <c r="NZ6" s="189"/>
      <c r="OA6" s="189"/>
      <c r="OB6" s="189"/>
      <c r="OC6" s="189"/>
      <c r="OD6" s="189"/>
      <c r="OE6" s="189"/>
      <c r="OF6" s="189"/>
      <c r="OG6" s="189"/>
      <c r="OH6" s="189"/>
      <c r="OI6" s="189"/>
      <c r="OJ6" s="189"/>
      <c r="OK6" s="189"/>
      <c r="OL6" s="189"/>
      <c r="OM6" s="189"/>
      <c r="ON6" s="189"/>
      <c r="OO6" s="189"/>
      <c r="OP6" s="189"/>
      <c r="OQ6" s="189"/>
      <c r="OR6" s="189"/>
      <c r="OS6" s="189"/>
      <c r="OT6" s="189"/>
      <c r="OU6" s="189"/>
      <c r="OV6" s="189"/>
      <c r="OW6" s="189"/>
      <c r="OX6" s="189"/>
      <c r="OY6" s="189"/>
      <c r="OZ6" s="189"/>
      <c r="PA6" s="189"/>
      <c r="PB6" s="189"/>
      <c r="PC6" s="189"/>
      <c r="PD6" s="189"/>
      <c r="PE6" s="189"/>
      <c r="PF6" s="189"/>
      <c r="PG6" s="189"/>
      <c r="PH6" s="189"/>
      <c r="PI6" s="189"/>
      <c r="PJ6" s="189"/>
      <c r="PK6" s="189"/>
      <c r="PL6" s="189"/>
      <c r="PM6" s="189"/>
      <c r="PN6" s="189"/>
      <c r="PO6" s="189"/>
      <c r="PP6" s="189"/>
      <c r="PQ6" s="189"/>
      <c r="PR6" s="189"/>
      <c r="PS6" s="189"/>
      <c r="PT6" s="189"/>
      <c r="PU6" s="189"/>
      <c r="PV6" s="189"/>
      <c r="PW6" s="189"/>
      <c r="PX6" s="189"/>
      <c r="PY6" s="189"/>
      <c r="PZ6" s="189"/>
      <c r="QA6" s="189"/>
      <c r="QB6" s="189"/>
      <c r="QC6" s="189"/>
      <c r="QD6" s="189"/>
      <c r="QE6" s="189"/>
      <c r="QF6" s="189"/>
      <c r="QG6" s="189"/>
      <c r="QH6" s="189"/>
      <c r="QI6" s="189"/>
      <c r="QJ6" s="189"/>
      <c r="QK6" s="189"/>
      <c r="QL6" s="189"/>
      <c r="QM6" s="189"/>
      <c r="QN6" s="189"/>
      <c r="QO6" s="189"/>
      <c r="QP6" s="189"/>
      <c r="QQ6" s="189"/>
      <c r="QR6" s="189"/>
      <c r="QS6" s="189"/>
      <c r="QT6" s="189"/>
      <c r="QU6" s="189"/>
      <c r="QV6" s="189"/>
      <c r="QW6" s="189"/>
      <c r="QX6" s="189"/>
      <c r="QY6" s="189"/>
      <c r="QZ6" s="189"/>
      <c r="RA6" s="189"/>
      <c r="RB6" s="189"/>
      <c r="RC6" s="189"/>
      <c r="RD6" s="189"/>
      <c r="RE6" s="189"/>
      <c r="RF6" s="189"/>
      <c r="RG6" s="189"/>
      <c r="RH6" s="189"/>
      <c r="RI6" s="189"/>
      <c r="RJ6" s="189"/>
      <c r="RK6" s="189"/>
      <c r="RL6" s="189"/>
      <c r="RM6" s="189"/>
      <c r="RN6" s="189"/>
      <c r="RO6" s="189"/>
      <c r="RP6" s="189"/>
      <c r="RQ6" s="189"/>
      <c r="RR6" s="189"/>
      <c r="RS6" s="189"/>
      <c r="RT6" s="189"/>
      <c r="RU6" s="189"/>
      <c r="RV6" s="189"/>
      <c r="RW6" s="189"/>
      <c r="RX6" s="189"/>
      <c r="RY6" s="189"/>
      <c r="RZ6" s="189"/>
      <c r="SA6" s="189"/>
      <c r="SB6" s="189"/>
      <c r="SC6" s="189"/>
      <c r="SD6" s="189"/>
      <c r="SE6" s="189"/>
      <c r="SF6" s="189"/>
      <c r="SG6" s="189"/>
      <c r="SH6" s="189"/>
      <c r="SI6" s="189"/>
      <c r="SJ6" s="189"/>
      <c r="SK6" s="189"/>
      <c r="SL6" s="189"/>
      <c r="SM6" s="189"/>
      <c r="SN6" s="189"/>
      <c r="SO6" s="189"/>
      <c r="SP6" s="189"/>
      <c r="SQ6" s="189"/>
      <c r="SR6" s="189"/>
      <c r="SS6" s="189"/>
      <c r="ST6" s="189"/>
      <c r="SU6" s="189"/>
      <c r="SV6" s="189"/>
      <c r="SW6" s="189"/>
      <c r="SX6" s="189"/>
      <c r="SY6" s="189"/>
      <c r="SZ6" s="189"/>
      <c r="TA6" s="189"/>
      <c r="TB6" s="189"/>
      <c r="TC6" s="189"/>
      <c r="TD6" s="189"/>
      <c r="TE6" s="189"/>
      <c r="TF6" s="189"/>
      <c r="TG6" s="189"/>
      <c r="TH6" s="189"/>
      <c r="TI6" s="189"/>
      <c r="TJ6" s="189"/>
      <c r="TK6" s="189"/>
      <c r="TL6" s="189"/>
      <c r="TM6" s="189"/>
      <c r="TN6" s="189"/>
      <c r="TO6" s="189"/>
      <c r="TP6" s="189"/>
      <c r="TQ6" s="189"/>
      <c r="TR6" s="189"/>
      <c r="TS6" s="189"/>
      <c r="TT6" s="189"/>
      <c r="TU6" s="189"/>
      <c r="TV6" s="189"/>
      <c r="TW6" s="189"/>
      <c r="TX6" s="189"/>
      <c r="TY6" s="189"/>
      <c r="TZ6" s="189"/>
      <c r="UA6" s="189"/>
      <c r="UB6" s="189"/>
      <c r="UC6" s="189"/>
      <c r="UD6" s="189"/>
      <c r="UE6" s="189"/>
      <c r="UF6" s="189"/>
      <c r="UG6" s="189"/>
      <c r="UH6" s="189"/>
      <c r="UI6" s="189"/>
      <c r="UJ6" s="189"/>
      <c r="UK6" s="189"/>
      <c r="UL6" s="189"/>
      <c r="UM6" s="189"/>
      <c r="UN6" s="189"/>
      <c r="UO6" s="189"/>
      <c r="UP6" s="189"/>
      <c r="UQ6" s="189"/>
      <c r="UR6" s="189"/>
      <c r="US6" s="189"/>
      <c r="UT6" s="189"/>
      <c r="UU6" s="189"/>
      <c r="UV6" s="189"/>
      <c r="UW6" s="189"/>
      <c r="UX6" s="189"/>
      <c r="UY6" s="189"/>
      <c r="UZ6" s="189"/>
      <c r="VA6" s="189"/>
      <c r="VB6" s="189"/>
      <c r="VC6" s="189"/>
      <c r="VD6" s="189"/>
      <c r="VE6" s="189"/>
      <c r="VF6" s="189"/>
      <c r="VG6" s="189"/>
      <c r="VH6" s="189"/>
      <c r="VI6" s="189"/>
      <c r="VJ6" s="189"/>
      <c r="VK6" s="189"/>
      <c r="VL6" s="189"/>
      <c r="VM6" s="189"/>
      <c r="VN6" s="189"/>
      <c r="VO6" s="189"/>
      <c r="VP6" s="189"/>
      <c r="VQ6" s="189"/>
      <c r="VR6" s="189"/>
      <c r="VS6" s="189"/>
      <c r="VT6" s="189"/>
      <c r="VU6" s="189"/>
      <c r="VV6" s="189"/>
      <c r="VW6" s="189"/>
      <c r="VX6" s="189"/>
      <c r="VY6" s="189"/>
      <c r="VZ6" s="189"/>
      <c r="WA6" s="189"/>
      <c r="WB6" s="189"/>
      <c r="WC6" s="189"/>
      <c r="WD6" s="189"/>
      <c r="WE6" s="189"/>
      <c r="WF6" s="189"/>
      <c r="WG6" s="189"/>
      <c r="WH6" s="189"/>
      <c r="WI6" s="189"/>
      <c r="WJ6" s="189"/>
      <c r="WK6" s="189"/>
      <c r="WL6" s="189"/>
      <c r="WM6" s="189"/>
      <c r="WN6" s="189"/>
      <c r="WO6" s="189"/>
      <c r="WP6" s="189"/>
      <c r="WQ6" s="189"/>
      <c r="WR6" s="189"/>
      <c r="WS6" s="189"/>
      <c r="WT6" s="189"/>
      <c r="WU6" s="189"/>
      <c r="WV6" s="189"/>
      <c r="WW6" s="189"/>
      <c r="WX6" s="189"/>
      <c r="WY6" s="189"/>
      <c r="WZ6" s="189"/>
      <c r="XA6" s="189"/>
      <c r="XB6" s="189"/>
      <c r="XC6" s="189"/>
      <c r="XD6" s="189"/>
      <c r="XE6" s="189"/>
      <c r="XF6" s="189"/>
      <c r="XG6" s="189"/>
      <c r="XH6" s="189"/>
      <c r="XI6" s="189"/>
      <c r="XJ6" s="189"/>
      <c r="XK6" s="189"/>
      <c r="XL6" s="189"/>
      <c r="XM6" s="189"/>
      <c r="XN6" s="189"/>
      <c r="XO6" s="189"/>
      <c r="XP6" s="189"/>
      <c r="XQ6" s="189"/>
      <c r="XR6" s="189"/>
      <c r="XS6" s="189"/>
      <c r="XT6" s="189"/>
      <c r="XU6" s="189"/>
      <c r="XV6" s="189"/>
      <c r="XW6" s="189"/>
      <c r="XX6" s="189"/>
      <c r="XY6" s="189"/>
      <c r="XZ6" s="189"/>
      <c r="YA6" s="189"/>
      <c r="YB6" s="189"/>
      <c r="YC6" s="189"/>
      <c r="YD6" s="189"/>
      <c r="YE6" s="189"/>
      <c r="YF6" s="189"/>
      <c r="YG6" s="189"/>
      <c r="YH6" s="189"/>
      <c r="YI6" s="189"/>
      <c r="YJ6" s="189"/>
      <c r="YK6" s="189"/>
      <c r="YL6" s="189"/>
      <c r="YM6" s="189"/>
      <c r="YN6" s="189"/>
      <c r="YO6" s="189"/>
      <c r="YP6" s="189"/>
      <c r="YQ6" s="189"/>
      <c r="YR6" s="189"/>
      <c r="YS6" s="189"/>
      <c r="YT6" s="189"/>
      <c r="YU6" s="189"/>
      <c r="YV6" s="189"/>
      <c r="YW6" s="189"/>
      <c r="YX6" s="189"/>
      <c r="YY6" s="189"/>
      <c r="YZ6" s="189"/>
      <c r="ZA6" s="189"/>
      <c r="ZB6" s="189"/>
      <c r="ZC6" s="189"/>
      <c r="ZD6" s="189"/>
      <c r="ZE6" s="189"/>
      <c r="ZF6" s="189"/>
      <c r="ZG6" s="189"/>
      <c r="ZH6" s="189"/>
      <c r="ZI6" s="189"/>
      <c r="ZJ6" s="189"/>
      <c r="ZK6" s="189"/>
      <c r="ZL6" s="189"/>
      <c r="ZM6" s="189"/>
      <c r="ZN6" s="189"/>
      <c r="ZO6" s="189"/>
      <c r="ZP6" s="189"/>
      <c r="ZQ6" s="189"/>
      <c r="ZR6" s="189"/>
      <c r="ZS6" s="189"/>
      <c r="ZT6" s="189"/>
      <c r="ZU6" s="189"/>
      <c r="ZV6" s="189"/>
      <c r="ZW6" s="189"/>
      <c r="ZX6" s="189"/>
      <c r="ZY6" s="189"/>
      <c r="ZZ6" s="189"/>
      <c r="AAA6" s="189"/>
      <c r="AAB6" s="189"/>
      <c r="AAC6" s="189"/>
      <c r="AAD6" s="189"/>
      <c r="AAE6" s="189"/>
      <c r="AAF6" s="189"/>
      <c r="AAG6" s="189"/>
      <c r="AAH6" s="189"/>
      <c r="AAI6" s="189"/>
      <c r="AAJ6" s="189"/>
      <c r="AAK6" s="189"/>
      <c r="AAL6" s="189"/>
      <c r="AAM6" s="189"/>
      <c r="AAN6" s="189"/>
      <c r="AAO6" s="189"/>
      <c r="AAP6" s="189"/>
      <c r="AAQ6" s="189"/>
      <c r="AAR6" s="189"/>
      <c r="AAS6" s="189"/>
      <c r="AAT6" s="189"/>
      <c r="AAU6" s="189"/>
      <c r="AAV6" s="189"/>
      <c r="AAW6" s="189"/>
      <c r="AAX6" s="189"/>
      <c r="AAY6" s="189"/>
      <c r="AAZ6" s="189"/>
      <c r="ABA6" s="189"/>
      <c r="ABB6" s="189"/>
      <c r="ABC6" s="189"/>
      <c r="ABD6" s="189"/>
      <c r="ABE6" s="189"/>
      <c r="ABF6" s="189"/>
      <c r="ABG6" s="189"/>
      <c r="ABH6" s="189"/>
      <c r="ABI6" s="189"/>
      <c r="ABJ6" s="189"/>
      <c r="ABK6" s="189"/>
      <c r="ABL6" s="189"/>
      <c r="ABM6" s="189"/>
      <c r="ABN6" s="189"/>
      <c r="ABO6" s="189"/>
      <c r="ABP6" s="189"/>
      <c r="ABQ6" s="189"/>
      <c r="ABR6" s="189"/>
      <c r="ABS6" s="189"/>
      <c r="ABT6" s="189"/>
      <c r="ABU6" s="189"/>
      <c r="ABV6" s="189"/>
      <c r="ABW6" s="189"/>
      <c r="ABX6" s="189"/>
      <c r="ABY6" s="189"/>
      <c r="ABZ6" s="189"/>
      <c r="ACA6" s="189"/>
      <c r="ACB6" s="189"/>
      <c r="ACC6" s="189"/>
      <c r="ACD6" s="189"/>
      <c r="ACE6" s="189"/>
      <c r="ACF6" s="189"/>
      <c r="ACG6" s="189"/>
      <c r="ACH6" s="189"/>
      <c r="ACI6" s="189"/>
      <c r="ACJ6" s="189"/>
      <c r="ACK6" s="189"/>
      <c r="ACL6" s="189"/>
      <c r="ACM6" s="189"/>
      <c r="ACN6" s="189"/>
      <c r="ACO6" s="189"/>
      <c r="ACP6" s="189"/>
      <c r="ACQ6" s="189"/>
      <c r="ACR6" s="189"/>
      <c r="ACS6" s="189"/>
      <c r="ACT6" s="189"/>
      <c r="ACU6" s="189"/>
      <c r="ACV6" s="189"/>
      <c r="ACW6" s="189"/>
      <c r="ACX6" s="189"/>
      <c r="ACY6" s="189"/>
      <c r="ACZ6" s="189"/>
      <c r="ADA6" s="189"/>
      <c r="ADB6" s="189"/>
      <c r="ADC6" s="189"/>
      <c r="ADD6" s="189"/>
      <c r="ADE6" s="189"/>
      <c r="ADF6" s="189"/>
      <c r="ADG6" s="189"/>
      <c r="ADH6" s="189"/>
      <c r="ADI6" s="189"/>
      <c r="ADJ6" s="189"/>
      <c r="ADK6" s="189"/>
      <c r="ADL6" s="189"/>
      <c r="ADM6" s="189"/>
      <c r="ADN6" s="189"/>
      <c r="ADO6" s="189"/>
      <c r="ADP6" s="189"/>
      <c r="ADQ6" s="189"/>
      <c r="ADR6" s="189"/>
      <c r="ADS6" s="189"/>
      <c r="ADT6" s="189"/>
      <c r="ADU6" s="189"/>
      <c r="ADV6" s="189"/>
      <c r="ADW6" s="189"/>
      <c r="ADX6" s="189"/>
      <c r="ADY6" s="189"/>
      <c r="ADZ6" s="189"/>
      <c r="AEA6" s="189"/>
      <c r="AEB6" s="189"/>
      <c r="AEC6" s="189"/>
      <c r="AED6" s="189"/>
      <c r="AEE6" s="189"/>
      <c r="AEF6" s="189"/>
      <c r="AEG6" s="189"/>
      <c r="AEH6" s="189"/>
      <c r="AEI6" s="189"/>
      <c r="AEJ6" s="189"/>
      <c r="AEK6" s="189"/>
      <c r="AEL6" s="189"/>
      <c r="AEM6" s="189"/>
      <c r="AEN6" s="189"/>
      <c r="AEO6" s="189"/>
      <c r="AEP6" s="189"/>
      <c r="AEQ6" s="189"/>
      <c r="AER6" s="189"/>
      <c r="AES6" s="189"/>
      <c r="AET6" s="189"/>
      <c r="AEU6" s="189"/>
      <c r="AEV6" s="189"/>
      <c r="AEW6" s="189"/>
      <c r="AEX6" s="189"/>
      <c r="AEY6" s="189"/>
      <c r="AEZ6" s="189"/>
      <c r="AFA6" s="189"/>
      <c r="AFB6" s="189"/>
      <c r="AFC6" s="189"/>
      <c r="AFD6" s="189"/>
      <c r="AFE6" s="189"/>
      <c r="AFF6" s="189"/>
      <c r="AFG6" s="189"/>
      <c r="AFH6" s="189"/>
      <c r="AFI6" s="189"/>
      <c r="AFJ6" s="189"/>
      <c r="AFK6" s="189"/>
      <c r="AFL6" s="189"/>
      <c r="AFM6" s="189"/>
      <c r="AFN6" s="189"/>
      <c r="AFO6" s="189"/>
      <c r="AFP6" s="189"/>
      <c r="AFQ6" s="189"/>
      <c r="AFR6" s="189"/>
      <c r="AFS6" s="189"/>
      <c r="AFT6" s="189"/>
      <c r="AFU6" s="189"/>
      <c r="AFV6" s="189"/>
      <c r="AFW6" s="189"/>
      <c r="AFX6" s="189"/>
      <c r="AFY6" s="189"/>
      <c r="AFZ6" s="189"/>
      <c r="AGA6" s="189"/>
      <c r="AGB6" s="189"/>
      <c r="AGC6" s="189"/>
      <c r="AGD6" s="189"/>
      <c r="AGE6" s="189"/>
      <c r="AGF6" s="189"/>
      <c r="AGG6" s="189"/>
      <c r="AGH6" s="189"/>
      <c r="AGI6" s="189"/>
      <c r="AGJ6" s="189"/>
      <c r="AGK6" s="189"/>
      <c r="AGL6" s="189"/>
      <c r="AGM6" s="189"/>
      <c r="AGN6" s="189"/>
      <c r="AGO6" s="189"/>
      <c r="AGP6" s="189"/>
      <c r="AGQ6" s="189"/>
      <c r="AGR6" s="189"/>
      <c r="AGS6" s="189"/>
      <c r="AGT6" s="189"/>
      <c r="AGU6" s="189"/>
      <c r="AGV6" s="189"/>
      <c r="AGW6" s="189"/>
      <c r="AGX6" s="189"/>
      <c r="AGY6" s="189"/>
      <c r="AGZ6" s="189"/>
      <c r="AHA6" s="189"/>
      <c r="AHB6" s="189"/>
      <c r="AHC6" s="189"/>
      <c r="AHD6" s="189"/>
      <c r="AHE6" s="189"/>
      <c r="AHF6" s="189"/>
      <c r="AHG6" s="189"/>
      <c r="AHH6" s="189"/>
      <c r="AHI6" s="189"/>
      <c r="AHJ6" s="189"/>
      <c r="AHK6" s="189"/>
      <c r="AHL6" s="189"/>
      <c r="AHM6" s="189"/>
      <c r="AHN6" s="189"/>
      <c r="AHO6" s="189"/>
      <c r="AHP6" s="189"/>
      <c r="AHQ6" s="189"/>
      <c r="AHR6" s="189"/>
      <c r="AHS6" s="189"/>
      <c r="AHT6" s="189"/>
      <c r="AHU6" s="189"/>
      <c r="AHV6" s="189"/>
      <c r="AHW6" s="189"/>
      <c r="AHX6" s="189"/>
      <c r="AHY6" s="189"/>
      <c r="AHZ6" s="189"/>
      <c r="AIA6" s="189"/>
      <c r="AIB6" s="189"/>
      <c r="AIC6" s="189"/>
      <c r="AID6" s="189"/>
      <c r="AIE6" s="189"/>
      <c r="AIF6" s="189"/>
      <c r="AIG6" s="189"/>
      <c r="AIH6" s="189"/>
      <c r="AII6" s="189"/>
      <c r="AIJ6" s="189"/>
      <c r="AIK6" s="189"/>
      <c r="AIL6" s="189"/>
      <c r="AIM6" s="189"/>
      <c r="AIN6" s="189"/>
      <c r="AIO6" s="189"/>
      <c r="AIP6" s="189"/>
      <c r="AIQ6" s="189"/>
      <c r="AIR6" s="189"/>
      <c r="AIS6" s="189"/>
      <c r="AIT6" s="189"/>
      <c r="AIU6" s="189"/>
      <c r="AIV6" s="189"/>
      <c r="AIW6" s="189"/>
      <c r="AIX6" s="189"/>
      <c r="AIY6" s="189"/>
      <c r="AIZ6" s="189"/>
      <c r="AJA6" s="189"/>
      <c r="AJB6" s="189"/>
      <c r="AJC6" s="189"/>
      <c r="AJD6" s="189"/>
      <c r="AJE6" s="189"/>
      <c r="AJF6" s="189"/>
      <c r="AJG6" s="189"/>
      <c r="AJH6" s="189"/>
      <c r="AJI6" s="189"/>
      <c r="AJJ6" s="189"/>
      <c r="AJK6" s="189"/>
      <c r="AJL6" s="189"/>
      <c r="AJM6" s="189"/>
      <c r="AJN6" s="189"/>
      <c r="AJO6" s="189"/>
      <c r="AJP6" s="189"/>
      <c r="AJQ6" s="189"/>
      <c r="AJR6" s="189"/>
      <c r="AJS6" s="189"/>
      <c r="AJT6" s="189"/>
      <c r="AJU6" s="189"/>
      <c r="AJV6" s="189"/>
      <c r="AJW6" s="189"/>
      <c r="AJX6" s="189"/>
      <c r="AJY6" s="189"/>
      <c r="AJZ6" s="189"/>
      <c r="AKA6" s="189"/>
      <c r="AKB6" s="189"/>
      <c r="AKC6" s="189"/>
      <c r="AKD6" s="189"/>
      <c r="AKE6" s="189"/>
      <c r="AKF6" s="189"/>
      <c r="AKG6" s="189"/>
      <c r="AKH6" s="189"/>
      <c r="AKI6" s="189"/>
      <c r="AKJ6" s="189"/>
      <c r="AKK6" s="189"/>
      <c r="AKL6" s="189"/>
      <c r="AKM6" s="189"/>
      <c r="AKN6" s="189"/>
      <c r="AKO6" s="189"/>
      <c r="AKP6" s="189"/>
      <c r="AKQ6" s="189"/>
      <c r="AKR6" s="189"/>
      <c r="AKS6" s="189"/>
      <c r="AKT6" s="189"/>
      <c r="AKU6" s="189"/>
      <c r="AKV6" s="189"/>
      <c r="AKW6" s="189"/>
      <c r="AKX6" s="189"/>
      <c r="AKY6" s="189"/>
      <c r="AKZ6" s="189"/>
      <c r="ALA6" s="189"/>
      <c r="ALB6" s="189"/>
      <c r="ALC6" s="189"/>
      <c r="ALD6" s="189"/>
      <c r="ALE6" s="189"/>
      <c r="ALF6" s="189"/>
      <c r="ALG6" s="189"/>
      <c r="ALH6" s="189"/>
      <c r="ALI6" s="189"/>
      <c r="ALJ6" s="189"/>
      <c r="ALK6" s="189"/>
      <c r="ALL6" s="189"/>
      <c r="ALM6" s="189"/>
      <c r="ALN6" s="189"/>
      <c r="ALO6" s="189"/>
      <c r="ALP6" s="189"/>
      <c r="ALQ6" s="189"/>
      <c r="ALR6" s="189"/>
      <c r="ALS6" s="189"/>
      <c r="ALT6" s="189"/>
      <c r="ALU6" s="189"/>
      <c r="ALV6" s="189"/>
      <c r="ALW6" s="189"/>
      <c r="ALX6" s="189"/>
      <c r="ALY6" s="189"/>
      <c r="ALZ6" s="189"/>
      <c r="AMA6" s="189"/>
      <c r="AMB6" s="189"/>
      <c r="AMC6" s="189"/>
      <c r="AMD6" s="189"/>
      <c r="AME6" s="189"/>
      <c r="AMF6" s="189"/>
      <c r="AMG6" s="189"/>
      <c r="AMH6" s="189"/>
      <c r="AMI6" s="189"/>
      <c r="AMJ6" s="189"/>
    </row>
    <row r="7" spans="1:1024" ht="15">
      <c r="A7" s="290" t="e">
        <f ca="1">_xlfn.XLOOKUP(B7,'MACROATTIVITÀ A'!C855,'MACROATTIVITÀ A'!G855)</f>
        <v>#NAME?</v>
      </c>
      <c r="B7" s="291" t="s">
        <v>75</v>
      </c>
      <c r="C7" s="291" t="s">
        <v>868</v>
      </c>
      <c r="D7" s="292" t="s">
        <v>435</v>
      </c>
      <c r="E7" s="292" t="s">
        <v>1044</v>
      </c>
      <c r="F7" s="293" t="s">
        <v>76</v>
      </c>
      <c r="G7" s="294">
        <f>'MACROATTIVITÀ A'!E906</f>
        <v>0</v>
      </c>
      <c r="H7" s="295">
        <f>'MACROATTIVITÀ A'!E887</f>
        <v>0</v>
      </c>
      <c r="I7" s="295">
        <f>'MACROATTIVITÀ A'!E893</f>
        <v>0</v>
      </c>
      <c r="J7" s="295">
        <f>'MACROATTIVITÀ A'!E888</f>
        <v>0</v>
      </c>
      <c r="K7" s="295">
        <f>'MACROATTIVITÀ A'!E889</f>
        <v>0</v>
      </c>
      <c r="L7" s="295">
        <f>'MACROATTIVITÀ A'!E890+'MACROATTIVITÀ A'!E891+'MACROATTIVITÀ A'!E892</f>
        <v>0</v>
      </c>
      <c r="M7" s="296">
        <f>'MACROATTIVITÀ A'!$E896</f>
        <v>0</v>
      </c>
      <c r="N7" s="296">
        <f>'MACROATTIVITÀ A'!$E897</f>
        <v>0</v>
      </c>
      <c r="O7" s="296">
        <f>'MACROATTIVITÀ A'!$E898</f>
        <v>0</v>
      </c>
      <c r="P7" s="296">
        <f>'MACROATTIVITÀ A'!$E899</f>
        <v>0</v>
      </c>
      <c r="Q7" s="296">
        <f>'MACROATTIVITÀ A'!$E900</f>
        <v>0</v>
      </c>
      <c r="R7" s="296">
        <f>'MACROATTIVITÀ A'!$E901</f>
        <v>0</v>
      </c>
      <c r="S7" s="296">
        <f>'MACROATTIVITÀ A'!$E902</f>
        <v>0</v>
      </c>
      <c r="T7" s="296">
        <f>'MACROATTIVITÀ A'!$E903</f>
        <v>0</v>
      </c>
      <c r="U7" s="296">
        <f>'MACROATTIVITÀ A'!$E904</f>
        <v>0</v>
      </c>
      <c r="V7" s="297">
        <f>'MACROATTIVITÀ A'!E894+'MACROATTIVITÀ A'!E895+'MACROATTIVITÀ A'!E905</f>
        <v>0</v>
      </c>
      <c r="W7" s="298">
        <f>'MACROATTIVITÀ A'!G906</f>
        <v>0</v>
      </c>
      <c r="X7" s="295">
        <f>'MACROATTIVITÀ A'!G887</f>
        <v>0</v>
      </c>
      <c r="Y7" s="295">
        <f>'MACROATTIVITÀ A'!G893</f>
        <v>0</v>
      </c>
      <c r="Z7" s="295">
        <f>'MACROATTIVITÀ A'!G888</f>
        <v>0</v>
      </c>
      <c r="AA7" s="295">
        <f>'MACROATTIVITÀ A'!G889</f>
        <v>0</v>
      </c>
      <c r="AB7" s="295">
        <f>'MACROATTIVITÀ A'!G890+'MACROATTIVITÀ A'!G891+'MACROATTIVITÀ A'!G892</f>
        <v>0</v>
      </c>
      <c r="AC7" s="296">
        <f>'MACROATTIVITÀ A'!$G896</f>
        <v>0</v>
      </c>
      <c r="AD7" s="296">
        <f>'MACROATTIVITÀ A'!$G897</f>
        <v>0</v>
      </c>
      <c r="AE7" s="296">
        <f>'MACROATTIVITÀ A'!$G898</f>
        <v>0</v>
      </c>
      <c r="AF7" s="296">
        <f>'MACROATTIVITÀ A'!$G899</f>
        <v>0</v>
      </c>
      <c r="AG7" s="296">
        <f>'MACROATTIVITÀ A'!$G900</f>
        <v>0</v>
      </c>
      <c r="AH7" s="296">
        <f>'MACROATTIVITÀ A'!$G901</f>
        <v>0</v>
      </c>
      <c r="AI7" s="296">
        <f>'MACROATTIVITÀ A'!$G902</f>
        <v>0</v>
      </c>
      <c r="AJ7" s="296">
        <f>'MACROATTIVITÀ A'!$G903</f>
        <v>0</v>
      </c>
      <c r="AK7" s="296">
        <f>'MACROATTIVITÀ A'!$G904</f>
        <v>0</v>
      </c>
      <c r="AL7" s="297">
        <f>'MACROATTIVITÀ A'!G894+'MACROATTIVITÀ A'!G895+'MACROATTIVITÀ A'!G905</f>
        <v>0</v>
      </c>
      <c r="AM7" s="294">
        <f>'MACROATTIVITÀ A'!I906</f>
        <v>0</v>
      </c>
      <c r="AN7" s="295">
        <f>'MACROATTIVITÀ A'!I887</f>
        <v>0</v>
      </c>
      <c r="AO7" s="295">
        <f>'MACROATTIVITÀ A'!I893</f>
        <v>0</v>
      </c>
      <c r="AP7" s="295">
        <f>'MACROATTIVITÀ A'!I888</f>
        <v>0</v>
      </c>
      <c r="AQ7" s="295">
        <f>'MACROATTIVITÀ A'!I889</f>
        <v>0</v>
      </c>
      <c r="AR7" s="295">
        <f>'MACROATTIVITÀ A'!I890+'MACROATTIVITÀ A'!I891+'MACROATTIVITÀ A'!I892</f>
        <v>0</v>
      </c>
      <c r="AS7" s="296">
        <f>'MACROATTIVITÀ A'!$I896</f>
        <v>0</v>
      </c>
      <c r="AT7" s="296">
        <f>'MACROATTIVITÀ A'!$I897</f>
        <v>0</v>
      </c>
      <c r="AU7" s="296">
        <f>'MACROATTIVITÀ A'!$I898</f>
        <v>0</v>
      </c>
      <c r="AV7" s="296">
        <f>'MACROATTIVITÀ A'!$I899</f>
        <v>0</v>
      </c>
      <c r="AW7" s="296">
        <f>'MACROATTIVITÀ A'!$I900</f>
        <v>0</v>
      </c>
      <c r="AX7" s="296">
        <f>'MACROATTIVITÀ A'!$I901</f>
        <v>0</v>
      </c>
      <c r="AY7" s="296">
        <f>'MACROATTIVITÀ A'!$I902</f>
        <v>0</v>
      </c>
      <c r="AZ7" s="296">
        <f>'MACROATTIVITÀ A'!$I903</f>
        <v>0</v>
      </c>
      <c r="BA7" s="296">
        <f>'MACROATTIVITÀ A'!$I904</f>
        <v>0</v>
      </c>
      <c r="BB7" s="297">
        <f>'MACROATTIVITÀ A'!I894+'MACROATTIVITÀ A'!I895+'MACROATTIVITÀ A'!I905</f>
        <v>0</v>
      </c>
      <c r="BC7" s="294">
        <f>'MACROATTIVITÀ A'!K906</f>
        <v>0</v>
      </c>
      <c r="BD7" s="295">
        <f>'MACROATTIVITÀ A'!K887</f>
        <v>0</v>
      </c>
      <c r="BE7" s="295">
        <f>'MACROATTIVITÀ A'!K893</f>
        <v>0</v>
      </c>
      <c r="BF7" s="295">
        <f>'MACROATTIVITÀ A'!K888</f>
        <v>0</v>
      </c>
      <c r="BG7" s="295">
        <f>'MACROATTIVITÀ A'!K889</f>
        <v>0</v>
      </c>
      <c r="BH7" s="295">
        <f>'MACROATTIVITÀ A'!K890+'MACROATTIVITÀ A'!K891+'MACROATTIVITÀ A'!K892</f>
        <v>0</v>
      </c>
      <c r="BI7" s="296">
        <f>'MACROATTIVITÀ A'!$K896</f>
        <v>0</v>
      </c>
      <c r="BJ7" s="296">
        <f>'MACROATTIVITÀ A'!$K897</f>
        <v>0</v>
      </c>
      <c r="BK7" s="296">
        <f>'MACROATTIVITÀ A'!$K898</f>
        <v>0</v>
      </c>
      <c r="BL7" s="296">
        <f>'MACROATTIVITÀ A'!$K899</f>
        <v>0</v>
      </c>
      <c r="BM7" s="296">
        <f>'MACROATTIVITÀ A'!$K900</f>
        <v>0</v>
      </c>
      <c r="BN7" s="296">
        <f>'MACROATTIVITÀ A'!$K901</f>
        <v>0</v>
      </c>
      <c r="BO7" s="296">
        <f>'MACROATTIVITÀ A'!$K902</f>
        <v>0</v>
      </c>
      <c r="BP7" s="296">
        <f>'MACROATTIVITÀ A'!$K903</f>
        <v>0</v>
      </c>
      <c r="BQ7" s="296">
        <f>'MACROATTIVITÀ A'!$K904</f>
        <v>0</v>
      </c>
      <c r="BR7" s="297">
        <f>'MACROATTIVITÀ A'!K894+'MACROATTIVITÀ A'!K895+'MACROATTIVITÀ A'!K905</f>
        <v>0</v>
      </c>
      <c r="BS7" s="294">
        <f>'MACROATTIVITÀ A'!E909</f>
        <v>0</v>
      </c>
      <c r="BT7" s="295">
        <f>'MACROATTIVITÀ A'!E910</f>
        <v>0</v>
      </c>
      <c r="BU7" s="295">
        <f>'MACROATTIVITÀ A'!E911</f>
        <v>0</v>
      </c>
      <c r="BV7" s="295">
        <f>'MACROATTIVITÀ A'!E912</f>
        <v>0</v>
      </c>
      <c r="BW7" s="295">
        <f>'MACROATTIVITÀ A'!E913</f>
        <v>0</v>
      </c>
      <c r="BX7" s="295">
        <f>'MACROATTIVITÀ A'!E914</f>
        <v>0</v>
      </c>
      <c r="BY7" s="295">
        <f>'MACROATTIVITÀ A'!E915</f>
        <v>0</v>
      </c>
      <c r="BZ7" s="295">
        <f>'MACROATTIVITÀ A'!E916</f>
        <v>0</v>
      </c>
      <c r="CA7" s="296">
        <v>0</v>
      </c>
      <c r="CB7" s="294">
        <f>'MACROATTIVITÀ A'!G909</f>
        <v>0</v>
      </c>
      <c r="CC7" s="295">
        <f>'MACROATTIVITÀ A'!G910</f>
        <v>0</v>
      </c>
      <c r="CD7" s="295">
        <f>'MACROATTIVITÀ A'!G911</f>
        <v>0</v>
      </c>
      <c r="CE7" s="295">
        <f>'MACROATTIVITÀ A'!G912</f>
        <v>0</v>
      </c>
      <c r="CF7" s="295">
        <f>'MACROATTIVITÀ A'!G913</f>
        <v>0</v>
      </c>
      <c r="CG7" s="295">
        <f>'MACROATTIVITÀ A'!G914</f>
        <v>0</v>
      </c>
      <c r="CH7" s="295">
        <f>'MACROATTIVITÀ A'!G915</f>
        <v>0</v>
      </c>
      <c r="CI7" s="295">
        <f>'MACROATTIVITÀ A'!G916</f>
        <v>0</v>
      </c>
      <c r="CJ7" s="296">
        <v>0</v>
      </c>
      <c r="CK7" s="294">
        <f>'MACROATTIVITÀ A'!I909</f>
        <v>0</v>
      </c>
      <c r="CL7" s="295">
        <f>'MACROATTIVITÀ A'!I910</f>
        <v>0</v>
      </c>
      <c r="CM7" s="295">
        <f>'MACROATTIVITÀ A'!I911</f>
        <v>0</v>
      </c>
      <c r="CN7" s="295">
        <f>'MACROATTIVITÀ A'!I912</f>
        <v>0</v>
      </c>
      <c r="CO7" s="295">
        <f>'MACROATTIVITÀ A'!I913</f>
        <v>0</v>
      </c>
      <c r="CP7" s="295">
        <f>'MACROATTIVITÀ A'!I914</f>
        <v>0</v>
      </c>
      <c r="CQ7" s="295">
        <f>'MACROATTIVITÀ A'!I915</f>
        <v>0</v>
      </c>
      <c r="CR7" s="295">
        <f>'MACROATTIVITÀ A'!I916</f>
        <v>0</v>
      </c>
      <c r="CS7" s="297">
        <v>0</v>
      </c>
      <c r="CT7" s="298">
        <f>'MACROATTIVITÀ A'!K909</f>
        <v>0</v>
      </c>
      <c r="CU7" s="295">
        <f>'MACROATTIVITÀ A'!K910</f>
        <v>0</v>
      </c>
      <c r="CV7" s="295">
        <f>'MACROATTIVITÀ A'!K911</f>
        <v>0</v>
      </c>
      <c r="CW7" s="295">
        <f>'MACROATTIVITÀ A'!K912</f>
        <v>0</v>
      </c>
      <c r="CX7" s="295">
        <f>'MACROATTIVITÀ A'!K913</f>
        <v>0</v>
      </c>
      <c r="CY7" s="295">
        <f>'MACROATTIVITÀ A'!K914</f>
        <v>0</v>
      </c>
      <c r="CZ7" s="295">
        <f>'MACROATTIVITÀ A'!K915</f>
        <v>0</v>
      </c>
      <c r="DA7" s="295">
        <f>'MACROATTIVITÀ A'!K916</f>
        <v>0</v>
      </c>
      <c r="DB7" s="297">
        <v>0</v>
      </c>
      <c r="DC7" s="290">
        <f>'MACROATTIVITÀ A'!E870</f>
        <v>0</v>
      </c>
      <c r="DD7" s="300">
        <f>'MACROATTIVITÀ A'!E871</f>
        <v>0</v>
      </c>
      <c r="DE7" s="300">
        <f>'MACROATTIVITÀ A'!E873</f>
        <v>0</v>
      </c>
      <c r="DF7" s="300">
        <f>'MACROATTIVITÀ A'!E874</f>
        <v>0</v>
      </c>
      <c r="DG7" s="300">
        <f>'MACROATTIVITÀ A'!E876</f>
        <v>0</v>
      </c>
      <c r="DH7" s="300">
        <f>'MACROATTIVITÀ A'!E877</f>
        <v>0</v>
      </c>
      <c r="DI7" s="300">
        <f>'MACROATTIVITÀ A'!E879</f>
        <v>0</v>
      </c>
      <c r="DJ7" s="301">
        <f>'MACROATTIVITÀ A'!E880</f>
        <v>0</v>
      </c>
      <c r="DK7" s="299">
        <f>'MACROATTIVITÀ A'!G870</f>
        <v>0</v>
      </c>
      <c r="DL7" s="300">
        <f>'MACROATTIVITÀ A'!G871</f>
        <v>0</v>
      </c>
      <c r="DM7" s="300">
        <f>'MACROATTIVITÀ A'!G873</f>
        <v>0</v>
      </c>
      <c r="DN7" s="300">
        <f>'MACROATTIVITÀ A'!G874</f>
        <v>0</v>
      </c>
      <c r="DO7" s="300">
        <f>'MACROATTIVITÀ A'!G876</f>
        <v>0</v>
      </c>
      <c r="DP7" s="300">
        <f>'MACROATTIVITÀ A'!G877</f>
        <v>0</v>
      </c>
      <c r="DQ7" s="300">
        <f>'MACROATTIVITÀ A'!G879</f>
        <v>0</v>
      </c>
      <c r="DR7" s="301">
        <f>'MACROATTIVITÀ A'!G880</f>
        <v>0</v>
      </c>
      <c r="DS7" s="299">
        <f>'MACROATTIVITÀ A'!I870</f>
        <v>0</v>
      </c>
      <c r="DT7" s="300">
        <f>'MACROATTIVITÀ A'!I871</f>
        <v>0</v>
      </c>
      <c r="DU7" s="300">
        <f>'MACROATTIVITÀ A'!I873</f>
        <v>0</v>
      </c>
      <c r="DV7" s="300">
        <f>'MACROATTIVITÀ A'!I874</f>
        <v>0</v>
      </c>
      <c r="DW7" s="300">
        <f>'MACROATTIVITÀ A'!I876</f>
        <v>0</v>
      </c>
      <c r="DX7" s="300">
        <f>'MACROATTIVITÀ A'!I877</f>
        <v>0</v>
      </c>
      <c r="DY7" s="300">
        <f>'MACROATTIVITÀ A'!I879</f>
        <v>0</v>
      </c>
      <c r="DZ7" s="301">
        <f>'MACROATTIVITÀ A'!I880</f>
        <v>0</v>
      </c>
      <c r="EA7" s="302">
        <f>'MACROATTIVITÀ A'!K870</f>
        <v>0</v>
      </c>
      <c r="EB7" s="300">
        <f>'MACROATTIVITÀ A'!K871</f>
        <v>0</v>
      </c>
      <c r="EC7" s="300">
        <f>'MACROATTIVITÀ A'!K873</f>
        <v>0</v>
      </c>
      <c r="ED7" s="300">
        <f>'MACROATTIVITÀ A'!K874</f>
        <v>0</v>
      </c>
      <c r="EE7" s="300">
        <f>'MACROATTIVITÀ A'!K876</f>
        <v>0</v>
      </c>
      <c r="EF7" s="300">
        <f>'MACROATTIVITÀ A'!K877</f>
        <v>0</v>
      </c>
      <c r="EG7" s="300">
        <f>'MACROATTIVITÀ A'!K879</f>
        <v>0</v>
      </c>
      <c r="EH7" s="303">
        <f>'MACROATTIVITÀ A'!K880</f>
        <v>0</v>
      </c>
      <c r="EI7" s="304" t="s">
        <v>497</v>
      </c>
      <c r="EJ7" s="189"/>
      <c r="EK7" s="189"/>
      <c r="EL7" s="189"/>
      <c r="EM7" s="189"/>
      <c r="EN7" s="189"/>
      <c r="EO7" s="189"/>
      <c r="EP7" s="189"/>
      <c r="EQ7" s="189"/>
      <c r="ER7" s="189"/>
      <c r="ES7" s="189"/>
      <c r="ET7" s="189"/>
      <c r="EU7" s="189"/>
      <c r="EV7" s="189"/>
      <c r="EW7" s="189"/>
      <c r="EX7" s="189"/>
      <c r="EY7" s="189"/>
      <c r="EZ7" s="189"/>
      <c r="FA7" s="189"/>
      <c r="FB7" s="189"/>
      <c r="FC7" s="189"/>
      <c r="FD7" s="189"/>
      <c r="FE7" s="189"/>
      <c r="FF7" s="189"/>
      <c r="FG7" s="189"/>
      <c r="FH7" s="189"/>
      <c r="FI7" s="189"/>
      <c r="FJ7" s="189"/>
      <c r="FK7" s="189"/>
      <c r="FL7" s="189"/>
      <c r="FM7" s="189"/>
      <c r="FN7" s="189"/>
      <c r="FO7" s="189"/>
      <c r="FP7" s="189"/>
      <c r="FQ7" s="189"/>
      <c r="FR7" s="189"/>
      <c r="FS7" s="189"/>
      <c r="FT7" s="189"/>
      <c r="FU7" s="189"/>
      <c r="FV7" s="189"/>
      <c r="FW7" s="189"/>
      <c r="FX7" s="189"/>
      <c r="FY7" s="189"/>
      <c r="FZ7" s="189"/>
      <c r="GA7" s="189"/>
      <c r="GB7" s="189"/>
      <c r="GC7" s="189"/>
      <c r="GD7" s="189"/>
      <c r="GE7" s="189"/>
      <c r="GF7" s="189"/>
      <c r="GG7" s="189"/>
      <c r="GH7" s="189"/>
      <c r="GI7" s="189"/>
      <c r="GJ7" s="189"/>
      <c r="GK7" s="189"/>
      <c r="GL7" s="189"/>
      <c r="GM7" s="189"/>
      <c r="GN7" s="189"/>
      <c r="GO7" s="189"/>
      <c r="GP7" s="189"/>
      <c r="GQ7" s="189"/>
      <c r="GR7" s="189"/>
      <c r="GS7" s="189"/>
      <c r="GT7" s="189"/>
      <c r="GU7" s="189"/>
      <c r="GV7" s="189"/>
      <c r="GW7" s="189"/>
      <c r="GX7" s="189"/>
      <c r="GY7" s="189"/>
      <c r="GZ7" s="189"/>
      <c r="HA7" s="189"/>
      <c r="HB7" s="189"/>
      <c r="HC7" s="189"/>
      <c r="HD7" s="189"/>
      <c r="HE7" s="189"/>
      <c r="HF7" s="189"/>
      <c r="HG7" s="189"/>
      <c r="HH7" s="189"/>
      <c r="HI7" s="189"/>
      <c r="HJ7" s="189"/>
      <c r="HK7" s="189"/>
      <c r="HL7" s="189"/>
      <c r="HM7" s="189"/>
      <c r="HN7" s="189"/>
      <c r="HO7" s="189"/>
      <c r="HP7" s="189"/>
      <c r="HQ7" s="189"/>
      <c r="HR7" s="189"/>
      <c r="HS7" s="189"/>
      <c r="HT7" s="189"/>
      <c r="HU7" s="189"/>
      <c r="HV7" s="189"/>
      <c r="HW7" s="189"/>
      <c r="HX7" s="189"/>
      <c r="HY7" s="189"/>
      <c r="HZ7" s="189"/>
      <c r="IA7" s="189"/>
      <c r="IB7" s="189"/>
      <c r="IC7" s="189"/>
      <c r="ID7" s="189"/>
      <c r="IE7" s="189"/>
      <c r="IF7" s="189"/>
      <c r="IG7" s="189"/>
      <c r="IH7" s="189"/>
      <c r="II7" s="189"/>
      <c r="IJ7" s="189"/>
      <c r="IK7" s="189"/>
      <c r="IL7" s="189"/>
      <c r="IM7" s="189"/>
      <c r="IN7" s="189"/>
      <c r="IO7" s="189"/>
      <c r="IP7" s="189"/>
      <c r="IQ7" s="189"/>
      <c r="IR7" s="189"/>
      <c r="IS7" s="189"/>
      <c r="IT7" s="189"/>
      <c r="IU7" s="189"/>
      <c r="IV7" s="189"/>
      <c r="IW7" s="189"/>
      <c r="IX7" s="189"/>
      <c r="IY7" s="189"/>
      <c r="IZ7" s="189"/>
      <c r="JA7" s="189"/>
      <c r="JB7" s="189"/>
      <c r="JC7" s="189"/>
      <c r="JD7" s="189"/>
      <c r="JE7" s="189"/>
      <c r="JF7" s="189"/>
      <c r="JG7" s="189"/>
      <c r="JH7" s="189"/>
      <c r="JI7" s="189"/>
      <c r="JJ7" s="189"/>
      <c r="JK7" s="189"/>
      <c r="JL7" s="189"/>
      <c r="JM7" s="189"/>
      <c r="JN7" s="189"/>
      <c r="JO7" s="189"/>
      <c r="JP7" s="189"/>
      <c r="JQ7" s="189"/>
      <c r="JR7" s="189"/>
      <c r="JS7" s="189"/>
      <c r="JT7" s="189"/>
      <c r="JU7" s="189"/>
      <c r="JV7" s="189"/>
      <c r="JW7" s="189"/>
      <c r="JX7" s="189"/>
      <c r="JY7" s="189"/>
      <c r="JZ7" s="189"/>
      <c r="KA7" s="189"/>
      <c r="KB7" s="189"/>
      <c r="KC7" s="189"/>
      <c r="KD7" s="189"/>
      <c r="KE7" s="189"/>
      <c r="KF7" s="189"/>
      <c r="KG7" s="189"/>
      <c r="KH7" s="189"/>
      <c r="KI7" s="189"/>
      <c r="KJ7" s="189"/>
      <c r="KK7" s="189"/>
      <c r="KL7" s="189"/>
      <c r="KM7" s="189"/>
      <c r="KN7" s="189"/>
      <c r="KO7" s="189"/>
      <c r="KP7" s="189"/>
      <c r="KQ7" s="189"/>
      <c r="KR7" s="189"/>
      <c r="KS7" s="189"/>
      <c r="KT7" s="189"/>
      <c r="KU7" s="189"/>
      <c r="KV7" s="189"/>
      <c r="KW7" s="189"/>
      <c r="KX7" s="189"/>
      <c r="KY7" s="189"/>
      <c r="KZ7" s="189"/>
      <c r="LA7" s="189"/>
      <c r="LB7" s="189"/>
      <c r="LC7" s="189"/>
      <c r="LD7" s="189"/>
      <c r="LE7" s="189"/>
      <c r="LF7" s="189"/>
      <c r="LG7" s="189"/>
      <c r="LH7" s="189"/>
      <c r="LI7" s="189"/>
      <c r="LJ7" s="189"/>
      <c r="LK7" s="189"/>
      <c r="LL7" s="189"/>
      <c r="LM7" s="189"/>
      <c r="LN7" s="189"/>
      <c r="LO7" s="189"/>
      <c r="LP7" s="189"/>
      <c r="LQ7" s="189"/>
      <c r="LR7" s="189"/>
      <c r="LS7" s="189"/>
      <c r="LT7" s="189"/>
      <c r="LU7" s="189"/>
      <c r="LV7" s="189"/>
      <c r="LW7" s="189"/>
      <c r="LX7" s="189"/>
      <c r="LY7" s="189"/>
      <c r="LZ7" s="189"/>
      <c r="MA7" s="189"/>
      <c r="MB7" s="189"/>
      <c r="MC7" s="189"/>
      <c r="MD7" s="189"/>
      <c r="ME7" s="189"/>
      <c r="MF7" s="189"/>
      <c r="MG7" s="189"/>
      <c r="MH7" s="189"/>
      <c r="MI7" s="189"/>
      <c r="MJ7" s="189"/>
      <c r="MK7" s="189"/>
      <c r="ML7" s="189"/>
      <c r="MM7" s="189"/>
      <c r="MN7" s="189"/>
      <c r="MO7" s="189"/>
      <c r="MP7" s="189"/>
      <c r="MQ7" s="189"/>
      <c r="MR7" s="189"/>
      <c r="MS7" s="189"/>
      <c r="MT7" s="189"/>
      <c r="MU7" s="189"/>
      <c r="MV7" s="189"/>
      <c r="MW7" s="189"/>
      <c r="MX7" s="189"/>
      <c r="MY7" s="189"/>
      <c r="MZ7" s="189"/>
      <c r="NA7" s="189"/>
      <c r="NB7" s="189"/>
      <c r="NC7" s="189"/>
      <c r="ND7" s="189"/>
      <c r="NE7" s="189"/>
      <c r="NF7" s="189"/>
      <c r="NG7" s="189"/>
      <c r="NH7" s="189"/>
      <c r="NI7" s="189"/>
      <c r="NJ7" s="189"/>
      <c r="NK7" s="189"/>
      <c r="NL7" s="189"/>
      <c r="NM7" s="189"/>
      <c r="NN7" s="189"/>
      <c r="NO7" s="189"/>
      <c r="NP7" s="189"/>
      <c r="NQ7" s="189"/>
      <c r="NR7" s="189"/>
      <c r="NS7" s="189"/>
      <c r="NT7" s="189"/>
      <c r="NU7" s="189"/>
      <c r="NV7" s="189"/>
      <c r="NW7" s="189"/>
      <c r="NX7" s="189"/>
      <c r="NY7" s="189"/>
      <c r="NZ7" s="189"/>
      <c r="OA7" s="189"/>
      <c r="OB7" s="189"/>
      <c r="OC7" s="189"/>
      <c r="OD7" s="189"/>
      <c r="OE7" s="189"/>
      <c r="OF7" s="189"/>
      <c r="OG7" s="189"/>
      <c r="OH7" s="189"/>
      <c r="OI7" s="189"/>
      <c r="OJ7" s="189"/>
      <c r="OK7" s="189"/>
      <c r="OL7" s="189"/>
      <c r="OM7" s="189"/>
      <c r="ON7" s="189"/>
      <c r="OO7" s="189"/>
      <c r="OP7" s="189"/>
      <c r="OQ7" s="189"/>
      <c r="OR7" s="189"/>
      <c r="OS7" s="189"/>
      <c r="OT7" s="189"/>
      <c r="OU7" s="189"/>
      <c r="OV7" s="189"/>
      <c r="OW7" s="189"/>
      <c r="OX7" s="189"/>
      <c r="OY7" s="189"/>
      <c r="OZ7" s="189"/>
      <c r="PA7" s="189"/>
      <c r="PB7" s="189"/>
      <c r="PC7" s="189"/>
      <c r="PD7" s="189"/>
      <c r="PE7" s="189"/>
      <c r="PF7" s="189"/>
      <c r="PG7" s="189"/>
      <c r="PH7" s="189"/>
      <c r="PI7" s="189"/>
      <c r="PJ7" s="189"/>
      <c r="PK7" s="189"/>
      <c r="PL7" s="189"/>
      <c r="PM7" s="189"/>
      <c r="PN7" s="189"/>
      <c r="PO7" s="189"/>
      <c r="PP7" s="189"/>
      <c r="PQ7" s="189"/>
      <c r="PR7" s="189"/>
      <c r="PS7" s="189"/>
      <c r="PT7" s="189"/>
      <c r="PU7" s="189"/>
      <c r="PV7" s="189"/>
      <c r="PW7" s="189"/>
      <c r="PX7" s="189"/>
      <c r="PY7" s="189"/>
      <c r="PZ7" s="189"/>
      <c r="QA7" s="189"/>
      <c r="QB7" s="189"/>
      <c r="QC7" s="189"/>
      <c r="QD7" s="189"/>
      <c r="QE7" s="189"/>
      <c r="QF7" s="189"/>
      <c r="QG7" s="189"/>
      <c r="QH7" s="189"/>
      <c r="QI7" s="189"/>
      <c r="QJ7" s="189"/>
      <c r="QK7" s="189"/>
      <c r="QL7" s="189"/>
      <c r="QM7" s="189"/>
      <c r="QN7" s="189"/>
      <c r="QO7" s="189"/>
      <c r="QP7" s="189"/>
      <c r="QQ7" s="189"/>
      <c r="QR7" s="189"/>
      <c r="QS7" s="189"/>
      <c r="QT7" s="189"/>
      <c r="QU7" s="189"/>
      <c r="QV7" s="189"/>
      <c r="QW7" s="189"/>
      <c r="QX7" s="189"/>
      <c r="QY7" s="189"/>
      <c r="QZ7" s="189"/>
      <c r="RA7" s="189"/>
      <c r="RB7" s="189"/>
      <c r="RC7" s="189"/>
      <c r="RD7" s="189"/>
      <c r="RE7" s="189"/>
      <c r="RF7" s="189"/>
      <c r="RG7" s="189"/>
      <c r="RH7" s="189"/>
      <c r="RI7" s="189"/>
      <c r="RJ7" s="189"/>
      <c r="RK7" s="189"/>
      <c r="RL7" s="189"/>
      <c r="RM7" s="189"/>
      <c r="RN7" s="189"/>
      <c r="RO7" s="189"/>
      <c r="RP7" s="189"/>
      <c r="RQ7" s="189"/>
      <c r="RR7" s="189"/>
      <c r="RS7" s="189"/>
      <c r="RT7" s="189"/>
      <c r="RU7" s="189"/>
      <c r="RV7" s="189"/>
      <c r="RW7" s="189"/>
      <c r="RX7" s="189"/>
      <c r="RY7" s="189"/>
      <c r="RZ7" s="189"/>
      <c r="SA7" s="189"/>
      <c r="SB7" s="189"/>
      <c r="SC7" s="189"/>
      <c r="SD7" s="189"/>
      <c r="SE7" s="189"/>
      <c r="SF7" s="189"/>
      <c r="SG7" s="189"/>
      <c r="SH7" s="189"/>
      <c r="SI7" s="189"/>
      <c r="SJ7" s="189"/>
      <c r="SK7" s="189"/>
      <c r="SL7" s="189"/>
      <c r="SM7" s="189"/>
      <c r="SN7" s="189"/>
      <c r="SO7" s="189"/>
      <c r="SP7" s="189"/>
      <c r="SQ7" s="189"/>
      <c r="SR7" s="189"/>
      <c r="SS7" s="189"/>
      <c r="ST7" s="189"/>
      <c r="SU7" s="189"/>
      <c r="SV7" s="189"/>
      <c r="SW7" s="189"/>
      <c r="SX7" s="189"/>
      <c r="SY7" s="189"/>
      <c r="SZ7" s="189"/>
      <c r="TA7" s="189"/>
      <c r="TB7" s="189"/>
      <c r="TC7" s="189"/>
      <c r="TD7" s="189"/>
      <c r="TE7" s="189"/>
      <c r="TF7" s="189"/>
      <c r="TG7" s="189"/>
      <c r="TH7" s="189"/>
      <c r="TI7" s="189"/>
      <c r="TJ7" s="189"/>
      <c r="TK7" s="189"/>
      <c r="TL7" s="189"/>
      <c r="TM7" s="189"/>
      <c r="TN7" s="189"/>
      <c r="TO7" s="189"/>
      <c r="TP7" s="189"/>
      <c r="TQ7" s="189"/>
      <c r="TR7" s="189"/>
      <c r="TS7" s="189"/>
      <c r="TT7" s="189"/>
      <c r="TU7" s="189"/>
      <c r="TV7" s="189"/>
      <c r="TW7" s="189"/>
      <c r="TX7" s="189"/>
      <c r="TY7" s="189"/>
      <c r="TZ7" s="189"/>
      <c r="UA7" s="189"/>
      <c r="UB7" s="189"/>
      <c r="UC7" s="189"/>
      <c r="UD7" s="189"/>
      <c r="UE7" s="189"/>
      <c r="UF7" s="189"/>
      <c r="UG7" s="189"/>
      <c r="UH7" s="189"/>
      <c r="UI7" s="189"/>
      <c r="UJ7" s="189"/>
      <c r="UK7" s="189"/>
      <c r="UL7" s="189"/>
      <c r="UM7" s="189"/>
      <c r="UN7" s="189"/>
      <c r="UO7" s="189"/>
      <c r="UP7" s="189"/>
      <c r="UQ7" s="189"/>
      <c r="UR7" s="189"/>
      <c r="US7" s="189"/>
      <c r="UT7" s="189"/>
      <c r="UU7" s="189"/>
      <c r="UV7" s="189"/>
      <c r="UW7" s="189"/>
      <c r="UX7" s="189"/>
      <c r="UY7" s="189"/>
      <c r="UZ7" s="189"/>
      <c r="VA7" s="189"/>
      <c r="VB7" s="189"/>
      <c r="VC7" s="189"/>
      <c r="VD7" s="189"/>
      <c r="VE7" s="189"/>
      <c r="VF7" s="189"/>
      <c r="VG7" s="189"/>
      <c r="VH7" s="189"/>
      <c r="VI7" s="189"/>
      <c r="VJ7" s="189"/>
      <c r="VK7" s="189"/>
      <c r="VL7" s="189"/>
      <c r="VM7" s="189"/>
      <c r="VN7" s="189"/>
      <c r="VO7" s="189"/>
      <c r="VP7" s="189"/>
      <c r="VQ7" s="189"/>
      <c r="VR7" s="189"/>
      <c r="VS7" s="189"/>
      <c r="VT7" s="189"/>
      <c r="VU7" s="189"/>
      <c r="VV7" s="189"/>
      <c r="VW7" s="189"/>
      <c r="VX7" s="189"/>
      <c r="VY7" s="189"/>
      <c r="VZ7" s="189"/>
      <c r="WA7" s="189"/>
      <c r="WB7" s="189"/>
      <c r="WC7" s="189"/>
      <c r="WD7" s="189"/>
      <c r="WE7" s="189"/>
      <c r="WF7" s="189"/>
      <c r="WG7" s="189"/>
      <c r="WH7" s="189"/>
      <c r="WI7" s="189"/>
      <c r="WJ7" s="189"/>
      <c r="WK7" s="189"/>
      <c r="WL7" s="189"/>
      <c r="WM7" s="189"/>
      <c r="WN7" s="189"/>
      <c r="WO7" s="189"/>
      <c r="WP7" s="189"/>
      <c r="WQ7" s="189"/>
      <c r="WR7" s="189"/>
      <c r="WS7" s="189"/>
      <c r="WT7" s="189"/>
      <c r="WU7" s="189"/>
      <c r="WV7" s="189"/>
      <c r="WW7" s="189"/>
      <c r="WX7" s="189"/>
      <c r="WY7" s="189"/>
      <c r="WZ7" s="189"/>
      <c r="XA7" s="189"/>
      <c r="XB7" s="189"/>
      <c r="XC7" s="189"/>
      <c r="XD7" s="189"/>
      <c r="XE7" s="189"/>
      <c r="XF7" s="189"/>
      <c r="XG7" s="189"/>
      <c r="XH7" s="189"/>
      <c r="XI7" s="189"/>
      <c r="XJ7" s="189"/>
      <c r="XK7" s="189"/>
      <c r="XL7" s="189"/>
      <c r="XM7" s="189"/>
      <c r="XN7" s="189"/>
      <c r="XO7" s="189"/>
      <c r="XP7" s="189"/>
      <c r="XQ7" s="189"/>
      <c r="XR7" s="189"/>
      <c r="XS7" s="189"/>
      <c r="XT7" s="189"/>
      <c r="XU7" s="189"/>
      <c r="XV7" s="189"/>
      <c r="XW7" s="189"/>
      <c r="XX7" s="189"/>
      <c r="XY7" s="189"/>
      <c r="XZ7" s="189"/>
      <c r="YA7" s="189"/>
      <c r="YB7" s="189"/>
      <c r="YC7" s="189"/>
      <c r="YD7" s="189"/>
      <c r="YE7" s="189"/>
      <c r="YF7" s="189"/>
      <c r="YG7" s="189"/>
      <c r="YH7" s="189"/>
      <c r="YI7" s="189"/>
      <c r="YJ7" s="189"/>
      <c r="YK7" s="189"/>
      <c r="YL7" s="189"/>
      <c r="YM7" s="189"/>
      <c r="YN7" s="189"/>
      <c r="YO7" s="189"/>
      <c r="YP7" s="189"/>
      <c r="YQ7" s="189"/>
      <c r="YR7" s="189"/>
      <c r="YS7" s="189"/>
      <c r="YT7" s="189"/>
      <c r="YU7" s="189"/>
      <c r="YV7" s="189"/>
      <c r="YW7" s="189"/>
      <c r="YX7" s="189"/>
      <c r="YY7" s="189"/>
      <c r="YZ7" s="189"/>
      <c r="ZA7" s="189"/>
      <c r="ZB7" s="189"/>
      <c r="ZC7" s="189"/>
      <c r="ZD7" s="189"/>
      <c r="ZE7" s="189"/>
      <c r="ZF7" s="189"/>
      <c r="ZG7" s="189"/>
      <c r="ZH7" s="189"/>
      <c r="ZI7" s="189"/>
      <c r="ZJ7" s="189"/>
      <c r="ZK7" s="189"/>
      <c r="ZL7" s="189"/>
      <c r="ZM7" s="189"/>
      <c r="ZN7" s="189"/>
      <c r="ZO7" s="189"/>
      <c r="ZP7" s="189"/>
      <c r="ZQ7" s="189"/>
      <c r="ZR7" s="189"/>
      <c r="ZS7" s="189"/>
      <c r="ZT7" s="189"/>
      <c r="ZU7" s="189"/>
      <c r="ZV7" s="189"/>
      <c r="ZW7" s="189"/>
      <c r="ZX7" s="189"/>
      <c r="ZY7" s="189"/>
      <c r="ZZ7" s="189"/>
      <c r="AAA7" s="189"/>
      <c r="AAB7" s="189"/>
      <c r="AAC7" s="189"/>
      <c r="AAD7" s="189"/>
      <c r="AAE7" s="189"/>
      <c r="AAF7" s="189"/>
      <c r="AAG7" s="189"/>
      <c r="AAH7" s="189"/>
      <c r="AAI7" s="189"/>
      <c r="AAJ7" s="189"/>
      <c r="AAK7" s="189"/>
      <c r="AAL7" s="189"/>
      <c r="AAM7" s="189"/>
      <c r="AAN7" s="189"/>
      <c r="AAO7" s="189"/>
      <c r="AAP7" s="189"/>
      <c r="AAQ7" s="189"/>
      <c r="AAR7" s="189"/>
      <c r="AAS7" s="189"/>
      <c r="AAT7" s="189"/>
      <c r="AAU7" s="189"/>
      <c r="AAV7" s="189"/>
      <c r="AAW7" s="189"/>
      <c r="AAX7" s="189"/>
      <c r="AAY7" s="189"/>
      <c r="AAZ7" s="189"/>
      <c r="ABA7" s="189"/>
      <c r="ABB7" s="189"/>
      <c r="ABC7" s="189"/>
      <c r="ABD7" s="189"/>
      <c r="ABE7" s="189"/>
      <c r="ABF7" s="189"/>
      <c r="ABG7" s="189"/>
      <c r="ABH7" s="189"/>
      <c r="ABI7" s="189"/>
      <c r="ABJ7" s="189"/>
      <c r="ABK7" s="189"/>
      <c r="ABL7" s="189"/>
      <c r="ABM7" s="189"/>
      <c r="ABN7" s="189"/>
      <c r="ABO7" s="189"/>
      <c r="ABP7" s="189"/>
      <c r="ABQ7" s="189"/>
      <c r="ABR7" s="189"/>
      <c r="ABS7" s="189"/>
      <c r="ABT7" s="189"/>
      <c r="ABU7" s="189"/>
      <c r="ABV7" s="189"/>
      <c r="ABW7" s="189"/>
      <c r="ABX7" s="189"/>
      <c r="ABY7" s="189"/>
      <c r="ABZ7" s="189"/>
      <c r="ACA7" s="189"/>
      <c r="ACB7" s="189"/>
      <c r="ACC7" s="189"/>
      <c r="ACD7" s="189"/>
      <c r="ACE7" s="189"/>
      <c r="ACF7" s="189"/>
      <c r="ACG7" s="189"/>
      <c r="ACH7" s="189"/>
      <c r="ACI7" s="189"/>
      <c r="ACJ7" s="189"/>
      <c r="ACK7" s="189"/>
      <c r="ACL7" s="189"/>
      <c r="ACM7" s="189"/>
      <c r="ACN7" s="189"/>
      <c r="ACO7" s="189"/>
      <c r="ACP7" s="189"/>
      <c r="ACQ7" s="189"/>
      <c r="ACR7" s="189"/>
      <c r="ACS7" s="189"/>
      <c r="ACT7" s="189"/>
      <c r="ACU7" s="189"/>
      <c r="ACV7" s="189"/>
      <c r="ACW7" s="189"/>
      <c r="ACX7" s="189"/>
      <c r="ACY7" s="189"/>
      <c r="ACZ7" s="189"/>
      <c r="ADA7" s="189"/>
      <c r="ADB7" s="189"/>
      <c r="ADC7" s="189"/>
      <c r="ADD7" s="189"/>
      <c r="ADE7" s="189"/>
      <c r="ADF7" s="189"/>
      <c r="ADG7" s="189"/>
      <c r="ADH7" s="189"/>
      <c r="ADI7" s="189"/>
      <c r="ADJ7" s="189"/>
      <c r="ADK7" s="189"/>
      <c r="ADL7" s="189"/>
      <c r="ADM7" s="189"/>
      <c r="ADN7" s="189"/>
      <c r="ADO7" s="189"/>
      <c r="ADP7" s="189"/>
      <c r="ADQ7" s="189"/>
      <c r="ADR7" s="189"/>
      <c r="ADS7" s="189"/>
      <c r="ADT7" s="189"/>
      <c r="ADU7" s="189"/>
      <c r="ADV7" s="189"/>
      <c r="ADW7" s="189"/>
      <c r="ADX7" s="189"/>
      <c r="ADY7" s="189"/>
      <c r="ADZ7" s="189"/>
      <c r="AEA7" s="189"/>
      <c r="AEB7" s="189"/>
      <c r="AEC7" s="189"/>
      <c r="AED7" s="189"/>
      <c r="AEE7" s="189"/>
      <c r="AEF7" s="189"/>
      <c r="AEG7" s="189"/>
      <c r="AEH7" s="189"/>
      <c r="AEI7" s="189"/>
      <c r="AEJ7" s="189"/>
      <c r="AEK7" s="189"/>
      <c r="AEL7" s="189"/>
      <c r="AEM7" s="189"/>
      <c r="AEN7" s="189"/>
      <c r="AEO7" s="189"/>
      <c r="AEP7" s="189"/>
      <c r="AEQ7" s="189"/>
      <c r="AER7" s="189"/>
      <c r="AES7" s="189"/>
      <c r="AET7" s="189"/>
      <c r="AEU7" s="189"/>
      <c r="AEV7" s="189"/>
      <c r="AEW7" s="189"/>
      <c r="AEX7" s="189"/>
      <c r="AEY7" s="189"/>
      <c r="AEZ7" s="189"/>
      <c r="AFA7" s="189"/>
      <c r="AFB7" s="189"/>
      <c r="AFC7" s="189"/>
      <c r="AFD7" s="189"/>
      <c r="AFE7" s="189"/>
      <c r="AFF7" s="189"/>
      <c r="AFG7" s="189"/>
      <c r="AFH7" s="189"/>
      <c r="AFI7" s="189"/>
      <c r="AFJ7" s="189"/>
      <c r="AFK7" s="189"/>
      <c r="AFL7" s="189"/>
      <c r="AFM7" s="189"/>
      <c r="AFN7" s="189"/>
      <c r="AFO7" s="189"/>
      <c r="AFP7" s="189"/>
      <c r="AFQ7" s="189"/>
      <c r="AFR7" s="189"/>
      <c r="AFS7" s="189"/>
      <c r="AFT7" s="189"/>
      <c r="AFU7" s="189"/>
      <c r="AFV7" s="189"/>
      <c r="AFW7" s="189"/>
      <c r="AFX7" s="189"/>
      <c r="AFY7" s="189"/>
      <c r="AFZ7" s="189"/>
      <c r="AGA7" s="189"/>
      <c r="AGB7" s="189"/>
      <c r="AGC7" s="189"/>
      <c r="AGD7" s="189"/>
      <c r="AGE7" s="189"/>
      <c r="AGF7" s="189"/>
      <c r="AGG7" s="189"/>
      <c r="AGH7" s="189"/>
      <c r="AGI7" s="189"/>
      <c r="AGJ7" s="189"/>
      <c r="AGK7" s="189"/>
      <c r="AGL7" s="189"/>
      <c r="AGM7" s="189"/>
      <c r="AGN7" s="189"/>
      <c r="AGO7" s="189"/>
      <c r="AGP7" s="189"/>
      <c r="AGQ7" s="189"/>
      <c r="AGR7" s="189"/>
      <c r="AGS7" s="189"/>
      <c r="AGT7" s="189"/>
      <c r="AGU7" s="189"/>
      <c r="AGV7" s="189"/>
      <c r="AGW7" s="189"/>
      <c r="AGX7" s="189"/>
      <c r="AGY7" s="189"/>
      <c r="AGZ7" s="189"/>
      <c r="AHA7" s="189"/>
      <c r="AHB7" s="189"/>
      <c r="AHC7" s="189"/>
      <c r="AHD7" s="189"/>
      <c r="AHE7" s="189"/>
      <c r="AHF7" s="189"/>
      <c r="AHG7" s="189"/>
      <c r="AHH7" s="189"/>
      <c r="AHI7" s="189"/>
      <c r="AHJ7" s="189"/>
      <c r="AHK7" s="189"/>
      <c r="AHL7" s="189"/>
      <c r="AHM7" s="189"/>
      <c r="AHN7" s="189"/>
      <c r="AHO7" s="189"/>
      <c r="AHP7" s="189"/>
      <c r="AHQ7" s="189"/>
      <c r="AHR7" s="189"/>
      <c r="AHS7" s="189"/>
      <c r="AHT7" s="189"/>
      <c r="AHU7" s="189"/>
      <c r="AHV7" s="189"/>
      <c r="AHW7" s="189"/>
      <c r="AHX7" s="189"/>
      <c r="AHY7" s="189"/>
      <c r="AHZ7" s="189"/>
      <c r="AIA7" s="189"/>
      <c r="AIB7" s="189"/>
      <c r="AIC7" s="189"/>
      <c r="AID7" s="189"/>
      <c r="AIE7" s="189"/>
      <c r="AIF7" s="189"/>
      <c r="AIG7" s="189"/>
      <c r="AIH7" s="189"/>
      <c r="AII7" s="189"/>
      <c r="AIJ7" s="189"/>
      <c r="AIK7" s="189"/>
      <c r="AIL7" s="189"/>
      <c r="AIM7" s="189"/>
      <c r="AIN7" s="189"/>
      <c r="AIO7" s="189"/>
      <c r="AIP7" s="189"/>
      <c r="AIQ7" s="189"/>
      <c r="AIR7" s="189"/>
      <c r="AIS7" s="189"/>
      <c r="AIT7" s="189"/>
      <c r="AIU7" s="189"/>
      <c r="AIV7" s="189"/>
      <c r="AIW7" s="189"/>
      <c r="AIX7" s="189"/>
      <c r="AIY7" s="189"/>
      <c r="AIZ7" s="189"/>
      <c r="AJA7" s="189"/>
      <c r="AJB7" s="189"/>
      <c r="AJC7" s="189"/>
      <c r="AJD7" s="189"/>
      <c r="AJE7" s="189"/>
      <c r="AJF7" s="189"/>
      <c r="AJG7" s="189"/>
      <c r="AJH7" s="189"/>
      <c r="AJI7" s="189"/>
      <c r="AJJ7" s="189"/>
      <c r="AJK7" s="189"/>
      <c r="AJL7" s="189"/>
      <c r="AJM7" s="189"/>
      <c r="AJN7" s="189"/>
      <c r="AJO7" s="189"/>
      <c r="AJP7" s="189"/>
      <c r="AJQ7" s="189"/>
      <c r="AJR7" s="189"/>
      <c r="AJS7" s="189"/>
      <c r="AJT7" s="189"/>
      <c r="AJU7" s="189"/>
      <c r="AJV7" s="189"/>
      <c r="AJW7" s="189"/>
      <c r="AJX7" s="189"/>
      <c r="AJY7" s="189"/>
      <c r="AJZ7" s="189"/>
      <c r="AKA7" s="189"/>
      <c r="AKB7" s="189"/>
      <c r="AKC7" s="189"/>
      <c r="AKD7" s="189"/>
      <c r="AKE7" s="189"/>
      <c r="AKF7" s="189"/>
      <c r="AKG7" s="189"/>
      <c r="AKH7" s="189"/>
      <c r="AKI7" s="189"/>
      <c r="AKJ7" s="189"/>
      <c r="AKK7" s="189"/>
      <c r="AKL7" s="189"/>
      <c r="AKM7" s="189"/>
      <c r="AKN7" s="189"/>
      <c r="AKO7" s="189"/>
      <c r="AKP7" s="189"/>
      <c r="AKQ7" s="189"/>
      <c r="AKR7" s="189"/>
      <c r="AKS7" s="189"/>
      <c r="AKT7" s="189"/>
      <c r="AKU7" s="189"/>
      <c r="AKV7" s="189"/>
      <c r="AKW7" s="189"/>
      <c r="AKX7" s="189"/>
      <c r="AKY7" s="189"/>
      <c r="AKZ7" s="189"/>
      <c r="ALA7" s="189"/>
      <c r="ALB7" s="189"/>
      <c r="ALC7" s="189"/>
      <c r="ALD7" s="189"/>
      <c r="ALE7" s="189"/>
      <c r="ALF7" s="189"/>
      <c r="ALG7" s="189"/>
      <c r="ALH7" s="189"/>
      <c r="ALI7" s="189"/>
      <c r="ALJ7" s="189"/>
      <c r="ALK7" s="189"/>
      <c r="ALL7" s="189"/>
      <c r="ALM7" s="189"/>
      <c r="ALN7" s="189"/>
      <c r="ALO7" s="189"/>
      <c r="ALP7" s="189"/>
      <c r="ALQ7" s="189"/>
      <c r="ALR7" s="189"/>
      <c r="ALS7" s="189"/>
      <c r="ALT7" s="189"/>
      <c r="ALU7" s="189"/>
      <c r="ALV7" s="189"/>
      <c r="ALW7" s="189"/>
      <c r="ALX7" s="189"/>
      <c r="ALY7" s="189"/>
      <c r="ALZ7" s="189"/>
      <c r="AMA7" s="189"/>
      <c r="AMB7" s="189"/>
      <c r="AMC7" s="189"/>
      <c r="AMD7" s="189"/>
      <c r="AME7" s="189"/>
      <c r="AMF7" s="189"/>
      <c r="AMG7" s="189"/>
      <c r="AMH7" s="189"/>
      <c r="AMI7" s="189"/>
      <c r="AMJ7" s="189"/>
    </row>
    <row r="8" spans="1:1024" ht="15">
      <c r="A8" s="306" t="e">
        <f ca="1">_xlfn.XLOOKUP(B8,'MACROATTIVITÀ A'!C982,'MACROATTIVITÀ A'!G982)</f>
        <v>#NAME?</v>
      </c>
      <c r="B8" s="307" t="s">
        <v>79</v>
      </c>
      <c r="C8" s="307" t="s">
        <v>870</v>
      </c>
      <c r="D8" s="308" t="s">
        <v>435</v>
      </c>
      <c r="E8" s="308" t="s">
        <v>1044</v>
      </c>
      <c r="F8" s="309" t="s">
        <v>553</v>
      </c>
      <c r="G8" s="310">
        <f>'MACROATTIVITÀ A'!E1033</f>
        <v>0</v>
      </c>
      <c r="H8" s="311">
        <f>'MACROATTIVITÀ A'!E1014</f>
        <v>0</v>
      </c>
      <c r="I8" s="311">
        <f>'MACROATTIVITÀ A'!E1020</f>
        <v>0</v>
      </c>
      <c r="J8" s="311">
        <f>'MACROATTIVITÀ A'!E1015</f>
        <v>0</v>
      </c>
      <c r="K8" s="311">
        <f>'MACROATTIVITÀ A'!E1016</f>
        <v>0</v>
      </c>
      <c r="L8" s="311">
        <f>'MACROATTIVITÀ A'!E1017+'MACROATTIVITÀ A'!E1018+'MACROATTIVITÀ A'!E1019</f>
        <v>0</v>
      </c>
      <c r="M8" s="312">
        <f>'MACROATTIVITÀ A'!$E1023</f>
        <v>0</v>
      </c>
      <c r="N8" s="312">
        <f>'MACROATTIVITÀ A'!$E1024</f>
        <v>0</v>
      </c>
      <c r="O8" s="312">
        <f>'MACROATTIVITÀ A'!$E1025</f>
        <v>0</v>
      </c>
      <c r="P8" s="312">
        <f>'MACROATTIVITÀ A'!$E1026</f>
        <v>0</v>
      </c>
      <c r="Q8" s="312">
        <f>'MACROATTIVITÀ A'!$E1027</f>
        <v>0</v>
      </c>
      <c r="R8" s="312">
        <f>'MACROATTIVITÀ A'!$E1028</f>
        <v>0</v>
      </c>
      <c r="S8" s="312">
        <f>'MACROATTIVITÀ A'!$E1029</f>
        <v>0</v>
      </c>
      <c r="T8" s="312">
        <f>'MACROATTIVITÀ A'!$E1030</f>
        <v>0</v>
      </c>
      <c r="U8" s="312">
        <f>'MACROATTIVITÀ A'!$E1031</f>
        <v>0</v>
      </c>
      <c r="V8" s="313">
        <f>'MACROATTIVITÀ A'!E1021+'MACROATTIVITÀ A'!E1022+'MACROATTIVITÀ A'!E1032</f>
        <v>0</v>
      </c>
      <c r="W8" s="314">
        <f>'MACROATTIVITÀ A'!G1033</f>
        <v>0</v>
      </c>
      <c r="X8" s="311">
        <f>'MACROATTIVITÀ A'!G1014</f>
        <v>0</v>
      </c>
      <c r="Y8" s="311">
        <f>'MACROATTIVITÀ A'!G1020</f>
        <v>0</v>
      </c>
      <c r="Z8" s="311">
        <f>'MACROATTIVITÀ A'!G1015</f>
        <v>0</v>
      </c>
      <c r="AA8" s="311">
        <f>'MACROATTIVITÀ A'!G1016</f>
        <v>0</v>
      </c>
      <c r="AB8" s="311">
        <f>'MACROATTIVITÀ A'!G1017+'MACROATTIVITÀ A'!G1018+'MACROATTIVITÀ A'!G1019</f>
        <v>0</v>
      </c>
      <c r="AC8" s="312">
        <f>'MACROATTIVITÀ A'!$G1023</f>
        <v>0</v>
      </c>
      <c r="AD8" s="312">
        <f>'MACROATTIVITÀ A'!$G1024</f>
        <v>0</v>
      </c>
      <c r="AE8" s="312">
        <f>'MACROATTIVITÀ A'!$G1025</f>
        <v>0</v>
      </c>
      <c r="AF8" s="312">
        <f>'MACROATTIVITÀ A'!$G1026</f>
        <v>0</v>
      </c>
      <c r="AG8" s="312">
        <f>'MACROATTIVITÀ A'!$G1027</f>
        <v>0</v>
      </c>
      <c r="AH8" s="312">
        <f>'MACROATTIVITÀ A'!$G1028</f>
        <v>0</v>
      </c>
      <c r="AI8" s="312">
        <f>'MACROATTIVITÀ A'!$G1029</f>
        <v>0</v>
      </c>
      <c r="AJ8" s="312">
        <f>'MACROATTIVITÀ A'!$G1030</f>
        <v>0</v>
      </c>
      <c r="AK8" s="312">
        <f>'MACROATTIVITÀ A'!$G1031</f>
        <v>0</v>
      </c>
      <c r="AL8" s="313">
        <f>'MACROATTIVITÀ A'!G1021+'MACROATTIVITÀ A'!G1022+'MACROATTIVITÀ A'!G1032</f>
        <v>0</v>
      </c>
      <c r="AM8" s="310">
        <f>'MACROATTIVITÀ A'!I1033</f>
        <v>0</v>
      </c>
      <c r="AN8" s="311">
        <f>'MACROATTIVITÀ A'!I1014</f>
        <v>0</v>
      </c>
      <c r="AO8" s="311">
        <f>'MACROATTIVITÀ A'!I1020</f>
        <v>0</v>
      </c>
      <c r="AP8" s="311">
        <f>'MACROATTIVITÀ A'!I1015</f>
        <v>0</v>
      </c>
      <c r="AQ8" s="311">
        <f>'MACROATTIVITÀ A'!I1016</f>
        <v>0</v>
      </c>
      <c r="AR8" s="311">
        <f>'MACROATTIVITÀ A'!I1017+'MACROATTIVITÀ A'!I1018+'MACROATTIVITÀ A'!I1019</f>
        <v>0</v>
      </c>
      <c r="AS8" s="312">
        <f>'MACROATTIVITÀ A'!$I1023</f>
        <v>0</v>
      </c>
      <c r="AT8" s="312">
        <f>'MACROATTIVITÀ A'!$I1024</f>
        <v>0</v>
      </c>
      <c r="AU8" s="312">
        <f>'MACROATTIVITÀ A'!$I1025</f>
        <v>0</v>
      </c>
      <c r="AV8" s="312">
        <f>'MACROATTIVITÀ A'!$I1026</f>
        <v>0</v>
      </c>
      <c r="AW8" s="312">
        <f>'MACROATTIVITÀ A'!$I1027</f>
        <v>0</v>
      </c>
      <c r="AX8" s="312">
        <f>'MACROATTIVITÀ A'!$I1028</f>
        <v>0</v>
      </c>
      <c r="AY8" s="312">
        <f>'MACROATTIVITÀ A'!$I1029</f>
        <v>0</v>
      </c>
      <c r="AZ8" s="312">
        <f>'MACROATTIVITÀ A'!$I1030</f>
        <v>0</v>
      </c>
      <c r="BA8" s="312">
        <f>'MACROATTIVITÀ A'!$I1031</f>
        <v>0</v>
      </c>
      <c r="BB8" s="313">
        <f>'MACROATTIVITÀ A'!I1021+'MACROATTIVITÀ A'!I1022+'MACROATTIVITÀ A'!I1032</f>
        <v>0</v>
      </c>
      <c r="BC8" s="310">
        <f>'MACROATTIVITÀ A'!K1033</f>
        <v>0</v>
      </c>
      <c r="BD8" s="311">
        <f>'MACROATTIVITÀ A'!K1014</f>
        <v>0</v>
      </c>
      <c r="BE8" s="311">
        <f>'MACROATTIVITÀ A'!K1020</f>
        <v>0</v>
      </c>
      <c r="BF8" s="311">
        <f>'MACROATTIVITÀ A'!K1015</f>
        <v>0</v>
      </c>
      <c r="BG8" s="311">
        <f>'MACROATTIVITÀ A'!K1016</f>
        <v>0</v>
      </c>
      <c r="BH8" s="311">
        <f>'MACROATTIVITÀ A'!K1017+'MACROATTIVITÀ A'!K1018+'MACROATTIVITÀ A'!K1019</f>
        <v>0</v>
      </c>
      <c r="BI8" s="312">
        <f>'MACROATTIVITÀ A'!$K1023</f>
        <v>0</v>
      </c>
      <c r="BJ8" s="312">
        <f>'MACROATTIVITÀ A'!$K1024</f>
        <v>0</v>
      </c>
      <c r="BK8" s="312">
        <f>'MACROATTIVITÀ A'!$K1025</f>
        <v>0</v>
      </c>
      <c r="BL8" s="312">
        <f>'MACROATTIVITÀ A'!$K1026</f>
        <v>0</v>
      </c>
      <c r="BM8" s="312">
        <f>'MACROATTIVITÀ A'!$K1027</f>
        <v>0</v>
      </c>
      <c r="BN8" s="312">
        <f>'MACROATTIVITÀ A'!$K1028</f>
        <v>0</v>
      </c>
      <c r="BO8" s="312">
        <f>'MACROATTIVITÀ A'!$K1029</f>
        <v>0</v>
      </c>
      <c r="BP8" s="312">
        <f>'MACROATTIVITÀ A'!$K1030</f>
        <v>0</v>
      </c>
      <c r="BQ8" s="312">
        <f>'MACROATTIVITÀ A'!$K1031</f>
        <v>0</v>
      </c>
      <c r="BR8" s="313">
        <f>'MACROATTIVITÀ A'!K1021+'MACROATTIVITÀ A'!K1022+'MACROATTIVITÀ A'!K1032</f>
        <v>0</v>
      </c>
      <c r="BS8" s="310">
        <f>'MACROATTIVITÀ A'!E1036</f>
        <v>0</v>
      </c>
      <c r="BT8" s="311">
        <f>'MACROATTIVITÀ A'!E1037</f>
        <v>0</v>
      </c>
      <c r="BU8" s="311">
        <f>'MACROATTIVITÀ A'!E1038</f>
        <v>0</v>
      </c>
      <c r="BV8" s="311">
        <f>'MACROATTIVITÀ A'!E1039</f>
        <v>0</v>
      </c>
      <c r="BW8" s="311">
        <f>'MACROATTIVITÀ A'!E1040</f>
        <v>0</v>
      </c>
      <c r="BX8" s="311">
        <f>'MACROATTIVITÀ A'!E1041</f>
        <v>0</v>
      </c>
      <c r="BY8" s="311">
        <f>'MACROATTIVITÀ A'!E1042</f>
        <v>0</v>
      </c>
      <c r="BZ8" s="311">
        <f>'MACROATTIVITÀ A'!E1043</f>
        <v>0</v>
      </c>
      <c r="CA8" s="312">
        <v>0</v>
      </c>
      <c r="CB8" s="310">
        <f>'MACROATTIVITÀ A'!G1036</f>
        <v>0</v>
      </c>
      <c r="CC8" s="311">
        <f>'MACROATTIVITÀ A'!G1037</f>
        <v>0</v>
      </c>
      <c r="CD8" s="311">
        <f>'MACROATTIVITÀ A'!G1038</f>
        <v>0</v>
      </c>
      <c r="CE8" s="311">
        <f>'MACROATTIVITÀ A'!G1039</f>
        <v>0</v>
      </c>
      <c r="CF8" s="311">
        <f>'MACROATTIVITÀ A'!G1040</f>
        <v>0</v>
      </c>
      <c r="CG8" s="311">
        <f>'MACROATTIVITÀ A'!G1041</f>
        <v>0</v>
      </c>
      <c r="CH8" s="311">
        <f>'MACROATTIVITÀ A'!G1042</f>
        <v>0</v>
      </c>
      <c r="CI8" s="311">
        <f>'MACROATTIVITÀ A'!G1043</f>
        <v>0</v>
      </c>
      <c r="CJ8" s="312">
        <v>0</v>
      </c>
      <c r="CK8" s="310">
        <f>'MACROATTIVITÀ A'!I1036</f>
        <v>0</v>
      </c>
      <c r="CL8" s="311">
        <f>'MACROATTIVITÀ A'!I1037</f>
        <v>0</v>
      </c>
      <c r="CM8" s="311">
        <f>'MACROATTIVITÀ A'!I1038</f>
        <v>0</v>
      </c>
      <c r="CN8" s="311">
        <f>'MACROATTIVITÀ A'!I1039</f>
        <v>0</v>
      </c>
      <c r="CO8" s="311">
        <f>'MACROATTIVITÀ A'!I1040</f>
        <v>0</v>
      </c>
      <c r="CP8" s="311">
        <f>'MACROATTIVITÀ A'!I1041</f>
        <v>0</v>
      </c>
      <c r="CQ8" s="311">
        <f>'MACROATTIVITÀ A'!I1042</f>
        <v>0</v>
      </c>
      <c r="CR8" s="311">
        <f>'MACROATTIVITÀ A'!I1043</f>
        <v>0</v>
      </c>
      <c r="CS8" s="313">
        <v>0</v>
      </c>
      <c r="CT8" s="314">
        <f>'MACROATTIVITÀ A'!K1036</f>
        <v>0</v>
      </c>
      <c r="CU8" s="311">
        <f>'MACROATTIVITÀ A'!K1037</f>
        <v>0</v>
      </c>
      <c r="CV8" s="311">
        <f>'MACROATTIVITÀ A'!K1038</f>
        <v>0</v>
      </c>
      <c r="CW8" s="311">
        <f>'MACROATTIVITÀ A'!K1039</f>
        <v>0</v>
      </c>
      <c r="CX8" s="311">
        <f>'MACROATTIVITÀ A'!K1040</f>
        <v>0</v>
      </c>
      <c r="CY8" s="311">
        <f>'MACROATTIVITÀ A'!K1041</f>
        <v>0</v>
      </c>
      <c r="CZ8" s="311">
        <f>'MACROATTIVITÀ A'!K1042</f>
        <v>0</v>
      </c>
      <c r="DA8" s="311">
        <f>'MACROATTIVITÀ A'!K1043</f>
        <v>0</v>
      </c>
      <c r="DB8" s="313">
        <v>0</v>
      </c>
      <c r="DC8" s="315">
        <f>'MACROATTIVITÀ A'!E997</f>
        <v>0</v>
      </c>
      <c r="DD8" s="316">
        <f>'MACROATTIVITÀ A'!E998</f>
        <v>0</v>
      </c>
      <c r="DE8" s="316">
        <f>'MACROATTIVITÀ A'!E1000</f>
        <v>0</v>
      </c>
      <c r="DF8" s="316">
        <f>'MACROATTIVITÀ A'!E1001</f>
        <v>0</v>
      </c>
      <c r="DG8" s="316">
        <f>'MACROATTIVITÀ A'!E1003</f>
        <v>0</v>
      </c>
      <c r="DH8" s="316">
        <f>'MACROATTIVITÀ A'!E1004</f>
        <v>0</v>
      </c>
      <c r="DI8" s="316">
        <f>'MACROATTIVITÀ A'!E1006</f>
        <v>0</v>
      </c>
      <c r="DJ8" s="317">
        <f>'MACROATTIVITÀ A'!E1007</f>
        <v>0</v>
      </c>
      <c r="DK8" s="315">
        <f>'MACROATTIVITÀ A'!G997</f>
        <v>0</v>
      </c>
      <c r="DL8" s="316">
        <f>'MACROATTIVITÀ A'!G998</f>
        <v>0</v>
      </c>
      <c r="DM8" s="316">
        <f>'MACROATTIVITÀ A'!G1000</f>
        <v>0</v>
      </c>
      <c r="DN8" s="316">
        <f>'MACROATTIVITÀ A'!G1001</f>
        <v>0</v>
      </c>
      <c r="DO8" s="316">
        <f>'MACROATTIVITÀ A'!G1003</f>
        <v>0</v>
      </c>
      <c r="DP8" s="316">
        <f>'MACROATTIVITÀ A'!G1004</f>
        <v>0</v>
      </c>
      <c r="DQ8" s="316">
        <f>'MACROATTIVITÀ A'!G1006</f>
        <v>0</v>
      </c>
      <c r="DR8" s="317">
        <f>'MACROATTIVITÀ A'!G1007</f>
        <v>0</v>
      </c>
      <c r="DS8" s="315">
        <f>'MACROATTIVITÀ A'!I997</f>
        <v>0</v>
      </c>
      <c r="DT8" s="316">
        <f>'MACROATTIVITÀ A'!I998</f>
        <v>0</v>
      </c>
      <c r="DU8" s="316">
        <f>'MACROATTIVITÀ A'!I1000</f>
        <v>0</v>
      </c>
      <c r="DV8" s="316">
        <f>'MACROATTIVITÀ A'!I1001</f>
        <v>0</v>
      </c>
      <c r="DW8" s="316">
        <f>'MACROATTIVITÀ A'!I1003</f>
        <v>0</v>
      </c>
      <c r="DX8" s="316">
        <f>'MACROATTIVITÀ A'!I1004</f>
        <v>0</v>
      </c>
      <c r="DY8" s="316">
        <f>'MACROATTIVITÀ A'!I1006</f>
        <v>0</v>
      </c>
      <c r="DZ8" s="317">
        <f>'MACROATTIVITÀ A'!I1007</f>
        <v>0</v>
      </c>
      <c r="EA8" s="318">
        <f>'MACROATTIVITÀ A'!K997</f>
        <v>0</v>
      </c>
      <c r="EB8" s="316">
        <f>'MACROATTIVITÀ A'!K998</f>
        <v>0</v>
      </c>
      <c r="EC8" s="316">
        <f>'MACROATTIVITÀ A'!K1000</f>
        <v>0</v>
      </c>
      <c r="ED8" s="316">
        <f>'MACROATTIVITÀ A'!K1001</f>
        <v>0</v>
      </c>
      <c r="EE8" s="316">
        <f>'MACROATTIVITÀ A'!K1003</f>
        <v>0</v>
      </c>
      <c r="EF8" s="316">
        <f>'MACROATTIVITÀ A'!K1004</f>
        <v>0</v>
      </c>
      <c r="EG8" s="316">
        <f>'MACROATTIVITÀ A'!K1006</f>
        <v>0</v>
      </c>
      <c r="EH8" s="319">
        <f>'MACROATTIVITÀ A'!K1007</f>
        <v>0</v>
      </c>
      <c r="EI8" s="320" t="s">
        <v>430</v>
      </c>
      <c r="EJ8" s="189"/>
      <c r="EK8" s="189"/>
      <c r="EL8" s="189"/>
      <c r="EM8" s="189"/>
      <c r="EN8" s="189"/>
      <c r="EO8" s="189"/>
      <c r="EP8" s="189"/>
      <c r="EQ8" s="189"/>
      <c r="ER8" s="189"/>
      <c r="ES8" s="189"/>
      <c r="ET8" s="189"/>
      <c r="EU8" s="189"/>
      <c r="EV8" s="189"/>
      <c r="EW8" s="189"/>
      <c r="EX8" s="189"/>
      <c r="EY8" s="189"/>
      <c r="EZ8" s="189"/>
      <c r="FA8" s="189"/>
      <c r="FB8" s="189"/>
      <c r="FC8" s="189"/>
      <c r="FD8" s="189"/>
      <c r="FE8" s="189"/>
      <c r="FF8" s="189"/>
      <c r="FG8" s="189"/>
      <c r="FH8" s="189"/>
      <c r="FI8" s="189"/>
      <c r="FJ8" s="189"/>
      <c r="FK8" s="189"/>
      <c r="FL8" s="189"/>
      <c r="FM8" s="189"/>
      <c r="FN8" s="189"/>
      <c r="FO8" s="189"/>
      <c r="FP8" s="189"/>
      <c r="FQ8" s="189"/>
      <c r="FR8" s="189"/>
      <c r="FS8" s="189"/>
      <c r="FT8" s="189"/>
      <c r="FU8" s="189"/>
      <c r="FV8" s="189"/>
      <c r="FW8" s="189"/>
      <c r="FX8" s="189"/>
      <c r="FY8" s="189"/>
      <c r="FZ8" s="189"/>
      <c r="GA8" s="189"/>
      <c r="GB8" s="189"/>
      <c r="GC8" s="189"/>
      <c r="GD8" s="189"/>
      <c r="GE8" s="189"/>
      <c r="GF8" s="189"/>
      <c r="GG8" s="189"/>
      <c r="GH8" s="189"/>
      <c r="GI8" s="189"/>
      <c r="GJ8" s="189"/>
      <c r="GK8" s="189"/>
      <c r="GL8" s="189"/>
      <c r="GM8" s="189"/>
      <c r="GN8" s="189"/>
      <c r="GO8" s="189"/>
      <c r="GP8" s="189"/>
      <c r="GQ8" s="189"/>
      <c r="GR8" s="189"/>
      <c r="GS8" s="189"/>
      <c r="GT8" s="189"/>
      <c r="GU8" s="189"/>
      <c r="GV8" s="189"/>
      <c r="GW8" s="189"/>
      <c r="GX8" s="189"/>
      <c r="GY8" s="189"/>
      <c r="GZ8" s="189"/>
      <c r="HA8" s="189"/>
      <c r="HB8" s="189"/>
      <c r="HC8" s="189"/>
      <c r="HD8" s="189"/>
      <c r="HE8" s="189"/>
      <c r="HF8" s="189"/>
      <c r="HG8" s="189"/>
      <c r="HH8" s="189"/>
      <c r="HI8" s="189"/>
      <c r="HJ8" s="189"/>
      <c r="HK8" s="189"/>
      <c r="HL8" s="189"/>
      <c r="HM8" s="189"/>
      <c r="HN8" s="189"/>
      <c r="HO8" s="189"/>
      <c r="HP8" s="189"/>
      <c r="HQ8" s="189"/>
      <c r="HR8" s="189"/>
      <c r="HS8" s="189"/>
      <c r="HT8" s="189"/>
      <c r="HU8" s="189"/>
      <c r="HV8" s="189"/>
      <c r="HW8" s="189"/>
      <c r="HX8" s="189"/>
      <c r="HY8" s="189"/>
      <c r="HZ8" s="189"/>
      <c r="IA8" s="189"/>
      <c r="IB8" s="189"/>
      <c r="IC8" s="189"/>
      <c r="ID8" s="189"/>
      <c r="IE8" s="189"/>
      <c r="IF8" s="189"/>
      <c r="IG8" s="189"/>
      <c r="IH8" s="189"/>
      <c r="II8" s="189"/>
      <c r="IJ8" s="189"/>
      <c r="IK8" s="189"/>
      <c r="IL8" s="189"/>
      <c r="IM8" s="189"/>
      <c r="IN8" s="189"/>
      <c r="IO8" s="189"/>
      <c r="IP8" s="189"/>
      <c r="IQ8" s="189"/>
      <c r="IR8" s="189"/>
      <c r="IS8" s="189"/>
      <c r="IT8" s="189"/>
      <c r="IU8" s="189"/>
      <c r="IV8" s="189"/>
      <c r="IW8" s="189"/>
      <c r="IX8" s="189"/>
      <c r="IY8" s="189"/>
      <c r="IZ8" s="189"/>
      <c r="JA8" s="189"/>
      <c r="JB8" s="189"/>
      <c r="JC8" s="189"/>
      <c r="JD8" s="189"/>
      <c r="JE8" s="189"/>
      <c r="JF8" s="189"/>
      <c r="JG8" s="189"/>
      <c r="JH8" s="189"/>
      <c r="JI8" s="189"/>
      <c r="JJ8" s="189"/>
      <c r="JK8" s="189"/>
      <c r="JL8" s="189"/>
      <c r="JM8" s="189"/>
      <c r="JN8" s="189"/>
      <c r="JO8" s="189"/>
      <c r="JP8" s="189"/>
      <c r="JQ8" s="189"/>
      <c r="JR8" s="189"/>
      <c r="JS8" s="189"/>
      <c r="JT8" s="189"/>
      <c r="JU8" s="189"/>
      <c r="JV8" s="189"/>
      <c r="JW8" s="189"/>
      <c r="JX8" s="189"/>
      <c r="JY8" s="189"/>
      <c r="JZ8" s="189"/>
      <c r="KA8" s="189"/>
      <c r="KB8" s="189"/>
      <c r="KC8" s="189"/>
      <c r="KD8" s="189"/>
      <c r="KE8" s="189"/>
      <c r="KF8" s="189"/>
      <c r="KG8" s="189"/>
      <c r="KH8" s="189"/>
      <c r="KI8" s="189"/>
      <c r="KJ8" s="189"/>
      <c r="KK8" s="189"/>
      <c r="KL8" s="189"/>
      <c r="KM8" s="189"/>
      <c r="KN8" s="189"/>
      <c r="KO8" s="189"/>
      <c r="KP8" s="189"/>
      <c r="KQ8" s="189"/>
      <c r="KR8" s="189"/>
      <c r="KS8" s="189"/>
      <c r="KT8" s="189"/>
      <c r="KU8" s="189"/>
      <c r="KV8" s="189"/>
      <c r="KW8" s="189"/>
      <c r="KX8" s="189"/>
      <c r="KY8" s="189"/>
      <c r="KZ8" s="189"/>
      <c r="LA8" s="189"/>
      <c r="LB8" s="189"/>
      <c r="LC8" s="189"/>
      <c r="LD8" s="189"/>
      <c r="LE8" s="189"/>
      <c r="LF8" s="189"/>
      <c r="LG8" s="189"/>
      <c r="LH8" s="189"/>
      <c r="LI8" s="189"/>
      <c r="LJ8" s="189"/>
      <c r="LK8" s="189"/>
      <c r="LL8" s="189"/>
      <c r="LM8" s="189"/>
      <c r="LN8" s="189"/>
      <c r="LO8" s="189"/>
      <c r="LP8" s="189"/>
      <c r="LQ8" s="189"/>
      <c r="LR8" s="189"/>
      <c r="LS8" s="189"/>
      <c r="LT8" s="189"/>
      <c r="LU8" s="189"/>
      <c r="LV8" s="189"/>
      <c r="LW8" s="189"/>
      <c r="LX8" s="189"/>
      <c r="LY8" s="189"/>
      <c r="LZ8" s="189"/>
      <c r="MA8" s="189"/>
      <c r="MB8" s="189"/>
      <c r="MC8" s="189"/>
      <c r="MD8" s="189"/>
      <c r="ME8" s="189"/>
      <c r="MF8" s="189"/>
      <c r="MG8" s="189"/>
      <c r="MH8" s="189"/>
      <c r="MI8" s="189"/>
      <c r="MJ8" s="189"/>
      <c r="MK8" s="189"/>
      <c r="ML8" s="189"/>
      <c r="MM8" s="189"/>
      <c r="MN8" s="189"/>
      <c r="MO8" s="189"/>
      <c r="MP8" s="189"/>
      <c r="MQ8" s="189"/>
      <c r="MR8" s="189"/>
      <c r="MS8" s="189"/>
      <c r="MT8" s="189"/>
      <c r="MU8" s="189"/>
      <c r="MV8" s="189"/>
      <c r="MW8" s="189"/>
      <c r="MX8" s="189"/>
      <c r="MY8" s="189"/>
      <c r="MZ8" s="189"/>
      <c r="NA8" s="189"/>
      <c r="NB8" s="189"/>
      <c r="NC8" s="189"/>
      <c r="ND8" s="189"/>
      <c r="NE8" s="189"/>
      <c r="NF8" s="189"/>
      <c r="NG8" s="189"/>
      <c r="NH8" s="189"/>
      <c r="NI8" s="189"/>
      <c r="NJ8" s="189"/>
      <c r="NK8" s="189"/>
      <c r="NL8" s="189"/>
      <c r="NM8" s="189"/>
      <c r="NN8" s="189"/>
      <c r="NO8" s="189"/>
      <c r="NP8" s="189"/>
      <c r="NQ8" s="189"/>
      <c r="NR8" s="189"/>
      <c r="NS8" s="189"/>
      <c r="NT8" s="189"/>
      <c r="NU8" s="189"/>
      <c r="NV8" s="189"/>
      <c r="NW8" s="189"/>
      <c r="NX8" s="189"/>
      <c r="NY8" s="189"/>
      <c r="NZ8" s="189"/>
      <c r="OA8" s="189"/>
      <c r="OB8" s="189"/>
      <c r="OC8" s="189"/>
      <c r="OD8" s="189"/>
      <c r="OE8" s="189"/>
      <c r="OF8" s="189"/>
      <c r="OG8" s="189"/>
      <c r="OH8" s="189"/>
      <c r="OI8" s="189"/>
      <c r="OJ8" s="189"/>
      <c r="OK8" s="189"/>
      <c r="OL8" s="189"/>
      <c r="OM8" s="189"/>
      <c r="ON8" s="189"/>
      <c r="OO8" s="189"/>
      <c r="OP8" s="189"/>
      <c r="OQ8" s="189"/>
      <c r="OR8" s="189"/>
      <c r="OS8" s="189"/>
      <c r="OT8" s="189"/>
      <c r="OU8" s="189"/>
      <c r="OV8" s="189"/>
      <c r="OW8" s="189"/>
      <c r="OX8" s="189"/>
      <c r="OY8" s="189"/>
      <c r="OZ8" s="189"/>
      <c r="PA8" s="189"/>
      <c r="PB8" s="189"/>
      <c r="PC8" s="189"/>
      <c r="PD8" s="189"/>
      <c r="PE8" s="189"/>
      <c r="PF8" s="189"/>
      <c r="PG8" s="189"/>
      <c r="PH8" s="189"/>
      <c r="PI8" s="189"/>
      <c r="PJ8" s="189"/>
      <c r="PK8" s="189"/>
      <c r="PL8" s="189"/>
      <c r="PM8" s="189"/>
      <c r="PN8" s="189"/>
      <c r="PO8" s="189"/>
      <c r="PP8" s="189"/>
      <c r="PQ8" s="189"/>
      <c r="PR8" s="189"/>
      <c r="PS8" s="189"/>
      <c r="PT8" s="189"/>
      <c r="PU8" s="189"/>
      <c r="PV8" s="189"/>
      <c r="PW8" s="189"/>
      <c r="PX8" s="189"/>
      <c r="PY8" s="189"/>
      <c r="PZ8" s="189"/>
      <c r="QA8" s="189"/>
      <c r="QB8" s="189"/>
      <c r="QC8" s="189"/>
      <c r="QD8" s="189"/>
      <c r="QE8" s="189"/>
      <c r="QF8" s="189"/>
      <c r="QG8" s="189"/>
      <c r="QH8" s="189"/>
      <c r="QI8" s="189"/>
      <c r="QJ8" s="189"/>
      <c r="QK8" s="189"/>
      <c r="QL8" s="189"/>
      <c r="QM8" s="189"/>
      <c r="QN8" s="189"/>
      <c r="QO8" s="189"/>
      <c r="QP8" s="189"/>
      <c r="QQ8" s="189"/>
      <c r="QR8" s="189"/>
      <c r="QS8" s="189"/>
      <c r="QT8" s="189"/>
      <c r="QU8" s="189"/>
      <c r="QV8" s="189"/>
      <c r="QW8" s="189"/>
      <c r="QX8" s="189"/>
      <c r="QY8" s="189"/>
      <c r="QZ8" s="189"/>
      <c r="RA8" s="189"/>
      <c r="RB8" s="189"/>
      <c r="RC8" s="189"/>
      <c r="RD8" s="189"/>
      <c r="RE8" s="189"/>
      <c r="RF8" s="189"/>
      <c r="RG8" s="189"/>
      <c r="RH8" s="189"/>
      <c r="RI8" s="189"/>
      <c r="RJ8" s="189"/>
      <c r="RK8" s="189"/>
      <c r="RL8" s="189"/>
      <c r="RM8" s="189"/>
      <c r="RN8" s="189"/>
      <c r="RO8" s="189"/>
      <c r="RP8" s="189"/>
      <c r="RQ8" s="189"/>
      <c r="RR8" s="189"/>
      <c r="RS8" s="189"/>
      <c r="RT8" s="189"/>
      <c r="RU8" s="189"/>
      <c r="RV8" s="189"/>
      <c r="RW8" s="189"/>
      <c r="RX8" s="189"/>
      <c r="RY8" s="189"/>
      <c r="RZ8" s="189"/>
      <c r="SA8" s="189"/>
      <c r="SB8" s="189"/>
      <c r="SC8" s="189"/>
      <c r="SD8" s="189"/>
      <c r="SE8" s="189"/>
      <c r="SF8" s="189"/>
      <c r="SG8" s="189"/>
      <c r="SH8" s="189"/>
      <c r="SI8" s="189"/>
      <c r="SJ8" s="189"/>
      <c r="SK8" s="189"/>
      <c r="SL8" s="189"/>
      <c r="SM8" s="189"/>
      <c r="SN8" s="189"/>
      <c r="SO8" s="189"/>
      <c r="SP8" s="189"/>
      <c r="SQ8" s="189"/>
      <c r="SR8" s="189"/>
      <c r="SS8" s="189"/>
      <c r="ST8" s="189"/>
      <c r="SU8" s="189"/>
      <c r="SV8" s="189"/>
      <c r="SW8" s="189"/>
      <c r="SX8" s="189"/>
      <c r="SY8" s="189"/>
      <c r="SZ8" s="189"/>
      <c r="TA8" s="189"/>
      <c r="TB8" s="189"/>
      <c r="TC8" s="189"/>
      <c r="TD8" s="189"/>
      <c r="TE8" s="189"/>
      <c r="TF8" s="189"/>
      <c r="TG8" s="189"/>
      <c r="TH8" s="189"/>
      <c r="TI8" s="189"/>
      <c r="TJ8" s="189"/>
      <c r="TK8" s="189"/>
      <c r="TL8" s="189"/>
      <c r="TM8" s="189"/>
      <c r="TN8" s="189"/>
      <c r="TO8" s="189"/>
      <c r="TP8" s="189"/>
      <c r="TQ8" s="189"/>
      <c r="TR8" s="189"/>
      <c r="TS8" s="189"/>
      <c r="TT8" s="189"/>
      <c r="TU8" s="189"/>
      <c r="TV8" s="189"/>
      <c r="TW8" s="189"/>
      <c r="TX8" s="189"/>
      <c r="TY8" s="189"/>
      <c r="TZ8" s="189"/>
      <c r="UA8" s="189"/>
      <c r="UB8" s="189"/>
      <c r="UC8" s="189"/>
      <c r="UD8" s="189"/>
      <c r="UE8" s="189"/>
      <c r="UF8" s="189"/>
      <c r="UG8" s="189"/>
      <c r="UH8" s="189"/>
      <c r="UI8" s="189"/>
      <c r="UJ8" s="189"/>
      <c r="UK8" s="189"/>
      <c r="UL8" s="189"/>
      <c r="UM8" s="189"/>
      <c r="UN8" s="189"/>
      <c r="UO8" s="189"/>
      <c r="UP8" s="189"/>
      <c r="UQ8" s="189"/>
      <c r="UR8" s="189"/>
      <c r="US8" s="189"/>
      <c r="UT8" s="189"/>
      <c r="UU8" s="189"/>
      <c r="UV8" s="189"/>
      <c r="UW8" s="189"/>
      <c r="UX8" s="189"/>
      <c r="UY8" s="189"/>
      <c r="UZ8" s="189"/>
      <c r="VA8" s="189"/>
      <c r="VB8" s="189"/>
      <c r="VC8" s="189"/>
      <c r="VD8" s="189"/>
      <c r="VE8" s="189"/>
      <c r="VF8" s="189"/>
      <c r="VG8" s="189"/>
      <c r="VH8" s="189"/>
      <c r="VI8" s="189"/>
      <c r="VJ8" s="189"/>
      <c r="VK8" s="189"/>
      <c r="VL8" s="189"/>
      <c r="VM8" s="189"/>
      <c r="VN8" s="189"/>
      <c r="VO8" s="189"/>
      <c r="VP8" s="189"/>
      <c r="VQ8" s="189"/>
      <c r="VR8" s="189"/>
      <c r="VS8" s="189"/>
      <c r="VT8" s="189"/>
      <c r="VU8" s="189"/>
      <c r="VV8" s="189"/>
      <c r="VW8" s="189"/>
      <c r="VX8" s="189"/>
      <c r="VY8" s="189"/>
      <c r="VZ8" s="189"/>
      <c r="WA8" s="189"/>
      <c r="WB8" s="189"/>
      <c r="WC8" s="189"/>
      <c r="WD8" s="189"/>
      <c r="WE8" s="189"/>
      <c r="WF8" s="189"/>
      <c r="WG8" s="189"/>
      <c r="WH8" s="189"/>
      <c r="WI8" s="189"/>
      <c r="WJ8" s="189"/>
      <c r="WK8" s="189"/>
      <c r="WL8" s="189"/>
      <c r="WM8" s="189"/>
      <c r="WN8" s="189"/>
      <c r="WO8" s="189"/>
      <c r="WP8" s="189"/>
      <c r="WQ8" s="189"/>
      <c r="WR8" s="189"/>
      <c r="WS8" s="189"/>
      <c r="WT8" s="189"/>
      <c r="WU8" s="189"/>
      <c r="WV8" s="189"/>
      <c r="WW8" s="189"/>
      <c r="WX8" s="189"/>
      <c r="WY8" s="189"/>
      <c r="WZ8" s="189"/>
      <c r="XA8" s="189"/>
      <c r="XB8" s="189"/>
      <c r="XC8" s="189"/>
      <c r="XD8" s="189"/>
      <c r="XE8" s="189"/>
      <c r="XF8" s="189"/>
      <c r="XG8" s="189"/>
      <c r="XH8" s="189"/>
      <c r="XI8" s="189"/>
      <c r="XJ8" s="189"/>
      <c r="XK8" s="189"/>
      <c r="XL8" s="189"/>
      <c r="XM8" s="189"/>
      <c r="XN8" s="189"/>
      <c r="XO8" s="189"/>
      <c r="XP8" s="189"/>
      <c r="XQ8" s="189"/>
      <c r="XR8" s="189"/>
      <c r="XS8" s="189"/>
      <c r="XT8" s="189"/>
      <c r="XU8" s="189"/>
      <c r="XV8" s="189"/>
      <c r="XW8" s="189"/>
      <c r="XX8" s="189"/>
      <c r="XY8" s="189"/>
      <c r="XZ8" s="189"/>
      <c r="YA8" s="189"/>
      <c r="YB8" s="189"/>
      <c r="YC8" s="189"/>
      <c r="YD8" s="189"/>
      <c r="YE8" s="189"/>
      <c r="YF8" s="189"/>
      <c r="YG8" s="189"/>
      <c r="YH8" s="189"/>
      <c r="YI8" s="189"/>
      <c r="YJ8" s="189"/>
      <c r="YK8" s="189"/>
      <c r="YL8" s="189"/>
      <c r="YM8" s="189"/>
      <c r="YN8" s="189"/>
      <c r="YO8" s="189"/>
      <c r="YP8" s="189"/>
      <c r="YQ8" s="189"/>
      <c r="YR8" s="189"/>
      <c r="YS8" s="189"/>
      <c r="YT8" s="189"/>
      <c r="YU8" s="189"/>
      <c r="YV8" s="189"/>
      <c r="YW8" s="189"/>
      <c r="YX8" s="189"/>
      <c r="YY8" s="189"/>
      <c r="YZ8" s="189"/>
      <c r="ZA8" s="189"/>
      <c r="ZB8" s="189"/>
      <c r="ZC8" s="189"/>
      <c r="ZD8" s="189"/>
      <c r="ZE8" s="189"/>
      <c r="ZF8" s="189"/>
      <c r="ZG8" s="189"/>
      <c r="ZH8" s="189"/>
      <c r="ZI8" s="189"/>
      <c r="ZJ8" s="189"/>
      <c r="ZK8" s="189"/>
      <c r="ZL8" s="189"/>
      <c r="ZM8" s="189"/>
      <c r="ZN8" s="189"/>
      <c r="ZO8" s="189"/>
      <c r="ZP8" s="189"/>
      <c r="ZQ8" s="189"/>
      <c r="ZR8" s="189"/>
      <c r="ZS8" s="189"/>
      <c r="ZT8" s="189"/>
      <c r="ZU8" s="189"/>
      <c r="ZV8" s="189"/>
      <c r="ZW8" s="189"/>
      <c r="ZX8" s="189"/>
      <c r="ZY8" s="189"/>
      <c r="ZZ8" s="189"/>
      <c r="AAA8" s="189"/>
      <c r="AAB8" s="189"/>
      <c r="AAC8" s="189"/>
      <c r="AAD8" s="189"/>
      <c r="AAE8" s="189"/>
      <c r="AAF8" s="189"/>
      <c r="AAG8" s="189"/>
      <c r="AAH8" s="189"/>
      <c r="AAI8" s="189"/>
      <c r="AAJ8" s="189"/>
      <c r="AAK8" s="189"/>
      <c r="AAL8" s="189"/>
      <c r="AAM8" s="189"/>
      <c r="AAN8" s="189"/>
      <c r="AAO8" s="189"/>
      <c r="AAP8" s="189"/>
      <c r="AAQ8" s="189"/>
      <c r="AAR8" s="189"/>
      <c r="AAS8" s="189"/>
      <c r="AAT8" s="189"/>
      <c r="AAU8" s="189"/>
      <c r="AAV8" s="189"/>
      <c r="AAW8" s="189"/>
      <c r="AAX8" s="189"/>
      <c r="AAY8" s="189"/>
      <c r="AAZ8" s="189"/>
      <c r="ABA8" s="189"/>
      <c r="ABB8" s="189"/>
      <c r="ABC8" s="189"/>
      <c r="ABD8" s="189"/>
      <c r="ABE8" s="189"/>
      <c r="ABF8" s="189"/>
      <c r="ABG8" s="189"/>
      <c r="ABH8" s="189"/>
      <c r="ABI8" s="189"/>
      <c r="ABJ8" s="189"/>
      <c r="ABK8" s="189"/>
      <c r="ABL8" s="189"/>
      <c r="ABM8" s="189"/>
      <c r="ABN8" s="189"/>
      <c r="ABO8" s="189"/>
      <c r="ABP8" s="189"/>
      <c r="ABQ8" s="189"/>
      <c r="ABR8" s="189"/>
      <c r="ABS8" s="189"/>
      <c r="ABT8" s="189"/>
      <c r="ABU8" s="189"/>
      <c r="ABV8" s="189"/>
      <c r="ABW8" s="189"/>
      <c r="ABX8" s="189"/>
      <c r="ABY8" s="189"/>
      <c r="ABZ8" s="189"/>
      <c r="ACA8" s="189"/>
      <c r="ACB8" s="189"/>
      <c r="ACC8" s="189"/>
      <c r="ACD8" s="189"/>
      <c r="ACE8" s="189"/>
      <c r="ACF8" s="189"/>
      <c r="ACG8" s="189"/>
      <c r="ACH8" s="189"/>
      <c r="ACI8" s="189"/>
      <c r="ACJ8" s="189"/>
      <c r="ACK8" s="189"/>
      <c r="ACL8" s="189"/>
      <c r="ACM8" s="189"/>
      <c r="ACN8" s="189"/>
      <c r="ACO8" s="189"/>
      <c r="ACP8" s="189"/>
      <c r="ACQ8" s="189"/>
      <c r="ACR8" s="189"/>
      <c r="ACS8" s="189"/>
      <c r="ACT8" s="189"/>
      <c r="ACU8" s="189"/>
      <c r="ACV8" s="189"/>
      <c r="ACW8" s="189"/>
      <c r="ACX8" s="189"/>
      <c r="ACY8" s="189"/>
      <c r="ACZ8" s="189"/>
      <c r="ADA8" s="189"/>
      <c r="ADB8" s="189"/>
      <c r="ADC8" s="189"/>
      <c r="ADD8" s="189"/>
      <c r="ADE8" s="189"/>
      <c r="ADF8" s="189"/>
      <c r="ADG8" s="189"/>
      <c r="ADH8" s="189"/>
      <c r="ADI8" s="189"/>
      <c r="ADJ8" s="189"/>
      <c r="ADK8" s="189"/>
      <c r="ADL8" s="189"/>
      <c r="ADM8" s="189"/>
      <c r="ADN8" s="189"/>
      <c r="ADO8" s="189"/>
      <c r="ADP8" s="189"/>
      <c r="ADQ8" s="189"/>
      <c r="ADR8" s="189"/>
      <c r="ADS8" s="189"/>
      <c r="ADT8" s="189"/>
      <c r="ADU8" s="189"/>
      <c r="ADV8" s="189"/>
      <c r="ADW8" s="189"/>
      <c r="ADX8" s="189"/>
      <c r="ADY8" s="189"/>
      <c r="ADZ8" s="189"/>
      <c r="AEA8" s="189"/>
      <c r="AEB8" s="189"/>
      <c r="AEC8" s="189"/>
      <c r="AED8" s="189"/>
      <c r="AEE8" s="189"/>
      <c r="AEF8" s="189"/>
      <c r="AEG8" s="189"/>
      <c r="AEH8" s="189"/>
      <c r="AEI8" s="189"/>
      <c r="AEJ8" s="189"/>
      <c r="AEK8" s="189"/>
      <c r="AEL8" s="189"/>
      <c r="AEM8" s="189"/>
      <c r="AEN8" s="189"/>
      <c r="AEO8" s="189"/>
      <c r="AEP8" s="189"/>
      <c r="AEQ8" s="189"/>
      <c r="AER8" s="189"/>
      <c r="AES8" s="189"/>
      <c r="AET8" s="189"/>
      <c r="AEU8" s="189"/>
      <c r="AEV8" s="189"/>
      <c r="AEW8" s="189"/>
      <c r="AEX8" s="189"/>
      <c r="AEY8" s="189"/>
      <c r="AEZ8" s="189"/>
      <c r="AFA8" s="189"/>
      <c r="AFB8" s="189"/>
      <c r="AFC8" s="189"/>
      <c r="AFD8" s="189"/>
      <c r="AFE8" s="189"/>
      <c r="AFF8" s="189"/>
      <c r="AFG8" s="189"/>
      <c r="AFH8" s="189"/>
      <c r="AFI8" s="189"/>
      <c r="AFJ8" s="189"/>
      <c r="AFK8" s="189"/>
      <c r="AFL8" s="189"/>
      <c r="AFM8" s="189"/>
      <c r="AFN8" s="189"/>
      <c r="AFO8" s="189"/>
      <c r="AFP8" s="189"/>
      <c r="AFQ8" s="189"/>
      <c r="AFR8" s="189"/>
      <c r="AFS8" s="189"/>
      <c r="AFT8" s="189"/>
      <c r="AFU8" s="189"/>
      <c r="AFV8" s="189"/>
      <c r="AFW8" s="189"/>
      <c r="AFX8" s="189"/>
      <c r="AFY8" s="189"/>
      <c r="AFZ8" s="189"/>
      <c r="AGA8" s="189"/>
      <c r="AGB8" s="189"/>
      <c r="AGC8" s="189"/>
      <c r="AGD8" s="189"/>
      <c r="AGE8" s="189"/>
      <c r="AGF8" s="189"/>
      <c r="AGG8" s="189"/>
      <c r="AGH8" s="189"/>
      <c r="AGI8" s="189"/>
      <c r="AGJ8" s="189"/>
      <c r="AGK8" s="189"/>
      <c r="AGL8" s="189"/>
      <c r="AGM8" s="189"/>
      <c r="AGN8" s="189"/>
      <c r="AGO8" s="189"/>
      <c r="AGP8" s="189"/>
      <c r="AGQ8" s="189"/>
      <c r="AGR8" s="189"/>
      <c r="AGS8" s="189"/>
      <c r="AGT8" s="189"/>
      <c r="AGU8" s="189"/>
      <c r="AGV8" s="189"/>
      <c r="AGW8" s="189"/>
      <c r="AGX8" s="189"/>
      <c r="AGY8" s="189"/>
      <c r="AGZ8" s="189"/>
      <c r="AHA8" s="189"/>
      <c r="AHB8" s="189"/>
      <c r="AHC8" s="189"/>
      <c r="AHD8" s="189"/>
      <c r="AHE8" s="189"/>
      <c r="AHF8" s="189"/>
      <c r="AHG8" s="189"/>
      <c r="AHH8" s="189"/>
      <c r="AHI8" s="189"/>
      <c r="AHJ8" s="189"/>
      <c r="AHK8" s="189"/>
      <c r="AHL8" s="189"/>
      <c r="AHM8" s="189"/>
      <c r="AHN8" s="189"/>
      <c r="AHO8" s="189"/>
      <c r="AHP8" s="189"/>
      <c r="AHQ8" s="189"/>
      <c r="AHR8" s="189"/>
      <c r="AHS8" s="189"/>
      <c r="AHT8" s="189"/>
      <c r="AHU8" s="189"/>
      <c r="AHV8" s="189"/>
      <c r="AHW8" s="189"/>
      <c r="AHX8" s="189"/>
      <c r="AHY8" s="189"/>
      <c r="AHZ8" s="189"/>
      <c r="AIA8" s="189"/>
      <c r="AIB8" s="189"/>
      <c r="AIC8" s="189"/>
      <c r="AID8" s="189"/>
      <c r="AIE8" s="189"/>
      <c r="AIF8" s="189"/>
      <c r="AIG8" s="189"/>
      <c r="AIH8" s="189"/>
      <c r="AII8" s="189"/>
      <c r="AIJ8" s="189"/>
      <c r="AIK8" s="189"/>
      <c r="AIL8" s="189"/>
      <c r="AIM8" s="189"/>
      <c r="AIN8" s="189"/>
      <c r="AIO8" s="189"/>
      <c r="AIP8" s="189"/>
      <c r="AIQ8" s="189"/>
      <c r="AIR8" s="189"/>
      <c r="AIS8" s="189"/>
      <c r="AIT8" s="189"/>
      <c r="AIU8" s="189"/>
      <c r="AIV8" s="189"/>
      <c r="AIW8" s="189"/>
      <c r="AIX8" s="189"/>
      <c r="AIY8" s="189"/>
      <c r="AIZ8" s="189"/>
      <c r="AJA8" s="189"/>
      <c r="AJB8" s="189"/>
      <c r="AJC8" s="189"/>
      <c r="AJD8" s="189"/>
      <c r="AJE8" s="189"/>
      <c r="AJF8" s="189"/>
      <c r="AJG8" s="189"/>
      <c r="AJH8" s="189"/>
      <c r="AJI8" s="189"/>
      <c r="AJJ8" s="189"/>
      <c r="AJK8" s="189"/>
      <c r="AJL8" s="189"/>
      <c r="AJM8" s="189"/>
      <c r="AJN8" s="189"/>
      <c r="AJO8" s="189"/>
      <c r="AJP8" s="189"/>
      <c r="AJQ8" s="189"/>
      <c r="AJR8" s="189"/>
      <c r="AJS8" s="189"/>
      <c r="AJT8" s="189"/>
      <c r="AJU8" s="189"/>
      <c r="AJV8" s="189"/>
      <c r="AJW8" s="189"/>
      <c r="AJX8" s="189"/>
      <c r="AJY8" s="189"/>
      <c r="AJZ8" s="189"/>
      <c r="AKA8" s="189"/>
      <c r="AKB8" s="189"/>
      <c r="AKC8" s="189"/>
      <c r="AKD8" s="189"/>
      <c r="AKE8" s="189"/>
      <c r="AKF8" s="189"/>
      <c r="AKG8" s="189"/>
      <c r="AKH8" s="189"/>
      <c r="AKI8" s="189"/>
      <c r="AKJ8" s="189"/>
      <c r="AKK8" s="189"/>
      <c r="AKL8" s="189"/>
      <c r="AKM8" s="189"/>
      <c r="AKN8" s="189"/>
      <c r="AKO8" s="189"/>
      <c r="AKP8" s="189"/>
      <c r="AKQ8" s="189"/>
      <c r="AKR8" s="189"/>
      <c r="AKS8" s="189"/>
      <c r="AKT8" s="189"/>
      <c r="AKU8" s="189"/>
      <c r="AKV8" s="189"/>
      <c r="AKW8" s="189"/>
      <c r="AKX8" s="189"/>
      <c r="AKY8" s="189"/>
      <c r="AKZ8" s="189"/>
      <c r="ALA8" s="189"/>
      <c r="ALB8" s="189"/>
      <c r="ALC8" s="189"/>
      <c r="ALD8" s="189"/>
      <c r="ALE8" s="189"/>
      <c r="ALF8" s="189"/>
      <c r="ALG8" s="189"/>
      <c r="ALH8" s="189"/>
      <c r="ALI8" s="189"/>
      <c r="ALJ8" s="189"/>
      <c r="ALK8" s="189"/>
      <c r="ALL8" s="189"/>
      <c r="ALM8" s="189"/>
      <c r="ALN8" s="189"/>
      <c r="ALO8" s="189"/>
      <c r="ALP8" s="189"/>
      <c r="ALQ8" s="189"/>
      <c r="ALR8" s="189"/>
      <c r="ALS8" s="189"/>
      <c r="ALT8" s="189"/>
      <c r="ALU8" s="189"/>
      <c r="ALV8" s="189"/>
      <c r="ALW8" s="189"/>
      <c r="ALX8" s="189"/>
      <c r="ALY8" s="189"/>
      <c r="ALZ8" s="189"/>
      <c r="AMA8" s="189"/>
      <c r="AMB8" s="189"/>
      <c r="AMC8" s="189"/>
      <c r="AMD8" s="189"/>
      <c r="AME8" s="189"/>
      <c r="AMF8" s="189"/>
      <c r="AMG8" s="189"/>
      <c r="AMH8" s="189"/>
      <c r="AMI8" s="189"/>
      <c r="AMJ8" s="189"/>
    </row>
    <row r="9" spans="1:1024">
      <c r="A9" s="321" t="e">
        <f ca="1">_xlfn.XLOOKUP(B9,'MACROATTIVITÀ B'!C32,'MACROATTIVITÀ B'!G32)</f>
        <v>#NAME?</v>
      </c>
      <c r="B9" s="322" t="s">
        <v>84</v>
      </c>
      <c r="C9" s="322" t="s">
        <v>872</v>
      </c>
      <c r="D9" s="323" t="s">
        <v>556</v>
      </c>
      <c r="E9" s="323" t="s">
        <v>558</v>
      </c>
      <c r="F9" s="324" t="s">
        <v>85</v>
      </c>
      <c r="G9" s="325">
        <f>'MACROATTIVITÀ B'!E83</f>
        <v>0</v>
      </c>
      <c r="H9" s="326">
        <f>'MACROATTIVITÀ B'!E64</f>
        <v>0</v>
      </c>
      <c r="I9" s="326">
        <f>'MACROATTIVITÀ B'!E70</f>
        <v>0</v>
      </c>
      <c r="J9" s="326">
        <f>'MACROATTIVITÀ B'!E65</f>
        <v>0</v>
      </c>
      <c r="K9" s="326">
        <f>'MACROATTIVITÀ B'!E66</f>
        <v>0</v>
      </c>
      <c r="L9" s="326">
        <f>'MACROATTIVITÀ B'!E67+'MACROATTIVITÀ B'!E68+'MACROATTIVITÀ B'!E69</f>
        <v>0</v>
      </c>
      <c r="M9" s="327">
        <f>'MACROATTIVITÀ B'!$E73</f>
        <v>0</v>
      </c>
      <c r="N9" s="327">
        <f>'MACROATTIVITÀ B'!$E74</f>
        <v>0</v>
      </c>
      <c r="O9" s="327">
        <f>'MACROATTIVITÀ B'!$E75</f>
        <v>0</v>
      </c>
      <c r="P9" s="327">
        <f>'MACROATTIVITÀ B'!$E76</f>
        <v>0</v>
      </c>
      <c r="Q9" s="327">
        <f>'MACROATTIVITÀ B'!$E77</f>
        <v>0</v>
      </c>
      <c r="R9" s="327">
        <f>'MACROATTIVITÀ B'!$E78</f>
        <v>0</v>
      </c>
      <c r="S9" s="327">
        <f>'MACROATTIVITÀ B'!$E79</f>
        <v>0</v>
      </c>
      <c r="T9" s="327">
        <f>'MACROATTIVITÀ B'!$E80</f>
        <v>0</v>
      </c>
      <c r="U9" s="327">
        <f>'MACROATTIVITÀ B'!$E81</f>
        <v>0</v>
      </c>
      <c r="V9" s="328">
        <f>'MACROATTIVITÀ B'!E71+'MACROATTIVITÀ B'!E72+'MACROATTIVITÀ B'!E82</f>
        <v>0</v>
      </c>
      <c r="W9" s="329">
        <f>'MACROATTIVITÀ B'!G83</f>
        <v>0</v>
      </c>
      <c r="X9" s="326">
        <f>'MACROATTIVITÀ B'!G64</f>
        <v>0</v>
      </c>
      <c r="Y9" s="326">
        <f>'MACROATTIVITÀ B'!G70</f>
        <v>0</v>
      </c>
      <c r="Z9" s="326">
        <f>'MACROATTIVITÀ B'!G65</f>
        <v>0</v>
      </c>
      <c r="AA9" s="326">
        <f>'MACROATTIVITÀ B'!G66</f>
        <v>0</v>
      </c>
      <c r="AB9" s="326">
        <f>'MACROATTIVITÀ B'!G67+'MACROATTIVITÀ B'!G68+'MACROATTIVITÀ B'!G69</f>
        <v>0</v>
      </c>
      <c r="AC9" s="327">
        <f>'MACROATTIVITÀ B'!$G73</f>
        <v>0</v>
      </c>
      <c r="AD9" s="327">
        <f>'MACROATTIVITÀ B'!$G74</f>
        <v>0</v>
      </c>
      <c r="AE9" s="327">
        <f>'MACROATTIVITÀ B'!$G75</f>
        <v>0</v>
      </c>
      <c r="AF9" s="327">
        <f>'MACROATTIVITÀ B'!$G76</f>
        <v>0</v>
      </c>
      <c r="AG9" s="327">
        <f>'MACROATTIVITÀ B'!$G77</f>
        <v>0</v>
      </c>
      <c r="AH9" s="327">
        <f>'MACROATTIVITÀ B'!$G78</f>
        <v>0</v>
      </c>
      <c r="AI9" s="327">
        <f>'MACROATTIVITÀ B'!$G79</f>
        <v>0</v>
      </c>
      <c r="AJ9" s="327">
        <f>'MACROATTIVITÀ B'!$G80</f>
        <v>0</v>
      </c>
      <c r="AK9" s="327">
        <f>'MACROATTIVITÀ B'!$G81</f>
        <v>0</v>
      </c>
      <c r="AL9" s="327">
        <f>'MACROATTIVITÀ B'!G71+'MACROATTIVITÀ B'!G72+'MACROATTIVITÀ B'!G82</f>
        <v>0</v>
      </c>
      <c r="AM9" s="325">
        <f>'MACROATTIVITÀ B'!I83</f>
        <v>0</v>
      </c>
      <c r="AN9" s="326">
        <f>'MACROATTIVITÀ B'!I64</f>
        <v>0</v>
      </c>
      <c r="AO9" s="326">
        <f>'MACROATTIVITÀ B'!I70</f>
        <v>0</v>
      </c>
      <c r="AP9" s="326">
        <f>'MACROATTIVITÀ B'!I65</f>
        <v>0</v>
      </c>
      <c r="AQ9" s="326">
        <f>'MACROATTIVITÀ B'!I66</f>
        <v>0</v>
      </c>
      <c r="AR9" s="326">
        <f>'MACROATTIVITÀ B'!I67+'MACROATTIVITÀ B'!I68+'MACROATTIVITÀ B'!I69</f>
        <v>0</v>
      </c>
      <c r="AS9" s="327">
        <f>'MACROATTIVITÀ B'!$I73</f>
        <v>0</v>
      </c>
      <c r="AT9" s="327">
        <f>'MACROATTIVITÀ B'!$I74</f>
        <v>0</v>
      </c>
      <c r="AU9" s="327">
        <f>'MACROATTIVITÀ B'!$I75</f>
        <v>0</v>
      </c>
      <c r="AV9" s="327">
        <f>'MACROATTIVITÀ B'!$I76</f>
        <v>0</v>
      </c>
      <c r="AW9" s="327">
        <f>'MACROATTIVITÀ B'!$I77</f>
        <v>0</v>
      </c>
      <c r="AX9" s="327">
        <f>'MACROATTIVITÀ B'!$I78</f>
        <v>0</v>
      </c>
      <c r="AY9" s="327">
        <f>'MACROATTIVITÀ B'!$I79</f>
        <v>0</v>
      </c>
      <c r="AZ9" s="327">
        <f>'MACROATTIVITÀ B'!$I80</f>
        <v>0</v>
      </c>
      <c r="BA9" s="327">
        <f>'MACROATTIVITÀ B'!$I81</f>
        <v>0</v>
      </c>
      <c r="BB9" s="328">
        <f>'MACROATTIVITÀ B'!I71+'MACROATTIVITÀ B'!I72+'MACROATTIVITÀ B'!I82</f>
        <v>0</v>
      </c>
      <c r="BC9" s="325">
        <f>'MACROATTIVITÀ B'!K83</f>
        <v>0</v>
      </c>
      <c r="BD9" s="326">
        <f>'MACROATTIVITÀ B'!K64</f>
        <v>0</v>
      </c>
      <c r="BE9" s="326">
        <f>'MACROATTIVITÀ B'!K70</f>
        <v>0</v>
      </c>
      <c r="BF9" s="326">
        <f>'MACROATTIVITÀ B'!K65</f>
        <v>0</v>
      </c>
      <c r="BG9" s="326">
        <f>'MACROATTIVITÀ B'!K66</f>
        <v>0</v>
      </c>
      <c r="BH9" s="326">
        <f>'MACROATTIVITÀ B'!K67+'MACROATTIVITÀ B'!K68+'MACROATTIVITÀ B'!K69</f>
        <v>0</v>
      </c>
      <c r="BI9" s="327">
        <f>'MACROATTIVITÀ B'!$K73</f>
        <v>0</v>
      </c>
      <c r="BJ9" s="327">
        <f>'MACROATTIVITÀ B'!$K74</f>
        <v>0</v>
      </c>
      <c r="BK9" s="327">
        <f>'MACROATTIVITÀ B'!$K75</f>
        <v>0</v>
      </c>
      <c r="BL9" s="327">
        <f>'MACROATTIVITÀ B'!$K76</f>
        <v>0</v>
      </c>
      <c r="BM9" s="327">
        <f>'MACROATTIVITÀ B'!$K77</f>
        <v>0</v>
      </c>
      <c r="BN9" s="327">
        <f>'MACROATTIVITÀ B'!$K78</f>
        <v>0</v>
      </c>
      <c r="BO9" s="327">
        <f>'MACROATTIVITÀ B'!$K79</f>
        <v>0</v>
      </c>
      <c r="BP9" s="327">
        <f>'MACROATTIVITÀ B'!$K80</f>
        <v>0</v>
      </c>
      <c r="BQ9" s="327">
        <f>'MACROATTIVITÀ B'!$K81</f>
        <v>0</v>
      </c>
      <c r="BR9" s="327">
        <f>'MACROATTIVITÀ B'!K71+'MACROATTIVITÀ B'!K72+'MACROATTIVITÀ B'!K82</f>
        <v>0</v>
      </c>
      <c r="BS9" s="325">
        <f>'MACROATTIVITÀ B'!E86</f>
        <v>0</v>
      </c>
      <c r="BT9" s="326">
        <f>'MACROATTIVITÀ B'!E87</f>
        <v>0</v>
      </c>
      <c r="BU9" s="326">
        <f>'MACROATTIVITÀ B'!E88</f>
        <v>0</v>
      </c>
      <c r="BV9" s="326">
        <f>'MACROATTIVITÀ B'!E89</f>
        <v>0</v>
      </c>
      <c r="BW9" s="326">
        <f>'MACROATTIVITÀ B'!E90</f>
        <v>0</v>
      </c>
      <c r="BX9" s="326">
        <f>'MACROATTIVITÀ B'!E91</f>
        <v>0</v>
      </c>
      <c r="BY9" s="326">
        <f>'MACROATTIVITÀ B'!E92</f>
        <v>0</v>
      </c>
      <c r="BZ9" s="326">
        <f>'MACROATTIVITÀ B'!E93</f>
        <v>0</v>
      </c>
      <c r="CA9" s="327">
        <v>0</v>
      </c>
      <c r="CB9" s="325">
        <f>'MACROATTIVITÀ B'!G86</f>
        <v>0</v>
      </c>
      <c r="CC9" s="326">
        <f>'MACROATTIVITÀ B'!G87</f>
        <v>0</v>
      </c>
      <c r="CD9" s="326">
        <f>'MACROATTIVITÀ B'!G88</f>
        <v>0</v>
      </c>
      <c r="CE9" s="326">
        <f>'MACROATTIVITÀ B'!G89</f>
        <v>0</v>
      </c>
      <c r="CF9" s="326">
        <f>'MACROATTIVITÀ B'!G90</f>
        <v>0</v>
      </c>
      <c r="CG9" s="326">
        <f>'MACROATTIVITÀ B'!G91</f>
        <v>0</v>
      </c>
      <c r="CH9" s="326">
        <f>'MACROATTIVITÀ B'!G92</f>
        <v>0</v>
      </c>
      <c r="CI9" s="326">
        <f>'MACROATTIVITÀ B'!G93</f>
        <v>0</v>
      </c>
      <c r="CJ9" s="327">
        <v>0</v>
      </c>
      <c r="CK9" s="325">
        <f>'MACROATTIVITÀ B'!I86</f>
        <v>0</v>
      </c>
      <c r="CL9" s="326">
        <f>'MACROATTIVITÀ B'!I87</f>
        <v>0</v>
      </c>
      <c r="CM9" s="326">
        <f>'MACROATTIVITÀ B'!I88</f>
        <v>0</v>
      </c>
      <c r="CN9" s="326">
        <f>'MACROATTIVITÀ B'!I89</f>
        <v>0</v>
      </c>
      <c r="CO9" s="326">
        <f>'MACROATTIVITÀ B'!I90</f>
        <v>0</v>
      </c>
      <c r="CP9" s="326">
        <f>'MACROATTIVITÀ B'!I91</f>
        <v>0</v>
      </c>
      <c r="CQ9" s="326">
        <f>'MACROATTIVITÀ B'!I92</f>
        <v>0</v>
      </c>
      <c r="CR9" s="326">
        <f>'MACROATTIVITÀ B'!I93</f>
        <v>0</v>
      </c>
      <c r="CS9" s="328">
        <v>0</v>
      </c>
      <c r="CT9" s="329">
        <f>'MACROATTIVITÀ B'!K86</f>
        <v>0</v>
      </c>
      <c r="CU9" s="326">
        <f>'MACROATTIVITÀ B'!K87</f>
        <v>0</v>
      </c>
      <c r="CV9" s="326">
        <f>'MACROATTIVITÀ B'!K88</f>
        <v>0</v>
      </c>
      <c r="CW9" s="326">
        <f>'MACROATTIVITÀ B'!K89</f>
        <v>0</v>
      </c>
      <c r="CX9" s="326">
        <f>'MACROATTIVITÀ B'!K90</f>
        <v>0</v>
      </c>
      <c r="CY9" s="326">
        <f>'MACROATTIVITÀ B'!K91</f>
        <v>0</v>
      </c>
      <c r="CZ9" s="326">
        <f>'MACROATTIVITÀ B'!K92</f>
        <v>0</v>
      </c>
      <c r="DA9" s="326">
        <f>'MACROATTIVITÀ B'!K93</f>
        <v>0</v>
      </c>
      <c r="DB9" s="328">
        <v>0</v>
      </c>
      <c r="DC9" s="330">
        <f>'MACROATTIVITÀ B'!E47</f>
        <v>0</v>
      </c>
      <c r="DD9" s="331">
        <f>'MACROATTIVITÀ B'!E48</f>
        <v>0</v>
      </c>
      <c r="DE9" s="331">
        <f>'MACROATTIVITÀ B'!E50</f>
        <v>0</v>
      </c>
      <c r="DF9" s="331">
        <f>'MACROATTIVITÀ B'!E51</f>
        <v>0</v>
      </c>
      <c r="DG9" s="331">
        <f>'MACROATTIVITÀ B'!E53</f>
        <v>0</v>
      </c>
      <c r="DH9" s="331">
        <f>'MACROATTIVITÀ B'!E54</f>
        <v>0</v>
      </c>
      <c r="DI9" s="331">
        <f>'MACROATTIVITÀ B'!E56</f>
        <v>0</v>
      </c>
      <c r="DJ9" s="332">
        <f>'MACROATTIVITÀ B'!E57</f>
        <v>0</v>
      </c>
      <c r="DK9" s="330">
        <f>'MACROATTIVITÀ B'!G47</f>
        <v>0</v>
      </c>
      <c r="DL9" s="331">
        <f>'MACROATTIVITÀ B'!G48</f>
        <v>0</v>
      </c>
      <c r="DM9" s="331">
        <f>'MACROATTIVITÀ B'!G50</f>
        <v>0</v>
      </c>
      <c r="DN9" s="331">
        <f>'MACROATTIVITÀ B'!G51</f>
        <v>0</v>
      </c>
      <c r="DO9" s="331">
        <f>'MACROATTIVITÀ B'!G53</f>
        <v>0</v>
      </c>
      <c r="DP9" s="331">
        <f>'MACROATTIVITÀ B'!G54</f>
        <v>0</v>
      </c>
      <c r="DQ9" s="331">
        <f>'MACROATTIVITÀ B'!G56</f>
        <v>0</v>
      </c>
      <c r="DR9" s="332">
        <f>'MACROATTIVITÀ B'!G57</f>
        <v>0</v>
      </c>
      <c r="DS9" s="330">
        <f>'MACROATTIVITÀ B'!I47</f>
        <v>0</v>
      </c>
      <c r="DT9" s="331">
        <f>'MACROATTIVITÀ B'!I48</f>
        <v>0</v>
      </c>
      <c r="DU9" s="331">
        <f>'MACROATTIVITÀ B'!I50</f>
        <v>0</v>
      </c>
      <c r="DV9" s="331">
        <f>'MACROATTIVITÀ B'!I51</f>
        <v>0</v>
      </c>
      <c r="DW9" s="331">
        <f>'MACROATTIVITÀ B'!I53</f>
        <v>0</v>
      </c>
      <c r="DX9" s="331">
        <f>'MACROATTIVITÀ B'!I54</f>
        <v>0</v>
      </c>
      <c r="DY9" s="331">
        <f>'MACROATTIVITÀ B'!I56</f>
        <v>0</v>
      </c>
      <c r="DZ9" s="332">
        <f>'MACROATTIVITÀ B'!I57</f>
        <v>0</v>
      </c>
      <c r="EA9" s="333">
        <f>'MACROATTIVITÀ B'!K47</f>
        <v>0</v>
      </c>
      <c r="EB9" s="331">
        <f>'MACROATTIVITÀ B'!K48</f>
        <v>0</v>
      </c>
      <c r="EC9" s="331">
        <f>'MACROATTIVITÀ B'!K50</f>
        <v>0</v>
      </c>
      <c r="ED9" s="331">
        <f>'MACROATTIVITÀ B'!K51</f>
        <v>0</v>
      </c>
      <c r="EE9" s="331">
        <f>'MACROATTIVITÀ B'!K53</f>
        <v>0</v>
      </c>
      <c r="EF9" s="331">
        <f>'MACROATTIVITÀ B'!K54</f>
        <v>0</v>
      </c>
      <c r="EG9" s="331">
        <f>'MACROATTIVITÀ B'!K56</f>
        <v>0</v>
      </c>
      <c r="EH9" s="334">
        <f>'MACROATTIVITÀ B'!K57</f>
        <v>0</v>
      </c>
      <c r="EI9" s="335" t="s">
        <v>497</v>
      </c>
    </row>
    <row r="10" spans="1:1024">
      <c r="A10" s="290" t="e">
        <f ca="1">_xlfn.XLOOKUP(B10,'MACROATTIVITÀ B'!C159,'MACROATTIVITÀ B'!G159)</f>
        <v>#NAME?</v>
      </c>
      <c r="B10" s="291" t="s">
        <v>88</v>
      </c>
      <c r="C10" s="291" t="s">
        <v>872</v>
      </c>
      <c r="D10" s="292" t="s">
        <v>556</v>
      </c>
      <c r="E10" s="292" t="s">
        <v>558</v>
      </c>
      <c r="F10" s="293" t="s">
        <v>89</v>
      </c>
      <c r="G10" s="336">
        <f>'MACROATTIVITÀ B'!E210</f>
        <v>0</v>
      </c>
      <c r="H10" s="337">
        <f>'MACROATTIVITÀ B'!E191</f>
        <v>0</v>
      </c>
      <c r="I10" s="337">
        <f>'MACROATTIVITÀ B'!E197</f>
        <v>0</v>
      </c>
      <c r="J10" s="337">
        <f>'MACROATTIVITÀ B'!E192</f>
        <v>0</v>
      </c>
      <c r="K10" s="337">
        <f>'MACROATTIVITÀ B'!E193</f>
        <v>0</v>
      </c>
      <c r="L10" s="337">
        <f>'MACROATTIVITÀ B'!E194+'MACROATTIVITÀ B'!E195+'MACROATTIVITÀ B'!E196</f>
        <v>0</v>
      </c>
      <c r="M10" s="338">
        <f>'MACROATTIVITÀ B'!$E200</f>
        <v>0</v>
      </c>
      <c r="N10" s="338">
        <f>'MACROATTIVITÀ B'!$E201</f>
        <v>0</v>
      </c>
      <c r="O10" s="338">
        <f>'MACROATTIVITÀ B'!$E202</f>
        <v>0</v>
      </c>
      <c r="P10" s="338">
        <f>'MACROATTIVITÀ B'!$E203</f>
        <v>0</v>
      </c>
      <c r="Q10" s="338">
        <f>'MACROATTIVITÀ B'!$E204</f>
        <v>0</v>
      </c>
      <c r="R10" s="338">
        <f>'MACROATTIVITÀ B'!$E205</f>
        <v>0</v>
      </c>
      <c r="S10" s="338">
        <f>'MACROATTIVITÀ B'!$E206</f>
        <v>0</v>
      </c>
      <c r="T10" s="338">
        <f>'MACROATTIVITÀ B'!$E207</f>
        <v>0</v>
      </c>
      <c r="U10" s="338">
        <f>'MACROATTIVITÀ B'!$E208</f>
        <v>0</v>
      </c>
      <c r="V10" s="339">
        <f>'MACROATTIVITÀ B'!E198+'MACROATTIVITÀ B'!E199+'MACROATTIVITÀ B'!E209</f>
        <v>0</v>
      </c>
      <c r="W10" s="340">
        <f>'MACROATTIVITÀ B'!G210</f>
        <v>0</v>
      </c>
      <c r="X10" s="337">
        <f>'MACROATTIVITÀ B'!G191</f>
        <v>0</v>
      </c>
      <c r="Y10" s="337">
        <f>'MACROATTIVITÀ B'!G197</f>
        <v>0</v>
      </c>
      <c r="Z10" s="337">
        <f>'MACROATTIVITÀ B'!G192</f>
        <v>0</v>
      </c>
      <c r="AA10" s="337">
        <f>'MACROATTIVITÀ B'!G193</f>
        <v>0</v>
      </c>
      <c r="AB10" s="337">
        <f>'MACROATTIVITÀ B'!G194+'MACROATTIVITÀ B'!G195+'MACROATTIVITÀ B'!G196</f>
        <v>0</v>
      </c>
      <c r="AC10" s="338">
        <f>'MACROATTIVITÀ B'!$G200</f>
        <v>0</v>
      </c>
      <c r="AD10" s="338">
        <f>'MACROATTIVITÀ B'!$G201</f>
        <v>0</v>
      </c>
      <c r="AE10" s="338">
        <f>'MACROATTIVITÀ B'!$G202</f>
        <v>0</v>
      </c>
      <c r="AF10" s="338">
        <f>'MACROATTIVITÀ B'!$G203</f>
        <v>0</v>
      </c>
      <c r="AG10" s="338">
        <f>'MACROATTIVITÀ B'!$G204</f>
        <v>0</v>
      </c>
      <c r="AH10" s="338">
        <f>'MACROATTIVITÀ B'!$G205</f>
        <v>0</v>
      </c>
      <c r="AI10" s="338">
        <f>'MACROATTIVITÀ B'!$G206</f>
        <v>0</v>
      </c>
      <c r="AJ10" s="338">
        <f>'MACROATTIVITÀ B'!$G207</f>
        <v>0</v>
      </c>
      <c r="AK10" s="338">
        <f>'MACROATTIVITÀ B'!$G208</f>
        <v>0</v>
      </c>
      <c r="AL10" s="338">
        <f>'MACROATTIVITÀ B'!G198+'MACROATTIVITÀ B'!G199+'MACROATTIVITÀ B'!G209</f>
        <v>0</v>
      </c>
      <c r="AM10" s="336">
        <f>'MACROATTIVITÀ B'!I210</f>
        <v>0</v>
      </c>
      <c r="AN10" s="337">
        <f>'MACROATTIVITÀ B'!I191</f>
        <v>0</v>
      </c>
      <c r="AO10" s="337">
        <f>'MACROATTIVITÀ B'!I197</f>
        <v>0</v>
      </c>
      <c r="AP10" s="337">
        <f>'MACROATTIVITÀ B'!I192</f>
        <v>0</v>
      </c>
      <c r="AQ10" s="337">
        <f>'MACROATTIVITÀ B'!I193</f>
        <v>0</v>
      </c>
      <c r="AR10" s="337">
        <f>'MACROATTIVITÀ B'!I194+'MACROATTIVITÀ B'!I195+'MACROATTIVITÀ B'!I196</f>
        <v>0</v>
      </c>
      <c r="AS10" s="338">
        <f>'MACROATTIVITÀ B'!$I200</f>
        <v>0</v>
      </c>
      <c r="AT10" s="338">
        <f>'MACROATTIVITÀ B'!$I201</f>
        <v>0</v>
      </c>
      <c r="AU10" s="338">
        <f>'MACROATTIVITÀ B'!$I202</f>
        <v>0</v>
      </c>
      <c r="AV10" s="338">
        <f>'MACROATTIVITÀ B'!$I203</f>
        <v>0</v>
      </c>
      <c r="AW10" s="338">
        <f>'MACROATTIVITÀ B'!$I204</f>
        <v>0</v>
      </c>
      <c r="AX10" s="338">
        <f>'MACROATTIVITÀ B'!$I205</f>
        <v>0</v>
      </c>
      <c r="AY10" s="338">
        <f>'MACROATTIVITÀ B'!$I206</f>
        <v>0</v>
      </c>
      <c r="AZ10" s="338">
        <f>'MACROATTIVITÀ B'!$I207</f>
        <v>0</v>
      </c>
      <c r="BA10" s="338">
        <f>'MACROATTIVITÀ B'!$I208</f>
        <v>0</v>
      </c>
      <c r="BB10" s="339">
        <f>'MACROATTIVITÀ B'!I198+'MACROATTIVITÀ B'!I199+'MACROATTIVITÀ B'!I209</f>
        <v>0</v>
      </c>
      <c r="BC10" s="336">
        <f>'MACROATTIVITÀ B'!K210</f>
        <v>0</v>
      </c>
      <c r="BD10" s="337">
        <f>'MACROATTIVITÀ B'!K191</f>
        <v>0</v>
      </c>
      <c r="BE10" s="337">
        <f>'MACROATTIVITÀ B'!K197</f>
        <v>0</v>
      </c>
      <c r="BF10" s="337">
        <f>'MACROATTIVITÀ B'!K192</f>
        <v>0</v>
      </c>
      <c r="BG10" s="337">
        <f>'MACROATTIVITÀ B'!K193</f>
        <v>0</v>
      </c>
      <c r="BH10" s="337">
        <f>'MACROATTIVITÀ B'!K194+'MACROATTIVITÀ B'!K195+'MACROATTIVITÀ B'!K196</f>
        <v>0</v>
      </c>
      <c r="BI10" s="338">
        <f>'MACROATTIVITÀ B'!$K200</f>
        <v>0</v>
      </c>
      <c r="BJ10" s="338">
        <f>'MACROATTIVITÀ B'!$K201</f>
        <v>0</v>
      </c>
      <c r="BK10" s="338">
        <f>'MACROATTIVITÀ B'!$K202</f>
        <v>0</v>
      </c>
      <c r="BL10" s="338">
        <f>'MACROATTIVITÀ B'!$K203</f>
        <v>0</v>
      </c>
      <c r="BM10" s="338">
        <f>'MACROATTIVITÀ B'!$K204</f>
        <v>0</v>
      </c>
      <c r="BN10" s="338">
        <f>'MACROATTIVITÀ B'!$K205</f>
        <v>0</v>
      </c>
      <c r="BO10" s="338">
        <f>'MACROATTIVITÀ B'!$K206</f>
        <v>0</v>
      </c>
      <c r="BP10" s="338">
        <f>'MACROATTIVITÀ B'!$K207</f>
        <v>0</v>
      </c>
      <c r="BQ10" s="338">
        <f>'MACROATTIVITÀ B'!$K208</f>
        <v>0</v>
      </c>
      <c r="BR10" s="338">
        <f>'MACROATTIVITÀ B'!K198+'MACROATTIVITÀ B'!K199+'MACROATTIVITÀ B'!K209</f>
        <v>0</v>
      </c>
      <c r="BS10" s="336">
        <f>'MACROATTIVITÀ B'!E213</f>
        <v>0</v>
      </c>
      <c r="BT10" s="337">
        <f>'MACROATTIVITÀ B'!E214</f>
        <v>0</v>
      </c>
      <c r="BU10" s="337">
        <f>'MACROATTIVITÀ B'!E215</f>
        <v>0</v>
      </c>
      <c r="BV10" s="337">
        <f>'MACROATTIVITÀ B'!E216</f>
        <v>0</v>
      </c>
      <c r="BW10" s="337">
        <f>'MACROATTIVITÀ B'!E217</f>
        <v>0</v>
      </c>
      <c r="BX10" s="337">
        <f>'MACROATTIVITÀ B'!E218</f>
        <v>0</v>
      </c>
      <c r="BY10" s="337">
        <f>'MACROATTIVITÀ B'!E219</f>
        <v>0</v>
      </c>
      <c r="BZ10" s="337">
        <f>'MACROATTIVITÀ B'!E220</f>
        <v>0</v>
      </c>
      <c r="CA10" s="338">
        <v>0</v>
      </c>
      <c r="CB10" s="336">
        <f>'MACROATTIVITÀ B'!G213</f>
        <v>0</v>
      </c>
      <c r="CC10" s="337">
        <f>'MACROATTIVITÀ B'!G214</f>
        <v>0</v>
      </c>
      <c r="CD10" s="337">
        <f>'MACROATTIVITÀ B'!G215</f>
        <v>0</v>
      </c>
      <c r="CE10" s="337">
        <f>'MACROATTIVITÀ B'!G216</f>
        <v>0</v>
      </c>
      <c r="CF10" s="337">
        <f>'MACROATTIVITÀ B'!G217</f>
        <v>0</v>
      </c>
      <c r="CG10" s="337">
        <f>'MACROATTIVITÀ B'!G218</f>
        <v>0</v>
      </c>
      <c r="CH10" s="337">
        <f>'MACROATTIVITÀ B'!G219</f>
        <v>0</v>
      </c>
      <c r="CI10" s="337">
        <f>'MACROATTIVITÀ B'!G220</f>
        <v>0</v>
      </c>
      <c r="CJ10" s="338">
        <v>0</v>
      </c>
      <c r="CK10" s="336">
        <f>'MACROATTIVITÀ B'!I213</f>
        <v>0</v>
      </c>
      <c r="CL10" s="337">
        <f>'MACROATTIVITÀ B'!I214</f>
        <v>0</v>
      </c>
      <c r="CM10" s="337">
        <f>'MACROATTIVITÀ B'!I215</f>
        <v>0</v>
      </c>
      <c r="CN10" s="337">
        <f>'MACROATTIVITÀ B'!I216</f>
        <v>0</v>
      </c>
      <c r="CO10" s="337">
        <f>'MACROATTIVITÀ B'!I217</f>
        <v>0</v>
      </c>
      <c r="CP10" s="337">
        <f>'MACROATTIVITÀ B'!I218</f>
        <v>0</v>
      </c>
      <c r="CQ10" s="337">
        <f>'MACROATTIVITÀ B'!I219</f>
        <v>0</v>
      </c>
      <c r="CR10" s="337">
        <f>'MACROATTIVITÀ B'!I220</f>
        <v>0</v>
      </c>
      <c r="CS10" s="339">
        <v>0</v>
      </c>
      <c r="CT10" s="340">
        <f>'MACROATTIVITÀ B'!K213</f>
        <v>0</v>
      </c>
      <c r="CU10" s="337">
        <f>'MACROATTIVITÀ B'!K214</f>
        <v>0</v>
      </c>
      <c r="CV10" s="337">
        <f>'MACROATTIVITÀ B'!K215</f>
        <v>0</v>
      </c>
      <c r="CW10" s="337">
        <f>'MACROATTIVITÀ B'!K216</f>
        <v>0</v>
      </c>
      <c r="CX10" s="337">
        <f>'MACROATTIVITÀ B'!K217</f>
        <v>0</v>
      </c>
      <c r="CY10" s="337">
        <f>'MACROATTIVITÀ B'!K218</f>
        <v>0</v>
      </c>
      <c r="CZ10" s="337">
        <f>'MACROATTIVITÀ B'!K219</f>
        <v>0</v>
      </c>
      <c r="DA10" s="337">
        <f>'MACROATTIVITÀ B'!K220</f>
        <v>0</v>
      </c>
      <c r="DB10" s="339">
        <v>0</v>
      </c>
      <c r="DC10" s="299">
        <f>'MACROATTIVITÀ B'!E174</f>
        <v>0</v>
      </c>
      <c r="DD10" s="300">
        <f>'MACROATTIVITÀ B'!E175</f>
        <v>0</v>
      </c>
      <c r="DE10" s="300">
        <f>'MACROATTIVITÀ B'!E177</f>
        <v>0</v>
      </c>
      <c r="DF10" s="300">
        <f>'MACROATTIVITÀ B'!E178</f>
        <v>0</v>
      </c>
      <c r="DG10" s="300">
        <f>'MACROATTIVITÀ B'!E180</f>
        <v>0</v>
      </c>
      <c r="DH10" s="300">
        <f>'MACROATTIVITÀ B'!E181</f>
        <v>0</v>
      </c>
      <c r="DI10" s="300">
        <f>'MACROATTIVITÀ B'!E183</f>
        <v>0</v>
      </c>
      <c r="DJ10" s="301">
        <f>'MACROATTIVITÀ B'!E184</f>
        <v>0</v>
      </c>
      <c r="DK10" s="299">
        <f>'MACROATTIVITÀ B'!G174</f>
        <v>0</v>
      </c>
      <c r="DL10" s="300">
        <f>'MACROATTIVITÀ B'!G175</f>
        <v>0</v>
      </c>
      <c r="DM10" s="300">
        <f>'MACROATTIVITÀ B'!G177</f>
        <v>0</v>
      </c>
      <c r="DN10" s="300">
        <f>'MACROATTIVITÀ B'!G178</f>
        <v>0</v>
      </c>
      <c r="DO10" s="300">
        <f>'MACROATTIVITÀ B'!G180</f>
        <v>0</v>
      </c>
      <c r="DP10" s="300">
        <f>'MACROATTIVITÀ B'!G181</f>
        <v>0</v>
      </c>
      <c r="DQ10" s="300">
        <f>'MACROATTIVITÀ B'!G183</f>
        <v>0</v>
      </c>
      <c r="DR10" s="301">
        <f>'MACROATTIVITÀ B'!G184</f>
        <v>0</v>
      </c>
      <c r="DS10" s="299">
        <f>'MACROATTIVITÀ B'!I174</f>
        <v>0</v>
      </c>
      <c r="DT10" s="300">
        <f>'MACROATTIVITÀ B'!I175</f>
        <v>0</v>
      </c>
      <c r="DU10" s="300">
        <f>'MACROATTIVITÀ B'!I177</f>
        <v>0</v>
      </c>
      <c r="DV10" s="300">
        <f>'MACROATTIVITÀ B'!I178</f>
        <v>0</v>
      </c>
      <c r="DW10" s="300">
        <f>'MACROATTIVITÀ B'!I180</f>
        <v>0</v>
      </c>
      <c r="DX10" s="300">
        <f>'MACROATTIVITÀ B'!I181</f>
        <v>0</v>
      </c>
      <c r="DY10" s="300">
        <f>'MACROATTIVITÀ B'!I183</f>
        <v>0</v>
      </c>
      <c r="DZ10" s="301">
        <f>'MACROATTIVITÀ B'!I184</f>
        <v>0</v>
      </c>
      <c r="EA10" s="302">
        <f>'MACROATTIVITÀ B'!K174</f>
        <v>0</v>
      </c>
      <c r="EB10" s="300">
        <f>'MACROATTIVITÀ B'!K175</f>
        <v>0</v>
      </c>
      <c r="EC10" s="300">
        <f>'MACROATTIVITÀ B'!K177</f>
        <v>0</v>
      </c>
      <c r="ED10" s="300">
        <f>'MACROATTIVITÀ B'!K178</f>
        <v>0</v>
      </c>
      <c r="EE10" s="300">
        <f>'MACROATTIVITÀ B'!K180</f>
        <v>0</v>
      </c>
      <c r="EF10" s="300">
        <f>'MACROATTIVITÀ B'!K181</f>
        <v>0</v>
      </c>
      <c r="EG10" s="300">
        <f>'MACROATTIVITÀ B'!K183</f>
        <v>0</v>
      </c>
      <c r="EH10" s="303">
        <f>'MACROATTIVITÀ B'!K184</f>
        <v>0</v>
      </c>
      <c r="EI10" s="341" t="s">
        <v>497</v>
      </c>
    </row>
    <row r="11" spans="1:1024">
      <c r="A11" s="290" t="e">
        <f ca="1">_xlfn.XLOOKUP(B11,'MACROATTIVITÀ B'!C286,'MACROATTIVITÀ B'!G286)</f>
        <v>#NAME?</v>
      </c>
      <c r="B11" s="291" t="s">
        <v>91</v>
      </c>
      <c r="C11" s="291" t="s">
        <v>872</v>
      </c>
      <c r="D11" s="292" t="s">
        <v>556</v>
      </c>
      <c r="E11" s="292" t="s">
        <v>558</v>
      </c>
      <c r="F11" s="293" t="s">
        <v>92</v>
      </c>
      <c r="G11" s="336">
        <f>'MACROATTIVITÀ B'!E337</f>
        <v>0</v>
      </c>
      <c r="H11" s="337">
        <f>'MACROATTIVITÀ B'!E318</f>
        <v>0</v>
      </c>
      <c r="I11" s="337">
        <f>'MACROATTIVITÀ B'!E324</f>
        <v>0</v>
      </c>
      <c r="J11" s="337">
        <f>'MACROATTIVITÀ B'!E319</f>
        <v>0</v>
      </c>
      <c r="K11" s="337">
        <f>'MACROATTIVITÀ B'!E320</f>
        <v>0</v>
      </c>
      <c r="L11" s="337">
        <f>'MACROATTIVITÀ B'!E321+'MACROATTIVITÀ B'!E322+'MACROATTIVITÀ B'!E323</f>
        <v>0</v>
      </c>
      <c r="M11" s="338">
        <f>'MACROATTIVITÀ B'!$E327</f>
        <v>0</v>
      </c>
      <c r="N11" s="338">
        <f>'MACROATTIVITÀ B'!$E328</f>
        <v>0</v>
      </c>
      <c r="O11" s="338">
        <f>'MACROATTIVITÀ B'!$E329</f>
        <v>0</v>
      </c>
      <c r="P11" s="338">
        <f>'MACROATTIVITÀ B'!$E330</f>
        <v>0</v>
      </c>
      <c r="Q11" s="338">
        <f>'MACROATTIVITÀ B'!$E331</f>
        <v>0</v>
      </c>
      <c r="R11" s="338">
        <f>'MACROATTIVITÀ B'!$E332</f>
        <v>0</v>
      </c>
      <c r="S11" s="338">
        <f>'MACROATTIVITÀ B'!$E333</f>
        <v>0</v>
      </c>
      <c r="T11" s="338">
        <f>'MACROATTIVITÀ B'!$E334</f>
        <v>0</v>
      </c>
      <c r="U11" s="338">
        <f>'MACROATTIVITÀ B'!$E335</f>
        <v>0</v>
      </c>
      <c r="V11" s="339">
        <f>'MACROATTIVITÀ B'!E325+'MACROATTIVITÀ B'!E326+'MACROATTIVITÀ B'!E336</f>
        <v>0</v>
      </c>
      <c r="W11" s="340">
        <f>'MACROATTIVITÀ B'!G337</f>
        <v>0</v>
      </c>
      <c r="X11" s="337">
        <f>'MACROATTIVITÀ B'!G318</f>
        <v>0</v>
      </c>
      <c r="Y11" s="337">
        <f>'MACROATTIVITÀ B'!G324</f>
        <v>0</v>
      </c>
      <c r="Z11" s="337">
        <f>'MACROATTIVITÀ B'!G319</f>
        <v>0</v>
      </c>
      <c r="AA11" s="337">
        <f>'MACROATTIVITÀ B'!G320</f>
        <v>0</v>
      </c>
      <c r="AB11" s="337">
        <f>'MACROATTIVITÀ B'!G321+'MACROATTIVITÀ B'!G322+'MACROATTIVITÀ B'!G323</f>
        <v>0</v>
      </c>
      <c r="AC11" s="338">
        <f>'MACROATTIVITÀ B'!$G327</f>
        <v>0</v>
      </c>
      <c r="AD11" s="338">
        <f>'MACROATTIVITÀ B'!$G328</f>
        <v>0</v>
      </c>
      <c r="AE11" s="338">
        <f>'MACROATTIVITÀ B'!$G329</f>
        <v>0</v>
      </c>
      <c r="AF11" s="338">
        <f>'MACROATTIVITÀ B'!$G330</f>
        <v>0</v>
      </c>
      <c r="AG11" s="338">
        <f>'MACROATTIVITÀ B'!$G331</f>
        <v>0</v>
      </c>
      <c r="AH11" s="338">
        <f>'MACROATTIVITÀ B'!$G332</f>
        <v>0</v>
      </c>
      <c r="AI11" s="338">
        <f>'MACROATTIVITÀ B'!$G333</f>
        <v>0</v>
      </c>
      <c r="AJ11" s="338">
        <f>'MACROATTIVITÀ B'!$G334</f>
        <v>0</v>
      </c>
      <c r="AK11" s="338">
        <f>'MACROATTIVITÀ B'!$G335</f>
        <v>0</v>
      </c>
      <c r="AL11" s="339">
        <f>'MACROATTIVITÀ B'!G325+'MACROATTIVITÀ B'!G326+'MACROATTIVITÀ B'!G336</f>
        <v>0</v>
      </c>
      <c r="AM11" s="336">
        <f>'MACROATTIVITÀ B'!I337</f>
        <v>0</v>
      </c>
      <c r="AN11" s="337">
        <f>'MACROATTIVITÀ B'!I318</f>
        <v>0</v>
      </c>
      <c r="AO11" s="337">
        <f>'MACROATTIVITÀ B'!I324</f>
        <v>0</v>
      </c>
      <c r="AP11" s="337">
        <f>'MACROATTIVITÀ B'!I319</f>
        <v>0</v>
      </c>
      <c r="AQ11" s="337">
        <f>'MACROATTIVITÀ B'!I320</f>
        <v>0</v>
      </c>
      <c r="AR11" s="337">
        <f>'MACROATTIVITÀ B'!I321+'MACROATTIVITÀ B'!I322+'MACROATTIVITÀ B'!I323</f>
        <v>0</v>
      </c>
      <c r="AS11" s="338">
        <f>'MACROATTIVITÀ B'!$I327</f>
        <v>0</v>
      </c>
      <c r="AT11" s="338">
        <f>'MACROATTIVITÀ B'!$I328</f>
        <v>0</v>
      </c>
      <c r="AU11" s="338">
        <f>'MACROATTIVITÀ B'!$I329</f>
        <v>0</v>
      </c>
      <c r="AV11" s="338">
        <f>'MACROATTIVITÀ B'!$I330</f>
        <v>0</v>
      </c>
      <c r="AW11" s="338">
        <f>'MACROATTIVITÀ B'!$I331</f>
        <v>0</v>
      </c>
      <c r="AX11" s="338">
        <f>'MACROATTIVITÀ B'!$I332</f>
        <v>0</v>
      </c>
      <c r="AY11" s="338">
        <f>'MACROATTIVITÀ B'!$I333</f>
        <v>0</v>
      </c>
      <c r="AZ11" s="338">
        <f>'MACROATTIVITÀ B'!$I334</f>
        <v>0</v>
      </c>
      <c r="BA11" s="338">
        <f>'MACROATTIVITÀ B'!$I335</f>
        <v>0</v>
      </c>
      <c r="BB11" s="339">
        <f>'MACROATTIVITÀ B'!I325+'MACROATTIVITÀ B'!I326+'MACROATTIVITÀ B'!I336</f>
        <v>0</v>
      </c>
      <c r="BC11" s="336">
        <f>'MACROATTIVITÀ B'!K337</f>
        <v>0</v>
      </c>
      <c r="BD11" s="337">
        <f>'MACROATTIVITÀ B'!K318</f>
        <v>0</v>
      </c>
      <c r="BE11" s="337">
        <f>'MACROATTIVITÀ B'!K324</f>
        <v>0</v>
      </c>
      <c r="BF11" s="337">
        <f>'MACROATTIVITÀ B'!K319</f>
        <v>0</v>
      </c>
      <c r="BG11" s="337">
        <f>'MACROATTIVITÀ B'!K320</f>
        <v>0</v>
      </c>
      <c r="BH11" s="337">
        <f>'MACROATTIVITÀ B'!K321+'MACROATTIVITÀ B'!K322+'MACROATTIVITÀ B'!K323</f>
        <v>0</v>
      </c>
      <c r="BI11" s="338">
        <f>'MACROATTIVITÀ B'!$K327</f>
        <v>0</v>
      </c>
      <c r="BJ11" s="338">
        <f>'MACROATTIVITÀ B'!$K328</f>
        <v>0</v>
      </c>
      <c r="BK11" s="338">
        <f>'MACROATTIVITÀ B'!$K329</f>
        <v>0</v>
      </c>
      <c r="BL11" s="338">
        <f>'MACROATTIVITÀ B'!$K330</f>
        <v>0</v>
      </c>
      <c r="BM11" s="338">
        <f>'MACROATTIVITÀ B'!$K331</f>
        <v>0</v>
      </c>
      <c r="BN11" s="338">
        <f>'MACROATTIVITÀ B'!$K332</f>
        <v>0</v>
      </c>
      <c r="BO11" s="338">
        <f>'MACROATTIVITÀ B'!$K333</f>
        <v>0</v>
      </c>
      <c r="BP11" s="338">
        <f>'MACROATTIVITÀ B'!$K334</f>
        <v>0</v>
      </c>
      <c r="BQ11" s="338">
        <f>'MACROATTIVITÀ B'!$K335</f>
        <v>0</v>
      </c>
      <c r="BR11" s="338">
        <f>'MACROATTIVITÀ B'!K325+'MACROATTIVITÀ B'!K326+'MACROATTIVITÀ B'!K336</f>
        <v>0</v>
      </c>
      <c r="BS11" s="336">
        <f>'MACROATTIVITÀ B'!E340</f>
        <v>0</v>
      </c>
      <c r="BT11" s="337">
        <f>'MACROATTIVITÀ B'!E341</f>
        <v>0</v>
      </c>
      <c r="BU11" s="337">
        <f>'MACROATTIVITÀ B'!E342</f>
        <v>0</v>
      </c>
      <c r="BV11" s="337">
        <f>'MACROATTIVITÀ B'!E343</f>
        <v>0</v>
      </c>
      <c r="BW11" s="337">
        <f>'MACROATTIVITÀ B'!E344</f>
        <v>0</v>
      </c>
      <c r="BX11" s="337">
        <f>'MACROATTIVITÀ B'!E345</f>
        <v>0</v>
      </c>
      <c r="BY11" s="337">
        <f>'MACROATTIVITÀ B'!E346</f>
        <v>0</v>
      </c>
      <c r="BZ11" s="337">
        <f>'MACROATTIVITÀ B'!E347</f>
        <v>0</v>
      </c>
      <c r="CA11" s="338">
        <v>0</v>
      </c>
      <c r="CB11" s="336">
        <f>'MACROATTIVITÀ B'!G340</f>
        <v>0</v>
      </c>
      <c r="CC11" s="337">
        <f>'MACROATTIVITÀ B'!G341</f>
        <v>0</v>
      </c>
      <c r="CD11" s="337">
        <f>'MACROATTIVITÀ B'!G342</f>
        <v>0</v>
      </c>
      <c r="CE11" s="337">
        <f>'MACROATTIVITÀ B'!G343</f>
        <v>0</v>
      </c>
      <c r="CF11" s="337">
        <f>'MACROATTIVITÀ B'!G344</f>
        <v>0</v>
      </c>
      <c r="CG11" s="337">
        <f>'MACROATTIVITÀ B'!G345</f>
        <v>0</v>
      </c>
      <c r="CH11" s="337">
        <f>'MACROATTIVITÀ B'!G346</f>
        <v>0</v>
      </c>
      <c r="CI11" s="337">
        <f>'MACROATTIVITÀ B'!G347</f>
        <v>0</v>
      </c>
      <c r="CJ11" s="338">
        <v>0</v>
      </c>
      <c r="CK11" s="336">
        <f>'MACROATTIVITÀ B'!I340</f>
        <v>0</v>
      </c>
      <c r="CL11" s="337">
        <f>'MACROATTIVITÀ B'!I341</f>
        <v>0</v>
      </c>
      <c r="CM11" s="337">
        <f>'MACROATTIVITÀ B'!I342</f>
        <v>0</v>
      </c>
      <c r="CN11" s="337">
        <f>'MACROATTIVITÀ B'!I343</f>
        <v>0</v>
      </c>
      <c r="CO11" s="337">
        <f>'MACROATTIVITÀ B'!I344</f>
        <v>0</v>
      </c>
      <c r="CP11" s="337">
        <f>'MACROATTIVITÀ B'!I345</f>
        <v>0</v>
      </c>
      <c r="CQ11" s="337">
        <f>'MACROATTIVITÀ B'!I346</f>
        <v>0</v>
      </c>
      <c r="CR11" s="337">
        <f>'MACROATTIVITÀ B'!I347</f>
        <v>0</v>
      </c>
      <c r="CS11" s="339">
        <v>0</v>
      </c>
      <c r="CT11" s="340">
        <f>'MACROATTIVITÀ B'!K340</f>
        <v>0</v>
      </c>
      <c r="CU11" s="337">
        <f>'MACROATTIVITÀ B'!K341</f>
        <v>0</v>
      </c>
      <c r="CV11" s="337">
        <f>'MACROATTIVITÀ B'!K342</f>
        <v>0</v>
      </c>
      <c r="CW11" s="337">
        <f>'MACROATTIVITÀ B'!K343</f>
        <v>0</v>
      </c>
      <c r="CX11" s="337">
        <f>'MACROATTIVITÀ B'!K344</f>
        <v>0</v>
      </c>
      <c r="CY11" s="337">
        <f>'MACROATTIVITÀ B'!K345</f>
        <v>0</v>
      </c>
      <c r="CZ11" s="337">
        <f>'MACROATTIVITÀ B'!K346</f>
        <v>0</v>
      </c>
      <c r="DA11" s="337">
        <f>'MACROATTIVITÀ B'!K347</f>
        <v>0</v>
      </c>
      <c r="DB11" s="339">
        <v>0</v>
      </c>
      <c r="DC11" s="299">
        <f>'MACROATTIVITÀ B'!E301</f>
        <v>0</v>
      </c>
      <c r="DD11" s="300">
        <f>'MACROATTIVITÀ B'!E302</f>
        <v>0</v>
      </c>
      <c r="DE11" s="300">
        <f>'MACROATTIVITÀ B'!E304</f>
        <v>0</v>
      </c>
      <c r="DF11" s="300">
        <f>'MACROATTIVITÀ B'!E305</f>
        <v>0</v>
      </c>
      <c r="DG11" s="300">
        <f>'MACROATTIVITÀ B'!E307</f>
        <v>0</v>
      </c>
      <c r="DH11" s="300">
        <f>'MACROATTIVITÀ B'!E308</f>
        <v>0</v>
      </c>
      <c r="DI11" s="300">
        <f>'MACROATTIVITÀ B'!E310</f>
        <v>0</v>
      </c>
      <c r="DJ11" s="301">
        <f>'MACROATTIVITÀ B'!E311</f>
        <v>0</v>
      </c>
      <c r="DK11" s="299">
        <f>'MACROATTIVITÀ B'!G301</f>
        <v>0</v>
      </c>
      <c r="DL11" s="300">
        <f>'MACROATTIVITÀ B'!G302</f>
        <v>0</v>
      </c>
      <c r="DM11" s="300">
        <f>'MACROATTIVITÀ B'!G304</f>
        <v>0</v>
      </c>
      <c r="DN11" s="300">
        <f>'MACROATTIVITÀ B'!G305</f>
        <v>0</v>
      </c>
      <c r="DO11" s="300">
        <f>'MACROATTIVITÀ B'!G307</f>
        <v>0</v>
      </c>
      <c r="DP11" s="300">
        <f>'MACROATTIVITÀ B'!G308</f>
        <v>0</v>
      </c>
      <c r="DQ11" s="300">
        <f>'MACROATTIVITÀ B'!G310</f>
        <v>0</v>
      </c>
      <c r="DR11" s="301">
        <f>'MACROATTIVITÀ B'!G311</f>
        <v>0</v>
      </c>
      <c r="DS11" s="299">
        <f>'MACROATTIVITÀ B'!I301</f>
        <v>0</v>
      </c>
      <c r="DT11" s="300">
        <f>'MACROATTIVITÀ B'!I302</f>
        <v>0</v>
      </c>
      <c r="DU11" s="300">
        <f>'MACROATTIVITÀ B'!I304</f>
        <v>0</v>
      </c>
      <c r="DV11" s="300">
        <f>'MACROATTIVITÀ B'!I305</f>
        <v>0</v>
      </c>
      <c r="DW11" s="300">
        <f>'MACROATTIVITÀ B'!I307</f>
        <v>0</v>
      </c>
      <c r="DX11" s="300">
        <f>'MACROATTIVITÀ B'!I308</f>
        <v>0</v>
      </c>
      <c r="DY11" s="300">
        <f>'MACROATTIVITÀ B'!I310</f>
        <v>0</v>
      </c>
      <c r="DZ11" s="301">
        <f>'MACROATTIVITÀ B'!I311</f>
        <v>0</v>
      </c>
      <c r="EA11" s="302">
        <f>'MACROATTIVITÀ B'!K301</f>
        <v>0</v>
      </c>
      <c r="EB11" s="300">
        <f>'MACROATTIVITÀ B'!K302</f>
        <v>0</v>
      </c>
      <c r="EC11" s="300">
        <f>'MACROATTIVITÀ B'!K304</f>
        <v>0</v>
      </c>
      <c r="ED11" s="300">
        <f>'MACROATTIVITÀ B'!K305</f>
        <v>0</v>
      </c>
      <c r="EE11" s="300">
        <f>'MACROATTIVITÀ B'!K307</f>
        <v>0</v>
      </c>
      <c r="EF11" s="300">
        <f>'MACROATTIVITÀ B'!K308</f>
        <v>0</v>
      </c>
      <c r="EG11" s="300">
        <f>'MACROATTIVITÀ B'!K310</f>
        <v>0</v>
      </c>
      <c r="EH11" s="303">
        <f>'MACROATTIVITÀ B'!K311</f>
        <v>0</v>
      </c>
      <c r="EI11" s="341" t="s">
        <v>497</v>
      </c>
    </row>
    <row r="12" spans="1:1024">
      <c r="A12" s="290" t="e">
        <f ca="1">_xlfn.XLOOKUP(B12,'MACROATTIVITÀ B'!C413,'MACROATTIVITÀ B'!G413)</f>
        <v>#NAME?</v>
      </c>
      <c r="B12" s="291" t="s">
        <v>94</v>
      </c>
      <c r="C12" s="291" t="s">
        <v>872</v>
      </c>
      <c r="D12" s="292" t="s">
        <v>556</v>
      </c>
      <c r="E12" s="292" t="s">
        <v>558</v>
      </c>
      <c r="F12" s="293" t="s">
        <v>95</v>
      </c>
      <c r="G12" s="336">
        <f>'MACROATTIVITÀ B'!E464</f>
        <v>24959.5</v>
      </c>
      <c r="H12" s="337">
        <f>'MACROATTIVITÀ B'!E445</f>
        <v>0</v>
      </c>
      <c r="I12" s="337">
        <f>'MACROATTIVITÀ B'!E451</f>
        <v>0</v>
      </c>
      <c r="J12" s="337">
        <f>'MACROATTIVITÀ B'!E446</f>
        <v>0</v>
      </c>
      <c r="K12" s="337">
        <f>'MACROATTIVITÀ B'!E447</f>
        <v>0</v>
      </c>
      <c r="L12" s="337">
        <f>'MACROATTIVITÀ B'!E448+'MACROATTIVITÀ B'!E449+'MACROATTIVITÀ B'!E450</f>
        <v>24959.5</v>
      </c>
      <c r="M12" s="338">
        <f>'MACROATTIVITÀ B'!$E454</f>
        <v>0</v>
      </c>
      <c r="N12" s="338">
        <f>'MACROATTIVITÀ B'!$E455</f>
        <v>0</v>
      </c>
      <c r="O12" s="338">
        <f>'MACROATTIVITÀ B'!$E456</f>
        <v>0</v>
      </c>
      <c r="P12" s="338">
        <f>'MACROATTIVITÀ B'!$E457</f>
        <v>0</v>
      </c>
      <c r="Q12" s="338">
        <f>'MACROATTIVITÀ B'!$E458</f>
        <v>0</v>
      </c>
      <c r="R12" s="338">
        <f>'MACROATTIVITÀ B'!$E459</f>
        <v>0</v>
      </c>
      <c r="S12" s="338">
        <f>'MACROATTIVITÀ B'!$E460</f>
        <v>0</v>
      </c>
      <c r="T12" s="338">
        <f>'MACROATTIVITÀ B'!$E461</f>
        <v>0</v>
      </c>
      <c r="U12" s="338">
        <f>'MACROATTIVITÀ B'!$E462</f>
        <v>0</v>
      </c>
      <c r="V12" s="339">
        <f>'MACROATTIVITÀ B'!E452+'MACROATTIVITÀ B'!E453+'MACROATTIVITÀ B'!E463</f>
        <v>0</v>
      </c>
      <c r="W12" s="340">
        <f>'MACROATTIVITÀ B'!G464</f>
        <v>24959.5</v>
      </c>
      <c r="X12" s="337">
        <f>'MACROATTIVITÀ B'!G445</f>
        <v>0</v>
      </c>
      <c r="Y12" s="337">
        <f>'MACROATTIVITÀ B'!G451</f>
        <v>0</v>
      </c>
      <c r="Z12" s="337">
        <f>'MACROATTIVITÀ B'!G446</f>
        <v>0</v>
      </c>
      <c r="AA12" s="337">
        <f>'MACROATTIVITÀ B'!G447</f>
        <v>0</v>
      </c>
      <c r="AB12" s="337">
        <f>'MACROATTIVITÀ B'!G448+'MACROATTIVITÀ B'!G449+'MACROATTIVITÀ B'!G450</f>
        <v>24959.5</v>
      </c>
      <c r="AC12" s="338">
        <f>'MACROATTIVITÀ B'!$G454</f>
        <v>0</v>
      </c>
      <c r="AD12" s="338">
        <f>'MACROATTIVITÀ B'!$G455</f>
        <v>0</v>
      </c>
      <c r="AE12" s="338">
        <f>'MACROATTIVITÀ B'!$G456</f>
        <v>0</v>
      </c>
      <c r="AF12" s="338">
        <f>'MACROATTIVITÀ B'!$G457</f>
        <v>0</v>
      </c>
      <c r="AG12" s="338">
        <f>'MACROATTIVITÀ B'!$G458</f>
        <v>0</v>
      </c>
      <c r="AH12" s="338">
        <f>'MACROATTIVITÀ B'!$G459</f>
        <v>0</v>
      </c>
      <c r="AI12" s="338">
        <f>'MACROATTIVITÀ B'!$G460</f>
        <v>0</v>
      </c>
      <c r="AJ12" s="338">
        <f>'MACROATTIVITÀ B'!$G461</f>
        <v>0</v>
      </c>
      <c r="AK12" s="338">
        <f>'MACROATTIVITÀ B'!$G462</f>
        <v>0</v>
      </c>
      <c r="AL12" s="339">
        <f>'MACROATTIVITÀ B'!G452+'MACROATTIVITÀ B'!G453+'MACROATTIVITÀ B'!G463</f>
        <v>0</v>
      </c>
      <c r="AM12" s="336">
        <f>'MACROATTIVITÀ B'!I464</f>
        <v>24959.5</v>
      </c>
      <c r="AN12" s="337">
        <f>'MACROATTIVITÀ B'!I445</f>
        <v>0</v>
      </c>
      <c r="AO12" s="337">
        <f>'MACROATTIVITÀ B'!I451</f>
        <v>0</v>
      </c>
      <c r="AP12" s="337">
        <f>'MACROATTIVITÀ B'!I446</f>
        <v>0</v>
      </c>
      <c r="AQ12" s="337">
        <f>'MACROATTIVITÀ B'!I447</f>
        <v>0</v>
      </c>
      <c r="AR12" s="337">
        <f>'MACROATTIVITÀ B'!I448+'MACROATTIVITÀ B'!I449+'MACROATTIVITÀ B'!I450</f>
        <v>24959.5</v>
      </c>
      <c r="AS12" s="338">
        <f>'MACROATTIVITÀ B'!$I454</f>
        <v>0</v>
      </c>
      <c r="AT12" s="338">
        <f>'MACROATTIVITÀ B'!$I455</f>
        <v>0</v>
      </c>
      <c r="AU12" s="338">
        <f>'MACROATTIVITÀ B'!$I456</f>
        <v>0</v>
      </c>
      <c r="AV12" s="338">
        <f>'MACROATTIVITÀ B'!$I457</f>
        <v>0</v>
      </c>
      <c r="AW12" s="338">
        <f>'MACROATTIVITÀ B'!$I458</f>
        <v>0</v>
      </c>
      <c r="AX12" s="338">
        <f>'MACROATTIVITÀ B'!$I459</f>
        <v>0</v>
      </c>
      <c r="AY12" s="338">
        <f>'MACROATTIVITÀ B'!$I460</f>
        <v>0</v>
      </c>
      <c r="AZ12" s="338">
        <f>'MACROATTIVITÀ B'!$I461</f>
        <v>0</v>
      </c>
      <c r="BA12" s="338">
        <f>'MACROATTIVITÀ B'!$I462</f>
        <v>0</v>
      </c>
      <c r="BB12" s="339">
        <f>'MACROATTIVITÀ B'!I452+'MACROATTIVITÀ B'!I453+'MACROATTIVITÀ B'!I463</f>
        <v>0</v>
      </c>
      <c r="BC12" s="336">
        <f>'MACROATTIVITÀ B'!K464</f>
        <v>74878.5</v>
      </c>
      <c r="BD12" s="337">
        <f>'MACROATTIVITÀ B'!K445</f>
        <v>0</v>
      </c>
      <c r="BE12" s="337">
        <f>'MACROATTIVITÀ B'!K451</f>
        <v>0</v>
      </c>
      <c r="BF12" s="337">
        <f>'MACROATTIVITÀ B'!K446</f>
        <v>0</v>
      </c>
      <c r="BG12" s="337">
        <f>'MACROATTIVITÀ B'!K447</f>
        <v>0</v>
      </c>
      <c r="BH12" s="337">
        <f>'MACROATTIVITÀ B'!K448+'MACROATTIVITÀ B'!K449+'MACROATTIVITÀ B'!K450</f>
        <v>74878.5</v>
      </c>
      <c r="BI12" s="338">
        <f>'MACROATTIVITÀ B'!$K454</f>
        <v>0</v>
      </c>
      <c r="BJ12" s="338">
        <f>'MACROATTIVITÀ B'!$K455</f>
        <v>0</v>
      </c>
      <c r="BK12" s="338">
        <f>'MACROATTIVITÀ B'!$K456</f>
        <v>0</v>
      </c>
      <c r="BL12" s="338">
        <f>'MACROATTIVITÀ B'!$K457</f>
        <v>0</v>
      </c>
      <c r="BM12" s="338">
        <f>'MACROATTIVITÀ B'!$K458</f>
        <v>0</v>
      </c>
      <c r="BN12" s="338">
        <f>'MACROATTIVITÀ B'!$K459</f>
        <v>0</v>
      </c>
      <c r="BO12" s="338">
        <f>'MACROATTIVITÀ B'!$K460</f>
        <v>0</v>
      </c>
      <c r="BP12" s="338">
        <f>'MACROATTIVITÀ B'!$K461</f>
        <v>0</v>
      </c>
      <c r="BQ12" s="338">
        <f>'MACROATTIVITÀ B'!$K462</f>
        <v>0</v>
      </c>
      <c r="BR12" s="339">
        <f>'MACROATTIVITÀ B'!K452+'MACROATTIVITÀ B'!K453+'MACROATTIVITÀ B'!K463</f>
        <v>0</v>
      </c>
      <c r="BS12" s="336">
        <f>'MACROATTIVITÀ B'!E467</f>
        <v>6759.86</v>
      </c>
      <c r="BT12" s="337">
        <f>'MACROATTIVITÀ B'!E468</f>
        <v>7799.84</v>
      </c>
      <c r="BU12" s="337">
        <f>'MACROATTIVITÀ B'!E469</f>
        <v>0</v>
      </c>
      <c r="BV12" s="337">
        <f>'MACROATTIVITÀ B'!E470</f>
        <v>0</v>
      </c>
      <c r="BW12" s="337">
        <f>'MACROATTIVITÀ B'!E471</f>
        <v>10399.799999999999</v>
      </c>
      <c r="BX12" s="337">
        <f>'MACROATTIVITÀ B'!E472</f>
        <v>0</v>
      </c>
      <c r="BY12" s="337">
        <f>'MACROATTIVITÀ B'!E473</f>
        <v>0</v>
      </c>
      <c r="BZ12" s="337">
        <f>'MACROATTIVITÀ B'!E474</f>
        <v>0</v>
      </c>
      <c r="CA12" s="338">
        <v>0</v>
      </c>
      <c r="CB12" s="336">
        <f>'MACROATTIVITÀ B'!G467</f>
        <v>6759.86</v>
      </c>
      <c r="CC12" s="337">
        <f>'MACROATTIVITÀ B'!G468</f>
        <v>7799.84</v>
      </c>
      <c r="CD12" s="337">
        <f>'MACROATTIVITÀ B'!G469</f>
        <v>0</v>
      </c>
      <c r="CE12" s="337">
        <f>'MACROATTIVITÀ B'!G470</f>
        <v>0</v>
      </c>
      <c r="CF12" s="337">
        <f>'MACROATTIVITÀ B'!G471</f>
        <v>10399.799999999999</v>
      </c>
      <c r="CG12" s="337">
        <f>'MACROATTIVITÀ B'!G472</f>
        <v>0</v>
      </c>
      <c r="CH12" s="337">
        <f>'MACROATTIVITÀ B'!G473</f>
        <v>0</v>
      </c>
      <c r="CI12" s="337">
        <f>'MACROATTIVITÀ B'!G474</f>
        <v>0</v>
      </c>
      <c r="CJ12" s="338">
        <v>0</v>
      </c>
      <c r="CK12" s="336">
        <f>'MACROATTIVITÀ B'!I467</f>
        <v>6759.86</v>
      </c>
      <c r="CL12" s="337">
        <f>'MACROATTIVITÀ B'!I468</f>
        <v>7799.84</v>
      </c>
      <c r="CM12" s="337">
        <f>'MACROATTIVITÀ B'!I469</f>
        <v>0</v>
      </c>
      <c r="CN12" s="337">
        <f>'MACROATTIVITÀ B'!I470</f>
        <v>0</v>
      </c>
      <c r="CO12" s="337">
        <f>'MACROATTIVITÀ B'!I471</f>
        <v>10399.799999999999</v>
      </c>
      <c r="CP12" s="337">
        <f>'MACROATTIVITÀ B'!I472</f>
        <v>0</v>
      </c>
      <c r="CQ12" s="337">
        <f>'MACROATTIVITÀ B'!I473</f>
        <v>0</v>
      </c>
      <c r="CR12" s="337">
        <f>'MACROATTIVITÀ B'!I474</f>
        <v>0</v>
      </c>
      <c r="CS12" s="339">
        <v>0</v>
      </c>
      <c r="CT12" s="340">
        <f>'MACROATTIVITÀ B'!K467</f>
        <v>20279.579999999998</v>
      </c>
      <c r="CU12" s="337">
        <f>'MACROATTIVITÀ B'!K468</f>
        <v>23399.52</v>
      </c>
      <c r="CV12" s="337">
        <f>'MACROATTIVITÀ B'!K469</f>
        <v>0</v>
      </c>
      <c r="CW12" s="337">
        <f>'MACROATTIVITÀ B'!K470</f>
        <v>0</v>
      </c>
      <c r="CX12" s="337">
        <f>'MACROATTIVITÀ B'!K471</f>
        <v>31199.399999999998</v>
      </c>
      <c r="CY12" s="337">
        <f>'MACROATTIVITÀ B'!K472</f>
        <v>0</v>
      </c>
      <c r="CZ12" s="337">
        <f>'MACROATTIVITÀ B'!K473</f>
        <v>0</v>
      </c>
      <c r="DA12" s="337">
        <f>'MACROATTIVITÀ B'!K474</f>
        <v>0</v>
      </c>
      <c r="DB12" s="339">
        <v>0</v>
      </c>
      <c r="DC12" s="299">
        <f>'MACROATTIVITÀ B'!E428</f>
        <v>13</v>
      </c>
      <c r="DD12" s="300">
        <f>'MACROATTIVITÀ B'!E429</f>
        <v>15</v>
      </c>
      <c r="DE12" s="300">
        <f>'MACROATTIVITÀ B'!E431</f>
        <v>0</v>
      </c>
      <c r="DF12" s="300">
        <f>'MACROATTIVITÀ B'!E432</f>
        <v>0</v>
      </c>
      <c r="DG12" s="300">
        <f>'MACROATTIVITÀ B'!E434</f>
        <v>0</v>
      </c>
      <c r="DH12" s="300">
        <f>'MACROATTIVITÀ B'!E435</f>
        <v>20</v>
      </c>
      <c r="DI12" s="300">
        <f>'MACROATTIVITÀ B'!E437</f>
        <v>0</v>
      </c>
      <c r="DJ12" s="301">
        <f>'MACROATTIVITÀ B'!E438</f>
        <v>0</v>
      </c>
      <c r="DK12" s="299">
        <f>'MACROATTIVITÀ B'!G428</f>
        <v>16</v>
      </c>
      <c r="DL12" s="300">
        <f>'MACROATTIVITÀ B'!G429</f>
        <v>17</v>
      </c>
      <c r="DM12" s="300">
        <f>'MACROATTIVITÀ B'!G431</f>
        <v>0</v>
      </c>
      <c r="DN12" s="300">
        <f>'MACROATTIVITÀ B'!G432</f>
        <v>0</v>
      </c>
      <c r="DO12" s="300">
        <f>'MACROATTIVITÀ B'!G434</f>
        <v>0</v>
      </c>
      <c r="DP12" s="300">
        <f>'MACROATTIVITÀ B'!G435</f>
        <v>25</v>
      </c>
      <c r="DQ12" s="300">
        <f>'MACROATTIVITÀ B'!G437</f>
        <v>0</v>
      </c>
      <c r="DR12" s="301">
        <f>'MACROATTIVITÀ B'!G438</f>
        <v>0</v>
      </c>
      <c r="DS12" s="299">
        <f>'MACROATTIVITÀ B'!I428</f>
        <v>19</v>
      </c>
      <c r="DT12" s="300">
        <f>'MACROATTIVITÀ B'!I429</f>
        <v>20</v>
      </c>
      <c r="DU12" s="300">
        <f>'MACROATTIVITÀ B'!I431</f>
        <v>0</v>
      </c>
      <c r="DV12" s="300">
        <f>'MACROATTIVITÀ B'!I432</f>
        <v>0</v>
      </c>
      <c r="DW12" s="300">
        <f>'MACROATTIVITÀ B'!I434</f>
        <v>0</v>
      </c>
      <c r="DX12" s="300">
        <f>'MACROATTIVITÀ B'!I435</f>
        <v>29</v>
      </c>
      <c r="DY12" s="300">
        <f>'MACROATTIVITÀ B'!I437</f>
        <v>0</v>
      </c>
      <c r="DZ12" s="301">
        <f>'MACROATTIVITÀ B'!I438</f>
        <v>0</v>
      </c>
      <c r="EA12" s="302">
        <f>'MACROATTIVITÀ B'!K428</f>
        <v>48</v>
      </c>
      <c r="EB12" s="300">
        <f>'MACROATTIVITÀ B'!K429</f>
        <v>52</v>
      </c>
      <c r="EC12" s="300">
        <f>'MACROATTIVITÀ B'!K431</f>
        <v>0</v>
      </c>
      <c r="ED12" s="300">
        <f>'MACROATTIVITÀ B'!K432</f>
        <v>0</v>
      </c>
      <c r="EE12" s="300">
        <f>'MACROATTIVITÀ B'!K434</f>
        <v>0</v>
      </c>
      <c r="EF12" s="300">
        <f>'MACROATTIVITÀ B'!K435</f>
        <v>74</v>
      </c>
      <c r="EG12" s="300">
        <f>'MACROATTIVITÀ B'!K437</f>
        <v>0</v>
      </c>
      <c r="EH12" s="303">
        <f>'MACROATTIVITÀ B'!K438</f>
        <v>0</v>
      </c>
      <c r="EI12" s="341" t="s">
        <v>497</v>
      </c>
    </row>
    <row r="13" spans="1:1024">
      <c r="A13" s="290" t="e">
        <f ca="1">_xlfn.XLOOKUP(B13,'MACROATTIVITÀ B'!C540,'MACROATTIVITÀ B'!G540)</f>
        <v>#NAME?</v>
      </c>
      <c r="B13" s="291" t="s">
        <v>97</v>
      </c>
      <c r="C13" s="291" t="s">
        <v>872</v>
      </c>
      <c r="D13" s="292" t="s">
        <v>556</v>
      </c>
      <c r="E13" s="292" t="s">
        <v>558</v>
      </c>
      <c r="F13" s="293" t="s">
        <v>98</v>
      </c>
      <c r="G13" s="336">
        <f>'MACROATTIVITÀ B'!E591</f>
        <v>396355.07</v>
      </c>
      <c r="H13" s="337">
        <f>'MACROATTIVITÀ B'!E572</f>
        <v>0</v>
      </c>
      <c r="I13" s="337">
        <f>'MACROATTIVITÀ B'!E578</f>
        <v>0</v>
      </c>
      <c r="J13" s="337">
        <f>'MACROATTIVITÀ B'!E573</f>
        <v>0</v>
      </c>
      <c r="K13" s="337">
        <f>'MACROATTIVITÀ B'!E574</f>
        <v>0</v>
      </c>
      <c r="L13" s="337">
        <f>'MACROATTIVITÀ B'!E575+'MACROATTIVITÀ B'!E576+'MACROATTIVITÀ B'!E577</f>
        <v>0</v>
      </c>
      <c r="M13" s="338">
        <f>'MACROATTIVITÀ B'!$E581</f>
        <v>0</v>
      </c>
      <c r="N13" s="338">
        <f>'MACROATTIVITÀ B'!$E582</f>
        <v>395226.83</v>
      </c>
      <c r="O13" s="338">
        <f>'MACROATTIVITÀ B'!$E583</f>
        <v>1128.24</v>
      </c>
      <c r="P13" s="338">
        <f>'MACROATTIVITÀ B'!$E584</f>
        <v>0</v>
      </c>
      <c r="Q13" s="338">
        <f>'MACROATTIVITÀ B'!$E585</f>
        <v>0</v>
      </c>
      <c r="R13" s="338">
        <f>'MACROATTIVITÀ B'!$E586</f>
        <v>0</v>
      </c>
      <c r="S13" s="338">
        <f>'MACROATTIVITÀ B'!$E587</f>
        <v>0</v>
      </c>
      <c r="T13" s="338">
        <f>'MACROATTIVITÀ B'!$E588</f>
        <v>0</v>
      </c>
      <c r="U13" s="338">
        <f>'MACROATTIVITÀ B'!$E589</f>
        <v>0</v>
      </c>
      <c r="V13" s="339">
        <f>'MACROATTIVITÀ B'!E579+'MACROATTIVITÀ B'!E580+'MACROATTIVITÀ B'!E590</f>
        <v>0</v>
      </c>
      <c r="W13" s="340">
        <f>'MACROATTIVITÀ B'!G591</f>
        <v>402718.66</v>
      </c>
      <c r="X13" s="337">
        <f>'MACROATTIVITÀ B'!G572</f>
        <v>0</v>
      </c>
      <c r="Y13" s="337">
        <f>'MACROATTIVITÀ B'!G578</f>
        <v>0</v>
      </c>
      <c r="Z13" s="337">
        <f>'MACROATTIVITÀ B'!G573</f>
        <v>0</v>
      </c>
      <c r="AA13" s="337">
        <f>'MACROATTIVITÀ B'!G574</f>
        <v>0</v>
      </c>
      <c r="AB13" s="337">
        <f>'MACROATTIVITÀ B'!G575+'MACROATTIVITÀ B'!G576+'MACROATTIVITÀ B'!G577</f>
        <v>0</v>
      </c>
      <c r="AC13" s="338">
        <f>'MACROATTIVITÀ B'!$G581</f>
        <v>0</v>
      </c>
      <c r="AD13" s="338">
        <f>'MACROATTIVITÀ B'!$G582</f>
        <v>401590.42</v>
      </c>
      <c r="AE13" s="338">
        <f>'MACROATTIVITÀ B'!$G583</f>
        <v>1128.24</v>
      </c>
      <c r="AF13" s="338">
        <f>'MACROATTIVITÀ B'!$G584</f>
        <v>0</v>
      </c>
      <c r="AG13" s="338">
        <f>'MACROATTIVITÀ B'!$G585</f>
        <v>0</v>
      </c>
      <c r="AH13" s="338">
        <f>'MACROATTIVITÀ B'!$G586</f>
        <v>0</v>
      </c>
      <c r="AI13" s="338">
        <f>'MACROATTIVITÀ B'!$G587</f>
        <v>0</v>
      </c>
      <c r="AJ13" s="338">
        <f>'MACROATTIVITÀ B'!$G588</f>
        <v>0</v>
      </c>
      <c r="AK13" s="338">
        <f>'MACROATTIVITÀ B'!$G589</f>
        <v>0</v>
      </c>
      <c r="AL13" s="339">
        <f>'MACROATTIVITÀ B'!G579+'MACROATTIVITÀ B'!G580+'MACROATTIVITÀ B'!G590</f>
        <v>0</v>
      </c>
      <c r="AM13" s="336">
        <f>'MACROATTIVITÀ B'!I591</f>
        <v>392681.52999999997</v>
      </c>
      <c r="AN13" s="337">
        <f>'MACROATTIVITÀ B'!I572</f>
        <v>0</v>
      </c>
      <c r="AO13" s="337">
        <f>'MACROATTIVITÀ B'!I578</f>
        <v>0</v>
      </c>
      <c r="AP13" s="337">
        <f>'MACROATTIVITÀ B'!I573</f>
        <v>0</v>
      </c>
      <c r="AQ13" s="337">
        <f>'MACROATTIVITÀ B'!I574</f>
        <v>0</v>
      </c>
      <c r="AR13" s="337">
        <f>'MACROATTIVITÀ B'!I575+'MACROATTIVITÀ B'!I576+'MACROATTIVITÀ B'!I577</f>
        <v>0</v>
      </c>
      <c r="AS13" s="338">
        <f>'MACROATTIVITÀ B'!$I581</f>
        <v>0</v>
      </c>
      <c r="AT13" s="338">
        <f>'MACROATTIVITÀ B'!$I582</f>
        <v>391553.29</v>
      </c>
      <c r="AU13" s="338">
        <f>'MACROATTIVITÀ B'!$I583</f>
        <v>1128.24</v>
      </c>
      <c r="AV13" s="338">
        <f>'MACROATTIVITÀ B'!$I584</f>
        <v>0</v>
      </c>
      <c r="AW13" s="338">
        <f>'MACROATTIVITÀ B'!$I585</f>
        <v>0</v>
      </c>
      <c r="AX13" s="338">
        <f>'MACROATTIVITÀ B'!$I586</f>
        <v>0</v>
      </c>
      <c r="AY13" s="338">
        <f>'MACROATTIVITÀ B'!$I587</f>
        <v>0</v>
      </c>
      <c r="AZ13" s="338">
        <f>'MACROATTIVITÀ B'!$I588</f>
        <v>0</v>
      </c>
      <c r="BA13" s="338">
        <f>'MACROATTIVITÀ B'!$I589</f>
        <v>0</v>
      </c>
      <c r="BB13" s="339">
        <f>'MACROATTIVITÀ B'!I579+'MACROATTIVITÀ B'!I580+'MACROATTIVITÀ B'!I590</f>
        <v>0</v>
      </c>
      <c r="BC13" s="336">
        <f>'MACROATTIVITÀ B'!K591</f>
        <v>1191755.26</v>
      </c>
      <c r="BD13" s="337">
        <f>'MACROATTIVITÀ B'!K572</f>
        <v>0</v>
      </c>
      <c r="BE13" s="337">
        <f>'MACROATTIVITÀ B'!K578</f>
        <v>0</v>
      </c>
      <c r="BF13" s="337">
        <f>'MACROATTIVITÀ B'!K573</f>
        <v>0</v>
      </c>
      <c r="BG13" s="337">
        <f>'MACROATTIVITÀ B'!K574</f>
        <v>0</v>
      </c>
      <c r="BH13" s="337">
        <f>'MACROATTIVITÀ B'!K575+'MACROATTIVITÀ B'!K576+'MACROATTIVITÀ B'!K577</f>
        <v>0</v>
      </c>
      <c r="BI13" s="338">
        <f>'MACROATTIVITÀ B'!$K581</f>
        <v>0</v>
      </c>
      <c r="BJ13" s="338">
        <f>'MACROATTIVITÀ B'!$K582</f>
        <v>1188370.54</v>
      </c>
      <c r="BK13" s="338">
        <f>'MACROATTIVITÀ B'!$K583</f>
        <v>3384.7200000000003</v>
      </c>
      <c r="BL13" s="338">
        <f>'MACROATTIVITÀ B'!$K584</f>
        <v>0</v>
      </c>
      <c r="BM13" s="338">
        <f>'MACROATTIVITÀ B'!$K585</f>
        <v>0</v>
      </c>
      <c r="BN13" s="338">
        <f>'MACROATTIVITÀ B'!$K586</f>
        <v>0</v>
      </c>
      <c r="BO13" s="338">
        <f>'MACROATTIVITÀ B'!$K587</f>
        <v>0</v>
      </c>
      <c r="BP13" s="338">
        <f>'MACROATTIVITÀ B'!$K588</f>
        <v>0</v>
      </c>
      <c r="BQ13" s="338">
        <f>'MACROATTIVITÀ B'!$K589</f>
        <v>0</v>
      </c>
      <c r="BR13" s="339">
        <f>'MACROATTIVITÀ B'!K579+'MACROATTIVITÀ B'!K580+'MACROATTIVITÀ B'!K590</f>
        <v>0</v>
      </c>
      <c r="BS13" s="336">
        <f>'MACROATTIVITÀ B'!E594</f>
        <v>0</v>
      </c>
      <c r="BT13" s="337">
        <f>'MACROATTIVITÀ B'!E595</f>
        <v>0</v>
      </c>
      <c r="BU13" s="337">
        <f>'MACROATTIVITÀ B'!E596</f>
        <v>0</v>
      </c>
      <c r="BV13" s="337">
        <f>'MACROATTIVITÀ B'!E597</f>
        <v>0</v>
      </c>
      <c r="BW13" s="337">
        <f>'MACROATTIVITÀ B'!E598</f>
        <v>1128.24</v>
      </c>
      <c r="BX13" s="337">
        <f>'MACROATTIVITÀ B'!E599</f>
        <v>395226.83</v>
      </c>
      <c r="BY13" s="337">
        <f>'MACROATTIVITÀ B'!E600</f>
        <v>0</v>
      </c>
      <c r="BZ13" s="337">
        <f>'MACROATTIVITÀ B'!E601</f>
        <v>0</v>
      </c>
      <c r="CA13" s="338">
        <v>0</v>
      </c>
      <c r="CB13" s="336">
        <f>'MACROATTIVITÀ B'!G594</f>
        <v>0</v>
      </c>
      <c r="CC13" s="337">
        <f>'MACROATTIVITÀ B'!G595</f>
        <v>0</v>
      </c>
      <c r="CD13" s="337">
        <f>'MACROATTIVITÀ B'!G596</f>
        <v>0</v>
      </c>
      <c r="CE13" s="337">
        <f>'MACROATTIVITÀ B'!G597</f>
        <v>0</v>
      </c>
      <c r="CF13" s="337">
        <f>'MACROATTIVITÀ B'!G598</f>
        <v>1128.24</v>
      </c>
      <c r="CG13" s="337">
        <f>'MACROATTIVITÀ B'!G599</f>
        <v>401590.42</v>
      </c>
      <c r="CH13" s="337">
        <f>'MACROATTIVITÀ B'!G600</f>
        <v>0</v>
      </c>
      <c r="CI13" s="337">
        <f>'MACROATTIVITÀ B'!G601</f>
        <v>0</v>
      </c>
      <c r="CJ13" s="338">
        <v>0</v>
      </c>
      <c r="CK13" s="336">
        <f>'MACROATTIVITÀ B'!I594</f>
        <v>0</v>
      </c>
      <c r="CL13" s="337">
        <f>'MACROATTIVITÀ B'!I595</f>
        <v>0</v>
      </c>
      <c r="CM13" s="337">
        <f>'MACROATTIVITÀ B'!I596</f>
        <v>0</v>
      </c>
      <c r="CN13" s="337">
        <f>'MACROATTIVITÀ B'!I597</f>
        <v>0</v>
      </c>
      <c r="CO13" s="337">
        <f>'MACROATTIVITÀ B'!I598</f>
        <v>1128.24</v>
      </c>
      <c r="CP13" s="337">
        <f>'MACROATTIVITÀ B'!I599</f>
        <v>391553.29</v>
      </c>
      <c r="CQ13" s="337">
        <f>'MACROATTIVITÀ B'!I600</f>
        <v>0</v>
      </c>
      <c r="CR13" s="337">
        <f>'MACROATTIVITÀ B'!I601</f>
        <v>0</v>
      </c>
      <c r="CS13" s="339">
        <v>0</v>
      </c>
      <c r="CT13" s="340">
        <f>'MACROATTIVITÀ B'!K594</f>
        <v>0</v>
      </c>
      <c r="CU13" s="337">
        <f>'MACROATTIVITÀ B'!K595</f>
        <v>0</v>
      </c>
      <c r="CV13" s="337">
        <f>'MACROATTIVITÀ B'!K596</f>
        <v>0</v>
      </c>
      <c r="CW13" s="337">
        <f>'MACROATTIVITÀ B'!K597</f>
        <v>0</v>
      </c>
      <c r="CX13" s="337">
        <f>'MACROATTIVITÀ B'!K598</f>
        <v>3384.7200000000003</v>
      </c>
      <c r="CY13" s="337">
        <f>'MACROATTIVITÀ B'!K599</f>
        <v>1188370.54</v>
      </c>
      <c r="CZ13" s="337">
        <f>'MACROATTIVITÀ B'!K600</f>
        <v>0</v>
      </c>
      <c r="DA13" s="337">
        <f>'MACROATTIVITÀ B'!K601</f>
        <v>0</v>
      </c>
      <c r="DB13" s="339">
        <v>0</v>
      </c>
      <c r="DC13" s="299">
        <f>'MACROATTIVITÀ B'!E555</f>
        <v>0</v>
      </c>
      <c r="DD13" s="300">
        <f>'MACROATTIVITÀ B'!E556</f>
        <v>0</v>
      </c>
      <c r="DE13" s="300">
        <f>'MACROATTIVITÀ B'!E558</f>
        <v>0</v>
      </c>
      <c r="DF13" s="300">
        <f>'MACROATTIVITÀ B'!E559</f>
        <v>0</v>
      </c>
      <c r="DG13" s="300">
        <f>'MACROATTIVITÀ B'!E561</f>
        <v>0</v>
      </c>
      <c r="DH13" s="300">
        <f>'MACROATTIVITÀ B'!E562</f>
        <v>46</v>
      </c>
      <c r="DI13" s="300">
        <f>'MACROATTIVITÀ B'!E564</f>
        <v>0</v>
      </c>
      <c r="DJ13" s="301">
        <f>'MACROATTIVITÀ B'!E565</f>
        <v>0</v>
      </c>
      <c r="DK13" s="299">
        <f>'MACROATTIVITÀ B'!G555</f>
        <v>0</v>
      </c>
      <c r="DL13" s="300">
        <f>'MACROATTIVITÀ B'!G556</f>
        <v>0</v>
      </c>
      <c r="DM13" s="300">
        <f>'MACROATTIVITÀ B'!G558</f>
        <v>0</v>
      </c>
      <c r="DN13" s="300">
        <f>'MACROATTIVITÀ B'!G559</f>
        <v>0</v>
      </c>
      <c r="DO13" s="300">
        <f>'MACROATTIVITÀ B'!G561</f>
        <v>0</v>
      </c>
      <c r="DP13" s="300">
        <f>'MACROATTIVITÀ B'!G562</f>
        <v>48</v>
      </c>
      <c r="DQ13" s="300">
        <f>'MACROATTIVITÀ B'!G564</f>
        <v>0</v>
      </c>
      <c r="DR13" s="301">
        <f>'MACROATTIVITÀ B'!G565</f>
        <v>0</v>
      </c>
      <c r="DS13" s="299">
        <f>'MACROATTIVITÀ B'!I555</f>
        <v>0</v>
      </c>
      <c r="DT13" s="300">
        <f>'MACROATTIVITÀ B'!I556</f>
        <v>0</v>
      </c>
      <c r="DU13" s="300">
        <f>'MACROATTIVITÀ B'!I558</f>
        <v>0</v>
      </c>
      <c r="DV13" s="300">
        <f>'MACROATTIVITÀ B'!I559</f>
        <v>0</v>
      </c>
      <c r="DW13" s="300">
        <f>'MACROATTIVITÀ B'!I561</f>
        <v>0</v>
      </c>
      <c r="DX13" s="300">
        <f>'MACROATTIVITÀ B'!I562</f>
        <v>50</v>
      </c>
      <c r="DY13" s="300">
        <f>'MACROATTIVITÀ B'!I564</f>
        <v>0</v>
      </c>
      <c r="DZ13" s="301">
        <f>'MACROATTIVITÀ B'!I565</f>
        <v>0</v>
      </c>
      <c r="EA13" s="302">
        <f>'MACROATTIVITÀ B'!K555</f>
        <v>0</v>
      </c>
      <c r="EB13" s="300">
        <f>'MACROATTIVITÀ B'!K556</f>
        <v>0</v>
      </c>
      <c r="EC13" s="300">
        <f>'MACROATTIVITÀ B'!K558</f>
        <v>0</v>
      </c>
      <c r="ED13" s="300">
        <f>'MACROATTIVITÀ B'!K559</f>
        <v>0</v>
      </c>
      <c r="EE13" s="300">
        <f>'MACROATTIVITÀ B'!K561</f>
        <v>0</v>
      </c>
      <c r="EF13" s="300">
        <f>'MACROATTIVITÀ B'!K562</f>
        <v>144</v>
      </c>
      <c r="EG13" s="300">
        <f>'MACROATTIVITÀ B'!K564</f>
        <v>0</v>
      </c>
      <c r="EH13" s="303">
        <f>'MACROATTIVITÀ B'!K565</f>
        <v>0</v>
      </c>
      <c r="EI13" s="341" t="s">
        <v>430</v>
      </c>
    </row>
    <row r="14" spans="1:1024">
      <c r="A14" s="290" t="e">
        <f ca="1">_xlfn.XLOOKUP(B14,'MACROATTIVITÀ B'!C667,'MACROATTIVITÀ B'!G667)</f>
        <v>#NAME?</v>
      </c>
      <c r="B14" s="291" t="s">
        <v>101</v>
      </c>
      <c r="C14" s="291" t="s">
        <v>873</v>
      </c>
      <c r="D14" s="292" t="s">
        <v>556</v>
      </c>
      <c r="E14" s="292" t="s">
        <v>1045</v>
      </c>
      <c r="F14" s="293" t="s">
        <v>102</v>
      </c>
      <c r="G14" s="336">
        <f>'MACROATTIVITÀ B'!E718</f>
        <v>490042.24</v>
      </c>
      <c r="H14" s="337">
        <f>'MACROATTIVITÀ B'!E699</f>
        <v>31000</v>
      </c>
      <c r="I14" s="337">
        <f>'MACROATTIVITÀ B'!E705</f>
        <v>0</v>
      </c>
      <c r="J14" s="337">
        <f>'MACROATTIVITÀ B'!E700</f>
        <v>299910.71999999997</v>
      </c>
      <c r="K14" s="337">
        <f>'MACROATTIVITÀ B'!E701</f>
        <v>0</v>
      </c>
      <c r="L14" s="337">
        <f>'MACROATTIVITÀ B'!E702+'MACROATTIVITÀ B'!E703+'MACROATTIVITÀ B'!E704</f>
        <v>159131.51999999999</v>
      </c>
      <c r="M14" s="338">
        <f>'MACROATTIVITÀ B'!$E708</f>
        <v>0</v>
      </c>
      <c r="N14" s="338">
        <f>'MACROATTIVITÀ B'!$E709</f>
        <v>0</v>
      </c>
      <c r="O14" s="338">
        <f>'MACROATTIVITÀ B'!$E710</f>
        <v>0</v>
      </c>
      <c r="P14" s="338">
        <f>'MACROATTIVITÀ B'!$E711</f>
        <v>0</v>
      </c>
      <c r="Q14" s="338">
        <f>'MACROATTIVITÀ B'!$E712</f>
        <v>0</v>
      </c>
      <c r="R14" s="338">
        <f>'MACROATTIVITÀ B'!$E713</f>
        <v>0</v>
      </c>
      <c r="S14" s="338">
        <f>'MACROATTIVITÀ B'!$E714</f>
        <v>0</v>
      </c>
      <c r="T14" s="338">
        <f>'MACROATTIVITÀ B'!$E715</f>
        <v>0</v>
      </c>
      <c r="U14" s="338">
        <f>'MACROATTIVITÀ B'!$E716</f>
        <v>0</v>
      </c>
      <c r="V14" s="339">
        <f>'MACROATTIVITÀ B'!E706+'MACROATTIVITÀ B'!E707+'MACROATTIVITÀ B'!E717</f>
        <v>0</v>
      </c>
      <c r="W14" s="340">
        <f>'MACROATTIVITÀ B'!G718</f>
        <v>490042.24</v>
      </c>
      <c r="X14" s="337">
        <f>'MACROATTIVITÀ B'!G699</f>
        <v>31000</v>
      </c>
      <c r="Y14" s="337">
        <f>'MACROATTIVITÀ B'!G705</f>
        <v>0</v>
      </c>
      <c r="Z14" s="337">
        <f>'MACROATTIVITÀ B'!G700</f>
        <v>299910.71999999997</v>
      </c>
      <c r="AA14" s="337">
        <f>'MACROATTIVITÀ B'!G701</f>
        <v>0</v>
      </c>
      <c r="AB14" s="337">
        <f>'MACROATTIVITÀ B'!G702+'MACROATTIVITÀ B'!G703+'MACROATTIVITÀ B'!G704</f>
        <v>159131.51999999999</v>
      </c>
      <c r="AC14" s="338">
        <f>'MACROATTIVITÀ B'!$G708</f>
        <v>0</v>
      </c>
      <c r="AD14" s="338">
        <f>'MACROATTIVITÀ B'!$G709</f>
        <v>0</v>
      </c>
      <c r="AE14" s="338">
        <f>'MACROATTIVITÀ B'!$G710</f>
        <v>0</v>
      </c>
      <c r="AF14" s="338">
        <f>'MACROATTIVITÀ B'!$G711</f>
        <v>0</v>
      </c>
      <c r="AG14" s="338">
        <f>'MACROATTIVITÀ B'!$G712</f>
        <v>0</v>
      </c>
      <c r="AH14" s="338">
        <f>'MACROATTIVITÀ B'!$G713</f>
        <v>0</v>
      </c>
      <c r="AI14" s="338">
        <f>'MACROATTIVITÀ B'!$G714</f>
        <v>0</v>
      </c>
      <c r="AJ14" s="338">
        <f>'MACROATTIVITÀ B'!$G715</f>
        <v>0</v>
      </c>
      <c r="AK14" s="338">
        <f>'MACROATTIVITÀ B'!$G716</f>
        <v>0</v>
      </c>
      <c r="AL14" s="339">
        <f>'MACROATTIVITÀ B'!G706+'MACROATTIVITÀ B'!G707+'MACROATTIVITÀ B'!G717</f>
        <v>0</v>
      </c>
      <c r="AM14" s="336">
        <f>'MACROATTIVITÀ B'!I718</f>
        <v>490042.24</v>
      </c>
      <c r="AN14" s="337">
        <f>'MACROATTIVITÀ B'!I699</f>
        <v>31000</v>
      </c>
      <c r="AO14" s="337">
        <f>'MACROATTIVITÀ B'!I705</f>
        <v>0</v>
      </c>
      <c r="AP14" s="337">
        <f>'MACROATTIVITÀ B'!I700</f>
        <v>299910.71999999997</v>
      </c>
      <c r="AQ14" s="337">
        <f>'MACROATTIVITÀ B'!I701</f>
        <v>0</v>
      </c>
      <c r="AR14" s="337">
        <f>'MACROATTIVITÀ B'!I702+'MACROATTIVITÀ B'!I703+'MACROATTIVITÀ B'!I704</f>
        <v>159131.51999999999</v>
      </c>
      <c r="AS14" s="338">
        <f>'MACROATTIVITÀ B'!$I708</f>
        <v>0</v>
      </c>
      <c r="AT14" s="338">
        <f>'MACROATTIVITÀ B'!$I709</f>
        <v>0</v>
      </c>
      <c r="AU14" s="338">
        <f>'MACROATTIVITÀ B'!$I710</f>
        <v>0</v>
      </c>
      <c r="AV14" s="338">
        <f>'MACROATTIVITÀ B'!$I711</f>
        <v>0</v>
      </c>
      <c r="AW14" s="338">
        <f>'MACROATTIVITÀ B'!$I712</f>
        <v>0</v>
      </c>
      <c r="AX14" s="338">
        <f>'MACROATTIVITÀ B'!$I713</f>
        <v>0</v>
      </c>
      <c r="AY14" s="338">
        <f>'MACROATTIVITÀ B'!$I714</f>
        <v>0</v>
      </c>
      <c r="AZ14" s="338">
        <f>'MACROATTIVITÀ B'!$I715</f>
        <v>0</v>
      </c>
      <c r="BA14" s="338">
        <f>'MACROATTIVITÀ B'!$I716</f>
        <v>0</v>
      </c>
      <c r="BB14" s="339">
        <f>'MACROATTIVITÀ B'!I706+'MACROATTIVITÀ B'!I707+'MACROATTIVITÀ B'!I717</f>
        <v>0</v>
      </c>
      <c r="BC14" s="336">
        <f>'MACROATTIVITÀ B'!K718</f>
        <v>1470126.7199999997</v>
      </c>
      <c r="BD14" s="337">
        <f>'MACROATTIVITÀ B'!K699</f>
        <v>93000</v>
      </c>
      <c r="BE14" s="337">
        <f>'MACROATTIVITÀ B'!K705</f>
        <v>0</v>
      </c>
      <c r="BF14" s="337">
        <f>'MACROATTIVITÀ B'!K700</f>
        <v>899732.15999999992</v>
      </c>
      <c r="BG14" s="337">
        <f>'MACROATTIVITÀ B'!K701</f>
        <v>0</v>
      </c>
      <c r="BH14" s="337">
        <f>'MACROATTIVITÀ B'!K702+'MACROATTIVITÀ B'!K703+'MACROATTIVITÀ B'!K704</f>
        <v>477394.55999999994</v>
      </c>
      <c r="BI14" s="338">
        <f>'MACROATTIVITÀ B'!$K708</f>
        <v>0</v>
      </c>
      <c r="BJ14" s="338">
        <f>'MACROATTIVITÀ B'!$K709</f>
        <v>0</v>
      </c>
      <c r="BK14" s="338">
        <f>'MACROATTIVITÀ B'!$K710</f>
        <v>0</v>
      </c>
      <c r="BL14" s="338">
        <f>'MACROATTIVITÀ B'!$K711</f>
        <v>0</v>
      </c>
      <c r="BM14" s="338">
        <f>'MACROATTIVITÀ B'!$K712</f>
        <v>0</v>
      </c>
      <c r="BN14" s="338">
        <f>'MACROATTIVITÀ B'!$K713</f>
        <v>0</v>
      </c>
      <c r="BO14" s="338">
        <f>'MACROATTIVITÀ B'!$K714</f>
        <v>0</v>
      </c>
      <c r="BP14" s="338">
        <f>'MACROATTIVITÀ B'!$K715</f>
        <v>0</v>
      </c>
      <c r="BQ14" s="338">
        <f>'MACROATTIVITÀ B'!$K716</f>
        <v>0</v>
      </c>
      <c r="BR14" s="339">
        <f>'MACROATTIVITÀ B'!K706+'MACROATTIVITÀ B'!K707+'MACROATTIVITÀ B'!K717</f>
        <v>0</v>
      </c>
      <c r="BS14" s="336">
        <f>'MACROATTIVITÀ B'!E721</f>
        <v>490042.24</v>
      </c>
      <c r="BT14" s="337">
        <f>'MACROATTIVITÀ B'!E722</f>
        <v>0</v>
      </c>
      <c r="BU14" s="337">
        <f>'MACROATTIVITÀ B'!E723</f>
        <v>0</v>
      </c>
      <c r="BV14" s="337">
        <f>'MACROATTIVITÀ B'!E724</f>
        <v>0</v>
      </c>
      <c r="BW14" s="337">
        <f>'MACROATTIVITÀ B'!E725</f>
        <v>0</v>
      </c>
      <c r="BX14" s="337">
        <f>'MACROATTIVITÀ B'!E726</f>
        <v>0</v>
      </c>
      <c r="BY14" s="337">
        <f>'MACROATTIVITÀ B'!E727</f>
        <v>0</v>
      </c>
      <c r="BZ14" s="337">
        <f>'MACROATTIVITÀ B'!E728</f>
        <v>0</v>
      </c>
      <c r="CA14" s="338">
        <v>0</v>
      </c>
      <c r="CB14" s="336">
        <f>'MACROATTIVITÀ B'!G721</f>
        <v>490042.24</v>
      </c>
      <c r="CC14" s="337">
        <f>'MACROATTIVITÀ B'!G722</f>
        <v>0</v>
      </c>
      <c r="CD14" s="337">
        <f>'MACROATTIVITÀ B'!G723</f>
        <v>0</v>
      </c>
      <c r="CE14" s="337">
        <f>'MACROATTIVITÀ B'!G724</f>
        <v>0</v>
      </c>
      <c r="CF14" s="337">
        <f>'MACROATTIVITÀ B'!G725</f>
        <v>0</v>
      </c>
      <c r="CG14" s="337">
        <f>'MACROATTIVITÀ B'!G726</f>
        <v>0</v>
      </c>
      <c r="CH14" s="337">
        <f>'MACROATTIVITÀ B'!G727</f>
        <v>0</v>
      </c>
      <c r="CI14" s="337">
        <f>'MACROATTIVITÀ B'!G728</f>
        <v>0</v>
      </c>
      <c r="CJ14" s="338">
        <v>0</v>
      </c>
      <c r="CK14" s="336">
        <f>'MACROATTIVITÀ B'!I721</f>
        <v>490042.24</v>
      </c>
      <c r="CL14" s="337">
        <f>'MACROATTIVITÀ B'!I722</f>
        <v>0</v>
      </c>
      <c r="CM14" s="337">
        <f>'MACROATTIVITÀ B'!I723</f>
        <v>0</v>
      </c>
      <c r="CN14" s="337">
        <f>'MACROATTIVITÀ B'!I724</f>
        <v>0</v>
      </c>
      <c r="CO14" s="337">
        <f>'MACROATTIVITÀ B'!I725</f>
        <v>0</v>
      </c>
      <c r="CP14" s="337">
        <f>'MACROATTIVITÀ B'!I726</f>
        <v>0</v>
      </c>
      <c r="CQ14" s="337">
        <f>'MACROATTIVITÀ B'!I727</f>
        <v>0</v>
      </c>
      <c r="CR14" s="337">
        <f>'MACROATTIVITÀ B'!I728</f>
        <v>0</v>
      </c>
      <c r="CS14" s="339">
        <v>0</v>
      </c>
      <c r="CT14" s="340">
        <f>'MACROATTIVITÀ B'!K721</f>
        <v>1470126.72</v>
      </c>
      <c r="CU14" s="337">
        <f>'MACROATTIVITÀ B'!K722</f>
        <v>0</v>
      </c>
      <c r="CV14" s="337">
        <f>'MACROATTIVITÀ B'!K723</f>
        <v>0</v>
      </c>
      <c r="CW14" s="337">
        <f>'MACROATTIVITÀ B'!K724</f>
        <v>0</v>
      </c>
      <c r="CX14" s="337">
        <f>'MACROATTIVITÀ B'!K725</f>
        <v>0</v>
      </c>
      <c r="CY14" s="337">
        <f>'MACROATTIVITÀ B'!K726</f>
        <v>0</v>
      </c>
      <c r="CZ14" s="337">
        <f>'MACROATTIVITÀ B'!K727</f>
        <v>0</v>
      </c>
      <c r="DA14" s="337">
        <f>'MACROATTIVITÀ B'!K728</f>
        <v>0</v>
      </c>
      <c r="DB14" s="339">
        <v>0</v>
      </c>
      <c r="DC14" s="299">
        <f>'MACROATTIVITÀ B'!E682</f>
        <v>45</v>
      </c>
      <c r="DD14" s="300">
        <f>'MACROATTIVITÀ B'!E683</f>
        <v>0</v>
      </c>
      <c r="DE14" s="300">
        <f>'MACROATTIVITÀ B'!E685</f>
        <v>0</v>
      </c>
      <c r="DF14" s="300">
        <f>'MACROATTIVITÀ B'!E686</f>
        <v>0</v>
      </c>
      <c r="DG14" s="300">
        <f>'MACROATTIVITÀ B'!E688</f>
        <v>0</v>
      </c>
      <c r="DH14" s="300">
        <f>'MACROATTIVITÀ B'!E689</f>
        <v>0</v>
      </c>
      <c r="DI14" s="300">
        <f>'MACROATTIVITÀ B'!E691</f>
        <v>0</v>
      </c>
      <c r="DJ14" s="301">
        <f>'MACROATTIVITÀ B'!E692</f>
        <v>0</v>
      </c>
      <c r="DK14" s="299">
        <f>'MACROATTIVITÀ B'!G682</f>
        <v>45</v>
      </c>
      <c r="DL14" s="300">
        <f>'MACROATTIVITÀ B'!G683</f>
        <v>0</v>
      </c>
      <c r="DM14" s="300">
        <f>'MACROATTIVITÀ B'!G685</f>
        <v>0</v>
      </c>
      <c r="DN14" s="300">
        <f>'MACROATTIVITÀ B'!G686</f>
        <v>0</v>
      </c>
      <c r="DO14" s="300">
        <f>'MACROATTIVITÀ B'!G688</f>
        <v>0</v>
      </c>
      <c r="DP14" s="300">
        <f>'MACROATTIVITÀ B'!G689</f>
        <v>0</v>
      </c>
      <c r="DQ14" s="300">
        <f>'MACROATTIVITÀ B'!G691</f>
        <v>0</v>
      </c>
      <c r="DR14" s="301">
        <f>'MACROATTIVITÀ B'!G692</f>
        <v>0</v>
      </c>
      <c r="DS14" s="299">
        <f>'MACROATTIVITÀ B'!I682</f>
        <v>50</v>
      </c>
      <c r="DT14" s="300">
        <f>'MACROATTIVITÀ B'!I683</f>
        <v>0</v>
      </c>
      <c r="DU14" s="300">
        <f>'MACROATTIVITÀ B'!I685</f>
        <v>0</v>
      </c>
      <c r="DV14" s="300">
        <f>'MACROATTIVITÀ B'!I686</f>
        <v>0</v>
      </c>
      <c r="DW14" s="300">
        <f>'MACROATTIVITÀ B'!I688</f>
        <v>0</v>
      </c>
      <c r="DX14" s="300">
        <f>'MACROATTIVITÀ B'!I689</f>
        <v>0</v>
      </c>
      <c r="DY14" s="300">
        <f>'MACROATTIVITÀ B'!I691</f>
        <v>0</v>
      </c>
      <c r="DZ14" s="301">
        <f>'MACROATTIVITÀ B'!I692</f>
        <v>0</v>
      </c>
      <c r="EA14" s="302">
        <f>'MACROATTIVITÀ B'!K682</f>
        <v>140</v>
      </c>
      <c r="EB14" s="300">
        <f>'MACROATTIVITÀ B'!K683</f>
        <v>0</v>
      </c>
      <c r="EC14" s="300">
        <f>'MACROATTIVITÀ B'!K685</f>
        <v>0</v>
      </c>
      <c r="ED14" s="300">
        <f>'MACROATTIVITÀ B'!K686</f>
        <v>0</v>
      </c>
      <c r="EE14" s="300">
        <f>'MACROATTIVITÀ B'!K688</f>
        <v>0</v>
      </c>
      <c r="EF14" s="300">
        <f>'MACROATTIVITÀ B'!K689</f>
        <v>0</v>
      </c>
      <c r="EG14" s="300">
        <f>'MACROATTIVITÀ B'!K691</f>
        <v>0</v>
      </c>
      <c r="EH14" s="303">
        <f>'MACROATTIVITÀ B'!K692</f>
        <v>0</v>
      </c>
      <c r="EI14" s="341" t="s">
        <v>430</v>
      </c>
    </row>
    <row r="15" spans="1:1024">
      <c r="A15" s="290" t="e">
        <f ca="1">_xlfn.XLOOKUP(B15,'MACROATTIVITÀ B'!C794,'MACROATTIVITÀ B'!G794)</f>
        <v>#NAME?</v>
      </c>
      <c r="B15" s="291" t="s">
        <v>105</v>
      </c>
      <c r="C15" s="291" t="s">
        <v>875</v>
      </c>
      <c r="D15" s="292" t="s">
        <v>556</v>
      </c>
      <c r="E15" s="292" t="s">
        <v>1046</v>
      </c>
      <c r="F15" s="293" t="s">
        <v>1046</v>
      </c>
      <c r="G15" s="336">
        <f>'MACROATTIVITÀ B'!E845</f>
        <v>0</v>
      </c>
      <c r="H15" s="337">
        <f>'MACROATTIVITÀ B'!E826</f>
        <v>0</v>
      </c>
      <c r="I15" s="337">
        <f>'MACROATTIVITÀ B'!E832</f>
        <v>0</v>
      </c>
      <c r="J15" s="337">
        <f>'MACROATTIVITÀ B'!E827</f>
        <v>0</v>
      </c>
      <c r="K15" s="337">
        <f>'MACROATTIVITÀ B'!E828</f>
        <v>0</v>
      </c>
      <c r="L15" s="337">
        <f>'MACROATTIVITÀ B'!E829+'MACROATTIVITÀ B'!E830+'MACROATTIVITÀ B'!E831</f>
        <v>0</v>
      </c>
      <c r="M15" s="338">
        <f>'MACROATTIVITÀ B'!$E835</f>
        <v>0</v>
      </c>
      <c r="N15" s="338">
        <f>'MACROATTIVITÀ B'!$E836</f>
        <v>0</v>
      </c>
      <c r="O15" s="338">
        <f>'MACROATTIVITÀ B'!$E837</f>
        <v>0</v>
      </c>
      <c r="P15" s="338">
        <f>'MACROATTIVITÀ B'!$E838</f>
        <v>0</v>
      </c>
      <c r="Q15" s="338">
        <f>'MACROATTIVITÀ B'!$E839</f>
        <v>0</v>
      </c>
      <c r="R15" s="338">
        <f>'MACROATTIVITÀ B'!$E840</f>
        <v>0</v>
      </c>
      <c r="S15" s="338">
        <f>'MACROATTIVITÀ B'!$E841</f>
        <v>0</v>
      </c>
      <c r="T15" s="338">
        <f>'MACROATTIVITÀ B'!$E842</f>
        <v>0</v>
      </c>
      <c r="U15" s="338">
        <f>'MACROATTIVITÀ B'!$E843</f>
        <v>0</v>
      </c>
      <c r="V15" s="339">
        <f>'MACROATTIVITÀ B'!E833+'MACROATTIVITÀ B'!E834+'MACROATTIVITÀ B'!E844</f>
        <v>0</v>
      </c>
      <c r="W15" s="340">
        <f>'MACROATTIVITÀ B'!G845</f>
        <v>0</v>
      </c>
      <c r="X15" s="337">
        <f>'MACROATTIVITÀ B'!G826</f>
        <v>0</v>
      </c>
      <c r="Y15" s="337">
        <f>'MACROATTIVITÀ B'!G832</f>
        <v>0</v>
      </c>
      <c r="Z15" s="337">
        <f>'MACROATTIVITÀ B'!G827</f>
        <v>0</v>
      </c>
      <c r="AA15" s="337">
        <f>'MACROATTIVITÀ B'!G828</f>
        <v>0</v>
      </c>
      <c r="AB15" s="337">
        <f>'MACROATTIVITÀ B'!G829+'MACROATTIVITÀ B'!G830+'MACROATTIVITÀ B'!G831</f>
        <v>0</v>
      </c>
      <c r="AC15" s="338">
        <f>'MACROATTIVITÀ B'!$G835</f>
        <v>0</v>
      </c>
      <c r="AD15" s="338">
        <f>'MACROATTIVITÀ B'!$G836</f>
        <v>0</v>
      </c>
      <c r="AE15" s="338">
        <f>'MACROATTIVITÀ B'!$G837</f>
        <v>0</v>
      </c>
      <c r="AF15" s="338">
        <f>'MACROATTIVITÀ B'!$G838</f>
        <v>0</v>
      </c>
      <c r="AG15" s="338">
        <f>'MACROATTIVITÀ B'!$G839</f>
        <v>0</v>
      </c>
      <c r="AH15" s="338">
        <f>'MACROATTIVITÀ B'!$G840</f>
        <v>0</v>
      </c>
      <c r="AI15" s="338">
        <f>'MACROATTIVITÀ B'!$G841</f>
        <v>0</v>
      </c>
      <c r="AJ15" s="338">
        <f>'MACROATTIVITÀ B'!$G842</f>
        <v>0</v>
      </c>
      <c r="AK15" s="338">
        <f>'MACROATTIVITÀ B'!$G843</f>
        <v>0</v>
      </c>
      <c r="AL15" s="339">
        <f>'MACROATTIVITÀ B'!G833+'MACROATTIVITÀ B'!G834+'MACROATTIVITÀ B'!G844</f>
        <v>0</v>
      </c>
      <c r="AM15" s="336">
        <f>'MACROATTIVITÀ B'!I845</f>
        <v>0</v>
      </c>
      <c r="AN15" s="337">
        <f>'MACROATTIVITÀ B'!I826</f>
        <v>0</v>
      </c>
      <c r="AO15" s="337">
        <f>'MACROATTIVITÀ B'!I832</f>
        <v>0</v>
      </c>
      <c r="AP15" s="337">
        <f>'MACROATTIVITÀ B'!I827</f>
        <v>0</v>
      </c>
      <c r="AQ15" s="337">
        <f>'MACROATTIVITÀ B'!I828</f>
        <v>0</v>
      </c>
      <c r="AR15" s="337">
        <f>'MACROATTIVITÀ B'!I829+'MACROATTIVITÀ B'!I830+'MACROATTIVITÀ B'!I831</f>
        <v>0</v>
      </c>
      <c r="AS15" s="338">
        <f>'MACROATTIVITÀ B'!$I835</f>
        <v>0</v>
      </c>
      <c r="AT15" s="338">
        <f>'MACROATTIVITÀ B'!$I836</f>
        <v>0</v>
      </c>
      <c r="AU15" s="338">
        <f>'MACROATTIVITÀ B'!$I837</f>
        <v>0</v>
      </c>
      <c r="AV15" s="338">
        <f>'MACROATTIVITÀ B'!$I838</f>
        <v>0</v>
      </c>
      <c r="AW15" s="338">
        <f>'MACROATTIVITÀ B'!$I839</f>
        <v>0</v>
      </c>
      <c r="AX15" s="338">
        <f>'MACROATTIVITÀ B'!$I840</f>
        <v>0</v>
      </c>
      <c r="AY15" s="338">
        <f>'MACROATTIVITÀ B'!$I841</f>
        <v>0</v>
      </c>
      <c r="AZ15" s="338">
        <f>'MACROATTIVITÀ B'!$I842</f>
        <v>0</v>
      </c>
      <c r="BA15" s="338">
        <f>'MACROATTIVITÀ B'!$I843</f>
        <v>0</v>
      </c>
      <c r="BB15" s="339">
        <f>'MACROATTIVITÀ B'!I833+'MACROATTIVITÀ B'!I834+'MACROATTIVITÀ B'!I844</f>
        <v>0</v>
      </c>
      <c r="BC15" s="336">
        <f>'MACROATTIVITÀ B'!K845</f>
        <v>0</v>
      </c>
      <c r="BD15" s="337">
        <f>'MACROATTIVITÀ B'!K826</f>
        <v>0</v>
      </c>
      <c r="BE15" s="337">
        <f>'MACROATTIVITÀ B'!K832</f>
        <v>0</v>
      </c>
      <c r="BF15" s="337">
        <f>'MACROATTIVITÀ B'!K827</f>
        <v>0</v>
      </c>
      <c r="BG15" s="337">
        <f>'MACROATTIVITÀ B'!K828</f>
        <v>0</v>
      </c>
      <c r="BH15" s="337">
        <f>'MACROATTIVITÀ B'!K829+'MACROATTIVITÀ B'!K830+'MACROATTIVITÀ B'!K831</f>
        <v>0</v>
      </c>
      <c r="BI15" s="338">
        <f>'MACROATTIVITÀ B'!$K835</f>
        <v>0</v>
      </c>
      <c r="BJ15" s="338">
        <f>'MACROATTIVITÀ B'!$K836</f>
        <v>0</v>
      </c>
      <c r="BK15" s="338">
        <f>'MACROATTIVITÀ B'!$K837</f>
        <v>0</v>
      </c>
      <c r="BL15" s="338">
        <f>'MACROATTIVITÀ B'!$K838</f>
        <v>0</v>
      </c>
      <c r="BM15" s="338">
        <f>'MACROATTIVITÀ B'!$K839</f>
        <v>0</v>
      </c>
      <c r="BN15" s="338">
        <f>'MACROATTIVITÀ B'!$K840</f>
        <v>0</v>
      </c>
      <c r="BO15" s="338">
        <f>'MACROATTIVITÀ B'!$K841</f>
        <v>0</v>
      </c>
      <c r="BP15" s="338">
        <f>'MACROATTIVITÀ B'!$K842</f>
        <v>0</v>
      </c>
      <c r="BQ15" s="338">
        <f>'MACROATTIVITÀ B'!$K843</f>
        <v>0</v>
      </c>
      <c r="BR15" s="339">
        <f>'MACROATTIVITÀ B'!K833+'MACROATTIVITÀ B'!K834+'MACROATTIVITÀ B'!K844</f>
        <v>0</v>
      </c>
      <c r="BS15" s="336">
        <f>'MACROATTIVITÀ B'!E848</f>
        <v>0</v>
      </c>
      <c r="BT15" s="337">
        <f>'MACROATTIVITÀ B'!E849</f>
        <v>0</v>
      </c>
      <c r="BU15" s="337">
        <f>'MACROATTIVITÀ B'!E850</f>
        <v>0</v>
      </c>
      <c r="BV15" s="337">
        <f>'MACROATTIVITÀ B'!E851</f>
        <v>0</v>
      </c>
      <c r="BW15" s="337">
        <f>'MACROATTIVITÀ B'!E852</f>
        <v>0</v>
      </c>
      <c r="BX15" s="337">
        <f>'MACROATTIVITÀ B'!E853</f>
        <v>0</v>
      </c>
      <c r="BY15" s="337">
        <f>'MACROATTIVITÀ B'!E854</f>
        <v>0</v>
      </c>
      <c r="BZ15" s="337">
        <f>'MACROATTIVITÀ B'!E855</f>
        <v>0</v>
      </c>
      <c r="CA15" s="338">
        <v>0</v>
      </c>
      <c r="CB15" s="336">
        <f>'MACROATTIVITÀ B'!G848</f>
        <v>0</v>
      </c>
      <c r="CC15" s="337">
        <f>'MACROATTIVITÀ B'!G849</f>
        <v>0</v>
      </c>
      <c r="CD15" s="337">
        <f>'MACROATTIVITÀ B'!G850</f>
        <v>0</v>
      </c>
      <c r="CE15" s="337">
        <f>'MACROATTIVITÀ B'!G851</f>
        <v>0</v>
      </c>
      <c r="CF15" s="337">
        <f>'MACROATTIVITÀ B'!G852</f>
        <v>0</v>
      </c>
      <c r="CG15" s="337">
        <f>'MACROATTIVITÀ B'!G853</f>
        <v>0</v>
      </c>
      <c r="CH15" s="337">
        <f>'MACROATTIVITÀ B'!G854</f>
        <v>0</v>
      </c>
      <c r="CI15" s="337">
        <f>'MACROATTIVITÀ B'!G855</f>
        <v>0</v>
      </c>
      <c r="CJ15" s="338">
        <v>0</v>
      </c>
      <c r="CK15" s="336">
        <f>'MACROATTIVITÀ B'!I848</f>
        <v>0</v>
      </c>
      <c r="CL15" s="337">
        <f>'MACROATTIVITÀ B'!I849</f>
        <v>0</v>
      </c>
      <c r="CM15" s="337">
        <f>'MACROATTIVITÀ B'!I850</f>
        <v>0</v>
      </c>
      <c r="CN15" s="337">
        <f>'MACROATTIVITÀ B'!I851</f>
        <v>0</v>
      </c>
      <c r="CO15" s="337">
        <f>'MACROATTIVITÀ B'!I852</f>
        <v>0</v>
      </c>
      <c r="CP15" s="337">
        <f>'MACROATTIVITÀ B'!I853</f>
        <v>0</v>
      </c>
      <c r="CQ15" s="337">
        <f>'MACROATTIVITÀ B'!I854</f>
        <v>0</v>
      </c>
      <c r="CR15" s="337">
        <f>'MACROATTIVITÀ B'!I855</f>
        <v>0</v>
      </c>
      <c r="CS15" s="339">
        <v>0</v>
      </c>
      <c r="CT15" s="340">
        <f>'MACROATTIVITÀ B'!K848</f>
        <v>0</v>
      </c>
      <c r="CU15" s="337">
        <f>'MACROATTIVITÀ B'!K849</f>
        <v>0</v>
      </c>
      <c r="CV15" s="337">
        <f>'MACROATTIVITÀ B'!K850</f>
        <v>0</v>
      </c>
      <c r="CW15" s="337">
        <f>'MACROATTIVITÀ B'!K851</f>
        <v>0</v>
      </c>
      <c r="CX15" s="337">
        <f>'MACROATTIVITÀ B'!K852</f>
        <v>0</v>
      </c>
      <c r="CY15" s="337">
        <f>'MACROATTIVITÀ B'!K853</f>
        <v>0</v>
      </c>
      <c r="CZ15" s="337">
        <f>'MACROATTIVITÀ B'!K854</f>
        <v>0</v>
      </c>
      <c r="DA15" s="337">
        <f>'MACROATTIVITÀ B'!K855</f>
        <v>0</v>
      </c>
      <c r="DB15" s="339">
        <v>0</v>
      </c>
      <c r="DC15" s="299">
        <f>'MACROATTIVITÀ B'!E809</f>
        <v>0</v>
      </c>
      <c r="DD15" s="300">
        <f>'MACROATTIVITÀ B'!E810</f>
        <v>0</v>
      </c>
      <c r="DE15" s="300">
        <f>'MACROATTIVITÀ B'!E812</f>
        <v>0</v>
      </c>
      <c r="DF15" s="300">
        <f>'MACROATTIVITÀ B'!E813</f>
        <v>0</v>
      </c>
      <c r="DG15" s="300">
        <f>'MACROATTIVITÀ B'!E815</f>
        <v>0</v>
      </c>
      <c r="DH15" s="300">
        <f>'MACROATTIVITÀ B'!E816</f>
        <v>0</v>
      </c>
      <c r="DI15" s="300">
        <f>'MACROATTIVITÀ B'!E818</f>
        <v>0</v>
      </c>
      <c r="DJ15" s="301">
        <f>'MACROATTIVITÀ B'!E819</f>
        <v>0</v>
      </c>
      <c r="DK15" s="299">
        <f>'MACROATTIVITÀ B'!G809</f>
        <v>0</v>
      </c>
      <c r="DL15" s="300">
        <f>'MACROATTIVITÀ B'!G810</f>
        <v>0</v>
      </c>
      <c r="DM15" s="300">
        <f>'MACROATTIVITÀ B'!G812</f>
        <v>0</v>
      </c>
      <c r="DN15" s="300">
        <f>'MACROATTIVITÀ B'!G813</f>
        <v>0</v>
      </c>
      <c r="DO15" s="300">
        <f>'MACROATTIVITÀ B'!G815</f>
        <v>0</v>
      </c>
      <c r="DP15" s="300">
        <f>'MACROATTIVITÀ B'!G816</f>
        <v>0</v>
      </c>
      <c r="DQ15" s="300">
        <f>'MACROATTIVITÀ B'!G818</f>
        <v>0</v>
      </c>
      <c r="DR15" s="301">
        <f>'MACROATTIVITÀ B'!G819</f>
        <v>0</v>
      </c>
      <c r="DS15" s="299">
        <f>'MACROATTIVITÀ B'!I809</f>
        <v>0</v>
      </c>
      <c r="DT15" s="300">
        <f>'MACROATTIVITÀ B'!I810</f>
        <v>0</v>
      </c>
      <c r="DU15" s="300">
        <f>'MACROATTIVITÀ B'!I812</f>
        <v>0</v>
      </c>
      <c r="DV15" s="300">
        <f>'MACROATTIVITÀ B'!I813</f>
        <v>0</v>
      </c>
      <c r="DW15" s="300">
        <f>'MACROATTIVITÀ B'!I815</f>
        <v>0</v>
      </c>
      <c r="DX15" s="300">
        <f>'MACROATTIVITÀ B'!I816</f>
        <v>0</v>
      </c>
      <c r="DY15" s="300">
        <f>'MACROATTIVITÀ B'!I818</f>
        <v>0</v>
      </c>
      <c r="DZ15" s="301">
        <f>'MACROATTIVITÀ B'!I819</f>
        <v>0</v>
      </c>
      <c r="EA15" s="302">
        <f>'MACROATTIVITÀ B'!K809</f>
        <v>0</v>
      </c>
      <c r="EB15" s="300">
        <f>'MACROATTIVITÀ B'!K810</f>
        <v>0</v>
      </c>
      <c r="EC15" s="300">
        <f>'MACROATTIVITÀ B'!K812</f>
        <v>0</v>
      </c>
      <c r="ED15" s="300">
        <f>'MACROATTIVITÀ B'!K813</f>
        <v>0</v>
      </c>
      <c r="EE15" s="300">
        <f>'MACROATTIVITÀ B'!K815</f>
        <v>0</v>
      </c>
      <c r="EF15" s="300">
        <f>'MACROATTIVITÀ B'!K816</f>
        <v>0</v>
      </c>
      <c r="EG15" s="300">
        <f>'MACROATTIVITÀ B'!K818</f>
        <v>0</v>
      </c>
      <c r="EH15" s="303">
        <f>'MACROATTIVITÀ B'!K819</f>
        <v>0</v>
      </c>
      <c r="EI15" s="341" t="s">
        <v>497</v>
      </c>
    </row>
    <row r="16" spans="1:1024">
      <c r="A16" s="290" t="e">
        <f ca="1">_xlfn.XLOOKUP(B16,'MACROATTIVITÀ B'!C921,'MACROATTIVITÀ B'!G921)</f>
        <v>#NAME?</v>
      </c>
      <c r="B16" s="291" t="s">
        <v>109</v>
      </c>
      <c r="C16" s="291" t="s">
        <v>876</v>
      </c>
      <c r="D16" s="292" t="s">
        <v>556</v>
      </c>
      <c r="E16" s="292" t="s">
        <v>575</v>
      </c>
      <c r="F16" s="293" t="s">
        <v>110</v>
      </c>
      <c r="G16" s="336">
        <f>'MACROATTIVITÀ B'!E972</f>
        <v>94932.06</v>
      </c>
      <c r="H16" s="337">
        <f>'MACROATTIVITÀ B'!E953</f>
        <v>22876</v>
      </c>
      <c r="I16" s="337">
        <f>'MACROATTIVITÀ B'!E959</f>
        <v>0</v>
      </c>
      <c r="J16" s="337">
        <f>'MACROATTIVITÀ B'!E954</f>
        <v>15120</v>
      </c>
      <c r="K16" s="337">
        <f>'MACROATTIVITÀ B'!E955</f>
        <v>0</v>
      </c>
      <c r="L16" s="337">
        <f>'MACROATTIVITÀ B'!E956+'MACROATTIVITÀ B'!E957+'MACROATTIVITÀ B'!E958</f>
        <v>56936.06</v>
      </c>
      <c r="M16" s="338">
        <f>'MACROATTIVITÀ B'!$E962</f>
        <v>0</v>
      </c>
      <c r="N16" s="338">
        <f>'MACROATTIVITÀ B'!$E963</f>
        <v>0</v>
      </c>
      <c r="O16" s="338">
        <f>'MACROATTIVITÀ B'!$E964</f>
        <v>0</v>
      </c>
      <c r="P16" s="338">
        <f>'MACROATTIVITÀ B'!$E965</f>
        <v>0</v>
      </c>
      <c r="Q16" s="338">
        <f>'MACROATTIVITÀ B'!$E966</f>
        <v>0</v>
      </c>
      <c r="R16" s="338">
        <f>'MACROATTIVITÀ B'!$E967</f>
        <v>0</v>
      </c>
      <c r="S16" s="338">
        <f>'MACROATTIVITÀ B'!$E968</f>
        <v>0</v>
      </c>
      <c r="T16" s="338">
        <f>'MACROATTIVITÀ B'!$E969</f>
        <v>0</v>
      </c>
      <c r="U16" s="338">
        <f>'MACROATTIVITÀ B'!$E970</f>
        <v>0</v>
      </c>
      <c r="V16" s="339">
        <f>'MACROATTIVITÀ B'!E960+'MACROATTIVITÀ B'!E961+'MACROATTIVITÀ B'!E971</f>
        <v>0</v>
      </c>
      <c r="W16" s="340">
        <f>'MACROATTIVITÀ B'!G972</f>
        <v>94932.06</v>
      </c>
      <c r="X16" s="337">
        <f>'MACROATTIVITÀ B'!G953</f>
        <v>22876</v>
      </c>
      <c r="Y16" s="337">
        <f>'MACROATTIVITÀ B'!G959</f>
        <v>0</v>
      </c>
      <c r="Z16" s="337">
        <f>'MACROATTIVITÀ B'!G954</f>
        <v>15120</v>
      </c>
      <c r="AA16" s="337">
        <f>'MACROATTIVITÀ B'!G955</f>
        <v>0</v>
      </c>
      <c r="AB16" s="337">
        <f>'MACROATTIVITÀ B'!G956+'MACROATTIVITÀ B'!G957+'MACROATTIVITÀ B'!G958</f>
        <v>56936.06</v>
      </c>
      <c r="AC16" s="338">
        <f>'MACROATTIVITÀ B'!$G962</f>
        <v>0</v>
      </c>
      <c r="AD16" s="338">
        <f>'MACROATTIVITÀ B'!$G963</f>
        <v>0</v>
      </c>
      <c r="AE16" s="338">
        <f>'MACROATTIVITÀ B'!$G964</f>
        <v>0</v>
      </c>
      <c r="AF16" s="338">
        <f>'MACROATTIVITÀ B'!$G965</f>
        <v>0</v>
      </c>
      <c r="AG16" s="338">
        <f>'MACROATTIVITÀ B'!$G966</f>
        <v>0</v>
      </c>
      <c r="AH16" s="338">
        <f>'MACROATTIVITÀ B'!$G967</f>
        <v>0</v>
      </c>
      <c r="AI16" s="338">
        <f>'MACROATTIVITÀ B'!$G968</f>
        <v>0</v>
      </c>
      <c r="AJ16" s="338">
        <f>'MACROATTIVITÀ B'!$G969</f>
        <v>0</v>
      </c>
      <c r="AK16" s="338">
        <f>'MACROATTIVITÀ B'!$G970</f>
        <v>0</v>
      </c>
      <c r="AL16" s="339">
        <f>'MACROATTIVITÀ B'!G960+'MACROATTIVITÀ B'!G961+'MACROATTIVITÀ B'!G971</f>
        <v>0</v>
      </c>
      <c r="AM16" s="336">
        <f>'MACROATTIVITÀ B'!I972</f>
        <v>94932.06</v>
      </c>
      <c r="AN16" s="337">
        <f>'MACROATTIVITÀ B'!I953</f>
        <v>22876</v>
      </c>
      <c r="AO16" s="337">
        <f>'MACROATTIVITÀ B'!I959</f>
        <v>0</v>
      </c>
      <c r="AP16" s="337">
        <f>'MACROATTIVITÀ B'!I954</f>
        <v>15120</v>
      </c>
      <c r="AQ16" s="337">
        <f>'MACROATTIVITÀ B'!I955</f>
        <v>0</v>
      </c>
      <c r="AR16" s="337">
        <f>'MACROATTIVITÀ B'!I956+'MACROATTIVITÀ B'!I957+'MACROATTIVITÀ B'!I958</f>
        <v>56936.06</v>
      </c>
      <c r="AS16" s="338">
        <f>'MACROATTIVITÀ B'!$I962</f>
        <v>0</v>
      </c>
      <c r="AT16" s="338">
        <f>'MACROATTIVITÀ B'!$I963</f>
        <v>0</v>
      </c>
      <c r="AU16" s="338">
        <f>'MACROATTIVITÀ B'!$I964</f>
        <v>0</v>
      </c>
      <c r="AV16" s="338">
        <f>'MACROATTIVITÀ B'!$I965</f>
        <v>0</v>
      </c>
      <c r="AW16" s="338">
        <f>'MACROATTIVITÀ B'!$I966</f>
        <v>0</v>
      </c>
      <c r="AX16" s="338">
        <f>'MACROATTIVITÀ B'!$I967</f>
        <v>0</v>
      </c>
      <c r="AY16" s="338">
        <f>'MACROATTIVITÀ B'!$I968</f>
        <v>0</v>
      </c>
      <c r="AZ16" s="338">
        <f>'MACROATTIVITÀ B'!$I969</f>
        <v>0</v>
      </c>
      <c r="BA16" s="338">
        <f>'MACROATTIVITÀ B'!$I970</f>
        <v>0</v>
      </c>
      <c r="BB16" s="339">
        <f>'MACROATTIVITÀ B'!I960+'MACROATTIVITÀ B'!I961+'MACROATTIVITÀ B'!I971</f>
        <v>0</v>
      </c>
      <c r="BC16" s="336">
        <f>'MACROATTIVITÀ B'!K972</f>
        <v>284796.18</v>
      </c>
      <c r="BD16" s="337">
        <f>'MACROATTIVITÀ B'!K953</f>
        <v>68628</v>
      </c>
      <c r="BE16" s="337">
        <f>'MACROATTIVITÀ B'!K959</f>
        <v>0</v>
      </c>
      <c r="BF16" s="337">
        <f>'MACROATTIVITÀ B'!K954</f>
        <v>45360</v>
      </c>
      <c r="BG16" s="337">
        <f>'MACROATTIVITÀ B'!K955</f>
        <v>0</v>
      </c>
      <c r="BH16" s="337">
        <f>'MACROATTIVITÀ B'!K956+'MACROATTIVITÀ B'!K957+'MACROATTIVITÀ B'!K958</f>
        <v>170808.18</v>
      </c>
      <c r="BI16" s="338">
        <f>'MACROATTIVITÀ B'!$K962</f>
        <v>0</v>
      </c>
      <c r="BJ16" s="338">
        <f>'MACROATTIVITÀ B'!$K963</f>
        <v>0</v>
      </c>
      <c r="BK16" s="338">
        <f>'MACROATTIVITÀ B'!$K964</f>
        <v>0</v>
      </c>
      <c r="BL16" s="338">
        <f>'MACROATTIVITÀ B'!$K965</f>
        <v>0</v>
      </c>
      <c r="BM16" s="338">
        <f>'MACROATTIVITÀ B'!$K966</f>
        <v>0</v>
      </c>
      <c r="BN16" s="338">
        <f>'MACROATTIVITÀ B'!$K967</f>
        <v>0</v>
      </c>
      <c r="BO16" s="338">
        <f>'MACROATTIVITÀ B'!$K968</f>
        <v>0</v>
      </c>
      <c r="BP16" s="338">
        <f>'MACROATTIVITÀ B'!$K969</f>
        <v>0</v>
      </c>
      <c r="BQ16" s="338">
        <f>'MACROATTIVITÀ B'!$K970</f>
        <v>0</v>
      </c>
      <c r="BR16" s="339">
        <f>'MACROATTIVITÀ B'!K960+'MACROATTIVITÀ B'!K961+'MACROATTIVITÀ B'!K971</f>
        <v>0</v>
      </c>
      <c r="BS16" s="336">
        <f>'MACROATTIVITÀ B'!E975</f>
        <v>94932.06</v>
      </c>
      <c r="BT16" s="337">
        <f>'MACROATTIVITÀ B'!E976</f>
        <v>0</v>
      </c>
      <c r="BU16" s="337">
        <f>'MACROATTIVITÀ B'!E977</f>
        <v>0</v>
      </c>
      <c r="BV16" s="337">
        <f>'MACROATTIVITÀ B'!E978</f>
        <v>0</v>
      </c>
      <c r="BW16" s="337">
        <f>'MACROATTIVITÀ B'!E979</f>
        <v>0</v>
      </c>
      <c r="BX16" s="337">
        <f>'MACROATTIVITÀ B'!E980</f>
        <v>0</v>
      </c>
      <c r="BY16" s="337">
        <f>'MACROATTIVITÀ B'!E981</f>
        <v>0</v>
      </c>
      <c r="BZ16" s="337">
        <f>'MACROATTIVITÀ B'!E982</f>
        <v>0</v>
      </c>
      <c r="CA16" s="338">
        <v>0</v>
      </c>
      <c r="CB16" s="336">
        <f>'MACROATTIVITÀ B'!G975</f>
        <v>94932.06</v>
      </c>
      <c r="CC16" s="337">
        <f>'MACROATTIVITÀ B'!G976</f>
        <v>0</v>
      </c>
      <c r="CD16" s="337">
        <f>'MACROATTIVITÀ B'!G977</f>
        <v>0</v>
      </c>
      <c r="CE16" s="337">
        <f>'MACROATTIVITÀ B'!G978</f>
        <v>0</v>
      </c>
      <c r="CF16" s="337">
        <f>'MACROATTIVITÀ B'!G979</f>
        <v>0</v>
      </c>
      <c r="CG16" s="337">
        <f>'MACROATTIVITÀ B'!G980</f>
        <v>0</v>
      </c>
      <c r="CH16" s="337">
        <f>'MACROATTIVITÀ B'!G981</f>
        <v>0</v>
      </c>
      <c r="CI16" s="337">
        <f>'MACROATTIVITÀ B'!G982</f>
        <v>0</v>
      </c>
      <c r="CJ16" s="338">
        <v>0</v>
      </c>
      <c r="CK16" s="336">
        <f>'MACROATTIVITÀ B'!I975</f>
        <v>94932.06</v>
      </c>
      <c r="CL16" s="337">
        <f>'MACROATTIVITÀ B'!I976</f>
        <v>0</v>
      </c>
      <c r="CM16" s="337">
        <f>'MACROATTIVITÀ B'!I977</f>
        <v>0</v>
      </c>
      <c r="CN16" s="337">
        <f>'MACROATTIVITÀ B'!I978</f>
        <v>0</v>
      </c>
      <c r="CO16" s="337">
        <f>'MACROATTIVITÀ B'!I979</f>
        <v>0</v>
      </c>
      <c r="CP16" s="337">
        <f>'MACROATTIVITÀ B'!I980</f>
        <v>0</v>
      </c>
      <c r="CQ16" s="337">
        <f>'MACROATTIVITÀ B'!I981</f>
        <v>0</v>
      </c>
      <c r="CR16" s="337">
        <f>'MACROATTIVITÀ B'!I982</f>
        <v>0</v>
      </c>
      <c r="CS16" s="339">
        <v>0</v>
      </c>
      <c r="CT16" s="340">
        <f>'MACROATTIVITÀ B'!K975</f>
        <v>284796.18</v>
      </c>
      <c r="CU16" s="337">
        <f>'MACROATTIVITÀ B'!K976</f>
        <v>0</v>
      </c>
      <c r="CV16" s="337">
        <f>'MACROATTIVITÀ B'!K977</f>
        <v>0</v>
      </c>
      <c r="CW16" s="337">
        <f>'MACROATTIVITÀ B'!K978</f>
        <v>0</v>
      </c>
      <c r="CX16" s="337">
        <f>'MACROATTIVITÀ B'!K979</f>
        <v>0</v>
      </c>
      <c r="CY16" s="337">
        <f>'MACROATTIVITÀ B'!K980</f>
        <v>0</v>
      </c>
      <c r="CZ16" s="337">
        <f>'MACROATTIVITÀ B'!K981</f>
        <v>0</v>
      </c>
      <c r="DA16" s="337">
        <f>'MACROATTIVITÀ B'!K982</f>
        <v>0</v>
      </c>
      <c r="DB16" s="339">
        <v>0</v>
      </c>
      <c r="DC16" s="299">
        <f>'MACROATTIVITÀ B'!E936</f>
        <v>10</v>
      </c>
      <c r="DD16" s="300">
        <f>'MACROATTIVITÀ B'!E937</f>
        <v>0</v>
      </c>
      <c r="DE16" s="300">
        <f>'MACROATTIVITÀ B'!E939</f>
        <v>0</v>
      </c>
      <c r="DF16" s="300">
        <f>'MACROATTIVITÀ B'!E940</f>
        <v>0</v>
      </c>
      <c r="DG16" s="300">
        <f>'MACROATTIVITÀ B'!E942</f>
        <v>0</v>
      </c>
      <c r="DH16" s="300">
        <f>'MACROATTIVITÀ B'!E943</f>
        <v>0</v>
      </c>
      <c r="DI16" s="300">
        <f>'MACROATTIVITÀ B'!E945</f>
        <v>0</v>
      </c>
      <c r="DJ16" s="301">
        <f>'MACROATTIVITÀ B'!E946</f>
        <v>0</v>
      </c>
      <c r="DK16" s="299">
        <f>'MACROATTIVITÀ B'!G936</f>
        <v>10</v>
      </c>
      <c r="DL16" s="300">
        <f>'MACROATTIVITÀ B'!G937</f>
        <v>0</v>
      </c>
      <c r="DM16" s="300">
        <f>'MACROATTIVITÀ B'!G939</f>
        <v>0</v>
      </c>
      <c r="DN16" s="300">
        <f>'MACROATTIVITÀ B'!G940</f>
        <v>0</v>
      </c>
      <c r="DO16" s="300">
        <f>'MACROATTIVITÀ B'!G942</f>
        <v>0</v>
      </c>
      <c r="DP16" s="300">
        <f>'MACROATTIVITÀ B'!G943</f>
        <v>0</v>
      </c>
      <c r="DQ16" s="300">
        <f>'MACROATTIVITÀ B'!G945</f>
        <v>0</v>
      </c>
      <c r="DR16" s="301">
        <f>'MACROATTIVITÀ B'!G946</f>
        <v>0</v>
      </c>
      <c r="DS16" s="299">
        <f>'MACROATTIVITÀ B'!I936</f>
        <v>10</v>
      </c>
      <c r="DT16" s="300">
        <f>'MACROATTIVITÀ B'!I937</f>
        <v>0</v>
      </c>
      <c r="DU16" s="300">
        <f>'MACROATTIVITÀ B'!I939</f>
        <v>0</v>
      </c>
      <c r="DV16" s="300">
        <f>'MACROATTIVITÀ B'!I940</f>
        <v>0</v>
      </c>
      <c r="DW16" s="300">
        <f>'MACROATTIVITÀ B'!I942</f>
        <v>0</v>
      </c>
      <c r="DX16" s="300">
        <f>'MACROATTIVITÀ B'!I943</f>
        <v>0</v>
      </c>
      <c r="DY16" s="300">
        <f>'MACROATTIVITÀ B'!I945</f>
        <v>0</v>
      </c>
      <c r="DZ16" s="301">
        <f>'MACROATTIVITÀ B'!I946</f>
        <v>0</v>
      </c>
      <c r="EA16" s="302">
        <f>'MACROATTIVITÀ B'!K936</f>
        <v>30</v>
      </c>
      <c r="EB16" s="300">
        <f>'MACROATTIVITÀ B'!K937</f>
        <v>0</v>
      </c>
      <c r="EC16" s="300">
        <f>'MACROATTIVITÀ B'!K939</f>
        <v>0</v>
      </c>
      <c r="ED16" s="300">
        <f>'MACROATTIVITÀ B'!K940</f>
        <v>0</v>
      </c>
      <c r="EE16" s="300">
        <f>'MACROATTIVITÀ B'!K942</f>
        <v>0</v>
      </c>
      <c r="EF16" s="300">
        <f>'MACROATTIVITÀ B'!K943</f>
        <v>0</v>
      </c>
      <c r="EG16" s="300">
        <f>'MACROATTIVITÀ B'!K945</f>
        <v>0</v>
      </c>
      <c r="EH16" s="303">
        <f>'MACROATTIVITÀ B'!K946</f>
        <v>0</v>
      </c>
      <c r="EI16" s="341" t="s">
        <v>497</v>
      </c>
    </row>
    <row r="17" spans="1:139">
      <c r="A17" s="290" t="e">
        <f ca="1">_xlfn.XLOOKUP(B17,'MACROATTIVITÀ B'!C1048,'MACROATTIVITÀ B'!G1048)</f>
        <v>#NAME?</v>
      </c>
      <c r="B17" s="291" t="s">
        <v>112</v>
      </c>
      <c r="C17" s="291" t="s">
        <v>876</v>
      </c>
      <c r="D17" s="292" t="s">
        <v>556</v>
      </c>
      <c r="E17" s="292" t="s">
        <v>575</v>
      </c>
      <c r="F17" s="293" t="s">
        <v>113</v>
      </c>
      <c r="G17" s="336">
        <f>'MACROATTIVITÀ B'!E1099</f>
        <v>0</v>
      </c>
      <c r="H17" s="337">
        <f>'MACROATTIVITÀ B'!E1080</f>
        <v>0</v>
      </c>
      <c r="I17" s="337">
        <f>'MACROATTIVITÀ B'!E1086</f>
        <v>0</v>
      </c>
      <c r="J17" s="337">
        <f>'MACROATTIVITÀ B'!E1081</f>
        <v>0</v>
      </c>
      <c r="K17" s="337">
        <f>'MACROATTIVITÀ B'!E1082</f>
        <v>0</v>
      </c>
      <c r="L17" s="337">
        <f>'MACROATTIVITÀ B'!E1083+'MACROATTIVITÀ B'!E1084+'MACROATTIVITÀ B'!E1085</f>
        <v>0</v>
      </c>
      <c r="M17" s="338">
        <f>'MACROATTIVITÀ B'!$E1089</f>
        <v>0</v>
      </c>
      <c r="N17" s="338">
        <f>'MACROATTIVITÀ B'!$E1090</f>
        <v>0</v>
      </c>
      <c r="O17" s="338">
        <f>'MACROATTIVITÀ B'!$E1091</f>
        <v>0</v>
      </c>
      <c r="P17" s="338">
        <f>'MACROATTIVITÀ B'!$E1092</f>
        <v>0</v>
      </c>
      <c r="Q17" s="338">
        <f>'MACROATTIVITÀ B'!$E1093</f>
        <v>0</v>
      </c>
      <c r="R17" s="338">
        <f>'MACROATTIVITÀ B'!$E1094</f>
        <v>0</v>
      </c>
      <c r="S17" s="338">
        <f>'MACROATTIVITÀ B'!$E1095</f>
        <v>0</v>
      </c>
      <c r="T17" s="338">
        <f>'MACROATTIVITÀ B'!$E1096</f>
        <v>0</v>
      </c>
      <c r="U17" s="338">
        <f>'MACROATTIVITÀ B'!$E1097</f>
        <v>0</v>
      </c>
      <c r="V17" s="339">
        <f>'MACROATTIVITÀ B'!E1087+'MACROATTIVITÀ B'!E1088+'MACROATTIVITÀ B'!E1098</f>
        <v>0</v>
      </c>
      <c r="W17" s="340">
        <f>'MACROATTIVITÀ B'!G1099</f>
        <v>0</v>
      </c>
      <c r="X17" s="337">
        <f>'MACROATTIVITÀ B'!G1080</f>
        <v>0</v>
      </c>
      <c r="Y17" s="337">
        <f>'MACROATTIVITÀ B'!G1086</f>
        <v>0</v>
      </c>
      <c r="Z17" s="337">
        <f>'MACROATTIVITÀ B'!G1081</f>
        <v>0</v>
      </c>
      <c r="AA17" s="337">
        <f>'MACROATTIVITÀ B'!G1082</f>
        <v>0</v>
      </c>
      <c r="AB17" s="337">
        <f>'MACROATTIVITÀ B'!G1083+'MACROATTIVITÀ B'!G1084+'MACROATTIVITÀ B'!G1085</f>
        <v>0</v>
      </c>
      <c r="AC17" s="338">
        <f>'MACROATTIVITÀ B'!$G1089</f>
        <v>0</v>
      </c>
      <c r="AD17" s="338">
        <f>'MACROATTIVITÀ B'!$G1090</f>
        <v>0</v>
      </c>
      <c r="AE17" s="338">
        <f>'MACROATTIVITÀ B'!$G1091</f>
        <v>0</v>
      </c>
      <c r="AF17" s="338">
        <f>'MACROATTIVITÀ B'!$G1092</f>
        <v>0</v>
      </c>
      <c r="AG17" s="338">
        <f>'MACROATTIVITÀ B'!$G1093</f>
        <v>0</v>
      </c>
      <c r="AH17" s="338">
        <f>'MACROATTIVITÀ B'!$G1094</f>
        <v>0</v>
      </c>
      <c r="AI17" s="338">
        <f>'MACROATTIVITÀ B'!$G1095</f>
        <v>0</v>
      </c>
      <c r="AJ17" s="338">
        <f>'MACROATTIVITÀ B'!$G1096</f>
        <v>0</v>
      </c>
      <c r="AK17" s="338">
        <f>'MACROATTIVITÀ B'!$G1097</f>
        <v>0</v>
      </c>
      <c r="AL17" s="339">
        <f>'MACROATTIVITÀ B'!G1087+'MACROATTIVITÀ B'!G1088+'MACROATTIVITÀ B'!G1098</f>
        <v>0</v>
      </c>
      <c r="AM17" s="336">
        <f>'MACROATTIVITÀ B'!I1099</f>
        <v>0</v>
      </c>
      <c r="AN17" s="337">
        <f>'MACROATTIVITÀ B'!I1080</f>
        <v>0</v>
      </c>
      <c r="AO17" s="337">
        <f>'MACROATTIVITÀ B'!I1086</f>
        <v>0</v>
      </c>
      <c r="AP17" s="337">
        <f>'MACROATTIVITÀ B'!I1081</f>
        <v>0</v>
      </c>
      <c r="AQ17" s="337">
        <f>'MACROATTIVITÀ B'!I1082</f>
        <v>0</v>
      </c>
      <c r="AR17" s="337">
        <f>'MACROATTIVITÀ B'!I1083+'MACROATTIVITÀ B'!I1084+'MACROATTIVITÀ B'!I1085</f>
        <v>0</v>
      </c>
      <c r="AS17" s="338">
        <f>'MACROATTIVITÀ B'!$I1089</f>
        <v>0</v>
      </c>
      <c r="AT17" s="338">
        <f>'MACROATTIVITÀ B'!$I1090</f>
        <v>0</v>
      </c>
      <c r="AU17" s="338">
        <f>'MACROATTIVITÀ B'!$I1091</f>
        <v>0</v>
      </c>
      <c r="AV17" s="338">
        <f>'MACROATTIVITÀ B'!$I1092</f>
        <v>0</v>
      </c>
      <c r="AW17" s="338">
        <f>'MACROATTIVITÀ B'!$I1093</f>
        <v>0</v>
      </c>
      <c r="AX17" s="338">
        <f>'MACROATTIVITÀ B'!$I1094</f>
        <v>0</v>
      </c>
      <c r="AY17" s="338">
        <f>'MACROATTIVITÀ B'!$I1095</f>
        <v>0</v>
      </c>
      <c r="AZ17" s="338">
        <f>'MACROATTIVITÀ B'!$I1096</f>
        <v>0</v>
      </c>
      <c r="BA17" s="338">
        <f>'MACROATTIVITÀ B'!$I1097</f>
        <v>0</v>
      </c>
      <c r="BB17" s="339">
        <f>'MACROATTIVITÀ B'!I1087+'MACROATTIVITÀ B'!I1088+'MACROATTIVITÀ B'!I1098</f>
        <v>0</v>
      </c>
      <c r="BC17" s="336">
        <f>'MACROATTIVITÀ B'!K1099</f>
        <v>0</v>
      </c>
      <c r="BD17" s="337">
        <f>'MACROATTIVITÀ B'!K1080</f>
        <v>0</v>
      </c>
      <c r="BE17" s="337">
        <f>'MACROATTIVITÀ B'!K1086</f>
        <v>0</v>
      </c>
      <c r="BF17" s="337">
        <f>'MACROATTIVITÀ B'!K1081</f>
        <v>0</v>
      </c>
      <c r="BG17" s="337">
        <f>'MACROATTIVITÀ B'!K1082</f>
        <v>0</v>
      </c>
      <c r="BH17" s="337">
        <f>'MACROATTIVITÀ B'!K1083+'MACROATTIVITÀ B'!K1084+'MACROATTIVITÀ B'!K1085</f>
        <v>0</v>
      </c>
      <c r="BI17" s="338">
        <f>'MACROATTIVITÀ B'!$K1089</f>
        <v>0</v>
      </c>
      <c r="BJ17" s="338">
        <f>'MACROATTIVITÀ B'!$K1090</f>
        <v>0</v>
      </c>
      <c r="BK17" s="338">
        <f>'MACROATTIVITÀ B'!$K1091</f>
        <v>0</v>
      </c>
      <c r="BL17" s="338">
        <f>'MACROATTIVITÀ B'!$K1092</f>
        <v>0</v>
      </c>
      <c r="BM17" s="338">
        <f>'MACROATTIVITÀ B'!$K1093</f>
        <v>0</v>
      </c>
      <c r="BN17" s="338">
        <f>'MACROATTIVITÀ B'!$K1094</f>
        <v>0</v>
      </c>
      <c r="BO17" s="338">
        <f>'MACROATTIVITÀ B'!$K1095</f>
        <v>0</v>
      </c>
      <c r="BP17" s="338">
        <f>'MACROATTIVITÀ B'!$K1096</f>
        <v>0</v>
      </c>
      <c r="BQ17" s="338">
        <f>'MACROATTIVITÀ B'!$K1097</f>
        <v>0</v>
      </c>
      <c r="BR17" s="339">
        <f>'MACROATTIVITÀ B'!K1087+'MACROATTIVITÀ B'!K1088+'MACROATTIVITÀ B'!K1098</f>
        <v>0</v>
      </c>
      <c r="BS17" s="336">
        <f>'MACROATTIVITÀ B'!E1102</f>
        <v>0</v>
      </c>
      <c r="BT17" s="337">
        <f>'MACROATTIVITÀ B'!E1103</f>
        <v>0</v>
      </c>
      <c r="BU17" s="337">
        <f>'MACROATTIVITÀ B'!E1104</f>
        <v>0</v>
      </c>
      <c r="BV17" s="337">
        <f>'MACROATTIVITÀ B'!E1105</f>
        <v>0</v>
      </c>
      <c r="BW17" s="337">
        <f>'MACROATTIVITÀ B'!E1106</f>
        <v>0</v>
      </c>
      <c r="BX17" s="337">
        <f>'MACROATTIVITÀ B'!E1107</f>
        <v>0</v>
      </c>
      <c r="BY17" s="337">
        <f>'MACROATTIVITÀ B'!E1108</f>
        <v>0</v>
      </c>
      <c r="BZ17" s="337">
        <f>'MACROATTIVITÀ B'!E1109</f>
        <v>0</v>
      </c>
      <c r="CA17" s="338">
        <v>0</v>
      </c>
      <c r="CB17" s="336">
        <f>'MACROATTIVITÀ B'!G1102</f>
        <v>0</v>
      </c>
      <c r="CC17" s="337">
        <f>'MACROATTIVITÀ B'!G1103</f>
        <v>0</v>
      </c>
      <c r="CD17" s="337">
        <f>'MACROATTIVITÀ B'!G1104</f>
        <v>0</v>
      </c>
      <c r="CE17" s="337">
        <f>'MACROATTIVITÀ B'!G1105</f>
        <v>0</v>
      </c>
      <c r="CF17" s="337">
        <f>'MACROATTIVITÀ B'!G1106</f>
        <v>0</v>
      </c>
      <c r="CG17" s="337">
        <f>'MACROATTIVITÀ B'!G1107</f>
        <v>0</v>
      </c>
      <c r="CH17" s="337">
        <f>'MACROATTIVITÀ B'!G1108</f>
        <v>0</v>
      </c>
      <c r="CI17" s="337">
        <f>'MACROATTIVITÀ B'!G1109</f>
        <v>0</v>
      </c>
      <c r="CJ17" s="338">
        <v>0</v>
      </c>
      <c r="CK17" s="336">
        <f>'MACROATTIVITÀ B'!I1102</f>
        <v>0</v>
      </c>
      <c r="CL17" s="337">
        <f>'MACROATTIVITÀ B'!I1103</f>
        <v>0</v>
      </c>
      <c r="CM17" s="337">
        <f>'MACROATTIVITÀ B'!I1104</f>
        <v>0</v>
      </c>
      <c r="CN17" s="337">
        <f>'MACROATTIVITÀ B'!I1105</f>
        <v>0</v>
      </c>
      <c r="CO17" s="337">
        <f>'MACROATTIVITÀ B'!I1106</f>
        <v>0</v>
      </c>
      <c r="CP17" s="337">
        <f>'MACROATTIVITÀ B'!I1107</f>
        <v>0</v>
      </c>
      <c r="CQ17" s="337">
        <f>'MACROATTIVITÀ B'!I1108</f>
        <v>0</v>
      </c>
      <c r="CR17" s="337">
        <f>'MACROATTIVITÀ B'!I1109</f>
        <v>0</v>
      </c>
      <c r="CS17" s="339">
        <v>0</v>
      </c>
      <c r="CT17" s="340">
        <f>'MACROATTIVITÀ B'!K1102</f>
        <v>0</v>
      </c>
      <c r="CU17" s="337">
        <f>'MACROATTIVITÀ B'!K1103</f>
        <v>0</v>
      </c>
      <c r="CV17" s="337">
        <f>'MACROATTIVITÀ B'!K1104</f>
        <v>0</v>
      </c>
      <c r="CW17" s="337">
        <f>'MACROATTIVITÀ B'!K1105</f>
        <v>0</v>
      </c>
      <c r="CX17" s="337">
        <f>'MACROATTIVITÀ B'!K1106</f>
        <v>0</v>
      </c>
      <c r="CY17" s="337">
        <f>'MACROATTIVITÀ B'!K1107</f>
        <v>0</v>
      </c>
      <c r="CZ17" s="337">
        <f>'MACROATTIVITÀ B'!K1108</f>
        <v>0</v>
      </c>
      <c r="DA17" s="337">
        <f>'MACROATTIVITÀ B'!K1109</f>
        <v>0</v>
      </c>
      <c r="DB17" s="339">
        <v>0</v>
      </c>
      <c r="DC17" s="299">
        <f>'MACROATTIVITÀ B'!E1063</f>
        <v>0</v>
      </c>
      <c r="DD17" s="300">
        <f>'MACROATTIVITÀ B'!E1064</f>
        <v>0</v>
      </c>
      <c r="DE17" s="300">
        <f>'MACROATTIVITÀ B'!E1066</f>
        <v>0</v>
      </c>
      <c r="DF17" s="300">
        <f>'MACROATTIVITÀ B'!E1067</f>
        <v>0</v>
      </c>
      <c r="DG17" s="300">
        <f>'MACROATTIVITÀ B'!E1069</f>
        <v>0</v>
      </c>
      <c r="DH17" s="300">
        <f>'MACROATTIVITÀ B'!E1070</f>
        <v>0</v>
      </c>
      <c r="DI17" s="300">
        <f>'MACROATTIVITÀ B'!E1072</f>
        <v>0</v>
      </c>
      <c r="DJ17" s="301">
        <f>'MACROATTIVITÀ B'!E1073</f>
        <v>0</v>
      </c>
      <c r="DK17" s="299">
        <f>'MACROATTIVITÀ B'!G1063</f>
        <v>0</v>
      </c>
      <c r="DL17" s="300">
        <f>'MACROATTIVITÀ B'!G1064</f>
        <v>0</v>
      </c>
      <c r="DM17" s="300">
        <f>'MACROATTIVITÀ B'!G1066</f>
        <v>0</v>
      </c>
      <c r="DN17" s="300">
        <f>'MACROATTIVITÀ B'!G1067</f>
        <v>0</v>
      </c>
      <c r="DO17" s="300">
        <f>'MACROATTIVITÀ B'!G1069</f>
        <v>0</v>
      </c>
      <c r="DP17" s="300">
        <f>'MACROATTIVITÀ B'!G1070</f>
        <v>0</v>
      </c>
      <c r="DQ17" s="300">
        <f>'MACROATTIVITÀ B'!G1072</f>
        <v>0</v>
      </c>
      <c r="DR17" s="301">
        <f>'MACROATTIVITÀ B'!G1073</f>
        <v>0</v>
      </c>
      <c r="DS17" s="299">
        <f>'MACROATTIVITÀ B'!I1063</f>
        <v>0</v>
      </c>
      <c r="DT17" s="300">
        <f>'MACROATTIVITÀ B'!I1064</f>
        <v>0</v>
      </c>
      <c r="DU17" s="300">
        <f>'MACROATTIVITÀ B'!I1066</f>
        <v>0</v>
      </c>
      <c r="DV17" s="300">
        <f>'MACROATTIVITÀ B'!I1067</f>
        <v>0</v>
      </c>
      <c r="DW17" s="300">
        <f>'MACROATTIVITÀ B'!I1069</f>
        <v>0</v>
      </c>
      <c r="DX17" s="300">
        <f>'MACROATTIVITÀ B'!I1070</f>
        <v>0</v>
      </c>
      <c r="DY17" s="300">
        <f>'MACROATTIVITÀ B'!I1072</f>
        <v>0</v>
      </c>
      <c r="DZ17" s="301">
        <f>'MACROATTIVITÀ B'!I1073</f>
        <v>0</v>
      </c>
      <c r="EA17" s="302">
        <f>'MACROATTIVITÀ B'!K1063</f>
        <v>0</v>
      </c>
      <c r="EB17" s="300">
        <f>'MACROATTIVITÀ B'!K1064</f>
        <v>0</v>
      </c>
      <c r="EC17" s="300">
        <f>'MACROATTIVITÀ B'!K1066</f>
        <v>0</v>
      </c>
      <c r="ED17" s="300">
        <f>'MACROATTIVITÀ B'!K1067</f>
        <v>0</v>
      </c>
      <c r="EE17" s="300">
        <f>'MACROATTIVITÀ B'!K1069</f>
        <v>0</v>
      </c>
      <c r="EF17" s="300">
        <f>'MACROATTIVITÀ B'!K1070</f>
        <v>0</v>
      </c>
      <c r="EG17" s="300">
        <f>'MACROATTIVITÀ B'!K1072</f>
        <v>0</v>
      </c>
      <c r="EH17" s="303">
        <f>'MACROATTIVITÀ B'!K1073</f>
        <v>0</v>
      </c>
      <c r="EI17" s="341" t="s">
        <v>497</v>
      </c>
    </row>
    <row r="18" spans="1:139">
      <c r="A18" s="290" t="e">
        <f ca="1">_xlfn.XLOOKUP(B18,'MACROATTIVITÀ B'!C1175,'MACROATTIVITÀ B'!G1175)</f>
        <v>#NAME?</v>
      </c>
      <c r="B18" s="291" t="s">
        <v>116</v>
      </c>
      <c r="C18" s="291" t="s">
        <v>876</v>
      </c>
      <c r="D18" s="292" t="s">
        <v>556</v>
      </c>
      <c r="E18" s="292" t="s">
        <v>575</v>
      </c>
      <c r="F18" s="293" t="s">
        <v>117</v>
      </c>
      <c r="G18" s="336">
        <f>'MACROATTIVITÀ B'!E1226</f>
        <v>0</v>
      </c>
      <c r="H18" s="337">
        <f>'MACROATTIVITÀ B'!E1207</f>
        <v>0</v>
      </c>
      <c r="I18" s="337">
        <f>'MACROATTIVITÀ B'!E1213</f>
        <v>0</v>
      </c>
      <c r="J18" s="337">
        <f>'MACROATTIVITÀ B'!E1208</f>
        <v>0</v>
      </c>
      <c r="K18" s="337">
        <f>'MACROATTIVITÀ B'!E1209</f>
        <v>0</v>
      </c>
      <c r="L18" s="337">
        <f>'MACROATTIVITÀ B'!E1210+'MACROATTIVITÀ B'!E1211+'MACROATTIVITÀ B'!E1212</f>
        <v>0</v>
      </c>
      <c r="M18" s="338">
        <f>'MACROATTIVITÀ B'!$E1216</f>
        <v>0</v>
      </c>
      <c r="N18" s="338">
        <f>'MACROATTIVITÀ B'!$E1217</f>
        <v>0</v>
      </c>
      <c r="O18" s="338">
        <f>'MACROATTIVITÀ B'!$E1218</f>
        <v>0</v>
      </c>
      <c r="P18" s="338">
        <f>'MACROATTIVITÀ B'!$E1219</f>
        <v>0</v>
      </c>
      <c r="Q18" s="338">
        <f>'MACROATTIVITÀ B'!$E1220</f>
        <v>0</v>
      </c>
      <c r="R18" s="338">
        <f>'MACROATTIVITÀ B'!$E1221</f>
        <v>0</v>
      </c>
      <c r="S18" s="338">
        <f>'MACROATTIVITÀ B'!$E1222</f>
        <v>0</v>
      </c>
      <c r="T18" s="338">
        <f>'MACROATTIVITÀ B'!$E1223</f>
        <v>0</v>
      </c>
      <c r="U18" s="338">
        <f>'MACROATTIVITÀ B'!$E1224</f>
        <v>0</v>
      </c>
      <c r="V18" s="339">
        <f>'MACROATTIVITÀ B'!E1214+'MACROATTIVITÀ B'!E1215+'MACROATTIVITÀ B'!E1225</f>
        <v>0</v>
      </c>
      <c r="W18" s="340">
        <f>'MACROATTIVITÀ B'!G1226</f>
        <v>0</v>
      </c>
      <c r="X18" s="337">
        <f>'MACROATTIVITÀ B'!G1207</f>
        <v>0</v>
      </c>
      <c r="Y18" s="337">
        <f>'MACROATTIVITÀ B'!G1213</f>
        <v>0</v>
      </c>
      <c r="Z18" s="337">
        <f>'MACROATTIVITÀ B'!G1208</f>
        <v>0</v>
      </c>
      <c r="AA18" s="337">
        <f>'MACROATTIVITÀ B'!G1209</f>
        <v>0</v>
      </c>
      <c r="AB18" s="337">
        <f>'MACROATTIVITÀ B'!G1210+'MACROATTIVITÀ B'!G1211+'MACROATTIVITÀ B'!G1212</f>
        <v>0</v>
      </c>
      <c r="AC18" s="338">
        <f>'MACROATTIVITÀ B'!$G1216</f>
        <v>0</v>
      </c>
      <c r="AD18" s="338">
        <f>'MACROATTIVITÀ B'!$G1217</f>
        <v>0</v>
      </c>
      <c r="AE18" s="338">
        <f>'MACROATTIVITÀ B'!$G1218</f>
        <v>0</v>
      </c>
      <c r="AF18" s="338">
        <f>'MACROATTIVITÀ B'!$G1219</f>
        <v>0</v>
      </c>
      <c r="AG18" s="338">
        <f>'MACROATTIVITÀ B'!$G1220</f>
        <v>0</v>
      </c>
      <c r="AH18" s="338">
        <f>'MACROATTIVITÀ B'!$G1221</f>
        <v>0</v>
      </c>
      <c r="AI18" s="338">
        <f>'MACROATTIVITÀ B'!$G1222</f>
        <v>0</v>
      </c>
      <c r="AJ18" s="338">
        <f>'MACROATTIVITÀ B'!$G1223</f>
        <v>0</v>
      </c>
      <c r="AK18" s="338">
        <f>'MACROATTIVITÀ B'!$G1224</f>
        <v>0</v>
      </c>
      <c r="AL18" s="339">
        <f>'MACROATTIVITÀ B'!G1214+'MACROATTIVITÀ B'!G1215+'MACROATTIVITÀ B'!G1225</f>
        <v>0</v>
      </c>
      <c r="AM18" s="336">
        <f>'MACROATTIVITÀ B'!I1226</f>
        <v>0</v>
      </c>
      <c r="AN18" s="337">
        <f>'MACROATTIVITÀ B'!I1207</f>
        <v>0</v>
      </c>
      <c r="AO18" s="337">
        <f>'MACROATTIVITÀ B'!I1213</f>
        <v>0</v>
      </c>
      <c r="AP18" s="337">
        <f>'MACROATTIVITÀ B'!I1208</f>
        <v>0</v>
      </c>
      <c r="AQ18" s="337">
        <f>'MACROATTIVITÀ B'!I1209</f>
        <v>0</v>
      </c>
      <c r="AR18" s="337">
        <f>'MACROATTIVITÀ B'!I1210+'MACROATTIVITÀ B'!I1211+'MACROATTIVITÀ B'!I1212</f>
        <v>0</v>
      </c>
      <c r="AS18" s="338">
        <f>'MACROATTIVITÀ B'!$I1216</f>
        <v>0</v>
      </c>
      <c r="AT18" s="338">
        <f>'MACROATTIVITÀ B'!$I1217</f>
        <v>0</v>
      </c>
      <c r="AU18" s="338">
        <f>'MACROATTIVITÀ B'!$I1218</f>
        <v>0</v>
      </c>
      <c r="AV18" s="338">
        <f>'MACROATTIVITÀ B'!$I1219</f>
        <v>0</v>
      </c>
      <c r="AW18" s="338">
        <f>'MACROATTIVITÀ B'!$I1220</f>
        <v>0</v>
      </c>
      <c r="AX18" s="338">
        <f>'MACROATTIVITÀ B'!$I1221</f>
        <v>0</v>
      </c>
      <c r="AY18" s="338">
        <f>'MACROATTIVITÀ B'!$I1222</f>
        <v>0</v>
      </c>
      <c r="AZ18" s="338">
        <f>'MACROATTIVITÀ B'!$I1223</f>
        <v>0</v>
      </c>
      <c r="BA18" s="338">
        <f>'MACROATTIVITÀ B'!$I1224</f>
        <v>0</v>
      </c>
      <c r="BB18" s="339">
        <f>'MACROATTIVITÀ B'!I1214+'MACROATTIVITÀ B'!I1215+'MACROATTIVITÀ B'!I1225</f>
        <v>0</v>
      </c>
      <c r="BC18" s="336">
        <f>'MACROATTIVITÀ B'!K1226</f>
        <v>0</v>
      </c>
      <c r="BD18" s="337">
        <f>'MACROATTIVITÀ B'!K1207</f>
        <v>0</v>
      </c>
      <c r="BE18" s="337">
        <f>'MACROATTIVITÀ B'!K1213</f>
        <v>0</v>
      </c>
      <c r="BF18" s="337">
        <f>'MACROATTIVITÀ B'!K1208</f>
        <v>0</v>
      </c>
      <c r="BG18" s="337">
        <f>'MACROATTIVITÀ B'!K1209</f>
        <v>0</v>
      </c>
      <c r="BH18" s="337">
        <f>'MACROATTIVITÀ B'!K1210+'MACROATTIVITÀ B'!K1211+'MACROATTIVITÀ B'!K1212</f>
        <v>0</v>
      </c>
      <c r="BI18" s="338">
        <f>'MACROATTIVITÀ B'!$K1216</f>
        <v>0</v>
      </c>
      <c r="BJ18" s="338">
        <f>'MACROATTIVITÀ B'!$K1217</f>
        <v>0</v>
      </c>
      <c r="BK18" s="338">
        <f>'MACROATTIVITÀ B'!$K1218</f>
        <v>0</v>
      </c>
      <c r="BL18" s="338">
        <f>'MACROATTIVITÀ B'!$K1219</f>
        <v>0</v>
      </c>
      <c r="BM18" s="338">
        <f>'MACROATTIVITÀ B'!$K1220</f>
        <v>0</v>
      </c>
      <c r="BN18" s="338">
        <f>'MACROATTIVITÀ B'!$K1221</f>
        <v>0</v>
      </c>
      <c r="BO18" s="338">
        <f>'MACROATTIVITÀ B'!$K1222</f>
        <v>0</v>
      </c>
      <c r="BP18" s="338">
        <f>'MACROATTIVITÀ B'!$K1223</f>
        <v>0</v>
      </c>
      <c r="BQ18" s="338">
        <f>'MACROATTIVITÀ B'!$K1224</f>
        <v>0</v>
      </c>
      <c r="BR18" s="339">
        <f>'MACROATTIVITÀ B'!K1214+'MACROATTIVITÀ B'!K1215+'MACROATTIVITÀ B'!K1225</f>
        <v>0</v>
      </c>
      <c r="BS18" s="336">
        <f>'MACROATTIVITÀ B'!E1229</f>
        <v>0</v>
      </c>
      <c r="BT18" s="337">
        <f>'MACROATTIVITÀ B'!E1230</f>
        <v>0</v>
      </c>
      <c r="BU18" s="337">
        <f>'MACROATTIVITÀ B'!E1231</f>
        <v>0</v>
      </c>
      <c r="BV18" s="337">
        <f>'MACROATTIVITÀ B'!E1232</f>
        <v>0</v>
      </c>
      <c r="BW18" s="337">
        <f>'MACROATTIVITÀ B'!E1233</f>
        <v>0</v>
      </c>
      <c r="BX18" s="337">
        <f>'MACROATTIVITÀ B'!E1234</f>
        <v>0</v>
      </c>
      <c r="BY18" s="337">
        <f>'MACROATTIVITÀ B'!E1235</f>
        <v>0</v>
      </c>
      <c r="BZ18" s="337">
        <f>'MACROATTIVITÀ B'!E1236</f>
        <v>0</v>
      </c>
      <c r="CA18" s="338">
        <v>0</v>
      </c>
      <c r="CB18" s="336">
        <f>'MACROATTIVITÀ B'!G1229</f>
        <v>0</v>
      </c>
      <c r="CC18" s="337">
        <f>'MACROATTIVITÀ B'!G1230</f>
        <v>0</v>
      </c>
      <c r="CD18" s="337">
        <f>'MACROATTIVITÀ B'!G1231</f>
        <v>0</v>
      </c>
      <c r="CE18" s="337">
        <f>'MACROATTIVITÀ B'!G1232</f>
        <v>0</v>
      </c>
      <c r="CF18" s="337">
        <f>'MACROATTIVITÀ B'!G1233</f>
        <v>0</v>
      </c>
      <c r="CG18" s="337">
        <f>'MACROATTIVITÀ B'!G1234</f>
        <v>0</v>
      </c>
      <c r="CH18" s="337">
        <f>'MACROATTIVITÀ B'!G1235</f>
        <v>0</v>
      </c>
      <c r="CI18" s="337">
        <f>'MACROATTIVITÀ B'!G1236</f>
        <v>0</v>
      </c>
      <c r="CJ18" s="338">
        <v>0</v>
      </c>
      <c r="CK18" s="336">
        <f>'MACROATTIVITÀ B'!I1229</f>
        <v>0</v>
      </c>
      <c r="CL18" s="337">
        <f>'MACROATTIVITÀ B'!I1230</f>
        <v>0</v>
      </c>
      <c r="CM18" s="337">
        <f>'MACROATTIVITÀ B'!I1231</f>
        <v>0</v>
      </c>
      <c r="CN18" s="337">
        <f>'MACROATTIVITÀ B'!I1232</f>
        <v>0</v>
      </c>
      <c r="CO18" s="337">
        <f>'MACROATTIVITÀ B'!I1233</f>
        <v>0</v>
      </c>
      <c r="CP18" s="337">
        <f>'MACROATTIVITÀ B'!I1234</f>
        <v>0</v>
      </c>
      <c r="CQ18" s="337">
        <f>'MACROATTIVITÀ B'!I1235</f>
        <v>0</v>
      </c>
      <c r="CR18" s="337">
        <f>'MACROATTIVITÀ B'!I1236</f>
        <v>0</v>
      </c>
      <c r="CS18" s="339">
        <v>0</v>
      </c>
      <c r="CT18" s="340">
        <f>'MACROATTIVITÀ B'!K1229</f>
        <v>0</v>
      </c>
      <c r="CU18" s="337">
        <f>'MACROATTIVITÀ B'!K1230</f>
        <v>0</v>
      </c>
      <c r="CV18" s="337">
        <f>'MACROATTIVITÀ B'!K1231</f>
        <v>0</v>
      </c>
      <c r="CW18" s="337">
        <f>'MACROATTIVITÀ B'!K1232</f>
        <v>0</v>
      </c>
      <c r="CX18" s="337">
        <f>'MACROATTIVITÀ B'!K1233</f>
        <v>0</v>
      </c>
      <c r="CY18" s="337">
        <f>'MACROATTIVITÀ B'!K1234</f>
        <v>0</v>
      </c>
      <c r="CZ18" s="337">
        <f>'MACROATTIVITÀ B'!K1235</f>
        <v>0</v>
      </c>
      <c r="DA18" s="337">
        <f>'MACROATTIVITÀ B'!K1236</f>
        <v>0</v>
      </c>
      <c r="DB18" s="339">
        <v>0</v>
      </c>
      <c r="DC18" s="299">
        <f>'MACROATTIVITÀ B'!E1190</f>
        <v>0</v>
      </c>
      <c r="DD18" s="300">
        <f>'MACROATTIVITÀ B'!E1191</f>
        <v>0</v>
      </c>
      <c r="DE18" s="300">
        <f>'MACROATTIVITÀ B'!E1193</f>
        <v>0</v>
      </c>
      <c r="DF18" s="300">
        <f>'MACROATTIVITÀ B'!E1194</f>
        <v>0</v>
      </c>
      <c r="DG18" s="300">
        <f>'MACROATTIVITÀ B'!E1196</f>
        <v>0</v>
      </c>
      <c r="DH18" s="300">
        <f>'MACROATTIVITÀ B'!E1197</f>
        <v>0</v>
      </c>
      <c r="DI18" s="300">
        <f>'MACROATTIVITÀ B'!E1199</f>
        <v>0</v>
      </c>
      <c r="DJ18" s="301">
        <f>'MACROATTIVITÀ B'!E1200</f>
        <v>0</v>
      </c>
      <c r="DK18" s="299">
        <f>'MACROATTIVITÀ B'!G1190</f>
        <v>0</v>
      </c>
      <c r="DL18" s="300">
        <f>'MACROATTIVITÀ B'!G1191</f>
        <v>0</v>
      </c>
      <c r="DM18" s="300">
        <f>'MACROATTIVITÀ B'!G1193</f>
        <v>0</v>
      </c>
      <c r="DN18" s="300">
        <f>'MACROATTIVITÀ B'!G1194</f>
        <v>0</v>
      </c>
      <c r="DO18" s="300">
        <f>'MACROATTIVITÀ B'!G1196</f>
        <v>0</v>
      </c>
      <c r="DP18" s="300">
        <f>'MACROATTIVITÀ B'!G1197</f>
        <v>0</v>
      </c>
      <c r="DQ18" s="300">
        <f>'MACROATTIVITÀ B'!G1199</f>
        <v>0</v>
      </c>
      <c r="DR18" s="301">
        <f>'MACROATTIVITÀ B'!G1200</f>
        <v>0</v>
      </c>
      <c r="DS18" s="299">
        <f>'MACROATTIVITÀ B'!I1190</f>
        <v>0</v>
      </c>
      <c r="DT18" s="300">
        <f>'MACROATTIVITÀ B'!I1191</f>
        <v>0</v>
      </c>
      <c r="DU18" s="300">
        <f>'MACROATTIVITÀ B'!I1193</f>
        <v>0</v>
      </c>
      <c r="DV18" s="300">
        <f>'MACROATTIVITÀ B'!I1194</f>
        <v>0</v>
      </c>
      <c r="DW18" s="300">
        <f>'MACROATTIVITÀ B'!I1196</f>
        <v>0</v>
      </c>
      <c r="DX18" s="300">
        <f>'MACROATTIVITÀ B'!I1197</f>
        <v>0</v>
      </c>
      <c r="DY18" s="300">
        <f>'MACROATTIVITÀ B'!I1199</f>
        <v>0</v>
      </c>
      <c r="DZ18" s="301">
        <f>'MACROATTIVITÀ B'!I1200</f>
        <v>0</v>
      </c>
      <c r="EA18" s="302">
        <f>'MACROATTIVITÀ B'!K1190</f>
        <v>0</v>
      </c>
      <c r="EB18" s="300">
        <f>'MACROATTIVITÀ B'!K1191</f>
        <v>0</v>
      </c>
      <c r="EC18" s="300">
        <f>'MACROATTIVITÀ B'!K1193</f>
        <v>0</v>
      </c>
      <c r="ED18" s="300">
        <f>'MACROATTIVITÀ B'!K1194</f>
        <v>0</v>
      </c>
      <c r="EE18" s="300">
        <f>'MACROATTIVITÀ B'!K1196</f>
        <v>0</v>
      </c>
      <c r="EF18" s="300">
        <f>'MACROATTIVITÀ B'!K1197</f>
        <v>0</v>
      </c>
      <c r="EG18" s="300">
        <f>'MACROATTIVITÀ B'!K1199</f>
        <v>0</v>
      </c>
      <c r="EH18" s="303">
        <f>'MACROATTIVITÀ B'!K1200</f>
        <v>0</v>
      </c>
      <c r="EI18" s="341" t="s">
        <v>497</v>
      </c>
    </row>
    <row r="19" spans="1:139">
      <c r="A19" s="290" t="e">
        <f ca="1">_xlfn.XLOOKUP(B19,'MACROATTIVITÀ B'!C1302,'MACROATTIVITÀ B'!G1302)</f>
        <v>#NAME?</v>
      </c>
      <c r="B19" s="291" t="s">
        <v>120</v>
      </c>
      <c r="C19" s="291" t="s">
        <v>876</v>
      </c>
      <c r="D19" s="292" t="s">
        <v>556</v>
      </c>
      <c r="E19" s="292" t="s">
        <v>575</v>
      </c>
      <c r="F19" s="293" t="s">
        <v>121</v>
      </c>
      <c r="G19" s="336">
        <f>'MACROATTIVITÀ B'!E1353</f>
        <v>0</v>
      </c>
      <c r="H19" s="337">
        <f>'MACROATTIVITÀ B'!E1334</f>
        <v>0</v>
      </c>
      <c r="I19" s="337">
        <f>'MACROATTIVITÀ B'!E1340</f>
        <v>0</v>
      </c>
      <c r="J19" s="337">
        <f>'MACROATTIVITÀ B'!E1335</f>
        <v>0</v>
      </c>
      <c r="K19" s="337">
        <f>'MACROATTIVITÀ B'!E1336</f>
        <v>0</v>
      </c>
      <c r="L19" s="337">
        <f>'MACROATTIVITÀ B'!E1337+'MACROATTIVITÀ B'!E1338+'MACROATTIVITÀ B'!E1339</f>
        <v>0</v>
      </c>
      <c r="M19" s="338">
        <f>'MACROATTIVITÀ B'!$E1343</f>
        <v>0</v>
      </c>
      <c r="N19" s="338">
        <f>'MACROATTIVITÀ B'!$E1344</f>
        <v>0</v>
      </c>
      <c r="O19" s="338">
        <f>'MACROATTIVITÀ B'!$E1345</f>
        <v>0</v>
      </c>
      <c r="P19" s="338">
        <f>'MACROATTIVITÀ B'!$E1346</f>
        <v>0</v>
      </c>
      <c r="Q19" s="338">
        <f>'MACROATTIVITÀ B'!$E1347</f>
        <v>0</v>
      </c>
      <c r="R19" s="338">
        <f>'MACROATTIVITÀ B'!$E1348</f>
        <v>0</v>
      </c>
      <c r="S19" s="338">
        <f>'MACROATTIVITÀ B'!$E1349</f>
        <v>0</v>
      </c>
      <c r="T19" s="338">
        <f>'MACROATTIVITÀ B'!$E1350</f>
        <v>0</v>
      </c>
      <c r="U19" s="338">
        <f>'MACROATTIVITÀ B'!$E1351</f>
        <v>0</v>
      </c>
      <c r="V19" s="339">
        <f>'MACROATTIVITÀ B'!E1341+'MACROATTIVITÀ B'!E1342+'MACROATTIVITÀ B'!E1352</f>
        <v>0</v>
      </c>
      <c r="W19" s="340">
        <f>'MACROATTIVITÀ B'!G1353</f>
        <v>0</v>
      </c>
      <c r="X19" s="337">
        <f>'MACROATTIVITÀ B'!G1334</f>
        <v>0</v>
      </c>
      <c r="Y19" s="337">
        <f>'MACROATTIVITÀ B'!G1340</f>
        <v>0</v>
      </c>
      <c r="Z19" s="337">
        <f>'MACROATTIVITÀ B'!G1335</f>
        <v>0</v>
      </c>
      <c r="AA19" s="337">
        <f>'MACROATTIVITÀ B'!G1336</f>
        <v>0</v>
      </c>
      <c r="AB19" s="337">
        <f>'MACROATTIVITÀ B'!G1337+'MACROATTIVITÀ B'!G1338+'MACROATTIVITÀ B'!G1339</f>
        <v>0</v>
      </c>
      <c r="AC19" s="338">
        <f>'MACROATTIVITÀ B'!$G1343</f>
        <v>0</v>
      </c>
      <c r="AD19" s="338">
        <f>'MACROATTIVITÀ B'!$G1344</f>
        <v>0</v>
      </c>
      <c r="AE19" s="338">
        <f>'MACROATTIVITÀ B'!$G1345</f>
        <v>0</v>
      </c>
      <c r="AF19" s="338">
        <f>'MACROATTIVITÀ B'!$G1346</f>
        <v>0</v>
      </c>
      <c r="AG19" s="338">
        <f>'MACROATTIVITÀ B'!$G1347</f>
        <v>0</v>
      </c>
      <c r="AH19" s="338">
        <f>'MACROATTIVITÀ B'!$G1348</f>
        <v>0</v>
      </c>
      <c r="AI19" s="338">
        <f>'MACROATTIVITÀ B'!$G1349</f>
        <v>0</v>
      </c>
      <c r="AJ19" s="338">
        <f>'MACROATTIVITÀ B'!$G1350</f>
        <v>0</v>
      </c>
      <c r="AK19" s="338">
        <f>'MACROATTIVITÀ B'!$G1351</f>
        <v>0</v>
      </c>
      <c r="AL19" s="338">
        <f>'MACROATTIVITÀ B'!G1341+'MACROATTIVITÀ B'!G1342+'MACROATTIVITÀ B'!G1352</f>
        <v>0</v>
      </c>
      <c r="AM19" s="336">
        <f>'MACROATTIVITÀ B'!I1353</f>
        <v>0</v>
      </c>
      <c r="AN19" s="337">
        <f>'MACROATTIVITÀ B'!I1334</f>
        <v>0</v>
      </c>
      <c r="AO19" s="337">
        <f>'MACROATTIVITÀ B'!I1340</f>
        <v>0</v>
      </c>
      <c r="AP19" s="337">
        <f>'MACROATTIVITÀ B'!I1335</f>
        <v>0</v>
      </c>
      <c r="AQ19" s="337">
        <f>'MACROATTIVITÀ B'!I1336</f>
        <v>0</v>
      </c>
      <c r="AR19" s="337">
        <f>'MACROATTIVITÀ B'!I1337+'MACROATTIVITÀ B'!I1338+'MACROATTIVITÀ B'!I1339</f>
        <v>0</v>
      </c>
      <c r="AS19" s="338">
        <f>'MACROATTIVITÀ B'!$I1343</f>
        <v>0</v>
      </c>
      <c r="AT19" s="338">
        <f>'MACROATTIVITÀ B'!$I1344</f>
        <v>0</v>
      </c>
      <c r="AU19" s="338">
        <f>'MACROATTIVITÀ B'!$I1345</f>
        <v>0</v>
      </c>
      <c r="AV19" s="338">
        <f>'MACROATTIVITÀ B'!$I1346</f>
        <v>0</v>
      </c>
      <c r="AW19" s="338">
        <f>'MACROATTIVITÀ B'!$I1347</f>
        <v>0</v>
      </c>
      <c r="AX19" s="338">
        <f>'MACROATTIVITÀ B'!$I1348</f>
        <v>0</v>
      </c>
      <c r="AY19" s="338">
        <f>'MACROATTIVITÀ B'!$I1349</f>
        <v>0</v>
      </c>
      <c r="AZ19" s="338">
        <f>'MACROATTIVITÀ B'!$I1350</f>
        <v>0</v>
      </c>
      <c r="BA19" s="338">
        <f>'MACROATTIVITÀ B'!$I1351</f>
        <v>0</v>
      </c>
      <c r="BB19" s="339">
        <f>'MACROATTIVITÀ B'!I1341+'MACROATTIVITÀ B'!I1342+'MACROATTIVITÀ B'!I1352</f>
        <v>0</v>
      </c>
      <c r="BC19" s="336">
        <f>'MACROATTIVITÀ B'!K1353</f>
        <v>0</v>
      </c>
      <c r="BD19" s="337">
        <f>'MACROATTIVITÀ B'!K1334</f>
        <v>0</v>
      </c>
      <c r="BE19" s="337">
        <f>'MACROATTIVITÀ B'!K1340</f>
        <v>0</v>
      </c>
      <c r="BF19" s="337">
        <f>'MACROATTIVITÀ B'!K1335</f>
        <v>0</v>
      </c>
      <c r="BG19" s="337">
        <f>'MACROATTIVITÀ B'!K1336</f>
        <v>0</v>
      </c>
      <c r="BH19" s="337">
        <f>'MACROATTIVITÀ B'!K1337+'MACROATTIVITÀ B'!K1338+'MACROATTIVITÀ B'!K1339</f>
        <v>0</v>
      </c>
      <c r="BI19" s="338">
        <f>'MACROATTIVITÀ B'!$K1343</f>
        <v>0</v>
      </c>
      <c r="BJ19" s="338">
        <f>'MACROATTIVITÀ B'!$K1344</f>
        <v>0</v>
      </c>
      <c r="BK19" s="338">
        <f>'MACROATTIVITÀ B'!$K1345</f>
        <v>0</v>
      </c>
      <c r="BL19" s="338">
        <f>'MACROATTIVITÀ B'!$K1346</f>
        <v>0</v>
      </c>
      <c r="BM19" s="338">
        <f>'MACROATTIVITÀ B'!$K1347</f>
        <v>0</v>
      </c>
      <c r="BN19" s="338">
        <f>'MACROATTIVITÀ B'!$K1348</f>
        <v>0</v>
      </c>
      <c r="BO19" s="338">
        <f>'MACROATTIVITÀ B'!$K1349</f>
        <v>0</v>
      </c>
      <c r="BP19" s="338">
        <f>'MACROATTIVITÀ B'!$K1350</f>
        <v>0</v>
      </c>
      <c r="BQ19" s="338">
        <f>'MACROATTIVITÀ B'!$K1351</f>
        <v>0</v>
      </c>
      <c r="BR19" s="338">
        <f>'MACROATTIVITÀ B'!K1341+'MACROATTIVITÀ B'!K1342+'MACROATTIVITÀ B'!K1352</f>
        <v>0</v>
      </c>
      <c r="BS19" s="336">
        <f>'MACROATTIVITÀ B'!E1356</f>
        <v>0</v>
      </c>
      <c r="BT19" s="337">
        <f>'MACROATTIVITÀ B'!E1357</f>
        <v>0</v>
      </c>
      <c r="BU19" s="337">
        <f>'MACROATTIVITÀ B'!E1358</f>
        <v>0</v>
      </c>
      <c r="BV19" s="337">
        <f>'MACROATTIVITÀ B'!E1359</f>
        <v>0</v>
      </c>
      <c r="BW19" s="337">
        <f>'MACROATTIVITÀ B'!E1360</f>
        <v>0</v>
      </c>
      <c r="BX19" s="337">
        <f>'MACROATTIVITÀ B'!E1361</f>
        <v>0</v>
      </c>
      <c r="BY19" s="337">
        <f>'MACROATTIVITÀ B'!E1362</f>
        <v>0</v>
      </c>
      <c r="BZ19" s="337">
        <f>'MACROATTIVITÀ B'!E1363</f>
        <v>0</v>
      </c>
      <c r="CA19" s="338">
        <v>0</v>
      </c>
      <c r="CB19" s="336">
        <f>'MACROATTIVITÀ B'!G1356</f>
        <v>0</v>
      </c>
      <c r="CC19" s="337">
        <f>'MACROATTIVITÀ B'!G1357</f>
        <v>0</v>
      </c>
      <c r="CD19" s="337">
        <f>'MACROATTIVITÀ B'!G1358</f>
        <v>0</v>
      </c>
      <c r="CE19" s="337">
        <f>'MACROATTIVITÀ B'!G1359</f>
        <v>0</v>
      </c>
      <c r="CF19" s="337">
        <f>'MACROATTIVITÀ B'!G1360</f>
        <v>0</v>
      </c>
      <c r="CG19" s="337">
        <f>'MACROATTIVITÀ B'!G1361</f>
        <v>0</v>
      </c>
      <c r="CH19" s="337">
        <f>'MACROATTIVITÀ B'!G1362</f>
        <v>0</v>
      </c>
      <c r="CI19" s="337">
        <f>'MACROATTIVITÀ B'!G1363</f>
        <v>0</v>
      </c>
      <c r="CJ19" s="338">
        <v>0</v>
      </c>
      <c r="CK19" s="336">
        <f>'MACROATTIVITÀ B'!I1356</f>
        <v>0</v>
      </c>
      <c r="CL19" s="337">
        <f>'MACROATTIVITÀ B'!I1357</f>
        <v>0</v>
      </c>
      <c r="CM19" s="337">
        <f>'MACROATTIVITÀ B'!I1358</f>
        <v>0</v>
      </c>
      <c r="CN19" s="337">
        <f>'MACROATTIVITÀ B'!I1359</f>
        <v>0</v>
      </c>
      <c r="CO19" s="337">
        <f>'MACROATTIVITÀ B'!I1360</f>
        <v>0</v>
      </c>
      <c r="CP19" s="337">
        <f>'MACROATTIVITÀ B'!I1361</f>
        <v>0</v>
      </c>
      <c r="CQ19" s="337">
        <f>'MACROATTIVITÀ B'!I1362</f>
        <v>0</v>
      </c>
      <c r="CR19" s="337">
        <f>'MACROATTIVITÀ B'!I1363</f>
        <v>0</v>
      </c>
      <c r="CS19" s="339">
        <v>0</v>
      </c>
      <c r="CT19" s="340">
        <f>'MACROATTIVITÀ B'!K1356</f>
        <v>0</v>
      </c>
      <c r="CU19" s="337">
        <f>'MACROATTIVITÀ B'!K1357</f>
        <v>0</v>
      </c>
      <c r="CV19" s="337">
        <f>'MACROATTIVITÀ B'!K1358</f>
        <v>0</v>
      </c>
      <c r="CW19" s="337">
        <f>'MACROATTIVITÀ B'!K1359</f>
        <v>0</v>
      </c>
      <c r="CX19" s="337">
        <f>'MACROATTIVITÀ B'!K1360</f>
        <v>0</v>
      </c>
      <c r="CY19" s="337">
        <f>'MACROATTIVITÀ B'!K1361</f>
        <v>0</v>
      </c>
      <c r="CZ19" s="337">
        <f>'MACROATTIVITÀ B'!K1362</f>
        <v>0</v>
      </c>
      <c r="DA19" s="337">
        <f>'MACROATTIVITÀ B'!K1363</f>
        <v>0</v>
      </c>
      <c r="DB19" s="339">
        <v>0</v>
      </c>
      <c r="DC19" s="299">
        <f>'MACROATTIVITÀ B'!E1317</f>
        <v>0</v>
      </c>
      <c r="DD19" s="300">
        <f>'MACROATTIVITÀ B'!E1318</f>
        <v>0</v>
      </c>
      <c r="DE19" s="300">
        <f>'MACROATTIVITÀ B'!E1320</f>
        <v>0</v>
      </c>
      <c r="DF19" s="300">
        <f>'MACROATTIVITÀ B'!E1321</f>
        <v>0</v>
      </c>
      <c r="DG19" s="300">
        <f>'MACROATTIVITÀ B'!E1323</f>
        <v>0</v>
      </c>
      <c r="DH19" s="300">
        <f>'MACROATTIVITÀ B'!E1324</f>
        <v>0</v>
      </c>
      <c r="DI19" s="300">
        <f>'MACROATTIVITÀ B'!E1326</f>
        <v>0</v>
      </c>
      <c r="DJ19" s="301">
        <f>'MACROATTIVITÀ B'!E1327</f>
        <v>0</v>
      </c>
      <c r="DK19" s="299">
        <f>'MACROATTIVITÀ B'!G1317</f>
        <v>0</v>
      </c>
      <c r="DL19" s="300">
        <f>'MACROATTIVITÀ B'!G1318</f>
        <v>0</v>
      </c>
      <c r="DM19" s="300">
        <f>'MACROATTIVITÀ B'!G1320</f>
        <v>0</v>
      </c>
      <c r="DN19" s="300">
        <f>'MACROATTIVITÀ B'!G1321</f>
        <v>0</v>
      </c>
      <c r="DO19" s="300">
        <f>'MACROATTIVITÀ B'!G1323</f>
        <v>0</v>
      </c>
      <c r="DP19" s="300">
        <f>'MACROATTIVITÀ B'!G1324</f>
        <v>0</v>
      </c>
      <c r="DQ19" s="300">
        <f>'MACROATTIVITÀ B'!G1326</f>
        <v>0</v>
      </c>
      <c r="DR19" s="301">
        <f>'MACROATTIVITÀ B'!G1327</f>
        <v>0</v>
      </c>
      <c r="DS19" s="299">
        <f>'MACROATTIVITÀ B'!I1317</f>
        <v>0</v>
      </c>
      <c r="DT19" s="300">
        <f>'MACROATTIVITÀ B'!I1318</f>
        <v>0</v>
      </c>
      <c r="DU19" s="300">
        <f>'MACROATTIVITÀ B'!I1320</f>
        <v>0</v>
      </c>
      <c r="DV19" s="300">
        <f>'MACROATTIVITÀ B'!I1321</f>
        <v>0</v>
      </c>
      <c r="DW19" s="300">
        <f>'MACROATTIVITÀ B'!I1323</f>
        <v>0</v>
      </c>
      <c r="DX19" s="300">
        <f>'MACROATTIVITÀ B'!I1324</f>
        <v>0</v>
      </c>
      <c r="DY19" s="300">
        <f>'MACROATTIVITÀ B'!I1326</f>
        <v>0</v>
      </c>
      <c r="DZ19" s="301">
        <f>'MACROATTIVITÀ B'!I1327</f>
        <v>0</v>
      </c>
      <c r="EA19" s="302">
        <f>'MACROATTIVITÀ B'!K1317</f>
        <v>0</v>
      </c>
      <c r="EB19" s="300">
        <f>'MACROATTIVITÀ B'!K1318</f>
        <v>0</v>
      </c>
      <c r="EC19" s="300">
        <f>'MACROATTIVITÀ B'!K1320</f>
        <v>0</v>
      </c>
      <c r="ED19" s="300">
        <f>'MACROATTIVITÀ B'!K1321</f>
        <v>0</v>
      </c>
      <c r="EE19" s="300">
        <f>'MACROATTIVITÀ B'!K1323</f>
        <v>0</v>
      </c>
      <c r="EF19" s="300">
        <f>'MACROATTIVITÀ B'!K1324</f>
        <v>0</v>
      </c>
      <c r="EG19" s="300">
        <f>'MACROATTIVITÀ B'!K1326</f>
        <v>0</v>
      </c>
      <c r="EH19" s="303">
        <f>'MACROATTIVITÀ B'!K1327</f>
        <v>0</v>
      </c>
      <c r="EI19" s="341" t="s">
        <v>497</v>
      </c>
    </row>
    <row r="20" spans="1:139">
      <c r="A20" s="290" t="e">
        <f ca="1">_xlfn.XLOOKUP(B20,'MACROATTIVITÀ B'!C1429,'MACROATTIVITÀ B'!G1429)</f>
        <v>#NAME?</v>
      </c>
      <c r="B20" s="291" t="s">
        <v>124</v>
      </c>
      <c r="C20" s="291" t="s">
        <v>876</v>
      </c>
      <c r="D20" s="292" t="s">
        <v>556</v>
      </c>
      <c r="E20" s="292" t="s">
        <v>582</v>
      </c>
      <c r="F20" s="342" t="s">
        <v>125</v>
      </c>
      <c r="G20" s="336">
        <f>'MACROATTIVITÀ B'!E1480</f>
        <v>0</v>
      </c>
      <c r="H20" s="337">
        <f>'MACROATTIVITÀ B'!E1461</f>
        <v>0</v>
      </c>
      <c r="I20" s="337">
        <f>'MACROATTIVITÀ B'!E1467</f>
        <v>0</v>
      </c>
      <c r="J20" s="337">
        <f>'MACROATTIVITÀ B'!E1462</f>
        <v>0</v>
      </c>
      <c r="K20" s="337">
        <f>'MACROATTIVITÀ B'!E1463</f>
        <v>0</v>
      </c>
      <c r="L20" s="337">
        <f>'MACROATTIVITÀ B'!E1464+'MACROATTIVITÀ B'!E1465+'MACROATTIVITÀ B'!E1466</f>
        <v>0</v>
      </c>
      <c r="M20" s="338">
        <f>'MACROATTIVITÀ B'!$E1470</f>
        <v>0</v>
      </c>
      <c r="N20" s="338">
        <f>'MACROATTIVITÀ B'!$E1471</f>
        <v>0</v>
      </c>
      <c r="O20" s="338">
        <f>'MACROATTIVITÀ B'!$E1472</f>
        <v>0</v>
      </c>
      <c r="P20" s="338">
        <f>'MACROATTIVITÀ B'!$E1473</f>
        <v>0</v>
      </c>
      <c r="Q20" s="338">
        <f>'MACROATTIVITÀ B'!$E1474</f>
        <v>0</v>
      </c>
      <c r="R20" s="338">
        <f>'MACROATTIVITÀ B'!$E1475</f>
        <v>0</v>
      </c>
      <c r="S20" s="338">
        <f>'MACROATTIVITÀ B'!$E1476</f>
        <v>0</v>
      </c>
      <c r="T20" s="338">
        <f>'MACROATTIVITÀ B'!$E1477</f>
        <v>0</v>
      </c>
      <c r="U20" s="338">
        <f>'MACROATTIVITÀ B'!$E1478</f>
        <v>0</v>
      </c>
      <c r="V20" s="339">
        <f>'MACROATTIVITÀ B'!E1468+'MACROATTIVITÀ B'!E1469+'MACROATTIVITÀ B'!E1479</f>
        <v>0</v>
      </c>
      <c r="W20" s="340">
        <f>'MACROATTIVITÀ B'!G1480</f>
        <v>0</v>
      </c>
      <c r="X20" s="337">
        <f>'MACROATTIVITÀ B'!G1461</f>
        <v>0</v>
      </c>
      <c r="Y20" s="337">
        <f>'MACROATTIVITÀ B'!G1467</f>
        <v>0</v>
      </c>
      <c r="Z20" s="337">
        <f>'MACROATTIVITÀ B'!G1462</f>
        <v>0</v>
      </c>
      <c r="AA20" s="337">
        <f>'MACROATTIVITÀ B'!G1463</f>
        <v>0</v>
      </c>
      <c r="AB20" s="337">
        <f>'MACROATTIVITÀ B'!G1464+'MACROATTIVITÀ B'!G1465+'MACROATTIVITÀ B'!G1466</f>
        <v>0</v>
      </c>
      <c r="AC20" s="338">
        <f>'MACROATTIVITÀ B'!$G1470</f>
        <v>0</v>
      </c>
      <c r="AD20" s="338">
        <f>'MACROATTIVITÀ B'!$G1471</f>
        <v>0</v>
      </c>
      <c r="AE20" s="338">
        <f>'MACROATTIVITÀ B'!$G1472</f>
        <v>0</v>
      </c>
      <c r="AF20" s="338">
        <f>'MACROATTIVITÀ B'!$G1473</f>
        <v>0</v>
      </c>
      <c r="AG20" s="338">
        <f>'MACROATTIVITÀ B'!$G1474</f>
        <v>0</v>
      </c>
      <c r="AH20" s="338">
        <f>'MACROATTIVITÀ B'!$G1475</f>
        <v>0</v>
      </c>
      <c r="AI20" s="338">
        <f>'MACROATTIVITÀ B'!$G1476</f>
        <v>0</v>
      </c>
      <c r="AJ20" s="338">
        <f>'MACROATTIVITÀ B'!$G1477</f>
        <v>0</v>
      </c>
      <c r="AK20" s="338">
        <f>'MACROATTIVITÀ B'!$G1478</f>
        <v>0</v>
      </c>
      <c r="AL20" s="338">
        <f>'MACROATTIVITÀ B'!G1468+'MACROATTIVITÀ B'!G1469+'MACROATTIVITÀ B'!G1479</f>
        <v>0</v>
      </c>
      <c r="AM20" s="336">
        <f>'MACROATTIVITÀ B'!I1480</f>
        <v>0</v>
      </c>
      <c r="AN20" s="337">
        <f>'MACROATTIVITÀ B'!I1461</f>
        <v>0</v>
      </c>
      <c r="AO20" s="337">
        <f>'MACROATTIVITÀ B'!I1467</f>
        <v>0</v>
      </c>
      <c r="AP20" s="337">
        <f>'MACROATTIVITÀ B'!I1462</f>
        <v>0</v>
      </c>
      <c r="AQ20" s="337">
        <f>'MACROATTIVITÀ B'!I1463</f>
        <v>0</v>
      </c>
      <c r="AR20" s="337">
        <f>'MACROATTIVITÀ B'!I1464+'MACROATTIVITÀ B'!I1465+'MACROATTIVITÀ B'!I1466</f>
        <v>0</v>
      </c>
      <c r="AS20" s="338">
        <f>'MACROATTIVITÀ B'!$I1470</f>
        <v>0</v>
      </c>
      <c r="AT20" s="338">
        <f>'MACROATTIVITÀ B'!$I1471</f>
        <v>0</v>
      </c>
      <c r="AU20" s="338">
        <f>'MACROATTIVITÀ B'!$I1472</f>
        <v>0</v>
      </c>
      <c r="AV20" s="338">
        <f>'MACROATTIVITÀ B'!$I1473</f>
        <v>0</v>
      </c>
      <c r="AW20" s="338">
        <f>'MACROATTIVITÀ B'!$I1474</f>
        <v>0</v>
      </c>
      <c r="AX20" s="338">
        <f>'MACROATTIVITÀ B'!$I1475</f>
        <v>0</v>
      </c>
      <c r="AY20" s="338">
        <f>'MACROATTIVITÀ B'!$I1476</f>
        <v>0</v>
      </c>
      <c r="AZ20" s="338">
        <f>'MACROATTIVITÀ B'!$I1477</f>
        <v>0</v>
      </c>
      <c r="BA20" s="338">
        <f>'MACROATTIVITÀ B'!$I1478</f>
        <v>0</v>
      </c>
      <c r="BB20" s="339">
        <f>'MACROATTIVITÀ B'!I1468+'MACROATTIVITÀ B'!I1469+'MACROATTIVITÀ B'!I1479</f>
        <v>0</v>
      </c>
      <c r="BC20" s="336">
        <f>'MACROATTIVITÀ B'!K1480</f>
        <v>0</v>
      </c>
      <c r="BD20" s="337">
        <f>'MACROATTIVITÀ B'!K1461</f>
        <v>0</v>
      </c>
      <c r="BE20" s="337">
        <f>'MACROATTIVITÀ B'!K1467</f>
        <v>0</v>
      </c>
      <c r="BF20" s="337">
        <f>'MACROATTIVITÀ B'!K1462</f>
        <v>0</v>
      </c>
      <c r="BG20" s="337">
        <f>'MACROATTIVITÀ B'!K1463</f>
        <v>0</v>
      </c>
      <c r="BH20" s="337">
        <f>'MACROATTIVITÀ B'!K1464+'MACROATTIVITÀ B'!K1465+'MACROATTIVITÀ B'!K1466</f>
        <v>0</v>
      </c>
      <c r="BI20" s="338">
        <f>'MACROATTIVITÀ B'!$K1470</f>
        <v>0</v>
      </c>
      <c r="BJ20" s="338">
        <f>'MACROATTIVITÀ B'!$K1471</f>
        <v>0</v>
      </c>
      <c r="BK20" s="338">
        <f>'MACROATTIVITÀ B'!$K1472</f>
        <v>0</v>
      </c>
      <c r="BL20" s="338">
        <f>'MACROATTIVITÀ B'!$K1473</f>
        <v>0</v>
      </c>
      <c r="BM20" s="338">
        <f>'MACROATTIVITÀ B'!$K1474</f>
        <v>0</v>
      </c>
      <c r="BN20" s="338">
        <f>'MACROATTIVITÀ B'!$K1475</f>
        <v>0</v>
      </c>
      <c r="BO20" s="338">
        <f>'MACROATTIVITÀ B'!$K1476</f>
        <v>0</v>
      </c>
      <c r="BP20" s="338">
        <f>'MACROATTIVITÀ B'!$K1477</f>
        <v>0</v>
      </c>
      <c r="BQ20" s="338">
        <f>'MACROATTIVITÀ B'!$K1478</f>
        <v>0</v>
      </c>
      <c r="BR20" s="338">
        <f>'MACROATTIVITÀ B'!K1468+'MACROATTIVITÀ B'!K1469+'MACROATTIVITÀ B'!K1479</f>
        <v>0</v>
      </c>
      <c r="BS20" s="336">
        <f>'MACROATTIVITÀ B'!E1483</f>
        <v>0</v>
      </c>
      <c r="BT20" s="337">
        <f>'MACROATTIVITÀ B'!E1484</f>
        <v>0</v>
      </c>
      <c r="BU20" s="337">
        <f>'MACROATTIVITÀ B'!E1485</f>
        <v>0</v>
      </c>
      <c r="BV20" s="337">
        <f>'MACROATTIVITÀ B'!E1486</f>
        <v>0</v>
      </c>
      <c r="BW20" s="337">
        <f>'MACROATTIVITÀ B'!E1487</f>
        <v>0</v>
      </c>
      <c r="BX20" s="337">
        <f>'MACROATTIVITÀ B'!E1488</f>
        <v>0</v>
      </c>
      <c r="BY20" s="337">
        <f>'MACROATTIVITÀ B'!E1489</f>
        <v>0</v>
      </c>
      <c r="BZ20" s="337">
        <f>'MACROATTIVITÀ B'!E1490</f>
        <v>0</v>
      </c>
      <c r="CA20" s="338">
        <v>0</v>
      </c>
      <c r="CB20" s="336">
        <f>'MACROATTIVITÀ B'!G1483</f>
        <v>0</v>
      </c>
      <c r="CC20" s="337">
        <f>'MACROATTIVITÀ B'!G1484</f>
        <v>0</v>
      </c>
      <c r="CD20" s="337">
        <f>'MACROATTIVITÀ B'!G1485</f>
        <v>0</v>
      </c>
      <c r="CE20" s="337">
        <f>'MACROATTIVITÀ B'!G1486</f>
        <v>0</v>
      </c>
      <c r="CF20" s="337">
        <f>'MACROATTIVITÀ B'!G1487</f>
        <v>0</v>
      </c>
      <c r="CG20" s="337">
        <f>'MACROATTIVITÀ B'!G1488</f>
        <v>0</v>
      </c>
      <c r="CH20" s="337">
        <f>'MACROATTIVITÀ B'!G1489</f>
        <v>0</v>
      </c>
      <c r="CI20" s="337">
        <f>'MACROATTIVITÀ B'!G1490</f>
        <v>0</v>
      </c>
      <c r="CJ20" s="338">
        <v>0</v>
      </c>
      <c r="CK20" s="336">
        <f>'MACROATTIVITÀ B'!I1483</f>
        <v>0</v>
      </c>
      <c r="CL20" s="337">
        <f>'MACROATTIVITÀ B'!I1484</f>
        <v>0</v>
      </c>
      <c r="CM20" s="337">
        <f>'MACROATTIVITÀ B'!I1485</f>
        <v>0</v>
      </c>
      <c r="CN20" s="337">
        <f>'MACROATTIVITÀ B'!I1486</f>
        <v>0</v>
      </c>
      <c r="CO20" s="337">
        <f>'MACROATTIVITÀ B'!I1487</f>
        <v>0</v>
      </c>
      <c r="CP20" s="337">
        <f>'MACROATTIVITÀ B'!I1488</f>
        <v>0</v>
      </c>
      <c r="CQ20" s="337">
        <f>'MACROATTIVITÀ B'!I1489</f>
        <v>0</v>
      </c>
      <c r="CR20" s="337">
        <f>'MACROATTIVITÀ B'!I1490</f>
        <v>0</v>
      </c>
      <c r="CS20" s="339">
        <v>0</v>
      </c>
      <c r="CT20" s="340">
        <f>'MACROATTIVITÀ B'!K1483</f>
        <v>0</v>
      </c>
      <c r="CU20" s="337">
        <f>'MACROATTIVITÀ B'!K1484</f>
        <v>0</v>
      </c>
      <c r="CV20" s="337">
        <f>'MACROATTIVITÀ B'!K1485</f>
        <v>0</v>
      </c>
      <c r="CW20" s="337">
        <f>'MACROATTIVITÀ B'!K1486</f>
        <v>0</v>
      </c>
      <c r="CX20" s="337">
        <f>'MACROATTIVITÀ B'!K1487</f>
        <v>0</v>
      </c>
      <c r="CY20" s="337">
        <f>'MACROATTIVITÀ B'!K1488</f>
        <v>0</v>
      </c>
      <c r="CZ20" s="337">
        <f>'MACROATTIVITÀ B'!K1489</f>
        <v>0</v>
      </c>
      <c r="DA20" s="337">
        <f>'MACROATTIVITÀ B'!K1490</f>
        <v>0</v>
      </c>
      <c r="DB20" s="339">
        <v>0</v>
      </c>
      <c r="DC20" s="299">
        <f>'MACROATTIVITÀ B'!E1444</f>
        <v>0</v>
      </c>
      <c r="DD20" s="300">
        <f>'MACROATTIVITÀ B'!E1445</f>
        <v>0</v>
      </c>
      <c r="DE20" s="300">
        <f>'MACROATTIVITÀ B'!E1447</f>
        <v>0</v>
      </c>
      <c r="DF20" s="300">
        <f>'MACROATTIVITÀ B'!E1448</f>
        <v>0</v>
      </c>
      <c r="DG20" s="300">
        <f>'MACROATTIVITÀ B'!E1450</f>
        <v>0</v>
      </c>
      <c r="DH20" s="300">
        <f>'MACROATTIVITÀ B'!E1451</f>
        <v>0</v>
      </c>
      <c r="DI20" s="300">
        <f>'MACROATTIVITÀ B'!E1453</f>
        <v>0</v>
      </c>
      <c r="DJ20" s="301">
        <f>'MACROATTIVITÀ B'!E1454</f>
        <v>0</v>
      </c>
      <c r="DK20" s="299">
        <f>'MACROATTIVITÀ B'!G1444</f>
        <v>0</v>
      </c>
      <c r="DL20" s="300">
        <f>'MACROATTIVITÀ B'!G1445</f>
        <v>0</v>
      </c>
      <c r="DM20" s="300">
        <f>'MACROATTIVITÀ B'!G1447</f>
        <v>0</v>
      </c>
      <c r="DN20" s="300">
        <f>'MACROATTIVITÀ B'!G1448</f>
        <v>0</v>
      </c>
      <c r="DO20" s="300">
        <f>'MACROATTIVITÀ B'!G1450</f>
        <v>0</v>
      </c>
      <c r="DP20" s="300">
        <f>'MACROATTIVITÀ B'!G1451</f>
        <v>0</v>
      </c>
      <c r="DQ20" s="300">
        <f>'MACROATTIVITÀ B'!G1453</f>
        <v>0</v>
      </c>
      <c r="DR20" s="301">
        <f>'MACROATTIVITÀ B'!G1454</f>
        <v>0</v>
      </c>
      <c r="DS20" s="299">
        <f>'MACROATTIVITÀ B'!I1444</f>
        <v>0</v>
      </c>
      <c r="DT20" s="300">
        <f>'MACROATTIVITÀ B'!I1445</f>
        <v>0</v>
      </c>
      <c r="DU20" s="300">
        <f>'MACROATTIVITÀ B'!I1447</f>
        <v>0</v>
      </c>
      <c r="DV20" s="300">
        <f>'MACROATTIVITÀ B'!I1448</f>
        <v>0</v>
      </c>
      <c r="DW20" s="300">
        <f>'MACROATTIVITÀ B'!I1450</f>
        <v>0</v>
      </c>
      <c r="DX20" s="300">
        <f>'MACROATTIVITÀ B'!I1451</f>
        <v>0</v>
      </c>
      <c r="DY20" s="300">
        <f>'MACROATTIVITÀ B'!I1453</f>
        <v>0</v>
      </c>
      <c r="DZ20" s="301">
        <f>'MACROATTIVITÀ B'!I1454</f>
        <v>0</v>
      </c>
      <c r="EA20" s="302">
        <f>'MACROATTIVITÀ B'!K1444</f>
        <v>0</v>
      </c>
      <c r="EB20" s="300">
        <f>'MACROATTIVITÀ B'!K1445</f>
        <v>0</v>
      </c>
      <c r="EC20" s="300">
        <f>'MACROATTIVITÀ B'!K1447</f>
        <v>0</v>
      </c>
      <c r="ED20" s="300">
        <f>'MACROATTIVITÀ B'!K1448</f>
        <v>0</v>
      </c>
      <c r="EE20" s="300">
        <f>'MACROATTIVITÀ B'!K1450</f>
        <v>0</v>
      </c>
      <c r="EF20" s="300">
        <f>'MACROATTIVITÀ B'!K1451</f>
        <v>0</v>
      </c>
      <c r="EG20" s="300">
        <f>'MACROATTIVITÀ B'!K1453</f>
        <v>0</v>
      </c>
      <c r="EH20" s="303">
        <f>'MACROATTIVITÀ B'!K1454</f>
        <v>0</v>
      </c>
      <c r="EI20" s="341" t="s">
        <v>430</v>
      </c>
    </row>
    <row r="21" spans="1:139">
      <c r="A21" s="290" t="e">
        <f ca="1">_xlfn.XLOOKUP(B21,'MACROATTIVITÀ B'!C1556,'MACROATTIVITÀ B'!G1556)</f>
        <v>#NAME?</v>
      </c>
      <c r="B21" s="291" t="s">
        <v>127</v>
      </c>
      <c r="C21" s="291" t="s">
        <v>876</v>
      </c>
      <c r="D21" s="292" t="s">
        <v>556</v>
      </c>
      <c r="E21" s="292" t="s">
        <v>575</v>
      </c>
      <c r="F21" s="293" t="s">
        <v>583</v>
      </c>
      <c r="G21" s="336">
        <f>'MACROATTIVITÀ B'!E1607</f>
        <v>36030.720000000001</v>
      </c>
      <c r="H21" s="337">
        <f>'MACROATTIVITÀ B'!E1588</f>
        <v>0</v>
      </c>
      <c r="I21" s="337">
        <f>'MACROATTIVITÀ B'!E1594</f>
        <v>0</v>
      </c>
      <c r="J21" s="337">
        <f>'MACROATTIVITÀ B'!E1589</f>
        <v>6030.72</v>
      </c>
      <c r="K21" s="337">
        <f>'MACROATTIVITÀ B'!E1590</f>
        <v>0</v>
      </c>
      <c r="L21" s="337">
        <f>'MACROATTIVITÀ B'!E1591+'MACROATTIVITÀ B'!E1592+'MACROATTIVITÀ B'!E1593</f>
        <v>30000</v>
      </c>
      <c r="M21" s="338">
        <f>'MACROATTIVITÀ B'!$E1597</f>
        <v>0</v>
      </c>
      <c r="N21" s="338">
        <f>'MACROATTIVITÀ B'!$E1598</f>
        <v>0</v>
      </c>
      <c r="O21" s="338">
        <f>'MACROATTIVITÀ B'!$E1599</f>
        <v>0</v>
      </c>
      <c r="P21" s="338">
        <f>'MACROATTIVITÀ B'!$E1600</f>
        <v>0</v>
      </c>
      <c r="Q21" s="338">
        <f>'MACROATTIVITÀ B'!$E1601</f>
        <v>0</v>
      </c>
      <c r="R21" s="338">
        <f>'MACROATTIVITÀ B'!$E1602</f>
        <v>0</v>
      </c>
      <c r="S21" s="338">
        <f>'MACROATTIVITÀ B'!$E1603</f>
        <v>0</v>
      </c>
      <c r="T21" s="338">
        <f>'MACROATTIVITÀ B'!$E1604</f>
        <v>0</v>
      </c>
      <c r="U21" s="338">
        <f>'MACROATTIVITÀ B'!$E1605</f>
        <v>0</v>
      </c>
      <c r="V21" s="339">
        <f>'MACROATTIVITÀ B'!E1595+'MACROATTIVITÀ B'!E1596+'MACROATTIVITÀ B'!E1606</f>
        <v>0</v>
      </c>
      <c r="W21" s="340">
        <f>'MACROATTIVITÀ B'!G1607</f>
        <v>36030.720000000001</v>
      </c>
      <c r="X21" s="337">
        <f>'MACROATTIVITÀ B'!G1588</f>
        <v>0</v>
      </c>
      <c r="Y21" s="337">
        <f>'MACROATTIVITÀ B'!G1594</f>
        <v>0</v>
      </c>
      <c r="Z21" s="337">
        <f>'MACROATTIVITÀ B'!G1589</f>
        <v>6030.72</v>
      </c>
      <c r="AA21" s="337">
        <f>'MACROATTIVITÀ B'!G1590</f>
        <v>0</v>
      </c>
      <c r="AB21" s="337">
        <f>'MACROATTIVITÀ B'!G1591+'MACROATTIVITÀ B'!G1592+'MACROATTIVITÀ B'!G1593</f>
        <v>30000</v>
      </c>
      <c r="AC21" s="338">
        <f>'MACROATTIVITÀ B'!$G1597</f>
        <v>0</v>
      </c>
      <c r="AD21" s="338">
        <f>'MACROATTIVITÀ B'!$G1598</f>
        <v>0</v>
      </c>
      <c r="AE21" s="338">
        <f>'MACROATTIVITÀ B'!$G1599</f>
        <v>0</v>
      </c>
      <c r="AF21" s="338">
        <f>'MACROATTIVITÀ B'!$G1600</f>
        <v>0</v>
      </c>
      <c r="AG21" s="338">
        <f>'MACROATTIVITÀ B'!$G1601</f>
        <v>0</v>
      </c>
      <c r="AH21" s="338">
        <f>'MACROATTIVITÀ B'!$G1602</f>
        <v>0</v>
      </c>
      <c r="AI21" s="338">
        <f>'MACROATTIVITÀ B'!$G1603</f>
        <v>0</v>
      </c>
      <c r="AJ21" s="338">
        <f>'MACROATTIVITÀ B'!$G1604</f>
        <v>0</v>
      </c>
      <c r="AK21" s="338">
        <f>'MACROATTIVITÀ B'!$G1605</f>
        <v>0</v>
      </c>
      <c r="AL21" s="338">
        <f>'MACROATTIVITÀ B'!G1595+'MACROATTIVITÀ B'!G1596+'MACROATTIVITÀ B'!G1606</f>
        <v>0</v>
      </c>
      <c r="AM21" s="336">
        <f>'MACROATTIVITÀ B'!I1607</f>
        <v>36030.720000000001</v>
      </c>
      <c r="AN21" s="337">
        <f>'MACROATTIVITÀ B'!I1588</f>
        <v>0</v>
      </c>
      <c r="AO21" s="337">
        <f>'MACROATTIVITÀ B'!I1594</f>
        <v>0</v>
      </c>
      <c r="AP21" s="337">
        <f>'MACROATTIVITÀ B'!I1589</f>
        <v>6030.72</v>
      </c>
      <c r="AQ21" s="337">
        <f>'MACROATTIVITÀ B'!I1590</f>
        <v>0</v>
      </c>
      <c r="AR21" s="337">
        <f>'MACROATTIVITÀ B'!I1591+'MACROATTIVITÀ B'!I1592+'MACROATTIVITÀ B'!I1593</f>
        <v>30000</v>
      </c>
      <c r="AS21" s="338">
        <f>'MACROATTIVITÀ B'!$I1597</f>
        <v>0</v>
      </c>
      <c r="AT21" s="338">
        <f>'MACROATTIVITÀ B'!$I1598</f>
        <v>0</v>
      </c>
      <c r="AU21" s="338">
        <f>'MACROATTIVITÀ B'!$I1599</f>
        <v>0</v>
      </c>
      <c r="AV21" s="338">
        <f>'MACROATTIVITÀ B'!$I1600</f>
        <v>0</v>
      </c>
      <c r="AW21" s="338">
        <f>'MACROATTIVITÀ B'!$I1601</f>
        <v>0</v>
      </c>
      <c r="AX21" s="338">
        <f>'MACROATTIVITÀ B'!$I1602</f>
        <v>0</v>
      </c>
      <c r="AY21" s="338">
        <f>'MACROATTIVITÀ B'!$I1603</f>
        <v>0</v>
      </c>
      <c r="AZ21" s="338">
        <f>'MACROATTIVITÀ B'!$I1604</f>
        <v>0</v>
      </c>
      <c r="BA21" s="338">
        <f>'MACROATTIVITÀ B'!$I1605</f>
        <v>0</v>
      </c>
      <c r="BB21" s="339">
        <f>'MACROATTIVITÀ B'!I1595+'MACROATTIVITÀ B'!I1596+'MACROATTIVITÀ B'!I1606</f>
        <v>0</v>
      </c>
      <c r="BC21" s="336">
        <f>'MACROATTIVITÀ B'!K1607</f>
        <v>108092.16</v>
      </c>
      <c r="BD21" s="337">
        <f>'MACROATTIVITÀ B'!K1588</f>
        <v>0</v>
      </c>
      <c r="BE21" s="337">
        <f>'MACROATTIVITÀ B'!K1594</f>
        <v>0</v>
      </c>
      <c r="BF21" s="337">
        <f>'MACROATTIVITÀ B'!K1589</f>
        <v>18092.16</v>
      </c>
      <c r="BG21" s="337">
        <f>'MACROATTIVITÀ B'!K1590</f>
        <v>0</v>
      </c>
      <c r="BH21" s="337">
        <f>'MACROATTIVITÀ B'!K1591+'MACROATTIVITÀ B'!K1592+'MACROATTIVITÀ B'!K1593</f>
        <v>90000</v>
      </c>
      <c r="BI21" s="338">
        <f>'MACROATTIVITÀ B'!$K1597</f>
        <v>0</v>
      </c>
      <c r="BJ21" s="338">
        <f>'MACROATTIVITÀ B'!$K1598</f>
        <v>0</v>
      </c>
      <c r="BK21" s="338">
        <f>'MACROATTIVITÀ B'!$K1599</f>
        <v>0</v>
      </c>
      <c r="BL21" s="338">
        <f>'MACROATTIVITÀ B'!$K1600</f>
        <v>0</v>
      </c>
      <c r="BM21" s="338">
        <f>'MACROATTIVITÀ B'!$K1601</f>
        <v>0</v>
      </c>
      <c r="BN21" s="338">
        <f>'MACROATTIVITÀ B'!$K1602</f>
        <v>0</v>
      </c>
      <c r="BO21" s="338">
        <f>'MACROATTIVITÀ B'!$K1603</f>
        <v>0</v>
      </c>
      <c r="BP21" s="338">
        <f>'MACROATTIVITÀ B'!$K1604</f>
        <v>0</v>
      </c>
      <c r="BQ21" s="338">
        <f>'MACROATTIVITÀ B'!$K1605</f>
        <v>0</v>
      </c>
      <c r="BR21" s="338">
        <f>'MACROATTIVITÀ B'!K1595+'MACROATTIVITÀ B'!K1596+'MACROATTIVITÀ B'!K1606</f>
        <v>0</v>
      </c>
      <c r="BS21" s="336">
        <f>'MACROATTIVITÀ B'!E1610</f>
        <v>36030.720000000001</v>
      </c>
      <c r="BT21" s="337">
        <f>'MACROATTIVITÀ B'!E1611</f>
        <v>0</v>
      </c>
      <c r="BU21" s="337">
        <f>'MACROATTIVITÀ B'!E1612</f>
        <v>0</v>
      </c>
      <c r="BV21" s="337">
        <f>'MACROATTIVITÀ B'!E1613</f>
        <v>0</v>
      </c>
      <c r="BW21" s="337">
        <f>'MACROATTIVITÀ B'!E1614</f>
        <v>0</v>
      </c>
      <c r="BX21" s="337">
        <f>'MACROATTIVITÀ B'!E1615</f>
        <v>0</v>
      </c>
      <c r="BY21" s="337">
        <f>'MACROATTIVITÀ B'!E1616</f>
        <v>0</v>
      </c>
      <c r="BZ21" s="337">
        <f>'MACROATTIVITÀ B'!E1617</f>
        <v>0</v>
      </c>
      <c r="CA21" s="338">
        <v>0</v>
      </c>
      <c r="CB21" s="336">
        <f>'MACROATTIVITÀ B'!G1610</f>
        <v>36030.720000000001</v>
      </c>
      <c r="CC21" s="337">
        <f>'MACROATTIVITÀ B'!G1611</f>
        <v>0</v>
      </c>
      <c r="CD21" s="337">
        <f>'MACROATTIVITÀ B'!G1612</f>
        <v>0</v>
      </c>
      <c r="CE21" s="337">
        <f>'MACROATTIVITÀ B'!G1613</f>
        <v>0</v>
      </c>
      <c r="CF21" s="337">
        <f>'MACROATTIVITÀ B'!G1614</f>
        <v>0</v>
      </c>
      <c r="CG21" s="337">
        <f>'MACROATTIVITÀ B'!G1615</f>
        <v>0</v>
      </c>
      <c r="CH21" s="337">
        <f>'MACROATTIVITÀ B'!G1616</f>
        <v>0</v>
      </c>
      <c r="CI21" s="337">
        <f>'MACROATTIVITÀ B'!G1617</f>
        <v>0</v>
      </c>
      <c r="CJ21" s="338">
        <v>0</v>
      </c>
      <c r="CK21" s="336">
        <f>'MACROATTIVITÀ B'!I1610</f>
        <v>36030.720000000001</v>
      </c>
      <c r="CL21" s="337">
        <f>'MACROATTIVITÀ B'!I1611</f>
        <v>0</v>
      </c>
      <c r="CM21" s="337">
        <f>'MACROATTIVITÀ B'!I1612</f>
        <v>0</v>
      </c>
      <c r="CN21" s="337">
        <f>'MACROATTIVITÀ B'!I1613</f>
        <v>0</v>
      </c>
      <c r="CO21" s="337">
        <f>'MACROATTIVITÀ B'!I1614</f>
        <v>0</v>
      </c>
      <c r="CP21" s="337">
        <f>'MACROATTIVITÀ B'!I1615</f>
        <v>0</v>
      </c>
      <c r="CQ21" s="337">
        <f>'MACROATTIVITÀ B'!I1616</f>
        <v>0</v>
      </c>
      <c r="CR21" s="337">
        <f>'MACROATTIVITÀ B'!I1617</f>
        <v>0</v>
      </c>
      <c r="CS21" s="339">
        <v>0</v>
      </c>
      <c r="CT21" s="340">
        <f>'MACROATTIVITÀ B'!K1610</f>
        <v>108092.16</v>
      </c>
      <c r="CU21" s="337">
        <f>'MACROATTIVITÀ B'!K1611</f>
        <v>0</v>
      </c>
      <c r="CV21" s="337">
        <f>'MACROATTIVITÀ B'!K1612</f>
        <v>0</v>
      </c>
      <c r="CW21" s="337">
        <f>'MACROATTIVITÀ B'!K1613</f>
        <v>0</v>
      </c>
      <c r="CX21" s="337">
        <f>'MACROATTIVITÀ B'!K1614</f>
        <v>0</v>
      </c>
      <c r="CY21" s="337">
        <f>'MACROATTIVITÀ B'!K1615</f>
        <v>0</v>
      </c>
      <c r="CZ21" s="337">
        <f>'MACROATTIVITÀ B'!K1616</f>
        <v>0</v>
      </c>
      <c r="DA21" s="337">
        <f>'MACROATTIVITÀ B'!K1617</f>
        <v>0</v>
      </c>
      <c r="DB21" s="339">
        <v>0</v>
      </c>
      <c r="DC21" s="299">
        <f>'MACROATTIVITÀ B'!E1571</f>
        <v>30</v>
      </c>
      <c r="DD21" s="300">
        <f>'MACROATTIVITÀ B'!E1572</f>
        <v>0</v>
      </c>
      <c r="DE21" s="300">
        <f>'MACROATTIVITÀ B'!E1574</f>
        <v>0</v>
      </c>
      <c r="DF21" s="300">
        <f>'MACROATTIVITÀ B'!E1575</f>
        <v>0</v>
      </c>
      <c r="DG21" s="300">
        <f>'MACROATTIVITÀ B'!E1577</f>
        <v>0</v>
      </c>
      <c r="DH21" s="300">
        <f>'MACROATTIVITÀ B'!E1578</f>
        <v>0</v>
      </c>
      <c r="DI21" s="300">
        <f>'MACROATTIVITÀ B'!E1580</f>
        <v>0</v>
      </c>
      <c r="DJ21" s="301">
        <f>'MACROATTIVITÀ B'!E1581</f>
        <v>0</v>
      </c>
      <c r="DK21" s="299">
        <f>'MACROATTIVITÀ B'!G1571</f>
        <v>30</v>
      </c>
      <c r="DL21" s="300">
        <f>'MACROATTIVITÀ B'!G1572</f>
        <v>0</v>
      </c>
      <c r="DM21" s="300">
        <f>'MACROATTIVITÀ B'!G1574</f>
        <v>0</v>
      </c>
      <c r="DN21" s="300">
        <f>'MACROATTIVITÀ B'!G1575</f>
        <v>0</v>
      </c>
      <c r="DO21" s="300">
        <f>'MACROATTIVITÀ B'!G1577</f>
        <v>0</v>
      </c>
      <c r="DP21" s="300">
        <f>'MACROATTIVITÀ B'!G1578</f>
        <v>0</v>
      </c>
      <c r="DQ21" s="300">
        <f>'MACROATTIVITÀ B'!G1580</f>
        <v>0</v>
      </c>
      <c r="DR21" s="301">
        <f>'MACROATTIVITÀ B'!G1581</f>
        <v>0</v>
      </c>
      <c r="DS21" s="299">
        <f>'MACROATTIVITÀ B'!I1571</f>
        <v>30</v>
      </c>
      <c r="DT21" s="300">
        <f>'MACROATTIVITÀ B'!I1572</f>
        <v>0</v>
      </c>
      <c r="DU21" s="300">
        <f>'MACROATTIVITÀ B'!I1574</f>
        <v>0</v>
      </c>
      <c r="DV21" s="300">
        <f>'MACROATTIVITÀ B'!I1575</f>
        <v>0</v>
      </c>
      <c r="DW21" s="300">
        <f>'MACROATTIVITÀ B'!I1577</f>
        <v>0</v>
      </c>
      <c r="DX21" s="300">
        <f>'MACROATTIVITÀ B'!I1578</f>
        <v>0</v>
      </c>
      <c r="DY21" s="300">
        <f>'MACROATTIVITÀ B'!I1580</f>
        <v>0</v>
      </c>
      <c r="DZ21" s="301">
        <f>'MACROATTIVITÀ B'!I1581</f>
        <v>0</v>
      </c>
      <c r="EA21" s="302">
        <f>'MACROATTIVITÀ B'!K1571</f>
        <v>90</v>
      </c>
      <c r="EB21" s="300">
        <f>'MACROATTIVITÀ B'!K1572</f>
        <v>0</v>
      </c>
      <c r="EC21" s="300">
        <f>'MACROATTIVITÀ B'!K1574</f>
        <v>0</v>
      </c>
      <c r="ED21" s="300">
        <f>'MACROATTIVITÀ B'!K1575</f>
        <v>0</v>
      </c>
      <c r="EE21" s="300">
        <f>'MACROATTIVITÀ B'!K1577</f>
        <v>0</v>
      </c>
      <c r="EF21" s="300">
        <f>'MACROATTIVITÀ B'!K1578</f>
        <v>0</v>
      </c>
      <c r="EG21" s="300">
        <f>'MACROATTIVITÀ B'!K1580</f>
        <v>0</v>
      </c>
      <c r="EH21" s="303">
        <f>'MACROATTIVITÀ B'!K1581</f>
        <v>0</v>
      </c>
      <c r="EI21" s="341" t="s">
        <v>497</v>
      </c>
    </row>
    <row r="22" spans="1:139">
      <c r="A22" s="290" t="e">
        <f ca="1">_xlfn.XLOOKUP(B22,'MACROATTIVITÀ B'!C1683,'MACROATTIVITÀ B'!G1683)</f>
        <v>#NAME?</v>
      </c>
      <c r="B22" s="291" t="s">
        <v>130</v>
      </c>
      <c r="C22" s="291" t="s">
        <v>877</v>
      </c>
      <c r="D22" s="292" t="s">
        <v>556</v>
      </c>
      <c r="E22" s="292" t="s">
        <v>592</v>
      </c>
      <c r="F22" s="293" t="s">
        <v>131</v>
      </c>
      <c r="G22" s="336">
        <f>'MACROATTIVITÀ B'!E1734</f>
        <v>0</v>
      </c>
      <c r="H22" s="337">
        <f>'MACROATTIVITÀ B'!E1715</f>
        <v>0</v>
      </c>
      <c r="I22" s="337">
        <f>'MACROATTIVITÀ B'!E1721</f>
        <v>0</v>
      </c>
      <c r="J22" s="337">
        <f>'MACROATTIVITÀ B'!E1716</f>
        <v>0</v>
      </c>
      <c r="K22" s="337">
        <f>'MACROATTIVITÀ B'!E1717</f>
        <v>0</v>
      </c>
      <c r="L22" s="337">
        <f>'MACROATTIVITÀ B'!E1718+'MACROATTIVITÀ B'!E1719+'MACROATTIVITÀ B'!E1720</f>
        <v>0</v>
      </c>
      <c r="M22" s="338">
        <f>'MACROATTIVITÀ B'!$E1724</f>
        <v>0</v>
      </c>
      <c r="N22" s="338">
        <f>'MACROATTIVITÀ B'!$E1725</f>
        <v>0</v>
      </c>
      <c r="O22" s="338">
        <f>'MACROATTIVITÀ B'!$E1726</f>
        <v>0</v>
      </c>
      <c r="P22" s="338">
        <f>'MACROATTIVITÀ B'!$E1727</f>
        <v>0</v>
      </c>
      <c r="Q22" s="338">
        <f>'MACROATTIVITÀ B'!$E1728</f>
        <v>0</v>
      </c>
      <c r="R22" s="338">
        <f>'MACROATTIVITÀ B'!$E1729</f>
        <v>0</v>
      </c>
      <c r="S22" s="338">
        <f>'MACROATTIVITÀ B'!$E1730</f>
        <v>0</v>
      </c>
      <c r="T22" s="338">
        <f>'MACROATTIVITÀ B'!$E1731</f>
        <v>0</v>
      </c>
      <c r="U22" s="338">
        <f>'MACROATTIVITÀ B'!$E1732</f>
        <v>0</v>
      </c>
      <c r="V22" s="339">
        <f>'MACROATTIVITÀ B'!E1722+'MACROATTIVITÀ B'!E1723+'MACROATTIVITÀ B'!E1733</f>
        <v>0</v>
      </c>
      <c r="W22" s="340">
        <f>'MACROATTIVITÀ B'!G1734</f>
        <v>0</v>
      </c>
      <c r="X22" s="337">
        <f>'MACROATTIVITÀ B'!G1715</f>
        <v>0</v>
      </c>
      <c r="Y22" s="337">
        <f>'MACROATTIVITÀ B'!G1721</f>
        <v>0</v>
      </c>
      <c r="Z22" s="337">
        <f>'MACROATTIVITÀ B'!G1716</f>
        <v>0</v>
      </c>
      <c r="AA22" s="337">
        <f>'MACROATTIVITÀ B'!G1717</f>
        <v>0</v>
      </c>
      <c r="AB22" s="337">
        <f>'MACROATTIVITÀ B'!G1718+'MACROATTIVITÀ B'!G1719+'MACROATTIVITÀ B'!G1720</f>
        <v>0</v>
      </c>
      <c r="AC22" s="338">
        <f>'MACROATTIVITÀ B'!$G1724</f>
        <v>0</v>
      </c>
      <c r="AD22" s="338">
        <f>'MACROATTIVITÀ B'!$G1725</f>
        <v>0</v>
      </c>
      <c r="AE22" s="338">
        <f>'MACROATTIVITÀ B'!$G1726</f>
        <v>0</v>
      </c>
      <c r="AF22" s="338">
        <f>'MACROATTIVITÀ B'!$G1727</f>
        <v>0</v>
      </c>
      <c r="AG22" s="338">
        <f>'MACROATTIVITÀ B'!$G1728</f>
        <v>0</v>
      </c>
      <c r="AH22" s="338">
        <f>'MACROATTIVITÀ B'!$G1729</f>
        <v>0</v>
      </c>
      <c r="AI22" s="338">
        <f>'MACROATTIVITÀ B'!$G1730</f>
        <v>0</v>
      </c>
      <c r="AJ22" s="338">
        <f>'MACROATTIVITÀ B'!$G1731</f>
        <v>0</v>
      </c>
      <c r="AK22" s="338">
        <f>'MACROATTIVITÀ B'!$G1732</f>
        <v>0</v>
      </c>
      <c r="AL22" s="338">
        <f>'MACROATTIVITÀ B'!G1722+'MACROATTIVITÀ B'!G1723+'MACROATTIVITÀ B'!G1733</f>
        <v>0</v>
      </c>
      <c r="AM22" s="336">
        <f>'MACROATTIVITÀ B'!I1734</f>
        <v>0</v>
      </c>
      <c r="AN22" s="337">
        <f>'MACROATTIVITÀ B'!I1715</f>
        <v>0</v>
      </c>
      <c r="AO22" s="337">
        <f>'MACROATTIVITÀ B'!I1721</f>
        <v>0</v>
      </c>
      <c r="AP22" s="337">
        <f>'MACROATTIVITÀ B'!I1716</f>
        <v>0</v>
      </c>
      <c r="AQ22" s="337">
        <f>'MACROATTIVITÀ B'!I1717</f>
        <v>0</v>
      </c>
      <c r="AR22" s="337">
        <f>'MACROATTIVITÀ B'!I1718+'MACROATTIVITÀ B'!I1719+'MACROATTIVITÀ B'!I1720</f>
        <v>0</v>
      </c>
      <c r="AS22" s="338">
        <f>'MACROATTIVITÀ B'!$I1724</f>
        <v>0</v>
      </c>
      <c r="AT22" s="338">
        <f>'MACROATTIVITÀ B'!$I1725</f>
        <v>0</v>
      </c>
      <c r="AU22" s="338">
        <f>'MACROATTIVITÀ B'!$I1726</f>
        <v>0</v>
      </c>
      <c r="AV22" s="338">
        <f>'MACROATTIVITÀ B'!$I1727</f>
        <v>0</v>
      </c>
      <c r="AW22" s="338">
        <f>'MACROATTIVITÀ B'!$I1728</f>
        <v>0</v>
      </c>
      <c r="AX22" s="338">
        <f>'MACROATTIVITÀ B'!$I1729</f>
        <v>0</v>
      </c>
      <c r="AY22" s="338">
        <f>'MACROATTIVITÀ B'!$I1730</f>
        <v>0</v>
      </c>
      <c r="AZ22" s="338">
        <f>'MACROATTIVITÀ B'!$I1731</f>
        <v>0</v>
      </c>
      <c r="BA22" s="338">
        <f>'MACROATTIVITÀ B'!$I1732</f>
        <v>0</v>
      </c>
      <c r="BB22" s="339">
        <f>'MACROATTIVITÀ B'!I1722+'MACROATTIVITÀ B'!I1723+'MACROATTIVITÀ B'!I1733</f>
        <v>0</v>
      </c>
      <c r="BC22" s="336">
        <f>'MACROATTIVITÀ B'!K1734</f>
        <v>0</v>
      </c>
      <c r="BD22" s="337">
        <f>'MACROATTIVITÀ B'!K1715</f>
        <v>0</v>
      </c>
      <c r="BE22" s="337">
        <f>'MACROATTIVITÀ B'!K1721</f>
        <v>0</v>
      </c>
      <c r="BF22" s="337">
        <f>'MACROATTIVITÀ B'!K1716</f>
        <v>0</v>
      </c>
      <c r="BG22" s="337">
        <f>'MACROATTIVITÀ B'!K1717</f>
        <v>0</v>
      </c>
      <c r="BH22" s="337">
        <f>'MACROATTIVITÀ B'!K1718+'MACROATTIVITÀ B'!K1719+'MACROATTIVITÀ B'!K1720</f>
        <v>0</v>
      </c>
      <c r="BI22" s="338">
        <f>'MACROATTIVITÀ B'!$K1724</f>
        <v>0</v>
      </c>
      <c r="BJ22" s="338">
        <f>'MACROATTIVITÀ B'!$K1725</f>
        <v>0</v>
      </c>
      <c r="BK22" s="338">
        <f>'MACROATTIVITÀ B'!$K1726</f>
        <v>0</v>
      </c>
      <c r="BL22" s="338">
        <f>'MACROATTIVITÀ B'!$K1727</f>
        <v>0</v>
      </c>
      <c r="BM22" s="338">
        <f>'MACROATTIVITÀ B'!$K1728</f>
        <v>0</v>
      </c>
      <c r="BN22" s="338">
        <f>'MACROATTIVITÀ B'!$K1729</f>
        <v>0</v>
      </c>
      <c r="BO22" s="338">
        <f>'MACROATTIVITÀ B'!$K1730</f>
        <v>0</v>
      </c>
      <c r="BP22" s="338">
        <f>'MACROATTIVITÀ B'!$K1731</f>
        <v>0</v>
      </c>
      <c r="BQ22" s="338">
        <f>'MACROATTIVITÀ B'!$K1732</f>
        <v>0</v>
      </c>
      <c r="BR22" s="338">
        <f>'MACROATTIVITÀ B'!K1722+'MACROATTIVITÀ B'!K1723+'MACROATTIVITÀ B'!K1733</f>
        <v>0</v>
      </c>
      <c r="BS22" s="336">
        <f>'MACROATTIVITÀ B'!E1737</f>
        <v>0</v>
      </c>
      <c r="BT22" s="337">
        <f>'MACROATTIVITÀ B'!E1738</f>
        <v>0</v>
      </c>
      <c r="BU22" s="337">
        <f>'MACROATTIVITÀ B'!E1739</f>
        <v>0</v>
      </c>
      <c r="BV22" s="337">
        <f>'MACROATTIVITÀ B'!E1740</f>
        <v>0</v>
      </c>
      <c r="BW22" s="337">
        <f>'MACROATTIVITÀ B'!E1741</f>
        <v>0</v>
      </c>
      <c r="BX22" s="337">
        <f>'MACROATTIVITÀ B'!E1742</f>
        <v>0</v>
      </c>
      <c r="BY22" s="337">
        <f>'MACROATTIVITÀ B'!E1743</f>
        <v>0</v>
      </c>
      <c r="BZ22" s="337">
        <f>'MACROATTIVITÀ B'!E1744</f>
        <v>0</v>
      </c>
      <c r="CA22" s="338">
        <v>0</v>
      </c>
      <c r="CB22" s="336">
        <f>'MACROATTIVITÀ B'!G1737</f>
        <v>0</v>
      </c>
      <c r="CC22" s="337">
        <f>'MACROATTIVITÀ B'!G1738</f>
        <v>0</v>
      </c>
      <c r="CD22" s="337">
        <f>'MACROATTIVITÀ B'!G1739</f>
        <v>0</v>
      </c>
      <c r="CE22" s="337">
        <f>'MACROATTIVITÀ B'!G1740</f>
        <v>0</v>
      </c>
      <c r="CF22" s="337">
        <f>'MACROATTIVITÀ B'!G1741</f>
        <v>0</v>
      </c>
      <c r="CG22" s="337">
        <f>'MACROATTIVITÀ B'!G1742</f>
        <v>0</v>
      </c>
      <c r="CH22" s="337">
        <f>'MACROATTIVITÀ B'!G1743</f>
        <v>0</v>
      </c>
      <c r="CI22" s="337">
        <f>'MACROATTIVITÀ B'!G1744</f>
        <v>0</v>
      </c>
      <c r="CJ22" s="338">
        <v>0</v>
      </c>
      <c r="CK22" s="336">
        <f>'MACROATTIVITÀ B'!I1737</f>
        <v>0</v>
      </c>
      <c r="CL22" s="337">
        <f>'MACROATTIVITÀ B'!I1738</f>
        <v>0</v>
      </c>
      <c r="CM22" s="337">
        <f>'MACROATTIVITÀ B'!I1739</f>
        <v>0</v>
      </c>
      <c r="CN22" s="337">
        <f>'MACROATTIVITÀ B'!I1740</f>
        <v>0</v>
      </c>
      <c r="CO22" s="337">
        <f>'MACROATTIVITÀ B'!I1741</f>
        <v>0</v>
      </c>
      <c r="CP22" s="337">
        <f>'MACROATTIVITÀ B'!I1742</f>
        <v>0</v>
      </c>
      <c r="CQ22" s="337">
        <f>'MACROATTIVITÀ B'!I1743</f>
        <v>0</v>
      </c>
      <c r="CR22" s="337">
        <f>'MACROATTIVITÀ B'!I1744</f>
        <v>0</v>
      </c>
      <c r="CS22" s="339">
        <v>0</v>
      </c>
      <c r="CT22" s="340">
        <f>'MACROATTIVITÀ B'!K1737</f>
        <v>0</v>
      </c>
      <c r="CU22" s="337">
        <f>'MACROATTIVITÀ B'!K1738</f>
        <v>0</v>
      </c>
      <c r="CV22" s="337">
        <f>'MACROATTIVITÀ B'!K1739</f>
        <v>0</v>
      </c>
      <c r="CW22" s="337">
        <f>'MACROATTIVITÀ B'!K1740</f>
        <v>0</v>
      </c>
      <c r="CX22" s="337">
        <f>'MACROATTIVITÀ B'!K1741</f>
        <v>0</v>
      </c>
      <c r="CY22" s="337">
        <f>'MACROATTIVITÀ B'!K1742</f>
        <v>0</v>
      </c>
      <c r="CZ22" s="337">
        <f>'MACROATTIVITÀ B'!K1743</f>
        <v>0</v>
      </c>
      <c r="DA22" s="337">
        <f>'MACROATTIVITÀ B'!K1744</f>
        <v>0</v>
      </c>
      <c r="DB22" s="339">
        <v>0</v>
      </c>
      <c r="DC22" s="299">
        <f>'MACROATTIVITÀ B'!E1698</f>
        <v>0</v>
      </c>
      <c r="DD22" s="300">
        <f>'MACROATTIVITÀ B'!E1699</f>
        <v>0</v>
      </c>
      <c r="DE22" s="300">
        <f>'MACROATTIVITÀ B'!E1701</f>
        <v>0</v>
      </c>
      <c r="DF22" s="300">
        <f>'MACROATTIVITÀ B'!E1702</f>
        <v>0</v>
      </c>
      <c r="DG22" s="300">
        <f>'MACROATTIVITÀ B'!E1704</f>
        <v>0</v>
      </c>
      <c r="DH22" s="300">
        <f>'MACROATTIVITÀ B'!E1705</f>
        <v>0</v>
      </c>
      <c r="DI22" s="300">
        <f>'MACROATTIVITÀ B'!E1707</f>
        <v>0</v>
      </c>
      <c r="DJ22" s="301">
        <f>'MACROATTIVITÀ B'!E1708</f>
        <v>0</v>
      </c>
      <c r="DK22" s="299">
        <f>'MACROATTIVITÀ B'!G1698</f>
        <v>0</v>
      </c>
      <c r="DL22" s="300">
        <f>'MACROATTIVITÀ B'!G1699</f>
        <v>0</v>
      </c>
      <c r="DM22" s="300">
        <f>'MACROATTIVITÀ B'!G1701</f>
        <v>0</v>
      </c>
      <c r="DN22" s="300">
        <f>'MACROATTIVITÀ B'!G1702</f>
        <v>0</v>
      </c>
      <c r="DO22" s="300">
        <f>'MACROATTIVITÀ B'!G1704</f>
        <v>0</v>
      </c>
      <c r="DP22" s="300">
        <f>'MACROATTIVITÀ B'!G1705</f>
        <v>0</v>
      </c>
      <c r="DQ22" s="300">
        <f>'MACROATTIVITÀ B'!G1707</f>
        <v>0</v>
      </c>
      <c r="DR22" s="301">
        <f>'MACROATTIVITÀ B'!G1708</f>
        <v>0</v>
      </c>
      <c r="DS22" s="299">
        <f>'MACROATTIVITÀ B'!I1698</f>
        <v>0</v>
      </c>
      <c r="DT22" s="300">
        <f>'MACROATTIVITÀ B'!I1699</f>
        <v>0</v>
      </c>
      <c r="DU22" s="300">
        <f>'MACROATTIVITÀ B'!I1701</f>
        <v>0</v>
      </c>
      <c r="DV22" s="300">
        <f>'MACROATTIVITÀ B'!I1702</f>
        <v>0</v>
      </c>
      <c r="DW22" s="300">
        <f>'MACROATTIVITÀ B'!I1704</f>
        <v>0</v>
      </c>
      <c r="DX22" s="300">
        <f>'MACROATTIVITÀ B'!I1705</f>
        <v>0</v>
      </c>
      <c r="DY22" s="300">
        <f>'MACROATTIVITÀ B'!I1707</f>
        <v>0</v>
      </c>
      <c r="DZ22" s="301">
        <f>'MACROATTIVITÀ B'!I1708</f>
        <v>0</v>
      </c>
      <c r="EA22" s="302">
        <f>'MACROATTIVITÀ B'!K1698</f>
        <v>0</v>
      </c>
      <c r="EB22" s="300">
        <f>'MACROATTIVITÀ B'!K1699</f>
        <v>0</v>
      </c>
      <c r="EC22" s="300">
        <f>'MACROATTIVITÀ B'!K1701</f>
        <v>0</v>
      </c>
      <c r="ED22" s="300">
        <f>'MACROATTIVITÀ B'!K1702</f>
        <v>0</v>
      </c>
      <c r="EE22" s="300">
        <f>'MACROATTIVITÀ B'!K1704</f>
        <v>0</v>
      </c>
      <c r="EF22" s="300">
        <f>'MACROATTIVITÀ B'!K1705</f>
        <v>0</v>
      </c>
      <c r="EG22" s="300">
        <f>'MACROATTIVITÀ B'!K1707</f>
        <v>0</v>
      </c>
      <c r="EH22" s="303">
        <f>'MACROATTIVITÀ B'!K1708</f>
        <v>0</v>
      </c>
      <c r="EI22" s="341" t="s">
        <v>497</v>
      </c>
    </row>
    <row r="23" spans="1:139">
      <c r="A23" s="290" t="e">
        <f ca="1">_xlfn.XLOOKUP(B23,'MACROATTIVITÀ B'!C1810,'MACROATTIVITÀ B'!G1810)</f>
        <v>#NAME?</v>
      </c>
      <c r="B23" s="291" t="s">
        <v>134</v>
      </c>
      <c r="C23" s="291" t="s">
        <v>877</v>
      </c>
      <c r="D23" s="292" t="s">
        <v>556</v>
      </c>
      <c r="E23" s="292" t="s">
        <v>592</v>
      </c>
      <c r="F23" s="293" t="s">
        <v>135</v>
      </c>
      <c r="G23" s="336">
        <f>'MACROATTIVITÀ B'!E1861</f>
        <v>0</v>
      </c>
      <c r="H23" s="337">
        <f>'MACROATTIVITÀ B'!E1842</f>
        <v>0</v>
      </c>
      <c r="I23" s="337">
        <f>'MACROATTIVITÀ B'!E1848</f>
        <v>0</v>
      </c>
      <c r="J23" s="337">
        <f>'MACROATTIVITÀ B'!E1843</f>
        <v>0</v>
      </c>
      <c r="K23" s="337">
        <f>'MACROATTIVITÀ B'!E1844</f>
        <v>0</v>
      </c>
      <c r="L23" s="337">
        <f>'MACROATTIVITÀ B'!E1845+'MACROATTIVITÀ B'!E1846+'MACROATTIVITÀ B'!E1847</f>
        <v>0</v>
      </c>
      <c r="M23" s="338">
        <f>'MACROATTIVITÀ B'!E1851</f>
        <v>0</v>
      </c>
      <c r="N23" s="338">
        <f>'MACROATTIVITÀ B'!$E1852</f>
        <v>0</v>
      </c>
      <c r="O23" s="338">
        <f>'MACROATTIVITÀ B'!$E1853</f>
        <v>0</v>
      </c>
      <c r="P23" s="338">
        <f>'MACROATTIVITÀ B'!$E1854</f>
        <v>0</v>
      </c>
      <c r="Q23" s="338">
        <f>'MACROATTIVITÀ B'!$E1855</f>
        <v>0</v>
      </c>
      <c r="R23" s="338">
        <f>'MACROATTIVITÀ B'!$E1856</f>
        <v>0</v>
      </c>
      <c r="S23" s="338">
        <f>'MACROATTIVITÀ B'!$E1857</f>
        <v>0</v>
      </c>
      <c r="T23" s="338">
        <f>'MACROATTIVITÀ B'!$E1858</f>
        <v>0</v>
      </c>
      <c r="U23" s="338">
        <f>'MACROATTIVITÀ B'!$E1859</f>
        <v>0</v>
      </c>
      <c r="V23" s="339">
        <f>'MACROATTIVITÀ B'!E1849+'MACROATTIVITÀ B'!E1850+'MACROATTIVITÀ B'!E1860</f>
        <v>0</v>
      </c>
      <c r="W23" s="340">
        <f>'MACROATTIVITÀ B'!G1861</f>
        <v>0</v>
      </c>
      <c r="X23" s="337">
        <f>'MACROATTIVITÀ B'!G1842</f>
        <v>0</v>
      </c>
      <c r="Y23" s="337">
        <f>'MACROATTIVITÀ B'!G1848</f>
        <v>0</v>
      </c>
      <c r="Z23" s="337">
        <f>'MACROATTIVITÀ B'!G1843</f>
        <v>0</v>
      </c>
      <c r="AA23" s="337">
        <f>'MACROATTIVITÀ B'!G1844</f>
        <v>0</v>
      </c>
      <c r="AB23" s="337">
        <f>'MACROATTIVITÀ B'!G1845+'MACROATTIVITÀ B'!G1846+'MACROATTIVITÀ B'!G1847</f>
        <v>0</v>
      </c>
      <c r="AC23" s="338">
        <f>'MACROATTIVITÀ B'!G1851</f>
        <v>0</v>
      </c>
      <c r="AD23" s="338">
        <f>'MACROATTIVITÀ B'!$G1852</f>
        <v>0</v>
      </c>
      <c r="AE23" s="338">
        <f>'MACROATTIVITÀ B'!$G1853</f>
        <v>0</v>
      </c>
      <c r="AF23" s="338">
        <f>'MACROATTIVITÀ B'!$G1854</f>
        <v>0</v>
      </c>
      <c r="AG23" s="338">
        <f>'MACROATTIVITÀ B'!$G1855</f>
        <v>0</v>
      </c>
      <c r="AH23" s="338">
        <f>'MACROATTIVITÀ B'!$G1856</f>
        <v>0</v>
      </c>
      <c r="AI23" s="338">
        <f>'MACROATTIVITÀ B'!$G1857</f>
        <v>0</v>
      </c>
      <c r="AJ23" s="338">
        <f>'MACROATTIVITÀ B'!$G1858</f>
        <v>0</v>
      </c>
      <c r="AK23" s="338">
        <f>'MACROATTIVITÀ B'!$G1859</f>
        <v>0</v>
      </c>
      <c r="AL23" s="338">
        <f>'MACROATTIVITÀ B'!G1849+'MACROATTIVITÀ B'!G1850+'MACROATTIVITÀ B'!G1860</f>
        <v>0</v>
      </c>
      <c r="AM23" s="336">
        <f>'MACROATTIVITÀ B'!I1861</f>
        <v>0</v>
      </c>
      <c r="AN23" s="337">
        <f>'MACROATTIVITÀ B'!I1842</f>
        <v>0</v>
      </c>
      <c r="AO23" s="337">
        <f>'MACROATTIVITÀ B'!I1848</f>
        <v>0</v>
      </c>
      <c r="AP23" s="337">
        <f>'MACROATTIVITÀ B'!I1843</f>
        <v>0</v>
      </c>
      <c r="AQ23" s="337">
        <f>'MACROATTIVITÀ B'!I1844</f>
        <v>0</v>
      </c>
      <c r="AR23" s="337">
        <f>'MACROATTIVITÀ B'!I1845+'MACROATTIVITÀ B'!I1846+'MACROATTIVITÀ B'!I1847</f>
        <v>0</v>
      </c>
      <c r="AS23" s="338">
        <f>'MACROATTIVITÀ B'!I1851</f>
        <v>0</v>
      </c>
      <c r="AT23" s="338">
        <f>'MACROATTIVITÀ B'!$I1852</f>
        <v>0</v>
      </c>
      <c r="AU23" s="338">
        <f>'MACROATTIVITÀ B'!$I1853</f>
        <v>0</v>
      </c>
      <c r="AV23" s="338">
        <f>'MACROATTIVITÀ B'!I1854</f>
        <v>0</v>
      </c>
      <c r="AW23" s="338">
        <f>'MACROATTIVITÀ B'!$I1855</f>
        <v>0</v>
      </c>
      <c r="AX23" s="338">
        <f>'MACROATTIVITÀ B'!$I1856</f>
        <v>0</v>
      </c>
      <c r="AY23" s="338">
        <f>'MACROATTIVITÀ B'!$I1857</f>
        <v>0</v>
      </c>
      <c r="AZ23" s="338">
        <f>'MACROATTIVITÀ B'!$I1858</f>
        <v>0</v>
      </c>
      <c r="BA23" s="338">
        <f>'MACROATTIVITÀ B'!$I1859</f>
        <v>0</v>
      </c>
      <c r="BB23" s="339">
        <f>'MACROATTIVITÀ B'!I1849+'MACROATTIVITÀ B'!I1850+'MACROATTIVITÀ B'!I1860</f>
        <v>0</v>
      </c>
      <c r="BC23" s="336">
        <f>'MACROATTIVITÀ B'!K1861</f>
        <v>0</v>
      </c>
      <c r="BD23" s="337">
        <f>'MACROATTIVITÀ B'!K1842</f>
        <v>0</v>
      </c>
      <c r="BE23" s="337">
        <f>'MACROATTIVITÀ B'!K1848</f>
        <v>0</v>
      </c>
      <c r="BF23" s="337">
        <f>'MACROATTIVITÀ B'!K1843</f>
        <v>0</v>
      </c>
      <c r="BG23" s="337">
        <f>'MACROATTIVITÀ B'!K1844</f>
        <v>0</v>
      </c>
      <c r="BH23" s="337">
        <f>'MACROATTIVITÀ B'!K1845+'MACROATTIVITÀ B'!K1846+'MACROATTIVITÀ B'!K1847</f>
        <v>0</v>
      </c>
      <c r="BI23" s="338">
        <f>'MACROATTIVITÀ B'!K1851</f>
        <v>0</v>
      </c>
      <c r="BJ23" s="338">
        <f>'MACROATTIVITÀ B'!$K1852</f>
        <v>0</v>
      </c>
      <c r="BK23" s="338">
        <f>'MACROATTIVITÀ B'!$K1853</f>
        <v>0</v>
      </c>
      <c r="BL23" s="338">
        <f>'MACROATTIVITÀ B'!$K1854</f>
        <v>0</v>
      </c>
      <c r="BM23" s="338">
        <f>'MACROATTIVITÀ B'!$K1855</f>
        <v>0</v>
      </c>
      <c r="BN23" s="338">
        <f>'MACROATTIVITÀ B'!$K1856</f>
        <v>0</v>
      </c>
      <c r="BO23" s="338">
        <f>'MACROATTIVITÀ B'!$K1857</f>
        <v>0</v>
      </c>
      <c r="BP23" s="338">
        <f>'MACROATTIVITÀ B'!$K1858</f>
        <v>0</v>
      </c>
      <c r="BQ23" s="338">
        <f>'MACROATTIVITÀ B'!$K1859</f>
        <v>0</v>
      </c>
      <c r="BR23" s="338">
        <f>'MACROATTIVITÀ B'!K1849+'MACROATTIVITÀ B'!K1850+'MACROATTIVITÀ B'!K1860</f>
        <v>0</v>
      </c>
      <c r="BS23" s="336">
        <f>'MACROATTIVITÀ B'!E1864</f>
        <v>0</v>
      </c>
      <c r="BT23" s="337">
        <f>'MACROATTIVITÀ B'!E1865</f>
        <v>0</v>
      </c>
      <c r="BU23" s="337">
        <f>'MACROATTIVITÀ B'!E1866</f>
        <v>0</v>
      </c>
      <c r="BV23" s="337">
        <f>'MACROATTIVITÀ B'!E1867</f>
        <v>0</v>
      </c>
      <c r="BW23" s="337">
        <f>'MACROATTIVITÀ B'!E1868</f>
        <v>0</v>
      </c>
      <c r="BX23" s="337">
        <f>'MACROATTIVITÀ B'!E1869</f>
        <v>0</v>
      </c>
      <c r="BY23" s="337">
        <f>'MACROATTIVITÀ B'!E1870</f>
        <v>0</v>
      </c>
      <c r="BZ23" s="337">
        <f>'MACROATTIVITÀ B'!E1871</f>
        <v>0</v>
      </c>
      <c r="CA23" s="338">
        <v>0</v>
      </c>
      <c r="CB23" s="336">
        <f>'MACROATTIVITÀ B'!G1864</f>
        <v>0</v>
      </c>
      <c r="CC23" s="337">
        <f>'MACROATTIVITÀ B'!G1865</f>
        <v>0</v>
      </c>
      <c r="CD23" s="337">
        <f>'MACROATTIVITÀ B'!G1866</f>
        <v>0</v>
      </c>
      <c r="CE23" s="337">
        <f>'MACROATTIVITÀ B'!G1867</f>
        <v>0</v>
      </c>
      <c r="CF23" s="337">
        <f>'MACROATTIVITÀ B'!G1868</f>
        <v>0</v>
      </c>
      <c r="CG23" s="337">
        <f>'MACROATTIVITÀ B'!G1869</f>
        <v>0</v>
      </c>
      <c r="CH23" s="337">
        <f>'MACROATTIVITÀ B'!G1870</f>
        <v>0</v>
      </c>
      <c r="CI23" s="337">
        <f>'MACROATTIVITÀ B'!G1871</f>
        <v>0</v>
      </c>
      <c r="CJ23" s="338">
        <v>0</v>
      </c>
      <c r="CK23" s="336">
        <f>'MACROATTIVITÀ B'!I1864</f>
        <v>0</v>
      </c>
      <c r="CL23" s="337">
        <f>'MACROATTIVITÀ B'!I1865</f>
        <v>0</v>
      </c>
      <c r="CM23" s="337">
        <f>'MACROATTIVITÀ B'!I1866</f>
        <v>0</v>
      </c>
      <c r="CN23" s="337">
        <f>'MACROATTIVITÀ B'!I1867</f>
        <v>0</v>
      </c>
      <c r="CO23" s="337">
        <f>'MACROATTIVITÀ B'!I1868</f>
        <v>0</v>
      </c>
      <c r="CP23" s="337">
        <f>'MACROATTIVITÀ B'!I1869</f>
        <v>0</v>
      </c>
      <c r="CQ23" s="337">
        <f>'MACROATTIVITÀ B'!I1870</f>
        <v>0</v>
      </c>
      <c r="CR23" s="337">
        <f>'MACROATTIVITÀ B'!I1871</f>
        <v>0</v>
      </c>
      <c r="CS23" s="339">
        <v>0</v>
      </c>
      <c r="CT23" s="340">
        <f>'MACROATTIVITÀ B'!K1864</f>
        <v>0</v>
      </c>
      <c r="CU23" s="337">
        <f>'MACROATTIVITÀ B'!K1865</f>
        <v>0</v>
      </c>
      <c r="CV23" s="337">
        <f>'MACROATTIVITÀ B'!K1866</f>
        <v>0</v>
      </c>
      <c r="CW23" s="337">
        <f>'MACROATTIVITÀ B'!K1867</f>
        <v>0</v>
      </c>
      <c r="CX23" s="337">
        <f>'MACROATTIVITÀ B'!K1868</f>
        <v>0</v>
      </c>
      <c r="CY23" s="337">
        <f>'MACROATTIVITÀ B'!K1869</f>
        <v>0</v>
      </c>
      <c r="CZ23" s="337">
        <f>'MACROATTIVITÀ B'!K1870</f>
        <v>0</v>
      </c>
      <c r="DA23" s="337">
        <f>'MACROATTIVITÀ B'!K1871</f>
        <v>0</v>
      </c>
      <c r="DB23" s="339">
        <v>0</v>
      </c>
      <c r="DC23" s="299">
        <f>'MACROATTIVITÀ B'!E1825</f>
        <v>0</v>
      </c>
      <c r="DD23" s="300">
        <f>'MACROATTIVITÀ B'!E1826</f>
        <v>0</v>
      </c>
      <c r="DE23" s="300">
        <f>'MACROATTIVITÀ B'!E1828</f>
        <v>0</v>
      </c>
      <c r="DF23" s="300">
        <f>'MACROATTIVITÀ B'!E1829</f>
        <v>0</v>
      </c>
      <c r="DG23" s="300">
        <f>'MACROATTIVITÀ B'!E1831</f>
        <v>0</v>
      </c>
      <c r="DH23" s="300">
        <f>'MACROATTIVITÀ B'!E1832</f>
        <v>0</v>
      </c>
      <c r="DI23" s="300">
        <f>'MACROATTIVITÀ B'!E1834</f>
        <v>0</v>
      </c>
      <c r="DJ23" s="301">
        <f>'MACROATTIVITÀ B'!E1835</f>
        <v>0</v>
      </c>
      <c r="DK23" s="299">
        <f>'MACROATTIVITÀ B'!G1825</f>
        <v>0</v>
      </c>
      <c r="DL23" s="300">
        <f>'MACROATTIVITÀ B'!G1826</f>
        <v>0</v>
      </c>
      <c r="DM23" s="300">
        <f>'MACROATTIVITÀ B'!G1828</f>
        <v>0</v>
      </c>
      <c r="DN23" s="300">
        <f>'MACROATTIVITÀ B'!G1829</f>
        <v>0</v>
      </c>
      <c r="DO23" s="300">
        <f>'MACROATTIVITÀ B'!G1831</f>
        <v>0</v>
      </c>
      <c r="DP23" s="300">
        <f>'MACROATTIVITÀ B'!G1832</f>
        <v>0</v>
      </c>
      <c r="DQ23" s="300">
        <f>'MACROATTIVITÀ B'!G1834</f>
        <v>0</v>
      </c>
      <c r="DR23" s="301">
        <f>'MACROATTIVITÀ B'!G1835</f>
        <v>0</v>
      </c>
      <c r="DS23" s="299">
        <f>'MACROATTIVITÀ B'!I1825</f>
        <v>0</v>
      </c>
      <c r="DT23" s="300">
        <f>'MACROATTIVITÀ B'!I1826</f>
        <v>0</v>
      </c>
      <c r="DU23" s="300">
        <f>'MACROATTIVITÀ B'!I1828</f>
        <v>0</v>
      </c>
      <c r="DV23" s="300">
        <f>'MACROATTIVITÀ B'!I1829</f>
        <v>0</v>
      </c>
      <c r="DW23" s="300">
        <f>'MACROATTIVITÀ B'!I1831</f>
        <v>0</v>
      </c>
      <c r="DX23" s="300">
        <f>'MACROATTIVITÀ B'!I1832</f>
        <v>0</v>
      </c>
      <c r="DY23" s="300">
        <f>'MACROATTIVITÀ B'!I1834</f>
        <v>0</v>
      </c>
      <c r="DZ23" s="301">
        <f>'MACROATTIVITÀ B'!I1835</f>
        <v>0</v>
      </c>
      <c r="EA23" s="302">
        <f>'MACROATTIVITÀ B'!K1825</f>
        <v>0</v>
      </c>
      <c r="EB23" s="300">
        <f>'MACROATTIVITÀ B'!K1826</f>
        <v>0</v>
      </c>
      <c r="EC23" s="300">
        <f>'MACROATTIVITÀ B'!K1828</f>
        <v>0</v>
      </c>
      <c r="ED23" s="300">
        <f>'MACROATTIVITÀ B'!K1829</f>
        <v>0</v>
      </c>
      <c r="EE23" s="300">
        <f>'MACROATTIVITÀ B'!K1831</f>
        <v>0</v>
      </c>
      <c r="EF23" s="300">
        <f>'MACROATTIVITÀ B'!K1832</f>
        <v>0</v>
      </c>
      <c r="EG23" s="300">
        <f>'MACROATTIVITÀ B'!K1834</f>
        <v>0</v>
      </c>
      <c r="EH23" s="303">
        <f>'MACROATTIVITÀ B'!K1835</f>
        <v>0</v>
      </c>
      <c r="EI23" s="341" t="s">
        <v>497</v>
      </c>
    </row>
    <row r="24" spans="1:139">
      <c r="A24" s="290" t="e">
        <f ca="1">_xlfn.XLOOKUP(B24,'MACROATTIVITÀ B'!C1937,'MACROATTIVITÀ B'!G1937)</f>
        <v>#NAME?</v>
      </c>
      <c r="B24" s="291" t="s">
        <v>138</v>
      </c>
      <c r="C24" s="291" t="s">
        <v>878</v>
      </c>
      <c r="D24" s="292" t="s">
        <v>556</v>
      </c>
      <c r="E24" s="292" t="s">
        <v>139</v>
      </c>
      <c r="F24" s="293" t="s">
        <v>139</v>
      </c>
      <c r="G24" s="336">
        <f>'MACROATTIVITÀ B'!E1988</f>
        <v>152407.40000000002</v>
      </c>
      <c r="H24" s="337">
        <f>'MACROATTIVITÀ B'!E1969</f>
        <v>0</v>
      </c>
      <c r="I24" s="337">
        <f>'MACROATTIVITÀ B'!E1975</f>
        <v>0</v>
      </c>
      <c r="J24" s="337">
        <f>'MACROATTIVITÀ B'!E1970</f>
        <v>18875.52</v>
      </c>
      <c r="K24" s="337">
        <f>'MACROATTIVITÀ B'!E1971</f>
        <v>0</v>
      </c>
      <c r="L24" s="337">
        <f>'MACROATTIVITÀ B'!E1972+'MACROATTIVITÀ B'!E1973+'MACROATTIVITÀ B'!E1974</f>
        <v>133531.88</v>
      </c>
      <c r="M24" s="338">
        <f>'MACROATTIVITÀ B'!$E1978</f>
        <v>0</v>
      </c>
      <c r="N24" s="338">
        <f>'MACROATTIVITÀ B'!$E1979</f>
        <v>0</v>
      </c>
      <c r="O24" s="338">
        <f>'MACROATTIVITÀ B'!$E1980</f>
        <v>0</v>
      </c>
      <c r="P24" s="338">
        <f>'MACROATTIVITÀ B'!$E1981</f>
        <v>0</v>
      </c>
      <c r="Q24" s="338">
        <f>'MACROATTIVITÀ B'!$E1982</f>
        <v>0</v>
      </c>
      <c r="R24" s="338">
        <f>'MACROATTIVITÀ B'!$E1983</f>
        <v>0</v>
      </c>
      <c r="S24" s="338">
        <f>'MACROATTIVITÀ B'!$E1984</f>
        <v>0</v>
      </c>
      <c r="T24" s="338">
        <f>'MACROATTIVITÀ B'!$E1985</f>
        <v>0</v>
      </c>
      <c r="U24" s="338">
        <f>'MACROATTIVITÀ B'!$E1986</f>
        <v>0</v>
      </c>
      <c r="V24" s="339">
        <f>'MACROATTIVITÀ B'!E1976+'MACROATTIVITÀ B'!E1977+'MACROATTIVITÀ B'!E1987</f>
        <v>0</v>
      </c>
      <c r="W24" s="340">
        <f>'MACROATTIVITÀ B'!G1988</f>
        <v>152407.40000000002</v>
      </c>
      <c r="X24" s="337">
        <f>'MACROATTIVITÀ B'!G1969</f>
        <v>0</v>
      </c>
      <c r="Y24" s="337">
        <f>'MACROATTIVITÀ B'!G1975</f>
        <v>0</v>
      </c>
      <c r="Z24" s="337">
        <f>'MACROATTIVITÀ B'!G1970</f>
        <v>18875.52</v>
      </c>
      <c r="AA24" s="337">
        <f>'MACROATTIVITÀ B'!G1971</f>
        <v>0</v>
      </c>
      <c r="AB24" s="337">
        <f>'MACROATTIVITÀ B'!G1972+'MACROATTIVITÀ B'!G1973+'MACROATTIVITÀ B'!G1974</f>
        <v>133531.88</v>
      </c>
      <c r="AC24" s="338">
        <f>'MACROATTIVITÀ B'!$G1978</f>
        <v>0</v>
      </c>
      <c r="AD24" s="338">
        <f>'MACROATTIVITÀ B'!$G1979</f>
        <v>0</v>
      </c>
      <c r="AE24" s="338">
        <f>'MACROATTIVITÀ B'!$G1980</f>
        <v>0</v>
      </c>
      <c r="AF24" s="338">
        <f>'MACROATTIVITÀ B'!$G1981</f>
        <v>0</v>
      </c>
      <c r="AG24" s="338">
        <f>'MACROATTIVITÀ B'!$G1982</f>
        <v>0</v>
      </c>
      <c r="AH24" s="338">
        <f>'MACROATTIVITÀ B'!$G1983</f>
        <v>0</v>
      </c>
      <c r="AI24" s="338">
        <f>'MACROATTIVITÀ B'!$G1984</f>
        <v>0</v>
      </c>
      <c r="AJ24" s="338">
        <f>'MACROATTIVITÀ B'!$G1985</f>
        <v>0</v>
      </c>
      <c r="AK24" s="338">
        <f>'MACROATTIVITÀ B'!$G1986</f>
        <v>0</v>
      </c>
      <c r="AL24" s="338">
        <f>'MACROATTIVITÀ B'!G1976+'MACROATTIVITÀ B'!G1977+'MACROATTIVITÀ B'!G1987</f>
        <v>0</v>
      </c>
      <c r="AM24" s="336">
        <f>'MACROATTIVITÀ B'!I1988</f>
        <v>152407.40000000002</v>
      </c>
      <c r="AN24" s="337">
        <f>'MACROATTIVITÀ B'!I1969</f>
        <v>0</v>
      </c>
      <c r="AO24" s="337">
        <f>'MACROATTIVITÀ B'!I1975</f>
        <v>0</v>
      </c>
      <c r="AP24" s="337">
        <f>'MACROATTIVITÀ B'!I1970</f>
        <v>18875.52</v>
      </c>
      <c r="AQ24" s="337">
        <f>'MACROATTIVITÀ B'!I1971</f>
        <v>0</v>
      </c>
      <c r="AR24" s="337">
        <f>'MACROATTIVITÀ B'!I1972+'MACROATTIVITÀ B'!I1973+'MACROATTIVITÀ B'!I1974</f>
        <v>133531.88</v>
      </c>
      <c r="AS24" s="338">
        <f>'MACROATTIVITÀ B'!$I1978</f>
        <v>0</v>
      </c>
      <c r="AT24" s="338">
        <f>'MACROATTIVITÀ B'!$I1979</f>
        <v>0</v>
      </c>
      <c r="AU24" s="338">
        <f>'MACROATTIVITÀ B'!$I1980</f>
        <v>0</v>
      </c>
      <c r="AV24" s="338">
        <f>'MACROATTIVITÀ B'!$I1981</f>
        <v>0</v>
      </c>
      <c r="AW24" s="338">
        <f>'MACROATTIVITÀ B'!$I1982</f>
        <v>0</v>
      </c>
      <c r="AX24" s="338">
        <f>'MACROATTIVITÀ B'!$I1983</f>
        <v>0</v>
      </c>
      <c r="AY24" s="338">
        <f>'MACROATTIVITÀ B'!$I1984</f>
        <v>0</v>
      </c>
      <c r="AZ24" s="338">
        <f>'MACROATTIVITÀ B'!$I1985</f>
        <v>0</v>
      </c>
      <c r="BA24" s="338">
        <f>'MACROATTIVITÀ B'!$I1986</f>
        <v>0</v>
      </c>
      <c r="BB24" s="339">
        <f>'MACROATTIVITÀ B'!I1976+'MACROATTIVITÀ B'!I1977+'MACROATTIVITÀ B'!I1987</f>
        <v>0</v>
      </c>
      <c r="BC24" s="336">
        <f>'MACROATTIVITÀ B'!K1988</f>
        <v>457222.2</v>
      </c>
      <c r="BD24" s="337">
        <f>'MACROATTIVITÀ B'!K1969</f>
        <v>0</v>
      </c>
      <c r="BE24" s="337">
        <f>'MACROATTIVITÀ B'!K1975</f>
        <v>0</v>
      </c>
      <c r="BF24" s="337">
        <f>'MACROATTIVITÀ B'!K1970</f>
        <v>56626.559999999998</v>
      </c>
      <c r="BG24" s="337">
        <f>'MACROATTIVITÀ B'!K1971</f>
        <v>0</v>
      </c>
      <c r="BH24" s="337">
        <f>'MACROATTIVITÀ B'!K1972+'MACROATTIVITÀ B'!K1973+'MACROATTIVITÀ B'!K1974</f>
        <v>400595.64</v>
      </c>
      <c r="BI24" s="338">
        <f>'MACROATTIVITÀ B'!$K1978</f>
        <v>0</v>
      </c>
      <c r="BJ24" s="338">
        <f>'MACROATTIVITÀ B'!$K1979</f>
        <v>0</v>
      </c>
      <c r="BK24" s="338">
        <f>'MACROATTIVITÀ B'!$K1980</f>
        <v>0</v>
      </c>
      <c r="BL24" s="338">
        <f>'MACROATTIVITÀ B'!$K1981</f>
        <v>0</v>
      </c>
      <c r="BM24" s="338">
        <f>'MACROATTIVITÀ B'!$K1982</f>
        <v>0</v>
      </c>
      <c r="BN24" s="338">
        <f>'MACROATTIVITÀ B'!$K1983</f>
        <v>0</v>
      </c>
      <c r="BO24" s="338">
        <f>'MACROATTIVITÀ B'!$K1984</f>
        <v>0</v>
      </c>
      <c r="BP24" s="338">
        <f>'MACROATTIVITÀ B'!$K1985</f>
        <v>0</v>
      </c>
      <c r="BQ24" s="338">
        <f>'MACROATTIVITÀ B'!$K1986</f>
        <v>0</v>
      </c>
      <c r="BR24" s="338">
        <f>'MACROATTIVITÀ B'!K1976+'MACROATTIVITÀ B'!K1977+'MACROATTIVITÀ B'!K1987</f>
        <v>0</v>
      </c>
      <c r="BS24" s="336">
        <f>'MACROATTIVITÀ B'!E1991</f>
        <v>0</v>
      </c>
      <c r="BT24" s="337">
        <f>'MACROATTIVITÀ B'!E1992</f>
        <v>0</v>
      </c>
      <c r="BU24" s="337">
        <f>'MACROATTIVITÀ B'!E1993</f>
        <v>0</v>
      </c>
      <c r="BV24" s="337">
        <f>'MACROATTIVITÀ B'!E1994</f>
        <v>75531.88</v>
      </c>
      <c r="BW24" s="337">
        <f>'MACROATTIVITÀ B'!E1995</f>
        <v>0</v>
      </c>
      <c r="BX24" s="337">
        <f>'MACROATTIVITÀ B'!E1996</f>
        <v>76875.520000000004</v>
      </c>
      <c r="BY24" s="337">
        <f>'MACROATTIVITÀ B'!E1997</f>
        <v>0</v>
      </c>
      <c r="BZ24" s="337">
        <f>'MACROATTIVITÀ B'!E1998</f>
        <v>0</v>
      </c>
      <c r="CA24" s="338">
        <v>0</v>
      </c>
      <c r="CB24" s="336">
        <f>'MACROATTIVITÀ B'!G1991</f>
        <v>0</v>
      </c>
      <c r="CC24" s="337">
        <f>'MACROATTIVITÀ B'!G1992</f>
        <v>0</v>
      </c>
      <c r="CD24" s="337">
        <f>'MACROATTIVITÀ B'!G1993</f>
        <v>0</v>
      </c>
      <c r="CE24" s="337">
        <f>'MACROATTIVITÀ B'!G1994</f>
        <v>75531.88</v>
      </c>
      <c r="CF24" s="337">
        <f>'MACROATTIVITÀ B'!G1995</f>
        <v>0</v>
      </c>
      <c r="CG24" s="337">
        <f>'MACROATTIVITÀ B'!G1996</f>
        <v>76875.520000000004</v>
      </c>
      <c r="CH24" s="337">
        <f>'MACROATTIVITÀ B'!G1997</f>
        <v>0</v>
      </c>
      <c r="CI24" s="337">
        <f>'MACROATTIVITÀ B'!G1998</f>
        <v>0</v>
      </c>
      <c r="CJ24" s="338">
        <v>0</v>
      </c>
      <c r="CK24" s="336">
        <f>'MACROATTIVITÀ B'!I1991</f>
        <v>0</v>
      </c>
      <c r="CL24" s="337">
        <f>'MACROATTIVITÀ B'!I1992</f>
        <v>0</v>
      </c>
      <c r="CM24" s="337">
        <f>'MACROATTIVITÀ B'!I1993</f>
        <v>0</v>
      </c>
      <c r="CN24" s="337">
        <f>'MACROATTIVITÀ B'!I1994</f>
        <v>75531.88</v>
      </c>
      <c r="CO24" s="337">
        <f>'MACROATTIVITÀ B'!I1995</f>
        <v>0</v>
      </c>
      <c r="CP24" s="337">
        <f>'MACROATTIVITÀ B'!I1996</f>
        <v>76875.520000000004</v>
      </c>
      <c r="CQ24" s="337">
        <f>'MACROATTIVITÀ B'!I1997</f>
        <v>0</v>
      </c>
      <c r="CR24" s="337">
        <f>'MACROATTIVITÀ B'!I1998</f>
        <v>0</v>
      </c>
      <c r="CS24" s="339">
        <v>0</v>
      </c>
      <c r="CT24" s="340">
        <f>'MACROATTIVITÀ B'!K1991</f>
        <v>0</v>
      </c>
      <c r="CU24" s="337">
        <f>'MACROATTIVITÀ B'!K1992</f>
        <v>0</v>
      </c>
      <c r="CV24" s="337">
        <f>'MACROATTIVITÀ B'!K1993</f>
        <v>0</v>
      </c>
      <c r="CW24" s="337">
        <f>'MACROATTIVITÀ B'!K1994</f>
        <v>226595.64</v>
      </c>
      <c r="CX24" s="337">
        <f>'MACROATTIVITÀ B'!K1995</f>
        <v>0</v>
      </c>
      <c r="CY24" s="337">
        <f>'MACROATTIVITÀ B'!K1996</f>
        <v>230626.56</v>
      </c>
      <c r="CZ24" s="337">
        <f>'MACROATTIVITÀ B'!K1997</f>
        <v>0</v>
      </c>
      <c r="DA24" s="337">
        <f>'MACROATTIVITÀ B'!K1998</f>
        <v>0</v>
      </c>
      <c r="DB24" s="339">
        <v>0</v>
      </c>
      <c r="DC24" s="299">
        <f>'MACROATTIVITÀ B'!E1952</f>
        <v>0</v>
      </c>
      <c r="DD24" s="300">
        <f>'MACROATTIVITÀ B'!E1953</f>
        <v>0</v>
      </c>
      <c r="DE24" s="300">
        <f>'MACROATTIVITÀ B'!E1955</f>
        <v>0</v>
      </c>
      <c r="DF24" s="300">
        <f>'MACROATTIVITÀ B'!E1956</f>
        <v>32</v>
      </c>
      <c r="DG24" s="300">
        <f>'MACROATTIVITÀ B'!E1958</f>
        <v>0</v>
      </c>
      <c r="DH24" s="300">
        <f>'MACROATTIVITÀ B'!E1959</f>
        <v>30</v>
      </c>
      <c r="DI24" s="300">
        <f>'MACROATTIVITÀ B'!E1961</f>
        <v>0</v>
      </c>
      <c r="DJ24" s="301">
        <f>'MACROATTIVITÀ B'!E1962</f>
        <v>0</v>
      </c>
      <c r="DK24" s="299">
        <f>'MACROATTIVITÀ B'!G1952</f>
        <v>0</v>
      </c>
      <c r="DL24" s="300">
        <f>'MACROATTIVITÀ B'!G1953</f>
        <v>0</v>
      </c>
      <c r="DM24" s="300">
        <f>'MACROATTIVITÀ B'!G1955</f>
        <v>0</v>
      </c>
      <c r="DN24" s="300">
        <f>'MACROATTIVITÀ B'!G1956</f>
        <v>32</v>
      </c>
      <c r="DO24" s="300">
        <f>'MACROATTIVITÀ B'!G1958</f>
        <v>0</v>
      </c>
      <c r="DP24" s="300">
        <f>'MACROATTIVITÀ B'!G1959</f>
        <v>30</v>
      </c>
      <c r="DQ24" s="300">
        <f>'MACROATTIVITÀ B'!G1961</f>
        <v>0</v>
      </c>
      <c r="DR24" s="301">
        <f>'MACROATTIVITÀ B'!G1962</f>
        <v>0</v>
      </c>
      <c r="DS24" s="299">
        <f>'MACROATTIVITÀ B'!I1952</f>
        <v>0</v>
      </c>
      <c r="DT24" s="300">
        <f>'MACROATTIVITÀ B'!I1953</f>
        <v>0</v>
      </c>
      <c r="DU24" s="300">
        <f>'MACROATTIVITÀ B'!I1955</f>
        <v>0</v>
      </c>
      <c r="DV24" s="300">
        <f>'MACROATTIVITÀ B'!I1956</f>
        <v>32</v>
      </c>
      <c r="DW24" s="300">
        <f>'MACROATTIVITÀ B'!I1958</f>
        <v>0</v>
      </c>
      <c r="DX24" s="300">
        <f>'MACROATTIVITÀ B'!I1959</f>
        <v>30</v>
      </c>
      <c r="DY24" s="300">
        <f>'MACROATTIVITÀ B'!I1961</f>
        <v>0</v>
      </c>
      <c r="DZ24" s="301">
        <f>'MACROATTIVITÀ B'!I1962</f>
        <v>0</v>
      </c>
      <c r="EA24" s="302">
        <f>'MACROATTIVITÀ B'!K1952</f>
        <v>0</v>
      </c>
      <c r="EB24" s="300">
        <f>'MACROATTIVITÀ B'!K1953</f>
        <v>0</v>
      </c>
      <c r="EC24" s="300">
        <f>'MACROATTIVITÀ B'!K1955</f>
        <v>0</v>
      </c>
      <c r="ED24" s="300">
        <f>'MACROATTIVITÀ B'!K1956</f>
        <v>96</v>
      </c>
      <c r="EE24" s="300">
        <f>'MACROATTIVITÀ B'!K1958</f>
        <v>0</v>
      </c>
      <c r="EF24" s="300">
        <f>'MACROATTIVITÀ B'!K1959</f>
        <v>90</v>
      </c>
      <c r="EG24" s="300">
        <f>'MACROATTIVITÀ B'!K1961</f>
        <v>0</v>
      </c>
      <c r="EH24" s="303">
        <f>'MACROATTIVITÀ B'!K1962</f>
        <v>0</v>
      </c>
      <c r="EI24" s="341" t="s">
        <v>497</v>
      </c>
    </row>
    <row r="25" spans="1:139">
      <c r="A25" s="290" t="e">
        <f ca="1">_xlfn.XLOOKUP(B25,'MACROATTIVITÀ B'!C2064,'MACROATTIVITÀ B'!G2064)</f>
        <v>#NAME?</v>
      </c>
      <c r="B25" s="291" t="s">
        <v>142</v>
      </c>
      <c r="C25" s="291" t="s">
        <v>879</v>
      </c>
      <c r="D25" s="292" t="s">
        <v>556</v>
      </c>
      <c r="E25" s="292" t="s">
        <v>595</v>
      </c>
      <c r="F25" s="293" t="s">
        <v>143</v>
      </c>
      <c r="G25" s="336">
        <f>'MACROATTIVITÀ B'!E2115</f>
        <v>0</v>
      </c>
      <c r="H25" s="337">
        <f>'MACROATTIVITÀ B'!E2096</f>
        <v>0</v>
      </c>
      <c r="I25" s="337">
        <f>'MACROATTIVITÀ B'!E2102</f>
        <v>0</v>
      </c>
      <c r="J25" s="337">
        <f>'MACROATTIVITÀ B'!E2097</f>
        <v>0</v>
      </c>
      <c r="K25" s="337">
        <f>'MACROATTIVITÀ B'!E2098</f>
        <v>0</v>
      </c>
      <c r="L25" s="337">
        <f>'MACROATTIVITÀ B'!E2099+'MACROATTIVITÀ B'!E2100+'MACROATTIVITÀ B'!E2101</f>
        <v>0</v>
      </c>
      <c r="M25" s="338">
        <f>'MACROATTIVITÀ B'!$E2105</f>
        <v>0</v>
      </c>
      <c r="N25" s="338">
        <f>'MACROATTIVITÀ B'!$E2106</f>
        <v>0</v>
      </c>
      <c r="O25" s="338">
        <f>'MACROATTIVITÀ B'!$E2107</f>
        <v>0</v>
      </c>
      <c r="P25" s="338">
        <f>'MACROATTIVITÀ B'!$E2108</f>
        <v>0</v>
      </c>
      <c r="Q25" s="338">
        <f>'MACROATTIVITÀ B'!$E2109</f>
        <v>0</v>
      </c>
      <c r="R25" s="338">
        <f>'MACROATTIVITÀ B'!$E2110</f>
        <v>0</v>
      </c>
      <c r="S25" s="338">
        <f>'MACROATTIVITÀ B'!$E2111</f>
        <v>0</v>
      </c>
      <c r="T25" s="338">
        <f>'MACROATTIVITÀ B'!$E2112</f>
        <v>0</v>
      </c>
      <c r="U25" s="338">
        <f>'MACROATTIVITÀ B'!$E2113</f>
        <v>0</v>
      </c>
      <c r="V25" s="339">
        <f>'MACROATTIVITÀ B'!E2103+'MACROATTIVITÀ B'!E2104+'MACROATTIVITÀ B'!E2114</f>
        <v>0</v>
      </c>
      <c r="W25" s="340">
        <f>'MACROATTIVITÀ B'!G2115</f>
        <v>0</v>
      </c>
      <c r="X25" s="337">
        <f>'MACROATTIVITÀ B'!G2096</f>
        <v>0</v>
      </c>
      <c r="Y25" s="337">
        <f>'MACROATTIVITÀ B'!G2102</f>
        <v>0</v>
      </c>
      <c r="Z25" s="337">
        <f>'MACROATTIVITÀ B'!G2097</f>
        <v>0</v>
      </c>
      <c r="AA25" s="337">
        <f>'MACROATTIVITÀ B'!G2098</f>
        <v>0</v>
      </c>
      <c r="AB25" s="337">
        <f>'MACROATTIVITÀ B'!G2099+'MACROATTIVITÀ B'!G2100+'MACROATTIVITÀ B'!G2101</f>
        <v>0</v>
      </c>
      <c r="AC25" s="338">
        <f>'MACROATTIVITÀ B'!$G2105</f>
        <v>0</v>
      </c>
      <c r="AD25" s="338">
        <f>'MACROATTIVITÀ B'!$G2106</f>
        <v>0</v>
      </c>
      <c r="AE25" s="338">
        <f>'MACROATTIVITÀ B'!$G2107</f>
        <v>0</v>
      </c>
      <c r="AF25" s="338">
        <f>'MACROATTIVITÀ B'!$G2108</f>
        <v>0</v>
      </c>
      <c r="AG25" s="338">
        <f>'MACROATTIVITÀ B'!$G2109</f>
        <v>0</v>
      </c>
      <c r="AH25" s="338">
        <f>'MACROATTIVITÀ B'!$G2110</f>
        <v>0</v>
      </c>
      <c r="AI25" s="338">
        <f>'MACROATTIVITÀ B'!$G2111</f>
        <v>0</v>
      </c>
      <c r="AJ25" s="338">
        <f>'MACROATTIVITÀ B'!$G2112</f>
        <v>0</v>
      </c>
      <c r="AK25" s="338">
        <f>'MACROATTIVITÀ B'!$G2113</f>
        <v>0</v>
      </c>
      <c r="AL25" s="338">
        <f>'MACROATTIVITÀ B'!G2103+'MACROATTIVITÀ B'!G2104+'MACROATTIVITÀ B'!G2114</f>
        <v>0</v>
      </c>
      <c r="AM25" s="336">
        <f>'MACROATTIVITÀ B'!I2115</f>
        <v>0</v>
      </c>
      <c r="AN25" s="337">
        <f>'MACROATTIVITÀ B'!I2096</f>
        <v>0</v>
      </c>
      <c r="AO25" s="337">
        <f>'MACROATTIVITÀ B'!I2102</f>
        <v>0</v>
      </c>
      <c r="AP25" s="337">
        <f>'MACROATTIVITÀ B'!I2097</f>
        <v>0</v>
      </c>
      <c r="AQ25" s="337">
        <f>'MACROATTIVITÀ B'!I2098</f>
        <v>0</v>
      </c>
      <c r="AR25" s="337">
        <f>'MACROATTIVITÀ B'!I2099+'MACROATTIVITÀ B'!I2100+'MACROATTIVITÀ B'!I2101</f>
        <v>0</v>
      </c>
      <c r="AS25" s="338">
        <f>'MACROATTIVITÀ B'!$I2105</f>
        <v>0</v>
      </c>
      <c r="AT25" s="338">
        <f>'MACROATTIVITÀ B'!$I2106</f>
        <v>0</v>
      </c>
      <c r="AU25" s="338">
        <f>'MACROATTIVITÀ B'!$I2107</f>
        <v>0</v>
      </c>
      <c r="AV25" s="338">
        <f>'MACROATTIVITÀ B'!$I2108</f>
        <v>0</v>
      </c>
      <c r="AW25" s="338">
        <f>'MACROATTIVITÀ B'!$I2109</f>
        <v>0</v>
      </c>
      <c r="AX25" s="338">
        <f>'MACROATTIVITÀ B'!$I2110</f>
        <v>0</v>
      </c>
      <c r="AY25" s="338">
        <f>'MACROATTIVITÀ B'!$I2111</f>
        <v>0</v>
      </c>
      <c r="AZ25" s="338">
        <f>'MACROATTIVITÀ B'!$I2112</f>
        <v>0</v>
      </c>
      <c r="BA25" s="338">
        <f>'MACROATTIVITÀ B'!$I2113</f>
        <v>0</v>
      </c>
      <c r="BB25" s="339">
        <f>'MACROATTIVITÀ B'!I2103+'MACROATTIVITÀ B'!I2104+'MACROATTIVITÀ B'!I2114</f>
        <v>0</v>
      </c>
      <c r="BC25" s="336">
        <f>'MACROATTIVITÀ B'!K2115</f>
        <v>0</v>
      </c>
      <c r="BD25" s="337">
        <f>'MACROATTIVITÀ B'!K2096</f>
        <v>0</v>
      </c>
      <c r="BE25" s="337">
        <f>'MACROATTIVITÀ B'!K2102</f>
        <v>0</v>
      </c>
      <c r="BF25" s="337">
        <f>'MACROATTIVITÀ B'!K2097</f>
        <v>0</v>
      </c>
      <c r="BG25" s="337">
        <f>'MACROATTIVITÀ B'!K2098</f>
        <v>0</v>
      </c>
      <c r="BH25" s="337">
        <f>'MACROATTIVITÀ B'!K2099+'MACROATTIVITÀ B'!K2100+'MACROATTIVITÀ B'!K2101</f>
        <v>0</v>
      </c>
      <c r="BI25" s="338">
        <f>'MACROATTIVITÀ B'!$K2105</f>
        <v>0</v>
      </c>
      <c r="BJ25" s="338">
        <f>'MACROATTIVITÀ B'!$K2106</f>
        <v>0</v>
      </c>
      <c r="BK25" s="338">
        <f>'MACROATTIVITÀ B'!K2107</f>
        <v>0</v>
      </c>
      <c r="BL25" s="338">
        <f>'MACROATTIVITÀ B'!$K2108</f>
        <v>0</v>
      </c>
      <c r="BM25" s="338">
        <f>'MACROATTIVITÀ B'!$K2109</f>
        <v>0</v>
      </c>
      <c r="BN25" s="338">
        <f>'MACROATTIVITÀ B'!$K2110</f>
        <v>0</v>
      </c>
      <c r="BO25" s="338">
        <f>'MACROATTIVITÀ B'!$K2111</f>
        <v>0</v>
      </c>
      <c r="BP25" s="338">
        <f>'MACROATTIVITÀ B'!$K2112</f>
        <v>0</v>
      </c>
      <c r="BQ25" s="338">
        <f>'MACROATTIVITÀ B'!$K2113</f>
        <v>0</v>
      </c>
      <c r="BR25" s="338">
        <f>'MACROATTIVITÀ B'!K2103+'MACROATTIVITÀ B'!K2104+'MACROATTIVITÀ B'!K2114</f>
        <v>0</v>
      </c>
      <c r="BS25" s="336">
        <f>'MACROATTIVITÀ B'!E2118</f>
        <v>0</v>
      </c>
      <c r="BT25" s="337">
        <f>'MACROATTIVITÀ B'!E2119</f>
        <v>0</v>
      </c>
      <c r="BU25" s="337">
        <f>'MACROATTIVITÀ B'!E2120</f>
        <v>0</v>
      </c>
      <c r="BV25" s="337">
        <f>'MACROATTIVITÀ B'!E2121</f>
        <v>0</v>
      </c>
      <c r="BW25" s="337">
        <f>'MACROATTIVITÀ B'!E2122</f>
        <v>0</v>
      </c>
      <c r="BX25" s="337">
        <f>'MACROATTIVITÀ B'!E2123</f>
        <v>0</v>
      </c>
      <c r="BY25" s="337">
        <f>'MACROATTIVITÀ B'!E2124</f>
        <v>0</v>
      </c>
      <c r="BZ25" s="337">
        <f>'MACROATTIVITÀ B'!E2125</f>
        <v>0</v>
      </c>
      <c r="CA25" s="338">
        <v>0</v>
      </c>
      <c r="CB25" s="336">
        <f>'MACROATTIVITÀ B'!G2118</f>
        <v>0</v>
      </c>
      <c r="CC25" s="337">
        <f>'MACROATTIVITÀ B'!G2119</f>
        <v>0</v>
      </c>
      <c r="CD25" s="337">
        <f>'MACROATTIVITÀ B'!G2120</f>
        <v>0</v>
      </c>
      <c r="CE25" s="337">
        <f>'MACROATTIVITÀ B'!G2121</f>
        <v>0</v>
      </c>
      <c r="CF25" s="337">
        <f>'MACROATTIVITÀ B'!G2122</f>
        <v>0</v>
      </c>
      <c r="CG25" s="337">
        <f>'MACROATTIVITÀ B'!G2123</f>
        <v>0</v>
      </c>
      <c r="CH25" s="337">
        <f>'MACROATTIVITÀ B'!G2124</f>
        <v>0</v>
      </c>
      <c r="CI25" s="337">
        <f>'MACROATTIVITÀ B'!G2125</f>
        <v>0</v>
      </c>
      <c r="CJ25" s="338">
        <v>0</v>
      </c>
      <c r="CK25" s="336">
        <f>'MACROATTIVITÀ B'!I2118</f>
        <v>0</v>
      </c>
      <c r="CL25" s="337">
        <f>'MACROATTIVITÀ B'!I2119</f>
        <v>0</v>
      </c>
      <c r="CM25" s="337">
        <f>'MACROATTIVITÀ B'!I2120</f>
        <v>0</v>
      </c>
      <c r="CN25" s="337">
        <f>'MACROATTIVITÀ B'!I2121</f>
        <v>0</v>
      </c>
      <c r="CO25" s="337">
        <f>'MACROATTIVITÀ B'!I2122</f>
        <v>0</v>
      </c>
      <c r="CP25" s="337">
        <f>'MACROATTIVITÀ B'!I2123</f>
        <v>0</v>
      </c>
      <c r="CQ25" s="337">
        <f>'MACROATTIVITÀ B'!I2124</f>
        <v>0</v>
      </c>
      <c r="CR25" s="337">
        <f>'MACROATTIVITÀ B'!I2125</f>
        <v>0</v>
      </c>
      <c r="CS25" s="339">
        <v>0</v>
      </c>
      <c r="CT25" s="340">
        <f>'MACROATTIVITÀ B'!K2118</f>
        <v>0</v>
      </c>
      <c r="CU25" s="337">
        <f>'MACROATTIVITÀ B'!K2119</f>
        <v>0</v>
      </c>
      <c r="CV25" s="337">
        <f>'MACROATTIVITÀ B'!K2120</f>
        <v>0</v>
      </c>
      <c r="CW25" s="337">
        <f>'MACROATTIVITÀ B'!K2121</f>
        <v>0</v>
      </c>
      <c r="CX25" s="337">
        <f>'MACROATTIVITÀ B'!K2122</f>
        <v>0</v>
      </c>
      <c r="CY25" s="337">
        <f>'MACROATTIVITÀ B'!K2123</f>
        <v>0</v>
      </c>
      <c r="CZ25" s="337">
        <f>'MACROATTIVITÀ B'!K2124</f>
        <v>0</v>
      </c>
      <c r="DA25" s="337">
        <f>'MACROATTIVITÀ B'!K2125</f>
        <v>0</v>
      </c>
      <c r="DB25" s="339">
        <v>0</v>
      </c>
      <c r="DC25" s="299">
        <f>'MACROATTIVITÀ B'!E2079</f>
        <v>0</v>
      </c>
      <c r="DD25" s="300">
        <f>'MACROATTIVITÀ B'!E2080</f>
        <v>0</v>
      </c>
      <c r="DE25" s="300">
        <f>'MACROATTIVITÀ B'!E2082</f>
        <v>0</v>
      </c>
      <c r="DF25" s="300">
        <f>'MACROATTIVITÀ B'!E2083</f>
        <v>0</v>
      </c>
      <c r="DG25" s="300">
        <f>'MACROATTIVITÀ B'!E2085</f>
        <v>0</v>
      </c>
      <c r="DH25" s="300">
        <f>'MACROATTIVITÀ B'!E2086</f>
        <v>0</v>
      </c>
      <c r="DI25" s="300">
        <f>'MACROATTIVITÀ B'!E2088</f>
        <v>0</v>
      </c>
      <c r="DJ25" s="301">
        <f>'MACROATTIVITÀ B'!E2089</f>
        <v>0</v>
      </c>
      <c r="DK25" s="299">
        <f>'MACROATTIVITÀ B'!G2079</f>
        <v>0</v>
      </c>
      <c r="DL25" s="300">
        <f>'MACROATTIVITÀ B'!G2080</f>
        <v>0</v>
      </c>
      <c r="DM25" s="300">
        <f>'MACROATTIVITÀ B'!G2082</f>
        <v>0</v>
      </c>
      <c r="DN25" s="300">
        <f>'MACROATTIVITÀ B'!G2083</f>
        <v>0</v>
      </c>
      <c r="DO25" s="300">
        <f>'MACROATTIVITÀ B'!G2085</f>
        <v>0</v>
      </c>
      <c r="DP25" s="300">
        <f>'MACROATTIVITÀ B'!G2086</f>
        <v>0</v>
      </c>
      <c r="DQ25" s="300">
        <f>'MACROATTIVITÀ B'!G2088</f>
        <v>0</v>
      </c>
      <c r="DR25" s="301">
        <f>'MACROATTIVITÀ B'!G2089</f>
        <v>0</v>
      </c>
      <c r="DS25" s="299">
        <f>'MACROATTIVITÀ B'!I2079</f>
        <v>0</v>
      </c>
      <c r="DT25" s="300">
        <f>'MACROATTIVITÀ B'!I2080</f>
        <v>0</v>
      </c>
      <c r="DU25" s="300">
        <f>'MACROATTIVITÀ B'!I2082</f>
        <v>0</v>
      </c>
      <c r="DV25" s="300">
        <f>'MACROATTIVITÀ B'!I2083</f>
        <v>0</v>
      </c>
      <c r="DW25" s="300">
        <f>'MACROATTIVITÀ B'!I2085</f>
        <v>0</v>
      </c>
      <c r="DX25" s="300">
        <f>'MACROATTIVITÀ B'!I2086</f>
        <v>0</v>
      </c>
      <c r="DY25" s="300">
        <f>'MACROATTIVITÀ B'!I2088</f>
        <v>0</v>
      </c>
      <c r="DZ25" s="301">
        <f>'MACROATTIVITÀ B'!I2089</f>
        <v>0</v>
      </c>
      <c r="EA25" s="302">
        <f>'MACROATTIVITÀ B'!K2079</f>
        <v>0</v>
      </c>
      <c r="EB25" s="300">
        <f>'MACROATTIVITÀ B'!K2080</f>
        <v>0</v>
      </c>
      <c r="EC25" s="300">
        <f>'MACROATTIVITÀ B'!K2082</f>
        <v>0</v>
      </c>
      <c r="ED25" s="300">
        <f>'MACROATTIVITÀ B'!K2083</f>
        <v>0</v>
      </c>
      <c r="EE25" s="300">
        <f>'MACROATTIVITÀ B'!K2085</f>
        <v>0</v>
      </c>
      <c r="EF25" s="300">
        <f>'MACROATTIVITÀ B'!K2086</f>
        <v>0</v>
      </c>
      <c r="EG25" s="300">
        <f>'MACROATTIVITÀ B'!K2088</f>
        <v>0</v>
      </c>
      <c r="EH25" s="303">
        <f>'MACROATTIVITÀ B'!K2089</f>
        <v>0</v>
      </c>
      <c r="EI25" s="341" t="s">
        <v>430</v>
      </c>
    </row>
    <row r="26" spans="1:139">
      <c r="A26" s="290" t="e">
        <f ca="1">_xlfn.XLOOKUP(B26,'MACROATTIVITÀ B'!C2191,'MACROATTIVITÀ B'!G2191)</f>
        <v>#NAME?</v>
      </c>
      <c r="B26" s="291" t="s">
        <v>146</v>
      </c>
      <c r="C26" s="291" t="s">
        <v>879</v>
      </c>
      <c r="D26" s="292" t="s">
        <v>556</v>
      </c>
      <c r="E26" s="292" t="s">
        <v>595</v>
      </c>
      <c r="F26" s="293" t="s">
        <v>147</v>
      </c>
      <c r="G26" s="336">
        <f>'MACROATTIVITÀ B'!E2242</f>
        <v>0</v>
      </c>
      <c r="H26" s="337">
        <f>'MACROATTIVITÀ B'!E2223</f>
        <v>0</v>
      </c>
      <c r="I26" s="337">
        <f>'MACROATTIVITÀ B'!E2229</f>
        <v>0</v>
      </c>
      <c r="J26" s="337">
        <f>'MACROATTIVITÀ B'!E2224</f>
        <v>0</v>
      </c>
      <c r="K26" s="337">
        <f>'MACROATTIVITÀ B'!E2225</f>
        <v>0</v>
      </c>
      <c r="L26" s="337">
        <f>'MACROATTIVITÀ B'!E2226+'MACROATTIVITÀ B'!E2227+'MACROATTIVITÀ B'!E2228</f>
        <v>0</v>
      </c>
      <c r="M26" s="338">
        <f>'MACROATTIVITÀ B'!$E2232</f>
        <v>0</v>
      </c>
      <c r="N26" s="338">
        <f>'MACROATTIVITÀ B'!$E2233</f>
        <v>0</v>
      </c>
      <c r="O26" s="338">
        <f>'MACROATTIVITÀ B'!$E2234</f>
        <v>0</v>
      </c>
      <c r="P26" s="338">
        <f>'MACROATTIVITÀ B'!$E2235</f>
        <v>0</v>
      </c>
      <c r="Q26" s="338">
        <f>'MACROATTIVITÀ B'!$E2236</f>
        <v>0</v>
      </c>
      <c r="R26" s="338">
        <f>'MACROATTIVITÀ B'!$E2237</f>
        <v>0</v>
      </c>
      <c r="S26" s="338">
        <f>'MACROATTIVITÀ B'!$E2238</f>
        <v>0</v>
      </c>
      <c r="T26" s="338">
        <f>'MACROATTIVITÀ B'!$E2239</f>
        <v>0</v>
      </c>
      <c r="U26" s="338">
        <f>'MACROATTIVITÀ B'!$E2240</f>
        <v>0</v>
      </c>
      <c r="V26" s="339">
        <f>'MACROATTIVITÀ B'!E2230+'MACROATTIVITÀ B'!E2231+'MACROATTIVITÀ B'!E2241</f>
        <v>0</v>
      </c>
      <c r="W26" s="340">
        <f>'MACROATTIVITÀ B'!G2242</f>
        <v>0</v>
      </c>
      <c r="X26" s="337">
        <f>'MACROATTIVITÀ B'!G2223</f>
        <v>0</v>
      </c>
      <c r="Y26" s="337">
        <f>'MACROATTIVITÀ B'!G2229</f>
        <v>0</v>
      </c>
      <c r="Z26" s="337">
        <f>'MACROATTIVITÀ B'!G2224</f>
        <v>0</v>
      </c>
      <c r="AA26" s="337">
        <f>'MACROATTIVITÀ B'!G2225</f>
        <v>0</v>
      </c>
      <c r="AB26" s="337">
        <f>'MACROATTIVITÀ B'!G2226+'MACROATTIVITÀ B'!G2227+'MACROATTIVITÀ B'!G2228</f>
        <v>0</v>
      </c>
      <c r="AC26" s="338">
        <f>'MACROATTIVITÀ B'!$G2232</f>
        <v>0</v>
      </c>
      <c r="AD26" s="338">
        <f>'MACROATTIVITÀ B'!$G2233</f>
        <v>0</v>
      </c>
      <c r="AE26" s="338">
        <f>'MACROATTIVITÀ B'!$G2234</f>
        <v>0</v>
      </c>
      <c r="AF26" s="338">
        <f>'MACROATTIVITÀ B'!$G2235</f>
        <v>0</v>
      </c>
      <c r="AG26" s="338">
        <f>'MACROATTIVITÀ B'!$G2236</f>
        <v>0</v>
      </c>
      <c r="AH26" s="338">
        <f>'MACROATTIVITÀ B'!$G2237</f>
        <v>0</v>
      </c>
      <c r="AI26" s="338">
        <f>'MACROATTIVITÀ B'!$G2238</f>
        <v>0</v>
      </c>
      <c r="AJ26" s="338">
        <f>'MACROATTIVITÀ B'!$G2239</f>
        <v>0</v>
      </c>
      <c r="AK26" s="338">
        <f>'MACROATTIVITÀ B'!$G2240</f>
        <v>0</v>
      </c>
      <c r="AL26" s="338">
        <f>'MACROATTIVITÀ B'!G2230+'MACROATTIVITÀ B'!G2231+'MACROATTIVITÀ B'!G2241</f>
        <v>0</v>
      </c>
      <c r="AM26" s="336">
        <f>'MACROATTIVITÀ B'!I2242</f>
        <v>0</v>
      </c>
      <c r="AN26" s="337">
        <f>'MACROATTIVITÀ B'!I2223</f>
        <v>0</v>
      </c>
      <c r="AO26" s="337">
        <f>'MACROATTIVITÀ B'!I2229</f>
        <v>0</v>
      </c>
      <c r="AP26" s="337">
        <f>'MACROATTIVITÀ B'!I2224</f>
        <v>0</v>
      </c>
      <c r="AQ26" s="337">
        <f>'MACROATTIVITÀ B'!I2225</f>
        <v>0</v>
      </c>
      <c r="AR26" s="337">
        <f>'MACROATTIVITÀ B'!I2226+'MACROATTIVITÀ B'!I2227+'MACROATTIVITÀ B'!I2228</f>
        <v>0</v>
      </c>
      <c r="AS26" s="338">
        <f>'MACROATTIVITÀ B'!$I2232</f>
        <v>0</v>
      </c>
      <c r="AT26" s="338">
        <f>'MACROATTIVITÀ B'!$I2233</f>
        <v>0</v>
      </c>
      <c r="AU26" s="338">
        <f>'MACROATTIVITÀ B'!$I2234</f>
        <v>0</v>
      </c>
      <c r="AV26" s="338">
        <f>'MACROATTIVITÀ B'!$I2235</f>
        <v>0</v>
      </c>
      <c r="AW26" s="338">
        <f>'MACROATTIVITÀ B'!$I2236</f>
        <v>0</v>
      </c>
      <c r="AX26" s="338">
        <f>'MACROATTIVITÀ B'!$I2237</f>
        <v>0</v>
      </c>
      <c r="AY26" s="338">
        <f>'MACROATTIVITÀ B'!$I2238</f>
        <v>0</v>
      </c>
      <c r="AZ26" s="338">
        <f>'MACROATTIVITÀ B'!$I2239</f>
        <v>0</v>
      </c>
      <c r="BA26" s="338">
        <f>'MACROATTIVITÀ B'!$I2240</f>
        <v>0</v>
      </c>
      <c r="BB26" s="339">
        <f>'MACROATTIVITÀ B'!I2230+'MACROATTIVITÀ B'!I2231+'MACROATTIVITÀ B'!I2241</f>
        <v>0</v>
      </c>
      <c r="BC26" s="336">
        <f>'MACROATTIVITÀ B'!K2242</f>
        <v>0</v>
      </c>
      <c r="BD26" s="337">
        <f>'MACROATTIVITÀ B'!K2223</f>
        <v>0</v>
      </c>
      <c r="BE26" s="337">
        <f>'MACROATTIVITÀ B'!K2229</f>
        <v>0</v>
      </c>
      <c r="BF26" s="337">
        <f>'MACROATTIVITÀ B'!K2224</f>
        <v>0</v>
      </c>
      <c r="BG26" s="337">
        <f>'MACROATTIVITÀ B'!K2225</f>
        <v>0</v>
      </c>
      <c r="BH26" s="337">
        <f>'MACROATTIVITÀ B'!K2226+'MACROATTIVITÀ B'!K2227+'MACROATTIVITÀ B'!K2228</f>
        <v>0</v>
      </c>
      <c r="BI26" s="338">
        <f>'MACROATTIVITÀ B'!$K2232</f>
        <v>0</v>
      </c>
      <c r="BJ26" s="338">
        <f>'MACROATTIVITÀ B'!$K2233</f>
        <v>0</v>
      </c>
      <c r="BK26" s="338">
        <f>'MACROATTIVITÀ B'!$K2234</f>
        <v>0</v>
      </c>
      <c r="BL26" s="338">
        <f>'MACROATTIVITÀ B'!$K2235</f>
        <v>0</v>
      </c>
      <c r="BM26" s="338">
        <f>'MACROATTIVITÀ B'!$K2236</f>
        <v>0</v>
      </c>
      <c r="BN26" s="338">
        <f>'MACROATTIVITÀ B'!$K2237</f>
        <v>0</v>
      </c>
      <c r="BO26" s="338">
        <f>'MACROATTIVITÀ B'!$K2238</f>
        <v>0</v>
      </c>
      <c r="BP26" s="338">
        <f>'MACROATTIVITÀ B'!$K2239</f>
        <v>0</v>
      </c>
      <c r="BQ26" s="338">
        <f>'MACROATTIVITÀ B'!$K2240</f>
        <v>0</v>
      </c>
      <c r="BR26" s="338">
        <f>'MACROATTIVITÀ B'!K2230+'MACROATTIVITÀ B'!K2231+'MACROATTIVITÀ B'!K2241</f>
        <v>0</v>
      </c>
      <c r="BS26" s="336">
        <f>'MACROATTIVITÀ B'!E2245</f>
        <v>0</v>
      </c>
      <c r="BT26" s="337">
        <f>'MACROATTIVITÀ B'!E2246</f>
        <v>0</v>
      </c>
      <c r="BU26" s="337">
        <f>'MACROATTIVITÀ B'!E2247</f>
        <v>0</v>
      </c>
      <c r="BV26" s="337">
        <f>'MACROATTIVITÀ B'!E2248</f>
        <v>0</v>
      </c>
      <c r="BW26" s="337">
        <f>'MACROATTIVITÀ B'!E2249</f>
        <v>0</v>
      </c>
      <c r="BX26" s="337">
        <f>'MACROATTIVITÀ B'!E2250</f>
        <v>0</v>
      </c>
      <c r="BY26" s="337">
        <f>'MACROATTIVITÀ B'!E2251</f>
        <v>0</v>
      </c>
      <c r="BZ26" s="337">
        <f>'MACROATTIVITÀ B'!E2252</f>
        <v>0</v>
      </c>
      <c r="CA26" s="338">
        <v>0</v>
      </c>
      <c r="CB26" s="336">
        <f>'MACROATTIVITÀ B'!G2245</f>
        <v>0</v>
      </c>
      <c r="CC26" s="337">
        <f>'MACROATTIVITÀ B'!G2246</f>
        <v>0</v>
      </c>
      <c r="CD26" s="337">
        <f>'MACROATTIVITÀ B'!G2247</f>
        <v>0</v>
      </c>
      <c r="CE26" s="337">
        <f>'MACROATTIVITÀ B'!G2248</f>
        <v>0</v>
      </c>
      <c r="CF26" s="337">
        <f>'MACROATTIVITÀ B'!G2249</f>
        <v>0</v>
      </c>
      <c r="CG26" s="337">
        <f>'MACROATTIVITÀ B'!G2250</f>
        <v>0</v>
      </c>
      <c r="CH26" s="337">
        <f>'MACROATTIVITÀ B'!G2251</f>
        <v>0</v>
      </c>
      <c r="CI26" s="337">
        <f>'MACROATTIVITÀ B'!G2252</f>
        <v>0</v>
      </c>
      <c r="CJ26" s="338">
        <v>0</v>
      </c>
      <c r="CK26" s="336">
        <f>'MACROATTIVITÀ B'!I2245</f>
        <v>0</v>
      </c>
      <c r="CL26" s="337">
        <f>'MACROATTIVITÀ B'!I2246</f>
        <v>0</v>
      </c>
      <c r="CM26" s="337">
        <f>'MACROATTIVITÀ B'!I2247</f>
        <v>0</v>
      </c>
      <c r="CN26" s="337">
        <f>'MACROATTIVITÀ B'!I2248</f>
        <v>0</v>
      </c>
      <c r="CO26" s="337">
        <f>'MACROATTIVITÀ B'!I2249</f>
        <v>0</v>
      </c>
      <c r="CP26" s="337">
        <f>'MACROATTIVITÀ B'!I2250</f>
        <v>0</v>
      </c>
      <c r="CQ26" s="337">
        <f>'MACROATTIVITÀ B'!I2251</f>
        <v>0</v>
      </c>
      <c r="CR26" s="337">
        <f>'MACROATTIVITÀ B'!I2252</f>
        <v>0</v>
      </c>
      <c r="CS26" s="339">
        <v>0</v>
      </c>
      <c r="CT26" s="340">
        <f>'MACROATTIVITÀ B'!K2245</f>
        <v>0</v>
      </c>
      <c r="CU26" s="337">
        <f>'MACROATTIVITÀ B'!K2246</f>
        <v>0</v>
      </c>
      <c r="CV26" s="337">
        <f>'MACROATTIVITÀ B'!K2247</f>
        <v>0</v>
      </c>
      <c r="CW26" s="337">
        <f>'MACROATTIVITÀ B'!K2248</f>
        <v>0</v>
      </c>
      <c r="CX26" s="337">
        <f>'MACROATTIVITÀ B'!K2249</f>
        <v>0</v>
      </c>
      <c r="CY26" s="337">
        <f>'MACROATTIVITÀ B'!K2250</f>
        <v>0</v>
      </c>
      <c r="CZ26" s="337">
        <f>'MACROATTIVITÀ B'!K2251</f>
        <v>0</v>
      </c>
      <c r="DA26" s="337">
        <f>'MACROATTIVITÀ B'!K2252</f>
        <v>0</v>
      </c>
      <c r="DB26" s="339">
        <v>0</v>
      </c>
      <c r="DC26" s="299">
        <f>'MACROATTIVITÀ B'!E2206</f>
        <v>0</v>
      </c>
      <c r="DD26" s="300">
        <f>'MACROATTIVITÀ B'!E2207</f>
        <v>0</v>
      </c>
      <c r="DE26" s="300">
        <f>'MACROATTIVITÀ B'!E2209</f>
        <v>0</v>
      </c>
      <c r="DF26" s="300">
        <f>'MACROATTIVITÀ B'!E2210</f>
        <v>0</v>
      </c>
      <c r="DG26" s="300">
        <f>'MACROATTIVITÀ B'!E2212</f>
        <v>0</v>
      </c>
      <c r="DH26" s="300">
        <f>'MACROATTIVITÀ B'!E2213</f>
        <v>0</v>
      </c>
      <c r="DI26" s="300">
        <f>'MACROATTIVITÀ B'!E2215</f>
        <v>0</v>
      </c>
      <c r="DJ26" s="301">
        <f>'MACROATTIVITÀ B'!E2216</f>
        <v>0</v>
      </c>
      <c r="DK26" s="299">
        <f>'MACROATTIVITÀ B'!G2206</f>
        <v>0</v>
      </c>
      <c r="DL26" s="300">
        <f>'MACROATTIVITÀ B'!G2207</f>
        <v>0</v>
      </c>
      <c r="DM26" s="300">
        <f>'MACROATTIVITÀ B'!G2209</f>
        <v>0</v>
      </c>
      <c r="DN26" s="300">
        <f>'MACROATTIVITÀ B'!G2210</f>
        <v>0</v>
      </c>
      <c r="DO26" s="300">
        <f>'MACROATTIVITÀ B'!G2212</f>
        <v>0</v>
      </c>
      <c r="DP26" s="300">
        <f>'MACROATTIVITÀ B'!G2213</f>
        <v>0</v>
      </c>
      <c r="DQ26" s="300">
        <f>'MACROATTIVITÀ B'!G2215</f>
        <v>0</v>
      </c>
      <c r="DR26" s="301">
        <f>'MACROATTIVITÀ B'!G2216</f>
        <v>0</v>
      </c>
      <c r="DS26" s="299">
        <f>'MACROATTIVITÀ B'!I2206</f>
        <v>0</v>
      </c>
      <c r="DT26" s="300">
        <f>'MACROATTIVITÀ B'!I2207</f>
        <v>0</v>
      </c>
      <c r="DU26" s="300">
        <f>'MACROATTIVITÀ B'!I2209</f>
        <v>0</v>
      </c>
      <c r="DV26" s="300">
        <f>'MACROATTIVITÀ B'!I2210</f>
        <v>0</v>
      </c>
      <c r="DW26" s="300">
        <f>'MACROATTIVITÀ B'!I2212</f>
        <v>0</v>
      </c>
      <c r="DX26" s="300">
        <f>'MACROATTIVITÀ B'!I2213</f>
        <v>0</v>
      </c>
      <c r="DY26" s="300">
        <f>'MACROATTIVITÀ B'!I2215</f>
        <v>0</v>
      </c>
      <c r="DZ26" s="301">
        <f>'MACROATTIVITÀ B'!I2216</f>
        <v>0</v>
      </c>
      <c r="EA26" s="302">
        <f>'MACROATTIVITÀ B'!K2206</f>
        <v>0</v>
      </c>
      <c r="EB26" s="300">
        <f>'MACROATTIVITÀ B'!K2207</f>
        <v>0</v>
      </c>
      <c r="EC26" s="300">
        <f>'MACROATTIVITÀ B'!K2209</f>
        <v>0</v>
      </c>
      <c r="ED26" s="300">
        <f>'MACROATTIVITÀ B'!K2210</f>
        <v>0</v>
      </c>
      <c r="EE26" s="300">
        <f>'MACROATTIVITÀ B'!K2212</f>
        <v>0</v>
      </c>
      <c r="EF26" s="300">
        <f>'MACROATTIVITÀ B'!K2213</f>
        <v>0</v>
      </c>
      <c r="EG26" s="300">
        <f>'MACROATTIVITÀ B'!K2215</f>
        <v>0</v>
      </c>
      <c r="EH26" s="303">
        <f>'MACROATTIVITÀ B'!K2216</f>
        <v>0</v>
      </c>
      <c r="EI26" s="341" t="s">
        <v>497</v>
      </c>
    </row>
    <row r="27" spans="1:139">
      <c r="A27" s="290" t="e">
        <f ca="1">_xlfn.XLOOKUP(B27,'MACROATTIVITÀ B'!C2318,'MACROATTIVITÀ B'!G2318)</f>
        <v>#NAME?</v>
      </c>
      <c r="B27" s="291" t="s">
        <v>150</v>
      </c>
      <c r="C27" s="291" t="s">
        <v>881</v>
      </c>
      <c r="D27" s="292" t="s">
        <v>556</v>
      </c>
      <c r="E27" s="292" t="s">
        <v>596</v>
      </c>
      <c r="F27" s="293" t="s">
        <v>151</v>
      </c>
      <c r="G27" s="336">
        <f>'MACROATTIVITÀ B'!E2369</f>
        <v>0</v>
      </c>
      <c r="H27" s="337">
        <f>'MACROATTIVITÀ B'!E2350</f>
        <v>0</v>
      </c>
      <c r="I27" s="337">
        <f>'MACROATTIVITÀ B'!E2356</f>
        <v>0</v>
      </c>
      <c r="J27" s="337">
        <f>'MACROATTIVITÀ B'!E2351</f>
        <v>0</v>
      </c>
      <c r="K27" s="337">
        <f>'MACROATTIVITÀ B'!E2352</f>
        <v>0</v>
      </c>
      <c r="L27" s="337">
        <f>'MACROATTIVITÀ B'!E2353+'MACROATTIVITÀ B'!E2354+'MACROATTIVITÀ B'!E2355</f>
        <v>0</v>
      </c>
      <c r="M27" s="338">
        <f>'MACROATTIVITÀ B'!$E2359</f>
        <v>0</v>
      </c>
      <c r="N27" s="338">
        <f>'MACROATTIVITÀ B'!$E2360</f>
        <v>0</v>
      </c>
      <c r="O27" s="338">
        <f>'MACROATTIVITÀ B'!$E2361</f>
        <v>0</v>
      </c>
      <c r="P27" s="338">
        <f>'MACROATTIVITÀ B'!$E2362</f>
        <v>0</v>
      </c>
      <c r="Q27" s="338">
        <f>'MACROATTIVITÀ B'!$E2363</f>
        <v>0</v>
      </c>
      <c r="R27" s="338">
        <f>'MACROATTIVITÀ B'!$E2364</f>
        <v>0</v>
      </c>
      <c r="S27" s="338">
        <f>'MACROATTIVITÀ B'!$E2365</f>
        <v>0</v>
      </c>
      <c r="T27" s="338">
        <f>'MACROATTIVITÀ B'!$E2366</f>
        <v>0</v>
      </c>
      <c r="U27" s="338">
        <f>'MACROATTIVITÀ B'!$E2367</f>
        <v>0</v>
      </c>
      <c r="V27" s="339">
        <f>'MACROATTIVITÀ B'!E2357+'MACROATTIVITÀ B'!E2358+'MACROATTIVITÀ B'!E2368</f>
        <v>0</v>
      </c>
      <c r="W27" s="340">
        <f>'MACROATTIVITÀ B'!G2369</f>
        <v>0</v>
      </c>
      <c r="X27" s="337">
        <f>'MACROATTIVITÀ B'!G2350</f>
        <v>0</v>
      </c>
      <c r="Y27" s="337">
        <f>'MACROATTIVITÀ B'!G2356</f>
        <v>0</v>
      </c>
      <c r="Z27" s="337">
        <f>'MACROATTIVITÀ B'!G2351</f>
        <v>0</v>
      </c>
      <c r="AA27" s="337">
        <f>'MACROATTIVITÀ B'!G2352</f>
        <v>0</v>
      </c>
      <c r="AB27" s="337">
        <f>'MACROATTIVITÀ B'!G2353+'MACROATTIVITÀ B'!G2354+'MACROATTIVITÀ B'!G2355</f>
        <v>0</v>
      </c>
      <c r="AC27" s="338">
        <f>'MACROATTIVITÀ B'!$G2359</f>
        <v>0</v>
      </c>
      <c r="AD27" s="338">
        <f>'MACROATTIVITÀ B'!$G2360</f>
        <v>0</v>
      </c>
      <c r="AE27" s="338">
        <f>'MACROATTIVITÀ B'!$G2361</f>
        <v>0</v>
      </c>
      <c r="AF27" s="338">
        <f>'MACROATTIVITÀ B'!$G2362</f>
        <v>0</v>
      </c>
      <c r="AG27" s="338">
        <f>'MACROATTIVITÀ B'!$G2363</f>
        <v>0</v>
      </c>
      <c r="AH27" s="338">
        <f>'MACROATTIVITÀ B'!$G2364</f>
        <v>0</v>
      </c>
      <c r="AI27" s="338">
        <f>'MACROATTIVITÀ B'!$G2365</f>
        <v>0</v>
      </c>
      <c r="AJ27" s="338">
        <f>'MACROATTIVITÀ B'!$G2366</f>
        <v>0</v>
      </c>
      <c r="AK27" s="338">
        <f>'MACROATTIVITÀ B'!$G2367</f>
        <v>0</v>
      </c>
      <c r="AL27" s="338">
        <f>'MACROATTIVITÀ B'!G2357+'MACROATTIVITÀ B'!G2358+'MACROATTIVITÀ B'!G2368</f>
        <v>0</v>
      </c>
      <c r="AM27" s="336">
        <f>'MACROATTIVITÀ B'!I2369</f>
        <v>0</v>
      </c>
      <c r="AN27" s="337">
        <f>'MACROATTIVITÀ B'!I2350</f>
        <v>0</v>
      </c>
      <c r="AO27" s="337">
        <f>'MACROATTIVITÀ B'!I2356</f>
        <v>0</v>
      </c>
      <c r="AP27" s="337">
        <f>'MACROATTIVITÀ B'!I2351</f>
        <v>0</v>
      </c>
      <c r="AQ27" s="337">
        <f>'MACROATTIVITÀ B'!I2352</f>
        <v>0</v>
      </c>
      <c r="AR27" s="337">
        <f>'MACROATTIVITÀ B'!I2353+'MACROATTIVITÀ B'!I2354+'MACROATTIVITÀ B'!I2355</f>
        <v>0</v>
      </c>
      <c r="AS27" s="338">
        <f>'MACROATTIVITÀ B'!$I2359</f>
        <v>0</v>
      </c>
      <c r="AT27" s="338">
        <f>'MACROATTIVITÀ B'!$I2360</f>
        <v>0</v>
      </c>
      <c r="AU27" s="338">
        <f>'MACROATTIVITÀ B'!$I2361</f>
        <v>0</v>
      </c>
      <c r="AV27" s="338">
        <f>'MACROATTIVITÀ B'!$I2362</f>
        <v>0</v>
      </c>
      <c r="AW27" s="338">
        <f>'MACROATTIVITÀ B'!I2363</f>
        <v>0</v>
      </c>
      <c r="AX27" s="338">
        <f>'MACROATTIVITÀ B'!$I2364</f>
        <v>0</v>
      </c>
      <c r="AY27" s="338">
        <f>'MACROATTIVITÀ B'!$I2365</f>
        <v>0</v>
      </c>
      <c r="AZ27" s="338">
        <f>'MACROATTIVITÀ B'!$I2366</f>
        <v>0</v>
      </c>
      <c r="BA27" s="338">
        <f>'MACROATTIVITÀ B'!$I2367</f>
        <v>0</v>
      </c>
      <c r="BB27" s="339">
        <f>'MACROATTIVITÀ B'!I2357+'MACROATTIVITÀ B'!I2358+'MACROATTIVITÀ B'!I2368</f>
        <v>0</v>
      </c>
      <c r="BC27" s="336">
        <f>'MACROATTIVITÀ B'!K2369</f>
        <v>0</v>
      </c>
      <c r="BD27" s="337">
        <f>'MACROATTIVITÀ B'!K2350</f>
        <v>0</v>
      </c>
      <c r="BE27" s="337">
        <f>'MACROATTIVITÀ B'!K2356</f>
        <v>0</v>
      </c>
      <c r="BF27" s="337">
        <f>'MACROATTIVITÀ B'!K2351</f>
        <v>0</v>
      </c>
      <c r="BG27" s="337">
        <f>'MACROATTIVITÀ B'!K2352</f>
        <v>0</v>
      </c>
      <c r="BH27" s="337">
        <f>'MACROATTIVITÀ B'!K2353+'MACROATTIVITÀ B'!K2354+'MACROATTIVITÀ B'!K2355</f>
        <v>0</v>
      </c>
      <c r="BI27" s="338">
        <f>'MACROATTIVITÀ B'!$K2359</f>
        <v>0</v>
      </c>
      <c r="BJ27" s="338">
        <f>'MACROATTIVITÀ B'!$K2360</f>
        <v>0</v>
      </c>
      <c r="BK27" s="338">
        <f>'MACROATTIVITÀ B'!$K2361</f>
        <v>0</v>
      </c>
      <c r="BL27" s="338">
        <f>'MACROATTIVITÀ B'!$K2362</f>
        <v>0</v>
      </c>
      <c r="BM27" s="338">
        <f>'MACROATTIVITÀ B'!$K2363</f>
        <v>0</v>
      </c>
      <c r="BN27" s="338">
        <f>'MACROATTIVITÀ B'!$K2364</f>
        <v>0</v>
      </c>
      <c r="BO27" s="338">
        <f>'MACROATTIVITÀ B'!$K2365</f>
        <v>0</v>
      </c>
      <c r="BP27" s="338">
        <f>'MACROATTIVITÀ B'!$K2366</f>
        <v>0</v>
      </c>
      <c r="BQ27" s="338">
        <f>'MACROATTIVITÀ B'!$K2367</f>
        <v>0</v>
      </c>
      <c r="BR27" s="338">
        <f>'MACROATTIVITÀ B'!K2357+'MACROATTIVITÀ B'!K2358+'MACROATTIVITÀ B'!K2368</f>
        <v>0</v>
      </c>
      <c r="BS27" s="336">
        <f>'MACROATTIVITÀ B'!E2372</f>
        <v>0</v>
      </c>
      <c r="BT27" s="337">
        <f>'MACROATTIVITÀ B'!E2373</f>
        <v>0</v>
      </c>
      <c r="BU27" s="337">
        <f>'MACROATTIVITÀ B'!E2374</f>
        <v>0</v>
      </c>
      <c r="BV27" s="337">
        <f>'MACROATTIVITÀ B'!E2375</f>
        <v>0</v>
      </c>
      <c r="BW27" s="337">
        <f>'MACROATTIVITÀ B'!E2376</f>
        <v>0</v>
      </c>
      <c r="BX27" s="337">
        <f>'MACROATTIVITÀ B'!E2377</f>
        <v>0</v>
      </c>
      <c r="BY27" s="337">
        <f>'MACROATTIVITÀ B'!E2378</f>
        <v>0</v>
      </c>
      <c r="BZ27" s="337">
        <f>'MACROATTIVITÀ B'!E2379</f>
        <v>0</v>
      </c>
      <c r="CA27" s="338">
        <v>0</v>
      </c>
      <c r="CB27" s="336">
        <f>'MACROATTIVITÀ B'!G2372</f>
        <v>0</v>
      </c>
      <c r="CC27" s="337">
        <f>'MACROATTIVITÀ B'!G2373</f>
        <v>0</v>
      </c>
      <c r="CD27" s="337">
        <f>'MACROATTIVITÀ B'!G2374</f>
        <v>0</v>
      </c>
      <c r="CE27" s="337">
        <f>'MACROATTIVITÀ B'!G2375</f>
        <v>0</v>
      </c>
      <c r="CF27" s="337">
        <f>'MACROATTIVITÀ B'!G2376</f>
        <v>0</v>
      </c>
      <c r="CG27" s="337">
        <f>'MACROATTIVITÀ B'!G2377</f>
        <v>0</v>
      </c>
      <c r="CH27" s="337">
        <f>'MACROATTIVITÀ B'!G2378</f>
        <v>0</v>
      </c>
      <c r="CI27" s="337">
        <f>'MACROATTIVITÀ B'!G2379</f>
        <v>0</v>
      </c>
      <c r="CJ27" s="338">
        <v>0</v>
      </c>
      <c r="CK27" s="336">
        <f>'MACROATTIVITÀ B'!I2372</f>
        <v>0</v>
      </c>
      <c r="CL27" s="337">
        <f>'MACROATTIVITÀ B'!I2373</f>
        <v>0</v>
      </c>
      <c r="CM27" s="337">
        <f>'MACROATTIVITÀ B'!I2374</f>
        <v>0</v>
      </c>
      <c r="CN27" s="337">
        <f>'MACROATTIVITÀ B'!I2375</f>
        <v>0</v>
      </c>
      <c r="CO27" s="337">
        <f>'MACROATTIVITÀ B'!I2376</f>
        <v>0</v>
      </c>
      <c r="CP27" s="337">
        <f>'MACROATTIVITÀ B'!I2377</f>
        <v>0</v>
      </c>
      <c r="CQ27" s="337">
        <f>'MACROATTIVITÀ B'!I2378</f>
        <v>0</v>
      </c>
      <c r="CR27" s="337">
        <f>'MACROATTIVITÀ B'!I2379</f>
        <v>0</v>
      </c>
      <c r="CS27" s="339">
        <v>0</v>
      </c>
      <c r="CT27" s="340">
        <f>'MACROATTIVITÀ B'!K2372</f>
        <v>0</v>
      </c>
      <c r="CU27" s="337">
        <f>'MACROATTIVITÀ B'!K2373</f>
        <v>0</v>
      </c>
      <c r="CV27" s="337">
        <f>'MACROATTIVITÀ B'!K2374</f>
        <v>0</v>
      </c>
      <c r="CW27" s="337">
        <f>'MACROATTIVITÀ B'!K2375</f>
        <v>0</v>
      </c>
      <c r="CX27" s="337">
        <f>'MACROATTIVITÀ B'!K2376</f>
        <v>0</v>
      </c>
      <c r="CY27" s="337">
        <f>'MACROATTIVITÀ B'!K2377</f>
        <v>0</v>
      </c>
      <c r="CZ27" s="337">
        <f>'MACROATTIVITÀ B'!K2378</f>
        <v>0</v>
      </c>
      <c r="DA27" s="337">
        <f>'MACROATTIVITÀ B'!K2379</f>
        <v>0</v>
      </c>
      <c r="DB27" s="339">
        <v>0</v>
      </c>
      <c r="DC27" s="299">
        <f>'MACROATTIVITÀ B'!E2333</f>
        <v>0</v>
      </c>
      <c r="DD27" s="300">
        <f>'MACROATTIVITÀ B'!E2334</f>
        <v>0</v>
      </c>
      <c r="DE27" s="300">
        <f>'MACROATTIVITÀ B'!E2336</f>
        <v>0</v>
      </c>
      <c r="DF27" s="300">
        <f>'MACROATTIVITÀ B'!E2337</f>
        <v>0</v>
      </c>
      <c r="DG27" s="300">
        <f>'MACROATTIVITÀ B'!E2339</f>
        <v>0</v>
      </c>
      <c r="DH27" s="300">
        <f>'MACROATTIVITÀ B'!E2340</f>
        <v>0</v>
      </c>
      <c r="DI27" s="300">
        <f>'MACROATTIVITÀ B'!E2342</f>
        <v>0</v>
      </c>
      <c r="DJ27" s="301">
        <f>'MACROATTIVITÀ B'!E2343</f>
        <v>0</v>
      </c>
      <c r="DK27" s="299">
        <f>'MACROATTIVITÀ B'!G2333</f>
        <v>0</v>
      </c>
      <c r="DL27" s="300">
        <f>'MACROATTIVITÀ B'!G2334</f>
        <v>0</v>
      </c>
      <c r="DM27" s="300">
        <f>'MACROATTIVITÀ B'!G2336</f>
        <v>0</v>
      </c>
      <c r="DN27" s="300">
        <f>'MACROATTIVITÀ B'!G2337</f>
        <v>0</v>
      </c>
      <c r="DO27" s="300">
        <f>'MACROATTIVITÀ B'!G2339</f>
        <v>0</v>
      </c>
      <c r="DP27" s="300">
        <f>'MACROATTIVITÀ B'!G2340</f>
        <v>0</v>
      </c>
      <c r="DQ27" s="300">
        <f>'MACROATTIVITÀ B'!G2342</f>
        <v>0</v>
      </c>
      <c r="DR27" s="301">
        <f>'MACROATTIVITÀ B'!G2343</f>
        <v>0</v>
      </c>
      <c r="DS27" s="299">
        <f>'MACROATTIVITÀ B'!I2333</f>
        <v>0</v>
      </c>
      <c r="DT27" s="300">
        <f>'MACROATTIVITÀ B'!I2334</f>
        <v>0</v>
      </c>
      <c r="DU27" s="300">
        <f>'MACROATTIVITÀ B'!I2336</f>
        <v>0</v>
      </c>
      <c r="DV27" s="300">
        <f>'MACROATTIVITÀ B'!I2337</f>
        <v>0</v>
      </c>
      <c r="DW27" s="300">
        <f>'MACROATTIVITÀ B'!I2339</f>
        <v>0</v>
      </c>
      <c r="DX27" s="300">
        <f>'MACROATTIVITÀ B'!I2340</f>
        <v>0</v>
      </c>
      <c r="DY27" s="300">
        <f>'MACROATTIVITÀ B'!I2342</f>
        <v>0</v>
      </c>
      <c r="DZ27" s="301">
        <f>'MACROATTIVITÀ B'!I2343</f>
        <v>0</v>
      </c>
      <c r="EA27" s="302">
        <f>'MACROATTIVITÀ B'!K2333</f>
        <v>0</v>
      </c>
      <c r="EB27" s="300">
        <f>'MACROATTIVITÀ B'!K2334</f>
        <v>0</v>
      </c>
      <c r="EC27" s="300">
        <f>'MACROATTIVITÀ B'!K2336</f>
        <v>0</v>
      </c>
      <c r="ED27" s="300">
        <f>'MACROATTIVITÀ B'!K2337</f>
        <v>0</v>
      </c>
      <c r="EE27" s="300">
        <f>'MACROATTIVITÀ B'!K2339</f>
        <v>0</v>
      </c>
      <c r="EF27" s="300">
        <f>'MACROATTIVITÀ B'!K2340</f>
        <v>0</v>
      </c>
      <c r="EG27" s="300">
        <f>'MACROATTIVITÀ B'!K2342</f>
        <v>0</v>
      </c>
      <c r="EH27" s="303">
        <f>'MACROATTIVITÀ B'!K2343</f>
        <v>0</v>
      </c>
      <c r="EI27" s="341" t="s">
        <v>497</v>
      </c>
    </row>
    <row r="28" spans="1:139">
      <c r="A28" s="290" t="e">
        <f ca="1">_xlfn.XLOOKUP(B28,'MACROATTIVITÀ B'!C2445,'MACROATTIVITÀ B'!G2445)</f>
        <v>#NAME?</v>
      </c>
      <c r="B28" s="291" t="s">
        <v>154</v>
      </c>
      <c r="C28" s="291" t="s">
        <v>881</v>
      </c>
      <c r="D28" s="292" t="s">
        <v>556</v>
      </c>
      <c r="E28" s="292" t="s">
        <v>596</v>
      </c>
      <c r="F28" s="293" t="s">
        <v>155</v>
      </c>
      <c r="G28" s="336">
        <f>'MACROATTIVITÀ B'!E2496</f>
        <v>33118.400000000001</v>
      </c>
      <c r="H28" s="337">
        <f>'MACROATTIVITÀ B'!E2477</f>
        <v>0</v>
      </c>
      <c r="I28" s="337">
        <f>'MACROATTIVITÀ B'!E2483</f>
        <v>0</v>
      </c>
      <c r="J28" s="337">
        <f>'MACROATTIVITÀ B'!E2478</f>
        <v>22118.400000000001</v>
      </c>
      <c r="K28" s="337">
        <f>'MACROATTIVITÀ B'!E2479</f>
        <v>0</v>
      </c>
      <c r="L28" s="337">
        <f>'MACROATTIVITÀ B'!E2480+'MACROATTIVITÀ B'!E2481+'MACROATTIVITÀ B'!E2482</f>
        <v>11000</v>
      </c>
      <c r="M28" s="338">
        <f>'MACROATTIVITÀ B'!$E2486</f>
        <v>0</v>
      </c>
      <c r="N28" s="338">
        <f>'MACROATTIVITÀ B'!$E2487</f>
        <v>0</v>
      </c>
      <c r="O28" s="338">
        <f>'MACROATTIVITÀ B'!$E2488</f>
        <v>0</v>
      </c>
      <c r="P28" s="338">
        <f>'MACROATTIVITÀ B'!$E2489</f>
        <v>0</v>
      </c>
      <c r="Q28" s="338">
        <f>'MACROATTIVITÀ B'!$E2490</f>
        <v>0</v>
      </c>
      <c r="R28" s="338">
        <f>'MACROATTIVITÀ B'!$E2491</f>
        <v>0</v>
      </c>
      <c r="S28" s="338">
        <f>'MACROATTIVITÀ B'!$E2492</f>
        <v>0</v>
      </c>
      <c r="T28" s="338">
        <f>'MACROATTIVITÀ B'!$E2493</f>
        <v>0</v>
      </c>
      <c r="U28" s="338">
        <f>'MACROATTIVITÀ B'!$E2494</f>
        <v>0</v>
      </c>
      <c r="V28" s="339">
        <f>'MACROATTIVITÀ B'!E2484+'MACROATTIVITÀ B'!E2485+'MACROATTIVITÀ B'!E2495</f>
        <v>0</v>
      </c>
      <c r="W28" s="340">
        <f>'MACROATTIVITÀ B'!G2496</f>
        <v>33118.400000000001</v>
      </c>
      <c r="X28" s="337">
        <f>'MACROATTIVITÀ B'!G2477</f>
        <v>0</v>
      </c>
      <c r="Y28" s="337">
        <f>'MACROATTIVITÀ B'!G2483</f>
        <v>0</v>
      </c>
      <c r="Z28" s="337">
        <f>'MACROATTIVITÀ B'!G2478</f>
        <v>22118.400000000001</v>
      </c>
      <c r="AA28" s="337">
        <f>'MACROATTIVITÀ B'!G2479</f>
        <v>0</v>
      </c>
      <c r="AB28" s="337">
        <f>'MACROATTIVITÀ B'!G2480+'MACROATTIVITÀ B'!G2481+'MACROATTIVITÀ B'!G2482</f>
        <v>11000</v>
      </c>
      <c r="AC28" s="338">
        <f>'MACROATTIVITÀ B'!$G2486</f>
        <v>0</v>
      </c>
      <c r="AD28" s="338">
        <f>'MACROATTIVITÀ B'!$G2487</f>
        <v>0</v>
      </c>
      <c r="AE28" s="338">
        <f>'MACROATTIVITÀ B'!$G2488</f>
        <v>0</v>
      </c>
      <c r="AF28" s="338">
        <f>'MACROATTIVITÀ B'!$G2489</f>
        <v>0</v>
      </c>
      <c r="AG28" s="338">
        <f>'MACROATTIVITÀ B'!$G2490</f>
        <v>0</v>
      </c>
      <c r="AH28" s="338">
        <f>'MACROATTIVITÀ B'!$G2491</f>
        <v>0</v>
      </c>
      <c r="AI28" s="338">
        <f>'MACROATTIVITÀ B'!$G2492</f>
        <v>0</v>
      </c>
      <c r="AJ28" s="338">
        <f>'MACROATTIVITÀ B'!$G2493</f>
        <v>0</v>
      </c>
      <c r="AK28" s="338">
        <f>'MACROATTIVITÀ B'!$G2494</f>
        <v>0</v>
      </c>
      <c r="AL28" s="338">
        <f>'MACROATTIVITÀ B'!G2484+'MACROATTIVITÀ B'!G2485+'MACROATTIVITÀ B'!G2495</f>
        <v>0</v>
      </c>
      <c r="AM28" s="336">
        <f>'MACROATTIVITÀ B'!I2496</f>
        <v>33118.400000000001</v>
      </c>
      <c r="AN28" s="337">
        <f>'MACROATTIVITÀ B'!I2477</f>
        <v>0</v>
      </c>
      <c r="AO28" s="337">
        <f>'MACROATTIVITÀ B'!I2483</f>
        <v>0</v>
      </c>
      <c r="AP28" s="337">
        <f>'MACROATTIVITÀ B'!I2478</f>
        <v>22118.400000000001</v>
      </c>
      <c r="AQ28" s="337">
        <f>'MACROATTIVITÀ B'!I2479</f>
        <v>0</v>
      </c>
      <c r="AR28" s="337">
        <f>'MACROATTIVITÀ B'!I2480+'MACROATTIVITÀ B'!I2481+'MACROATTIVITÀ B'!I2482</f>
        <v>11000</v>
      </c>
      <c r="AS28" s="338">
        <f>'MACROATTIVITÀ B'!$I2486</f>
        <v>0</v>
      </c>
      <c r="AT28" s="338">
        <f>'MACROATTIVITÀ B'!$I2487</f>
        <v>0</v>
      </c>
      <c r="AU28" s="338">
        <f>'MACROATTIVITÀ B'!$I2488</f>
        <v>0</v>
      </c>
      <c r="AV28" s="338">
        <f>'MACROATTIVITÀ B'!$I2489</f>
        <v>0</v>
      </c>
      <c r="AW28" s="338">
        <f>'MACROATTIVITÀ B'!$I2490</f>
        <v>0</v>
      </c>
      <c r="AX28" s="338">
        <f>'MACROATTIVITÀ B'!$I2491</f>
        <v>0</v>
      </c>
      <c r="AY28" s="338">
        <f>'MACROATTIVITÀ B'!$I2492</f>
        <v>0</v>
      </c>
      <c r="AZ28" s="338">
        <f>'MACROATTIVITÀ B'!$I2493</f>
        <v>0</v>
      </c>
      <c r="BA28" s="338">
        <f>'MACROATTIVITÀ B'!$I2494</f>
        <v>0</v>
      </c>
      <c r="BB28" s="339">
        <f>'MACROATTIVITÀ B'!I2484+'MACROATTIVITÀ B'!I2485+'MACROATTIVITÀ B'!I2495</f>
        <v>0</v>
      </c>
      <c r="BC28" s="336">
        <f>'MACROATTIVITÀ B'!K2496</f>
        <v>99355.200000000012</v>
      </c>
      <c r="BD28" s="337">
        <f>'MACROATTIVITÀ B'!K2477</f>
        <v>0</v>
      </c>
      <c r="BE28" s="337">
        <f>'MACROATTIVITÀ B'!K2483</f>
        <v>0</v>
      </c>
      <c r="BF28" s="337">
        <f>'MACROATTIVITÀ B'!K2478</f>
        <v>66355.200000000012</v>
      </c>
      <c r="BG28" s="337">
        <f>'MACROATTIVITÀ B'!K2479</f>
        <v>0</v>
      </c>
      <c r="BH28" s="337">
        <f>'MACROATTIVITÀ B'!K2480+'MACROATTIVITÀ B'!K2481+'MACROATTIVITÀ B'!K2482</f>
        <v>33000</v>
      </c>
      <c r="BI28" s="338">
        <f>'MACROATTIVITÀ B'!$K2486</f>
        <v>0</v>
      </c>
      <c r="BJ28" s="338">
        <f>'MACROATTIVITÀ B'!$K2487</f>
        <v>0</v>
      </c>
      <c r="BK28" s="338">
        <f>'MACROATTIVITÀ B'!$K2488</f>
        <v>0</v>
      </c>
      <c r="BL28" s="338">
        <f>'MACROATTIVITÀ B'!$K2489</f>
        <v>0</v>
      </c>
      <c r="BM28" s="338">
        <f>'MACROATTIVITÀ B'!$K2490</f>
        <v>0</v>
      </c>
      <c r="BN28" s="338">
        <f>'MACROATTIVITÀ B'!$K2491</f>
        <v>0</v>
      </c>
      <c r="BO28" s="338">
        <f>'MACROATTIVITÀ B'!$K2492</f>
        <v>0</v>
      </c>
      <c r="BP28" s="338">
        <f>'MACROATTIVITÀ B'!$K2493</f>
        <v>0</v>
      </c>
      <c r="BQ28" s="338">
        <f>'MACROATTIVITÀ B'!$K2494</f>
        <v>0</v>
      </c>
      <c r="BR28" s="338">
        <f>'MACROATTIVITÀ B'!K2484+'MACROATTIVITÀ B'!K2485+'MACROATTIVITÀ B'!K2495</f>
        <v>0</v>
      </c>
      <c r="BS28" s="336">
        <f>'MACROATTIVITÀ B'!E2499</f>
        <v>0</v>
      </c>
      <c r="BT28" s="337">
        <f>'MACROATTIVITÀ B'!E2500</f>
        <v>0</v>
      </c>
      <c r="BU28" s="337">
        <f>'MACROATTIVITÀ B'!E2501</f>
        <v>0</v>
      </c>
      <c r="BV28" s="337">
        <f>'MACROATTIVITÀ B'!E2502</f>
        <v>0</v>
      </c>
      <c r="BW28" s="337">
        <f>'MACROATTIVITÀ B'!E2503</f>
        <v>0</v>
      </c>
      <c r="BX28" s="337">
        <f>'MACROATTIVITÀ B'!E2504</f>
        <v>0</v>
      </c>
      <c r="BY28" s="337">
        <f>'MACROATTIVITÀ B'!E2505</f>
        <v>0</v>
      </c>
      <c r="BZ28" s="337">
        <f>'MACROATTIVITÀ B'!E2506</f>
        <v>0</v>
      </c>
      <c r="CA28" s="338">
        <v>0</v>
      </c>
      <c r="CB28" s="336">
        <f>'MACROATTIVITÀ B'!G2499</f>
        <v>0</v>
      </c>
      <c r="CC28" s="337">
        <f>'MACROATTIVITÀ B'!G2500</f>
        <v>0</v>
      </c>
      <c r="CD28" s="337">
        <f>'MACROATTIVITÀ B'!G2501</f>
        <v>0</v>
      </c>
      <c r="CE28" s="337">
        <f>'MACROATTIVITÀ B'!G2502</f>
        <v>0</v>
      </c>
      <c r="CF28" s="337">
        <f>'MACROATTIVITÀ B'!G2503</f>
        <v>0</v>
      </c>
      <c r="CG28" s="337">
        <f>'MACROATTIVITÀ B'!G2504</f>
        <v>0</v>
      </c>
      <c r="CH28" s="337">
        <f>'MACROATTIVITÀ B'!G2505</f>
        <v>0</v>
      </c>
      <c r="CI28" s="337">
        <f>'MACROATTIVITÀ B'!G2506</f>
        <v>0</v>
      </c>
      <c r="CJ28" s="338">
        <v>0</v>
      </c>
      <c r="CK28" s="336">
        <f>'MACROATTIVITÀ B'!I2499</f>
        <v>0</v>
      </c>
      <c r="CL28" s="337">
        <f>'MACROATTIVITÀ B'!I2500</f>
        <v>0</v>
      </c>
      <c r="CM28" s="337">
        <f>'MACROATTIVITÀ B'!I2501</f>
        <v>0</v>
      </c>
      <c r="CN28" s="337">
        <f>'MACROATTIVITÀ B'!I2502</f>
        <v>0</v>
      </c>
      <c r="CO28" s="337">
        <f>'MACROATTIVITÀ B'!I2503</f>
        <v>0</v>
      </c>
      <c r="CP28" s="337">
        <f>'MACROATTIVITÀ B'!I2504</f>
        <v>0</v>
      </c>
      <c r="CQ28" s="337">
        <f>'MACROATTIVITÀ B'!I2505</f>
        <v>0</v>
      </c>
      <c r="CR28" s="337">
        <f>'MACROATTIVITÀ B'!I2506</f>
        <v>0</v>
      </c>
      <c r="CS28" s="339">
        <v>0</v>
      </c>
      <c r="CT28" s="340">
        <f>'MACROATTIVITÀ B'!K2499</f>
        <v>0</v>
      </c>
      <c r="CU28" s="337">
        <f>'MACROATTIVITÀ B'!K2500</f>
        <v>0</v>
      </c>
      <c r="CV28" s="337">
        <f>'MACROATTIVITÀ B'!K2501</f>
        <v>0</v>
      </c>
      <c r="CW28" s="337">
        <f>'MACROATTIVITÀ B'!K2502</f>
        <v>0</v>
      </c>
      <c r="CX28" s="337">
        <f>'MACROATTIVITÀ B'!K2503</f>
        <v>0</v>
      </c>
      <c r="CY28" s="337">
        <f>'MACROATTIVITÀ B'!K2504</f>
        <v>0</v>
      </c>
      <c r="CZ28" s="337">
        <f>'MACROATTIVITÀ B'!K2505</f>
        <v>0</v>
      </c>
      <c r="DA28" s="337">
        <f>'MACROATTIVITÀ B'!K2506</f>
        <v>0</v>
      </c>
      <c r="DB28" s="339">
        <v>0</v>
      </c>
      <c r="DC28" s="299">
        <f>'MACROATTIVITÀ B'!E2460</f>
        <v>0</v>
      </c>
      <c r="DD28" s="300">
        <f>'MACROATTIVITÀ B'!E2461</f>
        <v>0</v>
      </c>
      <c r="DE28" s="300">
        <f>'MACROATTIVITÀ B'!E2463</f>
        <v>0</v>
      </c>
      <c r="DF28" s="300">
        <f>'MACROATTIVITÀ B'!E2464</f>
        <v>0</v>
      </c>
      <c r="DG28" s="300">
        <f>'MACROATTIVITÀ B'!E2466</f>
        <v>0</v>
      </c>
      <c r="DH28" s="300">
        <f>'MACROATTIVITÀ B'!E2467</f>
        <v>0</v>
      </c>
      <c r="DI28" s="300">
        <f>'MACROATTIVITÀ B'!E2469</f>
        <v>0</v>
      </c>
      <c r="DJ28" s="301">
        <f>'MACROATTIVITÀ B'!E2470</f>
        <v>0</v>
      </c>
      <c r="DK28" s="299">
        <f>'MACROATTIVITÀ B'!G2460</f>
        <v>0</v>
      </c>
      <c r="DL28" s="300">
        <f>'MACROATTIVITÀ B'!G2461</f>
        <v>0</v>
      </c>
      <c r="DM28" s="300">
        <f>'MACROATTIVITÀ B'!G2463</f>
        <v>0</v>
      </c>
      <c r="DN28" s="300">
        <f>'MACROATTIVITÀ B'!G2464</f>
        <v>0</v>
      </c>
      <c r="DO28" s="300">
        <f>'MACROATTIVITÀ B'!G2466</f>
        <v>0</v>
      </c>
      <c r="DP28" s="300">
        <f>'MACROATTIVITÀ B'!G2467</f>
        <v>0</v>
      </c>
      <c r="DQ28" s="300">
        <f>'MACROATTIVITÀ B'!G2469</f>
        <v>0</v>
      </c>
      <c r="DR28" s="301">
        <f>'MACROATTIVITÀ B'!G2470</f>
        <v>0</v>
      </c>
      <c r="DS28" s="299">
        <f>'MACROATTIVITÀ B'!I2460</f>
        <v>0</v>
      </c>
      <c r="DT28" s="300">
        <f>'MACROATTIVITÀ B'!I2461</f>
        <v>0</v>
      </c>
      <c r="DU28" s="300">
        <f>'MACROATTIVITÀ B'!I2463</f>
        <v>0</v>
      </c>
      <c r="DV28" s="300">
        <f>'MACROATTIVITÀ B'!I2464</f>
        <v>0</v>
      </c>
      <c r="DW28" s="300">
        <f>'MACROATTIVITÀ B'!I2466</f>
        <v>0</v>
      </c>
      <c r="DX28" s="300">
        <f>'MACROATTIVITÀ B'!I2467</f>
        <v>0</v>
      </c>
      <c r="DY28" s="300">
        <f>'MACROATTIVITÀ B'!I2469</f>
        <v>0</v>
      </c>
      <c r="DZ28" s="301">
        <f>'MACROATTIVITÀ B'!I2470</f>
        <v>0</v>
      </c>
      <c r="EA28" s="302">
        <f>'MACROATTIVITÀ B'!K2460</f>
        <v>0</v>
      </c>
      <c r="EB28" s="300">
        <f>'MACROATTIVITÀ B'!K2461</f>
        <v>0</v>
      </c>
      <c r="EC28" s="300">
        <f>'MACROATTIVITÀ B'!K2463</f>
        <v>0</v>
      </c>
      <c r="ED28" s="300">
        <f>'MACROATTIVITÀ B'!K2464</f>
        <v>0</v>
      </c>
      <c r="EE28" s="300">
        <f>'MACROATTIVITÀ B'!K2466</f>
        <v>0</v>
      </c>
      <c r="EF28" s="300">
        <f>'MACROATTIVITÀ B'!K2467</f>
        <v>0</v>
      </c>
      <c r="EG28" s="300">
        <f>'MACROATTIVITÀ B'!K2469</f>
        <v>0</v>
      </c>
      <c r="EH28" s="303">
        <f>'MACROATTIVITÀ B'!K2470</f>
        <v>0</v>
      </c>
      <c r="EI28" s="341" t="s">
        <v>497</v>
      </c>
    </row>
    <row r="29" spans="1:139">
      <c r="A29" s="290" t="e">
        <f ca="1">_xlfn.XLOOKUP(B29,'MACROATTIVITÀ B'!C2572,'MACROATTIVITÀ B'!G2572)</f>
        <v>#NAME?</v>
      </c>
      <c r="B29" s="291" t="s">
        <v>158</v>
      </c>
      <c r="C29" s="291" t="s">
        <v>881</v>
      </c>
      <c r="D29" s="292" t="s">
        <v>556</v>
      </c>
      <c r="E29" s="292" t="s">
        <v>596</v>
      </c>
      <c r="F29" s="293" t="s">
        <v>159</v>
      </c>
      <c r="G29" s="336">
        <f>'MACROATTIVITÀ B'!E2623</f>
        <v>0</v>
      </c>
      <c r="H29" s="337">
        <f>'MACROATTIVITÀ B'!E2604</f>
        <v>0</v>
      </c>
      <c r="I29" s="337">
        <f>'MACROATTIVITÀ B'!E2610</f>
        <v>0</v>
      </c>
      <c r="J29" s="337">
        <f>'MACROATTIVITÀ B'!E2605</f>
        <v>0</v>
      </c>
      <c r="K29" s="337">
        <f>'MACROATTIVITÀ B'!E2606</f>
        <v>0</v>
      </c>
      <c r="L29" s="337">
        <f>'MACROATTIVITÀ B'!E2607+'MACROATTIVITÀ B'!E2608+'MACROATTIVITÀ B'!E2609</f>
        <v>0</v>
      </c>
      <c r="M29" s="338">
        <f>'MACROATTIVITÀ B'!$E2613</f>
        <v>0</v>
      </c>
      <c r="N29" s="338">
        <f>'MACROATTIVITÀ B'!$E2614</f>
        <v>0</v>
      </c>
      <c r="O29" s="338">
        <f>'MACROATTIVITÀ B'!$E2615</f>
        <v>0</v>
      </c>
      <c r="P29" s="338">
        <f>'MACROATTIVITÀ B'!$E2616</f>
        <v>0</v>
      </c>
      <c r="Q29" s="338">
        <f>'MACROATTIVITÀ B'!$E2617</f>
        <v>0</v>
      </c>
      <c r="R29" s="338">
        <f>'MACROATTIVITÀ B'!$E2618</f>
        <v>0</v>
      </c>
      <c r="S29" s="338">
        <f>'MACROATTIVITÀ B'!$E2619</f>
        <v>0</v>
      </c>
      <c r="T29" s="338">
        <f>'MACROATTIVITÀ B'!$E2620</f>
        <v>0</v>
      </c>
      <c r="U29" s="338">
        <f>'MACROATTIVITÀ B'!$E2621</f>
        <v>0</v>
      </c>
      <c r="V29" s="339">
        <f>'MACROATTIVITÀ B'!E2611+'MACROATTIVITÀ B'!E2612+'MACROATTIVITÀ B'!E2622</f>
        <v>0</v>
      </c>
      <c r="W29" s="340">
        <f>'MACROATTIVITÀ B'!G2623</f>
        <v>0</v>
      </c>
      <c r="X29" s="337">
        <f>'MACROATTIVITÀ B'!G2604</f>
        <v>0</v>
      </c>
      <c r="Y29" s="337">
        <f>'MACROATTIVITÀ B'!G2610</f>
        <v>0</v>
      </c>
      <c r="Z29" s="337">
        <f>'MACROATTIVITÀ B'!G2605</f>
        <v>0</v>
      </c>
      <c r="AA29" s="337">
        <f>'MACROATTIVITÀ B'!G2606</f>
        <v>0</v>
      </c>
      <c r="AB29" s="337">
        <f>'MACROATTIVITÀ B'!G2607+'MACROATTIVITÀ B'!G2608+'MACROATTIVITÀ B'!G2609</f>
        <v>0</v>
      </c>
      <c r="AC29" s="338">
        <f>'MACROATTIVITÀ B'!$G2613</f>
        <v>0</v>
      </c>
      <c r="AD29" s="338">
        <f>'MACROATTIVITÀ B'!$G2614</f>
        <v>0</v>
      </c>
      <c r="AE29" s="338">
        <f>'MACROATTIVITÀ B'!$G2615</f>
        <v>0</v>
      </c>
      <c r="AF29" s="338">
        <f>'MACROATTIVITÀ B'!$G2616</f>
        <v>0</v>
      </c>
      <c r="AG29" s="338">
        <f>'MACROATTIVITÀ B'!$G2617</f>
        <v>0</v>
      </c>
      <c r="AH29" s="338">
        <f>'MACROATTIVITÀ B'!$G2618</f>
        <v>0</v>
      </c>
      <c r="AI29" s="338">
        <f>'MACROATTIVITÀ B'!$G2619</f>
        <v>0</v>
      </c>
      <c r="AJ29" s="338">
        <f>'MACROATTIVITÀ B'!$G2620</f>
        <v>0</v>
      </c>
      <c r="AK29" s="338">
        <f>'MACROATTIVITÀ B'!$G2621</f>
        <v>0</v>
      </c>
      <c r="AL29" s="338">
        <f>'MACROATTIVITÀ B'!G2611+'MACROATTIVITÀ B'!G2612+'MACROATTIVITÀ B'!G2622</f>
        <v>0</v>
      </c>
      <c r="AM29" s="336">
        <f>'MACROATTIVITÀ B'!I2623</f>
        <v>0</v>
      </c>
      <c r="AN29" s="337">
        <f>'MACROATTIVITÀ B'!I2604</f>
        <v>0</v>
      </c>
      <c r="AO29" s="337">
        <f>'MACROATTIVITÀ B'!I2610</f>
        <v>0</v>
      </c>
      <c r="AP29" s="337">
        <f>'MACROATTIVITÀ B'!I2605</f>
        <v>0</v>
      </c>
      <c r="AQ29" s="337">
        <f>'MACROATTIVITÀ B'!I2606</f>
        <v>0</v>
      </c>
      <c r="AR29" s="337">
        <f>'MACROATTIVITÀ B'!I2607+'MACROATTIVITÀ B'!I2608+'MACROATTIVITÀ B'!I2609</f>
        <v>0</v>
      </c>
      <c r="AS29" s="338">
        <f>'MACROATTIVITÀ B'!$I2613</f>
        <v>0</v>
      </c>
      <c r="AT29" s="338">
        <f>'MACROATTIVITÀ B'!$I2614</f>
        <v>0</v>
      </c>
      <c r="AU29" s="338">
        <f>'MACROATTIVITÀ B'!$I2615</f>
        <v>0</v>
      </c>
      <c r="AV29" s="338">
        <f>'MACROATTIVITÀ B'!$I2616</f>
        <v>0</v>
      </c>
      <c r="AW29" s="338">
        <f>'MACROATTIVITÀ B'!$I2617</f>
        <v>0</v>
      </c>
      <c r="AX29" s="338">
        <f>'MACROATTIVITÀ B'!$I2618</f>
        <v>0</v>
      </c>
      <c r="AY29" s="338">
        <f>'MACROATTIVITÀ B'!$I2619</f>
        <v>0</v>
      </c>
      <c r="AZ29" s="338">
        <f>'MACROATTIVITÀ B'!$I2620</f>
        <v>0</v>
      </c>
      <c r="BA29" s="338">
        <f>'MACROATTIVITÀ B'!$I2621</f>
        <v>0</v>
      </c>
      <c r="BB29" s="339">
        <f>'MACROATTIVITÀ B'!I2611+'MACROATTIVITÀ B'!I2612+'MACROATTIVITÀ B'!I2622</f>
        <v>0</v>
      </c>
      <c r="BC29" s="336">
        <f>'MACROATTIVITÀ B'!K2623</f>
        <v>0</v>
      </c>
      <c r="BD29" s="337">
        <f>'MACROATTIVITÀ B'!K2604</f>
        <v>0</v>
      </c>
      <c r="BE29" s="337">
        <f>'MACROATTIVITÀ B'!K2610</f>
        <v>0</v>
      </c>
      <c r="BF29" s="337">
        <f>'MACROATTIVITÀ B'!K2605</f>
        <v>0</v>
      </c>
      <c r="BG29" s="337">
        <f>'MACROATTIVITÀ B'!K2606</f>
        <v>0</v>
      </c>
      <c r="BH29" s="337">
        <f>'MACROATTIVITÀ B'!K2607+'MACROATTIVITÀ B'!K2608+'MACROATTIVITÀ B'!K2609</f>
        <v>0</v>
      </c>
      <c r="BI29" s="338">
        <f>'MACROATTIVITÀ B'!$K2613</f>
        <v>0</v>
      </c>
      <c r="BJ29" s="338">
        <f>'MACROATTIVITÀ B'!$K2614</f>
        <v>0</v>
      </c>
      <c r="BK29" s="338">
        <f>'MACROATTIVITÀ B'!$K2615</f>
        <v>0</v>
      </c>
      <c r="BL29" s="338">
        <f>'MACROATTIVITÀ B'!$K2616</f>
        <v>0</v>
      </c>
      <c r="BM29" s="338">
        <f>'MACROATTIVITÀ B'!$K2617</f>
        <v>0</v>
      </c>
      <c r="BN29" s="338">
        <f>'MACROATTIVITÀ B'!$K2618</f>
        <v>0</v>
      </c>
      <c r="BO29" s="338">
        <f>'MACROATTIVITÀ B'!$K2619</f>
        <v>0</v>
      </c>
      <c r="BP29" s="338">
        <f>'MACROATTIVITÀ B'!$K2620</f>
        <v>0</v>
      </c>
      <c r="BQ29" s="338">
        <f>'MACROATTIVITÀ B'!$K2621</f>
        <v>0</v>
      </c>
      <c r="BR29" s="338">
        <f>'MACROATTIVITÀ B'!K2611+'MACROATTIVITÀ B'!K2612+'MACROATTIVITÀ B'!K2622</f>
        <v>0</v>
      </c>
      <c r="BS29" s="336">
        <f>'MACROATTIVITÀ B'!E2626</f>
        <v>0</v>
      </c>
      <c r="BT29" s="337">
        <f>'MACROATTIVITÀ B'!E2627</f>
        <v>0</v>
      </c>
      <c r="BU29" s="337">
        <f>'MACROATTIVITÀ B'!E2628</f>
        <v>0</v>
      </c>
      <c r="BV29" s="337">
        <f>'MACROATTIVITÀ B'!E2629</f>
        <v>0</v>
      </c>
      <c r="BW29" s="337">
        <f>'MACROATTIVITÀ B'!E2630</f>
        <v>0</v>
      </c>
      <c r="BX29" s="337">
        <f>'MACROATTIVITÀ B'!E2631</f>
        <v>0</v>
      </c>
      <c r="BY29" s="337">
        <f>'MACROATTIVITÀ B'!E2632</f>
        <v>0</v>
      </c>
      <c r="BZ29" s="337">
        <f>'MACROATTIVITÀ B'!E2633</f>
        <v>0</v>
      </c>
      <c r="CA29" s="338">
        <v>0</v>
      </c>
      <c r="CB29" s="336">
        <f>'MACROATTIVITÀ B'!G2626</f>
        <v>0</v>
      </c>
      <c r="CC29" s="337">
        <f>'MACROATTIVITÀ B'!G2627</f>
        <v>0</v>
      </c>
      <c r="CD29" s="337">
        <f>'MACROATTIVITÀ B'!G2628</f>
        <v>0</v>
      </c>
      <c r="CE29" s="337">
        <f>'MACROATTIVITÀ B'!G2629</f>
        <v>0</v>
      </c>
      <c r="CF29" s="337">
        <f>'MACROATTIVITÀ B'!G2630</f>
        <v>0</v>
      </c>
      <c r="CG29" s="337">
        <f>'MACROATTIVITÀ B'!G2631</f>
        <v>0</v>
      </c>
      <c r="CH29" s="337">
        <f>'MACROATTIVITÀ B'!G2632</f>
        <v>0</v>
      </c>
      <c r="CI29" s="337">
        <f>'MACROATTIVITÀ B'!G2633</f>
        <v>0</v>
      </c>
      <c r="CJ29" s="338">
        <v>0</v>
      </c>
      <c r="CK29" s="336">
        <f>'MACROATTIVITÀ B'!I2626</f>
        <v>0</v>
      </c>
      <c r="CL29" s="337">
        <f>'MACROATTIVITÀ B'!I2627</f>
        <v>0</v>
      </c>
      <c r="CM29" s="337">
        <f>'MACROATTIVITÀ B'!I2628</f>
        <v>0</v>
      </c>
      <c r="CN29" s="337">
        <f>'MACROATTIVITÀ B'!I2629</f>
        <v>0</v>
      </c>
      <c r="CO29" s="337">
        <f>'MACROATTIVITÀ B'!I2630</f>
        <v>0</v>
      </c>
      <c r="CP29" s="337">
        <f>'MACROATTIVITÀ B'!I2631</f>
        <v>0</v>
      </c>
      <c r="CQ29" s="337">
        <f>'MACROATTIVITÀ B'!I2632</f>
        <v>0</v>
      </c>
      <c r="CR29" s="337">
        <f>'MACROATTIVITÀ B'!I2633</f>
        <v>0</v>
      </c>
      <c r="CS29" s="339">
        <v>0</v>
      </c>
      <c r="CT29" s="340">
        <f>'MACROATTIVITÀ B'!K2626</f>
        <v>0</v>
      </c>
      <c r="CU29" s="337">
        <f>'MACROATTIVITÀ B'!K2627</f>
        <v>0</v>
      </c>
      <c r="CV29" s="337">
        <f>'MACROATTIVITÀ B'!K2628</f>
        <v>0</v>
      </c>
      <c r="CW29" s="337">
        <f>'MACROATTIVITÀ B'!K2629</f>
        <v>0</v>
      </c>
      <c r="CX29" s="337">
        <f>'MACROATTIVITÀ B'!K2630</f>
        <v>0</v>
      </c>
      <c r="CY29" s="337">
        <f>'MACROATTIVITÀ B'!K2631</f>
        <v>0</v>
      </c>
      <c r="CZ29" s="337">
        <f>'MACROATTIVITÀ B'!K2632</f>
        <v>0</v>
      </c>
      <c r="DA29" s="337">
        <f>'MACROATTIVITÀ B'!K2633</f>
        <v>0</v>
      </c>
      <c r="DB29" s="339">
        <v>0</v>
      </c>
      <c r="DC29" s="299">
        <f>'MACROATTIVITÀ B'!E2587</f>
        <v>0</v>
      </c>
      <c r="DD29" s="300">
        <f>'MACROATTIVITÀ B'!E2588</f>
        <v>0</v>
      </c>
      <c r="DE29" s="300">
        <f>'MACROATTIVITÀ B'!E2590</f>
        <v>0</v>
      </c>
      <c r="DF29" s="300">
        <f>'MACROATTIVITÀ B'!E2591</f>
        <v>0</v>
      </c>
      <c r="DG29" s="300">
        <f>'MACROATTIVITÀ B'!E2593</f>
        <v>0</v>
      </c>
      <c r="DH29" s="300">
        <f>'MACROATTIVITÀ B'!E2594</f>
        <v>0</v>
      </c>
      <c r="DI29" s="300">
        <f>'MACROATTIVITÀ B'!E2596</f>
        <v>0</v>
      </c>
      <c r="DJ29" s="301">
        <f>'MACROATTIVITÀ B'!E2597</f>
        <v>0</v>
      </c>
      <c r="DK29" s="299">
        <f>'MACROATTIVITÀ B'!G2587</f>
        <v>0</v>
      </c>
      <c r="DL29" s="300">
        <f>'MACROATTIVITÀ B'!G2588</f>
        <v>0</v>
      </c>
      <c r="DM29" s="300">
        <f>'MACROATTIVITÀ B'!G2590</f>
        <v>0</v>
      </c>
      <c r="DN29" s="300">
        <f>'MACROATTIVITÀ B'!G2591</f>
        <v>0</v>
      </c>
      <c r="DO29" s="300">
        <f>'MACROATTIVITÀ B'!G2593</f>
        <v>0</v>
      </c>
      <c r="DP29" s="300">
        <f>'MACROATTIVITÀ B'!G2594</f>
        <v>0</v>
      </c>
      <c r="DQ29" s="300">
        <f>'MACROATTIVITÀ B'!G2596</f>
        <v>0</v>
      </c>
      <c r="DR29" s="301">
        <f>'MACROATTIVITÀ B'!G2597</f>
        <v>0</v>
      </c>
      <c r="DS29" s="299">
        <f>'MACROATTIVITÀ B'!I2587</f>
        <v>0</v>
      </c>
      <c r="DT29" s="300">
        <f>'MACROATTIVITÀ B'!I2588</f>
        <v>0</v>
      </c>
      <c r="DU29" s="300">
        <f>'MACROATTIVITÀ B'!I2590</f>
        <v>0</v>
      </c>
      <c r="DV29" s="300">
        <f>'MACROATTIVITÀ B'!I2591</f>
        <v>0</v>
      </c>
      <c r="DW29" s="300">
        <f>'MACROATTIVITÀ B'!I2593</f>
        <v>0</v>
      </c>
      <c r="DX29" s="300">
        <f>'MACROATTIVITÀ B'!I2594</f>
        <v>0</v>
      </c>
      <c r="DY29" s="300">
        <f>'MACROATTIVITÀ B'!I2596</f>
        <v>0</v>
      </c>
      <c r="DZ29" s="301">
        <f>'MACROATTIVITÀ B'!I2597</f>
        <v>0</v>
      </c>
      <c r="EA29" s="302">
        <f>'MACROATTIVITÀ B'!K2587</f>
        <v>0</v>
      </c>
      <c r="EB29" s="300">
        <f>'MACROATTIVITÀ B'!K2588</f>
        <v>0</v>
      </c>
      <c r="EC29" s="300">
        <f>'MACROATTIVITÀ B'!K2590</f>
        <v>0</v>
      </c>
      <c r="ED29" s="300">
        <f>'MACROATTIVITÀ B'!K2591</f>
        <v>0</v>
      </c>
      <c r="EE29" s="300">
        <f>'MACROATTIVITÀ B'!K2593</f>
        <v>0</v>
      </c>
      <c r="EF29" s="300">
        <f>'MACROATTIVITÀ B'!K2594</f>
        <v>0</v>
      </c>
      <c r="EG29" s="300">
        <f>'MACROATTIVITÀ B'!K2596</f>
        <v>0</v>
      </c>
      <c r="EH29" s="303">
        <f>'MACROATTIVITÀ B'!K2597</f>
        <v>0</v>
      </c>
      <c r="EI29" s="341" t="s">
        <v>497</v>
      </c>
    </row>
    <row r="30" spans="1:139">
      <c r="A30" s="343" t="e">
        <f ca="1">_xlfn.XLOOKUP(B30,'MACROATTIVITÀ B'!C2699,'MACROATTIVITÀ B'!G2699)</f>
        <v>#NAME?</v>
      </c>
      <c r="B30" s="344" t="s">
        <v>161</v>
      </c>
      <c r="C30" s="344" t="s">
        <v>882</v>
      </c>
      <c r="D30" s="345" t="s">
        <v>556</v>
      </c>
      <c r="E30" s="345" t="s">
        <v>604</v>
      </c>
      <c r="F30" s="346" t="s">
        <v>603</v>
      </c>
      <c r="G30" s="347">
        <f>'MACROATTIVITÀ B'!E2750</f>
        <v>0</v>
      </c>
      <c r="H30" s="348">
        <f>'MACROATTIVITÀ B'!E2731</f>
        <v>0</v>
      </c>
      <c r="I30" s="348">
        <f>'MACROATTIVITÀ B'!E2737</f>
        <v>0</v>
      </c>
      <c r="J30" s="348">
        <f>'MACROATTIVITÀ B'!E2732</f>
        <v>0</v>
      </c>
      <c r="K30" s="348">
        <f>'MACROATTIVITÀ B'!E2733</f>
        <v>0</v>
      </c>
      <c r="L30" s="348">
        <f>'MACROATTIVITÀ B'!E2734+'MACROATTIVITÀ B'!E2735+'MACROATTIVITÀ B'!E2736</f>
        <v>0</v>
      </c>
      <c r="M30" s="349">
        <f>'MACROATTIVITÀ B'!$E2740</f>
        <v>0</v>
      </c>
      <c r="N30" s="349">
        <f>'MACROATTIVITÀ B'!$E2741</f>
        <v>0</v>
      </c>
      <c r="O30" s="349">
        <f>'MACROATTIVITÀ B'!$E2742</f>
        <v>0</v>
      </c>
      <c r="P30" s="349">
        <f>'MACROATTIVITÀ B'!$E2743</f>
        <v>0</v>
      </c>
      <c r="Q30" s="349">
        <f>'MACROATTIVITÀ B'!$E2744</f>
        <v>0</v>
      </c>
      <c r="R30" s="349">
        <f>'MACROATTIVITÀ B'!$E2745</f>
        <v>0</v>
      </c>
      <c r="S30" s="349">
        <f>'MACROATTIVITÀ B'!$E2746</f>
        <v>0</v>
      </c>
      <c r="T30" s="349">
        <f>'MACROATTIVITÀ B'!$E2747</f>
        <v>0</v>
      </c>
      <c r="U30" s="349">
        <f>'MACROATTIVITÀ B'!$E2748</f>
        <v>0</v>
      </c>
      <c r="V30" s="350">
        <f>'MACROATTIVITÀ B'!E2738+'MACROATTIVITÀ B'!E2739+'MACROATTIVITÀ B'!E2749</f>
        <v>0</v>
      </c>
      <c r="W30" s="351">
        <f>'MACROATTIVITÀ B'!G2750</f>
        <v>0</v>
      </c>
      <c r="X30" s="348">
        <f>'MACROATTIVITÀ B'!G2731</f>
        <v>0</v>
      </c>
      <c r="Y30" s="348">
        <f>'MACROATTIVITÀ B'!G2737</f>
        <v>0</v>
      </c>
      <c r="Z30" s="348">
        <f>'MACROATTIVITÀ B'!G2732</f>
        <v>0</v>
      </c>
      <c r="AA30" s="348">
        <f>'MACROATTIVITÀ B'!G2733</f>
        <v>0</v>
      </c>
      <c r="AB30" s="348">
        <f>'MACROATTIVITÀ B'!G2734+'MACROATTIVITÀ B'!G2735+'MACROATTIVITÀ B'!G2736</f>
        <v>0</v>
      </c>
      <c r="AC30" s="349">
        <f>'MACROATTIVITÀ B'!$G2740</f>
        <v>0</v>
      </c>
      <c r="AD30" s="349">
        <f>'MACROATTIVITÀ B'!$G2741</f>
        <v>0</v>
      </c>
      <c r="AE30" s="349">
        <f>'MACROATTIVITÀ B'!$G2742</f>
        <v>0</v>
      </c>
      <c r="AF30" s="349">
        <f>'MACROATTIVITÀ B'!$G2743</f>
        <v>0</v>
      </c>
      <c r="AG30" s="349">
        <f>'MACROATTIVITÀ B'!$G2744</f>
        <v>0</v>
      </c>
      <c r="AH30" s="349">
        <f>'MACROATTIVITÀ B'!$G2745</f>
        <v>0</v>
      </c>
      <c r="AI30" s="349">
        <f>'MACROATTIVITÀ B'!$G2746</f>
        <v>0</v>
      </c>
      <c r="AJ30" s="349">
        <f>'MACROATTIVITÀ B'!$G2747</f>
        <v>0</v>
      </c>
      <c r="AK30" s="349">
        <f>'MACROATTIVITÀ B'!$G2748</f>
        <v>0</v>
      </c>
      <c r="AL30" s="349">
        <f>'MACROATTIVITÀ B'!G2738+'MACROATTIVITÀ B'!G2739+'MACROATTIVITÀ B'!G2749</f>
        <v>0</v>
      </c>
      <c r="AM30" s="347">
        <f>'MACROATTIVITÀ B'!I2750</f>
        <v>0</v>
      </c>
      <c r="AN30" s="348">
        <f>'MACROATTIVITÀ B'!I2731</f>
        <v>0</v>
      </c>
      <c r="AO30" s="348">
        <f>'MACROATTIVITÀ B'!I2737</f>
        <v>0</v>
      </c>
      <c r="AP30" s="348">
        <f>'MACROATTIVITÀ B'!I2732</f>
        <v>0</v>
      </c>
      <c r="AQ30" s="348">
        <f>'MACROATTIVITÀ B'!I2733</f>
        <v>0</v>
      </c>
      <c r="AR30" s="348">
        <f>'MACROATTIVITÀ B'!I2734+'MACROATTIVITÀ B'!I2735+'MACROATTIVITÀ B'!I2736</f>
        <v>0</v>
      </c>
      <c r="AS30" s="349">
        <f>'MACROATTIVITÀ B'!$I2740</f>
        <v>0</v>
      </c>
      <c r="AT30" s="349">
        <f>'MACROATTIVITÀ B'!$I2741</f>
        <v>0</v>
      </c>
      <c r="AU30" s="349">
        <f>'MACROATTIVITÀ B'!$I2742</f>
        <v>0</v>
      </c>
      <c r="AV30" s="349">
        <f>'MACROATTIVITÀ B'!$I2743</f>
        <v>0</v>
      </c>
      <c r="AW30" s="349">
        <f>'MACROATTIVITÀ B'!$I2744</f>
        <v>0</v>
      </c>
      <c r="AX30" s="349">
        <f>'MACROATTIVITÀ B'!$I2745</f>
        <v>0</v>
      </c>
      <c r="AY30" s="349">
        <f>'MACROATTIVITÀ B'!$I2746</f>
        <v>0</v>
      </c>
      <c r="AZ30" s="349">
        <f>'MACROATTIVITÀ B'!$I2747</f>
        <v>0</v>
      </c>
      <c r="BA30" s="349">
        <f>'MACROATTIVITÀ B'!$I2748</f>
        <v>0</v>
      </c>
      <c r="BB30" s="350">
        <f>'MACROATTIVITÀ B'!I2738+'MACROATTIVITÀ B'!I2739+'MACROATTIVITÀ B'!I2749</f>
        <v>0</v>
      </c>
      <c r="BC30" s="347">
        <f>'MACROATTIVITÀ B'!K2750</f>
        <v>0</v>
      </c>
      <c r="BD30" s="348">
        <f>'MACROATTIVITÀ B'!K2731</f>
        <v>0</v>
      </c>
      <c r="BE30" s="348">
        <f>'MACROATTIVITÀ B'!K2737</f>
        <v>0</v>
      </c>
      <c r="BF30" s="348">
        <f>'MACROATTIVITÀ B'!K2732</f>
        <v>0</v>
      </c>
      <c r="BG30" s="348">
        <f>'MACROATTIVITÀ B'!K2733</f>
        <v>0</v>
      </c>
      <c r="BH30" s="348">
        <f>'MACROATTIVITÀ B'!K2734+'MACROATTIVITÀ B'!K2735+'MACROATTIVITÀ B'!K2736</f>
        <v>0</v>
      </c>
      <c r="BI30" s="349">
        <f>'MACROATTIVITÀ B'!$K2740</f>
        <v>0</v>
      </c>
      <c r="BJ30" s="349">
        <f>'MACROATTIVITÀ B'!$K2741</f>
        <v>0</v>
      </c>
      <c r="BK30" s="349">
        <f>'MACROATTIVITÀ B'!$K2742</f>
        <v>0</v>
      </c>
      <c r="BL30" s="349">
        <f>'MACROATTIVITÀ B'!$K2743</f>
        <v>0</v>
      </c>
      <c r="BM30" s="349">
        <f>'MACROATTIVITÀ B'!$K2744</f>
        <v>0</v>
      </c>
      <c r="BN30" s="349">
        <f>'MACROATTIVITÀ B'!$K2745</f>
        <v>0</v>
      </c>
      <c r="BO30" s="349">
        <f>'MACROATTIVITÀ B'!$K2746</f>
        <v>0</v>
      </c>
      <c r="BP30" s="349">
        <f>'MACROATTIVITÀ B'!$K2747</f>
        <v>0</v>
      </c>
      <c r="BQ30" s="349">
        <f>'MACROATTIVITÀ B'!$K2748</f>
        <v>0</v>
      </c>
      <c r="BR30" s="349">
        <f>'MACROATTIVITÀ B'!K2738+'MACROATTIVITÀ B'!K2739+'MACROATTIVITÀ B'!K2749</f>
        <v>0</v>
      </c>
      <c r="BS30" s="347">
        <f>'MACROATTIVITÀ B'!E2753</f>
        <v>0</v>
      </c>
      <c r="BT30" s="348">
        <f>'MACROATTIVITÀ B'!E2754</f>
        <v>0</v>
      </c>
      <c r="BU30" s="348">
        <f>'MACROATTIVITÀ B'!E2755</f>
        <v>0</v>
      </c>
      <c r="BV30" s="348">
        <f>'MACROATTIVITÀ B'!E2756</f>
        <v>0</v>
      </c>
      <c r="BW30" s="348">
        <f>'MACROATTIVITÀ B'!E2757</f>
        <v>0</v>
      </c>
      <c r="BX30" s="348">
        <f>'MACROATTIVITÀ B'!E2758</f>
        <v>0</v>
      </c>
      <c r="BY30" s="348">
        <f>'MACROATTIVITÀ B'!E2759</f>
        <v>0</v>
      </c>
      <c r="BZ30" s="348">
        <f>'MACROATTIVITÀ B'!E2760</f>
        <v>0</v>
      </c>
      <c r="CA30" s="349">
        <v>0</v>
      </c>
      <c r="CB30" s="347">
        <f>'MACROATTIVITÀ B'!G2753</f>
        <v>0</v>
      </c>
      <c r="CC30" s="348">
        <f>'MACROATTIVITÀ B'!G2754</f>
        <v>0</v>
      </c>
      <c r="CD30" s="348">
        <f>'MACROATTIVITÀ B'!G2755</f>
        <v>0</v>
      </c>
      <c r="CE30" s="348">
        <f>'MACROATTIVITÀ B'!G2756</f>
        <v>0</v>
      </c>
      <c r="CF30" s="348">
        <f>'MACROATTIVITÀ B'!G2757</f>
        <v>0</v>
      </c>
      <c r="CG30" s="348">
        <f>'MACROATTIVITÀ B'!G2758</f>
        <v>0</v>
      </c>
      <c r="CH30" s="348">
        <f>'MACROATTIVITÀ B'!G2759</f>
        <v>0</v>
      </c>
      <c r="CI30" s="348">
        <f>'MACROATTIVITÀ B'!G2760</f>
        <v>0</v>
      </c>
      <c r="CJ30" s="349">
        <v>0</v>
      </c>
      <c r="CK30" s="347">
        <f>'MACROATTIVITÀ B'!I2753</f>
        <v>0</v>
      </c>
      <c r="CL30" s="348">
        <f>'MACROATTIVITÀ B'!I2754</f>
        <v>0</v>
      </c>
      <c r="CM30" s="348">
        <f>'MACROATTIVITÀ B'!I2755</f>
        <v>0</v>
      </c>
      <c r="CN30" s="348">
        <f>'MACROATTIVITÀ B'!I2756</f>
        <v>0</v>
      </c>
      <c r="CO30" s="348">
        <f>'MACROATTIVITÀ B'!I2757</f>
        <v>0</v>
      </c>
      <c r="CP30" s="348">
        <f>'MACROATTIVITÀ B'!I2758</f>
        <v>0</v>
      </c>
      <c r="CQ30" s="348">
        <f>'MACROATTIVITÀ B'!I2759</f>
        <v>0</v>
      </c>
      <c r="CR30" s="348">
        <f>'MACROATTIVITÀ B'!I2760</f>
        <v>0</v>
      </c>
      <c r="CS30" s="350">
        <v>0</v>
      </c>
      <c r="CT30" s="351">
        <f>'MACROATTIVITÀ B'!K2753</f>
        <v>0</v>
      </c>
      <c r="CU30" s="348">
        <f>'MACROATTIVITÀ B'!K2754</f>
        <v>0</v>
      </c>
      <c r="CV30" s="348">
        <f>'MACROATTIVITÀ B'!K2755</f>
        <v>0</v>
      </c>
      <c r="CW30" s="348">
        <f>'MACROATTIVITÀ B'!K2756</f>
        <v>0</v>
      </c>
      <c r="CX30" s="348">
        <f>'MACROATTIVITÀ B'!K2757</f>
        <v>0</v>
      </c>
      <c r="CY30" s="348">
        <f>'MACROATTIVITÀ B'!K2758</f>
        <v>0</v>
      </c>
      <c r="CZ30" s="348">
        <f>'MACROATTIVITÀ B'!K2759</f>
        <v>0</v>
      </c>
      <c r="DA30" s="348">
        <f>'MACROATTIVITÀ B'!K2760</f>
        <v>0</v>
      </c>
      <c r="DB30" s="350">
        <v>0</v>
      </c>
      <c r="DC30" s="352">
        <f>'MACROATTIVITÀ B'!E2714</f>
        <v>0</v>
      </c>
      <c r="DD30" s="353">
        <f>'MACROATTIVITÀ B'!E2715</f>
        <v>0</v>
      </c>
      <c r="DE30" s="353">
        <f>'MACROATTIVITÀ B'!E2717</f>
        <v>0</v>
      </c>
      <c r="DF30" s="353">
        <f>'MACROATTIVITÀ B'!E2718</f>
        <v>0</v>
      </c>
      <c r="DG30" s="353">
        <f>'MACROATTIVITÀ B'!E2720</f>
        <v>0</v>
      </c>
      <c r="DH30" s="353">
        <f>'MACROATTIVITÀ B'!E2721</f>
        <v>0</v>
      </c>
      <c r="DI30" s="353">
        <f>'MACROATTIVITÀ B'!E2723</f>
        <v>0</v>
      </c>
      <c r="DJ30" s="354">
        <f>'MACROATTIVITÀ B'!E2724</f>
        <v>0</v>
      </c>
      <c r="DK30" s="352">
        <f>'MACROATTIVITÀ B'!G2714</f>
        <v>0</v>
      </c>
      <c r="DL30" s="353">
        <f>'MACROATTIVITÀ B'!G2715</f>
        <v>0</v>
      </c>
      <c r="DM30" s="353">
        <f>'MACROATTIVITÀ B'!G2717</f>
        <v>0</v>
      </c>
      <c r="DN30" s="353">
        <f>'MACROATTIVITÀ B'!G2718</f>
        <v>0</v>
      </c>
      <c r="DO30" s="353">
        <f>'MACROATTIVITÀ B'!G2720</f>
        <v>0</v>
      </c>
      <c r="DP30" s="353">
        <f>'MACROATTIVITÀ B'!G2721</f>
        <v>0</v>
      </c>
      <c r="DQ30" s="353">
        <f>'MACROATTIVITÀ B'!G2723</f>
        <v>0</v>
      </c>
      <c r="DR30" s="354">
        <f>'MACROATTIVITÀ B'!G2724</f>
        <v>0</v>
      </c>
      <c r="DS30" s="352">
        <f>'MACROATTIVITÀ B'!I2714</f>
        <v>0</v>
      </c>
      <c r="DT30" s="353">
        <f>'MACROATTIVITÀ B'!I2715</f>
        <v>0</v>
      </c>
      <c r="DU30" s="353">
        <f>'MACROATTIVITÀ B'!I2717</f>
        <v>0</v>
      </c>
      <c r="DV30" s="353">
        <f>'MACROATTIVITÀ B'!I2718</f>
        <v>0</v>
      </c>
      <c r="DW30" s="353">
        <f>'MACROATTIVITÀ B'!I2720</f>
        <v>0</v>
      </c>
      <c r="DX30" s="353">
        <f>'MACROATTIVITÀ B'!I2721</f>
        <v>0</v>
      </c>
      <c r="DY30" s="353">
        <f>'MACROATTIVITÀ B'!I2723</f>
        <v>0</v>
      </c>
      <c r="DZ30" s="354">
        <f>'MACROATTIVITÀ B'!I2724</f>
        <v>0</v>
      </c>
      <c r="EA30" s="355">
        <f>'MACROATTIVITÀ B'!K2714</f>
        <v>0</v>
      </c>
      <c r="EB30" s="353">
        <f>'MACROATTIVITÀ B'!K2715</f>
        <v>0</v>
      </c>
      <c r="EC30" s="353">
        <f>'MACROATTIVITÀ B'!K2717</f>
        <v>0</v>
      </c>
      <c r="ED30" s="353">
        <f>'MACROATTIVITÀ B'!K2718</f>
        <v>0</v>
      </c>
      <c r="EE30" s="353">
        <f>'MACROATTIVITÀ B'!K2720</f>
        <v>0</v>
      </c>
      <c r="EF30" s="353">
        <f>'MACROATTIVITÀ B'!K2721</f>
        <v>0</v>
      </c>
      <c r="EG30" s="353">
        <f>'MACROATTIVITÀ B'!K2723</f>
        <v>0</v>
      </c>
      <c r="EH30" s="356">
        <f>'MACROATTIVITÀ B'!K2724</f>
        <v>0</v>
      </c>
      <c r="EI30" s="357" t="s">
        <v>430</v>
      </c>
    </row>
    <row r="31" spans="1:139">
      <c r="A31" s="275" t="e">
        <f ca="1">_xlfn.XLOOKUP(B31,'MACROATTIVITÀ C'!C32,'MACROATTIVITÀ C'!G32)</f>
        <v>#NAME?</v>
      </c>
      <c r="B31" s="276" t="s">
        <v>166</v>
      </c>
      <c r="C31" s="276" t="s">
        <v>884</v>
      </c>
      <c r="D31" s="277" t="s">
        <v>607</v>
      </c>
      <c r="E31" s="277" t="s">
        <v>608</v>
      </c>
      <c r="F31" s="278" t="s">
        <v>167</v>
      </c>
      <c r="G31" s="358">
        <f>'MACROATTIVITÀ C'!E83</f>
        <v>370237.32999999996</v>
      </c>
      <c r="H31" s="359">
        <f>'MACROATTIVITÀ C'!E64</f>
        <v>178983.4</v>
      </c>
      <c r="I31" s="359">
        <f>'MACROATTIVITÀ C'!E70</f>
        <v>0</v>
      </c>
      <c r="J31" s="359">
        <f>'MACROATTIVITÀ C'!E65</f>
        <v>0</v>
      </c>
      <c r="K31" s="359">
        <f>'MACROATTIVITÀ C'!E66</f>
        <v>0</v>
      </c>
      <c r="L31" s="359">
        <f>'MACROATTIVITÀ C'!E67+'MACROATTIVITÀ C'!E68+'MACROATTIVITÀ C'!E69</f>
        <v>191253.93</v>
      </c>
      <c r="M31" s="360">
        <f>'MACROATTIVITÀ C'!$E73</f>
        <v>0</v>
      </c>
      <c r="N31" s="360">
        <f>'MACROATTIVITÀ C'!$E74</f>
        <v>0</v>
      </c>
      <c r="O31" s="360">
        <f>'MACROATTIVITÀ C'!$E75</f>
        <v>0</v>
      </c>
      <c r="P31" s="360">
        <f>'MACROATTIVITÀ C'!$E76</f>
        <v>0</v>
      </c>
      <c r="Q31" s="360">
        <f>'MACROATTIVITÀ C'!$E77</f>
        <v>0</v>
      </c>
      <c r="R31" s="360">
        <f>'MACROATTIVITÀ C'!$E78</f>
        <v>0</v>
      </c>
      <c r="S31" s="360">
        <f>'MACROATTIVITÀ C'!$E79</f>
        <v>0</v>
      </c>
      <c r="T31" s="360">
        <f>'MACROATTIVITÀ C'!$E80</f>
        <v>0</v>
      </c>
      <c r="U31" s="360">
        <f>'MACROATTIVITÀ C'!$E81</f>
        <v>0</v>
      </c>
      <c r="V31" s="361">
        <f>'MACROATTIVITÀ C'!E71+'MACROATTIVITÀ C'!E72+'MACROATTIVITÀ C'!E82</f>
        <v>0</v>
      </c>
      <c r="W31" s="362">
        <f>'MACROATTIVITÀ C'!G83</f>
        <v>370237.32999999996</v>
      </c>
      <c r="X31" s="359">
        <f>'MACROATTIVITÀ C'!G64</f>
        <v>178983.4</v>
      </c>
      <c r="Y31" s="359">
        <f>'MACROATTIVITÀ C'!G70</f>
        <v>0</v>
      </c>
      <c r="Z31" s="359">
        <f>'MACROATTIVITÀ C'!G65</f>
        <v>0</v>
      </c>
      <c r="AA31" s="359">
        <f>'MACROATTIVITÀ C'!G66</f>
        <v>0</v>
      </c>
      <c r="AB31" s="359">
        <f>'MACROATTIVITÀ C'!G67+'MACROATTIVITÀ C'!G68+'MACROATTIVITÀ C'!G69</f>
        <v>191253.93</v>
      </c>
      <c r="AC31" s="360">
        <f>'MACROATTIVITÀ C'!$G73</f>
        <v>0</v>
      </c>
      <c r="AD31" s="360">
        <f>'MACROATTIVITÀ C'!$G74</f>
        <v>0</v>
      </c>
      <c r="AE31" s="360">
        <f>'MACROATTIVITÀ C'!$G75</f>
        <v>0</v>
      </c>
      <c r="AF31" s="360">
        <f>'MACROATTIVITÀ C'!$G76</f>
        <v>0</v>
      </c>
      <c r="AG31" s="360">
        <f>'MACROATTIVITÀ C'!$G77</f>
        <v>0</v>
      </c>
      <c r="AH31" s="360">
        <f>'MACROATTIVITÀ C'!$G78</f>
        <v>0</v>
      </c>
      <c r="AI31" s="360">
        <f>'MACROATTIVITÀ C'!$G79</f>
        <v>0</v>
      </c>
      <c r="AJ31" s="360">
        <f>'MACROATTIVITÀ C'!$G80</f>
        <v>0</v>
      </c>
      <c r="AK31" s="360">
        <f>'MACROATTIVITÀ C'!$G81</f>
        <v>0</v>
      </c>
      <c r="AL31" s="360">
        <f>'MACROATTIVITÀ C'!G71+'MACROATTIVITÀ C'!G72+'MACROATTIVITÀ C'!G82</f>
        <v>0</v>
      </c>
      <c r="AM31" s="358">
        <f>'MACROATTIVITÀ C'!I83</f>
        <v>370237.32999999996</v>
      </c>
      <c r="AN31" s="359">
        <f>'MACROATTIVITÀ C'!I64</f>
        <v>178983.4</v>
      </c>
      <c r="AO31" s="359">
        <f>'MACROATTIVITÀ C'!I70</f>
        <v>0</v>
      </c>
      <c r="AP31" s="359">
        <f>'MACROATTIVITÀ C'!I65</f>
        <v>0</v>
      </c>
      <c r="AQ31" s="359">
        <f>'MACROATTIVITÀ C'!I66</f>
        <v>0</v>
      </c>
      <c r="AR31" s="359">
        <f>'MACROATTIVITÀ C'!I67+'MACROATTIVITÀ C'!I68+'MACROATTIVITÀ C'!I69</f>
        <v>191253.93</v>
      </c>
      <c r="AS31" s="360">
        <f>'MACROATTIVITÀ C'!$I73</f>
        <v>0</v>
      </c>
      <c r="AT31" s="360">
        <f>'MACROATTIVITÀ C'!$I74</f>
        <v>0</v>
      </c>
      <c r="AU31" s="360">
        <f>'MACROATTIVITÀ C'!$I75</f>
        <v>0</v>
      </c>
      <c r="AV31" s="360">
        <f>'MACROATTIVITÀ C'!$I76</f>
        <v>0</v>
      </c>
      <c r="AW31" s="360">
        <f>'MACROATTIVITÀ C'!$I77</f>
        <v>0</v>
      </c>
      <c r="AX31" s="360">
        <f>'MACROATTIVITÀ C'!$I78</f>
        <v>0</v>
      </c>
      <c r="AY31" s="360">
        <f>'MACROATTIVITÀ C'!$I79</f>
        <v>0</v>
      </c>
      <c r="AZ31" s="360">
        <f>'MACROATTIVITÀ C'!$I80</f>
        <v>0</v>
      </c>
      <c r="BA31" s="360">
        <f>'MACROATTIVITÀ C'!$I81</f>
        <v>0</v>
      </c>
      <c r="BB31" s="361">
        <f>'MACROATTIVITÀ C'!I71+'MACROATTIVITÀ C'!I72+'MACROATTIVITÀ C'!I82</f>
        <v>0</v>
      </c>
      <c r="BC31" s="358">
        <f>'MACROATTIVITÀ C'!K83</f>
        <v>1110711.99</v>
      </c>
      <c r="BD31" s="359">
        <f>'MACROATTIVITÀ C'!K64</f>
        <v>536950.19999999995</v>
      </c>
      <c r="BE31" s="359">
        <f>'MACROATTIVITÀ C'!K70</f>
        <v>0</v>
      </c>
      <c r="BF31" s="359">
        <f>'MACROATTIVITÀ C'!K65</f>
        <v>0</v>
      </c>
      <c r="BG31" s="359">
        <f>'MACROATTIVITÀ C'!K66</f>
        <v>0</v>
      </c>
      <c r="BH31" s="359">
        <f>'MACROATTIVITÀ C'!K67+'MACROATTIVITÀ C'!K68+'MACROATTIVITÀ C'!K69</f>
        <v>573761.79</v>
      </c>
      <c r="BI31" s="360">
        <f>'MACROATTIVITÀ C'!$K73</f>
        <v>0</v>
      </c>
      <c r="BJ31" s="360">
        <f>'MACROATTIVITÀ C'!$K74</f>
        <v>0</v>
      </c>
      <c r="BK31" s="360">
        <f>'MACROATTIVITÀ C'!$K75</f>
        <v>0</v>
      </c>
      <c r="BL31" s="360">
        <f>'MACROATTIVITÀ C'!$K76</f>
        <v>0</v>
      </c>
      <c r="BM31" s="360">
        <f>'MACROATTIVITÀ C'!$K77</f>
        <v>0</v>
      </c>
      <c r="BN31" s="360">
        <f>'MACROATTIVITÀ C'!$K78</f>
        <v>0</v>
      </c>
      <c r="BO31" s="360">
        <f>'MACROATTIVITÀ C'!$K79</f>
        <v>0</v>
      </c>
      <c r="BP31" s="360">
        <f>'MACROATTIVITÀ C'!$K80</f>
        <v>0</v>
      </c>
      <c r="BQ31" s="360">
        <f>'MACROATTIVITÀ C'!$K81</f>
        <v>0</v>
      </c>
      <c r="BR31" s="360">
        <f>'MACROATTIVITÀ C'!K71+'MACROATTIVITÀ C'!K72+'MACROATTIVITÀ C'!K82</f>
        <v>0</v>
      </c>
      <c r="BS31" s="358">
        <f>'MACROATTIVITÀ C'!E86</f>
        <v>95826.13</v>
      </c>
      <c r="BT31" s="359">
        <f>'MACROATTIVITÀ C'!E87</f>
        <v>152450.66</v>
      </c>
      <c r="BU31" s="359">
        <f>'MACROATTIVITÀ C'!E88</f>
        <v>121960.54</v>
      </c>
      <c r="BV31" s="359">
        <f>'MACROATTIVITÀ C'!E89</f>
        <v>0</v>
      </c>
      <c r="BW31" s="359">
        <f>'MACROATTIVITÀ C'!E90</f>
        <v>0</v>
      </c>
      <c r="BX31" s="359">
        <f>'MACROATTIVITÀ C'!E91</f>
        <v>0</v>
      </c>
      <c r="BY31" s="359">
        <f>'MACROATTIVITÀ C'!E92</f>
        <v>0</v>
      </c>
      <c r="BZ31" s="359">
        <f>'MACROATTIVITÀ C'!E93</f>
        <v>0</v>
      </c>
      <c r="CA31" s="360">
        <v>0</v>
      </c>
      <c r="CB31" s="358">
        <f>'MACROATTIVITÀ C'!G86</f>
        <v>95826.13</v>
      </c>
      <c r="CC31" s="359">
        <f>'MACROATTIVITÀ C'!G87</f>
        <v>152450.66</v>
      </c>
      <c r="CD31" s="359">
        <f>'MACROATTIVITÀ C'!G88</f>
        <v>121960.54</v>
      </c>
      <c r="CE31" s="359">
        <f>'MACROATTIVITÀ C'!G89</f>
        <v>0</v>
      </c>
      <c r="CF31" s="359">
        <f>'MACROATTIVITÀ C'!G90</f>
        <v>0</v>
      </c>
      <c r="CG31" s="359">
        <f>'MACROATTIVITÀ C'!G91</f>
        <v>0</v>
      </c>
      <c r="CH31" s="359">
        <f>'MACROATTIVITÀ C'!G92</f>
        <v>0</v>
      </c>
      <c r="CI31" s="359">
        <f>'MACROATTIVITÀ C'!G93</f>
        <v>0</v>
      </c>
      <c r="CJ31" s="360">
        <v>0</v>
      </c>
      <c r="CK31" s="358">
        <f>'MACROATTIVITÀ C'!I86</f>
        <v>95826.13</v>
      </c>
      <c r="CL31" s="359">
        <f>'MACROATTIVITÀ C'!I87</f>
        <v>152450.66</v>
      </c>
      <c r="CM31" s="359">
        <f>'MACROATTIVITÀ C'!I88</f>
        <v>121960.54</v>
      </c>
      <c r="CN31" s="359">
        <f>'MACROATTIVITÀ C'!I89</f>
        <v>0</v>
      </c>
      <c r="CO31" s="359">
        <f>'MACROATTIVITÀ C'!I90</f>
        <v>0</v>
      </c>
      <c r="CP31" s="359">
        <f>'MACROATTIVITÀ C'!I91</f>
        <v>0</v>
      </c>
      <c r="CQ31" s="359">
        <f>'MACROATTIVITÀ C'!I92</f>
        <v>0</v>
      </c>
      <c r="CR31" s="359">
        <f>'MACROATTIVITÀ C'!I93</f>
        <v>0</v>
      </c>
      <c r="CS31" s="361">
        <v>0</v>
      </c>
      <c r="CT31" s="362">
        <f>'MACROATTIVITÀ C'!K86</f>
        <v>287478.39</v>
      </c>
      <c r="CU31" s="359">
        <f>'MACROATTIVITÀ C'!K87</f>
        <v>457351.98</v>
      </c>
      <c r="CV31" s="359">
        <f>'MACROATTIVITÀ C'!K88</f>
        <v>365881.62</v>
      </c>
      <c r="CW31" s="359">
        <f>'MACROATTIVITÀ C'!K89</f>
        <v>0</v>
      </c>
      <c r="CX31" s="359">
        <f>'MACROATTIVITÀ C'!K90</f>
        <v>0</v>
      </c>
      <c r="CY31" s="359">
        <f>'MACROATTIVITÀ C'!K91</f>
        <v>0</v>
      </c>
      <c r="CZ31" s="359">
        <f>'MACROATTIVITÀ C'!K92</f>
        <v>0</v>
      </c>
      <c r="DA31" s="359">
        <f>'MACROATTIVITÀ C'!K93</f>
        <v>0</v>
      </c>
      <c r="DB31" s="361">
        <v>0</v>
      </c>
      <c r="DC31" s="284">
        <f>'MACROATTIVITÀ C'!E47</f>
        <v>22</v>
      </c>
      <c r="DD31" s="285">
        <f>'MACROATTIVITÀ C'!E48</f>
        <v>35</v>
      </c>
      <c r="DE31" s="285">
        <f>'MACROATTIVITÀ C'!E50</f>
        <v>28</v>
      </c>
      <c r="DF31" s="285">
        <f>'MACROATTIVITÀ C'!E51</f>
        <v>0</v>
      </c>
      <c r="DG31" s="285">
        <f>'MACROATTIVITÀ C'!E53</f>
        <v>0</v>
      </c>
      <c r="DH31" s="285">
        <f>'MACROATTIVITÀ C'!E54</f>
        <v>0</v>
      </c>
      <c r="DI31" s="285">
        <f>'MACROATTIVITÀ C'!E56</f>
        <v>0</v>
      </c>
      <c r="DJ31" s="286">
        <f>'MACROATTIVITÀ C'!E57</f>
        <v>0</v>
      </c>
      <c r="DK31" s="284">
        <f>'MACROATTIVITÀ C'!G47</f>
        <v>24</v>
      </c>
      <c r="DL31" s="285">
        <f>'MACROATTIVITÀ C'!G48</f>
        <v>37</v>
      </c>
      <c r="DM31" s="285">
        <f>'MACROATTIVITÀ C'!G50</f>
        <v>31</v>
      </c>
      <c r="DN31" s="285">
        <f>'MACROATTIVITÀ C'!G51</f>
        <v>0</v>
      </c>
      <c r="DO31" s="285">
        <f>'MACROATTIVITÀ C'!G53</f>
        <v>0</v>
      </c>
      <c r="DP31" s="285">
        <f>'MACROATTIVITÀ C'!G54</f>
        <v>0</v>
      </c>
      <c r="DQ31" s="285">
        <f>'MACROATTIVITÀ C'!G56</f>
        <v>0</v>
      </c>
      <c r="DR31" s="286">
        <f>'MACROATTIVITÀ C'!G57</f>
        <v>0</v>
      </c>
      <c r="DS31" s="284">
        <f>'MACROATTIVITÀ C'!I47</f>
        <v>27</v>
      </c>
      <c r="DT31" s="285">
        <f>'MACROATTIVITÀ C'!I48</f>
        <v>41</v>
      </c>
      <c r="DU31" s="285">
        <f>'MACROATTIVITÀ C'!I50</f>
        <v>35</v>
      </c>
      <c r="DV31" s="285">
        <f>'MACROATTIVITÀ C'!I51</f>
        <v>0</v>
      </c>
      <c r="DW31" s="285">
        <f>'MACROATTIVITÀ C'!I53</f>
        <v>0</v>
      </c>
      <c r="DX31" s="285">
        <f>'MACROATTIVITÀ C'!I54</f>
        <v>0</v>
      </c>
      <c r="DY31" s="285">
        <f>'MACROATTIVITÀ C'!I56</f>
        <v>0</v>
      </c>
      <c r="DZ31" s="286">
        <f>'MACROATTIVITÀ C'!I57</f>
        <v>0</v>
      </c>
      <c r="EA31" s="287">
        <f>'MACROATTIVITÀ C'!K47</f>
        <v>73</v>
      </c>
      <c r="EB31" s="285">
        <f>'MACROATTIVITÀ C'!K48</f>
        <v>113</v>
      </c>
      <c r="EC31" s="285">
        <f>'MACROATTIVITÀ C'!K50</f>
        <v>94</v>
      </c>
      <c r="ED31" s="285">
        <f>'MACROATTIVITÀ C'!K51</f>
        <v>0</v>
      </c>
      <c r="EE31" s="285">
        <f>'MACROATTIVITÀ C'!K53</f>
        <v>0</v>
      </c>
      <c r="EF31" s="285">
        <f>'MACROATTIVITÀ C'!K54</f>
        <v>0</v>
      </c>
      <c r="EG31" s="285">
        <f>'MACROATTIVITÀ C'!K56</f>
        <v>0</v>
      </c>
      <c r="EH31" s="288">
        <f>'MACROATTIVITÀ C'!K57</f>
        <v>0</v>
      </c>
      <c r="EI31" s="363" t="s">
        <v>430</v>
      </c>
    </row>
    <row r="32" spans="1:139">
      <c r="A32" s="290" t="e">
        <f ca="1">_xlfn.XLOOKUP(B32,'MACROATTIVITÀ C'!C159,'MACROATTIVITÀ C'!G159)</f>
        <v>#NAME?</v>
      </c>
      <c r="B32" s="291" t="s">
        <v>169</v>
      </c>
      <c r="C32" s="291" t="s">
        <v>884</v>
      </c>
      <c r="D32" s="292" t="s">
        <v>607</v>
      </c>
      <c r="E32" s="292" t="s">
        <v>608</v>
      </c>
      <c r="F32" s="293" t="s">
        <v>614</v>
      </c>
      <c r="G32" s="336">
        <f>'MACROATTIVITÀ C'!E210</f>
        <v>44644.41</v>
      </c>
      <c r="H32" s="337">
        <f>'MACROATTIVITÀ C'!E191</f>
        <v>0</v>
      </c>
      <c r="I32" s="337">
        <f>'MACROATTIVITÀ C'!E197</f>
        <v>0</v>
      </c>
      <c r="J32" s="337">
        <f>'MACROATTIVITÀ C'!E192</f>
        <v>0</v>
      </c>
      <c r="K32" s="337">
        <f>'MACROATTIVITÀ C'!E193</f>
        <v>0</v>
      </c>
      <c r="L32" s="337">
        <f>'MACROATTIVITÀ C'!E194+'MACROATTIVITÀ C'!E195+'MACROATTIVITÀ C'!E196</f>
        <v>0</v>
      </c>
      <c r="M32" s="338">
        <f>'MACROATTIVITÀ C'!$E200</f>
        <v>0</v>
      </c>
      <c r="N32" s="338">
        <f>'MACROATTIVITÀ C'!$E201</f>
        <v>0</v>
      </c>
      <c r="O32" s="338">
        <f>'MACROATTIVITÀ C'!$E202</f>
        <v>0</v>
      </c>
      <c r="P32" s="338">
        <f>'MACROATTIVITÀ C'!$E203</f>
        <v>0</v>
      </c>
      <c r="Q32" s="338">
        <f>'MACROATTIVITÀ C'!$E204</f>
        <v>0</v>
      </c>
      <c r="R32" s="338">
        <f>'MACROATTIVITÀ C'!$E205</f>
        <v>0</v>
      </c>
      <c r="S32" s="338">
        <f>'MACROATTIVITÀ C'!$E206</f>
        <v>44644.41</v>
      </c>
      <c r="T32" s="338">
        <f>'MACROATTIVITÀ C'!$E207</f>
        <v>0</v>
      </c>
      <c r="U32" s="338">
        <f>'MACROATTIVITÀ C'!$E208</f>
        <v>0</v>
      </c>
      <c r="V32" s="339">
        <f>'MACROATTIVITÀ C'!E198+'MACROATTIVITÀ C'!E199+'MACROATTIVITÀ C'!E209</f>
        <v>0</v>
      </c>
      <c r="W32" s="340">
        <f>'MACROATTIVITÀ C'!G210</f>
        <v>44644.41</v>
      </c>
      <c r="X32" s="337">
        <f>'MACROATTIVITÀ C'!G191</f>
        <v>0</v>
      </c>
      <c r="Y32" s="337">
        <f>'MACROATTIVITÀ C'!G197</f>
        <v>0</v>
      </c>
      <c r="Z32" s="337">
        <f>'MACROATTIVITÀ C'!G192</f>
        <v>0</v>
      </c>
      <c r="AA32" s="337">
        <f>'MACROATTIVITÀ C'!G193</f>
        <v>0</v>
      </c>
      <c r="AB32" s="337">
        <f>'MACROATTIVITÀ C'!G194+'MACROATTIVITÀ C'!G195+'MACROATTIVITÀ C'!G196</f>
        <v>0</v>
      </c>
      <c r="AC32" s="338">
        <f>'MACROATTIVITÀ C'!$G200</f>
        <v>0</v>
      </c>
      <c r="AD32" s="338">
        <f>'MACROATTIVITÀ C'!$G201</f>
        <v>0</v>
      </c>
      <c r="AE32" s="338">
        <f>'MACROATTIVITÀ C'!$G202</f>
        <v>0</v>
      </c>
      <c r="AF32" s="338">
        <f>'MACROATTIVITÀ C'!$G203</f>
        <v>0</v>
      </c>
      <c r="AG32" s="338">
        <f>'MACROATTIVITÀ C'!$G204</f>
        <v>0</v>
      </c>
      <c r="AH32" s="338">
        <f>'MACROATTIVITÀ C'!$G205</f>
        <v>0</v>
      </c>
      <c r="AI32" s="338">
        <f>'MACROATTIVITÀ C'!$G206</f>
        <v>44644.41</v>
      </c>
      <c r="AJ32" s="338">
        <f>'MACROATTIVITÀ C'!$G207</f>
        <v>0</v>
      </c>
      <c r="AK32" s="338">
        <f>'MACROATTIVITÀ C'!$G208</f>
        <v>0</v>
      </c>
      <c r="AL32" s="338">
        <f>'MACROATTIVITÀ C'!G198+'MACROATTIVITÀ C'!G199+'MACROATTIVITÀ C'!G209</f>
        <v>0</v>
      </c>
      <c r="AM32" s="336">
        <f>'MACROATTIVITÀ C'!I210</f>
        <v>44644.41</v>
      </c>
      <c r="AN32" s="337">
        <f>'MACROATTIVITÀ C'!I191</f>
        <v>0</v>
      </c>
      <c r="AO32" s="337">
        <f>'MACROATTIVITÀ C'!I197</f>
        <v>0</v>
      </c>
      <c r="AP32" s="337">
        <f>'MACROATTIVITÀ C'!I192</f>
        <v>0</v>
      </c>
      <c r="AQ32" s="337">
        <f>'MACROATTIVITÀ C'!I193</f>
        <v>0</v>
      </c>
      <c r="AR32" s="337">
        <f>'MACROATTIVITÀ C'!I194+'MACROATTIVITÀ C'!I195+'MACROATTIVITÀ C'!I196</f>
        <v>0</v>
      </c>
      <c r="AS32" s="338">
        <f>'MACROATTIVITÀ C'!$I200</f>
        <v>0</v>
      </c>
      <c r="AT32" s="338">
        <f>'MACROATTIVITÀ C'!$I201</f>
        <v>0</v>
      </c>
      <c r="AU32" s="338">
        <f>'MACROATTIVITÀ C'!$I202</f>
        <v>0</v>
      </c>
      <c r="AV32" s="338">
        <f>'MACROATTIVITÀ C'!$I203</f>
        <v>0</v>
      </c>
      <c r="AW32" s="338">
        <f>'MACROATTIVITÀ C'!$I204</f>
        <v>0</v>
      </c>
      <c r="AX32" s="338">
        <f>'MACROATTIVITÀ C'!$I205</f>
        <v>0</v>
      </c>
      <c r="AY32" s="338">
        <f>'MACROATTIVITÀ C'!$I206</f>
        <v>44644.41</v>
      </c>
      <c r="AZ32" s="338">
        <f>'MACROATTIVITÀ C'!$I207</f>
        <v>0</v>
      </c>
      <c r="BA32" s="338">
        <f>'MACROATTIVITÀ C'!$I208</f>
        <v>0</v>
      </c>
      <c r="BB32" s="339">
        <f>'MACROATTIVITÀ C'!I198+'MACROATTIVITÀ C'!I199+'MACROATTIVITÀ C'!I209</f>
        <v>0</v>
      </c>
      <c r="BC32" s="336">
        <f>'MACROATTIVITÀ C'!K210</f>
        <v>133933.23000000001</v>
      </c>
      <c r="BD32" s="337">
        <f>'MACROATTIVITÀ C'!K191</f>
        <v>0</v>
      </c>
      <c r="BE32" s="337">
        <f>'MACROATTIVITÀ C'!K197</f>
        <v>0</v>
      </c>
      <c r="BF32" s="337">
        <f>'MACROATTIVITÀ C'!K192</f>
        <v>0</v>
      </c>
      <c r="BG32" s="337">
        <f>'MACROATTIVITÀ C'!K193</f>
        <v>0</v>
      </c>
      <c r="BH32" s="337">
        <f>'MACROATTIVITÀ C'!K194+'MACROATTIVITÀ C'!K195+'MACROATTIVITÀ C'!K196</f>
        <v>0</v>
      </c>
      <c r="BI32" s="338">
        <f>'MACROATTIVITÀ C'!$K200</f>
        <v>0</v>
      </c>
      <c r="BJ32" s="338">
        <f>'MACROATTIVITÀ C'!$K201</f>
        <v>0</v>
      </c>
      <c r="BK32" s="338">
        <f>'MACROATTIVITÀ C'!$K202</f>
        <v>0</v>
      </c>
      <c r="BL32" s="338">
        <f>'MACROATTIVITÀ C'!$K203</f>
        <v>0</v>
      </c>
      <c r="BM32" s="338">
        <f>'MACROATTIVITÀ C'!$K204</f>
        <v>0</v>
      </c>
      <c r="BN32" s="338">
        <f>'MACROATTIVITÀ C'!$K205</f>
        <v>0</v>
      </c>
      <c r="BO32" s="338">
        <f>'MACROATTIVITÀ C'!$K206</f>
        <v>133933.23000000001</v>
      </c>
      <c r="BP32" s="338">
        <f>'MACROATTIVITÀ C'!$K207</f>
        <v>0</v>
      </c>
      <c r="BQ32" s="338">
        <f>'MACROATTIVITÀ C'!$K208</f>
        <v>0</v>
      </c>
      <c r="BR32" s="338">
        <f>'MACROATTIVITÀ C'!K198+'MACROATTIVITÀ C'!K199+'MACROATTIVITÀ C'!K209</f>
        <v>0</v>
      </c>
      <c r="BS32" s="336">
        <f>'MACROATTIVITÀ C'!E213</f>
        <v>44644.41</v>
      </c>
      <c r="BT32" s="337">
        <f>'MACROATTIVITÀ C'!E214</f>
        <v>0</v>
      </c>
      <c r="BU32" s="337">
        <f>'MACROATTIVITÀ C'!E215</f>
        <v>0</v>
      </c>
      <c r="BV32" s="337">
        <f>'MACROATTIVITÀ C'!E216</f>
        <v>0</v>
      </c>
      <c r="BW32" s="337">
        <f>'MACROATTIVITÀ C'!E217</f>
        <v>0</v>
      </c>
      <c r="BX32" s="337">
        <f>'MACROATTIVITÀ C'!E218</f>
        <v>0</v>
      </c>
      <c r="BY32" s="337">
        <f>'MACROATTIVITÀ C'!E219</f>
        <v>0</v>
      </c>
      <c r="BZ32" s="337">
        <f>'MACROATTIVITÀ C'!E220</f>
        <v>0</v>
      </c>
      <c r="CA32" s="338">
        <v>0</v>
      </c>
      <c r="CB32" s="336">
        <f>'MACROATTIVITÀ C'!G213</f>
        <v>44644.41</v>
      </c>
      <c r="CC32" s="337">
        <f>'MACROATTIVITÀ C'!G214</f>
        <v>0</v>
      </c>
      <c r="CD32" s="337">
        <f>'MACROATTIVITÀ C'!G215</f>
        <v>0</v>
      </c>
      <c r="CE32" s="337">
        <f>'MACROATTIVITÀ C'!G216</f>
        <v>0</v>
      </c>
      <c r="CF32" s="337">
        <f>'MACROATTIVITÀ C'!G217</f>
        <v>0</v>
      </c>
      <c r="CG32" s="337">
        <f>'MACROATTIVITÀ C'!G218</f>
        <v>0</v>
      </c>
      <c r="CH32" s="337">
        <f>'MACROATTIVITÀ C'!G219</f>
        <v>0</v>
      </c>
      <c r="CI32" s="337">
        <f>'MACROATTIVITÀ C'!G220</f>
        <v>0</v>
      </c>
      <c r="CJ32" s="338">
        <v>0</v>
      </c>
      <c r="CK32" s="336">
        <f>'MACROATTIVITÀ C'!I213</f>
        <v>44644.41</v>
      </c>
      <c r="CL32" s="337">
        <f>'MACROATTIVITÀ C'!I214</f>
        <v>0</v>
      </c>
      <c r="CM32" s="337">
        <f>'MACROATTIVITÀ C'!I215</f>
        <v>0</v>
      </c>
      <c r="CN32" s="337">
        <f>'MACROATTIVITÀ C'!I216</f>
        <v>0</v>
      </c>
      <c r="CO32" s="337">
        <f>'MACROATTIVITÀ C'!I217</f>
        <v>0</v>
      </c>
      <c r="CP32" s="337">
        <f>'MACROATTIVITÀ C'!I218</f>
        <v>0</v>
      </c>
      <c r="CQ32" s="337">
        <f>'MACROATTIVITÀ C'!I219</f>
        <v>0</v>
      </c>
      <c r="CR32" s="337">
        <f>'MACROATTIVITÀ C'!I220</f>
        <v>0</v>
      </c>
      <c r="CS32" s="339">
        <v>0</v>
      </c>
      <c r="CT32" s="340">
        <f>'MACROATTIVITÀ C'!K213</f>
        <v>133933.23000000001</v>
      </c>
      <c r="CU32" s="337">
        <f>'MACROATTIVITÀ C'!K214</f>
        <v>0</v>
      </c>
      <c r="CV32" s="337">
        <f>'MACROATTIVITÀ C'!K215</f>
        <v>0</v>
      </c>
      <c r="CW32" s="337">
        <f>'MACROATTIVITÀ C'!K216</f>
        <v>0</v>
      </c>
      <c r="CX32" s="337">
        <f>'MACROATTIVITÀ C'!K217</f>
        <v>0</v>
      </c>
      <c r="CY32" s="337">
        <f>'MACROATTIVITÀ C'!K218</f>
        <v>0</v>
      </c>
      <c r="CZ32" s="337">
        <f>'MACROATTIVITÀ C'!K219</f>
        <v>0</v>
      </c>
      <c r="DA32" s="337">
        <f>'MACROATTIVITÀ C'!K220</f>
        <v>0</v>
      </c>
      <c r="DB32" s="339">
        <v>0</v>
      </c>
      <c r="DC32" s="299">
        <f>'MACROATTIVITÀ C'!E174</f>
        <v>6</v>
      </c>
      <c r="DD32" s="300">
        <f>'MACROATTIVITÀ C'!E175</f>
        <v>0</v>
      </c>
      <c r="DE32" s="300">
        <f>'MACROATTIVITÀ C'!E177</f>
        <v>0</v>
      </c>
      <c r="DF32" s="300">
        <f>'MACROATTIVITÀ C'!E178</f>
        <v>0</v>
      </c>
      <c r="DG32" s="300">
        <f>'MACROATTIVITÀ C'!E180</f>
        <v>0</v>
      </c>
      <c r="DH32" s="300">
        <f>'MACROATTIVITÀ C'!E181</f>
        <v>0</v>
      </c>
      <c r="DI32" s="300">
        <f>'MACROATTIVITÀ C'!E183</f>
        <v>0</v>
      </c>
      <c r="DJ32" s="301">
        <f>'MACROATTIVITÀ C'!E184</f>
        <v>0</v>
      </c>
      <c r="DK32" s="299">
        <f>'MACROATTIVITÀ C'!G174</f>
        <v>6</v>
      </c>
      <c r="DL32" s="300">
        <f>'MACROATTIVITÀ C'!G175</f>
        <v>0</v>
      </c>
      <c r="DM32" s="300">
        <f>'MACROATTIVITÀ C'!G177</f>
        <v>0</v>
      </c>
      <c r="DN32" s="300">
        <f>'MACROATTIVITÀ C'!G178</f>
        <v>0</v>
      </c>
      <c r="DO32" s="300">
        <f>'MACROATTIVITÀ C'!G180</f>
        <v>0</v>
      </c>
      <c r="DP32" s="300">
        <f>'MACROATTIVITÀ C'!G181</f>
        <v>0</v>
      </c>
      <c r="DQ32" s="300">
        <f>'MACROATTIVITÀ C'!G183</f>
        <v>0</v>
      </c>
      <c r="DR32" s="301">
        <f>'MACROATTIVITÀ C'!G184</f>
        <v>0</v>
      </c>
      <c r="DS32" s="299">
        <f>'MACROATTIVITÀ C'!I174</f>
        <v>6</v>
      </c>
      <c r="DT32" s="300">
        <f>'MACROATTIVITÀ C'!I175</f>
        <v>0</v>
      </c>
      <c r="DU32" s="300">
        <f>'MACROATTIVITÀ C'!I177</f>
        <v>0</v>
      </c>
      <c r="DV32" s="300">
        <f>'MACROATTIVITÀ C'!I178</f>
        <v>0</v>
      </c>
      <c r="DW32" s="300">
        <f>'MACROATTIVITÀ C'!I180</f>
        <v>0</v>
      </c>
      <c r="DX32" s="300">
        <f>'MACROATTIVITÀ C'!I181</f>
        <v>0</v>
      </c>
      <c r="DY32" s="300">
        <f>'MACROATTIVITÀ C'!I183</f>
        <v>0</v>
      </c>
      <c r="DZ32" s="301">
        <f>'MACROATTIVITÀ C'!I184</f>
        <v>0</v>
      </c>
      <c r="EA32" s="302">
        <f>'MACROATTIVITÀ C'!K174</f>
        <v>18</v>
      </c>
      <c r="EB32" s="300">
        <f>'MACROATTIVITÀ C'!K175</f>
        <v>0</v>
      </c>
      <c r="EC32" s="300">
        <f>'MACROATTIVITÀ C'!K177</f>
        <v>0</v>
      </c>
      <c r="ED32" s="300">
        <f>'MACROATTIVITÀ C'!K178</f>
        <v>0</v>
      </c>
      <c r="EE32" s="300">
        <f>'MACROATTIVITÀ C'!K180</f>
        <v>0</v>
      </c>
      <c r="EF32" s="300">
        <f>'MACROATTIVITÀ C'!K181</f>
        <v>0</v>
      </c>
      <c r="EG32" s="300">
        <f>'MACROATTIVITÀ C'!K183</f>
        <v>0</v>
      </c>
      <c r="EH32" s="303">
        <f>'MACROATTIVITÀ C'!K184</f>
        <v>0</v>
      </c>
      <c r="EI32" s="341" t="s">
        <v>430</v>
      </c>
    </row>
    <row r="33" spans="1:139">
      <c r="A33" s="290" t="e">
        <f ca="1">_xlfn.XLOOKUP(B33,'MACROATTIVITÀ C'!C286,'MACROATTIVITÀ C'!G286)</f>
        <v>#NAME?</v>
      </c>
      <c r="B33" s="291" t="s">
        <v>173</v>
      </c>
      <c r="C33" s="291" t="s">
        <v>885</v>
      </c>
      <c r="D33" s="292" t="s">
        <v>607</v>
      </c>
      <c r="E33" s="292" t="s">
        <v>617</v>
      </c>
      <c r="F33" s="293" t="s">
        <v>174</v>
      </c>
      <c r="G33" s="336">
        <f>'MACROATTIVITÀ C'!E337</f>
        <v>684139.04</v>
      </c>
      <c r="H33" s="337">
        <f>'MACROATTIVITÀ C'!E318</f>
        <v>14400</v>
      </c>
      <c r="I33" s="337">
        <f>'MACROATTIVITÀ C'!E324</f>
        <v>0</v>
      </c>
      <c r="J33" s="337">
        <f>'MACROATTIVITÀ C'!E319</f>
        <v>0</v>
      </c>
      <c r="K33" s="337">
        <f>'MACROATTIVITÀ C'!E320</f>
        <v>0</v>
      </c>
      <c r="L33" s="337">
        <f>'MACROATTIVITÀ C'!E321+'MACROATTIVITÀ C'!E322+'MACROATTIVITÀ C'!E323</f>
        <v>669739.04</v>
      </c>
      <c r="M33" s="338">
        <f>'MACROATTIVITÀ C'!$E327</f>
        <v>0</v>
      </c>
      <c r="N33" s="338">
        <f>'MACROATTIVITÀ C'!$E328</f>
        <v>0</v>
      </c>
      <c r="O33" s="338">
        <f>'MACROATTIVITÀ C'!$E329</f>
        <v>0</v>
      </c>
      <c r="P33" s="338">
        <f>'MACROATTIVITÀ C'!$E330</f>
        <v>0</v>
      </c>
      <c r="Q33" s="338">
        <f>'MACROATTIVITÀ C'!$E331</f>
        <v>0</v>
      </c>
      <c r="R33" s="338">
        <f>'MACROATTIVITÀ C'!$E332</f>
        <v>0</v>
      </c>
      <c r="S33" s="338">
        <f>'MACROATTIVITÀ C'!$E333</f>
        <v>0</v>
      </c>
      <c r="T33" s="338">
        <f>'MACROATTIVITÀ C'!$E334</f>
        <v>0</v>
      </c>
      <c r="U33" s="338">
        <f>'MACROATTIVITÀ C'!$E335</f>
        <v>0</v>
      </c>
      <c r="V33" s="339">
        <f>'MACROATTIVITÀ C'!E325+'MACROATTIVITÀ C'!E326+'MACROATTIVITÀ C'!E336</f>
        <v>0</v>
      </c>
      <c r="W33" s="340">
        <f>'MACROATTIVITÀ C'!G337</f>
        <v>684139.04</v>
      </c>
      <c r="X33" s="337">
        <f>'MACROATTIVITÀ C'!G318</f>
        <v>14400</v>
      </c>
      <c r="Y33" s="337">
        <f>'MACROATTIVITÀ C'!G324</f>
        <v>0</v>
      </c>
      <c r="Z33" s="337">
        <f>'MACROATTIVITÀ C'!G319</f>
        <v>0</v>
      </c>
      <c r="AA33" s="337">
        <f>'MACROATTIVITÀ C'!G320</f>
        <v>0</v>
      </c>
      <c r="AB33" s="337">
        <f>'MACROATTIVITÀ C'!G321+'MACROATTIVITÀ C'!G322+'MACROATTIVITÀ C'!G323</f>
        <v>669739.04</v>
      </c>
      <c r="AC33" s="338">
        <f>'MACROATTIVITÀ C'!$G327</f>
        <v>0</v>
      </c>
      <c r="AD33" s="338">
        <f>'MACROATTIVITÀ C'!$G328</f>
        <v>0</v>
      </c>
      <c r="AE33" s="338">
        <f>'MACROATTIVITÀ C'!$G329</f>
        <v>0</v>
      </c>
      <c r="AF33" s="338">
        <f>'MACROATTIVITÀ C'!$G330</f>
        <v>0</v>
      </c>
      <c r="AG33" s="338">
        <f>'MACROATTIVITÀ C'!$G331</f>
        <v>0</v>
      </c>
      <c r="AH33" s="338">
        <f>'MACROATTIVITÀ C'!$G332</f>
        <v>0</v>
      </c>
      <c r="AI33" s="338">
        <f>'MACROATTIVITÀ C'!G333</f>
        <v>0</v>
      </c>
      <c r="AJ33" s="338">
        <f>'MACROATTIVITÀ C'!$G334</f>
        <v>0</v>
      </c>
      <c r="AK33" s="338">
        <f>'MACROATTIVITÀ C'!$G335</f>
        <v>0</v>
      </c>
      <c r="AL33" s="338">
        <f>'MACROATTIVITÀ C'!G325+'MACROATTIVITÀ C'!G326+'MACROATTIVITÀ C'!G336</f>
        <v>0</v>
      </c>
      <c r="AM33" s="336">
        <f>'MACROATTIVITÀ C'!I337</f>
        <v>684139.04</v>
      </c>
      <c r="AN33" s="337">
        <f>'MACROATTIVITÀ C'!I318</f>
        <v>14400</v>
      </c>
      <c r="AO33" s="337">
        <f>'MACROATTIVITÀ C'!I324</f>
        <v>0</v>
      </c>
      <c r="AP33" s="337">
        <f>'MACROATTIVITÀ C'!I319</f>
        <v>0</v>
      </c>
      <c r="AQ33" s="337">
        <f>'MACROATTIVITÀ C'!I320</f>
        <v>0</v>
      </c>
      <c r="AR33" s="337">
        <f>'MACROATTIVITÀ C'!I321+'MACROATTIVITÀ C'!I322+'MACROATTIVITÀ C'!I323</f>
        <v>669739.04</v>
      </c>
      <c r="AS33" s="338">
        <f>'MACROATTIVITÀ C'!$I327</f>
        <v>0</v>
      </c>
      <c r="AT33" s="338">
        <f>'MACROATTIVITÀ C'!$I328</f>
        <v>0</v>
      </c>
      <c r="AU33" s="338">
        <f>'MACROATTIVITÀ C'!$I329</f>
        <v>0</v>
      </c>
      <c r="AV33" s="338">
        <f>'MACROATTIVITÀ C'!$I330</f>
        <v>0</v>
      </c>
      <c r="AW33" s="338">
        <f>'MACROATTIVITÀ C'!$I331</f>
        <v>0</v>
      </c>
      <c r="AX33" s="338">
        <f>'MACROATTIVITÀ C'!$I332</f>
        <v>0</v>
      </c>
      <c r="AY33" s="338">
        <f>'MACROATTIVITÀ C'!$I333</f>
        <v>0</v>
      </c>
      <c r="AZ33" s="338">
        <f>'MACROATTIVITÀ C'!$I334</f>
        <v>0</v>
      </c>
      <c r="BA33" s="338">
        <f>'MACROATTIVITÀ C'!$I335</f>
        <v>0</v>
      </c>
      <c r="BB33" s="339">
        <f>'MACROATTIVITÀ C'!I325+'MACROATTIVITÀ C'!I326+'MACROATTIVITÀ C'!I336</f>
        <v>0</v>
      </c>
      <c r="BC33" s="336">
        <f>'MACROATTIVITÀ C'!K336</f>
        <v>0</v>
      </c>
      <c r="BD33" s="337">
        <f>'MACROATTIVITÀ C'!K318</f>
        <v>43200</v>
      </c>
      <c r="BE33" s="337">
        <f>'MACROATTIVITÀ C'!K324</f>
        <v>0</v>
      </c>
      <c r="BF33" s="337">
        <f>'MACROATTIVITÀ C'!K319</f>
        <v>0</v>
      </c>
      <c r="BG33" s="337">
        <f>'MACROATTIVITÀ C'!K320</f>
        <v>0</v>
      </c>
      <c r="BH33" s="337">
        <f>'MACROATTIVITÀ C'!K321+'MACROATTIVITÀ C'!K322+'MACROATTIVITÀ C'!K323</f>
        <v>2009217.12</v>
      </c>
      <c r="BI33" s="338">
        <f>'MACROATTIVITÀ C'!$K327</f>
        <v>0</v>
      </c>
      <c r="BJ33" s="338">
        <f>'MACROATTIVITÀ C'!$K328</f>
        <v>0</v>
      </c>
      <c r="BK33" s="338">
        <f>'MACROATTIVITÀ C'!$K329</f>
        <v>0</v>
      </c>
      <c r="BL33" s="338">
        <f>'MACROATTIVITÀ C'!$K330</f>
        <v>0</v>
      </c>
      <c r="BM33" s="338">
        <f>'MACROATTIVITÀ C'!$K331</f>
        <v>0</v>
      </c>
      <c r="BN33" s="338">
        <f>'MACROATTIVITÀ C'!$K332</f>
        <v>0</v>
      </c>
      <c r="BO33" s="338">
        <f>'MACROATTIVITÀ C'!$K333</f>
        <v>0</v>
      </c>
      <c r="BP33" s="338">
        <f>'MACROATTIVITÀ C'!$K334</f>
        <v>0</v>
      </c>
      <c r="BQ33" s="338">
        <f>'MACROATTIVITÀ C'!$K335</f>
        <v>0</v>
      </c>
      <c r="BR33" s="338">
        <f>'MACROATTIVITÀ C'!K325+'MACROATTIVITÀ C'!K326+'MACROATTIVITÀ C'!K336</f>
        <v>0</v>
      </c>
      <c r="BS33" s="336">
        <f>'MACROATTIVITÀ C'!E340</f>
        <v>237961.4</v>
      </c>
      <c r="BT33" s="337">
        <f>'MACROATTIVITÀ C'!E341</f>
        <v>267706.53999999998</v>
      </c>
      <c r="BU33" s="337">
        <f>'MACROATTIVITÀ C'!E342</f>
        <v>178471.1</v>
      </c>
      <c r="BV33" s="337">
        <f>'MACROATTIVITÀ C'!E343</f>
        <v>0</v>
      </c>
      <c r="BW33" s="337">
        <f>'MACROATTIVITÀ C'!E344</f>
        <v>0</v>
      </c>
      <c r="BX33" s="337">
        <f>'MACROATTIVITÀ C'!E345</f>
        <v>0</v>
      </c>
      <c r="BY33" s="337">
        <f>'MACROATTIVITÀ C'!E346</f>
        <v>0</v>
      </c>
      <c r="BZ33" s="337">
        <f>'MACROATTIVITÀ C'!E347</f>
        <v>0</v>
      </c>
      <c r="CA33" s="338">
        <v>0</v>
      </c>
      <c r="CB33" s="336">
        <f>'MACROATTIVITÀ C'!G340</f>
        <v>237961.4</v>
      </c>
      <c r="CC33" s="337">
        <f>'MACROATTIVITÀ C'!G341</f>
        <v>267706.53999999998</v>
      </c>
      <c r="CD33" s="337">
        <f>'MACROATTIVITÀ C'!G342</f>
        <v>178471.1</v>
      </c>
      <c r="CE33" s="337">
        <f>'MACROATTIVITÀ C'!G343</f>
        <v>0</v>
      </c>
      <c r="CF33" s="337">
        <f>'MACROATTIVITÀ C'!G344</f>
        <v>0</v>
      </c>
      <c r="CG33" s="337">
        <f>'MACROATTIVITÀ C'!G345</f>
        <v>0</v>
      </c>
      <c r="CH33" s="337">
        <f>'MACROATTIVITÀ C'!G346</f>
        <v>0</v>
      </c>
      <c r="CI33" s="337">
        <f>'MACROATTIVITÀ C'!G347</f>
        <v>0</v>
      </c>
      <c r="CJ33" s="338">
        <v>0</v>
      </c>
      <c r="CK33" s="336">
        <f>'MACROATTIVITÀ C'!I340</f>
        <v>237961.4</v>
      </c>
      <c r="CL33" s="337">
        <f>'MACROATTIVITÀ C'!I341</f>
        <v>267706.53999999998</v>
      </c>
      <c r="CM33" s="337">
        <f>'MACROATTIVITÀ C'!I342</f>
        <v>178471.1</v>
      </c>
      <c r="CN33" s="337">
        <f>'MACROATTIVITÀ C'!I343</f>
        <v>0</v>
      </c>
      <c r="CO33" s="337">
        <f>'MACROATTIVITÀ C'!I344</f>
        <v>0</v>
      </c>
      <c r="CP33" s="337">
        <f>'MACROATTIVITÀ C'!I345</f>
        <v>0</v>
      </c>
      <c r="CQ33" s="337">
        <f>'MACROATTIVITÀ C'!I346</f>
        <v>0</v>
      </c>
      <c r="CR33" s="337">
        <f>'MACROATTIVITÀ C'!I347</f>
        <v>0</v>
      </c>
      <c r="CS33" s="339">
        <v>0</v>
      </c>
      <c r="CT33" s="340">
        <f>'MACROATTIVITÀ C'!K340</f>
        <v>713884.2</v>
      </c>
      <c r="CU33" s="337">
        <f>'MACROATTIVITÀ C'!K341</f>
        <v>803119.61999999988</v>
      </c>
      <c r="CV33" s="337">
        <f>'MACROATTIVITÀ C'!K342</f>
        <v>535413.30000000005</v>
      </c>
      <c r="CW33" s="337">
        <f>'MACROATTIVITÀ C'!K343</f>
        <v>0</v>
      </c>
      <c r="CX33" s="337">
        <f>'MACROATTIVITÀ C'!K344</f>
        <v>0</v>
      </c>
      <c r="CY33" s="337">
        <f>'MACROATTIVITÀ C'!K345</f>
        <v>0</v>
      </c>
      <c r="CZ33" s="337">
        <f>'MACROATTIVITÀ C'!K346</f>
        <v>0</v>
      </c>
      <c r="DA33" s="337">
        <f>'MACROATTIVITÀ C'!K347</f>
        <v>0</v>
      </c>
      <c r="DB33" s="339">
        <v>0</v>
      </c>
      <c r="DC33" s="299">
        <f>'MACROATTIVITÀ C'!E301</f>
        <v>40</v>
      </c>
      <c r="DD33" s="300">
        <f>'MACROATTIVITÀ C'!E302</f>
        <v>45</v>
      </c>
      <c r="DE33" s="300">
        <f>'MACROATTIVITÀ C'!E304</f>
        <v>30</v>
      </c>
      <c r="DF33" s="300">
        <f>'MACROATTIVITÀ C'!E305</f>
        <v>0</v>
      </c>
      <c r="DG33" s="300">
        <f>'MACROATTIVITÀ C'!E307</f>
        <v>0</v>
      </c>
      <c r="DH33" s="300">
        <f>'MACROATTIVITÀ C'!E308</f>
        <v>0</v>
      </c>
      <c r="DI33" s="300">
        <f>'MACROATTIVITÀ C'!E310</f>
        <v>0</v>
      </c>
      <c r="DJ33" s="301">
        <f>'MACROATTIVITÀ C'!E311</f>
        <v>0</v>
      </c>
      <c r="DK33" s="299">
        <f>'MACROATTIVITÀ C'!G301</f>
        <v>40</v>
      </c>
      <c r="DL33" s="300">
        <f>'MACROATTIVITÀ C'!G302</f>
        <v>45</v>
      </c>
      <c r="DM33" s="300">
        <f>'MACROATTIVITÀ C'!G304</f>
        <v>30</v>
      </c>
      <c r="DN33" s="300">
        <f>'MACROATTIVITÀ C'!G305</f>
        <v>0</v>
      </c>
      <c r="DO33" s="300">
        <f>'MACROATTIVITÀ C'!G307</f>
        <v>0</v>
      </c>
      <c r="DP33" s="300">
        <f>'MACROATTIVITÀ C'!G308</f>
        <v>0</v>
      </c>
      <c r="DQ33" s="300">
        <f>'MACROATTIVITÀ C'!G310</f>
        <v>0</v>
      </c>
      <c r="DR33" s="301">
        <f>'MACROATTIVITÀ C'!G311</f>
        <v>0</v>
      </c>
      <c r="DS33" s="299">
        <f>'MACROATTIVITÀ C'!I301</f>
        <v>40</v>
      </c>
      <c r="DT33" s="300">
        <f>'MACROATTIVITÀ C'!I302</f>
        <v>45</v>
      </c>
      <c r="DU33" s="300">
        <f>'MACROATTIVITÀ C'!I304</f>
        <v>30</v>
      </c>
      <c r="DV33" s="300">
        <f>'MACROATTIVITÀ C'!I305</f>
        <v>0</v>
      </c>
      <c r="DW33" s="300">
        <f>'MACROATTIVITÀ C'!I307</f>
        <v>0</v>
      </c>
      <c r="DX33" s="300">
        <f>'MACROATTIVITÀ C'!I308</f>
        <v>0</v>
      </c>
      <c r="DY33" s="300">
        <f>'MACROATTIVITÀ C'!I310</f>
        <v>0</v>
      </c>
      <c r="DZ33" s="301">
        <f>'MACROATTIVITÀ C'!I311</f>
        <v>0</v>
      </c>
      <c r="EA33" s="302">
        <f>'MACROATTIVITÀ C'!K301</f>
        <v>120</v>
      </c>
      <c r="EB33" s="300">
        <f>'MACROATTIVITÀ C'!K302</f>
        <v>135</v>
      </c>
      <c r="EC33" s="300">
        <f>'MACROATTIVITÀ C'!K304</f>
        <v>90</v>
      </c>
      <c r="ED33" s="300">
        <f>'MACROATTIVITÀ C'!K305</f>
        <v>0</v>
      </c>
      <c r="EE33" s="300">
        <f>'MACROATTIVITÀ C'!K307</f>
        <v>0</v>
      </c>
      <c r="EF33" s="300">
        <f>'MACROATTIVITÀ C'!K308</f>
        <v>0</v>
      </c>
      <c r="EG33" s="300">
        <f>'MACROATTIVITÀ C'!K310</f>
        <v>0</v>
      </c>
      <c r="EH33" s="303">
        <f>'MACROATTIVITÀ C'!K311</f>
        <v>0</v>
      </c>
      <c r="EI33" s="341" t="s">
        <v>430</v>
      </c>
    </row>
    <row r="34" spans="1:139">
      <c r="A34" s="290" t="e">
        <f ca="1">_xlfn.XLOOKUP(B34,'MACROATTIVITÀ C'!C413,'MACROATTIVITÀ C'!G413)</f>
        <v>#NAME?</v>
      </c>
      <c r="B34" s="291" t="s">
        <v>177</v>
      </c>
      <c r="C34" s="291" t="s">
        <v>885</v>
      </c>
      <c r="D34" s="292" t="s">
        <v>607</v>
      </c>
      <c r="E34" s="292" t="s">
        <v>617</v>
      </c>
      <c r="F34" s="293" t="s">
        <v>178</v>
      </c>
      <c r="G34" s="336">
        <f>'MACROATTIVITÀ C'!E464</f>
        <v>199082.56</v>
      </c>
      <c r="H34" s="337">
        <f>'MACROATTIVITÀ C'!E445</f>
        <v>45000</v>
      </c>
      <c r="I34" s="337">
        <f>'MACROATTIVITÀ C'!E451</f>
        <v>0</v>
      </c>
      <c r="J34" s="337">
        <f>'MACROATTIVITÀ C'!E446</f>
        <v>24082.560000000001</v>
      </c>
      <c r="K34" s="337">
        <f>'MACROATTIVITÀ C'!E447</f>
        <v>0</v>
      </c>
      <c r="L34" s="337">
        <f>'MACROATTIVITÀ C'!E448+'MACROATTIVITÀ C'!E449+'MACROATTIVITÀ C'!E450</f>
        <v>130000</v>
      </c>
      <c r="M34" s="338">
        <f>'MACROATTIVITÀ C'!$E454</f>
        <v>0</v>
      </c>
      <c r="N34" s="338">
        <f>'MACROATTIVITÀ C'!$E455</f>
        <v>0</v>
      </c>
      <c r="O34" s="338">
        <f>'MACROATTIVITÀ C'!$E456</f>
        <v>0</v>
      </c>
      <c r="P34" s="338">
        <f>'MACROATTIVITÀ C'!$E457</f>
        <v>0</v>
      </c>
      <c r="Q34" s="338">
        <f>'MACROATTIVITÀ C'!$E458</f>
        <v>0</v>
      </c>
      <c r="R34" s="338">
        <f>'MACROATTIVITÀ C'!$E459</f>
        <v>0</v>
      </c>
      <c r="S34" s="338">
        <f>'MACROATTIVITÀ C'!$E460</f>
        <v>0</v>
      </c>
      <c r="T34" s="338">
        <f>'MACROATTIVITÀ C'!$E461</f>
        <v>0</v>
      </c>
      <c r="U34" s="338">
        <f>'MACROATTIVITÀ C'!$E462</f>
        <v>0</v>
      </c>
      <c r="V34" s="339">
        <f>'MACROATTIVITÀ C'!E452+'MACROATTIVITÀ C'!E453+'MACROATTIVITÀ C'!E463</f>
        <v>0</v>
      </c>
      <c r="W34" s="340">
        <f>'MACROATTIVITÀ C'!G464</f>
        <v>199082.56</v>
      </c>
      <c r="X34" s="337">
        <f>'MACROATTIVITÀ C'!G445</f>
        <v>45000</v>
      </c>
      <c r="Y34" s="337">
        <f>'MACROATTIVITÀ C'!G451</f>
        <v>0</v>
      </c>
      <c r="Z34" s="337">
        <f>'MACROATTIVITÀ C'!G446</f>
        <v>24082.560000000001</v>
      </c>
      <c r="AA34" s="337">
        <f>'MACROATTIVITÀ C'!G447</f>
        <v>0</v>
      </c>
      <c r="AB34" s="337">
        <f>'MACROATTIVITÀ C'!G448+'MACROATTIVITÀ C'!G449+'MACROATTIVITÀ C'!G450</f>
        <v>130000</v>
      </c>
      <c r="AC34" s="338">
        <f>'MACROATTIVITÀ C'!$G454</f>
        <v>0</v>
      </c>
      <c r="AD34" s="338">
        <f>'MACROATTIVITÀ C'!$G455</f>
        <v>0</v>
      </c>
      <c r="AE34" s="338">
        <f>'MACROATTIVITÀ C'!$G456</f>
        <v>0</v>
      </c>
      <c r="AF34" s="338">
        <f>'MACROATTIVITÀ C'!$G457</f>
        <v>0</v>
      </c>
      <c r="AG34" s="338">
        <f>'MACROATTIVITÀ C'!$G458</f>
        <v>0</v>
      </c>
      <c r="AH34" s="338">
        <f>'MACROATTIVITÀ C'!$G459</f>
        <v>0</v>
      </c>
      <c r="AI34" s="338">
        <f>'MACROATTIVITÀ C'!$G460</f>
        <v>0</v>
      </c>
      <c r="AJ34" s="338">
        <f>'MACROATTIVITÀ C'!$G461</f>
        <v>0</v>
      </c>
      <c r="AK34" s="338">
        <f>'MACROATTIVITÀ C'!$G462</f>
        <v>0</v>
      </c>
      <c r="AL34" s="338">
        <f>'MACROATTIVITÀ C'!G452+'MACROATTIVITÀ C'!G453+'MACROATTIVITÀ C'!G463</f>
        <v>0</v>
      </c>
      <c r="AM34" s="336">
        <f>'MACROATTIVITÀ C'!I464</f>
        <v>199082.56</v>
      </c>
      <c r="AN34" s="337">
        <f>'MACROATTIVITÀ C'!I445</f>
        <v>45000</v>
      </c>
      <c r="AO34" s="337">
        <f>'MACROATTIVITÀ C'!I451</f>
        <v>0</v>
      </c>
      <c r="AP34" s="337">
        <f>'MACROATTIVITÀ C'!I446</f>
        <v>24082.560000000001</v>
      </c>
      <c r="AQ34" s="337">
        <f>'MACROATTIVITÀ C'!I447</f>
        <v>0</v>
      </c>
      <c r="AR34" s="337">
        <f>'MACROATTIVITÀ C'!I448+'MACROATTIVITÀ C'!I449+'MACROATTIVITÀ C'!I450</f>
        <v>130000</v>
      </c>
      <c r="AS34" s="338">
        <f>'MACROATTIVITÀ C'!$I454</f>
        <v>0</v>
      </c>
      <c r="AT34" s="338">
        <f>'MACROATTIVITÀ C'!$I455</f>
        <v>0</v>
      </c>
      <c r="AU34" s="338">
        <f>'MACROATTIVITÀ C'!$I456</f>
        <v>0</v>
      </c>
      <c r="AV34" s="338">
        <f>'MACROATTIVITÀ C'!$I457</f>
        <v>0</v>
      </c>
      <c r="AW34" s="338">
        <f>'MACROATTIVITÀ C'!$I458</f>
        <v>0</v>
      </c>
      <c r="AX34" s="338">
        <f>'MACROATTIVITÀ C'!$I459</f>
        <v>0</v>
      </c>
      <c r="AY34" s="338">
        <f>'MACROATTIVITÀ C'!$I460</f>
        <v>0</v>
      </c>
      <c r="AZ34" s="338">
        <f>'MACROATTIVITÀ C'!$I461</f>
        <v>0</v>
      </c>
      <c r="BA34" s="338">
        <f>'MACROATTIVITÀ C'!$I462</f>
        <v>0</v>
      </c>
      <c r="BB34" s="339">
        <f>'MACROATTIVITÀ C'!I452+'MACROATTIVITÀ C'!I453+'MACROATTIVITÀ C'!I463</f>
        <v>0</v>
      </c>
      <c r="BC34" s="336">
        <f>'MACROATTIVITÀ C'!K464</f>
        <v>597247.67999999993</v>
      </c>
      <c r="BD34" s="337">
        <f>'MACROATTIVITÀ C'!K445</f>
        <v>135000</v>
      </c>
      <c r="BE34" s="337">
        <f>'MACROATTIVITÀ C'!K451</f>
        <v>0</v>
      </c>
      <c r="BF34" s="337">
        <f>'MACROATTIVITÀ C'!K446</f>
        <v>72247.680000000008</v>
      </c>
      <c r="BG34" s="337">
        <f>'MACROATTIVITÀ C'!K447</f>
        <v>0</v>
      </c>
      <c r="BH34" s="337">
        <f>'MACROATTIVITÀ C'!K448+'MACROATTIVITÀ C'!K449+'MACROATTIVITÀ C'!K450</f>
        <v>390000</v>
      </c>
      <c r="BI34" s="338">
        <f>'MACROATTIVITÀ C'!$K454</f>
        <v>0</v>
      </c>
      <c r="BJ34" s="338">
        <f>'MACROATTIVITÀ C'!$K455</f>
        <v>0</v>
      </c>
      <c r="BK34" s="338">
        <f>'MACROATTIVITÀ C'!$K456</f>
        <v>0</v>
      </c>
      <c r="BL34" s="338">
        <f>'MACROATTIVITÀ C'!$K457</f>
        <v>0</v>
      </c>
      <c r="BM34" s="338">
        <f>'MACROATTIVITÀ C'!$K458</f>
        <v>0</v>
      </c>
      <c r="BN34" s="338">
        <f>'MACROATTIVITÀ C'!$K459</f>
        <v>0</v>
      </c>
      <c r="BO34" s="338">
        <f>'MACROATTIVITÀ C'!$K460</f>
        <v>0</v>
      </c>
      <c r="BP34" s="338">
        <f>'MACROATTIVITÀ C'!$K461</f>
        <v>0</v>
      </c>
      <c r="BQ34" s="338">
        <f>'MACROATTIVITÀ C'!$K462</f>
        <v>0</v>
      </c>
      <c r="BR34" s="338">
        <f>'MACROATTIVITÀ C'!K452+'MACROATTIVITÀ C'!K453+'MACROATTIVITÀ C'!K463</f>
        <v>0</v>
      </c>
      <c r="BS34" s="336">
        <f>'MACROATTIVITÀ C'!E467</f>
        <v>51709.75</v>
      </c>
      <c r="BT34" s="337">
        <f>'MACROATTIVITÀ C'!E468</f>
        <v>56880.73</v>
      </c>
      <c r="BU34" s="337">
        <f>'MACROATTIVITÀ C'!E469</f>
        <v>90492.08</v>
      </c>
      <c r="BV34" s="337">
        <f>'MACROATTIVITÀ C'!E470</f>
        <v>0</v>
      </c>
      <c r="BW34" s="337">
        <f>'MACROATTIVITÀ C'!E471</f>
        <v>0</v>
      </c>
      <c r="BX34" s="337">
        <f>'MACROATTIVITÀ C'!E472</f>
        <v>0</v>
      </c>
      <c r="BY34" s="337">
        <f>'MACROATTIVITÀ C'!E473</f>
        <v>0</v>
      </c>
      <c r="BZ34" s="337">
        <f>'MACROATTIVITÀ C'!E474</f>
        <v>0</v>
      </c>
      <c r="CA34" s="338">
        <v>0</v>
      </c>
      <c r="CB34" s="336">
        <f>'MACROATTIVITÀ C'!G467</f>
        <v>51709.75</v>
      </c>
      <c r="CC34" s="337">
        <f>'MACROATTIVITÀ C'!G468</f>
        <v>56880.73</v>
      </c>
      <c r="CD34" s="337">
        <f>'MACROATTIVITÀ C'!G469</f>
        <v>90492.08</v>
      </c>
      <c r="CE34" s="337">
        <f>'MACROATTIVITÀ C'!G470</f>
        <v>0</v>
      </c>
      <c r="CF34" s="337">
        <f>'MACROATTIVITÀ C'!G471</f>
        <v>0</v>
      </c>
      <c r="CG34" s="337">
        <f>'MACROATTIVITÀ C'!G472</f>
        <v>0</v>
      </c>
      <c r="CH34" s="337">
        <f>'MACROATTIVITÀ C'!G473</f>
        <v>0</v>
      </c>
      <c r="CI34" s="337">
        <f>'MACROATTIVITÀ C'!G474</f>
        <v>0</v>
      </c>
      <c r="CJ34" s="338">
        <v>0</v>
      </c>
      <c r="CK34" s="336">
        <f>'MACROATTIVITÀ C'!I467</f>
        <v>51709.75</v>
      </c>
      <c r="CL34" s="337">
        <f>'MACROATTIVITÀ C'!I468</f>
        <v>56880.73</v>
      </c>
      <c r="CM34" s="337">
        <f>'MACROATTIVITÀ C'!I469</f>
        <v>90492.08</v>
      </c>
      <c r="CN34" s="337">
        <f>'MACROATTIVITÀ C'!I470</f>
        <v>0</v>
      </c>
      <c r="CO34" s="337">
        <f>'MACROATTIVITÀ C'!I471</f>
        <v>0</v>
      </c>
      <c r="CP34" s="337">
        <f>'MACROATTIVITÀ C'!I472</f>
        <v>0</v>
      </c>
      <c r="CQ34" s="337">
        <f>'MACROATTIVITÀ C'!I473</f>
        <v>0</v>
      </c>
      <c r="CR34" s="337">
        <f>'MACROATTIVITÀ C'!I474</f>
        <v>0</v>
      </c>
      <c r="CS34" s="339">
        <v>0</v>
      </c>
      <c r="CT34" s="340">
        <f>'MACROATTIVITÀ C'!K467</f>
        <v>155129.25</v>
      </c>
      <c r="CU34" s="337">
        <f>'MACROATTIVITÀ C'!K468</f>
        <v>170642.19</v>
      </c>
      <c r="CV34" s="337">
        <f>'MACROATTIVITÀ C'!K469</f>
        <v>271476.24</v>
      </c>
      <c r="CW34" s="337">
        <f>'MACROATTIVITÀ C'!K470</f>
        <v>0</v>
      </c>
      <c r="CX34" s="337">
        <f>'MACROATTIVITÀ C'!K471</f>
        <v>0</v>
      </c>
      <c r="CY34" s="337">
        <f>'MACROATTIVITÀ C'!K472</f>
        <v>0</v>
      </c>
      <c r="CZ34" s="337">
        <f>'MACROATTIVITÀ C'!K473</f>
        <v>0</v>
      </c>
      <c r="DA34" s="337">
        <f>'MACROATTIVITÀ C'!K474</f>
        <v>0</v>
      </c>
      <c r="DB34" s="339">
        <v>0</v>
      </c>
      <c r="DC34" s="299">
        <f>'MACROATTIVITÀ C'!E428</f>
        <v>20</v>
      </c>
      <c r="DD34" s="300">
        <f>'MACROATTIVITÀ C'!E429</f>
        <v>22</v>
      </c>
      <c r="DE34" s="300">
        <f>'MACROATTIVITÀ C'!E431</f>
        <v>35</v>
      </c>
      <c r="DF34" s="300">
        <f>'MACROATTIVITÀ C'!E432</f>
        <v>0</v>
      </c>
      <c r="DG34" s="300">
        <f>'MACROATTIVITÀ C'!E434</f>
        <v>0</v>
      </c>
      <c r="DH34" s="300">
        <f>'MACROATTIVITÀ C'!E435</f>
        <v>0</v>
      </c>
      <c r="DI34" s="300">
        <f>'MACROATTIVITÀ C'!E437</f>
        <v>0</v>
      </c>
      <c r="DJ34" s="301">
        <f>'MACROATTIVITÀ C'!E438</f>
        <v>0</v>
      </c>
      <c r="DK34" s="299">
        <f>'MACROATTIVITÀ C'!G428</f>
        <v>22</v>
      </c>
      <c r="DL34" s="300">
        <f>'MACROATTIVITÀ C'!G429</f>
        <v>25</v>
      </c>
      <c r="DM34" s="300">
        <f>'MACROATTIVITÀ C'!G431</f>
        <v>37</v>
      </c>
      <c r="DN34" s="300">
        <f>'MACROATTIVITÀ C'!G432</f>
        <v>0</v>
      </c>
      <c r="DO34" s="300">
        <f>'MACROATTIVITÀ C'!G434</f>
        <v>0</v>
      </c>
      <c r="DP34" s="300">
        <f>'MACROATTIVITÀ C'!G435</f>
        <v>0</v>
      </c>
      <c r="DQ34" s="300">
        <f>'MACROATTIVITÀ C'!G437</f>
        <v>0</v>
      </c>
      <c r="DR34" s="301">
        <f>'MACROATTIVITÀ C'!G438</f>
        <v>0</v>
      </c>
      <c r="DS34" s="299">
        <f>'MACROATTIVITÀ C'!I428</f>
        <v>25</v>
      </c>
      <c r="DT34" s="300">
        <f>'MACROATTIVITÀ C'!I429</f>
        <v>28</v>
      </c>
      <c r="DU34" s="300">
        <f>'MACROATTIVITÀ C'!I431</f>
        <v>41</v>
      </c>
      <c r="DV34" s="300">
        <f>'MACROATTIVITÀ C'!I432</f>
        <v>0</v>
      </c>
      <c r="DW34" s="300">
        <f>'MACROATTIVITÀ C'!I434</f>
        <v>0</v>
      </c>
      <c r="DX34" s="300">
        <f>'MACROATTIVITÀ C'!I435</f>
        <v>0</v>
      </c>
      <c r="DY34" s="300">
        <f>'MACROATTIVITÀ C'!I437</f>
        <v>0</v>
      </c>
      <c r="DZ34" s="301">
        <f>'MACROATTIVITÀ C'!I438</f>
        <v>0</v>
      </c>
      <c r="EA34" s="302">
        <f>'MACROATTIVITÀ C'!K428</f>
        <v>67</v>
      </c>
      <c r="EB34" s="300">
        <f>'MACROATTIVITÀ C'!K429</f>
        <v>75</v>
      </c>
      <c r="EC34" s="300">
        <f>'MACROATTIVITÀ C'!K431</f>
        <v>113</v>
      </c>
      <c r="ED34" s="300">
        <f>'MACROATTIVITÀ C'!K432</f>
        <v>0</v>
      </c>
      <c r="EE34" s="300">
        <f>'MACROATTIVITÀ C'!K434</f>
        <v>0</v>
      </c>
      <c r="EF34" s="300">
        <f>'MACROATTIVITÀ C'!K435</f>
        <v>0</v>
      </c>
      <c r="EG34" s="300">
        <f>'MACROATTIVITÀ C'!K437</f>
        <v>0</v>
      </c>
      <c r="EH34" s="303">
        <f>'MACROATTIVITÀ C'!K438</f>
        <v>0</v>
      </c>
      <c r="EI34" s="341" t="s">
        <v>430</v>
      </c>
    </row>
    <row r="35" spans="1:139">
      <c r="A35" s="290" t="e">
        <f ca="1">_xlfn.XLOOKUP(B35,'MACROATTIVITÀ C'!C540,'MACROATTIVITÀ C'!G540)</f>
        <v>#NAME?</v>
      </c>
      <c r="B35" s="291" t="s">
        <v>181</v>
      </c>
      <c r="C35" s="291" t="s">
        <v>885</v>
      </c>
      <c r="D35" s="292" t="s">
        <v>607</v>
      </c>
      <c r="E35" s="292" t="s">
        <v>617</v>
      </c>
      <c r="F35" s="293" t="s">
        <v>182</v>
      </c>
      <c r="G35" s="336">
        <f>'MACROATTIVITÀ C'!E591</f>
        <v>14753.12</v>
      </c>
      <c r="H35" s="337">
        <f>'MACROATTIVITÀ C'!E572</f>
        <v>0</v>
      </c>
      <c r="I35" s="337">
        <f>'MACROATTIVITÀ C'!E578</f>
        <v>0</v>
      </c>
      <c r="J35" s="337">
        <f>'MACROATTIVITÀ C'!E573</f>
        <v>0</v>
      </c>
      <c r="K35" s="337">
        <f>'MACROATTIVITÀ C'!E574</f>
        <v>0</v>
      </c>
      <c r="L35" s="337">
        <f>'MACROATTIVITÀ C'!E575+'MACROATTIVITÀ C'!E576+'MACROATTIVITÀ C'!E577</f>
        <v>14753.12</v>
      </c>
      <c r="M35" s="338">
        <f>'MACROATTIVITÀ C'!$E581</f>
        <v>0</v>
      </c>
      <c r="N35" s="338">
        <f>'MACROATTIVITÀ C'!$E582</f>
        <v>0</v>
      </c>
      <c r="O35" s="338">
        <f>'MACROATTIVITÀ C'!$E583</f>
        <v>0</v>
      </c>
      <c r="P35" s="338">
        <f>'MACROATTIVITÀ C'!$E584</f>
        <v>0</v>
      </c>
      <c r="Q35" s="338">
        <f>'MACROATTIVITÀ C'!$E585</f>
        <v>0</v>
      </c>
      <c r="R35" s="338">
        <f>'MACROATTIVITÀ C'!$E586</f>
        <v>0</v>
      </c>
      <c r="S35" s="338">
        <f>'MACROATTIVITÀ C'!$E587</f>
        <v>0</v>
      </c>
      <c r="T35" s="338">
        <f>'MACROATTIVITÀ C'!$E588</f>
        <v>0</v>
      </c>
      <c r="U35" s="338">
        <f>'MACROATTIVITÀ C'!$E589</f>
        <v>0</v>
      </c>
      <c r="V35" s="339">
        <f>'MACROATTIVITÀ C'!E579+'MACROATTIVITÀ C'!E580+'MACROATTIVITÀ C'!E590</f>
        <v>0</v>
      </c>
      <c r="W35" s="340">
        <f>'MACROATTIVITÀ C'!G591</f>
        <v>14753.12</v>
      </c>
      <c r="X35" s="337">
        <f>'MACROATTIVITÀ C'!G572</f>
        <v>0</v>
      </c>
      <c r="Y35" s="337">
        <f>'MACROATTIVITÀ C'!G578</f>
        <v>0</v>
      </c>
      <c r="Z35" s="337">
        <f>'MACROATTIVITÀ C'!G573</f>
        <v>0</v>
      </c>
      <c r="AA35" s="337">
        <f>'MACROATTIVITÀ C'!G574</f>
        <v>0</v>
      </c>
      <c r="AB35" s="337">
        <f>'MACROATTIVITÀ C'!G575+'MACROATTIVITÀ C'!G576+'MACROATTIVITÀ C'!G577</f>
        <v>14753.12</v>
      </c>
      <c r="AC35" s="338">
        <f>'MACROATTIVITÀ C'!$G581</f>
        <v>0</v>
      </c>
      <c r="AD35" s="338">
        <f>'MACROATTIVITÀ C'!$G582</f>
        <v>0</v>
      </c>
      <c r="AE35" s="338">
        <f>'MACROATTIVITÀ C'!$G583</f>
        <v>0</v>
      </c>
      <c r="AF35" s="338">
        <f>'MACROATTIVITÀ C'!$G584</f>
        <v>0</v>
      </c>
      <c r="AG35" s="338">
        <f>'MACROATTIVITÀ C'!$G585</f>
        <v>0</v>
      </c>
      <c r="AH35" s="338">
        <f>'MACROATTIVITÀ C'!$G586</f>
        <v>0</v>
      </c>
      <c r="AI35" s="338">
        <f>'MACROATTIVITÀ C'!$G587</f>
        <v>0</v>
      </c>
      <c r="AJ35" s="338">
        <f>'MACROATTIVITÀ C'!$G588</f>
        <v>0</v>
      </c>
      <c r="AK35" s="338">
        <f>'MACROATTIVITÀ C'!$G589</f>
        <v>0</v>
      </c>
      <c r="AL35" s="338">
        <f>'MACROATTIVITÀ C'!G579+'MACROATTIVITÀ C'!G580+'MACROATTIVITÀ C'!G590</f>
        <v>0</v>
      </c>
      <c r="AM35" s="336">
        <f>'MACROATTIVITÀ C'!I591</f>
        <v>14753.12</v>
      </c>
      <c r="AN35" s="337">
        <f>'MACROATTIVITÀ C'!I572</f>
        <v>0</v>
      </c>
      <c r="AO35" s="337">
        <f>'MACROATTIVITÀ C'!I578</f>
        <v>0</v>
      </c>
      <c r="AP35" s="337">
        <f>'MACROATTIVITÀ C'!I573</f>
        <v>0</v>
      </c>
      <c r="AQ35" s="337">
        <f>'MACROATTIVITÀ C'!I574</f>
        <v>0</v>
      </c>
      <c r="AR35" s="337">
        <f>'MACROATTIVITÀ C'!I575+'MACROATTIVITÀ C'!I576+'MACROATTIVITÀ C'!I577</f>
        <v>14753.12</v>
      </c>
      <c r="AS35" s="338">
        <f>'MACROATTIVITÀ C'!$I581</f>
        <v>0</v>
      </c>
      <c r="AT35" s="338">
        <f>'MACROATTIVITÀ C'!$I582</f>
        <v>0</v>
      </c>
      <c r="AU35" s="338">
        <f>'MACROATTIVITÀ C'!$I583</f>
        <v>0</v>
      </c>
      <c r="AV35" s="338">
        <f>'MACROATTIVITÀ C'!$I584</f>
        <v>0</v>
      </c>
      <c r="AW35" s="338">
        <f>'MACROATTIVITÀ C'!$I585</f>
        <v>0</v>
      </c>
      <c r="AX35" s="338">
        <f>'MACROATTIVITÀ C'!$I586</f>
        <v>0</v>
      </c>
      <c r="AY35" s="338">
        <f>'MACROATTIVITÀ C'!$I587</f>
        <v>0</v>
      </c>
      <c r="AZ35" s="338">
        <f>'MACROATTIVITÀ C'!$I588</f>
        <v>0</v>
      </c>
      <c r="BA35" s="338">
        <f>'MACROATTIVITÀ C'!$I589</f>
        <v>0</v>
      </c>
      <c r="BB35" s="339">
        <f>'MACROATTIVITÀ C'!I579+'MACROATTIVITÀ C'!I580+'MACROATTIVITÀ C'!I590</f>
        <v>0</v>
      </c>
      <c r="BC35" s="336">
        <f>'MACROATTIVITÀ C'!K591</f>
        <v>44259.360000000001</v>
      </c>
      <c r="BD35" s="337">
        <f>'MACROATTIVITÀ C'!K572</f>
        <v>0</v>
      </c>
      <c r="BE35" s="337">
        <f>'MACROATTIVITÀ C'!K578</f>
        <v>0</v>
      </c>
      <c r="BF35" s="337">
        <f>'MACROATTIVITÀ C'!K573</f>
        <v>0</v>
      </c>
      <c r="BG35" s="337">
        <f>'MACROATTIVITÀ C'!K574</f>
        <v>0</v>
      </c>
      <c r="BH35" s="337">
        <f>'MACROATTIVITÀ C'!K575+'MACROATTIVITÀ C'!K576+'MACROATTIVITÀ C'!K577</f>
        <v>44259.360000000001</v>
      </c>
      <c r="BI35" s="338">
        <f>'MACROATTIVITÀ C'!$K581</f>
        <v>0</v>
      </c>
      <c r="BJ35" s="338">
        <f>'MACROATTIVITÀ C'!$K582</f>
        <v>0</v>
      </c>
      <c r="BK35" s="338">
        <f>'MACROATTIVITÀ C'!$K583</f>
        <v>0</v>
      </c>
      <c r="BL35" s="338">
        <f>'MACROATTIVITÀ C'!$K584</f>
        <v>0</v>
      </c>
      <c r="BM35" s="338">
        <f>'MACROATTIVITÀ C'!$K585</f>
        <v>0</v>
      </c>
      <c r="BN35" s="338">
        <f>'MACROATTIVITÀ C'!$K586</f>
        <v>0</v>
      </c>
      <c r="BO35" s="338">
        <f>'MACROATTIVITÀ C'!$K587</f>
        <v>0</v>
      </c>
      <c r="BP35" s="338">
        <f>'MACROATTIVITÀ C'!$K588</f>
        <v>0</v>
      </c>
      <c r="BQ35" s="338">
        <f>'MACROATTIVITÀ C'!$K589</f>
        <v>0</v>
      </c>
      <c r="BR35" s="338">
        <f>'MACROATTIVITÀ C'!K579+'MACROATTIVITÀ C'!K580+'MACROATTIVITÀ C'!K590</f>
        <v>0</v>
      </c>
      <c r="BS35" s="336">
        <f>'MACROATTIVITÀ C'!E594</f>
        <v>0</v>
      </c>
      <c r="BT35" s="337">
        <f>'MACROATTIVITÀ C'!E595</f>
        <v>0</v>
      </c>
      <c r="BU35" s="337">
        <f>'MACROATTIVITÀ C'!E596</f>
        <v>7000</v>
      </c>
      <c r="BV35" s="337">
        <f>'MACROATTIVITÀ C'!E597</f>
        <v>7753.12</v>
      </c>
      <c r="BW35" s="337">
        <f>'MACROATTIVITÀ C'!E598</f>
        <v>0</v>
      </c>
      <c r="BX35" s="337">
        <f>'MACROATTIVITÀ C'!E599</f>
        <v>0</v>
      </c>
      <c r="BY35" s="337">
        <f>'MACROATTIVITÀ C'!E600</f>
        <v>0</v>
      </c>
      <c r="BZ35" s="337">
        <f>'MACROATTIVITÀ C'!E601</f>
        <v>0</v>
      </c>
      <c r="CA35" s="338">
        <v>0</v>
      </c>
      <c r="CB35" s="336">
        <f>'MACROATTIVITÀ C'!G594</f>
        <v>0</v>
      </c>
      <c r="CC35" s="337">
        <f>'MACROATTIVITÀ C'!G595</f>
        <v>0</v>
      </c>
      <c r="CD35" s="337">
        <f>'MACROATTIVITÀ C'!G596</f>
        <v>7000</v>
      </c>
      <c r="CE35" s="337">
        <f>'MACROATTIVITÀ C'!G597</f>
        <v>7753.12</v>
      </c>
      <c r="CF35" s="337">
        <f>'MACROATTIVITÀ C'!G598</f>
        <v>0</v>
      </c>
      <c r="CG35" s="337">
        <f>'MACROATTIVITÀ C'!G599</f>
        <v>0</v>
      </c>
      <c r="CH35" s="337">
        <f>'MACROATTIVITÀ C'!G600</f>
        <v>0</v>
      </c>
      <c r="CI35" s="337">
        <f>'MACROATTIVITÀ C'!G601</f>
        <v>0</v>
      </c>
      <c r="CJ35" s="338">
        <v>0</v>
      </c>
      <c r="CK35" s="336">
        <f>'MACROATTIVITÀ C'!I594</f>
        <v>0</v>
      </c>
      <c r="CL35" s="337">
        <f>'MACROATTIVITÀ C'!I595</f>
        <v>0</v>
      </c>
      <c r="CM35" s="337">
        <f>'MACROATTIVITÀ C'!I596</f>
        <v>7000</v>
      </c>
      <c r="CN35" s="337">
        <f>'MACROATTIVITÀ C'!I597</f>
        <v>7753.12</v>
      </c>
      <c r="CO35" s="337">
        <f>'MACROATTIVITÀ C'!I598</f>
        <v>0</v>
      </c>
      <c r="CP35" s="337">
        <f>'MACROATTIVITÀ C'!I599</f>
        <v>0</v>
      </c>
      <c r="CQ35" s="337">
        <f>'MACROATTIVITÀ C'!I600</f>
        <v>0</v>
      </c>
      <c r="CR35" s="337">
        <f>'MACROATTIVITÀ C'!I601</f>
        <v>0</v>
      </c>
      <c r="CS35" s="339">
        <v>0</v>
      </c>
      <c r="CT35" s="340">
        <f>'MACROATTIVITÀ C'!K594</f>
        <v>0</v>
      </c>
      <c r="CU35" s="337">
        <f>'MACROATTIVITÀ C'!K595</f>
        <v>0</v>
      </c>
      <c r="CV35" s="337">
        <f>'MACROATTIVITÀ C'!K596</f>
        <v>21000</v>
      </c>
      <c r="CW35" s="337">
        <f>'MACROATTIVITÀ C'!K597</f>
        <v>23259.360000000001</v>
      </c>
      <c r="CX35" s="337">
        <f>'MACROATTIVITÀ C'!K598</f>
        <v>0</v>
      </c>
      <c r="CY35" s="337">
        <f>'MACROATTIVITÀ C'!K599</f>
        <v>0</v>
      </c>
      <c r="CZ35" s="337">
        <f>'MACROATTIVITÀ C'!K600</f>
        <v>0</v>
      </c>
      <c r="DA35" s="337">
        <f>'MACROATTIVITÀ C'!K601</f>
        <v>0</v>
      </c>
      <c r="DB35" s="339">
        <v>0</v>
      </c>
      <c r="DC35" s="299">
        <f>'MACROATTIVITÀ C'!E555</f>
        <v>0</v>
      </c>
      <c r="DD35" s="300">
        <f>'MACROATTIVITÀ C'!E556</f>
        <v>0</v>
      </c>
      <c r="DE35" s="300">
        <f>'MACROATTIVITÀ C'!E558</f>
        <v>2</v>
      </c>
      <c r="DF35" s="300">
        <f>'MACROATTIVITÀ C'!E559</f>
        <v>2</v>
      </c>
      <c r="DG35" s="300">
        <f>'MACROATTIVITÀ C'!E561</f>
        <v>0</v>
      </c>
      <c r="DH35" s="300">
        <f>'MACROATTIVITÀ C'!E562</f>
        <v>0</v>
      </c>
      <c r="DI35" s="300">
        <f>'MACROATTIVITÀ C'!E564</f>
        <v>0</v>
      </c>
      <c r="DJ35" s="301">
        <f>'MACROATTIVITÀ C'!E565</f>
        <v>0</v>
      </c>
      <c r="DK35" s="299">
        <f>'MACROATTIVITÀ C'!G555</f>
        <v>0</v>
      </c>
      <c r="DL35" s="300">
        <f>'MACROATTIVITÀ C'!G556</f>
        <v>0</v>
      </c>
      <c r="DM35" s="300">
        <f>'MACROATTIVITÀ C'!G558</f>
        <v>2</v>
      </c>
      <c r="DN35" s="300">
        <f>'MACROATTIVITÀ C'!G559</f>
        <v>2</v>
      </c>
      <c r="DO35" s="300">
        <f>'MACROATTIVITÀ C'!G561</f>
        <v>0</v>
      </c>
      <c r="DP35" s="300">
        <f>'MACROATTIVITÀ C'!G562</f>
        <v>0</v>
      </c>
      <c r="DQ35" s="300">
        <f>'MACROATTIVITÀ C'!G564</f>
        <v>0</v>
      </c>
      <c r="DR35" s="301">
        <f>'MACROATTIVITÀ C'!G565</f>
        <v>0</v>
      </c>
      <c r="DS35" s="299">
        <f>'MACROATTIVITÀ C'!I555</f>
        <v>0</v>
      </c>
      <c r="DT35" s="300">
        <f>'MACROATTIVITÀ C'!I556</f>
        <v>0</v>
      </c>
      <c r="DU35" s="300">
        <f>'MACROATTIVITÀ C'!I558</f>
        <v>2</v>
      </c>
      <c r="DV35" s="300">
        <f>'MACROATTIVITÀ C'!I559</f>
        <v>2</v>
      </c>
      <c r="DW35" s="300">
        <f>'MACROATTIVITÀ C'!I561</f>
        <v>0</v>
      </c>
      <c r="DX35" s="300">
        <f>'MACROATTIVITÀ C'!I562</f>
        <v>0</v>
      </c>
      <c r="DY35" s="300">
        <f>'MACROATTIVITÀ C'!I564</f>
        <v>0</v>
      </c>
      <c r="DZ35" s="301">
        <f>'MACROATTIVITÀ C'!I565</f>
        <v>0</v>
      </c>
      <c r="EA35" s="302">
        <f>'MACROATTIVITÀ C'!K555</f>
        <v>0</v>
      </c>
      <c r="EB35" s="300">
        <f>'MACROATTIVITÀ C'!K556</f>
        <v>0</v>
      </c>
      <c r="EC35" s="300">
        <f>'MACROATTIVITÀ C'!K558</f>
        <v>6</v>
      </c>
      <c r="ED35" s="300">
        <f>'MACROATTIVITÀ C'!K559</f>
        <v>6</v>
      </c>
      <c r="EE35" s="300">
        <f>'MACROATTIVITÀ C'!K561</f>
        <v>0</v>
      </c>
      <c r="EF35" s="300">
        <f>'MACROATTIVITÀ C'!K562</f>
        <v>0</v>
      </c>
      <c r="EG35" s="300">
        <f>'MACROATTIVITÀ C'!K564</f>
        <v>0</v>
      </c>
      <c r="EH35" s="303">
        <f>'MACROATTIVITÀ C'!K565</f>
        <v>0</v>
      </c>
      <c r="EI35" s="341" t="s">
        <v>430</v>
      </c>
    </row>
    <row r="36" spans="1:139">
      <c r="A36" s="290" t="e">
        <f ca="1">_xlfn.XLOOKUP(B36,'MACROATTIVITÀ C'!C667,'MACROATTIVITÀ C'!G667)</f>
        <v>#NAME?</v>
      </c>
      <c r="B36" s="291" t="s">
        <v>184</v>
      </c>
      <c r="C36" s="291" t="s">
        <v>885</v>
      </c>
      <c r="D36" s="292" t="s">
        <v>607</v>
      </c>
      <c r="E36" s="292" t="s">
        <v>617</v>
      </c>
      <c r="F36" s="293" t="s">
        <v>623</v>
      </c>
      <c r="G36" s="336">
        <f>'MACROATTIVITÀ C'!E718</f>
        <v>0</v>
      </c>
      <c r="H36" s="337">
        <f>'MACROATTIVITÀ C'!E699</f>
        <v>0</v>
      </c>
      <c r="I36" s="337">
        <f>'MACROATTIVITÀ C'!E705</f>
        <v>0</v>
      </c>
      <c r="J36" s="337">
        <f>'MACROATTIVITÀ C'!E700</f>
        <v>0</v>
      </c>
      <c r="K36" s="337">
        <f>'MACROATTIVITÀ C'!E701</f>
        <v>0</v>
      </c>
      <c r="L36" s="337">
        <f>'MACROATTIVITÀ C'!E702+'MACROATTIVITÀ C'!E703+'MACROATTIVITÀ C'!E704</f>
        <v>0</v>
      </c>
      <c r="M36" s="338">
        <f>'MACROATTIVITÀ C'!$E708</f>
        <v>0</v>
      </c>
      <c r="N36" s="338">
        <f>'MACROATTIVITÀ C'!$E709</f>
        <v>0</v>
      </c>
      <c r="O36" s="338">
        <f>'MACROATTIVITÀ C'!$E710</f>
        <v>0</v>
      </c>
      <c r="P36" s="338">
        <f>'MACROATTIVITÀ C'!$E711</f>
        <v>0</v>
      </c>
      <c r="Q36" s="338">
        <f>'MACROATTIVITÀ C'!$E712</f>
        <v>0</v>
      </c>
      <c r="R36" s="338">
        <f>'MACROATTIVITÀ C'!$E713</f>
        <v>0</v>
      </c>
      <c r="S36" s="338">
        <f>'MACROATTIVITÀ C'!$E714</f>
        <v>0</v>
      </c>
      <c r="T36" s="338">
        <f>'MACROATTIVITÀ C'!$E715</f>
        <v>0</v>
      </c>
      <c r="U36" s="338">
        <f>'MACROATTIVITÀ C'!$E716</f>
        <v>0</v>
      </c>
      <c r="V36" s="339">
        <f>'MACROATTIVITÀ C'!E706+'MACROATTIVITÀ C'!E707+'MACROATTIVITÀ C'!E717</f>
        <v>0</v>
      </c>
      <c r="W36" s="340">
        <f>'MACROATTIVITÀ C'!G718</f>
        <v>0</v>
      </c>
      <c r="X36" s="337">
        <f>'MACROATTIVITÀ C'!G699</f>
        <v>0</v>
      </c>
      <c r="Y36" s="337">
        <f>'MACROATTIVITÀ C'!G705</f>
        <v>0</v>
      </c>
      <c r="Z36" s="337">
        <f>'MACROATTIVITÀ C'!G700</f>
        <v>0</v>
      </c>
      <c r="AA36" s="337">
        <f>'MACROATTIVITÀ C'!G701</f>
        <v>0</v>
      </c>
      <c r="AB36" s="337">
        <f>'MACROATTIVITÀ C'!G702+'MACROATTIVITÀ C'!G703+'MACROATTIVITÀ C'!G704</f>
        <v>0</v>
      </c>
      <c r="AC36" s="338">
        <f>'MACROATTIVITÀ C'!$G708</f>
        <v>0</v>
      </c>
      <c r="AD36" s="338">
        <f>'MACROATTIVITÀ C'!$G709</f>
        <v>0</v>
      </c>
      <c r="AE36" s="338">
        <f>'MACROATTIVITÀ C'!$G710</f>
        <v>0</v>
      </c>
      <c r="AF36" s="338">
        <f>'MACROATTIVITÀ C'!$G711</f>
        <v>0</v>
      </c>
      <c r="AG36" s="338">
        <f>'MACROATTIVITÀ C'!$G712</f>
        <v>0</v>
      </c>
      <c r="AH36" s="338">
        <f>'MACROATTIVITÀ C'!$G713</f>
        <v>0</v>
      </c>
      <c r="AI36" s="338">
        <f>'MACROATTIVITÀ C'!$G714</f>
        <v>0</v>
      </c>
      <c r="AJ36" s="338">
        <f>'MACROATTIVITÀ C'!$G715</f>
        <v>0</v>
      </c>
      <c r="AK36" s="338">
        <f>'MACROATTIVITÀ C'!$G716</f>
        <v>0</v>
      </c>
      <c r="AL36" s="338">
        <f>'MACROATTIVITÀ C'!G706+'MACROATTIVITÀ C'!G707+'MACROATTIVITÀ C'!G717</f>
        <v>0</v>
      </c>
      <c r="AM36" s="336">
        <f>'MACROATTIVITÀ C'!I718</f>
        <v>0</v>
      </c>
      <c r="AN36" s="337">
        <f>'MACROATTIVITÀ C'!I699</f>
        <v>0</v>
      </c>
      <c r="AO36" s="337">
        <f>'MACROATTIVITÀ C'!I705</f>
        <v>0</v>
      </c>
      <c r="AP36" s="337">
        <f>'MACROATTIVITÀ C'!I700</f>
        <v>0</v>
      </c>
      <c r="AQ36" s="337">
        <f>'MACROATTIVITÀ C'!I701</f>
        <v>0</v>
      </c>
      <c r="AR36" s="337">
        <f>'MACROATTIVITÀ C'!I702+'MACROATTIVITÀ C'!I703+'MACROATTIVITÀ C'!I704</f>
        <v>0</v>
      </c>
      <c r="AS36" s="338">
        <f>'MACROATTIVITÀ C'!$I708</f>
        <v>0</v>
      </c>
      <c r="AT36" s="338">
        <f>'MACROATTIVITÀ C'!$I709</f>
        <v>0</v>
      </c>
      <c r="AU36" s="338">
        <f>'MACROATTIVITÀ C'!$I710</f>
        <v>0</v>
      </c>
      <c r="AV36" s="338">
        <f>'MACROATTIVITÀ C'!$I711</f>
        <v>0</v>
      </c>
      <c r="AW36" s="338">
        <f>'MACROATTIVITÀ C'!$I712</f>
        <v>0</v>
      </c>
      <c r="AX36" s="338">
        <f>'MACROATTIVITÀ C'!$I713</f>
        <v>0</v>
      </c>
      <c r="AY36" s="338">
        <f>'MACROATTIVITÀ C'!$I714</f>
        <v>0</v>
      </c>
      <c r="AZ36" s="338">
        <f>'MACROATTIVITÀ C'!$I715</f>
        <v>0</v>
      </c>
      <c r="BA36" s="338">
        <f>'MACROATTIVITÀ C'!$I716</f>
        <v>0</v>
      </c>
      <c r="BB36" s="339">
        <f>'MACROATTIVITÀ C'!I706+'MACROATTIVITÀ C'!I707+'MACROATTIVITÀ C'!I717</f>
        <v>0</v>
      </c>
      <c r="BC36" s="336">
        <f>'MACROATTIVITÀ C'!K718</f>
        <v>0</v>
      </c>
      <c r="BD36" s="337">
        <f>'MACROATTIVITÀ C'!K699</f>
        <v>0</v>
      </c>
      <c r="BE36" s="337">
        <f>'MACROATTIVITÀ C'!K705</f>
        <v>0</v>
      </c>
      <c r="BF36" s="337">
        <f>'MACROATTIVITÀ C'!K700</f>
        <v>0</v>
      </c>
      <c r="BG36" s="337">
        <f>'MACROATTIVITÀ C'!K701</f>
        <v>0</v>
      </c>
      <c r="BH36" s="337">
        <f>'MACROATTIVITÀ C'!K702+'MACROATTIVITÀ C'!K703+'MACROATTIVITÀ C'!K704</f>
        <v>0</v>
      </c>
      <c r="BI36" s="338">
        <f>'MACROATTIVITÀ C'!$K708</f>
        <v>0</v>
      </c>
      <c r="BJ36" s="338">
        <f>'MACROATTIVITÀ C'!$K709</f>
        <v>0</v>
      </c>
      <c r="BK36" s="338">
        <f>'MACROATTIVITÀ C'!$K710</f>
        <v>0</v>
      </c>
      <c r="BL36" s="338">
        <f>'MACROATTIVITÀ C'!$K711</f>
        <v>0</v>
      </c>
      <c r="BM36" s="338">
        <f>'MACROATTIVITÀ C'!$K712</f>
        <v>0</v>
      </c>
      <c r="BN36" s="338">
        <f>'MACROATTIVITÀ C'!$K713</f>
        <v>0</v>
      </c>
      <c r="BO36" s="338">
        <f>'MACROATTIVITÀ C'!$K714</f>
        <v>0</v>
      </c>
      <c r="BP36" s="338">
        <f>'MACROATTIVITÀ C'!$K715</f>
        <v>0</v>
      </c>
      <c r="BQ36" s="338">
        <f>'MACROATTIVITÀ C'!$K716</f>
        <v>0</v>
      </c>
      <c r="BR36" s="338">
        <f>'MACROATTIVITÀ C'!K706+'MACROATTIVITÀ C'!K707+'MACROATTIVITÀ C'!K717</f>
        <v>0</v>
      </c>
      <c r="BS36" s="336">
        <f>'MACROATTIVITÀ C'!E721</f>
        <v>0</v>
      </c>
      <c r="BT36" s="337">
        <f>'MACROATTIVITÀ C'!E722</f>
        <v>0</v>
      </c>
      <c r="BU36" s="337">
        <f>'MACROATTIVITÀ C'!E723</f>
        <v>0</v>
      </c>
      <c r="BV36" s="337">
        <f>'MACROATTIVITÀ C'!E724</f>
        <v>0</v>
      </c>
      <c r="BW36" s="337">
        <f>'MACROATTIVITÀ C'!E725</f>
        <v>0</v>
      </c>
      <c r="BX36" s="337">
        <f>'MACROATTIVITÀ C'!E726</f>
        <v>0</v>
      </c>
      <c r="BY36" s="337">
        <f>'MACROATTIVITÀ C'!E727</f>
        <v>0</v>
      </c>
      <c r="BZ36" s="337">
        <f>'MACROATTIVITÀ C'!E728</f>
        <v>0</v>
      </c>
      <c r="CA36" s="338">
        <v>0</v>
      </c>
      <c r="CB36" s="336">
        <f>'MACROATTIVITÀ C'!G721</f>
        <v>0</v>
      </c>
      <c r="CC36" s="337">
        <f>'MACROATTIVITÀ C'!G722</f>
        <v>0</v>
      </c>
      <c r="CD36" s="337">
        <f>'MACROATTIVITÀ C'!G723</f>
        <v>0</v>
      </c>
      <c r="CE36" s="337">
        <f>'MACROATTIVITÀ C'!G724</f>
        <v>0</v>
      </c>
      <c r="CF36" s="337">
        <f>'MACROATTIVITÀ C'!G725</f>
        <v>0</v>
      </c>
      <c r="CG36" s="337">
        <f>'MACROATTIVITÀ C'!G726</f>
        <v>0</v>
      </c>
      <c r="CH36" s="337">
        <f>'MACROATTIVITÀ C'!G727</f>
        <v>0</v>
      </c>
      <c r="CI36" s="337">
        <f>'MACROATTIVITÀ C'!G728</f>
        <v>0</v>
      </c>
      <c r="CJ36" s="338">
        <v>0</v>
      </c>
      <c r="CK36" s="336">
        <f>'MACROATTIVITÀ C'!I721</f>
        <v>0</v>
      </c>
      <c r="CL36" s="337">
        <f>'MACROATTIVITÀ C'!I722</f>
        <v>0</v>
      </c>
      <c r="CM36" s="337">
        <f>'MACROATTIVITÀ C'!I723</f>
        <v>0</v>
      </c>
      <c r="CN36" s="337">
        <f>'MACROATTIVITÀ C'!I724</f>
        <v>0</v>
      </c>
      <c r="CO36" s="337">
        <f>'MACROATTIVITÀ C'!I725</f>
        <v>0</v>
      </c>
      <c r="CP36" s="337">
        <f>'MACROATTIVITÀ C'!I726</f>
        <v>0</v>
      </c>
      <c r="CQ36" s="337">
        <f>'MACROATTIVITÀ C'!I727</f>
        <v>0</v>
      </c>
      <c r="CR36" s="337">
        <f>'MACROATTIVITÀ C'!I728</f>
        <v>0</v>
      </c>
      <c r="CS36" s="339">
        <v>0</v>
      </c>
      <c r="CT36" s="340">
        <f>'MACROATTIVITÀ C'!K721</f>
        <v>0</v>
      </c>
      <c r="CU36" s="337">
        <f>'MACROATTIVITÀ C'!K722</f>
        <v>0</v>
      </c>
      <c r="CV36" s="337">
        <f>'MACROATTIVITÀ C'!K723</f>
        <v>0</v>
      </c>
      <c r="CW36" s="337">
        <f>'MACROATTIVITÀ C'!K724</f>
        <v>0</v>
      </c>
      <c r="CX36" s="337">
        <f>'MACROATTIVITÀ C'!K725</f>
        <v>0</v>
      </c>
      <c r="CY36" s="337">
        <f>'MACROATTIVITÀ C'!K726</f>
        <v>0</v>
      </c>
      <c r="CZ36" s="337">
        <f>'MACROATTIVITÀ C'!K727</f>
        <v>0</v>
      </c>
      <c r="DA36" s="337">
        <f>'MACROATTIVITÀ C'!K728</f>
        <v>0</v>
      </c>
      <c r="DB36" s="339">
        <v>0</v>
      </c>
      <c r="DC36" s="299">
        <f>'MACROATTIVITÀ C'!E682</f>
        <v>0</v>
      </c>
      <c r="DD36" s="300">
        <f>'MACROATTIVITÀ C'!E683</f>
        <v>0</v>
      </c>
      <c r="DE36" s="300">
        <f>'MACROATTIVITÀ C'!E685</f>
        <v>0</v>
      </c>
      <c r="DF36" s="300">
        <f>'MACROATTIVITÀ C'!E686</f>
        <v>0</v>
      </c>
      <c r="DG36" s="300">
        <f>'MACROATTIVITÀ C'!E688</f>
        <v>0</v>
      </c>
      <c r="DH36" s="300">
        <f>'MACROATTIVITÀ C'!E689</f>
        <v>0</v>
      </c>
      <c r="DI36" s="300">
        <f>'MACROATTIVITÀ C'!E691</f>
        <v>0</v>
      </c>
      <c r="DJ36" s="301">
        <f>'MACROATTIVITÀ C'!E692</f>
        <v>0</v>
      </c>
      <c r="DK36" s="299">
        <f>'MACROATTIVITÀ C'!G682</f>
        <v>0</v>
      </c>
      <c r="DL36" s="300">
        <f>'MACROATTIVITÀ C'!G683</f>
        <v>0</v>
      </c>
      <c r="DM36" s="300">
        <f>'MACROATTIVITÀ C'!G685</f>
        <v>0</v>
      </c>
      <c r="DN36" s="300">
        <f>'MACROATTIVITÀ C'!G686</f>
        <v>0</v>
      </c>
      <c r="DO36" s="300">
        <f>'MACROATTIVITÀ C'!G688</f>
        <v>0</v>
      </c>
      <c r="DP36" s="300">
        <f>'MACROATTIVITÀ C'!G689</f>
        <v>0</v>
      </c>
      <c r="DQ36" s="300">
        <f>'MACROATTIVITÀ C'!G691</f>
        <v>0</v>
      </c>
      <c r="DR36" s="301">
        <f>'MACROATTIVITÀ C'!G692</f>
        <v>0</v>
      </c>
      <c r="DS36" s="299">
        <f>'MACROATTIVITÀ C'!I682</f>
        <v>0</v>
      </c>
      <c r="DT36" s="300">
        <f>'MACROATTIVITÀ C'!I683</f>
        <v>0</v>
      </c>
      <c r="DU36" s="300">
        <f>'MACROATTIVITÀ C'!I685</f>
        <v>0</v>
      </c>
      <c r="DV36" s="300">
        <f>'MACROATTIVITÀ C'!I686</f>
        <v>0</v>
      </c>
      <c r="DW36" s="300">
        <f>'MACROATTIVITÀ C'!I688</f>
        <v>0</v>
      </c>
      <c r="DX36" s="300">
        <f>'MACROATTIVITÀ C'!I689</f>
        <v>0</v>
      </c>
      <c r="DY36" s="300">
        <f>'MACROATTIVITÀ C'!I691</f>
        <v>0</v>
      </c>
      <c r="DZ36" s="301">
        <f>'MACROATTIVITÀ C'!I692</f>
        <v>0</v>
      </c>
      <c r="EA36" s="302">
        <f>'MACROATTIVITÀ C'!K682</f>
        <v>0</v>
      </c>
      <c r="EB36" s="300">
        <f>'MACROATTIVITÀ C'!K683</f>
        <v>0</v>
      </c>
      <c r="EC36" s="300">
        <f>'MACROATTIVITÀ C'!K685</f>
        <v>0</v>
      </c>
      <c r="ED36" s="300">
        <f>'MACROATTIVITÀ C'!K686</f>
        <v>0</v>
      </c>
      <c r="EE36" s="300">
        <f>'MACROATTIVITÀ C'!K688</f>
        <v>0</v>
      </c>
      <c r="EF36" s="300">
        <f>'MACROATTIVITÀ C'!K689</f>
        <v>0</v>
      </c>
      <c r="EG36" s="300">
        <f>'MACROATTIVITÀ C'!K691</f>
        <v>0</v>
      </c>
      <c r="EH36" s="303">
        <f>'MACROATTIVITÀ C'!K692</f>
        <v>0</v>
      </c>
      <c r="EI36" s="341" t="s">
        <v>430</v>
      </c>
    </row>
    <row r="37" spans="1:139">
      <c r="A37" s="290" t="e">
        <f ca="1">_xlfn.XLOOKUP(B37,'MACROATTIVITÀ C'!C794,'MACROATTIVITÀ C'!G794)</f>
        <v>#NAME?</v>
      </c>
      <c r="B37" s="291" t="s">
        <v>187</v>
      </c>
      <c r="C37" s="291" t="s">
        <v>886</v>
      </c>
      <c r="D37" s="292" t="s">
        <v>607</v>
      </c>
      <c r="E37" s="292" t="s">
        <v>624</v>
      </c>
      <c r="F37" s="293" t="s">
        <v>188</v>
      </c>
      <c r="G37" s="336">
        <f>'MACROATTIVITÀ C'!E845</f>
        <v>0</v>
      </c>
      <c r="H37" s="337">
        <f>'MACROATTIVITÀ C'!E826</f>
        <v>0</v>
      </c>
      <c r="I37" s="337">
        <f>'MACROATTIVITÀ C'!E832</f>
        <v>0</v>
      </c>
      <c r="J37" s="337">
        <f>'MACROATTIVITÀ C'!E827</f>
        <v>0</v>
      </c>
      <c r="K37" s="337">
        <f>'MACROATTIVITÀ C'!E828</f>
        <v>0</v>
      </c>
      <c r="L37" s="337">
        <f>'MACROATTIVITÀ C'!E829+'MACROATTIVITÀ C'!E830+'MACROATTIVITÀ C'!E831</f>
        <v>0</v>
      </c>
      <c r="M37" s="338">
        <f>'MACROATTIVITÀ C'!$E835</f>
        <v>0</v>
      </c>
      <c r="N37" s="338">
        <f>'MACROATTIVITÀ C'!$E836</f>
        <v>0</v>
      </c>
      <c r="O37" s="338">
        <f>'MACROATTIVITÀ C'!$E837</f>
        <v>0</v>
      </c>
      <c r="P37" s="338">
        <f>'MACROATTIVITÀ C'!$E838</f>
        <v>0</v>
      </c>
      <c r="Q37" s="338">
        <f>'MACROATTIVITÀ C'!$E839</f>
        <v>0</v>
      </c>
      <c r="R37" s="338">
        <f>'MACROATTIVITÀ C'!$E840</f>
        <v>0</v>
      </c>
      <c r="S37" s="338">
        <f>'MACROATTIVITÀ C'!$E841</f>
        <v>0</v>
      </c>
      <c r="T37" s="338">
        <f>'MACROATTIVITÀ C'!$E842</f>
        <v>0</v>
      </c>
      <c r="U37" s="338">
        <f>'MACROATTIVITÀ C'!$E843</f>
        <v>0</v>
      </c>
      <c r="V37" s="339">
        <f>'MACROATTIVITÀ C'!E833+'MACROATTIVITÀ C'!E834+'MACROATTIVITÀ C'!E844</f>
        <v>0</v>
      </c>
      <c r="W37" s="340">
        <f>'MACROATTIVITÀ C'!G845</f>
        <v>0</v>
      </c>
      <c r="X37" s="337">
        <f>'MACROATTIVITÀ C'!G826</f>
        <v>0</v>
      </c>
      <c r="Y37" s="337">
        <f>'MACROATTIVITÀ C'!G832</f>
        <v>0</v>
      </c>
      <c r="Z37" s="337">
        <f>'MACROATTIVITÀ C'!G827</f>
        <v>0</v>
      </c>
      <c r="AA37" s="337">
        <f>'MACROATTIVITÀ C'!G828</f>
        <v>0</v>
      </c>
      <c r="AB37" s="337">
        <f>'MACROATTIVITÀ C'!G829+'MACROATTIVITÀ C'!G830+'MACROATTIVITÀ C'!G831</f>
        <v>0</v>
      </c>
      <c r="AC37" s="338">
        <f>'MACROATTIVITÀ C'!$G835</f>
        <v>0</v>
      </c>
      <c r="AD37" s="338">
        <f>'MACROATTIVITÀ C'!$G836</f>
        <v>0</v>
      </c>
      <c r="AE37" s="338">
        <f>'MACROATTIVITÀ C'!$G837</f>
        <v>0</v>
      </c>
      <c r="AF37" s="338">
        <f>'MACROATTIVITÀ C'!$G838</f>
        <v>0</v>
      </c>
      <c r="AG37" s="338">
        <f>'MACROATTIVITÀ C'!$G839</f>
        <v>0</v>
      </c>
      <c r="AH37" s="338">
        <f>'MACROATTIVITÀ C'!$G840</f>
        <v>0</v>
      </c>
      <c r="AI37" s="338">
        <f>'MACROATTIVITÀ C'!$G841</f>
        <v>0</v>
      </c>
      <c r="AJ37" s="338">
        <f>'MACROATTIVITÀ C'!$G842</f>
        <v>0</v>
      </c>
      <c r="AK37" s="338">
        <f>'MACROATTIVITÀ C'!$G843</f>
        <v>0</v>
      </c>
      <c r="AL37" s="338">
        <f>'MACROATTIVITÀ C'!G833+'MACROATTIVITÀ C'!G834+'MACROATTIVITÀ C'!G844</f>
        <v>0</v>
      </c>
      <c r="AM37" s="336">
        <f>'MACROATTIVITÀ C'!I845</f>
        <v>0</v>
      </c>
      <c r="AN37" s="337">
        <f>'MACROATTIVITÀ C'!I826</f>
        <v>0</v>
      </c>
      <c r="AO37" s="337">
        <f>'MACROATTIVITÀ C'!I832</f>
        <v>0</v>
      </c>
      <c r="AP37" s="337">
        <f>'MACROATTIVITÀ C'!I827</f>
        <v>0</v>
      </c>
      <c r="AQ37" s="337">
        <f>'MACROATTIVITÀ C'!I828</f>
        <v>0</v>
      </c>
      <c r="AR37" s="337">
        <f>'MACROATTIVITÀ C'!I829+'MACROATTIVITÀ C'!I830+'MACROATTIVITÀ C'!I831</f>
        <v>0</v>
      </c>
      <c r="AS37" s="338">
        <f>'MACROATTIVITÀ C'!$I835</f>
        <v>0</v>
      </c>
      <c r="AT37" s="338">
        <f>'MACROATTIVITÀ C'!$I836</f>
        <v>0</v>
      </c>
      <c r="AU37" s="338">
        <f>'MACROATTIVITÀ C'!$I837</f>
        <v>0</v>
      </c>
      <c r="AV37" s="338">
        <f>'MACROATTIVITÀ C'!$I838</f>
        <v>0</v>
      </c>
      <c r="AW37" s="338">
        <f>'MACROATTIVITÀ C'!$I839</f>
        <v>0</v>
      </c>
      <c r="AX37" s="338">
        <f>'MACROATTIVITÀ C'!$I840</f>
        <v>0</v>
      </c>
      <c r="AY37" s="338">
        <f>'MACROATTIVITÀ C'!$I841</f>
        <v>0</v>
      </c>
      <c r="AZ37" s="338">
        <f>'MACROATTIVITÀ C'!$I842</f>
        <v>0</v>
      </c>
      <c r="BA37" s="338">
        <f>'MACROATTIVITÀ C'!$I843</f>
        <v>0</v>
      </c>
      <c r="BB37" s="339">
        <f>'MACROATTIVITÀ C'!I833+'MACROATTIVITÀ C'!I834+'MACROATTIVITÀ C'!I844</f>
        <v>0</v>
      </c>
      <c r="BC37" s="336">
        <f>'MACROATTIVITÀ C'!K845</f>
        <v>0</v>
      </c>
      <c r="BD37" s="337">
        <f>'MACROATTIVITÀ C'!K826</f>
        <v>0</v>
      </c>
      <c r="BE37" s="337">
        <f>'MACROATTIVITÀ C'!K832</f>
        <v>0</v>
      </c>
      <c r="BF37" s="337">
        <f>'MACROATTIVITÀ C'!K827</f>
        <v>0</v>
      </c>
      <c r="BG37" s="337">
        <f>'MACROATTIVITÀ C'!K828</f>
        <v>0</v>
      </c>
      <c r="BH37" s="337">
        <f>'MACROATTIVITÀ C'!K829+'MACROATTIVITÀ C'!K830+'MACROATTIVITÀ C'!K831</f>
        <v>0</v>
      </c>
      <c r="BI37" s="338">
        <f>'MACROATTIVITÀ C'!$K835</f>
        <v>0</v>
      </c>
      <c r="BJ37" s="338">
        <f>'MACROATTIVITÀ C'!$K836</f>
        <v>0</v>
      </c>
      <c r="BK37" s="338">
        <f>'MACROATTIVITÀ C'!$K837</f>
        <v>0</v>
      </c>
      <c r="BL37" s="338">
        <f>'MACROATTIVITÀ C'!$K838</f>
        <v>0</v>
      </c>
      <c r="BM37" s="338">
        <f>'MACROATTIVITÀ C'!$K839</f>
        <v>0</v>
      </c>
      <c r="BN37" s="338">
        <f>'MACROATTIVITÀ C'!$K840</f>
        <v>0</v>
      </c>
      <c r="BO37" s="338">
        <f>'MACROATTIVITÀ C'!$K841</f>
        <v>0</v>
      </c>
      <c r="BP37" s="338">
        <f>'MACROATTIVITÀ C'!$K842</f>
        <v>0</v>
      </c>
      <c r="BQ37" s="338">
        <f>'MACROATTIVITÀ C'!$K843</f>
        <v>0</v>
      </c>
      <c r="BR37" s="338">
        <f>'MACROATTIVITÀ C'!K833+'MACROATTIVITÀ C'!K834+'MACROATTIVITÀ C'!K844</f>
        <v>0</v>
      </c>
      <c r="BS37" s="336">
        <f>'MACROATTIVITÀ C'!E848</f>
        <v>0</v>
      </c>
      <c r="BT37" s="337">
        <f>'MACROATTIVITÀ C'!E849</f>
        <v>0</v>
      </c>
      <c r="BU37" s="337">
        <f>'MACROATTIVITÀ C'!E850</f>
        <v>0</v>
      </c>
      <c r="BV37" s="337">
        <f>'MACROATTIVITÀ C'!E851</f>
        <v>0</v>
      </c>
      <c r="BW37" s="337">
        <f>'MACROATTIVITÀ C'!E852</f>
        <v>0</v>
      </c>
      <c r="BX37" s="337">
        <f>'MACROATTIVITÀ C'!E853</f>
        <v>0</v>
      </c>
      <c r="BY37" s="337">
        <f>'MACROATTIVITÀ C'!E854</f>
        <v>0</v>
      </c>
      <c r="BZ37" s="337">
        <f>'MACROATTIVITÀ C'!E855</f>
        <v>0</v>
      </c>
      <c r="CA37" s="338">
        <v>0</v>
      </c>
      <c r="CB37" s="336">
        <f>'MACROATTIVITÀ C'!G848</f>
        <v>0</v>
      </c>
      <c r="CC37" s="337">
        <f>'MACROATTIVITÀ C'!G849</f>
        <v>0</v>
      </c>
      <c r="CD37" s="337">
        <f>'MACROATTIVITÀ C'!G850</f>
        <v>0</v>
      </c>
      <c r="CE37" s="337">
        <f>'MACROATTIVITÀ C'!G851</f>
        <v>0</v>
      </c>
      <c r="CF37" s="337">
        <f>'MACROATTIVITÀ C'!G852</f>
        <v>0</v>
      </c>
      <c r="CG37" s="337">
        <f>'MACROATTIVITÀ C'!G853</f>
        <v>0</v>
      </c>
      <c r="CH37" s="337">
        <f>'MACROATTIVITÀ C'!G854</f>
        <v>0</v>
      </c>
      <c r="CI37" s="337">
        <f>'MACROATTIVITÀ C'!G855</f>
        <v>0</v>
      </c>
      <c r="CJ37" s="338">
        <v>0</v>
      </c>
      <c r="CK37" s="336">
        <f>'MACROATTIVITÀ C'!I848</f>
        <v>0</v>
      </c>
      <c r="CL37" s="337">
        <f>'MACROATTIVITÀ C'!I849</f>
        <v>0</v>
      </c>
      <c r="CM37" s="337">
        <f>'MACROATTIVITÀ C'!I850</f>
        <v>0</v>
      </c>
      <c r="CN37" s="337">
        <f>'MACROATTIVITÀ C'!I851</f>
        <v>0</v>
      </c>
      <c r="CO37" s="337">
        <f>'MACROATTIVITÀ C'!I852</f>
        <v>0</v>
      </c>
      <c r="CP37" s="337">
        <f>'MACROATTIVITÀ C'!I853</f>
        <v>0</v>
      </c>
      <c r="CQ37" s="337">
        <f>'MACROATTIVITÀ C'!I854</f>
        <v>0</v>
      </c>
      <c r="CR37" s="337">
        <f>'MACROATTIVITÀ C'!I855</f>
        <v>0</v>
      </c>
      <c r="CS37" s="339">
        <v>0</v>
      </c>
      <c r="CT37" s="340">
        <f>'MACROATTIVITÀ C'!K848</f>
        <v>0</v>
      </c>
      <c r="CU37" s="337">
        <f>'MACROATTIVITÀ C'!K849</f>
        <v>0</v>
      </c>
      <c r="CV37" s="337">
        <f>'MACROATTIVITÀ C'!K850</f>
        <v>0</v>
      </c>
      <c r="CW37" s="337">
        <f>'MACROATTIVITÀ C'!K851</f>
        <v>0</v>
      </c>
      <c r="CX37" s="337">
        <f>'MACROATTIVITÀ C'!K852</f>
        <v>0</v>
      </c>
      <c r="CY37" s="337">
        <f>'MACROATTIVITÀ C'!K853</f>
        <v>0</v>
      </c>
      <c r="CZ37" s="337">
        <f>'MACROATTIVITÀ C'!K854</f>
        <v>0</v>
      </c>
      <c r="DA37" s="337">
        <f>'MACROATTIVITÀ C'!K855</f>
        <v>0</v>
      </c>
      <c r="DB37" s="339">
        <v>0</v>
      </c>
      <c r="DC37" s="299">
        <f>'MACROATTIVITÀ C'!E809</f>
        <v>0</v>
      </c>
      <c r="DD37" s="300">
        <f>'MACROATTIVITÀ C'!E810</f>
        <v>0</v>
      </c>
      <c r="DE37" s="300">
        <f>'MACROATTIVITÀ C'!E812</f>
        <v>0</v>
      </c>
      <c r="DF37" s="300">
        <f>'MACROATTIVITÀ C'!E813</f>
        <v>0</v>
      </c>
      <c r="DG37" s="300">
        <f>'MACROATTIVITÀ C'!E815</f>
        <v>0</v>
      </c>
      <c r="DH37" s="300">
        <f>'MACROATTIVITÀ C'!E816</f>
        <v>0</v>
      </c>
      <c r="DI37" s="300">
        <f>'MACROATTIVITÀ C'!E818</f>
        <v>0</v>
      </c>
      <c r="DJ37" s="301">
        <f>'MACROATTIVITÀ C'!E819</f>
        <v>0</v>
      </c>
      <c r="DK37" s="299">
        <f>'MACROATTIVITÀ C'!G809</f>
        <v>0</v>
      </c>
      <c r="DL37" s="300">
        <f>'MACROATTIVITÀ C'!G810</f>
        <v>0</v>
      </c>
      <c r="DM37" s="300">
        <f>'MACROATTIVITÀ C'!G812</f>
        <v>0</v>
      </c>
      <c r="DN37" s="300">
        <f>'MACROATTIVITÀ C'!G813</f>
        <v>0</v>
      </c>
      <c r="DO37" s="300">
        <f>'MACROATTIVITÀ C'!G815</f>
        <v>0</v>
      </c>
      <c r="DP37" s="300">
        <f>'MACROATTIVITÀ C'!G816</f>
        <v>0</v>
      </c>
      <c r="DQ37" s="300">
        <f>'MACROATTIVITÀ C'!G818</f>
        <v>0</v>
      </c>
      <c r="DR37" s="301">
        <f>'MACROATTIVITÀ C'!G819</f>
        <v>0</v>
      </c>
      <c r="DS37" s="299">
        <f>'MACROATTIVITÀ C'!I809</f>
        <v>0</v>
      </c>
      <c r="DT37" s="300">
        <f>'MACROATTIVITÀ C'!I810</f>
        <v>0</v>
      </c>
      <c r="DU37" s="300">
        <f>'MACROATTIVITÀ C'!I812</f>
        <v>0</v>
      </c>
      <c r="DV37" s="300">
        <f>'MACROATTIVITÀ C'!I813</f>
        <v>0</v>
      </c>
      <c r="DW37" s="300">
        <f>'MACROATTIVITÀ C'!I815</f>
        <v>0</v>
      </c>
      <c r="DX37" s="300">
        <f>'MACROATTIVITÀ C'!I816</f>
        <v>0</v>
      </c>
      <c r="DY37" s="300">
        <f>'MACROATTIVITÀ C'!I818</f>
        <v>0</v>
      </c>
      <c r="DZ37" s="301">
        <f>'MACROATTIVITÀ C'!I819</f>
        <v>0</v>
      </c>
      <c r="EA37" s="302">
        <f>'MACROATTIVITÀ C'!K809</f>
        <v>0</v>
      </c>
      <c r="EB37" s="300">
        <f>'MACROATTIVITÀ C'!K810</f>
        <v>0</v>
      </c>
      <c r="EC37" s="300">
        <f>'MACROATTIVITÀ C'!K812</f>
        <v>0</v>
      </c>
      <c r="ED37" s="300">
        <f>'MACROATTIVITÀ C'!K813</f>
        <v>0</v>
      </c>
      <c r="EE37" s="300">
        <f>'MACROATTIVITÀ C'!K815</f>
        <v>0</v>
      </c>
      <c r="EF37" s="300">
        <f>'MACROATTIVITÀ C'!K816</f>
        <v>0</v>
      </c>
      <c r="EG37" s="300">
        <f>'MACROATTIVITÀ C'!K818</f>
        <v>0</v>
      </c>
      <c r="EH37" s="303">
        <f>'MACROATTIVITÀ C'!K819</f>
        <v>0</v>
      </c>
      <c r="EI37" s="341" t="s">
        <v>497</v>
      </c>
    </row>
    <row r="38" spans="1:139">
      <c r="A38" s="290" t="e">
        <f ca="1">_xlfn.XLOOKUP(B38,'MACROATTIVITÀ C'!C921,'MACROATTIVITÀ C'!G921)</f>
        <v>#NAME?</v>
      </c>
      <c r="B38" s="291" t="s">
        <v>191</v>
      </c>
      <c r="C38" s="291" t="s">
        <v>886</v>
      </c>
      <c r="D38" s="292" t="s">
        <v>607</v>
      </c>
      <c r="E38" s="292" t="s">
        <v>624</v>
      </c>
      <c r="F38" s="293" t="s">
        <v>192</v>
      </c>
      <c r="G38" s="336">
        <f>'MACROATTIVITÀ C'!E972</f>
        <v>0</v>
      </c>
      <c r="H38" s="337">
        <f>'MACROATTIVITÀ C'!E953</f>
        <v>0</v>
      </c>
      <c r="I38" s="337">
        <f>'MACROATTIVITÀ C'!E959</f>
        <v>0</v>
      </c>
      <c r="J38" s="337">
        <f>'MACROATTIVITÀ C'!E954</f>
        <v>0</v>
      </c>
      <c r="K38" s="337">
        <f>'MACROATTIVITÀ C'!E955</f>
        <v>0</v>
      </c>
      <c r="L38" s="337">
        <f>'MACROATTIVITÀ C'!E956+'MACROATTIVITÀ C'!E957+'MACROATTIVITÀ C'!E958</f>
        <v>0</v>
      </c>
      <c r="M38" s="338">
        <f>'MACROATTIVITÀ C'!$E962</f>
        <v>0</v>
      </c>
      <c r="N38" s="338">
        <f>'MACROATTIVITÀ C'!$E963</f>
        <v>0</v>
      </c>
      <c r="O38" s="338">
        <f>'MACROATTIVITÀ C'!$E964</f>
        <v>0</v>
      </c>
      <c r="P38" s="338">
        <f>'MACROATTIVITÀ C'!$E965</f>
        <v>0</v>
      </c>
      <c r="Q38" s="338">
        <f>'MACROATTIVITÀ C'!$E966</f>
        <v>0</v>
      </c>
      <c r="R38" s="338">
        <f>'MACROATTIVITÀ C'!$E967</f>
        <v>0</v>
      </c>
      <c r="S38" s="338">
        <f>'MACROATTIVITÀ C'!$E968</f>
        <v>0</v>
      </c>
      <c r="T38" s="338">
        <f>'MACROATTIVITÀ C'!$E969</f>
        <v>0</v>
      </c>
      <c r="U38" s="338">
        <f>'MACROATTIVITÀ C'!$E970</f>
        <v>0</v>
      </c>
      <c r="V38" s="339">
        <f>'MACROATTIVITÀ C'!E960+'MACROATTIVITÀ C'!E961+'MACROATTIVITÀ C'!E971</f>
        <v>0</v>
      </c>
      <c r="W38" s="340">
        <f>'MACROATTIVITÀ C'!G972</f>
        <v>0</v>
      </c>
      <c r="X38" s="337">
        <f>'MACROATTIVITÀ C'!G953</f>
        <v>0</v>
      </c>
      <c r="Y38" s="337">
        <f>'MACROATTIVITÀ C'!G959</f>
        <v>0</v>
      </c>
      <c r="Z38" s="337">
        <f>'MACROATTIVITÀ C'!G954</f>
        <v>0</v>
      </c>
      <c r="AA38" s="337">
        <f>'MACROATTIVITÀ C'!G955</f>
        <v>0</v>
      </c>
      <c r="AB38" s="337">
        <f>'MACROATTIVITÀ C'!G956+'MACROATTIVITÀ C'!G957+'MACROATTIVITÀ C'!G958</f>
        <v>0</v>
      </c>
      <c r="AC38" s="338">
        <f>'MACROATTIVITÀ C'!$G962</f>
        <v>0</v>
      </c>
      <c r="AD38" s="338">
        <f>'MACROATTIVITÀ C'!$G963</f>
        <v>0</v>
      </c>
      <c r="AE38" s="338">
        <f>'MACROATTIVITÀ C'!$G964</f>
        <v>0</v>
      </c>
      <c r="AF38" s="338">
        <f>'MACROATTIVITÀ C'!$G965</f>
        <v>0</v>
      </c>
      <c r="AG38" s="338">
        <f>'MACROATTIVITÀ C'!$G966</f>
        <v>0</v>
      </c>
      <c r="AH38" s="338">
        <f>'MACROATTIVITÀ C'!$G967</f>
        <v>0</v>
      </c>
      <c r="AI38" s="338">
        <f>'MACROATTIVITÀ C'!$G968</f>
        <v>0</v>
      </c>
      <c r="AJ38" s="338">
        <f>'MACROATTIVITÀ C'!$G969</f>
        <v>0</v>
      </c>
      <c r="AK38" s="338">
        <f>'MACROATTIVITÀ C'!$G970</f>
        <v>0</v>
      </c>
      <c r="AL38" s="338">
        <f>'MACROATTIVITÀ C'!G960+'MACROATTIVITÀ C'!G961+'MACROATTIVITÀ C'!G971</f>
        <v>0</v>
      </c>
      <c r="AM38" s="336">
        <f>'MACROATTIVITÀ C'!I972</f>
        <v>0</v>
      </c>
      <c r="AN38" s="337">
        <f>'MACROATTIVITÀ C'!I953</f>
        <v>0</v>
      </c>
      <c r="AO38" s="337">
        <f>'MACROATTIVITÀ C'!I959</f>
        <v>0</v>
      </c>
      <c r="AP38" s="337">
        <f>'MACROATTIVITÀ C'!I954</f>
        <v>0</v>
      </c>
      <c r="AQ38" s="337">
        <f>'MACROATTIVITÀ C'!I955</f>
        <v>0</v>
      </c>
      <c r="AR38" s="337">
        <f>'MACROATTIVITÀ C'!I956+'MACROATTIVITÀ C'!I957+'MACROATTIVITÀ C'!I958</f>
        <v>0</v>
      </c>
      <c r="AS38" s="338">
        <f>'MACROATTIVITÀ C'!$I962</f>
        <v>0</v>
      </c>
      <c r="AT38" s="338">
        <f>'MACROATTIVITÀ C'!$I963</f>
        <v>0</v>
      </c>
      <c r="AU38" s="338">
        <f>'MACROATTIVITÀ C'!$I964</f>
        <v>0</v>
      </c>
      <c r="AV38" s="338">
        <f>'MACROATTIVITÀ C'!$I965</f>
        <v>0</v>
      </c>
      <c r="AW38" s="338">
        <f>'MACROATTIVITÀ C'!$I966</f>
        <v>0</v>
      </c>
      <c r="AX38" s="338">
        <f>'MACROATTIVITÀ C'!$I967</f>
        <v>0</v>
      </c>
      <c r="AY38" s="338">
        <f>'MACROATTIVITÀ C'!$I968</f>
        <v>0</v>
      </c>
      <c r="AZ38" s="338">
        <f>'MACROATTIVITÀ C'!$I969</f>
        <v>0</v>
      </c>
      <c r="BA38" s="338">
        <f>'MACROATTIVITÀ C'!$I970</f>
        <v>0</v>
      </c>
      <c r="BB38" s="339">
        <f>'MACROATTIVITÀ C'!I960+'MACROATTIVITÀ C'!I961+'MACROATTIVITÀ C'!I971</f>
        <v>0</v>
      </c>
      <c r="BC38" s="336">
        <f>'MACROATTIVITÀ C'!K972</f>
        <v>0</v>
      </c>
      <c r="BD38" s="337">
        <f>'MACROATTIVITÀ C'!K953</f>
        <v>0</v>
      </c>
      <c r="BE38" s="337">
        <f>'MACROATTIVITÀ C'!K959</f>
        <v>0</v>
      </c>
      <c r="BF38" s="337">
        <f>'MACROATTIVITÀ C'!K954</f>
        <v>0</v>
      </c>
      <c r="BG38" s="337">
        <f>'MACROATTIVITÀ C'!K955</f>
        <v>0</v>
      </c>
      <c r="BH38" s="337">
        <f>'MACROATTIVITÀ C'!K956+'MACROATTIVITÀ C'!K957+'MACROATTIVITÀ C'!K958</f>
        <v>0</v>
      </c>
      <c r="BI38" s="338">
        <f>'MACROATTIVITÀ C'!$K962</f>
        <v>0</v>
      </c>
      <c r="BJ38" s="338">
        <f>'MACROATTIVITÀ C'!$K963</f>
        <v>0</v>
      </c>
      <c r="BK38" s="338">
        <f>'MACROATTIVITÀ C'!$K964</f>
        <v>0</v>
      </c>
      <c r="BL38" s="338">
        <f>'MACROATTIVITÀ C'!K965</f>
        <v>0</v>
      </c>
      <c r="BM38" s="338">
        <f>'MACROATTIVITÀ C'!$K966</f>
        <v>0</v>
      </c>
      <c r="BN38" s="338">
        <f>'MACROATTIVITÀ C'!$K967</f>
        <v>0</v>
      </c>
      <c r="BO38" s="338">
        <f>'MACROATTIVITÀ C'!$K968</f>
        <v>0</v>
      </c>
      <c r="BP38" s="338">
        <f>'MACROATTIVITÀ C'!$K969</f>
        <v>0</v>
      </c>
      <c r="BQ38" s="338">
        <f>'MACROATTIVITÀ C'!$K970</f>
        <v>0</v>
      </c>
      <c r="BR38" s="338">
        <f>'MACROATTIVITÀ C'!K960+'MACROATTIVITÀ C'!K961+'MACROATTIVITÀ C'!K971</f>
        <v>0</v>
      </c>
      <c r="BS38" s="336">
        <f>'MACROATTIVITÀ C'!E975</f>
        <v>0</v>
      </c>
      <c r="BT38" s="337">
        <f>'MACROATTIVITÀ C'!E976</f>
        <v>0</v>
      </c>
      <c r="BU38" s="337">
        <f>'MACROATTIVITÀ C'!E977</f>
        <v>0</v>
      </c>
      <c r="BV38" s="337">
        <f>'MACROATTIVITÀ C'!E978</f>
        <v>0</v>
      </c>
      <c r="BW38" s="337">
        <f>'MACROATTIVITÀ C'!E979</f>
        <v>0</v>
      </c>
      <c r="BX38" s="337">
        <f>'MACROATTIVITÀ C'!E980</f>
        <v>0</v>
      </c>
      <c r="BY38" s="337">
        <f>'MACROATTIVITÀ C'!E981</f>
        <v>0</v>
      </c>
      <c r="BZ38" s="337">
        <f>'MACROATTIVITÀ C'!E982</f>
        <v>0</v>
      </c>
      <c r="CA38" s="338">
        <v>0</v>
      </c>
      <c r="CB38" s="336">
        <f>'MACROATTIVITÀ C'!G975</f>
        <v>0</v>
      </c>
      <c r="CC38" s="337">
        <f>'MACROATTIVITÀ C'!G976</f>
        <v>0</v>
      </c>
      <c r="CD38" s="337">
        <f>'MACROATTIVITÀ C'!G977</f>
        <v>0</v>
      </c>
      <c r="CE38" s="337">
        <f>'MACROATTIVITÀ C'!G978</f>
        <v>0</v>
      </c>
      <c r="CF38" s="337">
        <f>'MACROATTIVITÀ C'!G979</f>
        <v>0</v>
      </c>
      <c r="CG38" s="337">
        <f>'MACROATTIVITÀ C'!G980</f>
        <v>0</v>
      </c>
      <c r="CH38" s="337">
        <f>'MACROATTIVITÀ C'!G981</f>
        <v>0</v>
      </c>
      <c r="CI38" s="337">
        <f>'MACROATTIVITÀ C'!G982</f>
        <v>0</v>
      </c>
      <c r="CJ38" s="338">
        <v>0</v>
      </c>
      <c r="CK38" s="336">
        <f>'MACROATTIVITÀ C'!I975</f>
        <v>0</v>
      </c>
      <c r="CL38" s="337">
        <f>'MACROATTIVITÀ C'!I976</f>
        <v>0</v>
      </c>
      <c r="CM38" s="337">
        <f>'MACROATTIVITÀ C'!I977</f>
        <v>0</v>
      </c>
      <c r="CN38" s="337">
        <f>'MACROATTIVITÀ C'!I978</f>
        <v>0</v>
      </c>
      <c r="CO38" s="337">
        <f>'MACROATTIVITÀ C'!I979</f>
        <v>0</v>
      </c>
      <c r="CP38" s="337">
        <f>'MACROATTIVITÀ C'!I980</f>
        <v>0</v>
      </c>
      <c r="CQ38" s="337">
        <f>'MACROATTIVITÀ C'!I981</f>
        <v>0</v>
      </c>
      <c r="CR38" s="337">
        <f>'MACROATTIVITÀ C'!I982</f>
        <v>0</v>
      </c>
      <c r="CS38" s="339">
        <v>0</v>
      </c>
      <c r="CT38" s="340">
        <f>'MACROATTIVITÀ C'!K975</f>
        <v>0</v>
      </c>
      <c r="CU38" s="337">
        <f>'MACROATTIVITÀ C'!K976</f>
        <v>0</v>
      </c>
      <c r="CV38" s="337">
        <f>'MACROATTIVITÀ C'!K977</f>
        <v>0</v>
      </c>
      <c r="CW38" s="337">
        <f>'MACROATTIVITÀ C'!K978</f>
        <v>0</v>
      </c>
      <c r="CX38" s="337">
        <f>'MACROATTIVITÀ C'!K979</f>
        <v>0</v>
      </c>
      <c r="CY38" s="337">
        <f>'MACROATTIVITÀ C'!K980</f>
        <v>0</v>
      </c>
      <c r="CZ38" s="337">
        <f>'MACROATTIVITÀ C'!K981</f>
        <v>0</v>
      </c>
      <c r="DA38" s="337">
        <f>'MACROATTIVITÀ C'!K982</f>
        <v>0</v>
      </c>
      <c r="DB38" s="339">
        <v>0</v>
      </c>
      <c r="DC38" s="299">
        <f>'MACROATTIVITÀ C'!E936</f>
        <v>0</v>
      </c>
      <c r="DD38" s="300">
        <f>'MACROATTIVITÀ C'!E937</f>
        <v>0</v>
      </c>
      <c r="DE38" s="300">
        <f>'MACROATTIVITÀ C'!E939</f>
        <v>0</v>
      </c>
      <c r="DF38" s="300">
        <f>'MACROATTIVITÀ C'!E940</f>
        <v>0</v>
      </c>
      <c r="DG38" s="300">
        <f>'MACROATTIVITÀ C'!E942</f>
        <v>0</v>
      </c>
      <c r="DH38" s="300">
        <f>'MACROATTIVITÀ C'!E943</f>
        <v>0</v>
      </c>
      <c r="DI38" s="300">
        <f>'MACROATTIVITÀ C'!E945</f>
        <v>0</v>
      </c>
      <c r="DJ38" s="301">
        <f>'MACROATTIVITÀ C'!E946</f>
        <v>0</v>
      </c>
      <c r="DK38" s="299">
        <f>'MACROATTIVITÀ C'!G936</f>
        <v>0</v>
      </c>
      <c r="DL38" s="300">
        <f>'MACROATTIVITÀ C'!G937</f>
        <v>0</v>
      </c>
      <c r="DM38" s="300">
        <f>'MACROATTIVITÀ C'!G939</f>
        <v>0</v>
      </c>
      <c r="DN38" s="300">
        <f>'MACROATTIVITÀ C'!G940</f>
        <v>0</v>
      </c>
      <c r="DO38" s="300">
        <f>'MACROATTIVITÀ C'!G942</f>
        <v>0</v>
      </c>
      <c r="DP38" s="300">
        <f>'MACROATTIVITÀ C'!G943</f>
        <v>0</v>
      </c>
      <c r="DQ38" s="300">
        <f>'MACROATTIVITÀ C'!G945</f>
        <v>0</v>
      </c>
      <c r="DR38" s="301">
        <f>'MACROATTIVITÀ C'!G946</f>
        <v>0</v>
      </c>
      <c r="DS38" s="299">
        <f>'MACROATTIVITÀ C'!I936</f>
        <v>0</v>
      </c>
      <c r="DT38" s="300">
        <f>'MACROATTIVITÀ C'!I937</f>
        <v>0</v>
      </c>
      <c r="DU38" s="300">
        <f>'MACROATTIVITÀ C'!I939</f>
        <v>0</v>
      </c>
      <c r="DV38" s="300">
        <f>'MACROATTIVITÀ C'!I940</f>
        <v>0</v>
      </c>
      <c r="DW38" s="300">
        <f>'MACROATTIVITÀ C'!I942</f>
        <v>0</v>
      </c>
      <c r="DX38" s="300">
        <f>'MACROATTIVITÀ C'!I943</f>
        <v>0</v>
      </c>
      <c r="DY38" s="300">
        <f>'MACROATTIVITÀ C'!I945</f>
        <v>0</v>
      </c>
      <c r="DZ38" s="301">
        <f>'MACROATTIVITÀ C'!I946</f>
        <v>0</v>
      </c>
      <c r="EA38" s="302">
        <f>'MACROATTIVITÀ C'!K936</f>
        <v>0</v>
      </c>
      <c r="EB38" s="300">
        <f>'MACROATTIVITÀ C'!K937</f>
        <v>0</v>
      </c>
      <c r="EC38" s="300">
        <f>'MACROATTIVITÀ C'!K939</f>
        <v>0</v>
      </c>
      <c r="ED38" s="300">
        <f>'MACROATTIVITÀ C'!K940</f>
        <v>0</v>
      </c>
      <c r="EE38" s="300">
        <f>'MACROATTIVITÀ C'!K942</f>
        <v>0</v>
      </c>
      <c r="EF38" s="300">
        <f>'MACROATTIVITÀ C'!K943</f>
        <v>0</v>
      </c>
      <c r="EG38" s="300">
        <f>'MACROATTIVITÀ C'!K945</f>
        <v>0</v>
      </c>
      <c r="EH38" s="303">
        <f>'MACROATTIVITÀ C'!K946</f>
        <v>0</v>
      </c>
      <c r="EI38" s="341" t="s">
        <v>497</v>
      </c>
    </row>
    <row r="39" spans="1:139">
      <c r="A39" s="290" t="e">
        <f ca="1">_xlfn.XLOOKUP(B39,'MACROATTIVITÀ C'!C1048,'MACROATTIVITÀ C'!G1048)</f>
        <v>#NAME?</v>
      </c>
      <c r="B39" s="291" t="s">
        <v>195</v>
      </c>
      <c r="C39" s="291" t="s">
        <v>886</v>
      </c>
      <c r="D39" s="292" t="s">
        <v>607</v>
      </c>
      <c r="E39" s="292" t="s">
        <v>624</v>
      </c>
      <c r="F39" s="293" t="s">
        <v>196</v>
      </c>
      <c r="G39" s="336">
        <f>'MACROATTIVITÀ C'!E1099</f>
        <v>0</v>
      </c>
      <c r="H39" s="337">
        <f>'MACROATTIVITÀ C'!E1080</f>
        <v>0</v>
      </c>
      <c r="I39" s="337">
        <f>'MACROATTIVITÀ C'!E1086</f>
        <v>0</v>
      </c>
      <c r="J39" s="337">
        <f>'MACROATTIVITÀ C'!E1081</f>
        <v>0</v>
      </c>
      <c r="K39" s="337">
        <f>'MACROATTIVITÀ C'!E1082</f>
        <v>0</v>
      </c>
      <c r="L39" s="337">
        <f>'MACROATTIVITÀ C'!E1083+'MACROATTIVITÀ C'!E1084+'MACROATTIVITÀ C'!E1085</f>
        <v>0</v>
      </c>
      <c r="M39" s="338">
        <f>'MACROATTIVITÀ C'!$E1089</f>
        <v>0</v>
      </c>
      <c r="N39" s="338">
        <f>'MACROATTIVITÀ C'!$E1090</f>
        <v>0</v>
      </c>
      <c r="O39" s="338">
        <f>'MACROATTIVITÀ C'!$E1091</f>
        <v>0</v>
      </c>
      <c r="P39" s="338">
        <f>'MACROATTIVITÀ C'!$E1092</f>
        <v>0</v>
      </c>
      <c r="Q39" s="338">
        <f>'MACROATTIVITÀ C'!$E1093</f>
        <v>0</v>
      </c>
      <c r="R39" s="338">
        <f>'MACROATTIVITÀ C'!$E1094</f>
        <v>0</v>
      </c>
      <c r="S39" s="338">
        <f>'MACROATTIVITÀ C'!$E1095</f>
        <v>0</v>
      </c>
      <c r="T39" s="338">
        <f>'MACROATTIVITÀ C'!$E1096</f>
        <v>0</v>
      </c>
      <c r="U39" s="338">
        <f>'MACROATTIVITÀ C'!$E1097</f>
        <v>0</v>
      </c>
      <c r="V39" s="339">
        <f>'MACROATTIVITÀ C'!E1087+'MACROATTIVITÀ C'!E1088+'MACROATTIVITÀ C'!E1098</f>
        <v>0</v>
      </c>
      <c r="W39" s="340">
        <f>'MACROATTIVITÀ C'!G1099</f>
        <v>0</v>
      </c>
      <c r="X39" s="337">
        <f>'MACROATTIVITÀ C'!G1080</f>
        <v>0</v>
      </c>
      <c r="Y39" s="337">
        <f>'MACROATTIVITÀ C'!G1086</f>
        <v>0</v>
      </c>
      <c r="Z39" s="337">
        <f>'MACROATTIVITÀ C'!G1081</f>
        <v>0</v>
      </c>
      <c r="AA39" s="337">
        <f>'MACROATTIVITÀ C'!G1082</f>
        <v>0</v>
      </c>
      <c r="AB39" s="337">
        <f>'MACROATTIVITÀ C'!G1083+'MACROATTIVITÀ C'!G1084+'MACROATTIVITÀ C'!G1085</f>
        <v>0</v>
      </c>
      <c r="AC39" s="338">
        <f>'MACROATTIVITÀ C'!$G1089</f>
        <v>0</v>
      </c>
      <c r="AD39" s="338">
        <f>'MACROATTIVITÀ C'!$G1090</f>
        <v>0</v>
      </c>
      <c r="AE39" s="338">
        <f>'MACROATTIVITÀ C'!$G1091</f>
        <v>0</v>
      </c>
      <c r="AF39" s="338">
        <f>'MACROATTIVITÀ C'!$G1092</f>
        <v>0</v>
      </c>
      <c r="AG39" s="338">
        <f>'MACROATTIVITÀ C'!$G1093</f>
        <v>0</v>
      </c>
      <c r="AH39" s="338">
        <f>'MACROATTIVITÀ C'!$G1094</f>
        <v>0</v>
      </c>
      <c r="AI39" s="338">
        <f>'MACROATTIVITÀ C'!$G1095</f>
        <v>0</v>
      </c>
      <c r="AJ39" s="338">
        <f>'MACROATTIVITÀ C'!$G1096</f>
        <v>0</v>
      </c>
      <c r="AK39" s="338">
        <f>'MACROATTIVITÀ C'!$G1097</f>
        <v>0</v>
      </c>
      <c r="AL39" s="338">
        <f>'MACROATTIVITÀ C'!G1087+'MACROATTIVITÀ C'!G1088+'MACROATTIVITÀ C'!G1098</f>
        <v>0</v>
      </c>
      <c r="AM39" s="336">
        <f>'MACROATTIVITÀ C'!I1099</f>
        <v>0</v>
      </c>
      <c r="AN39" s="337">
        <f>'MACROATTIVITÀ C'!I1080</f>
        <v>0</v>
      </c>
      <c r="AO39" s="337">
        <f>'MACROATTIVITÀ C'!I1086</f>
        <v>0</v>
      </c>
      <c r="AP39" s="337">
        <f>'MACROATTIVITÀ C'!I1081</f>
        <v>0</v>
      </c>
      <c r="AQ39" s="337">
        <f>'MACROATTIVITÀ C'!I1082</f>
        <v>0</v>
      </c>
      <c r="AR39" s="337">
        <f>'MACROATTIVITÀ C'!I1083+'MACROATTIVITÀ C'!I1084+'MACROATTIVITÀ C'!I1085</f>
        <v>0</v>
      </c>
      <c r="AS39" s="338">
        <f>'MACROATTIVITÀ C'!$I1089</f>
        <v>0</v>
      </c>
      <c r="AT39" s="338">
        <f>'MACROATTIVITÀ C'!$I1090</f>
        <v>0</v>
      </c>
      <c r="AU39" s="338">
        <f>'MACROATTIVITÀ C'!$I1091</f>
        <v>0</v>
      </c>
      <c r="AV39" s="338">
        <f>'MACROATTIVITÀ C'!$I1092</f>
        <v>0</v>
      </c>
      <c r="AW39" s="338">
        <f>'MACROATTIVITÀ C'!$I1093</f>
        <v>0</v>
      </c>
      <c r="AX39" s="338">
        <f>'MACROATTIVITÀ C'!$I1094</f>
        <v>0</v>
      </c>
      <c r="AY39" s="338">
        <f>'MACROATTIVITÀ C'!$I1095</f>
        <v>0</v>
      </c>
      <c r="AZ39" s="338">
        <f>'MACROATTIVITÀ C'!$I1096</f>
        <v>0</v>
      </c>
      <c r="BA39" s="338">
        <f>'MACROATTIVITÀ C'!$I1097</f>
        <v>0</v>
      </c>
      <c r="BB39" s="339">
        <f>'MACROATTIVITÀ C'!I1087+'MACROATTIVITÀ C'!I1088+'MACROATTIVITÀ C'!I1098</f>
        <v>0</v>
      </c>
      <c r="BC39" s="336">
        <f>'MACROATTIVITÀ C'!K1099</f>
        <v>0</v>
      </c>
      <c r="BD39" s="337">
        <f>'MACROATTIVITÀ C'!K1080</f>
        <v>0</v>
      </c>
      <c r="BE39" s="337">
        <f>'MACROATTIVITÀ C'!K1086</f>
        <v>0</v>
      </c>
      <c r="BF39" s="337">
        <f>'MACROATTIVITÀ C'!K1081</f>
        <v>0</v>
      </c>
      <c r="BG39" s="337">
        <f>'MACROATTIVITÀ C'!K1082</f>
        <v>0</v>
      </c>
      <c r="BH39" s="337">
        <f>'MACROATTIVITÀ C'!K1083+'MACROATTIVITÀ C'!K1084+'MACROATTIVITÀ C'!K1085</f>
        <v>0</v>
      </c>
      <c r="BI39" s="338">
        <f>'MACROATTIVITÀ C'!$K1089</f>
        <v>0</v>
      </c>
      <c r="BJ39" s="338">
        <f>'MACROATTIVITÀ C'!$K1090</f>
        <v>0</v>
      </c>
      <c r="BK39" s="338">
        <f>'MACROATTIVITÀ C'!$K1091</f>
        <v>0</v>
      </c>
      <c r="BL39" s="338">
        <f>'MACROATTIVITÀ C'!K1092</f>
        <v>0</v>
      </c>
      <c r="BM39" s="338">
        <f>'MACROATTIVITÀ C'!$K1093</f>
        <v>0</v>
      </c>
      <c r="BN39" s="338">
        <f>'MACROATTIVITÀ C'!$K1094</f>
        <v>0</v>
      </c>
      <c r="BO39" s="338">
        <f>'MACROATTIVITÀ C'!$K1095</f>
        <v>0</v>
      </c>
      <c r="BP39" s="338">
        <f>'MACROATTIVITÀ C'!$K1096</f>
        <v>0</v>
      </c>
      <c r="BQ39" s="338">
        <f>'MACROATTIVITÀ C'!$K1097</f>
        <v>0</v>
      </c>
      <c r="BR39" s="338">
        <f>'MACROATTIVITÀ C'!K1087+'MACROATTIVITÀ C'!K1088+'MACROATTIVITÀ C'!K1098</f>
        <v>0</v>
      </c>
      <c r="BS39" s="336">
        <f>'MACROATTIVITÀ C'!E1102</f>
        <v>0</v>
      </c>
      <c r="BT39" s="337">
        <f>'MACROATTIVITÀ C'!E1103</f>
        <v>0</v>
      </c>
      <c r="BU39" s="337">
        <f>'MACROATTIVITÀ C'!E1104</f>
        <v>0</v>
      </c>
      <c r="BV39" s="337">
        <f>'MACROATTIVITÀ C'!E1105</f>
        <v>0</v>
      </c>
      <c r="BW39" s="337">
        <f>'MACROATTIVITÀ C'!E1106</f>
        <v>0</v>
      </c>
      <c r="BX39" s="337">
        <f>'MACROATTIVITÀ C'!E1107</f>
        <v>0</v>
      </c>
      <c r="BY39" s="337">
        <f>'MACROATTIVITÀ C'!E1108</f>
        <v>0</v>
      </c>
      <c r="BZ39" s="337">
        <f>'MACROATTIVITÀ C'!E1109</f>
        <v>0</v>
      </c>
      <c r="CA39" s="338">
        <v>0</v>
      </c>
      <c r="CB39" s="336">
        <f>'MACROATTIVITÀ C'!G1102</f>
        <v>0</v>
      </c>
      <c r="CC39" s="337">
        <f>'MACROATTIVITÀ C'!G1103</f>
        <v>0</v>
      </c>
      <c r="CD39" s="337">
        <f>'MACROATTIVITÀ C'!G1104</f>
        <v>0</v>
      </c>
      <c r="CE39" s="337">
        <f>'MACROATTIVITÀ C'!G1105</f>
        <v>0</v>
      </c>
      <c r="CF39" s="337">
        <f>'MACROATTIVITÀ C'!G1106</f>
        <v>0</v>
      </c>
      <c r="CG39" s="337">
        <f>'MACROATTIVITÀ C'!G1107</f>
        <v>0</v>
      </c>
      <c r="CH39" s="337">
        <f>'MACROATTIVITÀ C'!G1108</f>
        <v>0</v>
      </c>
      <c r="CI39" s="337">
        <f>'MACROATTIVITÀ C'!G1109</f>
        <v>0</v>
      </c>
      <c r="CJ39" s="338">
        <v>0</v>
      </c>
      <c r="CK39" s="336">
        <f>'MACROATTIVITÀ C'!I1102</f>
        <v>0</v>
      </c>
      <c r="CL39" s="337">
        <f>'MACROATTIVITÀ C'!I1103</f>
        <v>0</v>
      </c>
      <c r="CM39" s="337">
        <f>'MACROATTIVITÀ C'!I1104</f>
        <v>0</v>
      </c>
      <c r="CN39" s="337">
        <f>'MACROATTIVITÀ C'!I1105</f>
        <v>0</v>
      </c>
      <c r="CO39" s="337">
        <f>'MACROATTIVITÀ C'!I1106</f>
        <v>0</v>
      </c>
      <c r="CP39" s="337">
        <f>'MACROATTIVITÀ C'!I1107</f>
        <v>0</v>
      </c>
      <c r="CQ39" s="337">
        <f>'MACROATTIVITÀ C'!I1108</f>
        <v>0</v>
      </c>
      <c r="CR39" s="337">
        <f>'MACROATTIVITÀ C'!I1109</f>
        <v>0</v>
      </c>
      <c r="CS39" s="339">
        <v>0</v>
      </c>
      <c r="CT39" s="340">
        <f>'MACROATTIVITÀ C'!K1102</f>
        <v>0</v>
      </c>
      <c r="CU39" s="337">
        <f>'MACROATTIVITÀ C'!K1103</f>
        <v>0</v>
      </c>
      <c r="CV39" s="337">
        <f>'MACROATTIVITÀ C'!K1104</f>
        <v>0</v>
      </c>
      <c r="CW39" s="337">
        <f>'MACROATTIVITÀ C'!K1105</f>
        <v>0</v>
      </c>
      <c r="CX39" s="337">
        <f>'MACROATTIVITÀ C'!K1106</f>
        <v>0</v>
      </c>
      <c r="CY39" s="337">
        <f>'MACROATTIVITÀ C'!K1107</f>
        <v>0</v>
      </c>
      <c r="CZ39" s="337">
        <f>'MACROATTIVITÀ C'!K1108</f>
        <v>0</v>
      </c>
      <c r="DA39" s="337">
        <f>'MACROATTIVITÀ C'!K1109</f>
        <v>0</v>
      </c>
      <c r="DB39" s="339">
        <v>0</v>
      </c>
      <c r="DC39" s="299">
        <f>'MACROATTIVITÀ C'!E1063</f>
        <v>0</v>
      </c>
      <c r="DD39" s="300">
        <f>'MACROATTIVITÀ C'!E1064</f>
        <v>0</v>
      </c>
      <c r="DE39" s="300">
        <f>'MACROATTIVITÀ C'!E1066</f>
        <v>0</v>
      </c>
      <c r="DF39" s="300">
        <f>'MACROATTIVITÀ C'!E1067</f>
        <v>0</v>
      </c>
      <c r="DG39" s="300">
        <f>'MACROATTIVITÀ C'!E1069</f>
        <v>0</v>
      </c>
      <c r="DH39" s="300">
        <f>'MACROATTIVITÀ C'!E1070</f>
        <v>0</v>
      </c>
      <c r="DI39" s="300">
        <f>'MACROATTIVITÀ C'!E1072</f>
        <v>0</v>
      </c>
      <c r="DJ39" s="301">
        <f>'MACROATTIVITÀ C'!E1073</f>
        <v>0</v>
      </c>
      <c r="DK39" s="299">
        <f>'MACROATTIVITÀ C'!G1063</f>
        <v>0</v>
      </c>
      <c r="DL39" s="300">
        <f>'MACROATTIVITÀ C'!G1064</f>
        <v>0</v>
      </c>
      <c r="DM39" s="300">
        <f>'MACROATTIVITÀ C'!G1066</f>
        <v>0</v>
      </c>
      <c r="DN39" s="300">
        <f>'MACROATTIVITÀ C'!G1067</f>
        <v>0</v>
      </c>
      <c r="DO39" s="300">
        <f>'MACROATTIVITÀ C'!G1069</f>
        <v>0</v>
      </c>
      <c r="DP39" s="300">
        <f>'MACROATTIVITÀ C'!G1070</f>
        <v>0</v>
      </c>
      <c r="DQ39" s="300">
        <f>'MACROATTIVITÀ C'!G1072</f>
        <v>0</v>
      </c>
      <c r="DR39" s="301">
        <f>'MACROATTIVITÀ C'!G1073</f>
        <v>0</v>
      </c>
      <c r="DS39" s="299">
        <f>'MACROATTIVITÀ C'!I1063</f>
        <v>0</v>
      </c>
      <c r="DT39" s="300">
        <f>'MACROATTIVITÀ C'!I1064</f>
        <v>0</v>
      </c>
      <c r="DU39" s="300">
        <f>'MACROATTIVITÀ C'!I1066</f>
        <v>0</v>
      </c>
      <c r="DV39" s="300">
        <f>'MACROATTIVITÀ C'!I1067</f>
        <v>0</v>
      </c>
      <c r="DW39" s="300">
        <f>'MACROATTIVITÀ C'!I1069</f>
        <v>0</v>
      </c>
      <c r="DX39" s="300">
        <f>'MACROATTIVITÀ C'!I1070</f>
        <v>0</v>
      </c>
      <c r="DY39" s="300">
        <f>'MACROATTIVITÀ C'!I1072</f>
        <v>0</v>
      </c>
      <c r="DZ39" s="301">
        <f>'MACROATTIVITÀ C'!I1073</f>
        <v>0</v>
      </c>
      <c r="EA39" s="302">
        <f>'MACROATTIVITÀ C'!K1063</f>
        <v>0</v>
      </c>
      <c r="EB39" s="300">
        <f>'MACROATTIVITÀ C'!K1064</f>
        <v>0</v>
      </c>
      <c r="EC39" s="300">
        <f>'MACROATTIVITÀ C'!K1066</f>
        <v>0</v>
      </c>
      <c r="ED39" s="300">
        <f>'MACROATTIVITÀ C'!K1067</f>
        <v>0</v>
      </c>
      <c r="EE39" s="300">
        <f>'MACROATTIVITÀ C'!K1069</f>
        <v>0</v>
      </c>
      <c r="EF39" s="300">
        <f>'MACROATTIVITÀ C'!K1070</f>
        <v>0</v>
      </c>
      <c r="EG39" s="300">
        <f>'MACROATTIVITÀ C'!K1072</f>
        <v>0</v>
      </c>
      <c r="EH39" s="303">
        <f>'MACROATTIVITÀ C'!K1073</f>
        <v>0</v>
      </c>
      <c r="EI39" s="341" t="s">
        <v>430</v>
      </c>
    </row>
    <row r="40" spans="1:139" ht="60">
      <c r="A40" s="290" t="e">
        <f ca="1">_xlfn.XLOOKUP(B40,'MACROATTIVITÀ C'!C1175,'MACROATTIVITÀ C'!G1175)</f>
        <v>#NAME?</v>
      </c>
      <c r="B40" s="291" t="s">
        <v>199</v>
      </c>
      <c r="C40" s="291" t="s">
        <v>886</v>
      </c>
      <c r="D40" s="292" t="s">
        <v>607</v>
      </c>
      <c r="E40" s="292" t="s">
        <v>624</v>
      </c>
      <c r="F40" s="342" t="s">
        <v>625</v>
      </c>
      <c r="G40" s="336">
        <f>'MACROATTIVITÀ C'!E1226</f>
        <v>0</v>
      </c>
      <c r="H40" s="337">
        <f>'MACROATTIVITÀ C'!E1207</f>
        <v>0</v>
      </c>
      <c r="I40" s="337">
        <f>'MACROATTIVITÀ C'!E1213</f>
        <v>0</v>
      </c>
      <c r="J40" s="337">
        <f>'MACROATTIVITÀ C'!E1208</f>
        <v>0</v>
      </c>
      <c r="K40" s="337">
        <f>'MACROATTIVITÀ C'!E1209</f>
        <v>0</v>
      </c>
      <c r="L40" s="337">
        <f>'MACROATTIVITÀ C'!E1210+'MACROATTIVITÀ C'!E1211+'MACROATTIVITÀ C'!E1212</f>
        <v>0</v>
      </c>
      <c r="M40" s="338">
        <f>'MACROATTIVITÀ C'!$E1216</f>
        <v>0</v>
      </c>
      <c r="N40" s="338">
        <f>'MACROATTIVITÀ C'!$E1217</f>
        <v>0</v>
      </c>
      <c r="O40" s="338">
        <f>'MACROATTIVITÀ C'!$E1218</f>
        <v>0</v>
      </c>
      <c r="P40" s="338">
        <f>'MACROATTIVITÀ C'!$E1219</f>
        <v>0</v>
      </c>
      <c r="Q40" s="338">
        <f>'MACROATTIVITÀ C'!$E1220</f>
        <v>0</v>
      </c>
      <c r="R40" s="338">
        <f>'MACROATTIVITÀ C'!$E1221</f>
        <v>0</v>
      </c>
      <c r="S40" s="338">
        <f>'MACROATTIVITÀ C'!$E1222</f>
        <v>0</v>
      </c>
      <c r="T40" s="338">
        <f>'MACROATTIVITÀ C'!$E1223</f>
        <v>0</v>
      </c>
      <c r="U40" s="338">
        <f>'MACROATTIVITÀ C'!$E1224</f>
        <v>0</v>
      </c>
      <c r="V40" s="339">
        <f>'MACROATTIVITÀ C'!E1214+'MACROATTIVITÀ C'!E1215+'MACROATTIVITÀ C'!E1225</f>
        <v>0</v>
      </c>
      <c r="W40" s="340">
        <f>'MACROATTIVITÀ C'!G1226</f>
        <v>0</v>
      </c>
      <c r="X40" s="337">
        <f>'MACROATTIVITÀ C'!G1207</f>
        <v>0</v>
      </c>
      <c r="Y40" s="337">
        <f>'MACROATTIVITÀ C'!G1213</f>
        <v>0</v>
      </c>
      <c r="Z40" s="337">
        <f>'MACROATTIVITÀ C'!G1208</f>
        <v>0</v>
      </c>
      <c r="AA40" s="337">
        <f>'MACROATTIVITÀ C'!G1209</f>
        <v>0</v>
      </c>
      <c r="AB40" s="337">
        <f>'MACROATTIVITÀ C'!G1210+'MACROATTIVITÀ C'!G1211+'MACROATTIVITÀ C'!G1212</f>
        <v>0</v>
      </c>
      <c r="AC40" s="338">
        <f>'MACROATTIVITÀ C'!$G1216</f>
        <v>0</v>
      </c>
      <c r="AD40" s="338">
        <f>'MACROATTIVITÀ C'!$G1217</f>
        <v>0</v>
      </c>
      <c r="AE40" s="338">
        <f>'MACROATTIVITÀ C'!$G1218</f>
        <v>0</v>
      </c>
      <c r="AF40" s="338">
        <f>'MACROATTIVITÀ C'!G1219</f>
        <v>0</v>
      </c>
      <c r="AG40" s="338">
        <f>'MACROATTIVITÀ C'!$G1220</f>
        <v>0</v>
      </c>
      <c r="AH40" s="338">
        <f>'MACROATTIVITÀ C'!$G1221</f>
        <v>0</v>
      </c>
      <c r="AI40" s="338">
        <f>'MACROATTIVITÀ C'!$G1222</f>
        <v>0</v>
      </c>
      <c r="AJ40" s="338">
        <f>'MACROATTIVITÀ C'!$G1223</f>
        <v>0</v>
      </c>
      <c r="AK40" s="338">
        <f>'MACROATTIVITÀ C'!$G1224</f>
        <v>0</v>
      </c>
      <c r="AL40" s="338">
        <f>'MACROATTIVITÀ C'!G1214+'MACROATTIVITÀ C'!G1215+'MACROATTIVITÀ C'!G1225</f>
        <v>0</v>
      </c>
      <c r="AM40" s="336">
        <f>'MACROATTIVITÀ C'!I1226</f>
        <v>0</v>
      </c>
      <c r="AN40" s="337">
        <f>'MACROATTIVITÀ C'!I1207</f>
        <v>0</v>
      </c>
      <c r="AO40" s="337">
        <f>'MACROATTIVITÀ C'!I1213</f>
        <v>0</v>
      </c>
      <c r="AP40" s="337">
        <f>'MACROATTIVITÀ C'!I1208</f>
        <v>0</v>
      </c>
      <c r="AQ40" s="337">
        <f>'MACROATTIVITÀ C'!I1209</f>
        <v>0</v>
      </c>
      <c r="AR40" s="337">
        <f>'MACROATTIVITÀ C'!I1210+'MACROATTIVITÀ C'!I1211+'MACROATTIVITÀ C'!I1212</f>
        <v>0</v>
      </c>
      <c r="AS40" s="338">
        <f>'MACROATTIVITÀ C'!$I1216</f>
        <v>0</v>
      </c>
      <c r="AT40" s="338">
        <f>'MACROATTIVITÀ C'!$I1217</f>
        <v>0</v>
      </c>
      <c r="AU40" s="338">
        <f>'MACROATTIVITÀ C'!$I1218</f>
        <v>0</v>
      </c>
      <c r="AV40" s="338">
        <f>'MACROATTIVITÀ C'!$I1219</f>
        <v>0</v>
      </c>
      <c r="AW40" s="338">
        <f>'MACROATTIVITÀ C'!$I1220</f>
        <v>0</v>
      </c>
      <c r="AX40" s="338">
        <f>'MACROATTIVITÀ C'!$I1221</f>
        <v>0</v>
      </c>
      <c r="AY40" s="338">
        <f>'MACROATTIVITÀ C'!$I1222</f>
        <v>0</v>
      </c>
      <c r="AZ40" s="338">
        <f>'MACROATTIVITÀ C'!$I1223</f>
        <v>0</v>
      </c>
      <c r="BA40" s="338">
        <f>'MACROATTIVITÀ C'!$I1224</f>
        <v>0</v>
      </c>
      <c r="BB40" s="339">
        <f>'MACROATTIVITÀ C'!I1214+'MACROATTIVITÀ C'!I1215+'MACROATTIVITÀ C'!I1225</f>
        <v>0</v>
      </c>
      <c r="BC40" s="336">
        <f>'MACROATTIVITÀ C'!K1226</f>
        <v>0</v>
      </c>
      <c r="BD40" s="337">
        <f>'MACROATTIVITÀ C'!K1207</f>
        <v>0</v>
      </c>
      <c r="BE40" s="337">
        <f>'MACROATTIVITÀ C'!K1213</f>
        <v>0</v>
      </c>
      <c r="BF40" s="337">
        <f>'MACROATTIVITÀ C'!K1208</f>
        <v>0</v>
      </c>
      <c r="BG40" s="337">
        <f>'MACROATTIVITÀ C'!K1209</f>
        <v>0</v>
      </c>
      <c r="BH40" s="337">
        <f>'MACROATTIVITÀ C'!K1210+'MACROATTIVITÀ C'!K1211+'MACROATTIVITÀ C'!K1212</f>
        <v>0</v>
      </c>
      <c r="BI40" s="338">
        <f>'MACROATTIVITÀ C'!$K1216</f>
        <v>0</v>
      </c>
      <c r="BJ40" s="338">
        <f>'MACROATTIVITÀ C'!$K1217</f>
        <v>0</v>
      </c>
      <c r="BK40" s="338">
        <f>'MACROATTIVITÀ C'!$K1218</f>
        <v>0</v>
      </c>
      <c r="BL40" s="338">
        <f>'MACROATTIVITÀ C'!$K1219</f>
        <v>0</v>
      </c>
      <c r="BM40" s="338">
        <f>'MACROATTIVITÀ C'!$K1220</f>
        <v>0</v>
      </c>
      <c r="BN40" s="338">
        <f>'MACROATTIVITÀ C'!$K1221</f>
        <v>0</v>
      </c>
      <c r="BO40" s="338">
        <f>'MACROATTIVITÀ C'!$K1222</f>
        <v>0</v>
      </c>
      <c r="BP40" s="338">
        <f>'MACROATTIVITÀ C'!$K1223</f>
        <v>0</v>
      </c>
      <c r="BQ40" s="338">
        <f>'MACROATTIVITÀ C'!$K1224</f>
        <v>0</v>
      </c>
      <c r="BR40" s="338">
        <f>'MACROATTIVITÀ C'!K1214+'MACROATTIVITÀ C'!K1215+'MACROATTIVITÀ C'!K1225</f>
        <v>0</v>
      </c>
      <c r="BS40" s="336">
        <f>'MACROATTIVITÀ C'!E1229</f>
        <v>0</v>
      </c>
      <c r="BT40" s="337">
        <f>'MACROATTIVITÀ C'!E1230</f>
        <v>0</v>
      </c>
      <c r="BU40" s="337">
        <f>'MACROATTIVITÀ C'!E1231</f>
        <v>0</v>
      </c>
      <c r="BV40" s="337">
        <f>'MACROATTIVITÀ C'!E1232</f>
        <v>0</v>
      </c>
      <c r="BW40" s="337">
        <f>'MACROATTIVITÀ C'!E1233</f>
        <v>0</v>
      </c>
      <c r="BX40" s="337">
        <f>'MACROATTIVITÀ C'!E1234</f>
        <v>0</v>
      </c>
      <c r="BY40" s="337">
        <f>'MACROATTIVITÀ C'!E1235</f>
        <v>0</v>
      </c>
      <c r="BZ40" s="337">
        <f>'MACROATTIVITÀ C'!E1236</f>
        <v>0</v>
      </c>
      <c r="CA40" s="338">
        <v>0</v>
      </c>
      <c r="CB40" s="336">
        <f>'MACROATTIVITÀ C'!G1229</f>
        <v>0</v>
      </c>
      <c r="CC40" s="337">
        <f>'MACROATTIVITÀ C'!G1230</f>
        <v>0</v>
      </c>
      <c r="CD40" s="337">
        <f>'MACROATTIVITÀ C'!G1231</f>
        <v>0</v>
      </c>
      <c r="CE40" s="337">
        <f>'MACROATTIVITÀ C'!G1232</f>
        <v>0</v>
      </c>
      <c r="CF40" s="337">
        <f>'MACROATTIVITÀ C'!G1233</f>
        <v>0</v>
      </c>
      <c r="CG40" s="337">
        <f>'MACROATTIVITÀ C'!G1234</f>
        <v>0</v>
      </c>
      <c r="CH40" s="337">
        <f>'MACROATTIVITÀ C'!G1235</f>
        <v>0</v>
      </c>
      <c r="CI40" s="337">
        <f>'MACROATTIVITÀ C'!G1236</f>
        <v>0</v>
      </c>
      <c r="CJ40" s="338">
        <v>0</v>
      </c>
      <c r="CK40" s="336">
        <f>'MACROATTIVITÀ C'!I1229</f>
        <v>0</v>
      </c>
      <c r="CL40" s="337">
        <f>'MACROATTIVITÀ C'!I1230</f>
        <v>0</v>
      </c>
      <c r="CM40" s="337">
        <f>'MACROATTIVITÀ C'!I1231</f>
        <v>0</v>
      </c>
      <c r="CN40" s="337">
        <f>'MACROATTIVITÀ C'!I1232</f>
        <v>0</v>
      </c>
      <c r="CO40" s="337">
        <f>'MACROATTIVITÀ C'!I1233</f>
        <v>0</v>
      </c>
      <c r="CP40" s="337">
        <f>'MACROATTIVITÀ C'!I1234</f>
        <v>0</v>
      </c>
      <c r="CQ40" s="337">
        <f>'MACROATTIVITÀ C'!I1235</f>
        <v>0</v>
      </c>
      <c r="CR40" s="337">
        <f>'MACROATTIVITÀ C'!I1236</f>
        <v>0</v>
      </c>
      <c r="CS40" s="339">
        <v>0</v>
      </c>
      <c r="CT40" s="340">
        <f>'MACROATTIVITÀ C'!K1229</f>
        <v>0</v>
      </c>
      <c r="CU40" s="337">
        <f>'MACROATTIVITÀ C'!K1230</f>
        <v>0</v>
      </c>
      <c r="CV40" s="337">
        <f>'MACROATTIVITÀ C'!K1231</f>
        <v>0</v>
      </c>
      <c r="CW40" s="337">
        <f>'MACROATTIVITÀ C'!K1232</f>
        <v>0</v>
      </c>
      <c r="CX40" s="337">
        <f>'MACROATTIVITÀ C'!K1233</f>
        <v>0</v>
      </c>
      <c r="CY40" s="337">
        <f>'MACROATTIVITÀ C'!K1234</f>
        <v>0</v>
      </c>
      <c r="CZ40" s="337">
        <f>'MACROATTIVITÀ C'!K1235</f>
        <v>0</v>
      </c>
      <c r="DA40" s="337">
        <f>'MACROATTIVITÀ C'!K1236</f>
        <v>0</v>
      </c>
      <c r="DB40" s="339">
        <v>0</v>
      </c>
      <c r="DC40" s="299">
        <f>'MACROATTIVITÀ C'!E1190</f>
        <v>0</v>
      </c>
      <c r="DD40" s="300">
        <f>'MACROATTIVITÀ C'!E1191</f>
        <v>0</v>
      </c>
      <c r="DE40" s="300">
        <f>'MACROATTIVITÀ C'!E1193</f>
        <v>0</v>
      </c>
      <c r="DF40" s="300">
        <f>'MACROATTIVITÀ C'!E1194</f>
        <v>0</v>
      </c>
      <c r="DG40" s="300">
        <f>'MACROATTIVITÀ C'!E1196</f>
        <v>0</v>
      </c>
      <c r="DH40" s="300">
        <f>'MACROATTIVITÀ C'!E1197</f>
        <v>0</v>
      </c>
      <c r="DI40" s="300">
        <f>'MACROATTIVITÀ C'!E1199</f>
        <v>0</v>
      </c>
      <c r="DJ40" s="301">
        <f>'MACROATTIVITÀ C'!E1200</f>
        <v>0</v>
      </c>
      <c r="DK40" s="299">
        <f>'MACROATTIVITÀ C'!G1190</f>
        <v>0</v>
      </c>
      <c r="DL40" s="300">
        <f>'MACROATTIVITÀ C'!G1191</f>
        <v>0</v>
      </c>
      <c r="DM40" s="300">
        <f>'MACROATTIVITÀ C'!G1193</f>
        <v>0</v>
      </c>
      <c r="DN40" s="300">
        <f>'MACROATTIVITÀ C'!G1194</f>
        <v>0</v>
      </c>
      <c r="DO40" s="300">
        <f>'MACROATTIVITÀ C'!G1196</f>
        <v>0</v>
      </c>
      <c r="DP40" s="300">
        <f>'MACROATTIVITÀ C'!G1197</f>
        <v>0</v>
      </c>
      <c r="DQ40" s="300">
        <f>'MACROATTIVITÀ C'!G1199</f>
        <v>0</v>
      </c>
      <c r="DR40" s="301">
        <f>'MACROATTIVITÀ C'!G1200</f>
        <v>0</v>
      </c>
      <c r="DS40" s="299">
        <f>'MACROATTIVITÀ C'!I1190</f>
        <v>0</v>
      </c>
      <c r="DT40" s="300">
        <f>'MACROATTIVITÀ C'!I1191</f>
        <v>0</v>
      </c>
      <c r="DU40" s="300">
        <f>'MACROATTIVITÀ C'!I1193</f>
        <v>0</v>
      </c>
      <c r="DV40" s="300">
        <f>'MACROATTIVITÀ C'!I1194</f>
        <v>0</v>
      </c>
      <c r="DW40" s="300">
        <f>'MACROATTIVITÀ C'!I1196</f>
        <v>0</v>
      </c>
      <c r="DX40" s="300">
        <f>'MACROATTIVITÀ C'!I1197</f>
        <v>0</v>
      </c>
      <c r="DY40" s="300">
        <f>'MACROATTIVITÀ C'!I1199</f>
        <v>0</v>
      </c>
      <c r="DZ40" s="301">
        <f>'MACROATTIVITÀ C'!I1200</f>
        <v>0</v>
      </c>
      <c r="EA40" s="302">
        <f>'MACROATTIVITÀ C'!K1190</f>
        <v>0</v>
      </c>
      <c r="EB40" s="300">
        <f>'MACROATTIVITÀ C'!K1191</f>
        <v>0</v>
      </c>
      <c r="EC40" s="300">
        <f>'MACROATTIVITÀ C'!K1193</f>
        <v>0</v>
      </c>
      <c r="ED40" s="300">
        <f>'MACROATTIVITÀ C'!K1194</f>
        <v>0</v>
      </c>
      <c r="EE40" s="300">
        <f>'MACROATTIVITÀ C'!K1196</f>
        <v>0</v>
      </c>
      <c r="EF40" s="300">
        <f>'MACROATTIVITÀ C'!K1197</f>
        <v>0</v>
      </c>
      <c r="EG40" s="300">
        <f>'MACROATTIVITÀ C'!K1199</f>
        <v>0</v>
      </c>
      <c r="EH40" s="303">
        <f>'MACROATTIVITÀ C'!K1200</f>
        <v>0</v>
      </c>
      <c r="EI40" s="341" t="s">
        <v>430</v>
      </c>
    </row>
    <row r="41" spans="1:139">
      <c r="A41" s="290" t="e">
        <f ca="1">_xlfn.XLOOKUP(B41,'MACROATTIVITÀ C'!C1302,'MACROATTIVITÀ C'!G1302)</f>
        <v>#NAME?</v>
      </c>
      <c r="B41" s="291" t="s">
        <v>626</v>
      </c>
      <c r="C41" s="291" t="s">
        <v>886</v>
      </c>
      <c r="D41" s="292" t="s">
        <v>607</v>
      </c>
      <c r="E41" s="292" t="s">
        <v>624</v>
      </c>
      <c r="F41" s="293" t="s">
        <v>627</v>
      </c>
      <c r="G41" s="336">
        <f>'MACROATTIVITÀ C'!E1353</f>
        <v>0</v>
      </c>
      <c r="H41" s="337">
        <f>'MACROATTIVITÀ C'!E1334</f>
        <v>0</v>
      </c>
      <c r="I41" s="337">
        <f>'MACROATTIVITÀ C'!E1340</f>
        <v>0</v>
      </c>
      <c r="J41" s="337">
        <f>'MACROATTIVITÀ C'!E1335</f>
        <v>0</v>
      </c>
      <c r="K41" s="337">
        <f>'MACROATTIVITÀ C'!E1336</f>
        <v>0</v>
      </c>
      <c r="L41" s="337">
        <f>'MACROATTIVITÀ C'!E1337+'MACROATTIVITÀ C'!E1338+'MACROATTIVITÀ C'!E1339</f>
        <v>0</v>
      </c>
      <c r="M41" s="338">
        <f>'MACROATTIVITÀ C'!$E1343</f>
        <v>0</v>
      </c>
      <c r="N41" s="338">
        <f>'MACROATTIVITÀ C'!$E1344</f>
        <v>0</v>
      </c>
      <c r="O41" s="338">
        <f>'MACROATTIVITÀ C'!$E1345</f>
        <v>0</v>
      </c>
      <c r="P41" s="338">
        <f>'MACROATTIVITÀ C'!$E1346</f>
        <v>0</v>
      </c>
      <c r="Q41" s="338">
        <f>'MACROATTIVITÀ C'!$E1347</f>
        <v>0</v>
      </c>
      <c r="R41" s="338">
        <f>'MACROATTIVITÀ C'!$E1348</f>
        <v>0</v>
      </c>
      <c r="S41" s="338">
        <f>'MACROATTIVITÀ C'!$E1349</f>
        <v>0</v>
      </c>
      <c r="T41" s="338">
        <f>'MACROATTIVITÀ C'!$E1350</f>
        <v>0</v>
      </c>
      <c r="U41" s="338">
        <f>'MACROATTIVITÀ C'!$E1351</f>
        <v>0</v>
      </c>
      <c r="V41" s="339">
        <f>'MACROATTIVITÀ C'!E1341+'MACROATTIVITÀ C'!E1342+'MACROATTIVITÀ C'!E1352</f>
        <v>0</v>
      </c>
      <c r="W41" s="340">
        <f>'MACROATTIVITÀ C'!G1353</f>
        <v>0</v>
      </c>
      <c r="X41" s="337">
        <f>'MACROATTIVITÀ C'!G1334</f>
        <v>0</v>
      </c>
      <c r="Y41" s="337">
        <f>'MACROATTIVITÀ C'!G1340</f>
        <v>0</v>
      </c>
      <c r="Z41" s="337">
        <f>'MACROATTIVITÀ C'!G1335</f>
        <v>0</v>
      </c>
      <c r="AA41" s="337">
        <f>'MACROATTIVITÀ C'!G1336</f>
        <v>0</v>
      </c>
      <c r="AB41" s="337">
        <f>'MACROATTIVITÀ C'!G1337+'MACROATTIVITÀ C'!G1338+'MACROATTIVITÀ C'!G1339</f>
        <v>0</v>
      </c>
      <c r="AC41" s="338">
        <f>'MACROATTIVITÀ C'!$G1343</f>
        <v>0</v>
      </c>
      <c r="AD41" s="338">
        <f>'MACROATTIVITÀ C'!$G1344</f>
        <v>0</v>
      </c>
      <c r="AE41" s="338">
        <f>'MACROATTIVITÀ C'!$G1345</f>
        <v>0</v>
      </c>
      <c r="AF41" s="338">
        <f>'MACROATTIVITÀ C'!$G1346</f>
        <v>0</v>
      </c>
      <c r="AG41" s="338">
        <f>'MACROATTIVITÀ C'!$G1347</f>
        <v>0</v>
      </c>
      <c r="AH41" s="338">
        <f>'MACROATTIVITÀ C'!$G1348</f>
        <v>0</v>
      </c>
      <c r="AI41" s="338">
        <f>'MACROATTIVITÀ C'!$G1349</f>
        <v>0</v>
      </c>
      <c r="AJ41" s="338">
        <f>'MACROATTIVITÀ C'!$G1350</f>
        <v>0</v>
      </c>
      <c r="AK41" s="338">
        <f>'MACROATTIVITÀ C'!$G1351</f>
        <v>0</v>
      </c>
      <c r="AL41" s="338">
        <f>'MACROATTIVITÀ C'!G1341+'MACROATTIVITÀ C'!G1342+'MACROATTIVITÀ C'!G1352</f>
        <v>0</v>
      </c>
      <c r="AM41" s="336">
        <f>'MACROATTIVITÀ C'!I1353</f>
        <v>0</v>
      </c>
      <c r="AN41" s="337">
        <f>'MACROATTIVITÀ C'!I1334</f>
        <v>0</v>
      </c>
      <c r="AO41" s="337">
        <f>'MACROATTIVITÀ C'!I1340</f>
        <v>0</v>
      </c>
      <c r="AP41" s="337">
        <f>'MACROATTIVITÀ C'!I1335</f>
        <v>0</v>
      </c>
      <c r="AQ41" s="337">
        <f>'MACROATTIVITÀ C'!I1336</f>
        <v>0</v>
      </c>
      <c r="AR41" s="337">
        <f>'MACROATTIVITÀ C'!I1337+'MACROATTIVITÀ C'!I1338+'MACROATTIVITÀ C'!I1339</f>
        <v>0</v>
      </c>
      <c r="AS41" s="338">
        <f>'MACROATTIVITÀ C'!$I1343</f>
        <v>0</v>
      </c>
      <c r="AT41" s="338">
        <f>'MACROATTIVITÀ C'!$I1344</f>
        <v>0</v>
      </c>
      <c r="AU41" s="338">
        <f>'MACROATTIVITÀ C'!$I1345</f>
        <v>0</v>
      </c>
      <c r="AV41" s="338">
        <f>'MACROATTIVITÀ C'!$I1346</f>
        <v>0</v>
      </c>
      <c r="AW41" s="338">
        <f>'MACROATTIVITÀ C'!$I1347</f>
        <v>0</v>
      </c>
      <c r="AX41" s="338">
        <f>'MACROATTIVITÀ C'!$I1348</f>
        <v>0</v>
      </c>
      <c r="AY41" s="338">
        <f>'MACROATTIVITÀ C'!$I1349</f>
        <v>0</v>
      </c>
      <c r="AZ41" s="338">
        <f>'MACROATTIVITÀ C'!$I1350</f>
        <v>0</v>
      </c>
      <c r="BA41" s="338">
        <f>'MACROATTIVITÀ C'!$I1351</f>
        <v>0</v>
      </c>
      <c r="BB41" s="339">
        <f>'MACROATTIVITÀ C'!I1341+'MACROATTIVITÀ C'!I1342+'MACROATTIVITÀ C'!I1352</f>
        <v>0</v>
      </c>
      <c r="BC41" s="336">
        <f>'MACROATTIVITÀ C'!K1353</f>
        <v>0</v>
      </c>
      <c r="BD41" s="337">
        <f>'MACROATTIVITÀ C'!K1334</f>
        <v>0</v>
      </c>
      <c r="BE41" s="337">
        <f>'MACROATTIVITÀ C'!K1340</f>
        <v>0</v>
      </c>
      <c r="BF41" s="337">
        <f>'MACROATTIVITÀ C'!K1335</f>
        <v>0</v>
      </c>
      <c r="BG41" s="337">
        <f>'MACROATTIVITÀ C'!K1336</f>
        <v>0</v>
      </c>
      <c r="BH41" s="337">
        <f>'MACROATTIVITÀ C'!K1337+'MACROATTIVITÀ C'!K1338+'MACROATTIVITÀ C'!K1339</f>
        <v>0</v>
      </c>
      <c r="BI41" s="338">
        <f>'MACROATTIVITÀ C'!$K1343</f>
        <v>0</v>
      </c>
      <c r="BJ41" s="338">
        <f>'MACROATTIVITÀ C'!$K1344</f>
        <v>0</v>
      </c>
      <c r="BK41" s="338">
        <f>'MACROATTIVITÀ C'!$K1345</f>
        <v>0</v>
      </c>
      <c r="BL41" s="338">
        <f>'MACROATTIVITÀ C'!$K1346</f>
        <v>0</v>
      </c>
      <c r="BM41" s="338">
        <f>'MACROATTIVITÀ C'!$K1347</f>
        <v>0</v>
      </c>
      <c r="BN41" s="338">
        <f>'MACROATTIVITÀ C'!$K1348</f>
        <v>0</v>
      </c>
      <c r="BO41" s="338">
        <f>'MACROATTIVITÀ C'!$K1349</f>
        <v>0</v>
      </c>
      <c r="BP41" s="338">
        <f>'MACROATTIVITÀ C'!$K1350</f>
        <v>0</v>
      </c>
      <c r="BQ41" s="338">
        <f>'MACROATTIVITÀ C'!$K1351</f>
        <v>0</v>
      </c>
      <c r="BR41" s="338">
        <f>'MACROATTIVITÀ C'!K1341+'MACROATTIVITÀ C'!K1342+'MACROATTIVITÀ C'!K1352</f>
        <v>0</v>
      </c>
      <c r="BS41" s="336">
        <f>'MACROATTIVITÀ C'!E1356</f>
        <v>0</v>
      </c>
      <c r="BT41" s="337">
        <f>'MACROATTIVITÀ C'!E1357</f>
        <v>0</v>
      </c>
      <c r="BU41" s="337">
        <f>'MACROATTIVITÀ C'!E1358</f>
        <v>0</v>
      </c>
      <c r="BV41" s="337">
        <f>'MACROATTIVITÀ C'!E1359</f>
        <v>0</v>
      </c>
      <c r="BW41" s="337">
        <f>'MACROATTIVITÀ C'!E1360</f>
        <v>0</v>
      </c>
      <c r="BX41" s="337">
        <f>'MACROATTIVITÀ C'!E1361</f>
        <v>0</v>
      </c>
      <c r="BY41" s="337">
        <f>'MACROATTIVITÀ C'!E1362</f>
        <v>0</v>
      </c>
      <c r="BZ41" s="337">
        <f>'MACROATTIVITÀ C'!E1363</f>
        <v>0</v>
      </c>
      <c r="CA41" s="338">
        <v>0</v>
      </c>
      <c r="CB41" s="336">
        <f>'MACROATTIVITÀ C'!G1356</f>
        <v>0</v>
      </c>
      <c r="CC41" s="337">
        <f>'MACROATTIVITÀ C'!G1357</f>
        <v>0</v>
      </c>
      <c r="CD41" s="337">
        <f>'MACROATTIVITÀ C'!G1358</f>
        <v>0</v>
      </c>
      <c r="CE41" s="337">
        <f>'MACROATTIVITÀ C'!G1359</f>
        <v>0</v>
      </c>
      <c r="CF41" s="337">
        <f>'MACROATTIVITÀ C'!G1360</f>
        <v>0</v>
      </c>
      <c r="CG41" s="337">
        <f>'MACROATTIVITÀ C'!G1361</f>
        <v>0</v>
      </c>
      <c r="CH41" s="337">
        <f>'MACROATTIVITÀ C'!G1362</f>
        <v>0</v>
      </c>
      <c r="CI41" s="337">
        <f>'MACROATTIVITÀ C'!G1363</f>
        <v>0</v>
      </c>
      <c r="CJ41" s="338">
        <v>0</v>
      </c>
      <c r="CK41" s="336">
        <f>'MACROATTIVITÀ C'!I1356</f>
        <v>0</v>
      </c>
      <c r="CL41" s="337">
        <f>'MACROATTIVITÀ C'!I1357</f>
        <v>0</v>
      </c>
      <c r="CM41" s="337">
        <f>'MACROATTIVITÀ C'!I1358</f>
        <v>0</v>
      </c>
      <c r="CN41" s="337">
        <f>'MACROATTIVITÀ C'!I1359</f>
        <v>0</v>
      </c>
      <c r="CO41" s="337">
        <f>'MACROATTIVITÀ C'!I1360</f>
        <v>0</v>
      </c>
      <c r="CP41" s="337">
        <f>'MACROATTIVITÀ C'!I1361</f>
        <v>0</v>
      </c>
      <c r="CQ41" s="337">
        <f>'MACROATTIVITÀ C'!I1362</f>
        <v>0</v>
      </c>
      <c r="CR41" s="337">
        <f>'MACROATTIVITÀ C'!I1363</f>
        <v>0</v>
      </c>
      <c r="CS41" s="339">
        <v>0</v>
      </c>
      <c r="CT41" s="340">
        <f>'MACROATTIVITÀ C'!K1356</f>
        <v>0</v>
      </c>
      <c r="CU41" s="337">
        <f>'MACROATTIVITÀ C'!K1357</f>
        <v>0</v>
      </c>
      <c r="CV41" s="337">
        <f>'MACROATTIVITÀ C'!K1358</f>
        <v>0</v>
      </c>
      <c r="CW41" s="337">
        <f>'MACROATTIVITÀ C'!K1359</f>
        <v>0</v>
      </c>
      <c r="CX41" s="337">
        <f>'MACROATTIVITÀ C'!K1360</f>
        <v>0</v>
      </c>
      <c r="CY41" s="337">
        <f>'MACROATTIVITÀ C'!K1361</f>
        <v>0</v>
      </c>
      <c r="CZ41" s="337">
        <f>'MACROATTIVITÀ C'!K1362</f>
        <v>0</v>
      </c>
      <c r="DA41" s="337">
        <f>'MACROATTIVITÀ C'!K1363</f>
        <v>0</v>
      </c>
      <c r="DB41" s="339">
        <v>0</v>
      </c>
      <c r="DC41" s="299">
        <f>'MACROATTIVITÀ C'!E1317</f>
        <v>0</v>
      </c>
      <c r="DD41" s="300">
        <f>'MACROATTIVITÀ C'!E1318</f>
        <v>0</v>
      </c>
      <c r="DE41" s="300">
        <f>'MACROATTIVITÀ C'!E1320</f>
        <v>0</v>
      </c>
      <c r="DF41" s="300">
        <f>'MACROATTIVITÀ C'!E1321</f>
        <v>0</v>
      </c>
      <c r="DG41" s="300">
        <f>'MACROATTIVITÀ C'!E1323</f>
        <v>0</v>
      </c>
      <c r="DH41" s="300">
        <f>'MACROATTIVITÀ C'!E1324</f>
        <v>0</v>
      </c>
      <c r="DI41" s="300">
        <f>'MACROATTIVITÀ C'!E1326</f>
        <v>0</v>
      </c>
      <c r="DJ41" s="301">
        <f>'MACROATTIVITÀ C'!E1327</f>
        <v>0</v>
      </c>
      <c r="DK41" s="299">
        <f>'MACROATTIVITÀ C'!G1317</f>
        <v>0</v>
      </c>
      <c r="DL41" s="300">
        <f>'MACROATTIVITÀ C'!G1318</f>
        <v>0</v>
      </c>
      <c r="DM41" s="300">
        <f>'MACROATTIVITÀ C'!G1320</f>
        <v>0</v>
      </c>
      <c r="DN41" s="300">
        <f>'MACROATTIVITÀ C'!G1321</f>
        <v>0</v>
      </c>
      <c r="DO41" s="300">
        <f>'MACROATTIVITÀ C'!G1323</f>
        <v>0</v>
      </c>
      <c r="DP41" s="300">
        <f>'MACROATTIVITÀ C'!G1324</f>
        <v>0</v>
      </c>
      <c r="DQ41" s="300">
        <f>'MACROATTIVITÀ C'!G1326</f>
        <v>0</v>
      </c>
      <c r="DR41" s="301">
        <f>'MACROATTIVITÀ C'!G1327</f>
        <v>0</v>
      </c>
      <c r="DS41" s="299">
        <f>'MACROATTIVITÀ C'!I1317</f>
        <v>0</v>
      </c>
      <c r="DT41" s="300">
        <f>'MACROATTIVITÀ C'!I1318</f>
        <v>0</v>
      </c>
      <c r="DU41" s="300">
        <f>'MACROATTIVITÀ C'!I1320</f>
        <v>0</v>
      </c>
      <c r="DV41" s="300">
        <f>'MACROATTIVITÀ C'!I1321</f>
        <v>0</v>
      </c>
      <c r="DW41" s="300">
        <f>'MACROATTIVITÀ C'!I1323</f>
        <v>0</v>
      </c>
      <c r="DX41" s="300">
        <f>'MACROATTIVITÀ C'!I1324</f>
        <v>0</v>
      </c>
      <c r="DY41" s="300">
        <f>'MACROATTIVITÀ C'!I1326</f>
        <v>0</v>
      </c>
      <c r="DZ41" s="301">
        <f>'MACROATTIVITÀ C'!I1327</f>
        <v>0</v>
      </c>
      <c r="EA41" s="302">
        <f>'MACROATTIVITÀ C'!K1317</f>
        <v>0</v>
      </c>
      <c r="EB41" s="300">
        <f>'MACROATTIVITÀ C'!K1318</f>
        <v>0</v>
      </c>
      <c r="EC41" s="300">
        <f>'MACROATTIVITÀ C'!K1320</f>
        <v>0</v>
      </c>
      <c r="ED41" s="300">
        <f>'MACROATTIVITÀ C'!K1321</f>
        <v>0</v>
      </c>
      <c r="EE41" s="300">
        <f>'MACROATTIVITÀ C'!K1323</f>
        <v>0</v>
      </c>
      <c r="EF41" s="300">
        <f>'MACROATTIVITÀ C'!K1324</f>
        <v>0</v>
      </c>
      <c r="EG41" s="300">
        <f>'MACROATTIVITÀ C'!K1326</f>
        <v>0</v>
      </c>
      <c r="EH41" s="303">
        <f>'MACROATTIVITÀ C'!K1327</f>
        <v>0</v>
      </c>
      <c r="EI41" s="341" t="s">
        <v>430</v>
      </c>
    </row>
    <row r="42" spans="1:139">
      <c r="A42" s="290" t="e">
        <f ca="1">_xlfn.XLOOKUP(B42,'MACROATTIVITÀ C'!C1429,'MACROATTIVITÀ C'!G1429)</f>
        <v>#NAME?</v>
      </c>
      <c r="B42" s="291" t="s">
        <v>628</v>
      </c>
      <c r="C42" s="291" t="s">
        <v>886</v>
      </c>
      <c r="D42" s="292" t="s">
        <v>607</v>
      </c>
      <c r="E42" s="292" t="s">
        <v>624</v>
      </c>
      <c r="F42" s="293" t="s">
        <v>629</v>
      </c>
      <c r="G42" s="336">
        <f>'MACROATTIVITÀ C'!E1480</f>
        <v>0</v>
      </c>
      <c r="H42" s="337">
        <f>'MACROATTIVITÀ C'!E1461</f>
        <v>0</v>
      </c>
      <c r="I42" s="337">
        <f>'MACROATTIVITÀ C'!E1467</f>
        <v>0</v>
      </c>
      <c r="J42" s="337">
        <f>'MACROATTIVITÀ C'!E1462</f>
        <v>0</v>
      </c>
      <c r="K42" s="337">
        <f>'MACROATTIVITÀ C'!E1463</f>
        <v>0</v>
      </c>
      <c r="L42" s="337">
        <f>'MACROATTIVITÀ C'!E1464+'MACROATTIVITÀ C'!E1465+'MACROATTIVITÀ C'!E1466</f>
        <v>0</v>
      </c>
      <c r="M42" s="338">
        <f>'MACROATTIVITÀ C'!$E1470</f>
        <v>0</v>
      </c>
      <c r="N42" s="338">
        <f>'MACROATTIVITÀ C'!$E1471</f>
        <v>0</v>
      </c>
      <c r="O42" s="338">
        <f>'MACROATTIVITÀ C'!$E1472</f>
        <v>0</v>
      </c>
      <c r="P42" s="338">
        <f>'MACROATTIVITÀ C'!$E1473</f>
        <v>0</v>
      </c>
      <c r="Q42" s="338">
        <f>'MACROATTIVITÀ C'!$E1474</f>
        <v>0</v>
      </c>
      <c r="R42" s="338">
        <f>'MACROATTIVITÀ C'!$E1475</f>
        <v>0</v>
      </c>
      <c r="S42" s="338">
        <f>'MACROATTIVITÀ C'!$E1476</f>
        <v>0</v>
      </c>
      <c r="T42" s="338">
        <f>'MACROATTIVITÀ C'!$E1477</f>
        <v>0</v>
      </c>
      <c r="U42" s="338">
        <f>'MACROATTIVITÀ C'!$E1478</f>
        <v>0</v>
      </c>
      <c r="V42" s="339">
        <f>'MACROATTIVITÀ C'!E1468+'MACROATTIVITÀ C'!E1469+'MACROATTIVITÀ C'!E1479</f>
        <v>0</v>
      </c>
      <c r="W42" s="340">
        <f>'MACROATTIVITÀ C'!G1480</f>
        <v>0</v>
      </c>
      <c r="X42" s="337">
        <f>'MACROATTIVITÀ C'!G1461</f>
        <v>0</v>
      </c>
      <c r="Y42" s="337">
        <f>'MACROATTIVITÀ C'!G1467</f>
        <v>0</v>
      </c>
      <c r="Z42" s="337">
        <f>'MACROATTIVITÀ C'!G1462</f>
        <v>0</v>
      </c>
      <c r="AA42" s="337">
        <f>'MACROATTIVITÀ C'!G1463</f>
        <v>0</v>
      </c>
      <c r="AB42" s="337">
        <f>'MACROATTIVITÀ C'!G1464+'MACROATTIVITÀ C'!G1465+'MACROATTIVITÀ C'!G1466</f>
        <v>0</v>
      </c>
      <c r="AC42" s="338">
        <f>'MACROATTIVITÀ C'!$G1470</f>
        <v>0</v>
      </c>
      <c r="AD42" s="338">
        <f>'MACROATTIVITÀ C'!$G1471</f>
        <v>0</v>
      </c>
      <c r="AE42" s="338">
        <f>'MACROATTIVITÀ C'!$G1472</f>
        <v>0</v>
      </c>
      <c r="AF42" s="338">
        <f>'MACROATTIVITÀ C'!$G1473</f>
        <v>0</v>
      </c>
      <c r="AG42" s="338">
        <f>'MACROATTIVITÀ C'!$G1474</f>
        <v>0</v>
      </c>
      <c r="AH42" s="338">
        <f>'MACROATTIVITÀ C'!$G1475</f>
        <v>0</v>
      </c>
      <c r="AI42" s="338">
        <f>'MACROATTIVITÀ C'!$G1476</f>
        <v>0</v>
      </c>
      <c r="AJ42" s="338">
        <f>'MACROATTIVITÀ C'!$G1477</f>
        <v>0</v>
      </c>
      <c r="AK42" s="338">
        <f>'MACROATTIVITÀ C'!$G1478</f>
        <v>0</v>
      </c>
      <c r="AL42" s="338">
        <f>'MACROATTIVITÀ C'!G1468+'MACROATTIVITÀ C'!G1469+'MACROATTIVITÀ C'!G1479</f>
        <v>0</v>
      </c>
      <c r="AM42" s="336">
        <f>'MACROATTIVITÀ C'!I1480</f>
        <v>0</v>
      </c>
      <c r="AN42" s="337">
        <f>'MACROATTIVITÀ C'!I1461</f>
        <v>0</v>
      </c>
      <c r="AO42" s="337">
        <f>'MACROATTIVITÀ C'!I1467</f>
        <v>0</v>
      </c>
      <c r="AP42" s="337">
        <f>'MACROATTIVITÀ C'!I1462</f>
        <v>0</v>
      </c>
      <c r="AQ42" s="337">
        <f>'MACROATTIVITÀ C'!I1463</f>
        <v>0</v>
      </c>
      <c r="AR42" s="337">
        <f>'MACROATTIVITÀ C'!I1464+'MACROATTIVITÀ C'!I1465+'MACROATTIVITÀ C'!I1466</f>
        <v>0</v>
      </c>
      <c r="AS42" s="338">
        <f>'MACROATTIVITÀ C'!$I1470</f>
        <v>0</v>
      </c>
      <c r="AT42" s="338">
        <f>'MACROATTIVITÀ C'!$I1471</f>
        <v>0</v>
      </c>
      <c r="AU42" s="338">
        <f>'MACROATTIVITÀ C'!$I1472</f>
        <v>0</v>
      </c>
      <c r="AV42" s="338">
        <f>'MACROATTIVITÀ C'!$I1473</f>
        <v>0</v>
      </c>
      <c r="AW42" s="338">
        <f>'MACROATTIVITÀ C'!$I1474</f>
        <v>0</v>
      </c>
      <c r="AX42" s="338">
        <f>'MACROATTIVITÀ C'!$I1475</f>
        <v>0</v>
      </c>
      <c r="AY42" s="338">
        <f>'MACROATTIVITÀ C'!$I1476</f>
        <v>0</v>
      </c>
      <c r="AZ42" s="338">
        <f>'MACROATTIVITÀ C'!$I1477</f>
        <v>0</v>
      </c>
      <c r="BA42" s="338">
        <f>'MACROATTIVITÀ C'!$I1478</f>
        <v>0</v>
      </c>
      <c r="BB42" s="339">
        <f>'MACROATTIVITÀ C'!I1468+'MACROATTIVITÀ C'!I1469+'MACROATTIVITÀ C'!I1479</f>
        <v>0</v>
      </c>
      <c r="BC42" s="336">
        <f>'MACROATTIVITÀ C'!K1480</f>
        <v>0</v>
      </c>
      <c r="BD42" s="337">
        <f>'MACROATTIVITÀ C'!K1461</f>
        <v>0</v>
      </c>
      <c r="BE42" s="337">
        <f>'MACROATTIVITÀ C'!K1467</f>
        <v>0</v>
      </c>
      <c r="BF42" s="337">
        <f>'MACROATTIVITÀ C'!K1462</f>
        <v>0</v>
      </c>
      <c r="BG42" s="337">
        <f>'MACROATTIVITÀ C'!K1463</f>
        <v>0</v>
      </c>
      <c r="BH42" s="337">
        <f>'MACROATTIVITÀ C'!K1464+'MACROATTIVITÀ C'!K1465+'MACROATTIVITÀ C'!K1466</f>
        <v>0</v>
      </c>
      <c r="BI42" s="338">
        <f>'MACROATTIVITÀ C'!$K1470</f>
        <v>0</v>
      </c>
      <c r="BJ42" s="338">
        <f>'MACROATTIVITÀ C'!$K1471</f>
        <v>0</v>
      </c>
      <c r="BK42" s="338">
        <f>'MACROATTIVITÀ C'!$K1472</f>
        <v>0</v>
      </c>
      <c r="BL42" s="338">
        <f>'MACROATTIVITÀ C'!$K1473</f>
        <v>0</v>
      </c>
      <c r="BM42" s="338">
        <f>'MACROATTIVITÀ C'!$K1474</f>
        <v>0</v>
      </c>
      <c r="BN42" s="338">
        <f>'MACROATTIVITÀ C'!$K1475</f>
        <v>0</v>
      </c>
      <c r="BO42" s="338">
        <f>'MACROATTIVITÀ C'!$K1476</f>
        <v>0</v>
      </c>
      <c r="BP42" s="338">
        <f>'MACROATTIVITÀ C'!$K1477</f>
        <v>0</v>
      </c>
      <c r="BQ42" s="338">
        <f>'MACROATTIVITÀ C'!$K1478</f>
        <v>0</v>
      </c>
      <c r="BR42" s="338">
        <f>'MACROATTIVITÀ C'!K1468+'MACROATTIVITÀ C'!K1469+'MACROATTIVITÀ C'!K1479</f>
        <v>0</v>
      </c>
      <c r="BS42" s="336">
        <f>'MACROATTIVITÀ C'!E1483</f>
        <v>0</v>
      </c>
      <c r="BT42" s="337">
        <f>'MACROATTIVITÀ C'!E1484</f>
        <v>0</v>
      </c>
      <c r="BU42" s="337">
        <f>'MACROATTIVITÀ C'!E1485</f>
        <v>0</v>
      </c>
      <c r="BV42" s="337">
        <f>'MACROATTIVITÀ C'!E1486</f>
        <v>0</v>
      </c>
      <c r="BW42" s="337">
        <f>'MACROATTIVITÀ C'!E1487</f>
        <v>0</v>
      </c>
      <c r="BX42" s="337">
        <f>'MACROATTIVITÀ C'!E1488</f>
        <v>0</v>
      </c>
      <c r="BY42" s="337">
        <f>'MACROATTIVITÀ C'!E1489</f>
        <v>0</v>
      </c>
      <c r="BZ42" s="337">
        <f>'MACROATTIVITÀ C'!E1490</f>
        <v>0</v>
      </c>
      <c r="CA42" s="338">
        <v>0</v>
      </c>
      <c r="CB42" s="336">
        <f>'MACROATTIVITÀ C'!G1483</f>
        <v>0</v>
      </c>
      <c r="CC42" s="337">
        <f>'MACROATTIVITÀ C'!G1484</f>
        <v>0</v>
      </c>
      <c r="CD42" s="337">
        <f>'MACROATTIVITÀ C'!G1485</f>
        <v>0</v>
      </c>
      <c r="CE42" s="337">
        <f>'MACROATTIVITÀ C'!G1486</f>
        <v>0</v>
      </c>
      <c r="CF42" s="337">
        <f>'MACROATTIVITÀ C'!G1487</f>
        <v>0</v>
      </c>
      <c r="CG42" s="337">
        <f>'MACROATTIVITÀ C'!G1488</f>
        <v>0</v>
      </c>
      <c r="CH42" s="337">
        <f>'MACROATTIVITÀ C'!G1489</f>
        <v>0</v>
      </c>
      <c r="CI42" s="337">
        <f>'MACROATTIVITÀ C'!G1490</f>
        <v>0</v>
      </c>
      <c r="CJ42" s="338">
        <v>0</v>
      </c>
      <c r="CK42" s="336">
        <f>'MACROATTIVITÀ C'!I1483</f>
        <v>0</v>
      </c>
      <c r="CL42" s="337">
        <f>'MACROATTIVITÀ C'!I1484</f>
        <v>0</v>
      </c>
      <c r="CM42" s="337">
        <f>'MACROATTIVITÀ C'!I1485</f>
        <v>0</v>
      </c>
      <c r="CN42" s="337">
        <f>'MACROATTIVITÀ C'!I1486</f>
        <v>0</v>
      </c>
      <c r="CO42" s="337">
        <f>'MACROATTIVITÀ C'!I1487</f>
        <v>0</v>
      </c>
      <c r="CP42" s="337">
        <f>'MACROATTIVITÀ C'!I1488</f>
        <v>0</v>
      </c>
      <c r="CQ42" s="337">
        <f>'MACROATTIVITÀ C'!I1489</f>
        <v>0</v>
      </c>
      <c r="CR42" s="337">
        <f>'MACROATTIVITÀ C'!I1490</f>
        <v>0</v>
      </c>
      <c r="CS42" s="339">
        <v>0</v>
      </c>
      <c r="CT42" s="340">
        <f>'MACROATTIVITÀ C'!K1483</f>
        <v>0</v>
      </c>
      <c r="CU42" s="337">
        <f>'MACROATTIVITÀ C'!K1484</f>
        <v>0</v>
      </c>
      <c r="CV42" s="337">
        <f>'MACROATTIVITÀ C'!K1485</f>
        <v>0</v>
      </c>
      <c r="CW42" s="337">
        <f>'MACROATTIVITÀ C'!K1486</f>
        <v>0</v>
      </c>
      <c r="CX42" s="337">
        <f>'MACROATTIVITÀ C'!K1487</f>
        <v>0</v>
      </c>
      <c r="CY42" s="337">
        <f>'MACROATTIVITÀ C'!K1488</f>
        <v>0</v>
      </c>
      <c r="CZ42" s="337">
        <f>'MACROATTIVITÀ C'!K1489</f>
        <v>0</v>
      </c>
      <c r="DA42" s="337">
        <f>'MACROATTIVITÀ C'!K1490</f>
        <v>0</v>
      </c>
      <c r="DB42" s="339">
        <v>0</v>
      </c>
      <c r="DC42" s="299">
        <f>'MACROATTIVITÀ C'!E1444</f>
        <v>0</v>
      </c>
      <c r="DD42" s="300">
        <f>'MACROATTIVITÀ C'!E1445</f>
        <v>0</v>
      </c>
      <c r="DE42" s="300">
        <f>'MACROATTIVITÀ C'!E1447</f>
        <v>0</v>
      </c>
      <c r="DF42" s="300">
        <f>'MACROATTIVITÀ C'!E1448</f>
        <v>0</v>
      </c>
      <c r="DG42" s="300">
        <f>'MACROATTIVITÀ C'!E1450</f>
        <v>0</v>
      </c>
      <c r="DH42" s="300">
        <f>'MACROATTIVITÀ C'!E1451</f>
        <v>0</v>
      </c>
      <c r="DI42" s="300">
        <f>'MACROATTIVITÀ C'!E1453</f>
        <v>0</v>
      </c>
      <c r="DJ42" s="301">
        <f>'MACROATTIVITÀ C'!E1454</f>
        <v>0</v>
      </c>
      <c r="DK42" s="299">
        <f>'MACROATTIVITÀ C'!G1444</f>
        <v>0</v>
      </c>
      <c r="DL42" s="300">
        <f>'MACROATTIVITÀ C'!G1445</f>
        <v>0</v>
      </c>
      <c r="DM42" s="300">
        <f>'MACROATTIVITÀ C'!G1447</f>
        <v>0</v>
      </c>
      <c r="DN42" s="300">
        <f>'MACROATTIVITÀ C'!G1448</f>
        <v>0</v>
      </c>
      <c r="DO42" s="300">
        <f>'MACROATTIVITÀ C'!G1450</f>
        <v>0</v>
      </c>
      <c r="DP42" s="300">
        <f>'MACROATTIVITÀ C'!G1451</f>
        <v>0</v>
      </c>
      <c r="DQ42" s="300">
        <f>'MACROATTIVITÀ C'!G1453</f>
        <v>0</v>
      </c>
      <c r="DR42" s="301">
        <f>'MACROATTIVITÀ C'!G1454</f>
        <v>0</v>
      </c>
      <c r="DS42" s="299">
        <f>'MACROATTIVITÀ C'!I1444</f>
        <v>0</v>
      </c>
      <c r="DT42" s="300">
        <f>'MACROATTIVITÀ C'!I1445</f>
        <v>0</v>
      </c>
      <c r="DU42" s="300">
        <f>'MACROATTIVITÀ C'!I1447</f>
        <v>0</v>
      </c>
      <c r="DV42" s="300">
        <f>'MACROATTIVITÀ C'!I1448</f>
        <v>0</v>
      </c>
      <c r="DW42" s="300">
        <f>'MACROATTIVITÀ C'!I1450</f>
        <v>0</v>
      </c>
      <c r="DX42" s="300">
        <f>'MACROATTIVITÀ C'!I1451</f>
        <v>0</v>
      </c>
      <c r="DY42" s="300">
        <f>'MACROATTIVITÀ C'!I1453</f>
        <v>0</v>
      </c>
      <c r="DZ42" s="301">
        <f>'MACROATTIVITÀ C'!I1454</f>
        <v>0</v>
      </c>
      <c r="EA42" s="302">
        <f>'MACROATTIVITÀ C'!K1444</f>
        <v>0</v>
      </c>
      <c r="EB42" s="300">
        <f>'MACROATTIVITÀ C'!K1445</f>
        <v>0</v>
      </c>
      <c r="EC42" s="300">
        <f>'MACROATTIVITÀ C'!K1447</f>
        <v>0</v>
      </c>
      <c r="ED42" s="300">
        <f>'MACROATTIVITÀ C'!K1448</f>
        <v>0</v>
      </c>
      <c r="EE42" s="300">
        <f>'MACROATTIVITÀ C'!K1450</f>
        <v>0</v>
      </c>
      <c r="EF42" s="300">
        <f>'MACROATTIVITÀ C'!K1451</f>
        <v>0</v>
      </c>
      <c r="EG42" s="300">
        <f>'MACROATTIVITÀ C'!K1453</f>
        <v>0</v>
      </c>
      <c r="EH42" s="303">
        <f>'MACROATTIVITÀ C'!K1454</f>
        <v>0</v>
      </c>
      <c r="EI42" s="341" t="s">
        <v>497</v>
      </c>
    </row>
    <row r="43" spans="1:139" ht="30">
      <c r="A43" s="290" t="e">
        <f ca="1">_xlfn.XLOOKUP(B43,'MACROATTIVITÀ C'!C1556,'MACROATTIVITÀ C'!G1556)</f>
        <v>#NAME?</v>
      </c>
      <c r="B43" s="291" t="s">
        <v>630</v>
      </c>
      <c r="C43" s="291" t="s">
        <v>886</v>
      </c>
      <c r="D43" s="292" t="s">
        <v>607</v>
      </c>
      <c r="E43" s="292" t="s">
        <v>624</v>
      </c>
      <c r="F43" s="342" t="s">
        <v>631</v>
      </c>
      <c r="G43" s="336">
        <f>'MACROATTIVITÀ C'!E1607</f>
        <v>0</v>
      </c>
      <c r="H43" s="337">
        <f>'MACROATTIVITÀ C'!E1588</f>
        <v>0</v>
      </c>
      <c r="I43" s="337">
        <f>'MACROATTIVITÀ C'!E1594</f>
        <v>0</v>
      </c>
      <c r="J43" s="337">
        <f>'MACROATTIVITÀ C'!E1589</f>
        <v>0</v>
      </c>
      <c r="K43" s="337">
        <f>'MACROATTIVITÀ C'!E1590</f>
        <v>0</v>
      </c>
      <c r="L43" s="337">
        <f>'MACROATTIVITÀ C'!E1591+'MACROATTIVITÀ C'!E1592+'MACROATTIVITÀ C'!E1593</f>
        <v>0</v>
      </c>
      <c r="M43" s="338">
        <f>'MACROATTIVITÀ C'!$E1597</f>
        <v>0</v>
      </c>
      <c r="N43" s="338">
        <f>'MACROATTIVITÀ C'!$E1598</f>
        <v>0</v>
      </c>
      <c r="O43" s="338">
        <f>'MACROATTIVITÀ C'!$E1599</f>
        <v>0</v>
      </c>
      <c r="P43" s="338">
        <f>'MACROATTIVITÀ C'!$E1600</f>
        <v>0</v>
      </c>
      <c r="Q43" s="338">
        <f>'MACROATTIVITÀ C'!$E1601</f>
        <v>0</v>
      </c>
      <c r="R43" s="338">
        <f>'MACROATTIVITÀ C'!$E1602</f>
        <v>0</v>
      </c>
      <c r="S43" s="338">
        <f>'MACROATTIVITÀ C'!$E1603</f>
        <v>0</v>
      </c>
      <c r="T43" s="338">
        <f>'MACROATTIVITÀ C'!$E1604</f>
        <v>0</v>
      </c>
      <c r="U43" s="338">
        <f>'MACROATTIVITÀ C'!$E1605</f>
        <v>0</v>
      </c>
      <c r="V43" s="339">
        <f>'MACROATTIVITÀ C'!E1595+'MACROATTIVITÀ C'!E1596+'MACROATTIVITÀ C'!E1606</f>
        <v>0</v>
      </c>
      <c r="W43" s="340">
        <f>'MACROATTIVITÀ C'!G1607</f>
        <v>0</v>
      </c>
      <c r="X43" s="337">
        <f>'MACROATTIVITÀ C'!G1588</f>
        <v>0</v>
      </c>
      <c r="Y43" s="337">
        <f>'MACROATTIVITÀ C'!G1594</f>
        <v>0</v>
      </c>
      <c r="Z43" s="337">
        <f>'MACROATTIVITÀ C'!G1589</f>
        <v>0</v>
      </c>
      <c r="AA43" s="337">
        <f>'MACROATTIVITÀ C'!G1590</f>
        <v>0</v>
      </c>
      <c r="AB43" s="337">
        <f>'MACROATTIVITÀ C'!G1591+'MACROATTIVITÀ C'!G1592+'MACROATTIVITÀ C'!G1593</f>
        <v>0</v>
      </c>
      <c r="AC43" s="338">
        <f>'MACROATTIVITÀ C'!$G1597</f>
        <v>0</v>
      </c>
      <c r="AD43" s="338">
        <f>'MACROATTIVITÀ C'!$G1598</f>
        <v>0</v>
      </c>
      <c r="AE43" s="338">
        <f>'MACROATTIVITÀ C'!$G1599</f>
        <v>0</v>
      </c>
      <c r="AF43" s="338">
        <f>'MACROATTIVITÀ C'!$G1600</f>
        <v>0</v>
      </c>
      <c r="AG43" s="338">
        <f>'MACROATTIVITÀ C'!$G1601</f>
        <v>0</v>
      </c>
      <c r="AH43" s="338">
        <f>'MACROATTIVITÀ C'!$G1602</f>
        <v>0</v>
      </c>
      <c r="AI43" s="338">
        <f>'MACROATTIVITÀ C'!$G1603</f>
        <v>0</v>
      </c>
      <c r="AJ43" s="338">
        <f>'MACROATTIVITÀ C'!$G1604</f>
        <v>0</v>
      </c>
      <c r="AK43" s="338">
        <f>'MACROATTIVITÀ C'!$G1605</f>
        <v>0</v>
      </c>
      <c r="AL43" s="338">
        <f>'MACROATTIVITÀ C'!G1595+'MACROATTIVITÀ C'!G1596+'MACROATTIVITÀ C'!G1606</f>
        <v>0</v>
      </c>
      <c r="AM43" s="336">
        <f>'MACROATTIVITÀ C'!I1607</f>
        <v>0</v>
      </c>
      <c r="AN43" s="337">
        <f>'MACROATTIVITÀ C'!I1588</f>
        <v>0</v>
      </c>
      <c r="AO43" s="337">
        <f>'MACROATTIVITÀ C'!I1594</f>
        <v>0</v>
      </c>
      <c r="AP43" s="337">
        <f>'MACROATTIVITÀ C'!I1589</f>
        <v>0</v>
      </c>
      <c r="AQ43" s="337">
        <f>'MACROATTIVITÀ C'!I1590</f>
        <v>0</v>
      </c>
      <c r="AR43" s="337">
        <f>'MACROATTIVITÀ C'!I1591+'MACROATTIVITÀ C'!I1592+'MACROATTIVITÀ C'!I1593</f>
        <v>0</v>
      </c>
      <c r="AS43" s="338">
        <f>'MACROATTIVITÀ C'!$I1597</f>
        <v>0</v>
      </c>
      <c r="AT43" s="338">
        <f>'MACROATTIVITÀ C'!$I1598</f>
        <v>0</v>
      </c>
      <c r="AU43" s="338">
        <f>'MACROATTIVITÀ C'!$I1599</f>
        <v>0</v>
      </c>
      <c r="AV43" s="338">
        <f>'MACROATTIVITÀ C'!$I1600</f>
        <v>0</v>
      </c>
      <c r="AW43" s="338">
        <f>'MACROATTIVITÀ C'!$I1601</f>
        <v>0</v>
      </c>
      <c r="AX43" s="338">
        <f>'MACROATTIVITÀ C'!$I1602</f>
        <v>0</v>
      </c>
      <c r="AY43" s="338">
        <f>'MACROATTIVITÀ C'!$I1603</f>
        <v>0</v>
      </c>
      <c r="AZ43" s="338">
        <f>'MACROATTIVITÀ C'!$I1604</f>
        <v>0</v>
      </c>
      <c r="BA43" s="338">
        <f>'MACROATTIVITÀ C'!$I1605</f>
        <v>0</v>
      </c>
      <c r="BB43" s="339">
        <f>'MACROATTIVITÀ C'!I1595+'MACROATTIVITÀ C'!I1596+'MACROATTIVITÀ C'!I1606</f>
        <v>0</v>
      </c>
      <c r="BC43" s="336">
        <f>'MACROATTIVITÀ C'!K1607</f>
        <v>0</v>
      </c>
      <c r="BD43" s="337">
        <f>'MACROATTIVITÀ C'!K1588</f>
        <v>0</v>
      </c>
      <c r="BE43" s="337">
        <f>'MACROATTIVITÀ C'!K1594</f>
        <v>0</v>
      </c>
      <c r="BF43" s="337">
        <f>'MACROATTIVITÀ C'!K1589</f>
        <v>0</v>
      </c>
      <c r="BG43" s="337">
        <f>'MACROATTIVITÀ C'!K1590</f>
        <v>0</v>
      </c>
      <c r="BH43" s="337">
        <f>'MACROATTIVITÀ C'!K1591+'MACROATTIVITÀ C'!K1592+'MACROATTIVITÀ C'!K1593</f>
        <v>0</v>
      </c>
      <c r="BI43" s="338">
        <f>'MACROATTIVITÀ C'!$K1597</f>
        <v>0</v>
      </c>
      <c r="BJ43" s="338">
        <f>'MACROATTIVITÀ C'!$K1598</f>
        <v>0</v>
      </c>
      <c r="BK43" s="338">
        <f>'MACROATTIVITÀ C'!$K1599</f>
        <v>0</v>
      </c>
      <c r="BL43" s="338">
        <f>'MACROATTIVITÀ C'!$K1600</f>
        <v>0</v>
      </c>
      <c r="BM43" s="338">
        <f>'MACROATTIVITÀ C'!K1601</f>
        <v>0</v>
      </c>
      <c r="BN43" s="338">
        <f>'MACROATTIVITÀ C'!$K1602</f>
        <v>0</v>
      </c>
      <c r="BO43" s="338">
        <f>'MACROATTIVITÀ C'!$K1603</f>
        <v>0</v>
      </c>
      <c r="BP43" s="338">
        <f>'MACROATTIVITÀ C'!$K1604</f>
        <v>0</v>
      </c>
      <c r="BQ43" s="338">
        <f>'MACROATTIVITÀ C'!$K1605</f>
        <v>0</v>
      </c>
      <c r="BR43" s="338">
        <f>'MACROATTIVITÀ C'!K1595+'MACROATTIVITÀ C'!K1596+'MACROATTIVITÀ C'!K1606</f>
        <v>0</v>
      </c>
      <c r="BS43" s="336">
        <f>'MACROATTIVITÀ C'!E1610</f>
        <v>0</v>
      </c>
      <c r="BT43" s="337">
        <f>'MACROATTIVITÀ C'!E1611</f>
        <v>0</v>
      </c>
      <c r="BU43" s="337">
        <f>'MACROATTIVITÀ C'!E1612</f>
        <v>0</v>
      </c>
      <c r="BV43" s="337">
        <f>'MACROATTIVITÀ C'!E1613</f>
        <v>0</v>
      </c>
      <c r="BW43" s="337">
        <f>'MACROATTIVITÀ C'!E1614</f>
        <v>0</v>
      </c>
      <c r="BX43" s="337">
        <f>'MACROATTIVITÀ C'!E1615</f>
        <v>0</v>
      </c>
      <c r="BY43" s="337">
        <f>'MACROATTIVITÀ C'!E1616</f>
        <v>0</v>
      </c>
      <c r="BZ43" s="337">
        <f>'MACROATTIVITÀ C'!E1617</f>
        <v>0</v>
      </c>
      <c r="CA43" s="338">
        <v>0</v>
      </c>
      <c r="CB43" s="336">
        <f>'MACROATTIVITÀ C'!G1610</f>
        <v>0</v>
      </c>
      <c r="CC43" s="337">
        <f>'MACROATTIVITÀ C'!G1611</f>
        <v>0</v>
      </c>
      <c r="CD43" s="337">
        <f>'MACROATTIVITÀ C'!G1612</f>
        <v>0</v>
      </c>
      <c r="CE43" s="337">
        <f>'MACROATTIVITÀ C'!G1613</f>
        <v>0</v>
      </c>
      <c r="CF43" s="337">
        <f>'MACROATTIVITÀ C'!G1614</f>
        <v>0</v>
      </c>
      <c r="CG43" s="337">
        <f>'MACROATTIVITÀ C'!G1615</f>
        <v>0</v>
      </c>
      <c r="CH43" s="337">
        <f>'MACROATTIVITÀ C'!G1616</f>
        <v>0</v>
      </c>
      <c r="CI43" s="337">
        <f>'MACROATTIVITÀ C'!G1617</f>
        <v>0</v>
      </c>
      <c r="CJ43" s="338">
        <v>0</v>
      </c>
      <c r="CK43" s="336">
        <f>'MACROATTIVITÀ C'!I1610</f>
        <v>0</v>
      </c>
      <c r="CL43" s="337">
        <f>'MACROATTIVITÀ C'!I1611</f>
        <v>0</v>
      </c>
      <c r="CM43" s="337">
        <f>'MACROATTIVITÀ C'!I1612</f>
        <v>0</v>
      </c>
      <c r="CN43" s="337">
        <f>'MACROATTIVITÀ C'!I1613</f>
        <v>0</v>
      </c>
      <c r="CO43" s="337">
        <f>'MACROATTIVITÀ C'!I1614</f>
        <v>0</v>
      </c>
      <c r="CP43" s="337">
        <f>'MACROATTIVITÀ C'!I1615</f>
        <v>0</v>
      </c>
      <c r="CQ43" s="337">
        <f>'MACROATTIVITÀ C'!I1616</f>
        <v>0</v>
      </c>
      <c r="CR43" s="337">
        <f>'MACROATTIVITÀ C'!I1617</f>
        <v>0</v>
      </c>
      <c r="CS43" s="339">
        <v>0</v>
      </c>
      <c r="CT43" s="340">
        <f>'MACROATTIVITÀ C'!K1610</f>
        <v>0</v>
      </c>
      <c r="CU43" s="337">
        <f>'MACROATTIVITÀ C'!K1611</f>
        <v>0</v>
      </c>
      <c r="CV43" s="337">
        <f>'MACROATTIVITÀ C'!K1612</f>
        <v>0</v>
      </c>
      <c r="CW43" s="337">
        <f>'MACROATTIVITÀ C'!K1613</f>
        <v>0</v>
      </c>
      <c r="CX43" s="337">
        <f>'MACROATTIVITÀ C'!K1614</f>
        <v>0</v>
      </c>
      <c r="CY43" s="337">
        <f>'MACROATTIVITÀ C'!K1615</f>
        <v>0</v>
      </c>
      <c r="CZ43" s="337">
        <f>'MACROATTIVITÀ C'!K1616</f>
        <v>0</v>
      </c>
      <c r="DA43" s="337">
        <f>'MACROATTIVITÀ C'!K1617</f>
        <v>0</v>
      </c>
      <c r="DB43" s="339">
        <v>0</v>
      </c>
      <c r="DC43" s="299">
        <f>'MACROATTIVITÀ C'!E1571</f>
        <v>0</v>
      </c>
      <c r="DD43" s="300">
        <f>'MACROATTIVITÀ C'!E1572</f>
        <v>0</v>
      </c>
      <c r="DE43" s="300">
        <f>'MACROATTIVITÀ C'!E1574</f>
        <v>0</v>
      </c>
      <c r="DF43" s="300">
        <f>'MACROATTIVITÀ C'!E1575</f>
        <v>0</v>
      </c>
      <c r="DG43" s="300">
        <f>'MACROATTIVITÀ C'!E1577</f>
        <v>0</v>
      </c>
      <c r="DH43" s="300">
        <f>'MACROATTIVITÀ C'!E1578</f>
        <v>0</v>
      </c>
      <c r="DI43" s="300">
        <f>'MACROATTIVITÀ C'!E1580</f>
        <v>0</v>
      </c>
      <c r="DJ43" s="301">
        <f>'MACROATTIVITÀ C'!E1581</f>
        <v>0</v>
      </c>
      <c r="DK43" s="299">
        <f>'MACROATTIVITÀ C'!G1571</f>
        <v>0</v>
      </c>
      <c r="DL43" s="300">
        <f>'MACROATTIVITÀ C'!G1572</f>
        <v>0</v>
      </c>
      <c r="DM43" s="300">
        <f>'MACROATTIVITÀ C'!G1574</f>
        <v>0</v>
      </c>
      <c r="DN43" s="300">
        <f>'MACROATTIVITÀ C'!G1575</f>
        <v>0</v>
      </c>
      <c r="DO43" s="300">
        <f>'MACROATTIVITÀ C'!G1577</f>
        <v>0</v>
      </c>
      <c r="DP43" s="300">
        <f>'MACROATTIVITÀ C'!G1578</f>
        <v>0</v>
      </c>
      <c r="DQ43" s="300">
        <f>'MACROATTIVITÀ C'!G1580</f>
        <v>0</v>
      </c>
      <c r="DR43" s="301">
        <f>'MACROATTIVITÀ C'!G1581</f>
        <v>0</v>
      </c>
      <c r="DS43" s="299">
        <f>'MACROATTIVITÀ C'!I1571</f>
        <v>0</v>
      </c>
      <c r="DT43" s="300">
        <f>'MACROATTIVITÀ C'!I1572</f>
        <v>0</v>
      </c>
      <c r="DU43" s="300">
        <f>'MACROATTIVITÀ C'!I1574</f>
        <v>0</v>
      </c>
      <c r="DV43" s="300">
        <f>'MACROATTIVITÀ C'!I1575</f>
        <v>0</v>
      </c>
      <c r="DW43" s="300">
        <f>'MACROATTIVITÀ C'!I1577</f>
        <v>0</v>
      </c>
      <c r="DX43" s="300">
        <f>'MACROATTIVITÀ C'!I1578</f>
        <v>0</v>
      </c>
      <c r="DY43" s="300">
        <f>'MACROATTIVITÀ C'!I1580</f>
        <v>0</v>
      </c>
      <c r="DZ43" s="301">
        <f>'MACROATTIVITÀ C'!I1581</f>
        <v>0</v>
      </c>
      <c r="EA43" s="302">
        <f>'MACROATTIVITÀ C'!K1571</f>
        <v>0</v>
      </c>
      <c r="EB43" s="300">
        <f>'MACROATTIVITÀ C'!K1572</f>
        <v>0</v>
      </c>
      <c r="EC43" s="300">
        <f>'MACROATTIVITÀ C'!K1574</f>
        <v>0</v>
      </c>
      <c r="ED43" s="300">
        <f>'MACROATTIVITÀ C'!K1575</f>
        <v>0</v>
      </c>
      <c r="EE43" s="300">
        <f>'MACROATTIVITÀ C'!K1577</f>
        <v>0</v>
      </c>
      <c r="EF43" s="300">
        <f>'MACROATTIVITÀ C'!K1578</f>
        <v>0</v>
      </c>
      <c r="EG43" s="300">
        <f>'MACROATTIVITÀ C'!K1580</f>
        <v>0</v>
      </c>
      <c r="EH43" s="303">
        <f>'MACROATTIVITÀ C'!K1581</f>
        <v>0</v>
      </c>
      <c r="EI43" s="341" t="s">
        <v>497</v>
      </c>
    </row>
    <row r="44" spans="1:139">
      <c r="A44" s="290" t="e">
        <f ca="1">_xlfn.XLOOKUP(B44,'MACROATTIVITÀ C'!C1683,'MACROATTIVITÀ C'!G1683)</f>
        <v>#NAME?</v>
      </c>
      <c r="B44" s="291" t="s">
        <v>632</v>
      </c>
      <c r="C44" s="291" t="s">
        <v>886</v>
      </c>
      <c r="D44" s="292" t="s">
        <v>607</v>
      </c>
      <c r="E44" s="292" t="s">
        <v>624</v>
      </c>
      <c r="F44" s="293" t="s">
        <v>633</v>
      </c>
      <c r="G44" s="336">
        <f>'MACROATTIVITÀ C'!E1734</f>
        <v>0</v>
      </c>
      <c r="H44" s="337">
        <f>'MACROATTIVITÀ C'!E1715</f>
        <v>0</v>
      </c>
      <c r="I44" s="337">
        <f>'MACROATTIVITÀ C'!E1721</f>
        <v>0</v>
      </c>
      <c r="J44" s="337">
        <f>'MACROATTIVITÀ C'!E1716</f>
        <v>0</v>
      </c>
      <c r="K44" s="337">
        <f>'MACROATTIVITÀ C'!E1717</f>
        <v>0</v>
      </c>
      <c r="L44" s="337">
        <f>'MACROATTIVITÀ C'!E1718+'MACROATTIVITÀ C'!E1719+'MACROATTIVITÀ C'!E1720</f>
        <v>0</v>
      </c>
      <c r="M44" s="338">
        <f>'MACROATTIVITÀ C'!$E1724</f>
        <v>0</v>
      </c>
      <c r="N44" s="338">
        <f>'MACROATTIVITÀ C'!$E1725</f>
        <v>0</v>
      </c>
      <c r="O44" s="338">
        <f>'MACROATTIVITÀ C'!$E1726</f>
        <v>0</v>
      </c>
      <c r="P44" s="338">
        <f>'MACROATTIVITÀ C'!$E1727</f>
        <v>0</v>
      </c>
      <c r="Q44" s="338">
        <f>'MACROATTIVITÀ C'!$E1728</f>
        <v>0</v>
      </c>
      <c r="R44" s="338">
        <f>'MACROATTIVITÀ C'!$E1729</f>
        <v>0</v>
      </c>
      <c r="S44" s="338">
        <f>'MACROATTIVITÀ C'!$E1730</f>
        <v>0</v>
      </c>
      <c r="T44" s="338">
        <f>'MACROATTIVITÀ C'!$E1731</f>
        <v>0</v>
      </c>
      <c r="U44" s="338">
        <f>'MACROATTIVITÀ C'!$E1732</f>
        <v>0</v>
      </c>
      <c r="V44" s="339">
        <f>'MACROATTIVITÀ C'!E1722+'MACROATTIVITÀ C'!E1723+'MACROATTIVITÀ C'!E1733</f>
        <v>0</v>
      </c>
      <c r="W44" s="340">
        <f>'MACROATTIVITÀ C'!G1734</f>
        <v>0</v>
      </c>
      <c r="X44" s="337">
        <f>'MACROATTIVITÀ C'!G1715</f>
        <v>0</v>
      </c>
      <c r="Y44" s="337">
        <f>'MACROATTIVITÀ C'!G1721</f>
        <v>0</v>
      </c>
      <c r="Z44" s="337">
        <f>'MACROATTIVITÀ C'!G1716</f>
        <v>0</v>
      </c>
      <c r="AA44" s="337">
        <f>'MACROATTIVITÀ C'!G1717</f>
        <v>0</v>
      </c>
      <c r="AB44" s="337">
        <f>'MACROATTIVITÀ C'!G1718+'MACROATTIVITÀ C'!G1719+'MACROATTIVITÀ C'!G1720</f>
        <v>0</v>
      </c>
      <c r="AC44" s="338">
        <f>'MACROATTIVITÀ C'!$G1724</f>
        <v>0</v>
      </c>
      <c r="AD44" s="338">
        <f>'MACROATTIVITÀ C'!$G1725</f>
        <v>0</v>
      </c>
      <c r="AE44" s="338">
        <f>'MACROATTIVITÀ C'!$G1726</f>
        <v>0</v>
      </c>
      <c r="AF44" s="338">
        <f>'MACROATTIVITÀ C'!$G1727</f>
        <v>0</v>
      </c>
      <c r="AG44" s="338">
        <f>'MACROATTIVITÀ C'!$G1728</f>
        <v>0</v>
      </c>
      <c r="AH44" s="338">
        <f>'MACROATTIVITÀ C'!$G1729</f>
        <v>0</v>
      </c>
      <c r="AI44" s="338">
        <f>'MACROATTIVITÀ C'!$G1730</f>
        <v>0</v>
      </c>
      <c r="AJ44" s="338">
        <f>'MACROATTIVITÀ C'!$G1731</f>
        <v>0</v>
      </c>
      <c r="AK44" s="338">
        <f>'MACROATTIVITÀ C'!$G1732</f>
        <v>0</v>
      </c>
      <c r="AL44" s="338">
        <f>'MACROATTIVITÀ C'!G1722+'MACROATTIVITÀ C'!G1723+'MACROATTIVITÀ C'!G1733</f>
        <v>0</v>
      </c>
      <c r="AM44" s="336">
        <f>'MACROATTIVITÀ C'!I1734</f>
        <v>0</v>
      </c>
      <c r="AN44" s="337">
        <f>'MACROATTIVITÀ C'!I1715</f>
        <v>0</v>
      </c>
      <c r="AO44" s="337">
        <f>'MACROATTIVITÀ C'!I1721</f>
        <v>0</v>
      </c>
      <c r="AP44" s="337">
        <f>'MACROATTIVITÀ C'!I1716</f>
        <v>0</v>
      </c>
      <c r="AQ44" s="337">
        <f>'MACROATTIVITÀ C'!I1717</f>
        <v>0</v>
      </c>
      <c r="AR44" s="337">
        <f>'MACROATTIVITÀ C'!I1718+'MACROATTIVITÀ C'!I1719+'MACROATTIVITÀ C'!I1720</f>
        <v>0</v>
      </c>
      <c r="AS44" s="338">
        <f>'MACROATTIVITÀ C'!$I1724</f>
        <v>0</v>
      </c>
      <c r="AT44" s="338">
        <f>'MACROATTIVITÀ C'!$I1725</f>
        <v>0</v>
      </c>
      <c r="AU44" s="338">
        <f>'MACROATTIVITÀ C'!$I1726</f>
        <v>0</v>
      </c>
      <c r="AV44" s="338">
        <f>'MACROATTIVITÀ C'!$I1727</f>
        <v>0</v>
      </c>
      <c r="AW44" s="338">
        <f>'MACROATTIVITÀ C'!$I1728</f>
        <v>0</v>
      </c>
      <c r="AX44" s="338">
        <f>'MACROATTIVITÀ C'!$I1729</f>
        <v>0</v>
      </c>
      <c r="AY44" s="338">
        <f>'MACROATTIVITÀ C'!$I1730</f>
        <v>0</v>
      </c>
      <c r="AZ44" s="338">
        <f>'MACROATTIVITÀ C'!$I1731</f>
        <v>0</v>
      </c>
      <c r="BA44" s="338">
        <f>'MACROATTIVITÀ C'!$I1732</f>
        <v>0</v>
      </c>
      <c r="BB44" s="339">
        <f>'MACROATTIVITÀ C'!I1722+'MACROATTIVITÀ C'!I1723+'MACROATTIVITÀ C'!I1733</f>
        <v>0</v>
      </c>
      <c r="BC44" s="336">
        <f>'MACROATTIVITÀ C'!K1734</f>
        <v>0</v>
      </c>
      <c r="BD44" s="337">
        <f>'MACROATTIVITÀ C'!K1715</f>
        <v>0</v>
      </c>
      <c r="BE44" s="337">
        <f>'MACROATTIVITÀ C'!K1721</f>
        <v>0</v>
      </c>
      <c r="BF44" s="337">
        <f>'MACROATTIVITÀ C'!K1716</f>
        <v>0</v>
      </c>
      <c r="BG44" s="337">
        <f>'MACROATTIVITÀ C'!K1717</f>
        <v>0</v>
      </c>
      <c r="BH44" s="337">
        <f>'MACROATTIVITÀ C'!K1718+'MACROATTIVITÀ C'!K1719+'MACROATTIVITÀ C'!K1720</f>
        <v>0</v>
      </c>
      <c r="BI44" s="338">
        <f>'MACROATTIVITÀ C'!$K1724</f>
        <v>0</v>
      </c>
      <c r="BJ44" s="338">
        <f>'MACROATTIVITÀ C'!$K1725</f>
        <v>0</v>
      </c>
      <c r="BK44" s="338">
        <f>'MACROATTIVITÀ C'!$K1726</f>
        <v>0</v>
      </c>
      <c r="BL44" s="338">
        <f>'MACROATTIVITÀ C'!$K1727</f>
        <v>0</v>
      </c>
      <c r="BM44" s="338">
        <f>'MACROATTIVITÀ C'!$K1728</f>
        <v>0</v>
      </c>
      <c r="BN44" s="338">
        <f>'MACROATTIVITÀ C'!$K1729</f>
        <v>0</v>
      </c>
      <c r="BO44" s="338">
        <f>'MACROATTIVITÀ C'!$K1730</f>
        <v>0</v>
      </c>
      <c r="BP44" s="338">
        <f>'MACROATTIVITÀ C'!$K1731</f>
        <v>0</v>
      </c>
      <c r="BQ44" s="338">
        <f>'MACROATTIVITÀ C'!$K1732</f>
        <v>0</v>
      </c>
      <c r="BR44" s="338">
        <f>'MACROATTIVITÀ C'!K1722+'MACROATTIVITÀ C'!K1723+'MACROATTIVITÀ C'!K1733</f>
        <v>0</v>
      </c>
      <c r="BS44" s="336">
        <f>'MACROATTIVITÀ C'!E1737</f>
        <v>0</v>
      </c>
      <c r="BT44" s="337">
        <f>'MACROATTIVITÀ C'!E1738</f>
        <v>0</v>
      </c>
      <c r="BU44" s="337">
        <f>'MACROATTIVITÀ C'!E1739</f>
        <v>0</v>
      </c>
      <c r="BV44" s="337">
        <f>'MACROATTIVITÀ C'!E1740</f>
        <v>0</v>
      </c>
      <c r="BW44" s="337">
        <f>'MACROATTIVITÀ C'!E1741</f>
        <v>0</v>
      </c>
      <c r="BX44" s="337">
        <f>'MACROATTIVITÀ C'!E1742</f>
        <v>0</v>
      </c>
      <c r="BY44" s="337">
        <f>'MACROATTIVITÀ C'!E1743</f>
        <v>0</v>
      </c>
      <c r="BZ44" s="337">
        <f>'MACROATTIVITÀ C'!E1744</f>
        <v>0</v>
      </c>
      <c r="CA44" s="338">
        <v>0</v>
      </c>
      <c r="CB44" s="336">
        <f>'MACROATTIVITÀ C'!G1737</f>
        <v>0</v>
      </c>
      <c r="CC44" s="337">
        <f>'MACROATTIVITÀ C'!G1738</f>
        <v>0</v>
      </c>
      <c r="CD44" s="337">
        <f>'MACROATTIVITÀ C'!G1739</f>
        <v>0</v>
      </c>
      <c r="CE44" s="337">
        <f>'MACROATTIVITÀ C'!G1740</f>
        <v>0</v>
      </c>
      <c r="CF44" s="337">
        <f>'MACROATTIVITÀ C'!G1741</f>
        <v>0</v>
      </c>
      <c r="CG44" s="337">
        <f>'MACROATTIVITÀ C'!G1742</f>
        <v>0</v>
      </c>
      <c r="CH44" s="337">
        <f>'MACROATTIVITÀ C'!G1743</f>
        <v>0</v>
      </c>
      <c r="CI44" s="337">
        <f>'MACROATTIVITÀ C'!G1744</f>
        <v>0</v>
      </c>
      <c r="CJ44" s="338">
        <v>0</v>
      </c>
      <c r="CK44" s="336">
        <f>'MACROATTIVITÀ C'!I1737</f>
        <v>0</v>
      </c>
      <c r="CL44" s="337">
        <f>'MACROATTIVITÀ C'!I1738</f>
        <v>0</v>
      </c>
      <c r="CM44" s="337">
        <f>'MACROATTIVITÀ C'!I1739</f>
        <v>0</v>
      </c>
      <c r="CN44" s="337">
        <f>'MACROATTIVITÀ C'!I1740</f>
        <v>0</v>
      </c>
      <c r="CO44" s="337">
        <f>'MACROATTIVITÀ C'!I1741</f>
        <v>0</v>
      </c>
      <c r="CP44" s="337">
        <f>'MACROATTIVITÀ C'!I1742</f>
        <v>0</v>
      </c>
      <c r="CQ44" s="337">
        <f>'MACROATTIVITÀ C'!I1743</f>
        <v>0</v>
      </c>
      <c r="CR44" s="337">
        <f>'MACROATTIVITÀ C'!I1744</f>
        <v>0</v>
      </c>
      <c r="CS44" s="339">
        <v>0</v>
      </c>
      <c r="CT44" s="340">
        <f>'MACROATTIVITÀ C'!K1737</f>
        <v>0</v>
      </c>
      <c r="CU44" s="337">
        <f>'MACROATTIVITÀ C'!K1738</f>
        <v>0</v>
      </c>
      <c r="CV44" s="337">
        <f>'MACROATTIVITÀ C'!K1739</f>
        <v>0</v>
      </c>
      <c r="CW44" s="337">
        <f>'MACROATTIVITÀ C'!K1740</f>
        <v>0</v>
      </c>
      <c r="CX44" s="337">
        <f>'MACROATTIVITÀ C'!K1741</f>
        <v>0</v>
      </c>
      <c r="CY44" s="337">
        <f>'MACROATTIVITÀ C'!K1742</f>
        <v>0</v>
      </c>
      <c r="CZ44" s="337">
        <f>'MACROATTIVITÀ C'!K1743</f>
        <v>0</v>
      </c>
      <c r="DA44" s="337">
        <f>'MACROATTIVITÀ C'!K1744</f>
        <v>0</v>
      </c>
      <c r="DB44" s="339">
        <v>0</v>
      </c>
      <c r="DC44" s="299">
        <f>'MACROATTIVITÀ C'!E1698</f>
        <v>0</v>
      </c>
      <c r="DD44" s="300">
        <f>'MACROATTIVITÀ C'!E1699</f>
        <v>0</v>
      </c>
      <c r="DE44" s="300">
        <f>'MACROATTIVITÀ C'!E1701</f>
        <v>0</v>
      </c>
      <c r="DF44" s="300">
        <f>'MACROATTIVITÀ C'!E1702</f>
        <v>0</v>
      </c>
      <c r="DG44" s="300">
        <f>'MACROATTIVITÀ C'!E1704</f>
        <v>0</v>
      </c>
      <c r="DH44" s="300">
        <f>'MACROATTIVITÀ C'!E1705</f>
        <v>0</v>
      </c>
      <c r="DI44" s="300">
        <f>'MACROATTIVITÀ C'!E1707</f>
        <v>0</v>
      </c>
      <c r="DJ44" s="301">
        <f>'MACROATTIVITÀ C'!E1708</f>
        <v>0</v>
      </c>
      <c r="DK44" s="299">
        <f>'MACROATTIVITÀ C'!G1698</f>
        <v>0</v>
      </c>
      <c r="DL44" s="300">
        <f>'MACROATTIVITÀ C'!G1699</f>
        <v>0</v>
      </c>
      <c r="DM44" s="300">
        <f>'MACROATTIVITÀ C'!G1701</f>
        <v>0</v>
      </c>
      <c r="DN44" s="300">
        <f>'MACROATTIVITÀ C'!G1702</f>
        <v>0</v>
      </c>
      <c r="DO44" s="300">
        <f>'MACROATTIVITÀ C'!G1704</f>
        <v>0</v>
      </c>
      <c r="DP44" s="300">
        <f>'MACROATTIVITÀ C'!G1705</f>
        <v>0</v>
      </c>
      <c r="DQ44" s="300">
        <f>'MACROATTIVITÀ C'!G1707</f>
        <v>0</v>
      </c>
      <c r="DR44" s="301">
        <f>'MACROATTIVITÀ C'!G1708</f>
        <v>0</v>
      </c>
      <c r="DS44" s="299">
        <f>'MACROATTIVITÀ C'!I1698</f>
        <v>0</v>
      </c>
      <c r="DT44" s="300">
        <f>'MACROATTIVITÀ C'!I1699</f>
        <v>0</v>
      </c>
      <c r="DU44" s="300">
        <f>'MACROATTIVITÀ C'!I1701</f>
        <v>0</v>
      </c>
      <c r="DV44" s="300">
        <f>'MACROATTIVITÀ C'!I1702</f>
        <v>0</v>
      </c>
      <c r="DW44" s="300">
        <f>'MACROATTIVITÀ C'!I1704</f>
        <v>0</v>
      </c>
      <c r="DX44" s="300">
        <f>'MACROATTIVITÀ C'!I1705</f>
        <v>0</v>
      </c>
      <c r="DY44" s="300">
        <f>'MACROATTIVITÀ C'!I1707</f>
        <v>0</v>
      </c>
      <c r="DZ44" s="301">
        <f>'MACROATTIVITÀ C'!I1708</f>
        <v>0</v>
      </c>
      <c r="EA44" s="302">
        <f>'MACROATTIVITÀ C'!K1698</f>
        <v>0</v>
      </c>
      <c r="EB44" s="300">
        <f>'MACROATTIVITÀ C'!K1699</f>
        <v>0</v>
      </c>
      <c r="EC44" s="300">
        <f>'MACROATTIVITÀ C'!K1701</f>
        <v>0</v>
      </c>
      <c r="ED44" s="300">
        <f>'MACROATTIVITÀ C'!K1702</f>
        <v>0</v>
      </c>
      <c r="EE44" s="300">
        <f>'MACROATTIVITÀ C'!K1704</f>
        <v>0</v>
      </c>
      <c r="EF44" s="300">
        <f>'MACROATTIVITÀ C'!K1705</f>
        <v>0</v>
      </c>
      <c r="EG44" s="300">
        <f>'MACROATTIVITÀ C'!K1707</f>
        <v>0</v>
      </c>
      <c r="EH44" s="303">
        <f>'MACROATTIVITÀ C'!K1708</f>
        <v>0</v>
      </c>
      <c r="EI44" s="341" t="s">
        <v>497</v>
      </c>
    </row>
    <row r="45" spans="1:139">
      <c r="A45" s="290" t="e">
        <f ca="1">_xlfn.XLOOKUP(B45,'MACROATTIVITÀ C'!C1810,'MACROATTIVITÀ C'!G1810)</f>
        <v>#NAME?</v>
      </c>
      <c r="B45" s="291" t="s">
        <v>634</v>
      </c>
      <c r="C45" s="291" t="s">
        <v>886</v>
      </c>
      <c r="D45" s="292" t="s">
        <v>607</v>
      </c>
      <c r="E45" s="292" t="s">
        <v>624</v>
      </c>
      <c r="F45" s="293" t="s">
        <v>635</v>
      </c>
      <c r="G45" s="336">
        <f>'MACROATTIVITÀ C'!E1861</f>
        <v>0</v>
      </c>
      <c r="H45" s="337">
        <f>'MACROATTIVITÀ C'!E1842</f>
        <v>0</v>
      </c>
      <c r="I45" s="337">
        <f>'MACROATTIVITÀ C'!E1848</f>
        <v>0</v>
      </c>
      <c r="J45" s="337">
        <f>'MACROATTIVITÀ C'!E1843</f>
        <v>0</v>
      </c>
      <c r="K45" s="337">
        <f>'MACROATTIVITÀ C'!E1844</f>
        <v>0</v>
      </c>
      <c r="L45" s="337">
        <f>'MACROATTIVITÀ C'!E1845+'MACROATTIVITÀ C'!E1846+'MACROATTIVITÀ C'!E1847</f>
        <v>0</v>
      </c>
      <c r="M45" s="338">
        <f>'MACROATTIVITÀ C'!$E1851</f>
        <v>0</v>
      </c>
      <c r="N45" s="338">
        <f>'MACROATTIVITÀ C'!$E1852</f>
        <v>0</v>
      </c>
      <c r="O45" s="338">
        <f>'MACROATTIVITÀ C'!$E1853</f>
        <v>0</v>
      </c>
      <c r="P45" s="338">
        <f>'MACROATTIVITÀ C'!$E1854</f>
        <v>0</v>
      </c>
      <c r="Q45" s="338">
        <f>'MACROATTIVITÀ C'!$E1855</f>
        <v>0</v>
      </c>
      <c r="R45" s="338">
        <f>'MACROATTIVITÀ C'!$E1856</f>
        <v>0</v>
      </c>
      <c r="S45" s="338">
        <f>'MACROATTIVITÀ C'!$E1857</f>
        <v>0</v>
      </c>
      <c r="T45" s="338">
        <f>'MACROATTIVITÀ C'!$E1858</f>
        <v>0</v>
      </c>
      <c r="U45" s="338">
        <f>'MACROATTIVITÀ C'!$E1859</f>
        <v>0</v>
      </c>
      <c r="V45" s="339">
        <f>'MACROATTIVITÀ C'!E1849+'MACROATTIVITÀ C'!E1850+'MACROATTIVITÀ C'!E1860</f>
        <v>0</v>
      </c>
      <c r="W45" s="340">
        <f>'MACROATTIVITÀ C'!G1861</f>
        <v>0</v>
      </c>
      <c r="X45" s="337">
        <f>'MACROATTIVITÀ C'!G1842</f>
        <v>0</v>
      </c>
      <c r="Y45" s="337">
        <f>'MACROATTIVITÀ C'!G1848</f>
        <v>0</v>
      </c>
      <c r="Z45" s="337">
        <f>'MACROATTIVITÀ C'!G1843</f>
        <v>0</v>
      </c>
      <c r="AA45" s="337">
        <f>'MACROATTIVITÀ C'!G1844</f>
        <v>0</v>
      </c>
      <c r="AB45" s="337">
        <f>'MACROATTIVITÀ C'!G1845+'MACROATTIVITÀ C'!G1846+'MACROATTIVITÀ C'!G1847</f>
        <v>0</v>
      </c>
      <c r="AC45" s="338">
        <f>'MACROATTIVITÀ C'!$G1851</f>
        <v>0</v>
      </c>
      <c r="AD45" s="338">
        <f>'MACROATTIVITÀ C'!$G1852</f>
        <v>0</v>
      </c>
      <c r="AE45" s="338">
        <f>'MACROATTIVITÀ C'!$G1853</f>
        <v>0</v>
      </c>
      <c r="AF45" s="338">
        <f>'MACROATTIVITÀ C'!$G1854</f>
        <v>0</v>
      </c>
      <c r="AG45" s="338">
        <f>'MACROATTIVITÀ C'!$G1855</f>
        <v>0</v>
      </c>
      <c r="AH45" s="338">
        <f>'MACROATTIVITÀ C'!$G1856</f>
        <v>0</v>
      </c>
      <c r="AI45" s="338">
        <f>'MACROATTIVITÀ C'!$G1857</f>
        <v>0</v>
      </c>
      <c r="AJ45" s="338">
        <f>'MACROATTIVITÀ C'!$G1858</f>
        <v>0</v>
      </c>
      <c r="AK45" s="338">
        <f>'MACROATTIVITÀ C'!$G1859</f>
        <v>0</v>
      </c>
      <c r="AL45" s="338">
        <f>'MACROATTIVITÀ C'!G1849+'MACROATTIVITÀ C'!G1850+'MACROATTIVITÀ C'!G1860</f>
        <v>0</v>
      </c>
      <c r="AM45" s="336">
        <f>'MACROATTIVITÀ C'!I1861</f>
        <v>0</v>
      </c>
      <c r="AN45" s="337">
        <f>'MACROATTIVITÀ C'!I1842</f>
        <v>0</v>
      </c>
      <c r="AO45" s="337">
        <f>'MACROATTIVITÀ C'!I1848</f>
        <v>0</v>
      </c>
      <c r="AP45" s="337">
        <f>'MACROATTIVITÀ C'!I1843</f>
        <v>0</v>
      </c>
      <c r="AQ45" s="337">
        <f>'MACROATTIVITÀ C'!I1844</f>
        <v>0</v>
      </c>
      <c r="AR45" s="337">
        <f>'MACROATTIVITÀ C'!I1845+'MACROATTIVITÀ C'!I1846+'MACROATTIVITÀ C'!I1847</f>
        <v>0</v>
      </c>
      <c r="AS45" s="338">
        <f>'MACROATTIVITÀ C'!$I1851</f>
        <v>0</v>
      </c>
      <c r="AT45" s="338">
        <f>'MACROATTIVITÀ C'!$I1852</f>
        <v>0</v>
      </c>
      <c r="AU45" s="338">
        <f>'MACROATTIVITÀ C'!$I1853</f>
        <v>0</v>
      </c>
      <c r="AV45" s="338">
        <f>'MACROATTIVITÀ C'!$I1854</f>
        <v>0</v>
      </c>
      <c r="AW45" s="338">
        <f>'MACROATTIVITÀ C'!$I1855</f>
        <v>0</v>
      </c>
      <c r="AX45" s="338">
        <f>'MACROATTIVITÀ C'!$I1856</f>
        <v>0</v>
      </c>
      <c r="AY45" s="338">
        <f>'MACROATTIVITÀ C'!$I1857</f>
        <v>0</v>
      </c>
      <c r="AZ45" s="338">
        <f>'MACROATTIVITÀ C'!$I1858</f>
        <v>0</v>
      </c>
      <c r="BA45" s="338">
        <f>'MACROATTIVITÀ C'!$I1859</f>
        <v>0</v>
      </c>
      <c r="BB45" s="339">
        <f>'MACROATTIVITÀ C'!I1849+'MACROATTIVITÀ C'!I1850+'MACROATTIVITÀ C'!I1860</f>
        <v>0</v>
      </c>
      <c r="BC45" s="336">
        <f>'MACROATTIVITÀ C'!K1861</f>
        <v>0</v>
      </c>
      <c r="BD45" s="337">
        <f>'MACROATTIVITÀ C'!K1842</f>
        <v>0</v>
      </c>
      <c r="BE45" s="337">
        <f>'MACROATTIVITÀ C'!K1848</f>
        <v>0</v>
      </c>
      <c r="BF45" s="337">
        <f>'MACROATTIVITÀ C'!K1843</f>
        <v>0</v>
      </c>
      <c r="BG45" s="337">
        <f>'MACROATTIVITÀ C'!K1844</f>
        <v>0</v>
      </c>
      <c r="BH45" s="337">
        <f>'MACROATTIVITÀ C'!K1845+'MACROATTIVITÀ C'!K1846+'MACROATTIVITÀ C'!K1847</f>
        <v>0</v>
      </c>
      <c r="BI45" s="338">
        <f>'MACROATTIVITÀ C'!$K1851</f>
        <v>0</v>
      </c>
      <c r="BJ45" s="338">
        <f>'MACROATTIVITÀ C'!$K1852</f>
        <v>0</v>
      </c>
      <c r="BK45" s="338">
        <f>'MACROATTIVITÀ C'!$K1853</f>
        <v>0</v>
      </c>
      <c r="BL45" s="338">
        <f>'MACROATTIVITÀ C'!$K1854</f>
        <v>0</v>
      </c>
      <c r="BM45" s="338">
        <f>'MACROATTIVITÀ C'!$K1855</f>
        <v>0</v>
      </c>
      <c r="BN45" s="338">
        <f>'MACROATTIVITÀ C'!$K1856</f>
        <v>0</v>
      </c>
      <c r="BO45" s="338">
        <f>'MACROATTIVITÀ C'!$K1857</f>
        <v>0</v>
      </c>
      <c r="BP45" s="338">
        <f>'MACROATTIVITÀ C'!$K1858</f>
        <v>0</v>
      </c>
      <c r="BQ45" s="338">
        <f>'MACROATTIVITÀ C'!$K1859</f>
        <v>0</v>
      </c>
      <c r="BR45" s="338">
        <f>'MACROATTIVITÀ C'!K1849+'MACROATTIVITÀ C'!K1850+'MACROATTIVITÀ C'!K1860</f>
        <v>0</v>
      </c>
      <c r="BS45" s="336">
        <f>'MACROATTIVITÀ C'!E1864</f>
        <v>0</v>
      </c>
      <c r="BT45" s="337">
        <f>'MACROATTIVITÀ C'!E1865</f>
        <v>0</v>
      </c>
      <c r="BU45" s="337">
        <f>'MACROATTIVITÀ C'!E1866</f>
        <v>0</v>
      </c>
      <c r="BV45" s="337">
        <f>'MACROATTIVITÀ C'!E1867</f>
        <v>0</v>
      </c>
      <c r="BW45" s="337">
        <f>'MACROATTIVITÀ C'!E1868</f>
        <v>0</v>
      </c>
      <c r="BX45" s="337">
        <f>'MACROATTIVITÀ C'!E1869</f>
        <v>0</v>
      </c>
      <c r="BY45" s="337">
        <f>'MACROATTIVITÀ C'!E1870</f>
        <v>0</v>
      </c>
      <c r="BZ45" s="337">
        <f>'MACROATTIVITÀ C'!E1871</f>
        <v>0</v>
      </c>
      <c r="CA45" s="338">
        <v>0</v>
      </c>
      <c r="CB45" s="336">
        <f>'MACROATTIVITÀ C'!G1864</f>
        <v>0</v>
      </c>
      <c r="CC45" s="337">
        <f>'MACROATTIVITÀ C'!G1865</f>
        <v>0</v>
      </c>
      <c r="CD45" s="337">
        <f>'MACROATTIVITÀ C'!G1866</f>
        <v>0</v>
      </c>
      <c r="CE45" s="337">
        <f>'MACROATTIVITÀ C'!G1867</f>
        <v>0</v>
      </c>
      <c r="CF45" s="337">
        <f>'MACROATTIVITÀ C'!G1868</f>
        <v>0</v>
      </c>
      <c r="CG45" s="337">
        <f>'MACROATTIVITÀ C'!G1869</f>
        <v>0</v>
      </c>
      <c r="CH45" s="337">
        <f>'MACROATTIVITÀ C'!G1870</f>
        <v>0</v>
      </c>
      <c r="CI45" s="337">
        <f>'MACROATTIVITÀ C'!G1871</f>
        <v>0</v>
      </c>
      <c r="CJ45" s="338">
        <v>0</v>
      </c>
      <c r="CK45" s="336">
        <f>'MACROATTIVITÀ C'!I1864</f>
        <v>0</v>
      </c>
      <c r="CL45" s="337">
        <f>'MACROATTIVITÀ C'!I1865</f>
        <v>0</v>
      </c>
      <c r="CM45" s="337">
        <f>'MACROATTIVITÀ C'!I1866</f>
        <v>0</v>
      </c>
      <c r="CN45" s="337">
        <f>'MACROATTIVITÀ C'!I1867</f>
        <v>0</v>
      </c>
      <c r="CO45" s="337">
        <f>'MACROATTIVITÀ C'!I1868</f>
        <v>0</v>
      </c>
      <c r="CP45" s="337">
        <f>'MACROATTIVITÀ C'!I1869</f>
        <v>0</v>
      </c>
      <c r="CQ45" s="337">
        <f>'MACROATTIVITÀ C'!I1870</f>
        <v>0</v>
      </c>
      <c r="CR45" s="337">
        <f>'MACROATTIVITÀ C'!I1871</f>
        <v>0</v>
      </c>
      <c r="CS45" s="339">
        <v>0</v>
      </c>
      <c r="CT45" s="340">
        <f>'MACROATTIVITÀ C'!K1864</f>
        <v>0</v>
      </c>
      <c r="CU45" s="337">
        <f>'MACROATTIVITÀ C'!K1865</f>
        <v>0</v>
      </c>
      <c r="CV45" s="337">
        <f>'MACROATTIVITÀ C'!K1866</f>
        <v>0</v>
      </c>
      <c r="CW45" s="337">
        <f>'MACROATTIVITÀ C'!K1867</f>
        <v>0</v>
      </c>
      <c r="CX45" s="337">
        <f>'MACROATTIVITÀ C'!K1868</f>
        <v>0</v>
      </c>
      <c r="CY45" s="337">
        <f>'MACROATTIVITÀ C'!K1869</f>
        <v>0</v>
      </c>
      <c r="CZ45" s="337">
        <f>'MACROATTIVITÀ C'!K1870</f>
        <v>0</v>
      </c>
      <c r="DA45" s="337">
        <f>'MACROATTIVITÀ C'!K1871</f>
        <v>0</v>
      </c>
      <c r="DB45" s="339">
        <v>0</v>
      </c>
      <c r="DC45" s="299">
        <f>'MACROATTIVITÀ C'!E1825</f>
        <v>0</v>
      </c>
      <c r="DD45" s="300">
        <f>'MACROATTIVITÀ C'!E1826</f>
        <v>0</v>
      </c>
      <c r="DE45" s="300">
        <f>'MACROATTIVITÀ C'!E1828</f>
        <v>0</v>
      </c>
      <c r="DF45" s="300">
        <f>'MACROATTIVITÀ C'!E1829</f>
        <v>0</v>
      </c>
      <c r="DG45" s="300">
        <f>'MACROATTIVITÀ C'!E1831</f>
        <v>0</v>
      </c>
      <c r="DH45" s="300">
        <f>'MACROATTIVITÀ C'!E1832</f>
        <v>0</v>
      </c>
      <c r="DI45" s="300">
        <f>'MACROATTIVITÀ C'!E1834</f>
        <v>0</v>
      </c>
      <c r="DJ45" s="301">
        <f>'MACROATTIVITÀ C'!E1835</f>
        <v>0</v>
      </c>
      <c r="DK45" s="299">
        <f>'MACROATTIVITÀ C'!G1825</f>
        <v>0</v>
      </c>
      <c r="DL45" s="300">
        <f>'MACROATTIVITÀ C'!G1826</f>
        <v>0</v>
      </c>
      <c r="DM45" s="300">
        <f>'MACROATTIVITÀ C'!G1828</f>
        <v>0</v>
      </c>
      <c r="DN45" s="300">
        <f>'MACROATTIVITÀ C'!G1829</f>
        <v>0</v>
      </c>
      <c r="DO45" s="300">
        <f>'MACROATTIVITÀ C'!G1831</f>
        <v>0</v>
      </c>
      <c r="DP45" s="300">
        <f>'MACROATTIVITÀ C'!G1832</f>
        <v>0</v>
      </c>
      <c r="DQ45" s="300">
        <f>'MACROATTIVITÀ C'!G1834</f>
        <v>0</v>
      </c>
      <c r="DR45" s="301">
        <f>'MACROATTIVITÀ C'!G1835</f>
        <v>0</v>
      </c>
      <c r="DS45" s="299">
        <f>'MACROATTIVITÀ C'!I1825</f>
        <v>0</v>
      </c>
      <c r="DT45" s="300">
        <f>'MACROATTIVITÀ C'!I1826</f>
        <v>0</v>
      </c>
      <c r="DU45" s="300">
        <f>'MACROATTIVITÀ C'!I1828</f>
        <v>0</v>
      </c>
      <c r="DV45" s="300">
        <f>'MACROATTIVITÀ C'!I1829</f>
        <v>0</v>
      </c>
      <c r="DW45" s="300">
        <f>'MACROATTIVITÀ C'!I1831</f>
        <v>0</v>
      </c>
      <c r="DX45" s="300">
        <f>'MACROATTIVITÀ C'!I1832</f>
        <v>0</v>
      </c>
      <c r="DY45" s="300">
        <f>'MACROATTIVITÀ C'!I1834</f>
        <v>0</v>
      </c>
      <c r="DZ45" s="301">
        <f>'MACROATTIVITÀ C'!I1835</f>
        <v>0</v>
      </c>
      <c r="EA45" s="302">
        <f>'MACROATTIVITÀ C'!K1825</f>
        <v>0</v>
      </c>
      <c r="EB45" s="300">
        <f>'MACROATTIVITÀ C'!K1826</f>
        <v>0</v>
      </c>
      <c r="EC45" s="300">
        <f>'MACROATTIVITÀ C'!K1828</f>
        <v>0</v>
      </c>
      <c r="ED45" s="300">
        <f>'MACROATTIVITÀ C'!K1829</f>
        <v>0</v>
      </c>
      <c r="EE45" s="300">
        <f>'MACROATTIVITÀ C'!K1831</f>
        <v>0</v>
      </c>
      <c r="EF45" s="300">
        <f>'MACROATTIVITÀ C'!K1832</f>
        <v>0</v>
      </c>
      <c r="EG45" s="300">
        <f>'MACROATTIVITÀ C'!K1834</f>
        <v>0</v>
      </c>
      <c r="EH45" s="303">
        <f>'MACROATTIVITÀ C'!K1835</f>
        <v>0</v>
      </c>
      <c r="EI45" s="341" t="s">
        <v>497</v>
      </c>
    </row>
    <row r="46" spans="1:139">
      <c r="A46" s="290" t="e">
        <f ca="1">_xlfn.XLOOKUP(B46,'MACROATTIVITÀ C'!C1937,'MACROATTIVITÀ C'!G1937)</f>
        <v>#NAME?</v>
      </c>
      <c r="B46" s="291" t="s">
        <v>207</v>
      </c>
      <c r="C46" s="291" t="s">
        <v>887</v>
      </c>
      <c r="D46" s="292" t="s">
        <v>607</v>
      </c>
      <c r="E46" s="292" t="s">
        <v>636</v>
      </c>
      <c r="F46" s="293" t="s">
        <v>208</v>
      </c>
      <c r="G46" s="336">
        <f>'MACROATTIVITÀ C'!E1988</f>
        <v>0</v>
      </c>
      <c r="H46" s="337">
        <f>'MACROATTIVITÀ C'!E1969</f>
        <v>0</v>
      </c>
      <c r="I46" s="337">
        <f>'MACROATTIVITÀ C'!E1975</f>
        <v>0</v>
      </c>
      <c r="J46" s="337">
        <f>'MACROATTIVITÀ C'!E1970</f>
        <v>0</v>
      </c>
      <c r="K46" s="337">
        <f>'MACROATTIVITÀ C'!E1971</f>
        <v>0</v>
      </c>
      <c r="L46" s="337">
        <f>'MACROATTIVITÀ C'!E1972+'MACROATTIVITÀ C'!E1973+'MACROATTIVITÀ C'!E1974</f>
        <v>0</v>
      </c>
      <c r="M46" s="338">
        <f>'MACROATTIVITÀ C'!$E1978</f>
        <v>0</v>
      </c>
      <c r="N46" s="338">
        <f>'MACROATTIVITÀ C'!$E1979</f>
        <v>0</v>
      </c>
      <c r="O46" s="338">
        <f>'MACROATTIVITÀ C'!$E1980</f>
        <v>0</v>
      </c>
      <c r="P46" s="338">
        <f>'MACROATTIVITÀ C'!$E1981</f>
        <v>0</v>
      </c>
      <c r="Q46" s="338">
        <f>'MACROATTIVITÀ C'!$E1982</f>
        <v>0</v>
      </c>
      <c r="R46" s="338">
        <f>'MACROATTIVITÀ C'!$E1983</f>
        <v>0</v>
      </c>
      <c r="S46" s="338">
        <f>'MACROATTIVITÀ C'!$E1984</f>
        <v>0</v>
      </c>
      <c r="T46" s="338">
        <f>'MACROATTIVITÀ C'!$E1985</f>
        <v>0</v>
      </c>
      <c r="U46" s="338">
        <f>'MACROATTIVITÀ C'!$E1986</f>
        <v>0</v>
      </c>
      <c r="V46" s="339">
        <f>'MACROATTIVITÀ C'!E1976+'MACROATTIVITÀ C'!E1977+'MACROATTIVITÀ C'!E1987</f>
        <v>0</v>
      </c>
      <c r="W46" s="340">
        <f>'MACROATTIVITÀ C'!G1988</f>
        <v>0</v>
      </c>
      <c r="X46" s="337">
        <f>'MACROATTIVITÀ C'!G1969</f>
        <v>0</v>
      </c>
      <c r="Y46" s="337">
        <f>'MACROATTIVITÀ C'!G1975</f>
        <v>0</v>
      </c>
      <c r="Z46" s="337">
        <f>'MACROATTIVITÀ C'!G1970</f>
        <v>0</v>
      </c>
      <c r="AA46" s="337">
        <f>'MACROATTIVITÀ C'!G1971</f>
        <v>0</v>
      </c>
      <c r="AB46" s="337">
        <f>'MACROATTIVITÀ C'!G1972+'MACROATTIVITÀ C'!G1973+'MACROATTIVITÀ C'!G1974</f>
        <v>0</v>
      </c>
      <c r="AC46" s="338">
        <f>'MACROATTIVITÀ C'!$G1978</f>
        <v>0</v>
      </c>
      <c r="AD46" s="338">
        <f>'MACROATTIVITÀ C'!$G1979</f>
        <v>0</v>
      </c>
      <c r="AE46" s="338">
        <f>'MACROATTIVITÀ C'!$G1980</f>
        <v>0</v>
      </c>
      <c r="AF46" s="338">
        <f>'MACROATTIVITÀ C'!$G1981</f>
        <v>0</v>
      </c>
      <c r="AG46" s="338">
        <f>'MACROATTIVITÀ C'!$G1982</f>
        <v>0</v>
      </c>
      <c r="AH46" s="338">
        <f>'MACROATTIVITÀ C'!$G1983</f>
        <v>0</v>
      </c>
      <c r="AI46" s="338">
        <f>'MACROATTIVITÀ C'!$G1984</f>
        <v>0</v>
      </c>
      <c r="AJ46" s="338">
        <f>'MACROATTIVITÀ C'!$G1985</f>
        <v>0</v>
      </c>
      <c r="AK46" s="338">
        <f>'MACROATTIVITÀ C'!$G1986</f>
        <v>0</v>
      </c>
      <c r="AL46" s="338">
        <f>'MACROATTIVITÀ C'!G1976+'MACROATTIVITÀ C'!G1977+'MACROATTIVITÀ C'!G1987</f>
        <v>0</v>
      </c>
      <c r="AM46" s="336">
        <f>'MACROATTIVITÀ C'!I1988</f>
        <v>0</v>
      </c>
      <c r="AN46" s="337">
        <f>'MACROATTIVITÀ C'!I1969</f>
        <v>0</v>
      </c>
      <c r="AO46" s="337">
        <f>'MACROATTIVITÀ C'!I1975</f>
        <v>0</v>
      </c>
      <c r="AP46" s="337">
        <f>'MACROATTIVITÀ C'!I1970</f>
        <v>0</v>
      </c>
      <c r="AQ46" s="337">
        <f>'MACROATTIVITÀ C'!I1971</f>
        <v>0</v>
      </c>
      <c r="AR46" s="337">
        <f>'MACROATTIVITÀ C'!I1972+'MACROATTIVITÀ C'!I1973+'MACROATTIVITÀ C'!I1974</f>
        <v>0</v>
      </c>
      <c r="AS46" s="338">
        <f>'MACROATTIVITÀ C'!$I1978</f>
        <v>0</v>
      </c>
      <c r="AT46" s="338">
        <f>'MACROATTIVITÀ C'!$I1979</f>
        <v>0</v>
      </c>
      <c r="AU46" s="338">
        <f>'MACROATTIVITÀ C'!$I1980</f>
        <v>0</v>
      </c>
      <c r="AV46" s="338">
        <f>'MACROATTIVITÀ C'!$I1981</f>
        <v>0</v>
      </c>
      <c r="AW46" s="338">
        <f>'MACROATTIVITÀ C'!$I1982</f>
        <v>0</v>
      </c>
      <c r="AX46" s="338">
        <f>'MACROATTIVITÀ C'!$I1983</f>
        <v>0</v>
      </c>
      <c r="AY46" s="338">
        <f>'MACROATTIVITÀ C'!$I1984</f>
        <v>0</v>
      </c>
      <c r="AZ46" s="338">
        <f>'MACROATTIVITÀ C'!$I1985</f>
        <v>0</v>
      </c>
      <c r="BA46" s="338">
        <f>'MACROATTIVITÀ C'!$I1986</f>
        <v>0</v>
      </c>
      <c r="BB46" s="339">
        <f>'MACROATTIVITÀ C'!I1976+'MACROATTIVITÀ C'!I1977+'MACROATTIVITÀ C'!I1987</f>
        <v>0</v>
      </c>
      <c r="BC46" s="336">
        <f>'MACROATTIVITÀ C'!K1988</f>
        <v>0</v>
      </c>
      <c r="BD46" s="337">
        <f>'MACROATTIVITÀ C'!K1969</f>
        <v>0</v>
      </c>
      <c r="BE46" s="337">
        <f>'MACROATTIVITÀ C'!K1975</f>
        <v>0</v>
      </c>
      <c r="BF46" s="337">
        <f>'MACROATTIVITÀ C'!K1970</f>
        <v>0</v>
      </c>
      <c r="BG46" s="337">
        <f>'MACROATTIVITÀ C'!K1971</f>
        <v>0</v>
      </c>
      <c r="BH46" s="337">
        <f>'MACROATTIVITÀ C'!K1972+'MACROATTIVITÀ C'!K1973+'MACROATTIVITÀ C'!K1974</f>
        <v>0</v>
      </c>
      <c r="BI46" s="338">
        <f>'MACROATTIVITÀ C'!$K1978</f>
        <v>0</v>
      </c>
      <c r="BJ46" s="338">
        <f>'MACROATTIVITÀ C'!$K1979</f>
        <v>0</v>
      </c>
      <c r="BK46" s="338">
        <f>'MACROATTIVITÀ C'!$K1980</f>
        <v>0</v>
      </c>
      <c r="BL46" s="338">
        <f>'MACROATTIVITÀ C'!$K1981</f>
        <v>0</v>
      </c>
      <c r="BM46" s="338">
        <f>'MACROATTIVITÀ C'!$K1982</f>
        <v>0</v>
      </c>
      <c r="BN46" s="338">
        <f>'MACROATTIVITÀ C'!$K1983</f>
        <v>0</v>
      </c>
      <c r="BO46" s="338">
        <f>'MACROATTIVITÀ C'!$K1984</f>
        <v>0</v>
      </c>
      <c r="BP46" s="338">
        <f>'MACROATTIVITÀ C'!$K1985</f>
        <v>0</v>
      </c>
      <c r="BQ46" s="338">
        <f>'MACROATTIVITÀ C'!$K1986</f>
        <v>0</v>
      </c>
      <c r="BR46" s="338">
        <f>'MACROATTIVITÀ C'!K1976+'MACROATTIVITÀ C'!K1977+'MACROATTIVITÀ C'!K1987</f>
        <v>0</v>
      </c>
      <c r="BS46" s="336">
        <f>'MACROATTIVITÀ C'!E1991</f>
        <v>0</v>
      </c>
      <c r="BT46" s="337">
        <f>'MACROATTIVITÀ C'!E1992</f>
        <v>0</v>
      </c>
      <c r="BU46" s="337">
        <f>'MACROATTIVITÀ C'!E1993</f>
        <v>0</v>
      </c>
      <c r="BV46" s="337">
        <f>'MACROATTIVITÀ C'!E1994</f>
        <v>0</v>
      </c>
      <c r="BW46" s="337">
        <f>'MACROATTIVITÀ C'!E1995</f>
        <v>0</v>
      </c>
      <c r="BX46" s="337">
        <f>'MACROATTIVITÀ C'!E1996</f>
        <v>0</v>
      </c>
      <c r="BY46" s="337">
        <f>'MACROATTIVITÀ C'!E1997</f>
        <v>0</v>
      </c>
      <c r="BZ46" s="337">
        <f>'MACROATTIVITÀ C'!E1998</f>
        <v>0</v>
      </c>
      <c r="CA46" s="338">
        <v>0</v>
      </c>
      <c r="CB46" s="336">
        <f>'MACROATTIVITÀ C'!G1991</f>
        <v>0</v>
      </c>
      <c r="CC46" s="337">
        <f>'MACROATTIVITÀ C'!G1992</f>
        <v>0</v>
      </c>
      <c r="CD46" s="337">
        <f>'MACROATTIVITÀ C'!G1993</f>
        <v>0</v>
      </c>
      <c r="CE46" s="337">
        <f>'MACROATTIVITÀ C'!G1994</f>
        <v>0</v>
      </c>
      <c r="CF46" s="337">
        <f>'MACROATTIVITÀ C'!G1995</f>
        <v>0</v>
      </c>
      <c r="CG46" s="337">
        <f>'MACROATTIVITÀ C'!G1996</f>
        <v>0</v>
      </c>
      <c r="CH46" s="337">
        <f>'MACROATTIVITÀ C'!G1997</f>
        <v>0</v>
      </c>
      <c r="CI46" s="337">
        <f>'MACROATTIVITÀ C'!G1998</f>
        <v>0</v>
      </c>
      <c r="CJ46" s="338">
        <v>0</v>
      </c>
      <c r="CK46" s="336">
        <f>'MACROATTIVITÀ C'!I1991</f>
        <v>0</v>
      </c>
      <c r="CL46" s="337">
        <f>'MACROATTIVITÀ C'!I1992</f>
        <v>0</v>
      </c>
      <c r="CM46" s="337">
        <f>'MACROATTIVITÀ C'!I1993</f>
        <v>0</v>
      </c>
      <c r="CN46" s="337">
        <f>'MACROATTIVITÀ C'!I1994</f>
        <v>0</v>
      </c>
      <c r="CO46" s="337">
        <f>'MACROATTIVITÀ C'!I1995</f>
        <v>0</v>
      </c>
      <c r="CP46" s="337">
        <f>'MACROATTIVITÀ C'!I1996</f>
        <v>0</v>
      </c>
      <c r="CQ46" s="337">
        <f>'MACROATTIVITÀ C'!I1997</f>
        <v>0</v>
      </c>
      <c r="CR46" s="337">
        <f>'MACROATTIVITÀ C'!I1998</f>
        <v>0</v>
      </c>
      <c r="CS46" s="339">
        <v>0</v>
      </c>
      <c r="CT46" s="340">
        <f>'MACROATTIVITÀ C'!K1991</f>
        <v>0</v>
      </c>
      <c r="CU46" s="337">
        <f>'MACROATTIVITÀ C'!K1992</f>
        <v>0</v>
      </c>
      <c r="CV46" s="337">
        <f>'MACROATTIVITÀ C'!K1993</f>
        <v>0</v>
      </c>
      <c r="CW46" s="337">
        <f>'MACROATTIVITÀ C'!K1994</f>
        <v>0</v>
      </c>
      <c r="CX46" s="337">
        <f>'MACROATTIVITÀ C'!K1995</f>
        <v>0</v>
      </c>
      <c r="CY46" s="337">
        <f>'MACROATTIVITÀ C'!K1996</f>
        <v>0</v>
      </c>
      <c r="CZ46" s="337">
        <f>'MACROATTIVITÀ C'!K1997</f>
        <v>0</v>
      </c>
      <c r="DA46" s="337">
        <f>'MACROATTIVITÀ C'!K1998</f>
        <v>0</v>
      </c>
      <c r="DB46" s="339">
        <v>0</v>
      </c>
      <c r="DC46" s="299">
        <f>'MACROATTIVITÀ C'!E1952</f>
        <v>0</v>
      </c>
      <c r="DD46" s="300">
        <f>'MACROATTIVITÀ C'!E1953</f>
        <v>0</v>
      </c>
      <c r="DE46" s="300">
        <f>'MACROATTIVITÀ C'!E1955</f>
        <v>0</v>
      </c>
      <c r="DF46" s="300">
        <f>'MACROATTIVITÀ C'!E1956</f>
        <v>0</v>
      </c>
      <c r="DG46" s="300">
        <f>'MACROATTIVITÀ C'!E1958</f>
        <v>0</v>
      </c>
      <c r="DH46" s="300">
        <f>'MACROATTIVITÀ C'!E1959</f>
        <v>0</v>
      </c>
      <c r="DI46" s="300">
        <f>'MACROATTIVITÀ C'!E1961</f>
        <v>0</v>
      </c>
      <c r="DJ46" s="301">
        <f>'MACROATTIVITÀ C'!E1962</f>
        <v>0</v>
      </c>
      <c r="DK46" s="299">
        <f>'MACROATTIVITÀ C'!G1952</f>
        <v>0</v>
      </c>
      <c r="DL46" s="300">
        <f>'MACROATTIVITÀ C'!G1953</f>
        <v>0</v>
      </c>
      <c r="DM46" s="300">
        <f>'MACROATTIVITÀ C'!G1955</f>
        <v>0</v>
      </c>
      <c r="DN46" s="300">
        <f>'MACROATTIVITÀ C'!G1956</f>
        <v>0</v>
      </c>
      <c r="DO46" s="300">
        <f>'MACROATTIVITÀ C'!G1958</f>
        <v>0</v>
      </c>
      <c r="DP46" s="300">
        <f>'MACROATTIVITÀ C'!G1959</f>
        <v>0</v>
      </c>
      <c r="DQ46" s="300">
        <f>'MACROATTIVITÀ C'!G1961</f>
        <v>0</v>
      </c>
      <c r="DR46" s="301">
        <f>'MACROATTIVITÀ C'!G1962</f>
        <v>0</v>
      </c>
      <c r="DS46" s="299">
        <f>'MACROATTIVITÀ C'!I1952</f>
        <v>0</v>
      </c>
      <c r="DT46" s="300">
        <f>'MACROATTIVITÀ C'!I1953</f>
        <v>0</v>
      </c>
      <c r="DU46" s="300">
        <f>'MACROATTIVITÀ C'!I1955</f>
        <v>0</v>
      </c>
      <c r="DV46" s="300">
        <f>'MACROATTIVITÀ C'!I1956</f>
        <v>0</v>
      </c>
      <c r="DW46" s="300">
        <f>'MACROATTIVITÀ C'!I1958</f>
        <v>0</v>
      </c>
      <c r="DX46" s="300">
        <f>'MACROATTIVITÀ C'!I1959</f>
        <v>0</v>
      </c>
      <c r="DY46" s="300">
        <f>'MACROATTIVITÀ C'!I1961</f>
        <v>0</v>
      </c>
      <c r="DZ46" s="301">
        <f>'MACROATTIVITÀ C'!I1962</f>
        <v>0</v>
      </c>
      <c r="EA46" s="302">
        <f>'MACROATTIVITÀ C'!K1952</f>
        <v>0</v>
      </c>
      <c r="EB46" s="300">
        <f>'MACROATTIVITÀ C'!K1953</f>
        <v>0</v>
      </c>
      <c r="EC46" s="300">
        <f>'MACROATTIVITÀ C'!K1955</f>
        <v>0</v>
      </c>
      <c r="ED46" s="300">
        <f>'MACROATTIVITÀ C'!K1956</f>
        <v>0</v>
      </c>
      <c r="EE46" s="300">
        <f>'MACROATTIVITÀ C'!K1958</f>
        <v>0</v>
      </c>
      <c r="EF46" s="300">
        <f>'MACROATTIVITÀ C'!K1959</f>
        <v>0</v>
      </c>
      <c r="EG46" s="300">
        <f>'MACROATTIVITÀ C'!K1961</f>
        <v>0</v>
      </c>
      <c r="EH46" s="303">
        <f>'MACROATTIVITÀ C'!K1962</f>
        <v>0</v>
      </c>
      <c r="EI46" s="341" t="s">
        <v>497</v>
      </c>
    </row>
    <row r="47" spans="1:139">
      <c r="A47" s="306" t="e">
        <f ca="1">_xlfn.XLOOKUP(B47,'MACROATTIVITÀ C'!C2064,'MACROATTIVITÀ C'!G2064)</f>
        <v>#NAME?</v>
      </c>
      <c r="B47" s="307" t="s">
        <v>211</v>
      </c>
      <c r="C47" s="307" t="s">
        <v>887</v>
      </c>
      <c r="D47" s="308" t="s">
        <v>607</v>
      </c>
      <c r="E47" s="308" t="s">
        <v>636</v>
      </c>
      <c r="F47" s="309" t="s">
        <v>212</v>
      </c>
      <c r="G47" s="364">
        <f>'MACROATTIVITÀ C'!E2115</f>
        <v>0</v>
      </c>
      <c r="H47" s="365">
        <f>'MACROATTIVITÀ C'!E2096</f>
        <v>0</v>
      </c>
      <c r="I47" s="365">
        <f>'MACROATTIVITÀ C'!E2102</f>
        <v>0</v>
      </c>
      <c r="J47" s="365">
        <f>'MACROATTIVITÀ C'!E2097</f>
        <v>0</v>
      </c>
      <c r="K47" s="365">
        <f>'MACROATTIVITÀ C'!E2098</f>
        <v>0</v>
      </c>
      <c r="L47" s="365">
        <f>'MACROATTIVITÀ C'!E2099+'MACROATTIVITÀ C'!E2100+'MACROATTIVITÀ C'!E2101</f>
        <v>0</v>
      </c>
      <c r="M47" s="366">
        <f>'MACROATTIVITÀ C'!$E2105</f>
        <v>0</v>
      </c>
      <c r="N47" s="366">
        <f>'MACROATTIVITÀ C'!$E2106</f>
        <v>0</v>
      </c>
      <c r="O47" s="366">
        <f>'MACROATTIVITÀ C'!$E2107</f>
        <v>0</v>
      </c>
      <c r="P47" s="366">
        <f>'MACROATTIVITÀ C'!$E2108</f>
        <v>0</v>
      </c>
      <c r="Q47" s="366">
        <f>'MACROATTIVITÀ C'!$E2109</f>
        <v>0</v>
      </c>
      <c r="R47" s="366">
        <f>'MACROATTIVITÀ C'!$E2110</f>
        <v>0</v>
      </c>
      <c r="S47" s="366">
        <f>'MACROATTIVITÀ C'!$E2111</f>
        <v>0</v>
      </c>
      <c r="T47" s="366">
        <f>'MACROATTIVITÀ C'!$E2112</f>
        <v>0</v>
      </c>
      <c r="U47" s="366">
        <f>'MACROATTIVITÀ C'!$E2113</f>
        <v>0</v>
      </c>
      <c r="V47" s="367">
        <f>'MACROATTIVITÀ C'!E2103+'MACROATTIVITÀ C'!E2104+'MACROATTIVITÀ C'!E2114</f>
        <v>0</v>
      </c>
      <c r="W47" s="368">
        <f>'MACROATTIVITÀ C'!G2115</f>
        <v>0</v>
      </c>
      <c r="X47" s="365">
        <f>'MACROATTIVITÀ C'!G2096</f>
        <v>0</v>
      </c>
      <c r="Y47" s="365">
        <f>'MACROATTIVITÀ C'!G2102</f>
        <v>0</v>
      </c>
      <c r="Z47" s="365">
        <f>'MACROATTIVITÀ C'!G2097</f>
        <v>0</v>
      </c>
      <c r="AA47" s="365">
        <f>'MACROATTIVITÀ C'!G2098</f>
        <v>0</v>
      </c>
      <c r="AB47" s="365">
        <f>'MACROATTIVITÀ C'!G2099+'MACROATTIVITÀ C'!G2100+'MACROATTIVITÀ C'!G2101</f>
        <v>0</v>
      </c>
      <c r="AC47" s="366">
        <f>'MACROATTIVITÀ C'!$G2105</f>
        <v>0</v>
      </c>
      <c r="AD47" s="366">
        <f>'MACROATTIVITÀ C'!$G2106</f>
        <v>0</v>
      </c>
      <c r="AE47" s="366">
        <f>'MACROATTIVITÀ C'!$G2107</f>
        <v>0</v>
      </c>
      <c r="AF47" s="366">
        <f>'MACROATTIVITÀ C'!$G2108</f>
        <v>0</v>
      </c>
      <c r="AG47" s="366">
        <f>'MACROATTIVITÀ C'!$G2109</f>
        <v>0</v>
      </c>
      <c r="AH47" s="366">
        <f>'MACROATTIVITÀ C'!G2110</f>
        <v>0</v>
      </c>
      <c r="AI47" s="366">
        <f>'MACROATTIVITÀ C'!$G2111</f>
        <v>0</v>
      </c>
      <c r="AJ47" s="366">
        <f>'MACROATTIVITÀ C'!$G2112</f>
        <v>0</v>
      </c>
      <c r="AK47" s="366">
        <f>'MACROATTIVITÀ C'!$G2113</f>
        <v>0</v>
      </c>
      <c r="AL47" s="366">
        <f>'MACROATTIVITÀ C'!G2103+'MACROATTIVITÀ C'!G2104+'MACROATTIVITÀ C'!G2114</f>
        <v>0</v>
      </c>
      <c r="AM47" s="364">
        <f>'MACROATTIVITÀ C'!I2115</f>
        <v>0</v>
      </c>
      <c r="AN47" s="365">
        <f>'MACROATTIVITÀ C'!I2096</f>
        <v>0</v>
      </c>
      <c r="AO47" s="365">
        <f>'MACROATTIVITÀ C'!I2102</f>
        <v>0</v>
      </c>
      <c r="AP47" s="365">
        <f>'MACROATTIVITÀ C'!I2097</f>
        <v>0</v>
      </c>
      <c r="AQ47" s="365">
        <f>'MACROATTIVITÀ C'!I2098</f>
        <v>0</v>
      </c>
      <c r="AR47" s="365">
        <f>'MACROATTIVITÀ C'!I2099+'MACROATTIVITÀ C'!I2100+'MACROATTIVITÀ C'!I2101</f>
        <v>0</v>
      </c>
      <c r="AS47" s="366">
        <f>'MACROATTIVITÀ C'!$I2105</f>
        <v>0</v>
      </c>
      <c r="AT47" s="366">
        <f>'MACROATTIVITÀ C'!$I2106</f>
        <v>0</v>
      </c>
      <c r="AU47" s="366">
        <f>'MACROATTIVITÀ C'!$I2107</f>
        <v>0</v>
      </c>
      <c r="AV47" s="366">
        <f>'MACROATTIVITÀ C'!$I2108</f>
        <v>0</v>
      </c>
      <c r="AW47" s="366">
        <f>'MACROATTIVITÀ C'!$I2109</f>
        <v>0</v>
      </c>
      <c r="AX47" s="366">
        <f>'MACROATTIVITÀ C'!$I2110</f>
        <v>0</v>
      </c>
      <c r="AY47" s="366">
        <f>'MACROATTIVITÀ C'!$I2111</f>
        <v>0</v>
      </c>
      <c r="AZ47" s="366">
        <f>'MACROATTIVITÀ C'!$I2112</f>
        <v>0</v>
      </c>
      <c r="BA47" s="366">
        <f>'MACROATTIVITÀ C'!$I2113</f>
        <v>0</v>
      </c>
      <c r="BB47" s="367">
        <f>'MACROATTIVITÀ C'!I2103+'MACROATTIVITÀ C'!I2104+'MACROATTIVITÀ C'!I2114</f>
        <v>0</v>
      </c>
      <c r="BC47" s="364">
        <f>'MACROATTIVITÀ C'!K2115</f>
        <v>0</v>
      </c>
      <c r="BD47" s="365">
        <f>'MACROATTIVITÀ C'!K2096</f>
        <v>0</v>
      </c>
      <c r="BE47" s="365">
        <f>'MACROATTIVITÀ C'!K2102</f>
        <v>0</v>
      </c>
      <c r="BF47" s="365">
        <f>'MACROATTIVITÀ C'!K2097</f>
        <v>0</v>
      </c>
      <c r="BG47" s="365">
        <f>'MACROATTIVITÀ C'!K2098</f>
        <v>0</v>
      </c>
      <c r="BH47" s="365">
        <f>'MACROATTIVITÀ C'!K2099+'MACROATTIVITÀ C'!K2100+'MACROATTIVITÀ C'!K2101</f>
        <v>0</v>
      </c>
      <c r="BI47" s="366">
        <f>'MACROATTIVITÀ C'!$K2105</f>
        <v>0</v>
      </c>
      <c r="BJ47" s="366">
        <f>'MACROATTIVITÀ C'!$K2106</f>
        <v>0</v>
      </c>
      <c r="BK47" s="366">
        <f>'MACROATTIVITÀ C'!$K2107</f>
        <v>0</v>
      </c>
      <c r="BL47" s="366">
        <f>'MACROATTIVITÀ C'!$K2108</f>
        <v>0</v>
      </c>
      <c r="BM47" s="366">
        <f>'MACROATTIVITÀ C'!$K2109</f>
        <v>0</v>
      </c>
      <c r="BN47" s="366">
        <f>'MACROATTIVITÀ C'!$K2110</f>
        <v>0</v>
      </c>
      <c r="BO47" s="366">
        <f>'MACROATTIVITÀ C'!$K2111</f>
        <v>0</v>
      </c>
      <c r="BP47" s="366">
        <f>'MACROATTIVITÀ C'!$K2112</f>
        <v>0</v>
      </c>
      <c r="BQ47" s="366">
        <f>'MACROATTIVITÀ C'!$K2113</f>
        <v>0</v>
      </c>
      <c r="BR47" s="366">
        <f>'MACROATTIVITÀ C'!K2103+'MACROATTIVITÀ C'!K2104+'MACROATTIVITÀ C'!K2114</f>
        <v>0</v>
      </c>
      <c r="BS47" s="364">
        <f>'MACROATTIVITÀ C'!E2118</f>
        <v>0</v>
      </c>
      <c r="BT47" s="365">
        <f>'MACROATTIVITÀ C'!E2119</f>
        <v>0</v>
      </c>
      <c r="BU47" s="365">
        <f>'MACROATTIVITÀ C'!E2120</f>
        <v>0</v>
      </c>
      <c r="BV47" s="365">
        <f>'MACROATTIVITÀ C'!E2121</f>
        <v>0</v>
      </c>
      <c r="BW47" s="365">
        <f>'MACROATTIVITÀ C'!E2122</f>
        <v>0</v>
      </c>
      <c r="BX47" s="365">
        <f>'MACROATTIVITÀ C'!E2123</f>
        <v>0</v>
      </c>
      <c r="BY47" s="365">
        <f>'MACROATTIVITÀ C'!E2124</f>
        <v>0</v>
      </c>
      <c r="BZ47" s="365">
        <f>'MACROATTIVITÀ C'!E2125</f>
        <v>0</v>
      </c>
      <c r="CA47" s="366">
        <v>0</v>
      </c>
      <c r="CB47" s="364">
        <f>'MACROATTIVITÀ C'!G2118</f>
        <v>0</v>
      </c>
      <c r="CC47" s="365">
        <f>'MACROATTIVITÀ C'!G2119</f>
        <v>0</v>
      </c>
      <c r="CD47" s="365">
        <f>'MACROATTIVITÀ C'!G2120</f>
        <v>0</v>
      </c>
      <c r="CE47" s="365">
        <f>'MACROATTIVITÀ C'!G2121</f>
        <v>0</v>
      </c>
      <c r="CF47" s="365">
        <f>'MACROATTIVITÀ C'!G2122</f>
        <v>0</v>
      </c>
      <c r="CG47" s="365">
        <f>'MACROATTIVITÀ C'!G2123</f>
        <v>0</v>
      </c>
      <c r="CH47" s="365">
        <f>'MACROATTIVITÀ C'!G2124</f>
        <v>0</v>
      </c>
      <c r="CI47" s="365">
        <f>'MACROATTIVITÀ C'!G2125</f>
        <v>0</v>
      </c>
      <c r="CJ47" s="366">
        <v>0</v>
      </c>
      <c r="CK47" s="364">
        <f>'MACROATTIVITÀ C'!I2118</f>
        <v>0</v>
      </c>
      <c r="CL47" s="365">
        <f>'MACROATTIVITÀ C'!I2119</f>
        <v>0</v>
      </c>
      <c r="CM47" s="365">
        <f>'MACROATTIVITÀ C'!I2120</f>
        <v>0</v>
      </c>
      <c r="CN47" s="365">
        <f>'MACROATTIVITÀ C'!I2121</f>
        <v>0</v>
      </c>
      <c r="CO47" s="365">
        <f>'MACROATTIVITÀ C'!I2122</f>
        <v>0</v>
      </c>
      <c r="CP47" s="365">
        <f>'MACROATTIVITÀ C'!I2123</f>
        <v>0</v>
      </c>
      <c r="CQ47" s="365">
        <f>'MACROATTIVITÀ C'!I2124</f>
        <v>0</v>
      </c>
      <c r="CR47" s="365">
        <f>'MACROATTIVITÀ C'!I2125</f>
        <v>0</v>
      </c>
      <c r="CS47" s="367">
        <v>0</v>
      </c>
      <c r="CT47" s="368">
        <f>'MACROATTIVITÀ C'!K2118</f>
        <v>0</v>
      </c>
      <c r="CU47" s="365">
        <f>'MACROATTIVITÀ C'!K2119</f>
        <v>0</v>
      </c>
      <c r="CV47" s="365">
        <f>'MACROATTIVITÀ C'!K2120</f>
        <v>0</v>
      </c>
      <c r="CW47" s="365">
        <f>'MACROATTIVITÀ C'!K2121</f>
        <v>0</v>
      </c>
      <c r="CX47" s="365">
        <f>'MACROATTIVITÀ C'!K2122</f>
        <v>0</v>
      </c>
      <c r="CY47" s="365">
        <f>'MACROATTIVITÀ C'!K2123</f>
        <v>0</v>
      </c>
      <c r="CZ47" s="365">
        <f>'MACROATTIVITÀ C'!K2124</f>
        <v>0</v>
      </c>
      <c r="DA47" s="365">
        <f>'MACROATTIVITÀ C'!K2125</f>
        <v>0</v>
      </c>
      <c r="DB47" s="367">
        <v>0</v>
      </c>
      <c r="DC47" s="315">
        <f>'MACROATTIVITÀ C'!E2079</f>
        <v>0</v>
      </c>
      <c r="DD47" s="316">
        <f>'MACROATTIVITÀ C'!E2080</f>
        <v>0</v>
      </c>
      <c r="DE47" s="316">
        <f>'MACROATTIVITÀ C'!E2082</f>
        <v>0</v>
      </c>
      <c r="DF47" s="316">
        <f>'MACROATTIVITÀ C'!E2083</f>
        <v>0</v>
      </c>
      <c r="DG47" s="316">
        <f>'MACROATTIVITÀ C'!E2085</f>
        <v>0</v>
      </c>
      <c r="DH47" s="316">
        <f>'MACROATTIVITÀ C'!E2086</f>
        <v>0</v>
      </c>
      <c r="DI47" s="316">
        <f>'MACROATTIVITÀ C'!E2088</f>
        <v>0</v>
      </c>
      <c r="DJ47" s="317">
        <f>'MACROATTIVITÀ C'!E2089</f>
        <v>0</v>
      </c>
      <c r="DK47" s="315">
        <f>'MACROATTIVITÀ C'!G2079</f>
        <v>0</v>
      </c>
      <c r="DL47" s="316">
        <f>'MACROATTIVITÀ C'!G2080</f>
        <v>0</v>
      </c>
      <c r="DM47" s="316">
        <f>'MACROATTIVITÀ C'!G2082</f>
        <v>0</v>
      </c>
      <c r="DN47" s="316">
        <f>'MACROATTIVITÀ C'!G2083</f>
        <v>0</v>
      </c>
      <c r="DO47" s="316">
        <f>'MACROATTIVITÀ C'!G2085</f>
        <v>0</v>
      </c>
      <c r="DP47" s="316">
        <f>'MACROATTIVITÀ C'!G2086</f>
        <v>0</v>
      </c>
      <c r="DQ47" s="316">
        <f>'MACROATTIVITÀ C'!G2088</f>
        <v>0</v>
      </c>
      <c r="DR47" s="317">
        <f>'MACROATTIVITÀ C'!G2089</f>
        <v>0</v>
      </c>
      <c r="DS47" s="315">
        <f>'MACROATTIVITÀ C'!I2079</f>
        <v>0</v>
      </c>
      <c r="DT47" s="316">
        <f>'MACROATTIVITÀ C'!I2080</f>
        <v>0</v>
      </c>
      <c r="DU47" s="316">
        <f>'MACROATTIVITÀ C'!I2082</f>
        <v>0</v>
      </c>
      <c r="DV47" s="316">
        <f>'MACROATTIVITÀ C'!I2083</f>
        <v>0</v>
      </c>
      <c r="DW47" s="316">
        <f>'MACROATTIVITÀ C'!I2085</f>
        <v>0</v>
      </c>
      <c r="DX47" s="316">
        <f>'MACROATTIVITÀ C'!I2086</f>
        <v>0</v>
      </c>
      <c r="DY47" s="316">
        <f>'MACROATTIVITÀ C'!I2088</f>
        <v>0</v>
      </c>
      <c r="DZ47" s="317">
        <f>'MACROATTIVITÀ C'!I2089</f>
        <v>0</v>
      </c>
      <c r="EA47" s="318">
        <f>'MACROATTIVITÀ C'!K2079</f>
        <v>0</v>
      </c>
      <c r="EB47" s="316">
        <f>'MACROATTIVITÀ C'!K2080</f>
        <v>0</v>
      </c>
      <c r="EC47" s="316">
        <f>'MACROATTIVITÀ C'!K2082</f>
        <v>0</v>
      </c>
      <c r="ED47" s="316">
        <f>'MACROATTIVITÀ C'!K2083</f>
        <v>0</v>
      </c>
      <c r="EE47" s="316">
        <f>'MACROATTIVITÀ C'!K2085</f>
        <v>0</v>
      </c>
      <c r="EF47" s="316">
        <f>'MACROATTIVITÀ C'!K2086</f>
        <v>0</v>
      </c>
      <c r="EG47" s="316">
        <f>'MACROATTIVITÀ C'!K2088</f>
        <v>0</v>
      </c>
      <c r="EH47" s="319">
        <f>'MACROATTIVITÀ C'!K2089</f>
        <v>0</v>
      </c>
      <c r="EI47" s="369" t="s">
        <v>497</v>
      </c>
    </row>
    <row r="48" spans="1:139">
      <c r="A48" s="321" t="e">
        <f ca="1">_xlfn.XLOOKUP(B48,'MACROATTIVITÀ D'!C31,'MACROATTIVITÀ D'!G31)</f>
        <v>#NAME?</v>
      </c>
      <c r="B48" s="322" t="s">
        <v>216</v>
      </c>
      <c r="C48" s="322" t="s">
        <v>889</v>
      </c>
      <c r="D48" s="323" t="s">
        <v>639</v>
      </c>
      <c r="E48" s="323" t="s">
        <v>640</v>
      </c>
      <c r="F48" s="324" t="s">
        <v>217</v>
      </c>
      <c r="G48" s="325">
        <f>'MACROATTIVITÀ D'!E82</f>
        <v>0</v>
      </c>
      <c r="H48" s="326">
        <f>'MACROATTIVITÀ D'!E63</f>
        <v>0</v>
      </c>
      <c r="I48" s="326">
        <f>'MACROATTIVITÀ D'!E69</f>
        <v>0</v>
      </c>
      <c r="J48" s="326">
        <f>'MACROATTIVITÀ D'!E64</f>
        <v>0</v>
      </c>
      <c r="K48" s="326">
        <f>'MACROATTIVITÀ D'!E65</f>
        <v>0</v>
      </c>
      <c r="L48" s="326">
        <f>'MACROATTIVITÀ D'!E66+'MACROATTIVITÀ D'!E67+'MACROATTIVITÀ D'!E68</f>
        <v>0</v>
      </c>
      <c r="M48" s="327">
        <f>'MACROATTIVITÀ D'!$E72</f>
        <v>0</v>
      </c>
      <c r="N48" s="327">
        <f>'MACROATTIVITÀ D'!$E73</f>
        <v>0</v>
      </c>
      <c r="O48" s="327">
        <f>'MACROATTIVITÀ D'!$E74</f>
        <v>0</v>
      </c>
      <c r="P48" s="327">
        <f>'MACROATTIVITÀ D'!$E75</f>
        <v>0</v>
      </c>
      <c r="Q48" s="327">
        <f>'MACROATTIVITÀ D'!$E76</f>
        <v>0</v>
      </c>
      <c r="R48" s="327">
        <f>'MACROATTIVITÀ D'!$E77</f>
        <v>0</v>
      </c>
      <c r="S48" s="327">
        <f>'MACROATTIVITÀ D'!$E78</f>
        <v>0</v>
      </c>
      <c r="T48" s="327">
        <f>'MACROATTIVITÀ D'!$E79</f>
        <v>0</v>
      </c>
      <c r="U48" s="327">
        <f>'MACROATTIVITÀ D'!$E80</f>
        <v>0</v>
      </c>
      <c r="V48" s="328">
        <f>'MACROATTIVITÀ D'!E70+'MACROATTIVITÀ D'!E71+'MACROATTIVITÀ D'!E81</f>
        <v>0</v>
      </c>
      <c r="W48" s="329">
        <f>'MACROATTIVITÀ D'!G82</f>
        <v>0</v>
      </c>
      <c r="X48" s="326">
        <f>'MACROATTIVITÀ D'!G63</f>
        <v>0</v>
      </c>
      <c r="Y48" s="326">
        <f>'MACROATTIVITÀ D'!G69</f>
        <v>0</v>
      </c>
      <c r="Z48" s="326">
        <f>'MACROATTIVITÀ D'!G64</f>
        <v>0</v>
      </c>
      <c r="AA48" s="326">
        <f>'MACROATTIVITÀ D'!G65</f>
        <v>0</v>
      </c>
      <c r="AB48" s="326">
        <f>'MACROATTIVITÀ D'!G66+'MACROATTIVITÀ D'!G67+'MACROATTIVITÀ D'!G68</f>
        <v>0</v>
      </c>
      <c r="AC48" s="327">
        <f>'MACROATTIVITÀ D'!$G72</f>
        <v>0</v>
      </c>
      <c r="AD48" s="327">
        <f>'MACROATTIVITÀ D'!$G73</f>
        <v>0</v>
      </c>
      <c r="AE48" s="327">
        <f>'MACROATTIVITÀ D'!$G74</f>
        <v>0</v>
      </c>
      <c r="AF48" s="327">
        <f>'MACROATTIVITÀ D'!$G75</f>
        <v>0</v>
      </c>
      <c r="AG48" s="327">
        <f>'MACROATTIVITÀ D'!$G76</f>
        <v>0</v>
      </c>
      <c r="AH48" s="327">
        <f>'MACROATTIVITÀ D'!$G77</f>
        <v>0</v>
      </c>
      <c r="AI48" s="327">
        <f>'MACROATTIVITÀ D'!$G78</f>
        <v>0</v>
      </c>
      <c r="AJ48" s="327">
        <f>'MACROATTIVITÀ D'!$G79</f>
        <v>0</v>
      </c>
      <c r="AK48" s="327">
        <f>'MACROATTIVITÀ D'!$G80</f>
        <v>0</v>
      </c>
      <c r="AL48" s="327">
        <f>'MACROATTIVITÀ D'!G70+'MACROATTIVITÀ D'!G71+'MACROATTIVITÀ D'!G81</f>
        <v>0</v>
      </c>
      <c r="AM48" s="325">
        <f>'MACROATTIVITÀ D'!I82</f>
        <v>0</v>
      </c>
      <c r="AN48" s="326">
        <f>'MACROATTIVITÀ D'!I63</f>
        <v>0</v>
      </c>
      <c r="AO48" s="326">
        <f>'MACROATTIVITÀ D'!I69</f>
        <v>0</v>
      </c>
      <c r="AP48" s="326">
        <f>'MACROATTIVITÀ D'!I64</f>
        <v>0</v>
      </c>
      <c r="AQ48" s="326">
        <f>'MACROATTIVITÀ D'!I65</f>
        <v>0</v>
      </c>
      <c r="AR48" s="326">
        <f>'MACROATTIVITÀ D'!I66+'MACROATTIVITÀ D'!I67+'MACROATTIVITÀ D'!I68</f>
        <v>0</v>
      </c>
      <c r="AS48" s="327">
        <f>'MACROATTIVITÀ D'!$I72</f>
        <v>0</v>
      </c>
      <c r="AT48" s="327">
        <f>'MACROATTIVITÀ D'!$I73</f>
        <v>0</v>
      </c>
      <c r="AU48" s="327">
        <f>'MACROATTIVITÀ D'!$I74</f>
        <v>0</v>
      </c>
      <c r="AV48" s="327">
        <f>'MACROATTIVITÀ D'!$I75</f>
        <v>0</v>
      </c>
      <c r="AW48" s="327">
        <f>'MACROATTIVITÀ D'!$I76</f>
        <v>0</v>
      </c>
      <c r="AX48" s="327">
        <f>'MACROATTIVITÀ D'!$I77</f>
        <v>0</v>
      </c>
      <c r="AY48" s="327">
        <f>'MACROATTIVITÀ D'!$I78</f>
        <v>0</v>
      </c>
      <c r="AZ48" s="327">
        <f>'MACROATTIVITÀ D'!$I79</f>
        <v>0</v>
      </c>
      <c r="BA48" s="327">
        <f>'MACROATTIVITÀ D'!$I80</f>
        <v>0</v>
      </c>
      <c r="BB48" s="328">
        <f>'MACROATTIVITÀ D'!I70+'MACROATTIVITÀ D'!I71+'MACROATTIVITÀ D'!I81</f>
        <v>0</v>
      </c>
      <c r="BC48" s="325">
        <f>'MACROATTIVITÀ D'!K82</f>
        <v>0</v>
      </c>
      <c r="BD48" s="326">
        <f>'MACROATTIVITÀ D'!K63</f>
        <v>0</v>
      </c>
      <c r="BE48" s="326">
        <f>'MACROATTIVITÀ D'!K69</f>
        <v>0</v>
      </c>
      <c r="BF48" s="326">
        <f>'MACROATTIVITÀ D'!K64</f>
        <v>0</v>
      </c>
      <c r="BG48" s="326">
        <f>'MACROATTIVITÀ D'!K65</f>
        <v>0</v>
      </c>
      <c r="BH48" s="326">
        <f>'MACROATTIVITÀ D'!K66+'MACROATTIVITÀ D'!K67+'MACROATTIVITÀ D'!K68</f>
        <v>0</v>
      </c>
      <c r="BI48" s="327">
        <f>'MACROATTIVITÀ D'!$K72</f>
        <v>0</v>
      </c>
      <c r="BJ48" s="327">
        <f>'MACROATTIVITÀ D'!$K73</f>
        <v>0</v>
      </c>
      <c r="BK48" s="327">
        <f>'MACROATTIVITÀ D'!$K74</f>
        <v>0</v>
      </c>
      <c r="BL48" s="327">
        <f>'MACROATTIVITÀ D'!$K75</f>
        <v>0</v>
      </c>
      <c r="BM48" s="327">
        <f>'MACROATTIVITÀ D'!$K76</f>
        <v>0</v>
      </c>
      <c r="BN48" s="327">
        <f>'MACROATTIVITÀ D'!$K77</f>
        <v>0</v>
      </c>
      <c r="BO48" s="327">
        <f>'MACROATTIVITÀ D'!$K78</f>
        <v>0</v>
      </c>
      <c r="BP48" s="327">
        <f>'MACROATTIVITÀ D'!$K79</f>
        <v>0</v>
      </c>
      <c r="BQ48" s="327">
        <f>'MACROATTIVITÀ D'!$K80</f>
        <v>0</v>
      </c>
      <c r="BR48" s="327">
        <f>'MACROATTIVITÀ D'!K70+'MACROATTIVITÀ D'!K71+'MACROATTIVITÀ D'!K81</f>
        <v>0</v>
      </c>
      <c r="BS48" s="325">
        <f>'MACROATTIVITÀ D'!E85</f>
        <v>2</v>
      </c>
      <c r="BT48" s="326">
        <f>'MACROATTIVITÀ D'!E86</f>
        <v>0</v>
      </c>
      <c r="BU48" s="326">
        <f>'MACROATTIVITÀ D'!E87</f>
        <v>0</v>
      </c>
      <c r="BV48" s="326">
        <f>'MACROATTIVITÀ D'!E88</f>
        <v>0</v>
      </c>
      <c r="BW48" s="326">
        <f>'MACROATTIVITÀ D'!E89</f>
        <v>0</v>
      </c>
      <c r="BX48" s="326">
        <f>'MACROATTIVITÀ D'!E90</f>
        <v>0</v>
      </c>
      <c r="BY48" s="326">
        <f>'MACROATTIVITÀ D'!E91</f>
        <v>0</v>
      </c>
      <c r="BZ48" s="326">
        <f>'MACROATTIVITÀ D'!E92</f>
        <v>0</v>
      </c>
      <c r="CA48" s="327">
        <v>0</v>
      </c>
      <c r="CB48" s="325">
        <f>'MACROATTIVITÀ D'!G85</f>
        <v>0</v>
      </c>
      <c r="CC48" s="326">
        <f>'MACROATTIVITÀ D'!G86</f>
        <v>0</v>
      </c>
      <c r="CD48" s="326">
        <f>'MACROATTIVITÀ D'!G87</f>
        <v>0</v>
      </c>
      <c r="CE48" s="326">
        <f>'MACROATTIVITÀ D'!G88</f>
        <v>0</v>
      </c>
      <c r="CF48" s="326">
        <f>'MACROATTIVITÀ D'!G89</f>
        <v>0</v>
      </c>
      <c r="CG48" s="326">
        <f>'MACROATTIVITÀ D'!G90</f>
        <v>0</v>
      </c>
      <c r="CH48" s="326">
        <f>'MACROATTIVITÀ D'!G91</f>
        <v>0</v>
      </c>
      <c r="CI48" s="326">
        <f>'MACROATTIVITÀ D'!G92</f>
        <v>0</v>
      </c>
      <c r="CJ48" s="327">
        <v>0</v>
      </c>
      <c r="CK48" s="325">
        <f>'MACROATTIVITÀ D'!I85</f>
        <v>0</v>
      </c>
      <c r="CL48" s="326">
        <f>'MACROATTIVITÀ D'!I86</f>
        <v>0</v>
      </c>
      <c r="CM48" s="326">
        <f>'MACROATTIVITÀ D'!I87</f>
        <v>0</v>
      </c>
      <c r="CN48" s="326">
        <f>'MACROATTIVITÀ D'!I88</f>
        <v>0</v>
      </c>
      <c r="CO48" s="326">
        <f>'MACROATTIVITÀ D'!I89</f>
        <v>0</v>
      </c>
      <c r="CP48" s="326">
        <f>'MACROATTIVITÀ D'!I90</f>
        <v>0</v>
      </c>
      <c r="CQ48" s="326">
        <f>'MACROATTIVITÀ D'!I91</f>
        <v>0</v>
      </c>
      <c r="CR48" s="326">
        <f>'MACROATTIVITÀ D'!I92</f>
        <v>0</v>
      </c>
      <c r="CS48" s="328">
        <v>0</v>
      </c>
      <c r="CT48" s="329">
        <f>'MACROATTIVITÀ D'!K85</f>
        <v>2</v>
      </c>
      <c r="CU48" s="326">
        <f>'MACROATTIVITÀ D'!K86</f>
        <v>0</v>
      </c>
      <c r="CV48" s="326">
        <f>'MACROATTIVITÀ D'!K87</f>
        <v>0</v>
      </c>
      <c r="CW48" s="326">
        <f>'MACROATTIVITÀ D'!K88</f>
        <v>0</v>
      </c>
      <c r="CX48" s="326">
        <f>'MACROATTIVITÀ D'!K89</f>
        <v>0</v>
      </c>
      <c r="CY48" s="326">
        <f>'MACROATTIVITÀ D'!K90</f>
        <v>0</v>
      </c>
      <c r="CZ48" s="326">
        <f>'MACROATTIVITÀ D'!K91</f>
        <v>0</v>
      </c>
      <c r="DA48" s="326">
        <f>'MACROATTIVITÀ D'!K92</f>
        <v>0</v>
      </c>
      <c r="DB48" s="328">
        <v>0</v>
      </c>
      <c r="DC48" s="330">
        <f>'MACROATTIVITÀ D'!E46</f>
        <v>0</v>
      </c>
      <c r="DD48" s="331">
        <f>'MACROATTIVITÀ D'!E47</f>
        <v>0</v>
      </c>
      <c r="DE48" s="331">
        <f>'MACROATTIVITÀ D'!E49</f>
        <v>0</v>
      </c>
      <c r="DF48" s="331">
        <f>'MACROATTIVITÀ D'!E50</f>
        <v>0</v>
      </c>
      <c r="DG48" s="331">
        <f>'MACROATTIVITÀ D'!E52</f>
        <v>0</v>
      </c>
      <c r="DH48" s="331">
        <f>'MACROATTIVITÀ D'!E53</f>
        <v>0</v>
      </c>
      <c r="DI48" s="331">
        <f>'MACROATTIVITÀ D'!E55</f>
        <v>0</v>
      </c>
      <c r="DJ48" s="332">
        <f>'MACROATTIVITÀ D'!E56</f>
        <v>0</v>
      </c>
      <c r="DK48" s="330">
        <f>'MACROATTIVITÀ D'!G46</f>
        <v>0</v>
      </c>
      <c r="DL48" s="331">
        <f>'MACROATTIVITÀ D'!G47</f>
        <v>0</v>
      </c>
      <c r="DM48" s="331">
        <f>'MACROATTIVITÀ D'!G49</f>
        <v>0</v>
      </c>
      <c r="DN48" s="331">
        <f>'MACROATTIVITÀ D'!G50</f>
        <v>0</v>
      </c>
      <c r="DO48" s="331">
        <f>'MACROATTIVITÀ D'!G52</f>
        <v>0</v>
      </c>
      <c r="DP48" s="331">
        <f>'MACROATTIVITÀ D'!G53</f>
        <v>0</v>
      </c>
      <c r="DQ48" s="331">
        <f>'MACROATTIVITÀ D'!G55</f>
        <v>0</v>
      </c>
      <c r="DR48" s="332">
        <f>'MACROATTIVITÀ D'!G56</f>
        <v>0</v>
      </c>
      <c r="DS48" s="330">
        <f>'MACROATTIVITÀ D'!I46</f>
        <v>0</v>
      </c>
      <c r="DT48" s="331">
        <f>'MACROATTIVITÀ D'!I47</f>
        <v>0</v>
      </c>
      <c r="DU48" s="331">
        <f>'MACROATTIVITÀ D'!I49</f>
        <v>0</v>
      </c>
      <c r="DV48" s="331">
        <f>'MACROATTIVITÀ D'!I50</f>
        <v>0</v>
      </c>
      <c r="DW48" s="331">
        <f>'MACROATTIVITÀ D'!I52</f>
        <v>0</v>
      </c>
      <c r="DX48" s="331">
        <f>'MACROATTIVITÀ D'!I53</f>
        <v>0</v>
      </c>
      <c r="DY48" s="331">
        <f>'MACROATTIVITÀ D'!I55</f>
        <v>0</v>
      </c>
      <c r="DZ48" s="332">
        <f>'MACROATTIVITÀ D'!I56</f>
        <v>0</v>
      </c>
      <c r="EA48" s="333">
        <f>'MACROATTIVITÀ D'!K46</f>
        <v>0</v>
      </c>
      <c r="EB48" s="331">
        <f>'MACROATTIVITÀ D'!K47</f>
        <v>0</v>
      </c>
      <c r="EC48" s="331">
        <f>'MACROATTIVITÀ D'!K49</f>
        <v>0</v>
      </c>
      <c r="ED48" s="331">
        <f>'MACROATTIVITÀ D'!K50</f>
        <v>0</v>
      </c>
      <c r="EE48" s="331">
        <f>'MACROATTIVITÀ D'!K52</f>
        <v>0</v>
      </c>
      <c r="EF48" s="331">
        <f>'MACROATTIVITÀ D'!K53</f>
        <v>0</v>
      </c>
      <c r="EG48" s="331">
        <f>'MACROATTIVITÀ D'!K55</f>
        <v>0</v>
      </c>
      <c r="EH48" s="334">
        <f>'MACROATTIVITÀ D'!K56</f>
        <v>0</v>
      </c>
      <c r="EI48" s="335" t="s">
        <v>497</v>
      </c>
    </row>
    <row r="49" spans="1:139">
      <c r="A49" s="290" t="e">
        <f ca="1">_xlfn.XLOOKUP(B49,'MACROATTIVITÀ D'!C158,'MACROATTIVITÀ D'!G158)</f>
        <v>#NAME?</v>
      </c>
      <c r="B49" s="291" t="s">
        <v>220</v>
      </c>
      <c r="C49" s="291" t="s">
        <v>889</v>
      </c>
      <c r="D49" s="292" t="s">
        <v>639</v>
      </c>
      <c r="E49" s="292" t="s">
        <v>641</v>
      </c>
      <c r="F49" s="293" t="s">
        <v>1047</v>
      </c>
      <c r="G49" s="336">
        <f>'MACROATTIVITÀ D'!E209</f>
        <v>0</v>
      </c>
      <c r="H49" s="337">
        <f>'MACROATTIVITÀ D'!E190</f>
        <v>0</v>
      </c>
      <c r="I49" s="337">
        <f>'MACROATTIVITÀ D'!E196</f>
        <v>0</v>
      </c>
      <c r="J49" s="337">
        <f>'MACROATTIVITÀ D'!E191</f>
        <v>0</v>
      </c>
      <c r="K49" s="337">
        <f>'MACROATTIVITÀ D'!E192</f>
        <v>0</v>
      </c>
      <c r="L49" s="337">
        <f>'MACROATTIVITÀ D'!E193+'MACROATTIVITÀ D'!E194+'MACROATTIVITÀ D'!E195</f>
        <v>0</v>
      </c>
      <c r="M49" s="338">
        <f>'MACROATTIVITÀ D'!$E199</f>
        <v>0</v>
      </c>
      <c r="N49" s="338">
        <f>'MACROATTIVITÀ D'!$E200</f>
        <v>0</v>
      </c>
      <c r="O49" s="338">
        <f>'MACROATTIVITÀ D'!$E201</f>
        <v>0</v>
      </c>
      <c r="P49" s="338">
        <f>'MACROATTIVITÀ D'!$E202</f>
        <v>0</v>
      </c>
      <c r="Q49" s="338">
        <f>'MACROATTIVITÀ D'!$E203</f>
        <v>0</v>
      </c>
      <c r="R49" s="338">
        <f>'MACROATTIVITÀ D'!$E204</f>
        <v>0</v>
      </c>
      <c r="S49" s="338">
        <f>'MACROATTIVITÀ D'!$E205</f>
        <v>0</v>
      </c>
      <c r="T49" s="338">
        <f>'MACROATTIVITÀ D'!$E206</f>
        <v>0</v>
      </c>
      <c r="U49" s="338">
        <f>'MACROATTIVITÀ D'!$E207</f>
        <v>0</v>
      </c>
      <c r="V49" s="339">
        <f>'MACROATTIVITÀ D'!E197+'MACROATTIVITÀ D'!E198+'MACROATTIVITÀ D'!E208</f>
        <v>0</v>
      </c>
      <c r="W49" s="340">
        <f>'MACROATTIVITÀ D'!G209</f>
        <v>0</v>
      </c>
      <c r="X49" s="337">
        <f>'MACROATTIVITÀ D'!G190</f>
        <v>0</v>
      </c>
      <c r="Y49" s="337">
        <f>'MACROATTIVITÀ D'!G196</f>
        <v>0</v>
      </c>
      <c r="Z49" s="337">
        <f>'MACROATTIVITÀ D'!G191</f>
        <v>0</v>
      </c>
      <c r="AA49" s="337">
        <f>'MACROATTIVITÀ D'!G192</f>
        <v>0</v>
      </c>
      <c r="AB49" s="337">
        <f>'MACROATTIVITÀ D'!G193+'MACROATTIVITÀ D'!G194+'MACROATTIVITÀ D'!G195</f>
        <v>0</v>
      </c>
      <c r="AC49" s="338">
        <f>'MACROATTIVITÀ D'!$G199</f>
        <v>0</v>
      </c>
      <c r="AD49" s="338">
        <f>'MACROATTIVITÀ D'!$G200</f>
        <v>0</v>
      </c>
      <c r="AE49" s="338">
        <f>'MACROATTIVITÀ D'!$G201</f>
        <v>0</v>
      </c>
      <c r="AF49" s="338">
        <f>'MACROATTIVITÀ D'!$G202</f>
        <v>0</v>
      </c>
      <c r="AG49" s="338">
        <f>'MACROATTIVITÀ D'!$G203</f>
        <v>0</v>
      </c>
      <c r="AH49" s="338">
        <f>'MACROATTIVITÀ D'!$G204</f>
        <v>0</v>
      </c>
      <c r="AI49" s="338">
        <f>'MACROATTIVITÀ D'!$G205</f>
        <v>0</v>
      </c>
      <c r="AJ49" s="338">
        <f>'MACROATTIVITÀ D'!$G206</f>
        <v>0</v>
      </c>
      <c r="AK49" s="338">
        <f>'MACROATTIVITÀ D'!$G207</f>
        <v>0</v>
      </c>
      <c r="AL49" s="338">
        <f>'MACROATTIVITÀ D'!G197+'MACROATTIVITÀ D'!G198+'MACROATTIVITÀ D'!G208</f>
        <v>0</v>
      </c>
      <c r="AM49" s="336">
        <f>'MACROATTIVITÀ D'!I209</f>
        <v>0</v>
      </c>
      <c r="AN49" s="337">
        <f>'MACROATTIVITÀ D'!I190</f>
        <v>0</v>
      </c>
      <c r="AO49" s="337">
        <f>'MACROATTIVITÀ D'!I196</f>
        <v>0</v>
      </c>
      <c r="AP49" s="337">
        <f>'MACROATTIVITÀ D'!I191</f>
        <v>0</v>
      </c>
      <c r="AQ49" s="337">
        <f>'MACROATTIVITÀ D'!I192</f>
        <v>0</v>
      </c>
      <c r="AR49" s="337">
        <f>'MACROATTIVITÀ D'!I193+'MACROATTIVITÀ D'!I194+'MACROATTIVITÀ D'!I195</f>
        <v>0</v>
      </c>
      <c r="AS49" s="338">
        <f>'MACROATTIVITÀ D'!$I199</f>
        <v>0</v>
      </c>
      <c r="AT49" s="338">
        <f>'MACROATTIVITÀ D'!$I200</f>
        <v>0</v>
      </c>
      <c r="AU49" s="338">
        <f>'MACROATTIVITÀ D'!$I201</f>
        <v>0</v>
      </c>
      <c r="AV49" s="338">
        <f>'MACROATTIVITÀ D'!$I202</f>
        <v>0</v>
      </c>
      <c r="AW49" s="338">
        <f>'MACROATTIVITÀ D'!$I203</f>
        <v>0</v>
      </c>
      <c r="AX49" s="338">
        <f>'MACROATTIVITÀ D'!$I204</f>
        <v>0</v>
      </c>
      <c r="AY49" s="338">
        <f>'MACROATTIVITÀ D'!$I205</f>
        <v>0</v>
      </c>
      <c r="AZ49" s="338">
        <f>'MACROATTIVITÀ D'!$I206</f>
        <v>0</v>
      </c>
      <c r="BA49" s="338">
        <f>'MACROATTIVITÀ D'!$I207</f>
        <v>0</v>
      </c>
      <c r="BB49" s="339">
        <f>'MACROATTIVITÀ D'!I197+'MACROATTIVITÀ D'!I198+'MACROATTIVITÀ D'!I208</f>
        <v>0</v>
      </c>
      <c r="BC49" s="336">
        <f>'MACROATTIVITÀ D'!K209</f>
        <v>0</v>
      </c>
      <c r="BD49" s="337">
        <f>'MACROATTIVITÀ D'!K190</f>
        <v>0</v>
      </c>
      <c r="BE49" s="337">
        <f>'MACROATTIVITÀ D'!K196</f>
        <v>0</v>
      </c>
      <c r="BF49" s="337">
        <f>'MACROATTIVITÀ D'!K191</f>
        <v>0</v>
      </c>
      <c r="BG49" s="337">
        <f>'MACROATTIVITÀ D'!K192</f>
        <v>0</v>
      </c>
      <c r="BH49" s="337">
        <f>'MACROATTIVITÀ D'!K193+'MACROATTIVITÀ D'!K194+'MACROATTIVITÀ D'!K195</f>
        <v>0</v>
      </c>
      <c r="BI49" s="338">
        <f>'MACROATTIVITÀ D'!$K199</f>
        <v>0</v>
      </c>
      <c r="BJ49" s="338">
        <f>'MACROATTIVITÀ D'!$K200</f>
        <v>0</v>
      </c>
      <c r="BK49" s="338">
        <f>'MACROATTIVITÀ D'!$K201</f>
        <v>0</v>
      </c>
      <c r="BL49" s="338">
        <f>'MACROATTIVITÀ D'!$K202</f>
        <v>0</v>
      </c>
      <c r="BM49" s="338">
        <f>'MACROATTIVITÀ D'!$K203</f>
        <v>0</v>
      </c>
      <c r="BN49" s="338">
        <f>'MACROATTIVITÀ D'!$K204</f>
        <v>0</v>
      </c>
      <c r="BO49" s="338">
        <f>'MACROATTIVITÀ D'!$K205</f>
        <v>0</v>
      </c>
      <c r="BP49" s="338">
        <f>'MACROATTIVITÀ D'!$K206</f>
        <v>0</v>
      </c>
      <c r="BQ49" s="338">
        <f>'MACROATTIVITÀ D'!$K207</f>
        <v>0</v>
      </c>
      <c r="BR49" s="338">
        <f>'MACROATTIVITÀ D'!K197+'MACROATTIVITÀ D'!K198+'MACROATTIVITÀ D'!K208</f>
        <v>0</v>
      </c>
      <c r="BS49" s="336">
        <f>'MACROATTIVITÀ D'!E212</f>
        <v>0</v>
      </c>
      <c r="BT49" s="337">
        <f>'MACROATTIVITÀ D'!E213</f>
        <v>0</v>
      </c>
      <c r="BU49" s="337">
        <f>'MACROATTIVITÀ D'!E214</f>
        <v>0</v>
      </c>
      <c r="BV49" s="337">
        <f>'MACROATTIVITÀ D'!E215</f>
        <v>0</v>
      </c>
      <c r="BW49" s="337">
        <f>'MACROATTIVITÀ D'!E216</f>
        <v>0</v>
      </c>
      <c r="BX49" s="337">
        <f>'MACROATTIVITÀ D'!E217</f>
        <v>0</v>
      </c>
      <c r="BY49" s="337">
        <f>'MACROATTIVITÀ D'!E218</f>
        <v>0</v>
      </c>
      <c r="BZ49" s="337">
        <f>'MACROATTIVITÀ D'!E219</f>
        <v>0</v>
      </c>
      <c r="CA49" s="338">
        <v>0</v>
      </c>
      <c r="CB49" s="336">
        <f>'MACROATTIVITÀ D'!G212</f>
        <v>0</v>
      </c>
      <c r="CC49" s="337">
        <f>'MACROATTIVITÀ D'!G213</f>
        <v>0</v>
      </c>
      <c r="CD49" s="337">
        <f>'MACROATTIVITÀ D'!G214</f>
        <v>0</v>
      </c>
      <c r="CE49" s="337">
        <f>'MACROATTIVITÀ D'!G215</f>
        <v>0</v>
      </c>
      <c r="CF49" s="337">
        <f>'MACROATTIVITÀ D'!G216</f>
        <v>0</v>
      </c>
      <c r="CG49" s="337">
        <f>'MACROATTIVITÀ D'!G217</f>
        <v>0</v>
      </c>
      <c r="CH49" s="337">
        <f>'MACROATTIVITÀ D'!G218</f>
        <v>0</v>
      </c>
      <c r="CI49" s="337">
        <f>'MACROATTIVITÀ D'!G219</f>
        <v>0</v>
      </c>
      <c r="CJ49" s="338">
        <v>0</v>
      </c>
      <c r="CK49" s="336">
        <f>'MACROATTIVITÀ D'!I212</f>
        <v>0</v>
      </c>
      <c r="CL49" s="337">
        <f>'MACROATTIVITÀ D'!I213</f>
        <v>0</v>
      </c>
      <c r="CM49" s="337">
        <f>'MACROATTIVITÀ D'!I214</f>
        <v>0</v>
      </c>
      <c r="CN49" s="337">
        <f>'MACROATTIVITÀ D'!I215</f>
        <v>0</v>
      </c>
      <c r="CO49" s="337">
        <f>'MACROATTIVITÀ D'!I216</f>
        <v>0</v>
      </c>
      <c r="CP49" s="337">
        <f>'MACROATTIVITÀ D'!I217</f>
        <v>0</v>
      </c>
      <c r="CQ49" s="337">
        <f>'MACROATTIVITÀ D'!I218</f>
        <v>0</v>
      </c>
      <c r="CR49" s="337">
        <f>'MACROATTIVITÀ D'!I219</f>
        <v>0</v>
      </c>
      <c r="CS49" s="339">
        <v>0</v>
      </c>
      <c r="CT49" s="340">
        <f>'MACROATTIVITÀ D'!K212</f>
        <v>0</v>
      </c>
      <c r="CU49" s="337">
        <f>'MACROATTIVITÀ D'!K213</f>
        <v>0</v>
      </c>
      <c r="CV49" s="337">
        <f>'MACROATTIVITÀ D'!K214</f>
        <v>0</v>
      </c>
      <c r="CW49" s="337">
        <f>'MACROATTIVITÀ D'!K215</f>
        <v>0</v>
      </c>
      <c r="CX49" s="337">
        <f>'MACROATTIVITÀ D'!K216</f>
        <v>0</v>
      </c>
      <c r="CY49" s="337">
        <f>'MACROATTIVITÀ D'!K217</f>
        <v>0</v>
      </c>
      <c r="CZ49" s="337">
        <f>'MACROATTIVITÀ D'!K218</f>
        <v>0</v>
      </c>
      <c r="DA49" s="337">
        <f>'MACROATTIVITÀ D'!K219</f>
        <v>0</v>
      </c>
      <c r="DB49" s="339">
        <v>0</v>
      </c>
      <c r="DC49" s="299">
        <f>'MACROATTIVITÀ D'!E173</f>
        <v>0</v>
      </c>
      <c r="DD49" s="300">
        <f>'MACROATTIVITÀ D'!E174</f>
        <v>0</v>
      </c>
      <c r="DE49" s="300">
        <f>'MACROATTIVITÀ D'!E176</f>
        <v>0</v>
      </c>
      <c r="DF49" s="300">
        <f>'MACROATTIVITÀ D'!E177</f>
        <v>0</v>
      </c>
      <c r="DG49" s="300">
        <f>'MACROATTIVITÀ D'!E179</f>
        <v>0</v>
      </c>
      <c r="DH49" s="300">
        <f>'MACROATTIVITÀ D'!E180</f>
        <v>0</v>
      </c>
      <c r="DI49" s="300">
        <f>'MACROATTIVITÀ D'!E182</f>
        <v>0</v>
      </c>
      <c r="DJ49" s="301">
        <f>'MACROATTIVITÀ D'!E183</f>
        <v>0</v>
      </c>
      <c r="DK49" s="299">
        <f>'MACROATTIVITÀ D'!G173</f>
        <v>0</v>
      </c>
      <c r="DL49" s="300">
        <f>'MACROATTIVITÀ D'!G174</f>
        <v>0</v>
      </c>
      <c r="DM49" s="300">
        <f>'MACROATTIVITÀ D'!G176</f>
        <v>0</v>
      </c>
      <c r="DN49" s="300">
        <f>'MACROATTIVITÀ D'!G177</f>
        <v>0</v>
      </c>
      <c r="DO49" s="300">
        <f>'MACROATTIVITÀ D'!G179</f>
        <v>0</v>
      </c>
      <c r="DP49" s="300">
        <f>'MACROATTIVITÀ D'!G180</f>
        <v>0</v>
      </c>
      <c r="DQ49" s="300">
        <f>'MACROATTIVITÀ D'!G182</f>
        <v>0</v>
      </c>
      <c r="DR49" s="301">
        <f>'MACROATTIVITÀ D'!G183</f>
        <v>0</v>
      </c>
      <c r="DS49" s="299">
        <f>'MACROATTIVITÀ D'!I173</f>
        <v>0</v>
      </c>
      <c r="DT49" s="300">
        <f>'MACROATTIVITÀ D'!I174</f>
        <v>0</v>
      </c>
      <c r="DU49" s="300">
        <f>'MACROATTIVITÀ D'!I176</f>
        <v>0</v>
      </c>
      <c r="DV49" s="300">
        <f>'MACROATTIVITÀ D'!I177</f>
        <v>0</v>
      </c>
      <c r="DW49" s="300">
        <f>'MACROATTIVITÀ D'!I179</f>
        <v>0</v>
      </c>
      <c r="DX49" s="300">
        <f>'MACROATTIVITÀ D'!I180</f>
        <v>0</v>
      </c>
      <c r="DY49" s="300">
        <f>'MACROATTIVITÀ D'!I182</f>
        <v>0</v>
      </c>
      <c r="DZ49" s="301">
        <f>'MACROATTIVITÀ D'!I183</f>
        <v>0</v>
      </c>
      <c r="EA49" s="302">
        <f>'MACROATTIVITÀ D'!K173</f>
        <v>0</v>
      </c>
      <c r="EB49" s="300">
        <f>'MACROATTIVITÀ D'!K174</f>
        <v>0</v>
      </c>
      <c r="EC49" s="300">
        <f>'MACROATTIVITÀ D'!K176</f>
        <v>0</v>
      </c>
      <c r="ED49" s="300">
        <f>'MACROATTIVITÀ D'!K177</f>
        <v>0</v>
      </c>
      <c r="EE49" s="300">
        <f>'MACROATTIVITÀ D'!K179</f>
        <v>0</v>
      </c>
      <c r="EF49" s="300">
        <f>'MACROATTIVITÀ D'!K180</f>
        <v>0</v>
      </c>
      <c r="EG49" s="300">
        <f>'MACROATTIVITÀ D'!K182</f>
        <v>0</v>
      </c>
      <c r="EH49" s="303">
        <f>'MACROATTIVITÀ D'!K183</f>
        <v>0</v>
      </c>
      <c r="EI49" s="341" t="s">
        <v>497</v>
      </c>
    </row>
    <row r="50" spans="1:139">
      <c r="A50" s="290" t="e">
        <f ca="1">_xlfn.XLOOKUP(B50,'MACROATTIVITÀ D'!C285,'MACROATTIVITÀ D'!G285)</f>
        <v>#NAME?</v>
      </c>
      <c r="B50" s="291" t="s">
        <v>224</v>
      </c>
      <c r="C50" s="291" t="s">
        <v>889</v>
      </c>
      <c r="D50" s="292" t="s">
        <v>639</v>
      </c>
      <c r="E50" s="292" t="s">
        <v>641</v>
      </c>
      <c r="F50" s="293" t="s">
        <v>643</v>
      </c>
      <c r="G50" s="336">
        <f>'MACROATTIVITÀ D'!E336</f>
        <v>0</v>
      </c>
      <c r="H50" s="337">
        <f>'MACROATTIVITÀ D'!E317</f>
        <v>0</v>
      </c>
      <c r="I50" s="337">
        <f>'MACROATTIVITÀ D'!E323</f>
        <v>0</v>
      </c>
      <c r="J50" s="337">
        <f>'MACROATTIVITÀ D'!E318</f>
        <v>0</v>
      </c>
      <c r="K50" s="337">
        <f>'MACROATTIVITÀ D'!E319</f>
        <v>0</v>
      </c>
      <c r="L50" s="337">
        <f>'MACROATTIVITÀ D'!E320+'MACROATTIVITÀ D'!E321+'MACROATTIVITÀ D'!E322</f>
        <v>0</v>
      </c>
      <c r="M50" s="338">
        <f>'MACROATTIVITÀ D'!$E326</f>
        <v>0</v>
      </c>
      <c r="N50" s="338">
        <f>'MACROATTIVITÀ D'!$E327</f>
        <v>0</v>
      </c>
      <c r="O50" s="338">
        <f>'MACROATTIVITÀ D'!$E328</f>
        <v>0</v>
      </c>
      <c r="P50" s="338">
        <f>'MACROATTIVITÀ D'!$E329</f>
        <v>0</v>
      </c>
      <c r="Q50" s="338">
        <f>'MACROATTIVITÀ D'!$E330</f>
        <v>0</v>
      </c>
      <c r="R50" s="338">
        <f>'MACROATTIVITÀ D'!$E331</f>
        <v>0</v>
      </c>
      <c r="S50" s="338">
        <f>'MACROATTIVITÀ D'!$E332</f>
        <v>0</v>
      </c>
      <c r="T50" s="338">
        <f>'MACROATTIVITÀ D'!$E333</f>
        <v>0</v>
      </c>
      <c r="U50" s="338">
        <f>'MACROATTIVITÀ D'!$E334</f>
        <v>0</v>
      </c>
      <c r="V50" s="339">
        <f>'MACROATTIVITÀ D'!E324+'MACROATTIVITÀ D'!E325+'MACROATTIVITÀ D'!E335</f>
        <v>0</v>
      </c>
      <c r="W50" s="340">
        <f>'MACROATTIVITÀ D'!G336</f>
        <v>0</v>
      </c>
      <c r="X50" s="337">
        <f>'MACROATTIVITÀ D'!G317</f>
        <v>0</v>
      </c>
      <c r="Y50" s="337">
        <f>'MACROATTIVITÀ D'!G323</f>
        <v>0</v>
      </c>
      <c r="Z50" s="337">
        <f>'MACROATTIVITÀ D'!G318</f>
        <v>0</v>
      </c>
      <c r="AA50" s="337">
        <f>'MACROATTIVITÀ D'!G319</f>
        <v>0</v>
      </c>
      <c r="AB50" s="337">
        <f>'MACROATTIVITÀ D'!G320+'MACROATTIVITÀ D'!G321+'MACROATTIVITÀ D'!G322</f>
        <v>0</v>
      </c>
      <c r="AC50" s="338">
        <f>'MACROATTIVITÀ D'!$G326</f>
        <v>0</v>
      </c>
      <c r="AD50" s="338">
        <f>'MACROATTIVITÀ D'!$G327</f>
        <v>0</v>
      </c>
      <c r="AE50" s="338">
        <f>'MACROATTIVITÀ D'!$G328</f>
        <v>0</v>
      </c>
      <c r="AF50" s="338">
        <f>'MACROATTIVITÀ D'!$G329</f>
        <v>0</v>
      </c>
      <c r="AG50" s="338">
        <f>'MACROATTIVITÀ D'!$G330</f>
        <v>0</v>
      </c>
      <c r="AH50" s="338">
        <f>'MACROATTIVITÀ D'!$G331</f>
        <v>0</v>
      </c>
      <c r="AI50" s="338">
        <f>'MACROATTIVITÀ D'!$G332</f>
        <v>0</v>
      </c>
      <c r="AJ50" s="338">
        <f>'MACROATTIVITÀ D'!$G333</f>
        <v>0</v>
      </c>
      <c r="AK50" s="338">
        <f>'MACROATTIVITÀ D'!$G334</f>
        <v>0</v>
      </c>
      <c r="AL50" s="338">
        <f>'MACROATTIVITÀ D'!G324+'MACROATTIVITÀ D'!G325+'MACROATTIVITÀ D'!G335</f>
        <v>0</v>
      </c>
      <c r="AM50" s="336">
        <f>'MACROATTIVITÀ D'!I336</f>
        <v>0</v>
      </c>
      <c r="AN50" s="337">
        <f>'MACROATTIVITÀ D'!I317</f>
        <v>0</v>
      </c>
      <c r="AO50" s="337">
        <f>'MACROATTIVITÀ D'!I323</f>
        <v>0</v>
      </c>
      <c r="AP50" s="337">
        <f>'MACROATTIVITÀ D'!I318</f>
        <v>0</v>
      </c>
      <c r="AQ50" s="337">
        <f>'MACROATTIVITÀ D'!I319</f>
        <v>0</v>
      </c>
      <c r="AR50" s="337">
        <f>'MACROATTIVITÀ D'!I320+'MACROATTIVITÀ D'!I321+'MACROATTIVITÀ D'!I322</f>
        <v>0</v>
      </c>
      <c r="AS50" s="338">
        <f>'MACROATTIVITÀ D'!$I326</f>
        <v>0</v>
      </c>
      <c r="AT50" s="338">
        <f>'MACROATTIVITÀ D'!$I327</f>
        <v>0</v>
      </c>
      <c r="AU50" s="338">
        <f>'MACROATTIVITÀ D'!$I328</f>
        <v>0</v>
      </c>
      <c r="AV50" s="338">
        <f>'MACROATTIVITÀ D'!$I329</f>
        <v>0</v>
      </c>
      <c r="AW50" s="338">
        <f>'MACROATTIVITÀ D'!$I330</f>
        <v>0</v>
      </c>
      <c r="AX50" s="338">
        <f>'MACROATTIVITÀ D'!$I331</f>
        <v>0</v>
      </c>
      <c r="AY50" s="338">
        <f>'MACROATTIVITÀ D'!$I332</f>
        <v>0</v>
      </c>
      <c r="AZ50" s="338">
        <f>'MACROATTIVITÀ D'!$I333</f>
        <v>0</v>
      </c>
      <c r="BA50" s="338">
        <f>'MACROATTIVITÀ D'!$I334</f>
        <v>0</v>
      </c>
      <c r="BB50" s="339">
        <f>'MACROATTIVITÀ D'!I324+'MACROATTIVITÀ D'!I325+'MACROATTIVITÀ D'!I335</f>
        <v>0</v>
      </c>
      <c r="BC50" s="336">
        <f>'MACROATTIVITÀ D'!K336</f>
        <v>0</v>
      </c>
      <c r="BD50" s="337">
        <f>'MACROATTIVITÀ D'!K317</f>
        <v>0</v>
      </c>
      <c r="BE50" s="337">
        <f>'MACROATTIVITÀ D'!K323</f>
        <v>0</v>
      </c>
      <c r="BF50" s="337">
        <f>'MACROATTIVITÀ D'!K318</f>
        <v>0</v>
      </c>
      <c r="BG50" s="337">
        <f>'MACROATTIVITÀ D'!K319</f>
        <v>0</v>
      </c>
      <c r="BH50" s="337">
        <f>'MACROATTIVITÀ D'!K320+'MACROATTIVITÀ D'!K321+'MACROATTIVITÀ D'!K322</f>
        <v>0</v>
      </c>
      <c r="BI50" s="338">
        <f>'MACROATTIVITÀ D'!$K326</f>
        <v>0</v>
      </c>
      <c r="BJ50" s="338">
        <f>'MACROATTIVITÀ D'!$K327</f>
        <v>0</v>
      </c>
      <c r="BK50" s="338">
        <f>'MACROATTIVITÀ D'!$K328</f>
        <v>0</v>
      </c>
      <c r="BL50" s="338">
        <f>'MACROATTIVITÀ D'!$K329</f>
        <v>0</v>
      </c>
      <c r="BM50" s="338">
        <f>'MACROATTIVITÀ D'!$K330</f>
        <v>0</v>
      </c>
      <c r="BN50" s="338">
        <f>'MACROATTIVITÀ D'!$K331</f>
        <v>0</v>
      </c>
      <c r="BO50" s="338">
        <f>'MACROATTIVITÀ D'!$K332</f>
        <v>0</v>
      </c>
      <c r="BP50" s="338">
        <f>'MACROATTIVITÀ D'!$K333</f>
        <v>0</v>
      </c>
      <c r="BQ50" s="338">
        <f>'MACROATTIVITÀ D'!$K334</f>
        <v>0</v>
      </c>
      <c r="BR50" s="338">
        <f>'MACROATTIVITÀ D'!K324+'MACROATTIVITÀ D'!K325+'MACROATTIVITÀ D'!K335</f>
        <v>0</v>
      </c>
      <c r="BS50" s="336">
        <f>'MACROATTIVITÀ D'!E339</f>
        <v>0</v>
      </c>
      <c r="BT50" s="337">
        <f>'MACROATTIVITÀ D'!E340</f>
        <v>0</v>
      </c>
      <c r="BU50" s="337">
        <f>'MACROATTIVITÀ D'!E341</f>
        <v>0</v>
      </c>
      <c r="BV50" s="337">
        <f>'MACROATTIVITÀ D'!E342</f>
        <v>0</v>
      </c>
      <c r="BW50" s="337">
        <f>'MACROATTIVITÀ D'!E343</f>
        <v>0</v>
      </c>
      <c r="BX50" s="337">
        <f>'MACROATTIVITÀ D'!E344</f>
        <v>0</v>
      </c>
      <c r="BY50" s="337">
        <f>'MACROATTIVITÀ D'!E345</f>
        <v>0</v>
      </c>
      <c r="BZ50" s="337">
        <f>'MACROATTIVITÀ D'!E346</f>
        <v>0</v>
      </c>
      <c r="CA50" s="338">
        <v>0</v>
      </c>
      <c r="CB50" s="336">
        <f>'MACROATTIVITÀ D'!G339</f>
        <v>0</v>
      </c>
      <c r="CC50" s="337">
        <f>'MACROATTIVITÀ D'!G340</f>
        <v>0</v>
      </c>
      <c r="CD50" s="337">
        <f>'MACROATTIVITÀ D'!G341</f>
        <v>0</v>
      </c>
      <c r="CE50" s="337">
        <f>'MACROATTIVITÀ D'!G342</f>
        <v>0</v>
      </c>
      <c r="CF50" s="337">
        <f>'MACROATTIVITÀ D'!G343</f>
        <v>0</v>
      </c>
      <c r="CG50" s="337">
        <f>'MACROATTIVITÀ D'!G344</f>
        <v>0</v>
      </c>
      <c r="CH50" s="337">
        <f>'MACROATTIVITÀ D'!G345</f>
        <v>0</v>
      </c>
      <c r="CI50" s="337">
        <f>'MACROATTIVITÀ D'!G346</f>
        <v>0</v>
      </c>
      <c r="CJ50" s="338">
        <v>0</v>
      </c>
      <c r="CK50" s="336">
        <f>'MACROATTIVITÀ D'!I339</f>
        <v>0</v>
      </c>
      <c r="CL50" s="337">
        <f>'MACROATTIVITÀ D'!I340</f>
        <v>0</v>
      </c>
      <c r="CM50" s="337">
        <f>'MACROATTIVITÀ D'!I341</f>
        <v>0</v>
      </c>
      <c r="CN50" s="337">
        <f>'MACROATTIVITÀ D'!I342</f>
        <v>0</v>
      </c>
      <c r="CO50" s="337">
        <f>'MACROATTIVITÀ D'!I343</f>
        <v>0</v>
      </c>
      <c r="CP50" s="337">
        <f>'MACROATTIVITÀ D'!I344</f>
        <v>0</v>
      </c>
      <c r="CQ50" s="337">
        <f>'MACROATTIVITÀ D'!I345</f>
        <v>0</v>
      </c>
      <c r="CR50" s="337">
        <f>'MACROATTIVITÀ D'!I346</f>
        <v>0</v>
      </c>
      <c r="CS50" s="339">
        <v>0</v>
      </c>
      <c r="CT50" s="340">
        <f>'MACROATTIVITÀ D'!K339</f>
        <v>0</v>
      </c>
      <c r="CU50" s="337">
        <f>'MACROATTIVITÀ D'!K340</f>
        <v>0</v>
      </c>
      <c r="CV50" s="337">
        <f>'MACROATTIVITÀ D'!K341</f>
        <v>0</v>
      </c>
      <c r="CW50" s="337">
        <f>'MACROATTIVITÀ D'!K342</f>
        <v>0</v>
      </c>
      <c r="CX50" s="337">
        <f>'MACROATTIVITÀ D'!K343</f>
        <v>0</v>
      </c>
      <c r="CY50" s="337">
        <f>'MACROATTIVITÀ D'!K344</f>
        <v>0</v>
      </c>
      <c r="CZ50" s="337">
        <f>'MACROATTIVITÀ D'!K345</f>
        <v>0</v>
      </c>
      <c r="DA50" s="337">
        <f>'MACROATTIVITÀ D'!K346</f>
        <v>0</v>
      </c>
      <c r="DB50" s="339">
        <v>0</v>
      </c>
      <c r="DC50" s="299">
        <f>'MACROATTIVITÀ D'!E300</f>
        <v>0</v>
      </c>
      <c r="DD50" s="300">
        <f>'MACROATTIVITÀ D'!E301</f>
        <v>0</v>
      </c>
      <c r="DE50" s="300">
        <f>'MACROATTIVITÀ D'!E303</f>
        <v>0</v>
      </c>
      <c r="DF50" s="300">
        <f>'MACROATTIVITÀ D'!E304</f>
        <v>0</v>
      </c>
      <c r="DG50" s="300">
        <f>'MACROATTIVITÀ D'!E306</f>
        <v>0</v>
      </c>
      <c r="DH50" s="300">
        <f>'MACROATTIVITÀ D'!E307</f>
        <v>0</v>
      </c>
      <c r="DI50" s="300">
        <f>'MACROATTIVITÀ D'!E309</f>
        <v>0</v>
      </c>
      <c r="DJ50" s="301">
        <f>'MACROATTIVITÀ D'!E310</f>
        <v>0</v>
      </c>
      <c r="DK50" s="299">
        <f>'MACROATTIVITÀ D'!G300</f>
        <v>0</v>
      </c>
      <c r="DL50" s="300">
        <f>'MACROATTIVITÀ D'!G301</f>
        <v>0</v>
      </c>
      <c r="DM50" s="300">
        <f>'MACROATTIVITÀ D'!G303</f>
        <v>0</v>
      </c>
      <c r="DN50" s="300">
        <f>'MACROATTIVITÀ D'!G304</f>
        <v>0</v>
      </c>
      <c r="DO50" s="300">
        <f>'MACROATTIVITÀ D'!G306</f>
        <v>0</v>
      </c>
      <c r="DP50" s="300">
        <f>'MACROATTIVITÀ D'!G307</f>
        <v>0</v>
      </c>
      <c r="DQ50" s="300">
        <f>'MACROATTIVITÀ D'!G309</f>
        <v>0</v>
      </c>
      <c r="DR50" s="301">
        <f>'MACROATTIVITÀ D'!G310</f>
        <v>0</v>
      </c>
      <c r="DS50" s="299">
        <f>'MACROATTIVITÀ D'!I300</f>
        <v>0</v>
      </c>
      <c r="DT50" s="300">
        <f>'MACROATTIVITÀ D'!I301</f>
        <v>0</v>
      </c>
      <c r="DU50" s="300">
        <f>'MACROATTIVITÀ D'!I303</f>
        <v>0</v>
      </c>
      <c r="DV50" s="300">
        <f>'MACROATTIVITÀ D'!I304</f>
        <v>0</v>
      </c>
      <c r="DW50" s="300">
        <f>'MACROATTIVITÀ D'!I306</f>
        <v>0</v>
      </c>
      <c r="DX50" s="300">
        <f>'MACROATTIVITÀ D'!I307</f>
        <v>0</v>
      </c>
      <c r="DY50" s="300">
        <f>'MACROATTIVITÀ D'!I309</f>
        <v>0</v>
      </c>
      <c r="DZ50" s="301">
        <f>'MACROATTIVITÀ D'!I310</f>
        <v>0</v>
      </c>
      <c r="EA50" s="302">
        <f>'MACROATTIVITÀ D'!K300</f>
        <v>0</v>
      </c>
      <c r="EB50" s="300">
        <f>'MACROATTIVITÀ D'!K301</f>
        <v>0</v>
      </c>
      <c r="EC50" s="300">
        <f>'MACROATTIVITÀ D'!K303</f>
        <v>0</v>
      </c>
      <c r="ED50" s="300">
        <f>'MACROATTIVITÀ D'!K304</f>
        <v>0</v>
      </c>
      <c r="EE50" s="300">
        <f>'MACROATTIVITÀ D'!K306</f>
        <v>0</v>
      </c>
      <c r="EF50" s="300">
        <f>'MACROATTIVITÀ D'!K307</f>
        <v>0</v>
      </c>
      <c r="EG50" s="300">
        <f>'MACROATTIVITÀ D'!K309</f>
        <v>0</v>
      </c>
      <c r="EH50" s="303">
        <f>'MACROATTIVITÀ D'!K310</f>
        <v>0</v>
      </c>
      <c r="EI50" s="341" t="s">
        <v>497</v>
      </c>
    </row>
    <row r="51" spans="1:139">
      <c r="A51" s="290" t="e">
        <f ca="1">_xlfn.XLOOKUP(B51,'MACROATTIVITÀ D'!C412,'MACROATTIVITÀ D'!G412)</f>
        <v>#NAME?</v>
      </c>
      <c r="B51" s="291" t="s">
        <v>228</v>
      </c>
      <c r="C51" s="291" t="s">
        <v>889</v>
      </c>
      <c r="D51" s="292" t="s">
        <v>639</v>
      </c>
      <c r="E51" s="292" t="s">
        <v>641</v>
      </c>
      <c r="F51" s="293" t="s">
        <v>229</v>
      </c>
      <c r="G51" s="336">
        <f>'MACROATTIVITÀ D'!E463</f>
        <v>0</v>
      </c>
      <c r="H51" s="337">
        <f>'MACROATTIVITÀ D'!E444</f>
        <v>0</v>
      </c>
      <c r="I51" s="337">
        <f>'MACROATTIVITÀ D'!E450</f>
        <v>0</v>
      </c>
      <c r="J51" s="337">
        <f>'MACROATTIVITÀ D'!E445</f>
        <v>0</v>
      </c>
      <c r="K51" s="337">
        <f>'MACROATTIVITÀ D'!E446</f>
        <v>0</v>
      </c>
      <c r="L51" s="337">
        <f>'MACROATTIVITÀ D'!E447+'MACROATTIVITÀ D'!E448+'MACROATTIVITÀ D'!E449</f>
        <v>0</v>
      </c>
      <c r="M51" s="338">
        <f>'MACROATTIVITÀ D'!$E453</f>
        <v>0</v>
      </c>
      <c r="N51" s="338">
        <f>'MACROATTIVITÀ D'!$E454</f>
        <v>0</v>
      </c>
      <c r="O51" s="338">
        <f>'MACROATTIVITÀ D'!$E455</f>
        <v>0</v>
      </c>
      <c r="P51" s="338">
        <f>'MACROATTIVITÀ D'!$E456</f>
        <v>0</v>
      </c>
      <c r="Q51" s="338">
        <f>'MACROATTIVITÀ D'!$E457</f>
        <v>0</v>
      </c>
      <c r="R51" s="338">
        <f>'MACROATTIVITÀ D'!$E458</f>
        <v>0</v>
      </c>
      <c r="S51" s="338">
        <f>'MACROATTIVITÀ D'!$E459</f>
        <v>0</v>
      </c>
      <c r="T51" s="338">
        <f>'MACROATTIVITÀ D'!$E460</f>
        <v>0</v>
      </c>
      <c r="U51" s="338">
        <f>'MACROATTIVITÀ D'!$E461</f>
        <v>0</v>
      </c>
      <c r="V51" s="339">
        <f>'MACROATTIVITÀ D'!E451+'MACROATTIVITÀ D'!E452+'MACROATTIVITÀ D'!E462</f>
        <v>0</v>
      </c>
      <c r="W51" s="340">
        <f>'MACROATTIVITÀ D'!G463</f>
        <v>0</v>
      </c>
      <c r="X51" s="337">
        <f>'MACROATTIVITÀ D'!G444</f>
        <v>0</v>
      </c>
      <c r="Y51" s="337">
        <f>'MACROATTIVITÀ D'!G450</f>
        <v>0</v>
      </c>
      <c r="Z51" s="337">
        <f>'MACROATTIVITÀ D'!G445</f>
        <v>0</v>
      </c>
      <c r="AA51" s="337">
        <f>'MACROATTIVITÀ D'!G446</f>
        <v>0</v>
      </c>
      <c r="AB51" s="337">
        <f>'MACROATTIVITÀ D'!G447+'MACROATTIVITÀ D'!G448+'MACROATTIVITÀ D'!G449</f>
        <v>0</v>
      </c>
      <c r="AC51" s="338">
        <f>'MACROATTIVITÀ D'!$G453</f>
        <v>0</v>
      </c>
      <c r="AD51" s="338">
        <f>'MACROATTIVITÀ D'!$G454</f>
        <v>0</v>
      </c>
      <c r="AE51" s="338">
        <f>'MACROATTIVITÀ D'!$G455</f>
        <v>0</v>
      </c>
      <c r="AF51" s="338">
        <f>'MACROATTIVITÀ D'!$G456</f>
        <v>0</v>
      </c>
      <c r="AG51" s="338">
        <f>'MACROATTIVITÀ D'!$G457</f>
        <v>0</v>
      </c>
      <c r="AH51" s="338">
        <f>'MACROATTIVITÀ D'!$G458</f>
        <v>0</v>
      </c>
      <c r="AI51" s="338">
        <f>'MACROATTIVITÀ D'!$G459</f>
        <v>0</v>
      </c>
      <c r="AJ51" s="338">
        <f>'MACROATTIVITÀ D'!$G460</f>
        <v>0</v>
      </c>
      <c r="AK51" s="338">
        <f>'MACROATTIVITÀ D'!$G461</f>
        <v>0</v>
      </c>
      <c r="AL51" s="338">
        <f>'MACROATTIVITÀ D'!G451+'MACROATTIVITÀ D'!G452+'MACROATTIVITÀ D'!G462</f>
        <v>0</v>
      </c>
      <c r="AM51" s="336">
        <f>'MACROATTIVITÀ D'!I463</f>
        <v>0</v>
      </c>
      <c r="AN51" s="337">
        <f>'MACROATTIVITÀ D'!I444</f>
        <v>0</v>
      </c>
      <c r="AO51" s="337">
        <f>'MACROATTIVITÀ D'!I450</f>
        <v>0</v>
      </c>
      <c r="AP51" s="337">
        <f>'MACROATTIVITÀ D'!I445</f>
        <v>0</v>
      </c>
      <c r="AQ51" s="337">
        <f>'MACROATTIVITÀ D'!I446</f>
        <v>0</v>
      </c>
      <c r="AR51" s="337">
        <f>'MACROATTIVITÀ D'!I447+'MACROATTIVITÀ D'!I448+'MACROATTIVITÀ D'!I449</f>
        <v>0</v>
      </c>
      <c r="AS51" s="338">
        <f>'MACROATTIVITÀ D'!$I453</f>
        <v>0</v>
      </c>
      <c r="AT51" s="338">
        <f>'MACROATTIVITÀ D'!$I454</f>
        <v>0</v>
      </c>
      <c r="AU51" s="338">
        <f>'MACROATTIVITÀ D'!$I455</f>
        <v>0</v>
      </c>
      <c r="AV51" s="338">
        <f>'MACROATTIVITÀ D'!$I456</f>
        <v>0</v>
      </c>
      <c r="AW51" s="338">
        <f>'MACROATTIVITÀ D'!$I457</f>
        <v>0</v>
      </c>
      <c r="AX51" s="338">
        <f>'MACROATTIVITÀ D'!$I458</f>
        <v>0</v>
      </c>
      <c r="AY51" s="338">
        <f>'MACROATTIVITÀ D'!$I459</f>
        <v>0</v>
      </c>
      <c r="AZ51" s="338">
        <f>'MACROATTIVITÀ D'!$I460</f>
        <v>0</v>
      </c>
      <c r="BA51" s="338">
        <f>'MACROATTIVITÀ D'!$I461</f>
        <v>0</v>
      </c>
      <c r="BB51" s="339">
        <f>'MACROATTIVITÀ D'!I451+'MACROATTIVITÀ D'!I452+'MACROATTIVITÀ D'!I462</f>
        <v>0</v>
      </c>
      <c r="BC51" s="336">
        <f>'MACROATTIVITÀ D'!K463</f>
        <v>0</v>
      </c>
      <c r="BD51" s="337">
        <f>'MACROATTIVITÀ D'!K444</f>
        <v>0</v>
      </c>
      <c r="BE51" s="337">
        <f>'MACROATTIVITÀ D'!K450</f>
        <v>0</v>
      </c>
      <c r="BF51" s="337">
        <f>'MACROATTIVITÀ D'!K445</f>
        <v>0</v>
      </c>
      <c r="BG51" s="337">
        <f>'MACROATTIVITÀ D'!K446</f>
        <v>0</v>
      </c>
      <c r="BH51" s="337">
        <f>'MACROATTIVITÀ D'!K447+'MACROATTIVITÀ D'!K448+'MACROATTIVITÀ D'!K449</f>
        <v>0</v>
      </c>
      <c r="BI51" s="338">
        <f>'MACROATTIVITÀ D'!$K453</f>
        <v>0</v>
      </c>
      <c r="BJ51" s="338">
        <f>'MACROATTIVITÀ D'!$K454</f>
        <v>0</v>
      </c>
      <c r="BK51" s="338">
        <f>'MACROATTIVITÀ D'!$K455</f>
        <v>0</v>
      </c>
      <c r="BL51" s="338">
        <f>'MACROATTIVITÀ D'!$K456</f>
        <v>0</v>
      </c>
      <c r="BM51" s="338">
        <f>'MACROATTIVITÀ D'!$K457</f>
        <v>0</v>
      </c>
      <c r="BN51" s="338">
        <f>'MACROATTIVITÀ D'!$K458</f>
        <v>0</v>
      </c>
      <c r="BO51" s="338">
        <f>'MACROATTIVITÀ D'!$K459</f>
        <v>0</v>
      </c>
      <c r="BP51" s="338">
        <f>'MACROATTIVITÀ D'!$K460</f>
        <v>0</v>
      </c>
      <c r="BQ51" s="338">
        <f>'MACROATTIVITÀ D'!$K461</f>
        <v>0</v>
      </c>
      <c r="BR51" s="338">
        <f>'MACROATTIVITÀ D'!K451+'MACROATTIVITÀ D'!K452+'MACROATTIVITÀ D'!K462</f>
        <v>0</v>
      </c>
      <c r="BS51" s="336">
        <f>'MACROATTIVITÀ D'!E466</f>
        <v>0</v>
      </c>
      <c r="BT51" s="337">
        <f>'MACROATTIVITÀ D'!E467</f>
        <v>0</v>
      </c>
      <c r="BU51" s="337">
        <f>'MACROATTIVITÀ D'!E468</f>
        <v>0</v>
      </c>
      <c r="BV51" s="337">
        <f>'MACROATTIVITÀ D'!E469</f>
        <v>0</v>
      </c>
      <c r="BW51" s="337">
        <f>'MACROATTIVITÀ D'!E470</f>
        <v>0</v>
      </c>
      <c r="BX51" s="337">
        <f>'MACROATTIVITÀ D'!E471</f>
        <v>0</v>
      </c>
      <c r="BY51" s="337">
        <f>'MACROATTIVITÀ D'!E472</f>
        <v>0</v>
      </c>
      <c r="BZ51" s="337">
        <f>'MACROATTIVITÀ D'!E473</f>
        <v>0</v>
      </c>
      <c r="CA51" s="338">
        <v>0</v>
      </c>
      <c r="CB51" s="336">
        <f>'MACROATTIVITÀ D'!G466</f>
        <v>0</v>
      </c>
      <c r="CC51" s="337">
        <f>'MACROATTIVITÀ D'!G467</f>
        <v>0</v>
      </c>
      <c r="CD51" s="337">
        <f>'MACROATTIVITÀ D'!G468</f>
        <v>0</v>
      </c>
      <c r="CE51" s="337">
        <f>'MACROATTIVITÀ D'!G469</f>
        <v>0</v>
      </c>
      <c r="CF51" s="337">
        <f>'MACROATTIVITÀ D'!G470</f>
        <v>0</v>
      </c>
      <c r="CG51" s="337">
        <f>'MACROATTIVITÀ D'!G471</f>
        <v>0</v>
      </c>
      <c r="CH51" s="337">
        <f>'MACROATTIVITÀ D'!G472</f>
        <v>0</v>
      </c>
      <c r="CI51" s="337">
        <f>'MACROATTIVITÀ D'!G473</f>
        <v>0</v>
      </c>
      <c r="CJ51" s="338">
        <v>0</v>
      </c>
      <c r="CK51" s="336">
        <f>'MACROATTIVITÀ D'!I466</f>
        <v>0</v>
      </c>
      <c r="CL51" s="337">
        <f>'MACROATTIVITÀ D'!I467</f>
        <v>0</v>
      </c>
      <c r="CM51" s="337">
        <f>'MACROATTIVITÀ D'!I468</f>
        <v>0</v>
      </c>
      <c r="CN51" s="337">
        <f>'MACROATTIVITÀ D'!I469</f>
        <v>0</v>
      </c>
      <c r="CO51" s="337">
        <f>'MACROATTIVITÀ D'!I470</f>
        <v>0</v>
      </c>
      <c r="CP51" s="337">
        <f>'MACROATTIVITÀ D'!I471</f>
        <v>0</v>
      </c>
      <c r="CQ51" s="337">
        <f>'MACROATTIVITÀ D'!I472</f>
        <v>0</v>
      </c>
      <c r="CR51" s="337">
        <f>'MACROATTIVITÀ D'!I473</f>
        <v>0</v>
      </c>
      <c r="CS51" s="339">
        <v>0</v>
      </c>
      <c r="CT51" s="340">
        <f>'MACROATTIVITÀ D'!K466</f>
        <v>0</v>
      </c>
      <c r="CU51" s="337">
        <f>'MACROATTIVITÀ D'!K467</f>
        <v>0</v>
      </c>
      <c r="CV51" s="337">
        <f>'MACROATTIVITÀ D'!K468</f>
        <v>0</v>
      </c>
      <c r="CW51" s="337">
        <f>'MACROATTIVITÀ D'!K469</f>
        <v>0</v>
      </c>
      <c r="CX51" s="337">
        <f>'MACROATTIVITÀ D'!K470</f>
        <v>0</v>
      </c>
      <c r="CY51" s="337">
        <f>'MACROATTIVITÀ D'!K471</f>
        <v>0</v>
      </c>
      <c r="CZ51" s="337">
        <f>'MACROATTIVITÀ D'!K472</f>
        <v>0</v>
      </c>
      <c r="DA51" s="337">
        <f>'MACROATTIVITÀ D'!K473</f>
        <v>0</v>
      </c>
      <c r="DB51" s="339">
        <v>0</v>
      </c>
      <c r="DC51" s="299">
        <f>'MACROATTIVITÀ D'!E427</f>
        <v>0</v>
      </c>
      <c r="DD51" s="300">
        <f>'MACROATTIVITÀ D'!E428</f>
        <v>0</v>
      </c>
      <c r="DE51" s="300">
        <f>'MACROATTIVITÀ D'!E430</f>
        <v>0</v>
      </c>
      <c r="DF51" s="300">
        <f>'MACROATTIVITÀ D'!E431</f>
        <v>0</v>
      </c>
      <c r="DG51" s="300">
        <f>'MACROATTIVITÀ D'!E433</f>
        <v>0</v>
      </c>
      <c r="DH51" s="300">
        <f>'MACROATTIVITÀ D'!E434</f>
        <v>0</v>
      </c>
      <c r="DI51" s="300">
        <f>'MACROATTIVITÀ D'!E436</f>
        <v>0</v>
      </c>
      <c r="DJ51" s="301">
        <f>'MACROATTIVITÀ D'!E437</f>
        <v>0</v>
      </c>
      <c r="DK51" s="299">
        <f>'MACROATTIVITÀ D'!G427</f>
        <v>0</v>
      </c>
      <c r="DL51" s="300">
        <f>'MACROATTIVITÀ D'!G428</f>
        <v>0</v>
      </c>
      <c r="DM51" s="300">
        <f>'MACROATTIVITÀ D'!G430</f>
        <v>0</v>
      </c>
      <c r="DN51" s="300">
        <f>'MACROATTIVITÀ D'!G431</f>
        <v>0</v>
      </c>
      <c r="DO51" s="300">
        <f>'MACROATTIVITÀ D'!G433</f>
        <v>0</v>
      </c>
      <c r="DP51" s="300">
        <f>'MACROATTIVITÀ D'!G434</f>
        <v>0</v>
      </c>
      <c r="DQ51" s="300">
        <f>'MACROATTIVITÀ D'!G436</f>
        <v>0</v>
      </c>
      <c r="DR51" s="301">
        <f>'MACROATTIVITÀ D'!G437</f>
        <v>0</v>
      </c>
      <c r="DS51" s="299">
        <f>'MACROATTIVITÀ D'!I427</f>
        <v>0</v>
      </c>
      <c r="DT51" s="300">
        <f>'MACROATTIVITÀ D'!I428</f>
        <v>0</v>
      </c>
      <c r="DU51" s="300">
        <f>'MACROATTIVITÀ D'!I430</f>
        <v>0</v>
      </c>
      <c r="DV51" s="300">
        <f>'MACROATTIVITÀ D'!I431</f>
        <v>0</v>
      </c>
      <c r="DW51" s="300">
        <f>'MACROATTIVITÀ D'!I433</f>
        <v>0</v>
      </c>
      <c r="DX51" s="300">
        <f>'MACROATTIVITÀ D'!I434</f>
        <v>0</v>
      </c>
      <c r="DY51" s="300">
        <f>'MACROATTIVITÀ D'!I436</f>
        <v>0</v>
      </c>
      <c r="DZ51" s="301">
        <f>'MACROATTIVITÀ D'!I437</f>
        <v>0</v>
      </c>
      <c r="EA51" s="302">
        <f>'MACROATTIVITÀ D'!K427</f>
        <v>0</v>
      </c>
      <c r="EB51" s="300">
        <f>'MACROATTIVITÀ D'!K428</f>
        <v>0</v>
      </c>
      <c r="EC51" s="300">
        <f>'MACROATTIVITÀ D'!K430</f>
        <v>0</v>
      </c>
      <c r="ED51" s="300">
        <f>'MACROATTIVITÀ D'!K431</f>
        <v>0</v>
      </c>
      <c r="EE51" s="300">
        <f>'MACROATTIVITÀ D'!K433</f>
        <v>0</v>
      </c>
      <c r="EF51" s="300">
        <f>'MACROATTIVITÀ D'!K434</f>
        <v>0</v>
      </c>
      <c r="EG51" s="300">
        <f>'MACROATTIVITÀ D'!K436</f>
        <v>0</v>
      </c>
      <c r="EH51" s="303">
        <f>'MACROATTIVITÀ D'!K437</f>
        <v>0</v>
      </c>
      <c r="EI51" s="341" t="s">
        <v>497</v>
      </c>
    </row>
    <row r="52" spans="1:139">
      <c r="A52" s="290" t="e">
        <f ca="1">_xlfn.XLOOKUP(B52,'MACROATTIVITÀ D'!C539,'MACROATTIVITÀ D'!G539)</f>
        <v>#NAME?</v>
      </c>
      <c r="B52" s="291" t="s">
        <v>232</v>
      </c>
      <c r="C52" s="291" t="s">
        <v>889</v>
      </c>
      <c r="D52" s="292" t="s">
        <v>639</v>
      </c>
      <c r="E52" s="292" t="s">
        <v>641</v>
      </c>
      <c r="F52" s="293" t="s">
        <v>644</v>
      </c>
      <c r="G52" s="336">
        <f>'MACROATTIVITÀ D'!E590</f>
        <v>20186.490000000002</v>
      </c>
      <c r="H52" s="337">
        <f>'MACROATTIVITÀ D'!E571</f>
        <v>0</v>
      </c>
      <c r="I52" s="337">
        <f>'MACROATTIVITÀ D'!E577</f>
        <v>0</v>
      </c>
      <c r="J52" s="337">
        <f>'MACROATTIVITÀ D'!E572</f>
        <v>0</v>
      </c>
      <c r="K52" s="337">
        <f>'MACROATTIVITÀ D'!E573</f>
        <v>0</v>
      </c>
      <c r="L52" s="337">
        <f>'MACROATTIVITÀ D'!E574+'MACROATTIVITÀ D'!E575+'MACROATTIVITÀ D'!E576</f>
        <v>20186.490000000002</v>
      </c>
      <c r="M52" s="338">
        <f>'MACROATTIVITÀ D'!$E580</f>
        <v>0</v>
      </c>
      <c r="N52" s="338">
        <f>'MACROATTIVITÀ D'!$E581</f>
        <v>0</v>
      </c>
      <c r="O52" s="338">
        <f>'MACROATTIVITÀ D'!$E582</f>
        <v>0</v>
      </c>
      <c r="P52" s="338">
        <f>'MACROATTIVITÀ D'!$E583</f>
        <v>0</v>
      </c>
      <c r="Q52" s="338">
        <f>'MACROATTIVITÀ D'!$E584</f>
        <v>0</v>
      </c>
      <c r="R52" s="338">
        <f>'MACROATTIVITÀ D'!$E585</f>
        <v>0</v>
      </c>
      <c r="S52" s="338">
        <f>'MACROATTIVITÀ D'!$E586</f>
        <v>0</v>
      </c>
      <c r="T52" s="338">
        <f>'MACROATTIVITÀ D'!$E587</f>
        <v>0</v>
      </c>
      <c r="U52" s="338">
        <f>'MACROATTIVITÀ D'!$E588</f>
        <v>0</v>
      </c>
      <c r="V52" s="339">
        <f>'MACROATTIVITÀ D'!E578+'MACROATTIVITÀ D'!E579+'MACROATTIVITÀ D'!E589</f>
        <v>0</v>
      </c>
      <c r="W52" s="340">
        <f>'MACROATTIVITÀ D'!G590</f>
        <v>20186.490000000002</v>
      </c>
      <c r="X52" s="337">
        <f>'MACROATTIVITÀ D'!G571</f>
        <v>0</v>
      </c>
      <c r="Y52" s="337">
        <f>'MACROATTIVITÀ D'!G577</f>
        <v>0</v>
      </c>
      <c r="Z52" s="337">
        <f>'MACROATTIVITÀ D'!G572</f>
        <v>0</v>
      </c>
      <c r="AA52" s="337">
        <f>'MACROATTIVITÀ D'!G573</f>
        <v>0</v>
      </c>
      <c r="AB52" s="337">
        <f>'MACROATTIVITÀ D'!G574+'MACROATTIVITÀ D'!G575+'MACROATTIVITÀ D'!G576</f>
        <v>20186.490000000002</v>
      </c>
      <c r="AC52" s="338">
        <f>'MACROATTIVITÀ D'!$G580</f>
        <v>0</v>
      </c>
      <c r="AD52" s="338">
        <f>'MACROATTIVITÀ D'!$G581</f>
        <v>0</v>
      </c>
      <c r="AE52" s="338">
        <f>'MACROATTIVITÀ D'!$G582</f>
        <v>0</v>
      </c>
      <c r="AF52" s="338">
        <f>'MACROATTIVITÀ D'!$G583</f>
        <v>0</v>
      </c>
      <c r="AG52" s="338">
        <f>'MACROATTIVITÀ D'!$G584</f>
        <v>0</v>
      </c>
      <c r="AH52" s="338">
        <f>'MACROATTIVITÀ D'!$G585</f>
        <v>0</v>
      </c>
      <c r="AI52" s="338">
        <f>'MACROATTIVITÀ D'!$G586</f>
        <v>0</v>
      </c>
      <c r="AJ52" s="338">
        <f>'MACROATTIVITÀ D'!$G587</f>
        <v>0</v>
      </c>
      <c r="AK52" s="338">
        <f>'MACROATTIVITÀ D'!$G588</f>
        <v>0</v>
      </c>
      <c r="AL52" s="338">
        <f>'MACROATTIVITÀ D'!G578+'MACROATTIVITÀ D'!G579+'MACROATTIVITÀ D'!G589</f>
        <v>0</v>
      </c>
      <c r="AM52" s="336">
        <f>'MACROATTIVITÀ D'!I590</f>
        <v>20186.490000000002</v>
      </c>
      <c r="AN52" s="337">
        <f>'MACROATTIVITÀ D'!I571</f>
        <v>0</v>
      </c>
      <c r="AO52" s="337">
        <f>'MACROATTIVITÀ D'!I577</f>
        <v>0</v>
      </c>
      <c r="AP52" s="337">
        <f>'MACROATTIVITÀ D'!I572</f>
        <v>0</v>
      </c>
      <c r="AQ52" s="337">
        <f>'MACROATTIVITÀ D'!I573</f>
        <v>0</v>
      </c>
      <c r="AR52" s="337">
        <f>'MACROATTIVITÀ D'!I574+'MACROATTIVITÀ D'!I575+'MACROATTIVITÀ D'!I576</f>
        <v>20186.490000000002</v>
      </c>
      <c r="AS52" s="338">
        <f>'MACROATTIVITÀ D'!$I580</f>
        <v>0</v>
      </c>
      <c r="AT52" s="338">
        <f>'MACROATTIVITÀ D'!$I581</f>
        <v>0</v>
      </c>
      <c r="AU52" s="338">
        <f>'MACROATTIVITÀ D'!$I582</f>
        <v>0</v>
      </c>
      <c r="AV52" s="338">
        <f>'MACROATTIVITÀ D'!$I583</f>
        <v>0</v>
      </c>
      <c r="AW52" s="338">
        <f>'MACROATTIVITÀ D'!$I584</f>
        <v>0</v>
      </c>
      <c r="AX52" s="338">
        <f>'MACROATTIVITÀ D'!$I585</f>
        <v>0</v>
      </c>
      <c r="AY52" s="338">
        <f>'MACROATTIVITÀ D'!$I586</f>
        <v>0</v>
      </c>
      <c r="AZ52" s="338">
        <f>'MACROATTIVITÀ D'!$I587</f>
        <v>0</v>
      </c>
      <c r="BA52" s="338">
        <f>'MACROATTIVITÀ D'!$I588</f>
        <v>0</v>
      </c>
      <c r="BB52" s="339">
        <f>'MACROATTIVITÀ D'!I578+'MACROATTIVITÀ D'!I579+'MACROATTIVITÀ D'!I589</f>
        <v>0</v>
      </c>
      <c r="BC52" s="336">
        <f>'MACROATTIVITÀ D'!K590</f>
        <v>60559.47</v>
      </c>
      <c r="BD52" s="337">
        <f>'MACROATTIVITÀ D'!K571</f>
        <v>0</v>
      </c>
      <c r="BE52" s="337">
        <f>'MACROATTIVITÀ D'!K577</f>
        <v>0</v>
      </c>
      <c r="BF52" s="337">
        <f>'MACROATTIVITÀ D'!K572</f>
        <v>0</v>
      </c>
      <c r="BG52" s="337">
        <f>'MACROATTIVITÀ D'!K573</f>
        <v>0</v>
      </c>
      <c r="BH52" s="337">
        <f>'MACROATTIVITÀ D'!K574+'MACROATTIVITÀ D'!K575+'MACROATTIVITÀ D'!K576</f>
        <v>60559.47</v>
      </c>
      <c r="BI52" s="338">
        <f>'MACROATTIVITÀ D'!$K580</f>
        <v>0</v>
      </c>
      <c r="BJ52" s="338">
        <f>'MACROATTIVITÀ D'!$K581</f>
        <v>0</v>
      </c>
      <c r="BK52" s="338">
        <f>'MACROATTIVITÀ D'!$K582</f>
        <v>0</v>
      </c>
      <c r="BL52" s="338">
        <f>'MACROATTIVITÀ D'!$K583</f>
        <v>0</v>
      </c>
      <c r="BM52" s="338">
        <f>'MACROATTIVITÀ D'!$K584</f>
        <v>0</v>
      </c>
      <c r="BN52" s="338">
        <f>'MACROATTIVITÀ D'!$K585</f>
        <v>0</v>
      </c>
      <c r="BO52" s="338">
        <f>'MACROATTIVITÀ D'!$K586</f>
        <v>0</v>
      </c>
      <c r="BP52" s="338">
        <f>'MACROATTIVITÀ D'!$K587</f>
        <v>0</v>
      </c>
      <c r="BQ52" s="338">
        <f>'MACROATTIVITÀ D'!$K588</f>
        <v>0</v>
      </c>
      <c r="BR52" s="338">
        <f>'MACROATTIVITÀ D'!K578+'MACROATTIVITÀ D'!K579+'MACROATTIVITÀ D'!K589</f>
        <v>0</v>
      </c>
      <c r="BS52" s="336">
        <f>'MACROATTIVITÀ D'!E593</f>
        <v>20186.490000000002</v>
      </c>
      <c r="BT52" s="337">
        <f>'MACROATTIVITÀ D'!E594</f>
        <v>0</v>
      </c>
      <c r="BU52" s="337">
        <f>'MACROATTIVITÀ D'!E595</f>
        <v>0</v>
      </c>
      <c r="BV52" s="337">
        <f>'MACROATTIVITÀ D'!E596</f>
        <v>0</v>
      </c>
      <c r="BW52" s="337">
        <f>'MACROATTIVITÀ D'!E597</f>
        <v>0</v>
      </c>
      <c r="BX52" s="337">
        <f>'MACROATTIVITÀ D'!E598</f>
        <v>0</v>
      </c>
      <c r="BY52" s="337">
        <f>'MACROATTIVITÀ D'!E599</f>
        <v>0</v>
      </c>
      <c r="BZ52" s="337">
        <f>'MACROATTIVITÀ D'!E600</f>
        <v>0</v>
      </c>
      <c r="CA52" s="338">
        <v>0</v>
      </c>
      <c r="CB52" s="336">
        <f>'MACROATTIVITÀ D'!G593</f>
        <v>20186.490000000002</v>
      </c>
      <c r="CC52" s="337">
        <f>'MACROATTIVITÀ D'!G594</f>
        <v>0</v>
      </c>
      <c r="CD52" s="337">
        <f>'MACROATTIVITÀ D'!G595</f>
        <v>0</v>
      </c>
      <c r="CE52" s="337">
        <f>'MACROATTIVITÀ D'!G596</f>
        <v>0</v>
      </c>
      <c r="CF52" s="337">
        <f>'MACROATTIVITÀ D'!G597</f>
        <v>0</v>
      </c>
      <c r="CG52" s="337">
        <f>'MACROATTIVITÀ D'!G598</f>
        <v>0</v>
      </c>
      <c r="CH52" s="337">
        <f>'MACROATTIVITÀ D'!G599</f>
        <v>0</v>
      </c>
      <c r="CI52" s="337">
        <f>'MACROATTIVITÀ D'!G600</f>
        <v>0</v>
      </c>
      <c r="CJ52" s="338">
        <v>0</v>
      </c>
      <c r="CK52" s="336">
        <f>'MACROATTIVITÀ D'!I593</f>
        <v>20186.490000000002</v>
      </c>
      <c r="CL52" s="337">
        <f>'MACROATTIVITÀ D'!I594</f>
        <v>0</v>
      </c>
      <c r="CM52" s="337">
        <f>'MACROATTIVITÀ D'!I595</f>
        <v>0</v>
      </c>
      <c r="CN52" s="337">
        <f>'MACROATTIVITÀ D'!I596</f>
        <v>0</v>
      </c>
      <c r="CO52" s="337">
        <f>'MACROATTIVITÀ D'!I597</f>
        <v>0</v>
      </c>
      <c r="CP52" s="337">
        <f>'MACROATTIVITÀ D'!I598</f>
        <v>0</v>
      </c>
      <c r="CQ52" s="337">
        <f>'MACROATTIVITÀ D'!I599</f>
        <v>0</v>
      </c>
      <c r="CR52" s="337">
        <f>'MACROATTIVITÀ D'!I600</f>
        <v>0</v>
      </c>
      <c r="CS52" s="339">
        <v>0</v>
      </c>
      <c r="CT52" s="340">
        <f>'MACROATTIVITÀ D'!K593</f>
        <v>60559.47</v>
      </c>
      <c r="CU52" s="337">
        <f>'MACROATTIVITÀ D'!K594</f>
        <v>0</v>
      </c>
      <c r="CV52" s="337">
        <f>'MACROATTIVITÀ D'!K595</f>
        <v>0</v>
      </c>
      <c r="CW52" s="337">
        <f>'MACROATTIVITÀ D'!K596</f>
        <v>0</v>
      </c>
      <c r="CX52" s="337">
        <f>'MACROATTIVITÀ D'!K597</f>
        <v>0</v>
      </c>
      <c r="CY52" s="337">
        <f>'MACROATTIVITÀ D'!K598</f>
        <v>0</v>
      </c>
      <c r="CZ52" s="337">
        <f>'MACROATTIVITÀ D'!K599</f>
        <v>0</v>
      </c>
      <c r="DA52" s="337">
        <f>'MACROATTIVITÀ D'!K600</f>
        <v>0</v>
      </c>
      <c r="DB52" s="339">
        <v>0</v>
      </c>
      <c r="DC52" s="299">
        <f>'MACROATTIVITÀ D'!E554</f>
        <v>85</v>
      </c>
      <c r="DD52" s="300">
        <f>'MACROATTIVITÀ D'!E555</f>
        <v>0</v>
      </c>
      <c r="DE52" s="300">
        <f>'MACROATTIVITÀ D'!E557</f>
        <v>0</v>
      </c>
      <c r="DF52" s="300">
        <f>'MACROATTIVITÀ D'!E558</f>
        <v>0</v>
      </c>
      <c r="DG52" s="300">
        <f>'MACROATTIVITÀ D'!E560</f>
        <v>0</v>
      </c>
      <c r="DH52" s="300">
        <f>'MACROATTIVITÀ D'!E561</f>
        <v>0</v>
      </c>
      <c r="DI52" s="300">
        <f>'MACROATTIVITÀ D'!E563</f>
        <v>0</v>
      </c>
      <c r="DJ52" s="301">
        <f>'MACROATTIVITÀ D'!E564</f>
        <v>0</v>
      </c>
      <c r="DK52" s="299">
        <f>'MACROATTIVITÀ D'!G554</f>
        <v>90</v>
      </c>
      <c r="DL52" s="300">
        <f>'MACROATTIVITÀ D'!G555</f>
        <v>0</v>
      </c>
      <c r="DM52" s="300">
        <f>'MACROATTIVITÀ D'!G557</f>
        <v>0</v>
      </c>
      <c r="DN52" s="300">
        <f>'MACROATTIVITÀ D'!G558</f>
        <v>0</v>
      </c>
      <c r="DO52" s="300">
        <f>'MACROATTIVITÀ D'!G560</f>
        <v>0</v>
      </c>
      <c r="DP52" s="300">
        <f>'MACROATTIVITÀ D'!G561</f>
        <v>0</v>
      </c>
      <c r="DQ52" s="300">
        <f>'MACROATTIVITÀ D'!G563</f>
        <v>0</v>
      </c>
      <c r="DR52" s="301">
        <f>'MACROATTIVITÀ D'!G564</f>
        <v>0</v>
      </c>
      <c r="DS52" s="299">
        <f>'MACROATTIVITÀ D'!I554</f>
        <v>95</v>
      </c>
      <c r="DT52" s="300">
        <f>'MACROATTIVITÀ D'!I555</f>
        <v>0</v>
      </c>
      <c r="DU52" s="300">
        <f>'MACROATTIVITÀ D'!I557</f>
        <v>0</v>
      </c>
      <c r="DV52" s="300">
        <f>'MACROATTIVITÀ D'!I558</f>
        <v>0</v>
      </c>
      <c r="DW52" s="300">
        <f>'MACROATTIVITÀ D'!I560</f>
        <v>0</v>
      </c>
      <c r="DX52" s="300">
        <f>'MACROATTIVITÀ D'!I561</f>
        <v>0</v>
      </c>
      <c r="DY52" s="300">
        <f>'MACROATTIVITÀ D'!I563</f>
        <v>0</v>
      </c>
      <c r="DZ52" s="301">
        <f>'MACROATTIVITÀ D'!I564</f>
        <v>0</v>
      </c>
      <c r="EA52" s="302">
        <f>'MACROATTIVITÀ D'!K554</f>
        <v>270</v>
      </c>
      <c r="EB52" s="300">
        <f>'MACROATTIVITÀ D'!K555</f>
        <v>0</v>
      </c>
      <c r="EC52" s="300">
        <f>'MACROATTIVITÀ D'!K557</f>
        <v>0</v>
      </c>
      <c r="ED52" s="300">
        <f>'MACROATTIVITÀ D'!K558</f>
        <v>0</v>
      </c>
      <c r="EE52" s="300">
        <f>'MACROATTIVITÀ D'!K560</f>
        <v>0</v>
      </c>
      <c r="EF52" s="300">
        <f>'MACROATTIVITÀ D'!K561</f>
        <v>0</v>
      </c>
      <c r="EG52" s="300">
        <f>'MACROATTIVITÀ D'!K563</f>
        <v>0</v>
      </c>
      <c r="EH52" s="303">
        <f>'MACROATTIVITÀ D'!K564</f>
        <v>0</v>
      </c>
      <c r="EI52" s="341" t="s">
        <v>497</v>
      </c>
    </row>
    <row r="53" spans="1:139">
      <c r="A53" s="290" t="e">
        <f ca="1">_xlfn.XLOOKUP(B53,'MACROATTIVITÀ D'!C666,'MACROATTIVITÀ D'!G666)</f>
        <v>#NAME?</v>
      </c>
      <c r="B53" s="291" t="s">
        <v>236</v>
      </c>
      <c r="C53" s="291" t="s">
        <v>890</v>
      </c>
      <c r="D53" s="292" t="s">
        <v>639</v>
      </c>
      <c r="E53" s="292" t="s">
        <v>649</v>
      </c>
      <c r="F53" s="293" t="s">
        <v>237</v>
      </c>
      <c r="G53" s="336">
        <f>'MACROATTIVITÀ D'!E717</f>
        <v>568307.21</v>
      </c>
      <c r="H53" s="337">
        <f>'MACROATTIVITÀ D'!E698</f>
        <v>103300</v>
      </c>
      <c r="I53" s="337">
        <f>'MACROATTIVITÀ D'!E704</f>
        <v>0</v>
      </c>
      <c r="J53" s="337">
        <f>'MACROATTIVITÀ D'!E699</f>
        <v>287777.21000000002</v>
      </c>
      <c r="K53" s="337">
        <f>'MACROATTIVITÀ D'!E700</f>
        <v>0</v>
      </c>
      <c r="L53" s="337">
        <f>'MACROATTIVITÀ D'!E701+'MACROATTIVITÀ D'!E702+'MACROATTIVITÀ D'!E703</f>
        <v>177230</v>
      </c>
      <c r="M53" s="338">
        <f>'MACROATTIVITÀ D'!$E707</f>
        <v>0</v>
      </c>
      <c r="N53" s="338">
        <f>'MACROATTIVITÀ D'!$E708</f>
        <v>0</v>
      </c>
      <c r="O53" s="338">
        <f>'MACROATTIVITÀ D'!$E709</f>
        <v>0</v>
      </c>
      <c r="P53" s="338">
        <f>'MACROATTIVITÀ D'!$E710</f>
        <v>0</v>
      </c>
      <c r="Q53" s="338">
        <f>'MACROATTIVITÀ D'!$E711</f>
        <v>0</v>
      </c>
      <c r="R53" s="338">
        <f>'MACROATTIVITÀ D'!$E712</f>
        <v>0</v>
      </c>
      <c r="S53" s="338">
        <f>'MACROATTIVITÀ D'!$E713</f>
        <v>0</v>
      </c>
      <c r="T53" s="338">
        <f>'MACROATTIVITÀ D'!$E714</f>
        <v>0</v>
      </c>
      <c r="U53" s="338">
        <f>'MACROATTIVITÀ D'!$E715</f>
        <v>0</v>
      </c>
      <c r="V53" s="339">
        <f>'MACROATTIVITÀ D'!E705+'MACROATTIVITÀ D'!E706+'MACROATTIVITÀ D'!E716</f>
        <v>0</v>
      </c>
      <c r="W53" s="340">
        <f>'MACROATTIVITÀ D'!G717</f>
        <v>568307.21</v>
      </c>
      <c r="X53" s="337">
        <f>'MACROATTIVITÀ D'!G698</f>
        <v>103300</v>
      </c>
      <c r="Y53" s="337">
        <f>'MACROATTIVITÀ D'!G704</f>
        <v>0</v>
      </c>
      <c r="Z53" s="337">
        <f>'MACROATTIVITÀ D'!G699</f>
        <v>287777.21000000002</v>
      </c>
      <c r="AA53" s="337">
        <f>'MACROATTIVITÀ D'!G700</f>
        <v>0</v>
      </c>
      <c r="AB53" s="337">
        <f>'MACROATTIVITÀ D'!G701+'MACROATTIVITÀ D'!G702+'MACROATTIVITÀ D'!G703</f>
        <v>177230</v>
      </c>
      <c r="AC53" s="338">
        <f>'MACROATTIVITÀ D'!$G707</f>
        <v>0</v>
      </c>
      <c r="AD53" s="338">
        <f>'MACROATTIVITÀ D'!$G708</f>
        <v>0</v>
      </c>
      <c r="AE53" s="338">
        <f>'MACROATTIVITÀ D'!$G709</f>
        <v>0</v>
      </c>
      <c r="AF53" s="338">
        <f>'MACROATTIVITÀ D'!$G710</f>
        <v>0</v>
      </c>
      <c r="AG53" s="338">
        <f>'MACROATTIVITÀ D'!$G711</f>
        <v>0</v>
      </c>
      <c r="AH53" s="338">
        <f>'MACROATTIVITÀ D'!$G712</f>
        <v>0</v>
      </c>
      <c r="AI53" s="338">
        <f>'MACROATTIVITÀ D'!$G713</f>
        <v>0</v>
      </c>
      <c r="AJ53" s="338">
        <f>'MACROATTIVITÀ D'!G714</f>
        <v>0</v>
      </c>
      <c r="AK53" s="338">
        <f>'MACROATTIVITÀ D'!$G715</f>
        <v>0</v>
      </c>
      <c r="AL53" s="338">
        <f>'MACROATTIVITÀ D'!G705+'MACROATTIVITÀ D'!G706+'MACROATTIVITÀ D'!G716</f>
        <v>0</v>
      </c>
      <c r="AM53" s="336">
        <f>'MACROATTIVITÀ D'!I717</f>
        <v>568307.21</v>
      </c>
      <c r="AN53" s="337">
        <f>'MACROATTIVITÀ D'!I698</f>
        <v>103300</v>
      </c>
      <c r="AO53" s="337">
        <f>'MACROATTIVITÀ D'!I704</f>
        <v>0</v>
      </c>
      <c r="AP53" s="337">
        <f>'MACROATTIVITÀ D'!I699</f>
        <v>287777.21000000002</v>
      </c>
      <c r="AQ53" s="337">
        <f>'MACROATTIVITÀ D'!I700</f>
        <v>0</v>
      </c>
      <c r="AR53" s="337">
        <f>'MACROATTIVITÀ D'!I701+'MACROATTIVITÀ D'!I702+'MACROATTIVITÀ D'!I703</f>
        <v>177230</v>
      </c>
      <c r="AS53" s="338">
        <f>'MACROATTIVITÀ D'!$I707</f>
        <v>0</v>
      </c>
      <c r="AT53" s="338">
        <f>'MACROATTIVITÀ D'!$I708</f>
        <v>0</v>
      </c>
      <c r="AU53" s="338">
        <f>'MACROATTIVITÀ D'!$I709</f>
        <v>0</v>
      </c>
      <c r="AV53" s="338">
        <f>'MACROATTIVITÀ D'!$I710</f>
        <v>0</v>
      </c>
      <c r="AW53" s="338">
        <f>'MACROATTIVITÀ D'!$I711</f>
        <v>0</v>
      </c>
      <c r="AX53" s="338">
        <f>'MACROATTIVITÀ D'!$I712</f>
        <v>0</v>
      </c>
      <c r="AY53" s="338">
        <f>'MACROATTIVITÀ D'!$I713</f>
        <v>0</v>
      </c>
      <c r="AZ53" s="338">
        <f>'MACROATTIVITÀ D'!$I714</f>
        <v>0</v>
      </c>
      <c r="BA53" s="338">
        <f>'MACROATTIVITÀ D'!$I715</f>
        <v>0</v>
      </c>
      <c r="BB53" s="339">
        <f>'MACROATTIVITÀ D'!I705+'MACROATTIVITÀ D'!I706+'MACROATTIVITÀ D'!I716</f>
        <v>0</v>
      </c>
      <c r="BC53" s="336">
        <f>'MACROATTIVITÀ D'!K717</f>
        <v>1704921.6300000001</v>
      </c>
      <c r="BD53" s="337">
        <f>'MACROATTIVITÀ D'!K698</f>
        <v>309900</v>
      </c>
      <c r="BE53" s="337">
        <f>'MACROATTIVITÀ D'!K704</f>
        <v>0</v>
      </c>
      <c r="BF53" s="337">
        <f>'MACROATTIVITÀ D'!K699</f>
        <v>863331.63000000012</v>
      </c>
      <c r="BG53" s="337">
        <f>'MACROATTIVITÀ D'!K700</f>
        <v>0</v>
      </c>
      <c r="BH53" s="337">
        <f>'MACROATTIVITÀ D'!K701+'MACROATTIVITÀ D'!K702+'MACROATTIVITÀ D'!K703</f>
        <v>531690</v>
      </c>
      <c r="BI53" s="338">
        <f>'MACROATTIVITÀ D'!$K707</f>
        <v>0</v>
      </c>
      <c r="BJ53" s="338">
        <f>'MACROATTIVITÀ D'!$K708</f>
        <v>0</v>
      </c>
      <c r="BK53" s="338">
        <f>'MACROATTIVITÀ D'!$K709</f>
        <v>0</v>
      </c>
      <c r="BL53" s="338">
        <f>'MACROATTIVITÀ D'!$K710</f>
        <v>0</v>
      </c>
      <c r="BM53" s="338">
        <f>'MACROATTIVITÀ D'!$K711</f>
        <v>0</v>
      </c>
      <c r="BN53" s="338">
        <f>'MACROATTIVITÀ D'!$K712</f>
        <v>0</v>
      </c>
      <c r="BO53" s="338">
        <f>'MACROATTIVITÀ D'!$K713</f>
        <v>0</v>
      </c>
      <c r="BP53" s="338">
        <f>'MACROATTIVITÀ D'!$K714</f>
        <v>0</v>
      </c>
      <c r="BQ53" s="338">
        <f>'MACROATTIVITÀ D'!$K715</f>
        <v>0</v>
      </c>
      <c r="BR53" s="338">
        <f>'MACROATTIVITÀ D'!K705+'MACROATTIVITÀ D'!K706+'MACROATTIVITÀ D'!K716</f>
        <v>0</v>
      </c>
      <c r="BS53" s="336">
        <f>'MACROATTIVITÀ D'!E720</f>
        <v>0</v>
      </c>
      <c r="BT53" s="337">
        <f>'MACROATTIVITÀ D'!E721</f>
        <v>0</v>
      </c>
      <c r="BU53" s="337">
        <f>'MACROATTIVITÀ D'!E722</f>
        <v>0</v>
      </c>
      <c r="BV53" s="337">
        <f>'MACROATTIVITÀ D'!E723</f>
        <v>568307.21</v>
      </c>
      <c r="BW53" s="337">
        <f>'MACROATTIVITÀ D'!E724</f>
        <v>0</v>
      </c>
      <c r="BX53" s="337">
        <f>'MACROATTIVITÀ D'!E725</f>
        <v>0</v>
      </c>
      <c r="BY53" s="337">
        <f>'MACROATTIVITÀ D'!E726</f>
        <v>0</v>
      </c>
      <c r="BZ53" s="337">
        <f>'MACROATTIVITÀ D'!E727</f>
        <v>0</v>
      </c>
      <c r="CA53" s="338">
        <v>0</v>
      </c>
      <c r="CB53" s="336">
        <f>'MACROATTIVITÀ D'!G720</f>
        <v>0</v>
      </c>
      <c r="CC53" s="337">
        <f>'MACROATTIVITÀ D'!G721</f>
        <v>0</v>
      </c>
      <c r="CD53" s="337">
        <f>'MACROATTIVITÀ D'!G722</f>
        <v>0</v>
      </c>
      <c r="CE53" s="337">
        <f>'MACROATTIVITÀ D'!G723</f>
        <v>568307.21</v>
      </c>
      <c r="CF53" s="337">
        <f>'MACROATTIVITÀ D'!G724</f>
        <v>0</v>
      </c>
      <c r="CG53" s="337">
        <f>'MACROATTIVITÀ D'!G725</f>
        <v>0</v>
      </c>
      <c r="CH53" s="337">
        <f>'MACROATTIVITÀ D'!G726</f>
        <v>0</v>
      </c>
      <c r="CI53" s="337">
        <f>'MACROATTIVITÀ D'!G727</f>
        <v>0</v>
      </c>
      <c r="CJ53" s="338">
        <v>0</v>
      </c>
      <c r="CK53" s="336">
        <f>'MACROATTIVITÀ D'!I720</f>
        <v>0</v>
      </c>
      <c r="CL53" s="337">
        <f>'MACROATTIVITÀ D'!I721</f>
        <v>0</v>
      </c>
      <c r="CM53" s="337">
        <f>'MACROATTIVITÀ D'!I722</f>
        <v>0</v>
      </c>
      <c r="CN53" s="337">
        <f>'MACROATTIVITÀ D'!I723</f>
        <v>568307.21</v>
      </c>
      <c r="CO53" s="337">
        <f>'MACROATTIVITÀ D'!I724</f>
        <v>0</v>
      </c>
      <c r="CP53" s="337">
        <f>'MACROATTIVITÀ D'!I725</f>
        <v>0</v>
      </c>
      <c r="CQ53" s="337">
        <f>'MACROATTIVITÀ D'!I726</f>
        <v>0</v>
      </c>
      <c r="CR53" s="337">
        <f>'MACROATTIVITÀ D'!I727</f>
        <v>0</v>
      </c>
      <c r="CS53" s="339">
        <v>0</v>
      </c>
      <c r="CT53" s="340">
        <f>'MACROATTIVITÀ D'!K720</f>
        <v>0</v>
      </c>
      <c r="CU53" s="337">
        <f>'MACROATTIVITÀ D'!K721</f>
        <v>0</v>
      </c>
      <c r="CV53" s="337">
        <f>'MACROATTIVITÀ D'!K722</f>
        <v>0</v>
      </c>
      <c r="CW53" s="337">
        <f>'MACROATTIVITÀ D'!K723</f>
        <v>1704921.63</v>
      </c>
      <c r="CX53" s="337">
        <f>'MACROATTIVITÀ D'!K724</f>
        <v>0</v>
      </c>
      <c r="CY53" s="337">
        <f>'MACROATTIVITÀ D'!K725</f>
        <v>0</v>
      </c>
      <c r="CZ53" s="337">
        <f>'MACROATTIVITÀ D'!K726</f>
        <v>0</v>
      </c>
      <c r="DA53" s="337">
        <f>'MACROATTIVITÀ D'!K727</f>
        <v>0</v>
      </c>
      <c r="DB53" s="339">
        <v>0</v>
      </c>
      <c r="DC53" s="299">
        <f>'MACROATTIVITÀ D'!E681</f>
        <v>0</v>
      </c>
      <c r="DD53" s="300">
        <f>'MACROATTIVITÀ D'!E682</f>
        <v>0</v>
      </c>
      <c r="DE53" s="300">
        <f>'MACROATTIVITÀ D'!E684</f>
        <v>0</v>
      </c>
      <c r="DF53" s="300">
        <f>'MACROATTIVITÀ D'!E685</f>
        <v>45</v>
      </c>
      <c r="DG53" s="300">
        <f>'MACROATTIVITÀ D'!E687</f>
        <v>0</v>
      </c>
      <c r="DH53" s="300">
        <f>'MACROATTIVITÀ D'!E688</f>
        <v>0</v>
      </c>
      <c r="DI53" s="300">
        <f>'MACROATTIVITÀ D'!E690</f>
        <v>0</v>
      </c>
      <c r="DJ53" s="301">
        <f>'MACROATTIVITÀ D'!E691</f>
        <v>0</v>
      </c>
      <c r="DK53" s="299">
        <f>'MACROATTIVITÀ D'!G681</f>
        <v>0</v>
      </c>
      <c r="DL53" s="300">
        <f>'MACROATTIVITÀ D'!G682</f>
        <v>0</v>
      </c>
      <c r="DM53" s="300">
        <f>'MACROATTIVITÀ D'!G684</f>
        <v>0</v>
      </c>
      <c r="DN53" s="300">
        <f>'MACROATTIVITÀ D'!G685</f>
        <v>45</v>
      </c>
      <c r="DO53" s="300">
        <f>'MACROATTIVITÀ D'!G687</f>
        <v>0</v>
      </c>
      <c r="DP53" s="300">
        <f>'MACROATTIVITÀ D'!G688</f>
        <v>0</v>
      </c>
      <c r="DQ53" s="300">
        <f>'MACROATTIVITÀ D'!G690</f>
        <v>0</v>
      </c>
      <c r="DR53" s="301">
        <f>'MACROATTIVITÀ D'!G691</f>
        <v>0</v>
      </c>
      <c r="DS53" s="299">
        <f>'MACROATTIVITÀ D'!I681</f>
        <v>0</v>
      </c>
      <c r="DT53" s="300">
        <f>'MACROATTIVITÀ D'!I682</f>
        <v>0</v>
      </c>
      <c r="DU53" s="300">
        <f>'MACROATTIVITÀ D'!I684</f>
        <v>0</v>
      </c>
      <c r="DV53" s="300">
        <f>'MACROATTIVITÀ D'!I685</f>
        <v>45</v>
      </c>
      <c r="DW53" s="300">
        <f>'MACROATTIVITÀ D'!I687</f>
        <v>0</v>
      </c>
      <c r="DX53" s="300">
        <f>'MACROATTIVITÀ D'!I688</f>
        <v>0</v>
      </c>
      <c r="DY53" s="300">
        <f>'MACROATTIVITÀ D'!I690</f>
        <v>0</v>
      </c>
      <c r="DZ53" s="301">
        <f>'MACROATTIVITÀ D'!I691</f>
        <v>0</v>
      </c>
      <c r="EA53" s="302">
        <f>'MACROATTIVITÀ D'!K681</f>
        <v>0</v>
      </c>
      <c r="EB53" s="300">
        <f>'MACROATTIVITÀ D'!K682</f>
        <v>0</v>
      </c>
      <c r="EC53" s="300">
        <f>'MACROATTIVITÀ D'!K684</f>
        <v>0</v>
      </c>
      <c r="ED53" s="300">
        <f>'MACROATTIVITÀ D'!K685</f>
        <v>135</v>
      </c>
      <c r="EE53" s="300">
        <f>'MACROATTIVITÀ D'!K687</f>
        <v>0</v>
      </c>
      <c r="EF53" s="300">
        <f>'MACROATTIVITÀ D'!K688</f>
        <v>0</v>
      </c>
      <c r="EG53" s="300">
        <f>'MACROATTIVITÀ D'!K690</f>
        <v>0</v>
      </c>
      <c r="EH53" s="303">
        <f>'MACROATTIVITÀ D'!K691</f>
        <v>0</v>
      </c>
      <c r="EI53" s="341" t="s">
        <v>430</v>
      </c>
    </row>
    <row r="54" spans="1:139">
      <c r="A54" s="290" t="e">
        <f ca="1">_xlfn.XLOOKUP(B54,'MACROATTIVITÀ D'!C793,'MACROATTIVITÀ D'!G793)</f>
        <v>#NAME?</v>
      </c>
      <c r="B54" s="291" t="s">
        <v>240</v>
      </c>
      <c r="C54" s="291" t="s">
        <v>890</v>
      </c>
      <c r="D54" s="292" t="s">
        <v>639</v>
      </c>
      <c r="E54" s="292" t="s">
        <v>649</v>
      </c>
      <c r="F54" s="293" t="s">
        <v>241</v>
      </c>
      <c r="G54" s="336">
        <f>'MACROATTIVITÀ D'!E844</f>
        <v>0</v>
      </c>
      <c r="H54" s="337">
        <f>'MACROATTIVITÀ D'!E825</f>
        <v>0</v>
      </c>
      <c r="I54" s="337">
        <f>'MACROATTIVITÀ D'!E831</f>
        <v>0</v>
      </c>
      <c r="J54" s="337">
        <f>'MACROATTIVITÀ D'!E826</f>
        <v>0</v>
      </c>
      <c r="K54" s="337">
        <f>'MACROATTIVITÀ D'!E827</f>
        <v>0</v>
      </c>
      <c r="L54" s="337">
        <f>'MACROATTIVITÀ D'!E828+'MACROATTIVITÀ D'!E829+'MACROATTIVITÀ D'!E830</f>
        <v>0</v>
      </c>
      <c r="M54" s="338">
        <f>'MACROATTIVITÀ D'!$E834</f>
        <v>0</v>
      </c>
      <c r="N54" s="338">
        <f>'MACROATTIVITÀ D'!$E835</f>
        <v>0</v>
      </c>
      <c r="O54" s="338">
        <f>'MACROATTIVITÀ D'!$E836</f>
        <v>0</v>
      </c>
      <c r="P54" s="338">
        <f>'MACROATTIVITÀ D'!$E837</f>
        <v>0</v>
      </c>
      <c r="Q54" s="338">
        <f>'MACROATTIVITÀ D'!$E838</f>
        <v>0</v>
      </c>
      <c r="R54" s="338">
        <f>'MACROATTIVITÀ D'!$E839</f>
        <v>0</v>
      </c>
      <c r="S54" s="338">
        <f>'MACROATTIVITÀ D'!$E840</f>
        <v>0</v>
      </c>
      <c r="T54" s="338">
        <f>'MACROATTIVITÀ D'!$E841</f>
        <v>0</v>
      </c>
      <c r="U54" s="338">
        <f>'MACROATTIVITÀ D'!$E842</f>
        <v>0</v>
      </c>
      <c r="V54" s="339">
        <f>'MACROATTIVITÀ D'!E832+'MACROATTIVITÀ D'!E833+'MACROATTIVITÀ D'!E843</f>
        <v>0</v>
      </c>
      <c r="W54" s="340">
        <f>'MACROATTIVITÀ D'!G844</f>
        <v>0</v>
      </c>
      <c r="X54" s="337">
        <f>'MACROATTIVITÀ D'!G825</f>
        <v>0</v>
      </c>
      <c r="Y54" s="337">
        <f>'MACROATTIVITÀ D'!G831</f>
        <v>0</v>
      </c>
      <c r="Z54" s="337">
        <f>'MACROATTIVITÀ D'!G826</f>
        <v>0</v>
      </c>
      <c r="AA54" s="337">
        <f>'MACROATTIVITÀ D'!G827</f>
        <v>0</v>
      </c>
      <c r="AB54" s="337">
        <f>'MACROATTIVITÀ D'!G828+'MACROATTIVITÀ D'!G829+'MACROATTIVITÀ D'!G830</f>
        <v>0</v>
      </c>
      <c r="AC54" s="338">
        <f>'MACROATTIVITÀ D'!$G834</f>
        <v>0</v>
      </c>
      <c r="AD54" s="338">
        <f>'MACROATTIVITÀ D'!$G835</f>
        <v>0</v>
      </c>
      <c r="AE54" s="338">
        <f>'MACROATTIVITÀ D'!$G836</f>
        <v>0</v>
      </c>
      <c r="AF54" s="338">
        <f>'MACROATTIVITÀ D'!$G837</f>
        <v>0</v>
      </c>
      <c r="AG54" s="338">
        <f>'MACROATTIVITÀ D'!$G838</f>
        <v>0</v>
      </c>
      <c r="AH54" s="338">
        <f>'MACROATTIVITÀ D'!$G839</f>
        <v>0</v>
      </c>
      <c r="AI54" s="338">
        <f>'MACROATTIVITÀ D'!$G840</f>
        <v>0</v>
      </c>
      <c r="AJ54" s="338">
        <f>'MACROATTIVITÀ D'!$G841</f>
        <v>0</v>
      </c>
      <c r="AK54" s="338">
        <f>'MACROATTIVITÀ D'!$G842</f>
        <v>0</v>
      </c>
      <c r="AL54" s="338">
        <f>'MACROATTIVITÀ D'!G832+'MACROATTIVITÀ D'!G833+'MACROATTIVITÀ D'!G843</f>
        <v>0</v>
      </c>
      <c r="AM54" s="336">
        <f>'MACROATTIVITÀ D'!I844</f>
        <v>0</v>
      </c>
      <c r="AN54" s="337">
        <f>'MACROATTIVITÀ D'!I825</f>
        <v>0</v>
      </c>
      <c r="AO54" s="337">
        <f>'MACROATTIVITÀ D'!I831</f>
        <v>0</v>
      </c>
      <c r="AP54" s="337">
        <f>'MACROATTIVITÀ D'!I826</f>
        <v>0</v>
      </c>
      <c r="AQ54" s="337">
        <f>'MACROATTIVITÀ D'!I827</f>
        <v>0</v>
      </c>
      <c r="AR54" s="337">
        <f>'MACROATTIVITÀ D'!I828+'MACROATTIVITÀ D'!I829+'MACROATTIVITÀ D'!I830</f>
        <v>0</v>
      </c>
      <c r="AS54" s="338">
        <f>'MACROATTIVITÀ D'!$I834</f>
        <v>0</v>
      </c>
      <c r="AT54" s="338">
        <f>'MACROATTIVITÀ D'!$I835</f>
        <v>0</v>
      </c>
      <c r="AU54" s="338">
        <f>'MACROATTIVITÀ D'!$I836</f>
        <v>0</v>
      </c>
      <c r="AV54" s="338">
        <f>'MACROATTIVITÀ D'!$I837</f>
        <v>0</v>
      </c>
      <c r="AW54" s="338">
        <f>'MACROATTIVITÀ D'!$I838</f>
        <v>0</v>
      </c>
      <c r="AX54" s="338">
        <f>'MACROATTIVITÀ D'!$I839</f>
        <v>0</v>
      </c>
      <c r="AY54" s="338">
        <f>'MACROATTIVITÀ D'!$I840</f>
        <v>0</v>
      </c>
      <c r="AZ54" s="338">
        <f>'MACROATTIVITÀ D'!$I841</f>
        <v>0</v>
      </c>
      <c r="BA54" s="338">
        <f>'MACROATTIVITÀ D'!$I842</f>
        <v>0</v>
      </c>
      <c r="BB54" s="339">
        <f>'MACROATTIVITÀ D'!I832+'MACROATTIVITÀ D'!I833+'MACROATTIVITÀ D'!I843</f>
        <v>0</v>
      </c>
      <c r="BC54" s="336">
        <f>'MACROATTIVITÀ D'!K844</f>
        <v>0</v>
      </c>
      <c r="BD54" s="337">
        <f>'MACROATTIVITÀ D'!K825</f>
        <v>0</v>
      </c>
      <c r="BE54" s="337">
        <f>'MACROATTIVITÀ D'!K831</f>
        <v>0</v>
      </c>
      <c r="BF54" s="337">
        <f>'MACROATTIVITÀ D'!K826</f>
        <v>0</v>
      </c>
      <c r="BG54" s="337">
        <f>'MACROATTIVITÀ D'!K827</f>
        <v>0</v>
      </c>
      <c r="BH54" s="337">
        <f>'MACROATTIVITÀ D'!K828+'MACROATTIVITÀ D'!K829+'MACROATTIVITÀ D'!K830</f>
        <v>0</v>
      </c>
      <c r="BI54" s="338">
        <f>'MACROATTIVITÀ D'!$K834</f>
        <v>0</v>
      </c>
      <c r="BJ54" s="338">
        <f>'MACROATTIVITÀ D'!$K835</f>
        <v>0</v>
      </c>
      <c r="BK54" s="338">
        <f>'MACROATTIVITÀ D'!$K836</f>
        <v>0</v>
      </c>
      <c r="BL54" s="338">
        <f>'MACROATTIVITÀ D'!$K837</f>
        <v>0</v>
      </c>
      <c r="BM54" s="338">
        <f>'MACROATTIVITÀ D'!$K838</f>
        <v>0</v>
      </c>
      <c r="BN54" s="338">
        <f>'MACROATTIVITÀ D'!$K839</f>
        <v>0</v>
      </c>
      <c r="BO54" s="338">
        <f>'MACROATTIVITÀ D'!$K840</f>
        <v>0</v>
      </c>
      <c r="BP54" s="338">
        <f>'MACROATTIVITÀ D'!$K841</f>
        <v>0</v>
      </c>
      <c r="BQ54" s="338">
        <f>'MACROATTIVITÀ D'!$K842</f>
        <v>0</v>
      </c>
      <c r="BR54" s="338">
        <f>'MACROATTIVITÀ D'!K832+'MACROATTIVITÀ D'!K833+'MACROATTIVITÀ D'!K843</f>
        <v>0</v>
      </c>
      <c r="BS54" s="336">
        <f>'MACROATTIVITÀ D'!E847</f>
        <v>0</v>
      </c>
      <c r="BT54" s="337">
        <f>'MACROATTIVITÀ D'!E848</f>
        <v>0</v>
      </c>
      <c r="BU54" s="337">
        <f>'MACROATTIVITÀ D'!E849</f>
        <v>0</v>
      </c>
      <c r="BV54" s="337">
        <f>'MACROATTIVITÀ D'!E850</f>
        <v>0</v>
      </c>
      <c r="BW54" s="337">
        <f>'MACROATTIVITÀ D'!E851</f>
        <v>0</v>
      </c>
      <c r="BX54" s="337">
        <f>'MACROATTIVITÀ D'!E852</f>
        <v>0</v>
      </c>
      <c r="BY54" s="337">
        <f>'MACROATTIVITÀ D'!E853</f>
        <v>0</v>
      </c>
      <c r="BZ54" s="337">
        <f>'MACROATTIVITÀ D'!E854</f>
        <v>0</v>
      </c>
      <c r="CA54" s="338">
        <v>0</v>
      </c>
      <c r="CB54" s="336">
        <f>'MACROATTIVITÀ D'!G847</f>
        <v>0</v>
      </c>
      <c r="CC54" s="337">
        <f>'MACROATTIVITÀ D'!G848</f>
        <v>0</v>
      </c>
      <c r="CD54" s="337">
        <f>'MACROATTIVITÀ D'!G849</f>
        <v>0</v>
      </c>
      <c r="CE54" s="337">
        <f>'MACROATTIVITÀ D'!G850</f>
        <v>0</v>
      </c>
      <c r="CF54" s="337">
        <f>'MACROATTIVITÀ D'!G851</f>
        <v>0</v>
      </c>
      <c r="CG54" s="337">
        <f>'MACROATTIVITÀ D'!G852</f>
        <v>0</v>
      </c>
      <c r="CH54" s="337">
        <f>'MACROATTIVITÀ D'!G853</f>
        <v>0</v>
      </c>
      <c r="CI54" s="337">
        <f>'MACROATTIVITÀ D'!G854</f>
        <v>0</v>
      </c>
      <c r="CJ54" s="338">
        <v>0</v>
      </c>
      <c r="CK54" s="336">
        <f>'MACROATTIVITÀ D'!I847</f>
        <v>0</v>
      </c>
      <c r="CL54" s="337">
        <f>'MACROATTIVITÀ D'!I848</f>
        <v>0</v>
      </c>
      <c r="CM54" s="337">
        <f>'MACROATTIVITÀ D'!I849</f>
        <v>0</v>
      </c>
      <c r="CN54" s="337">
        <f>'MACROATTIVITÀ D'!I850</f>
        <v>0</v>
      </c>
      <c r="CO54" s="337">
        <f>'MACROATTIVITÀ D'!I851</f>
        <v>0</v>
      </c>
      <c r="CP54" s="337">
        <f>'MACROATTIVITÀ D'!I852</f>
        <v>0</v>
      </c>
      <c r="CQ54" s="337">
        <f>'MACROATTIVITÀ D'!I853</f>
        <v>0</v>
      </c>
      <c r="CR54" s="337">
        <f>'MACROATTIVITÀ D'!I854</f>
        <v>0</v>
      </c>
      <c r="CS54" s="339">
        <v>0</v>
      </c>
      <c r="CT54" s="340">
        <f>'MACROATTIVITÀ D'!K847</f>
        <v>0</v>
      </c>
      <c r="CU54" s="337">
        <f>'MACROATTIVITÀ D'!K848</f>
        <v>0</v>
      </c>
      <c r="CV54" s="337">
        <f>'MACROATTIVITÀ D'!K849</f>
        <v>0</v>
      </c>
      <c r="CW54" s="337">
        <f>'MACROATTIVITÀ D'!K850</f>
        <v>0</v>
      </c>
      <c r="CX54" s="337">
        <f>'MACROATTIVITÀ D'!K851</f>
        <v>0</v>
      </c>
      <c r="CY54" s="337">
        <f>'MACROATTIVITÀ D'!K852</f>
        <v>0</v>
      </c>
      <c r="CZ54" s="337">
        <f>'MACROATTIVITÀ D'!K853</f>
        <v>0</v>
      </c>
      <c r="DA54" s="337">
        <f>'MACROATTIVITÀ D'!K854</f>
        <v>0</v>
      </c>
      <c r="DB54" s="339">
        <v>0</v>
      </c>
      <c r="DC54" s="299">
        <f>'MACROATTIVITÀ D'!E808</f>
        <v>0</v>
      </c>
      <c r="DD54" s="300">
        <f>'MACROATTIVITÀ D'!E809</f>
        <v>0</v>
      </c>
      <c r="DE54" s="300">
        <f>'MACROATTIVITÀ D'!E811</f>
        <v>0</v>
      </c>
      <c r="DF54" s="300">
        <f>'MACROATTIVITÀ D'!E812</f>
        <v>0</v>
      </c>
      <c r="DG54" s="300">
        <f>'MACROATTIVITÀ D'!E814</f>
        <v>0</v>
      </c>
      <c r="DH54" s="300">
        <f>'MACROATTIVITÀ D'!E815</f>
        <v>0</v>
      </c>
      <c r="DI54" s="300">
        <f>'MACROATTIVITÀ D'!E817</f>
        <v>0</v>
      </c>
      <c r="DJ54" s="301">
        <f>'MACROATTIVITÀ D'!E818</f>
        <v>0</v>
      </c>
      <c r="DK54" s="299">
        <f>'MACROATTIVITÀ D'!G808</f>
        <v>0</v>
      </c>
      <c r="DL54" s="300">
        <f>'MACROATTIVITÀ D'!G809</f>
        <v>0</v>
      </c>
      <c r="DM54" s="300">
        <f>'MACROATTIVITÀ D'!G811</f>
        <v>0</v>
      </c>
      <c r="DN54" s="300">
        <f>'MACROATTIVITÀ D'!G812</f>
        <v>0</v>
      </c>
      <c r="DO54" s="300">
        <f>'MACROATTIVITÀ D'!G814</f>
        <v>0</v>
      </c>
      <c r="DP54" s="300">
        <f>'MACROATTIVITÀ D'!G815</f>
        <v>0</v>
      </c>
      <c r="DQ54" s="300">
        <f>'MACROATTIVITÀ D'!G817</f>
        <v>0</v>
      </c>
      <c r="DR54" s="301">
        <f>'MACROATTIVITÀ D'!G818</f>
        <v>0</v>
      </c>
      <c r="DS54" s="299">
        <f>'MACROATTIVITÀ D'!I808</f>
        <v>0</v>
      </c>
      <c r="DT54" s="300">
        <f>'MACROATTIVITÀ D'!I809</f>
        <v>0</v>
      </c>
      <c r="DU54" s="300">
        <f>'MACROATTIVITÀ D'!I811</f>
        <v>0</v>
      </c>
      <c r="DV54" s="300">
        <f>'MACROATTIVITÀ D'!I812</f>
        <v>0</v>
      </c>
      <c r="DW54" s="300">
        <f>'MACROATTIVITÀ D'!I814</f>
        <v>0</v>
      </c>
      <c r="DX54" s="300">
        <f>'MACROATTIVITÀ D'!I815</f>
        <v>0</v>
      </c>
      <c r="DY54" s="300">
        <f>'MACROATTIVITÀ D'!I817</f>
        <v>0</v>
      </c>
      <c r="DZ54" s="301">
        <f>'MACROATTIVITÀ D'!I818</f>
        <v>0</v>
      </c>
      <c r="EA54" s="302">
        <f>'MACROATTIVITÀ D'!K808</f>
        <v>0</v>
      </c>
      <c r="EB54" s="300">
        <f>'MACROATTIVITÀ D'!K809</f>
        <v>0</v>
      </c>
      <c r="EC54" s="300">
        <f>'MACROATTIVITÀ D'!K811</f>
        <v>0</v>
      </c>
      <c r="ED54" s="300">
        <f>'MACROATTIVITÀ D'!K812</f>
        <v>0</v>
      </c>
      <c r="EE54" s="300">
        <f>'MACROATTIVITÀ D'!K814</f>
        <v>0</v>
      </c>
      <c r="EF54" s="300">
        <f>'MACROATTIVITÀ D'!K815</f>
        <v>0</v>
      </c>
      <c r="EG54" s="300">
        <f>'MACROATTIVITÀ D'!K817</f>
        <v>0</v>
      </c>
      <c r="EH54" s="303">
        <f>'MACROATTIVITÀ D'!K818</f>
        <v>0</v>
      </c>
      <c r="EI54" s="341" t="s">
        <v>430</v>
      </c>
    </row>
    <row r="55" spans="1:139">
      <c r="A55" s="290" t="e">
        <f ca="1">_xlfn.XLOOKUP(B55,'MACROATTIVITÀ D'!C920,'MACROATTIVITÀ D'!G920)</f>
        <v>#NAME?</v>
      </c>
      <c r="B55" s="291" t="s">
        <v>244</v>
      </c>
      <c r="C55" s="291" t="s">
        <v>891</v>
      </c>
      <c r="D55" s="292" t="s">
        <v>639</v>
      </c>
      <c r="E55" s="292" t="s">
        <v>656</v>
      </c>
      <c r="F55" s="293" t="s">
        <v>245</v>
      </c>
      <c r="G55" s="336">
        <f>'MACROATTIVITÀ D'!E971</f>
        <v>138252</v>
      </c>
      <c r="H55" s="337">
        <f>'MACROATTIVITÀ D'!E952</f>
        <v>0</v>
      </c>
      <c r="I55" s="337">
        <f>'MACROATTIVITÀ D'!E958</f>
        <v>0</v>
      </c>
      <c r="J55" s="337">
        <f>'MACROATTIVITÀ D'!E953</f>
        <v>110758</v>
      </c>
      <c r="K55" s="337">
        <f>'MACROATTIVITÀ D'!E954</f>
        <v>0</v>
      </c>
      <c r="L55" s="337">
        <f>'MACROATTIVITÀ D'!E955+'MACROATTIVITÀ D'!E956+'MACROATTIVITÀ D'!E957</f>
        <v>27494</v>
      </c>
      <c r="M55" s="338">
        <f>'MACROATTIVITÀ D'!$E961</f>
        <v>0</v>
      </c>
      <c r="N55" s="338">
        <f>'MACROATTIVITÀ D'!$E962</f>
        <v>0</v>
      </c>
      <c r="O55" s="338">
        <f>'MACROATTIVITÀ D'!$E963</f>
        <v>0</v>
      </c>
      <c r="P55" s="338">
        <f>'MACROATTIVITÀ D'!$E964</f>
        <v>0</v>
      </c>
      <c r="Q55" s="338">
        <f>'MACROATTIVITÀ D'!$E965</f>
        <v>0</v>
      </c>
      <c r="R55" s="338">
        <f>'MACROATTIVITÀ D'!$E966</f>
        <v>0</v>
      </c>
      <c r="S55" s="338">
        <f>'MACROATTIVITÀ D'!$E967</f>
        <v>0</v>
      </c>
      <c r="T55" s="338">
        <f>'MACROATTIVITÀ D'!$E968</f>
        <v>0</v>
      </c>
      <c r="U55" s="338">
        <f>'MACROATTIVITÀ D'!$E969</f>
        <v>0</v>
      </c>
      <c r="V55" s="339">
        <f>'MACROATTIVITÀ D'!E959+'MACROATTIVITÀ D'!E960+'MACROATTIVITÀ D'!E970</f>
        <v>0</v>
      </c>
      <c r="W55" s="340">
        <f>'MACROATTIVITÀ D'!G971</f>
        <v>138252</v>
      </c>
      <c r="X55" s="337">
        <f>'MACROATTIVITÀ D'!G952</f>
        <v>0</v>
      </c>
      <c r="Y55" s="337">
        <f>'MACROATTIVITÀ D'!G958</f>
        <v>0</v>
      </c>
      <c r="Z55" s="337">
        <f>'MACROATTIVITÀ D'!G953</f>
        <v>110758</v>
      </c>
      <c r="AA55" s="337">
        <f>'MACROATTIVITÀ D'!G954</f>
        <v>0</v>
      </c>
      <c r="AB55" s="337">
        <f>'MACROATTIVITÀ D'!G955+'MACROATTIVITÀ D'!G956+'MACROATTIVITÀ D'!G957</f>
        <v>27494</v>
      </c>
      <c r="AC55" s="338">
        <f>'MACROATTIVITÀ D'!$G961</f>
        <v>0</v>
      </c>
      <c r="AD55" s="338">
        <f>'MACROATTIVITÀ D'!$G962</f>
        <v>0</v>
      </c>
      <c r="AE55" s="338">
        <f>'MACROATTIVITÀ D'!$G963</f>
        <v>0</v>
      </c>
      <c r="AF55" s="338">
        <f>'MACROATTIVITÀ D'!$G964</f>
        <v>0</v>
      </c>
      <c r="AG55" s="338">
        <f>'MACROATTIVITÀ D'!$G965</f>
        <v>0</v>
      </c>
      <c r="AH55" s="338">
        <f>'MACROATTIVITÀ D'!$G966</f>
        <v>0</v>
      </c>
      <c r="AI55" s="338">
        <f>'MACROATTIVITÀ D'!$G967</f>
        <v>0</v>
      </c>
      <c r="AJ55" s="338">
        <f>'MACROATTIVITÀ D'!$G968</f>
        <v>0</v>
      </c>
      <c r="AK55" s="338">
        <f>'MACROATTIVITÀ D'!$G969</f>
        <v>0</v>
      </c>
      <c r="AL55" s="338">
        <f>'MACROATTIVITÀ D'!G959+'MACROATTIVITÀ D'!G960+'MACROATTIVITÀ D'!G970</f>
        <v>0</v>
      </c>
      <c r="AM55" s="336">
        <f>'MACROATTIVITÀ D'!I971</f>
        <v>138252</v>
      </c>
      <c r="AN55" s="337">
        <f>'MACROATTIVITÀ D'!I952</f>
        <v>0</v>
      </c>
      <c r="AO55" s="337">
        <f>'MACROATTIVITÀ D'!I958</f>
        <v>0</v>
      </c>
      <c r="AP55" s="337">
        <f>'MACROATTIVITÀ D'!I953</f>
        <v>110758</v>
      </c>
      <c r="AQ55" s="337">
        <f>'MACROATTIVITÀ D'!I954</f>
        <v>0</v>
      </c>
      <c r="AR55" s="337">
        <f>'MACROATTIVITÀ D'!I955+'MACROATTIVITÀ D'!I956+'MACROATTIVITÀ D'!I957</f>
        <v>27494</v>
      </c>
      <c r="AS55" s="338">
        <f>'MACROATTIVITÀ D'!$I961</f>
        <v>0</v>
      </c>
      <c r="AT55" s="338">
        <f>'MACROATTIVITÀ D'!$I962</f>
        <v>0</v>
      </c>
      <c r="AU55" s="338">
        <f>'MACROATTIVITÀ D'!$I963</f>
        <v>0</v>
      </c>
      <c r="AV55" s="338">
        <f>'MACROATTIVITÀ D'!$I964</f>
        <v>0</v>
      </c>
      <c r="AW55" s="338">
        <f>'MACROATTIVITÀ D'!$I965</f>
        <v>0</v>
      </c>
      <c r="AX55" s="338">
        <f>'MACROATTIVITÀ D'!$I966</f>
        <v>0</v>
      </c>
      <c r="AY55" s="338">
        <f>'MACROATTIVITÀ D'!$I967</f>
        <v>0</v>
      </c>
      <c r="AZ55" s="338">
        <f>'MACROATTIVITÀ D'!$I968</f>
        <v>0</v>
      </c>
      <c r="BA55" s="338">
        <f>'MACROATTIVITÀ D'!$I969</f>
        <v>0</v>
      </c>
      <c r="BB55" s="339">
        <f>'MACROATTIVITÀ D'!I959+'MACROATTIVITÀ D'!I960+'MACROATTIVITÀ D'!I970</f>
        <v>0</v>
      </c>
      <c r="BC55" s="336">
        <f>'MACROATTIVITÀ D'!K971</f>
        <v>414756</v>
      </c>
      <c r="BD55" s="337">
        <f>'MACROATTIVITÀ D'!K952</f>
        <v>0</v>
      </c>
      <c r="BE55" s="337">
        <f>'MACROATTIVITÀ D'!K958</f>
        <v>0</v>
      </c>
      <c r="BF55" s="337">
        <f>'MACROATTIVITÀ D'!K953</f>
        <v>332274</v>
      </c>
      <c r="BG55" s="337">
        <f>'MACROATTIVITÀ D'!K954</f>
        <v>0</v>
      </c>
      <c r="BH55" s="337">
        <f>'MACROATTIVITÀ D'!K955+'MACROATTIVITÀ D'!K956+'MACROATTIVITÀ D'!K957</f>
        <v>82482</v>
      </c>
      <c r="BI55" s="338">
        <f>'MACROATTIVITÀ D'!$K961</f>
        <v>0</v>
      </c>
      <c r="BJ55" s="338">
        <f>'MACROATTIVITÀ D'!$K962</f>
        <v>0</v>
      </c>
      <c r="BK55" s="338">
        <f>'MACROATTIVITÀ D'!$K963</f>
        <v>0</v>
      </c>
      <c r="BL55" s="338">
        <f>'MACROATTIVITÀ D'!$K964</f>
        <v>0</v>
      </c>
      <c r="BM55" s="338">
        <f>'MACROATTIVITÀ D'!$K965</f>
        <v>0</v>
      </c>
      <c r="BN55" s="338">
        <f>'MACROATTIVITÀ D'!$K966</f>
        <v>0</v>
      </c>
      <c r="BO55" s="338">
        <f>'MACROATTIVITÀ D'!$K967</f>
        <v>0</v>
      </c>
      <c r="BP55" s="338">
        <f>'MACROATTIVITÀ D'!$K968</f>
        <v>0</v>
      </c>
      <c r="BQ55" s="338">
        <f>'MACROATTIVITÀ D'!$K969</f>
        <v>0</v>
      </c>
      <c r="BR55" s="338">
        <f>'MACROATTIVITÀ D'!K959+'MACROATTIVITÀ D'!K960+'MACROATTIVITÀ D'!K970</f>
        <v>0</v>
      </c>
      <c r="BS55" s="336">
        <f>'MACROATTIVITÀ D'!E974</f>
        <v>0</v>
      </c>
      <c r="BT55" s="337">
        <f>'MACROATTIVITÀ D'!E975</f>
        <v>0</v>
      </c>
      <c r="BU55" s="337">
        <f>'MACROATTIVITÀ D'!E976</f>
        <v>0</v>
      </c>
      <c r="BV55" s="337">
        <f>'MACROATTIVITÀ D'!E977</f>
        <v>138252</v>
      </c>
      <c r="BW55" s="337">
        <f>'MACROATTIVITÀ D'!E978</f>
        <v>0</v>
      </c>
      <c r="BX55" s="337">
        <f>'MACROATTIVITÀ D'!E979</f>
        <v>0</v>
      </c>
      <c r="BY55" s="337">
        <f>'MACROATTIVITÀ D'!E980</f>
        <v>0</v>
      </c>
      <c r="BZ55" s="337">
        <f>'MACROATTIVITÀ D'!E981</f>
        <v>0</v>
      </c>
      <c r="CA55" s="338">
        <v>0</v>
      </c>
      <c r="CB55" s="336">
        <f>'MACROATTIVITÀ D'!G974</f>
        <v>0</v>
      </c>
      <c r="CC55" s="337">
        <f>'MACROATTIVITÀ D'!G975</f>
        <v>0</v>
      </c>
      <c r="CD55" s="337">
        <f>'MACROATTIVITÀ D'!G976</f>
        <v>0</v>
      </c>
      <c r="CE55" s="337">
        <f>'MACROATTIVITÀ D'!G977</f>
        <v>138252</v>
      </c>
      <c r="CF55" s="337">
        <f>'MACROATTIVITÀ D'!G978</f>
        <v>0</v>
      </c>
      <c r="CG55" s="337">
        <f>'MACROATTIVITÀ D'!G979</f>
        <v>0</v>
      </c>
      <c r="CH55" s="337">
        <f>'MACROATTIVITÀ D'!G980</f>
        <v>0</v>
      </c>
      <c r="CI55" s="337">
        <f>'MACROATTIVITÀ D'!G981</f>
        <v>0</v>
      </c>
      <c r="CJ55" s="338">
        <v>0</v>
      </c>
      <c r="CK55" s="336">
        <f>'MACROATTIVITÀ D'!I974</f>
        <v>0</v>
      </c>
      <c r="CL55" s="337">
        <f>'MACROATTIVITÀ D'!I975</f>
        <v>0</v>
      </c>
      <c r="CM55" s="337">
        <f>'MACROATTIVITÀ D'!I976</f>
        <v>0</v>
      </c>
      <c r="CN55" s="337">
        <f>'MACROATTIVITÀ D'!I977</f>
        <v>138252</v>
      </c>
      <c r="CO55" s="337">
        <f>'MACROATTIVITÀ D'!I978</f>
        <v>0</v>
      </c>
      <c r="CP55" s="337">
        <f>'MACROATTIVITÀ D'!I979</f>
        <v>0</v>
      </c>
      <c r="CQ55" s="337">
        <f>'MACROATTIVITÀ D'!I980</f>
        <v>0</v>
      </c>
      <c r="CR55" s="337">
        <f>'MACROATTIVITÀ D'!I981</f>
        <v>0</v>
      </c>
      <c r="CS55" s="339">
        <v>0</v>
      </c>
      <c r="CT55" s="340">
        <f>'MACROATTIVITÀ D'!K974</f>
        <v>0</v>
      </c>
      <c r="CU55" s="337">
        <f>'MACROATTIVITÀ D'!K975</f>
        <v>0</v>
      </c>
      <c r="CV55" s="337">
        <f>'MACROATTIVITÀ D'!K976</f>
        <v>0</v>
      </c>
      <c r="CW55" s="337">
        <f>'MACROATTIVITÀ D'!K977</f>
        <v>414756</v>
      </c>
      <c r="CX55" s="337">
        <f>'MACROATTIVITÀ D'!K978</f>
        <v>0</v>
      </c>
      <c r="CY55" s="337">
        <f>'MACROATTIVITÀ D'!K979</f>
        <v>0</v>
      </c>
      <c r="CZ55" s="337">
        <f>'MACROATTIVITÀ D'!K980</f>
        <v>0</v>
      </c>
      <c r="DA55" s="337">
        <f>'MACROATTIVITÀ D'!K981</f>
        <v>0</v>
      </c>
      <c r="DB55" s="339">
        <v>0</v>
      </c>
      <c r="DC55" s="299">
        <f>'MACROATTIVITÀ D'!E935</f>
        <v>0</v>
      </c>
      <c r="DD55" s="300">
        <f>'MACROATTIVITÀ D'!E936</f>
        <v>0</v>
      </c>
      <c r="DE55" s="300">
        <f>'MACROATTIVITÀ D'!E938</f>
        <v>0</v>
      </c>
      <c r="DF55" s="300">
        <f>'MACROATTIVITÀ D'!E939</f>
        <v>10</v>
      </c>
      <c r="DG55" s="300">
        <f>'MACROATTIVITÀ D'!E941</f>
        <v>0</v>
      </c>
      <c r="DH55" s="300">
        <f>'MACROATTIVITÀ D'!E942</f>
        <v>0</v>
      </c>
      <c r="DI55" s="300">
        <f>'MACROATTIVITÀ D'!E944</f>
        <v>0</v>
      </c>
      <c r="DJ55" s="301">
        <f>'MACROATTIVITÀ D'!E945</f>
        <v>0</v>
      </c>
      <c r="DK55" s="299">
        <f>'MACROATTIVITÀ D'!G935</f>
        <v>0</v>
      </c>
      <c r="DL55" s="300">
        <f>'MACROATTIVITÀ D'!G936</f>
        <v>0</v>
      </c>
      <c r="DM55" s="300">
        <f>'MACROATTIVITÀ D'!G938</f>
        <v>0</v>
      </c>
      <c r="DN55" s="300">
        <f>'MACROATTIVITÀ D'!G939</f>
        <v>10</v>
      </c>
      <c r="DO55" s="300">
        <f>'MACROATTIVITÀ D'!G941</f>
        <v>0</v>
      </c>
      <c r="DP55" s="300">
        <f>'MACROATTIVITÀ D'!G942</f>
        <v>0</v>
      </c>
      <c r="DQ55" s="300">
        <f>'MACROATTIVITÀ D'!G944</f>
        <v>0</v>
      </c>
      <c r="DR55" s="301">
        <f>'MACROATTIVITÀ D'!G945</f>
        <v>0</v>
      </c>
      <c r="DS55" s="299">
        <f>'MACROATTIVITÀ D'!I935</f>
        <v>0</v>
      </c>
      <c r="DT55" s="300">
        <f>'MACROATTIVITÀ D'!I936</f>
        <v>0</v>
      </c>
      <c r="DU55" s="300">
        <f>'MACROATTIVITÀ D'!I938</f>
        <v>0</v>
      </c>
      <c r="DV55" s="300">
        <f>'MACROATTIVITÀ D'!I939</f>
        <v>10</v>
      </c>
      <c r="DW55" s="300">
        <f>'MACROATTIVITÀ D'!I941</f>
        <v>0</v>
      </c>
      <c r="DX55" s="300">
        <f>'MACROATTIVITÀ D'!I942</f>
        <v>0</v>
      </c>
      <c r="DY55" s="300">
        <f>'MACROATTIVITÀ D'!I944</f>
        <v>0</v>
      </c>
      <c r="DZ55" s="301">
        <f>'MACROATTIVITÀ D'!I945</f>
        <v>0</v>
      </c>
      <c r="EA55" s="302">
        <f>'MACROATTIVITÀ D'!K935</f>
        <v>0</v>
      </c>
      <c r="EB55" s="300">
        <f>'MACROATTIVITÀ D'!K936</f>
        <v>0</v>
      </c>
      <c r="EC55" s="300">
        <f>'MACROATTIVITÀ D'!K938</f>
        <v>0</v>
      </c>
      <c r="ED55" s="300">
        <f>'MACROATTIVITÀ D'!K939</f>
        <v>30</v>
      </c>
      <c r="EE55" s="300">
        <f>'MACROATTIVITÀ D'!K941</f>
        <v>0</v>
      </c>
      <c r="EF55" s="300">
        <f>'MACROATTIVITÀ D'!K942</f>
        <v>0</v>
      </c>
      <c r="EG55" s="300">
        <f>'MACROATTIVITÀ D'!K944</f>
        <v>0</v>
      </c>
      <c r="EH55" s="303">
        <f>'MACROATTIVITÀ D'!K945</f>
        <v>0</v>
      </c>
      <c r="EI55" s="341" t="s">
        <v>430</v>
      </c>
    </row>
    <row r="56" spans="1:139">
      <c r="A56" s="290" t="e">
        <f ca="1">_xlfn.XLOOKUP(B56,'MACROATTIVITÀ D'!C1047,'MACROATTIVITÀ D'!G1047)</f>
        <v>#NAME?</v>
      </c>
      <c r="B56" s="291" t="s">
        <v>248</v>
      </c>
      <c r="C56" s="291" t="s">
        <v>892</v>
      </c>
      <c r="D56" s="292" t="s">
        <v>639</v>
      </c>
      <c r="E56" s="292" t="s">
        <v>661</v>
      </c>
      <c r="F56" s="293" t="s">
        <v>249</v>
      </c>
      <c r="G56" s="336">
        <f>'MACROATTIVITÀ D'!E1098</f>
        <v>0</v>
      </c>
      <c r="H56" s="337">
        <f>'MACROATTIVITÀ D'!E1079</f>
        <v>0</v>
      </c>
      <c r="I56" s="337">
        <f>'MACROATTIVITÀ D'!E1085</f>
        <v>0</v>
      </c>
      <c r="J56" s="337">
        <f>'MACROATTIVITÀ D'!E1080</f>
        <v>0</v>
      </c>
      <c r="K56" s="337">
        <f>'MACROATTIVITÀ D'!E1081</f>
        <v>0</v>
      </c>
      <c r="L56" s="337">
        <f>'MACROATTIVITÀ D'!E1082+'MACROATTIVITÀ D'!E1083+'MACROATTIVITÀ D'!E1084</f>
        <v>0</v>
      </c>
      <c r="M56" s="338">
        <f>'MACROATTIVITÀ D'!$E1088</f>
        <v>0</v>
      </c>
      <c r="N56" s="338">
        <f>'MACROATTIVITÀ D'!$E1089</f>
        <v>0</v>
      </c>
      <c r="O56" s="338">
        <f>'MACROATTIVITÀ D'!$E1090</f>
        <v>0</v>
      </c>
      <c r="P56" s="338">
        <f>'MACROATTIVITÀ D'!$E1091</f>
        <v>0</v>
      </c>
      <c r="Q56" s="338">
        <f>'MACROATTIVITÀ D'!$E1092</f>
        <v>0</v>
      </c>
      <c r="R56" s="338">
        <f>'MACROATTIVITÀ D'!$E1093</f>
        <v>0</v>
      </c>
      <c r="S56" s="338">
        <f>'MACROATTIVITÀ D'!$E1094</f>
        <v>0</v>
      </c>
      <c r="T56" s="338">
        <f>'MACROATTIVITÀ D'!$E1095</f>
        <v>0</v>
      </c>
      <c r="U56" s="338">
        <f>'MACROATTIVITÀ D'!$E1096</f>
        <v>0</v>
      </c>
      <c r="V56" s="339">
        <f>'MACROATTIVITÀ D'!E1086+'MACROATTIVITÀ D'!E1087+'MACROATTIVITÀ D'!E1097</f>
        <v>0</v>
      </c>
      <c r="W56" s="340">
        <f>'MACROATTIVITÀ D'!G1098</f>
        <v>0</v>
      </c>
      <c r="X56" s="337">
        <f>'MACROATTIVITÀ D'!G1079</f>
        <v>0</v>
      </c>
      <c r="Y56" s="337">
        <f>'MACROATTIVITÀ D'!G1085</f>
        <v>0</v>
      </c>
      <c r="Z56" s="337">
        <f>'MACROATTIVITÀ D'!G1080</f>
        <v>0</v>
      </c>
      <c r="AA56" s="337">
        <f>'MACROATTIVITÀ D'!G1081</f>
        <v>0</v>
      </c>
      <c r="AB56" s="337">
        <f>'MACROATTIVITÀ D'!G1082+'MACROATTIVITÀ D'!G1083+'MACROATTIVITÀ D'!G1084</f>
        <v>0</v>
      </c>
      <c r="AC56" s="338">
        <f>'MACROATTIVITÀ D'!$G1088</f>
        <v>0</v>
      </c>
      <c r="AD56" s="338">
        <f>'MACROATTIVITÀ D'!$G1089</f>
        <v>0</v>
      </c>
      <c r="AE56" s="338">
        <f>'MACROATTIVITÀ D'!$G1090</f>
        <v>0</v>
      </c>
      <c r="AF56" s="338">
        <f>'MACROATTIVITÀ D'!$G1091</f>
        <v>0</v>
      </c>
      <c r="AG56" s="338">
        <f>'MACROATTIVITÀ D'!$G1092</f>
        <v>0</v>
      </c>
      <c r="AH56" s="338">
        <f>'MACROATTIVITÀ D'!$G1093</f>
        <v>0</v>
      </c>
      <c r="AI56" s="338">
        <f>'MACROATTIVITÀ D'!$G1094</f>
        <v>0</v>
      </c>
      <c r="AJ56" s="338">
        <f>'MACROATTIVITÀ D'!$G1095</f>
        <v>0</v>
      </c>
      <c r="AK56" s="338">
        <f>'MACROATTIVITÀ D'!$G1096</f>
        <v>0</v>
      </c>
      <c r="AL56" s="338">
        <f>'MACROATTIVITÀ D'!G1086+'MACROATTIVITÀ D'!G1087+'MACROATTIVITÀ D'!G1097</f>
        <v>0</v>
      </c>
      <c r="AM56" s="336">
        <f>'MACROATTIVITÀ D'!I1098</f>
        <v>0</v>
      </c>
      <c r="AN56" s="337">
        <f>'MACROATTIVITÀ D'!I1079</f>
        <v>0</v>
      </c>
      <c r="AO56" s="337">
        <f>'MACROATTIVITÀ D'!I1085</f>
        <v>0</v>
      </c>
      <c r="AP56" s="337">
        <f>'MACROATTIVITÀ D'!I1080</f>
        <v>0</v>
      </c>
      <c r="AQ56" s="337">
        <f>'MACROATTIVITÀ D'!I1081</f>
        <v>0</v>
      </c>
      <c r="AR56" s="337">
        <f>'MACROATTIVITÀ D'!I1082+'MACROATTIVITÀ D'!I1083+'MACROATTIVITÀ D'!I1084</f>
        <v>0</v>
      </c>
      <c r="AS56" s="338">
        <f>'MACROATTIVITÀ D'!$I1088</f>
        <v>0</v>
      </c>
      <c r="AT56" s="338">
        <f>'MACROATTIVITÀ D'!$I1089</f>
        <v>0</v>
      </c>
      <c r="AU56" s="338">
        <f>'MACROATTIVITÀ D'!$I1090</f>
        <v>0</v>
      </c>
      <c r="AV56" s="338">
        <f>'MACROATTIVITÀ D'!$I1091</f>
        <v>0</v>
      </c>
      <c r="AW56" s="338">
        <f>'MACROATTIVITÀ D'!$I1092</f>
        <v>0</v>
      </c>
      <c r="AX56" s="338">
        <f>'MACROATTIVITÀ D'!$I1093</f>
        <v>0</v>
      </c>
      <c r="AY56" s="338">
        <f>'MACROATTIVITÀ D'!$I1094</f>
        <v>0</v>
      </c>
      <c r="AZ56" s="338">
        <f>'MACROATTIVITÀ D'!$I1095</f>
        <v>0</v>
      </c>
      <c r="BA56" s="338">
        <f>'MACROATTIVITÀ D'!$I1096</f>
        <v>0</v>
      </c>
      <c r="BB56" s="339">
        <f>'MACROATTIVITÀ D'!I1086+'MACROATTIVITÀ D'!I1087+'MACROATTIVITÀ D'!I1097</f>
        <v>0</v>
      </c>
      <c r="BC56" s="336">
        <f>'MACROATTIVITÀ D'!K1098</f>
        <v>0</v>
      </c>
      <c r="BD56" s="337">
        <f>'MACROATTIVITÀ D'!K1079</f>
        <v>0</v>
      </c>
      <c r="BE56" s="337">
        <f>'MACROATTIVITÀ D'!K1085</f>
        <v>0</v>
      </c>
      <c r="BF56" s="337">
        <f>'MACROATTIVITÀ D'!K1080</f>
        <v>0</v>
      </c>
      <c r="BG56" s="337">
        <f>'MACROATTIVITÀ D'!K1081</f>
        <v>0</v>
      </c>
      <c r="BH56" s="337">
        <f>'MACROATTIVITÀ D'!K1082+'MACROATTIVITÀ D'!K1083+'MACROATTIVITÀ D'!K1084</f>
        <v>0</v>
      </c>
      <c r="BI56" s="338">
        <f>'MACROATTIVITÀ D'!$K1088</f>
        <v>0</v>
      </c>
      <c r="BJ56" s="338">
        <f>'MACROATTIVITÀ D'!$K1089</f>
        <v>0</v>
      </c>
      <c r="BK56" s="338">
        <f>'MACROATTIVITÀ D'!$K1090</f>
        <v>0</v>
      </c>
      <c r="BL56" s="338">
        <f>'MACROATTIVITÀ D'!$K1091</f>
        <v>0</v>
      </c>
      <c r="BM56" s="338">
        <f>'MACROATTIVITÀ D'!$K1092</f>
        <v>0</v>
      </c>
      <c r="BN56" s="338">
        <f>'MACROATTIVITÀ D'!$K1093</f>
        <v>0</v>
      </c>
      <c r="BO56" s="338">
        <f>'MACROATTIVITÀ D'!$K1094</f>
        <v>0</v>
      </c>
      <c r="BP56" s="338">
        <f>'MACROATTIVITÀ D'!$K1095</f>
        <v>0</v>
      </c>
      <c r="BQ56" s="338">
        <f>'MACROATTIVITÀ D'!$K1096</f>
        <v>0</v>
      </c>
      <c r="BR56" s="338">
        <f>'MACROATTIVITÀ D'!K1086+'MACROATTIVITÀ D'!K1087+'MACROATTIVITÀ D'!K1097</f>
        <v>0</v>
      </c>
      <c r="BS56" s="336">
        <f>'MACROATTIVITÀ D'!E1101</f>
        <v>0</v>
      </c>
      <c r="BT56" s="337">
        <f>'MACROATTIVITÀ D'!E1102</f>
        <v>0</v>
      </c>
      <c r="BU56" s="337">
        <f>'MACROATTIVITÀ D'!E1103</f>
        <v>0</v>
      </c>
      <c r="BV56" s="337">
        <f>'MACROATTIVITÀ D'!E1104</f>
        <v>0</v>
      </c>
      <c r="BW56" s="337">
        <f>'MACROATTIVITÀ D'!E1105</f>
        <v>0</v>
      </c>
      <c r="BX56" s="337">
        <f>'MACROATTIVITÀ D'!E1106</f>
        <v>0</v>
      </c>
      <c r="BY56" s="337">
        <f>'MACROATTIVITÀ D'!E1107</f>
        <v>0</v>
      </c>
      <c r="BZ56" s="337">
        <f>'MACROATTIVITÀ D'!E1108</f>
        <v>0</v>
      </c>
      <c r="CA56" s="338">
        <v>0</v>
      </c>
      <c r="CB56" s="336">
        <f>'MACROATTIVITÀ D'!G1101</f>
        <v>0</v>
      </c>
      <c r="CC56" s="337">
        <f>'MACROATTIVITÀ D'!G1102</f>
        <v>0</v>
      </c>
      <c r="CD56" s="337">
        <f>'MACROATTIVITÀ D'!G1103</f>
        <v>0</v>
      </c>
      <c r="CE56" s="337">
        <f>'MACROATTIVITÀ D'!G1104</f>
        <v>0</v>
      </c>
      <c r="CF56" s="337">
        <f>'MACROATTIVITÀ D'!G1105</f>
        <v>0</v>
      </c>
      <c r="CG56" s="337">
        <f>'MACROATTIVITÀ D'!G1106</f>
        <v>0</v>
      </c>
      <c r="CH56" s="337">
        <f>'MACROATTIVITÀ D'!G1107</f>
        <v>0</v>
      </c>
      <c r="CI56" s="337">
        <f>'MACROATTIVITÀ D'!G1108</f>
        <v>0</v>
      </c>
      <c r="CJ56" s="338">
        <v>0</v>
      </c>
      <c r="CK56" s="336">
        <f>'MACROATTIVITÀ D'!I1101</f>
        <v>0</v>
      </c>
      <c r="CL56" s="337">
        <f>'MACROATTIVITÀ D'!I1102</f>
        <v>0</v>
      </c>
      <c r="CM56" s="337">
        <f>'MACROATTIVITÀ D'!I1103</f>
        <v>0</v>
      </c>
      <c r="CN56" s="337">
        <f>'MACROATTIVITÀ D'!I1104</f>
        <v>0</v>
      </c>
      <c r="CO56" s="337">
        <f>'MACROATTIVITÀ D'!I1105</f>
        <v>0</v>
      </c>
      <c r="CP56" s="337">
        <f>'MACROATTIVITÀ D'!I1106</f>
        <v>0</v>
      </c>
      <c r="CQ56" s="337">
        <f>'MACROATTIVITÀ D'!I1107</f>
        <v>0</v>
      </c>
      <c r="CR56" s="337">
        <f>'MACROATTIVITÀ D'!I1108</f>
        <v>0</v>
      </c>
      <c r="CS56" s="339">
        <v>0</v>
      </c>
      <c r="CT56" s="340">
        <f>'MACROATTIVITÀ D'!K1101</f>
        <v>0</v>
      </c>
      <c r="CU56" s="337">
        <f>'MACROATTIVITÀ D'!K1102</f>
        <v>0</v>
      </c>
      <c r="CV56" s="337">
        <f>'MACROATTIVITÀ D'!K1103</f>
        <v>0</v>
      </c>
      <c r="CW56" s="337">
        <f>'MACROATTIVITÀ D'!K1104</f>
        <v>0</v>
      </c>
      <c r="CX56" s="337">
        <f>'MACROATTIVITÀ D'!K1105</f>
        <v>0</v>
      </c>
      <c r="CY56" s="337">
        <f>'MACROATTIVITÀ D'!K1106</f>
        <v>0</v>
      </c>
      <c r="CZ56" s="337">
        <f>'MACROATTIVITÀ D'!K1107</f>
        <v>0</v>
      </c>
      <c r="DA56" s="337">
        <f>'MACROATTIVITÀ D'!K1108</f>
        <v>0</v>
      </c>
      <c r="DB56" s="339">
        <v>0</v>
      </c>
      <c r="DC56" s="299">
        <f>'MACROATTIVITÀ D'!E1062</f>
        <v>0</v>
      </c>
      <c r="DD56" s="300">
        <f>'MACROATTIVITÀ D'!E1063</f>
        <v>0</v>
      </c>
      <c r="DE56" s="300">
        <f>'MACROATTIVITÀ D'!E1065</f>
        <v>0</v>
      </c>
      <c r="DF56" s="300">
        <f>'MACROATTIVITÀ D'!E1066</f>
        <v>0</v>
      </c>
      <c r="DG56" s="300">
        <f>'MACROATTIVITÀ D'!E1068</f>
        <v>0</v>
      </c>
      <c r="DH56" s="300">
        <f>'MACROATTIVITÀ D'!E1069</f>
        <v>0</v>
      </c>
      <c r="DI56" s="300">
        <f>'MACROATTIVITÀ D'!E1071</f>
        <v>0</v>
      </c>
      <c r="DJ56" s="301">
        <f>'MACROATTIVITÀ D'!E1072</f>
        <v>0</v>
      </c>
      <c r="DK56" s="299">
        <f>'MACROATTIVITÀ D'!G1062</f>
        <v>0</v>
      </c>
      <c r="DL56" s="300">
        <f>'MACROATTIVITÀ D'!G1063</f>
        <v>0</v>
      </c>
      <c r="DM56" s="300">
        <f>'MACROATTIVITÀ D'!G1065</f>
        <v>0</v>
      </c>
      <c r="DN56" s="300">
        <f>'MACROATTIVITÀ D'!G1066</f>
        <v>0</v>
      </c>
      <c r="DO56" s="300">
        <f>'MACROATTIVITÀ D'!G1068</f>
        <v>0</v>
      </c>
      <c r="DP56" s="300">
        <f>'MACROATTIVITÀ D'!G1069</f>
        <v>0</v>
      </c>
      <c r="DQ56" s="300">
        <f>'MACROATTIVITÀ D'!G1071</f>
        <v>0</v>
      </c>
      <c r="DR56" s="301">
        <f>'MACROATTIVITÀ D'!G1072</f>
        <v>0</v>
      </c>
      <c r="DS56" s="299">
        <f>'MACROATTIVITÀ D'!I1062</f>
        <v>0</v>
      </c>
      <c r="DT56" s="300">
        <f>'MACROATTIVITÀ D'!I1063</f>
        <v>0</v>
      </c>
      <c r="DU56" s="300">
        <f>'MACROATTIVITÀ D'!I1065</f>
        <v>0</v>
      </c>
      <c r="DV56" s="300">
        <f>'MACROATTIVITÀ D'!I1066</f>
        <v>0</v>
      </c>
      <c r="DW56" s="300">
        <f>'MACROATTIVITÀ D'!I1068</f>
        <v>0</v>
      </c>
      <c r="DX56" s="300">
        <f>'MACROATTIVITÀ D'!I1069</f>
        <v>0</v>
      </c>
      <c r="DY56" s="300">
        <f>'MACROATTIVITÀ D'!I1071</f>
        <v>0</v>
      </c>
      <c r="DZ56" s="301">
        <f>'MACROATTIVITÀ D'!I1072</f>
        <v>0</v>
      </c>
      <c r="EA56" s="302">
        <f>'MACROATTIVITÀ D'!K1062</f>
        <v>0</v>
      </c>
      <c r="EB56" s="300">
        <f>'MACROATTIVITÀ D'!K1063</f>
        <v>0</v>
      </c>
      <c r="EC56" s="300">
        <f>'MACROATTIVITÀ D'!K1065</f>
        <v>0</v>
      </c>
      <c r="ED56" s="300">
        <f>'MACROATTIVITÀ D'!K1066</f>
        <v>0</v>
      </c>
      <c r="EE56" s="300">
        <f>'MACROATTIVITÀ D'!K1068</f>
        <v>0</v>
      </c>
      <c r="EF56" s="300">
        <f>'MACROATTIVITÀ D'!K1069</f>
        <v>0</v>
      </c>
      <c r="EG56" s="300">
        <f>'MACROATTIVITÀ D'!K1071</f>
        <v>0</v>
      </c>
      <c r="EH56" s="303">
        <f>'MACROATTIVITÀ D'!K1072</f>
        <v>0</v>
      </c>
      <c r="EI56" s="341" t="s">
        <v>430</v>
      </c>
    </row>
    <row r="57" spans="1:139">
      <c r="A57" s="290" t="e">
        <f ca="1">_xlfn.XLOOKUP(B57,'MACROATTIVITÀ D'!C1174,'MACROATTIVITÀ D'!G1174)</f>
        <v>#NAME?</v>
      </c>
      <c r="B57" s="291" t="s">
        <v>252</v>
      </c>
      <c r="C57" s="291" t="s">
        <v>893</v>
      </c>
      <c r="D57" s="292" t="s">
        <v>639</v>
      </c>
      <c r="E57" s="292" t="s">
        <v>662</v>
      </c>
      <c r="F57" s="293" t="s">
        <v>253</v>
      </c>
      <c r="G57" s="336">
        <f>'MACROATTIVITÀ D'!E1225</f>
        <v>0</v>
      </c>
      <c r="H57" s="337">
        <f>'MACROATTIVITÀ D'!E1206</f>
        <v>0</v>
      </c>
      <c r="I57" s="337">
        <f>'MACROATTIVITÀ D'!E1212</f>
        <v>0</v>
      </c>
      <c r="J57" s="337">
        <f>'MACROATTIVITÀ D'!E1207</f>
        <v>0</v>
      </c>
      <c r="K57" s="337">
        <f>'MACROATTIVITÀ D'!E1208</f>
        <v>0</v>
      </c>
      <c r="L57" s="337">
        <f>'MACROATTIVITÀ D'!E1209+'MACROATTIVITÀ D'!E1210+'MACROATTIVITÀ D'!E1211</f>
        <v>0</v>
      </c>
      <c r="M57" s="338">
        <f>'MACROATTIVITÀ D'!$E1215</f>
        <v>0</v>
      </c>
      <c r="N57" s="338">
        <f>'MACROATTIVITÀ D'!$E1216</f>
        <v>0</v>
      </c>
      <c r="O57" s="338">
        <f>'MACROATTIVITÀ D'!$E1217</f>
        <v>0</v>
      </c>
      <c r="P57" s="338">
        <f>'MACROATTIVITÀ D'!$E1218</f>
        <v>0</v>
      </c>
      <c r="Q57" s="338">
        <f>'MACROATTIVITÀ D'!$E1219</f>
        <v>0</v>
      </c>
      <c r="R57" s="338">
        <f>'MACROATTIVITÀ D'!$E1220</f>
        <v>0</v>
      </c>
      <c r="S57" s="338">
        <f>'MACROATTIVITÀ D'!$E1221</f>
        <v>0</v>
      </c>
      <c r="T57" s="338">
        <f>'MACROATTIVITÀ D'!$E1222</f>
        <v>0</v>
      </c>
      <c r="U57" s="338">
        <f>'MACROATTIVITÀ D'!$E1223</f>
        <v>0</v>
      </c>
      <c r="V57" s="339">
        <f>'MACROATTIVITÀ D'!E1213+'MACROATTIVITÀ D'!E1214+'MACROATTIVITÀ D'!E1224</f>
        <v>0</v>
      </c>
      <c r="W57" s="340">
        <f>'MACROATTIVITÀ D'!G1225</f>
        <v>0</v>
      </c>
      <c r="X57" s="337">
        <f>'MACROATTIVITÀ D'!G1206</f>
        <v>0</v>
      </c>
      <c r="Y57" s="337">
        <f>'MACROATTIVITÀ D'!G1212</f>
        <v>0</v>
      </c>
      <c r="Z57" s="337">
        <f>'MACROATTIVITÀ D'!G1207</f>
        <v>0</v>
      </c>
      <c r="AA57" s="337">
        <f>'MACROATTIVITÀ D'!G1208</f>
        <v>0</v>
      </c>
      <c r="AB57" s="337">
        <f>'MACROATTIVITÀ D'!G1209+'MACROATTIVITÀ D'!G1210+'MACROATTIVITÀ D'!G1211</f>
        <v>0</v>
      </c>
      <c r="AC57" s="338">
        <f>'MACROATTIVITÀ D'!$G1215</f>
        <v>0</v>
      </c>
      <c r="AD57" s="338">
        <f>'MACROATTIVITÀ D'!$G1216</f>
        <v>0</v>
      </c>
      <c r="AE57" s="338">
        <f>'MACROATTIVITÀ D'!$G1217</f>
        <v>0</v>
      </c>
      <c r="AF57" s="338">
        <f>'MACROATTIVITÀ D'!$G1218</f>
        <v>0</v>
      </c>
      <c r="AG57" s="338">
        <f>'MACROATTIVITÀ D'!$G1219</f>
        <v>0</v>
      </c>
      <c r="AH57" s="338">
        <f>'MACROATTIVITÀ D'!$G1220</f>
        <v>0</v>
      </c>
      <c r="AI57" s="338">
        <f>'MACROATTIVITÀ D'!$G1221</f>
        <v>0</v>
      </c>
      <c r="AJ57" s="338">
        <f>'MACROATTIVITÀ D'!$G1222</f>
        <v>0</v>
      </c>
      <c r="AK57" s="338">
        <f>'MACROATTIVITÀ D'!$G1223</f>
        <v>0</v>
      </c>
      <c r="AL57" s="338">
        <f>'MACROATTIVITÀ D'!G1213+'MACROATTIVITÀ D'!G1214+'MACROATTIVITÀ D'!G1224</f>
        <v>0</v>
      </c>
      <c r="AM57" s="336">
        <f>'MACROATTIVITÀ D'!I1225</f>
        <v>0</v>
      </c>
      <c r="AN57" s="337">
        <f>'MACROATTIVITÀ D'!I1206</f>
        <v>0</v>
      </c>
      <c r="AO57" s="337">
        <f>'MACROATTIVITÀ D'!I1212</f>
        <v>0</v>
      </c>
      <c r="AP57" s="337">
        <f>'MACROATTIVITÀ D'!I1207</f>
        <v>0</v>
      </c>
      <c r="AQ57" s="337">
        <f>'MACROATTIVITÀ D'!I1208</f>
        <v>0</v>
      </c>
      <c r="AR57" s="337">
        <f>'MACROATTIVITÀ D'!I1209+'MACROATTIVITÀ D'!I1210+'MACROATTIVITÀ D'!I1211</f>
        <v>0</v>
      </c>
      <c r="AS57" s="338">
        <f>'MACROATTIVITÀ D'!$I1215</f>
        <v>0</v>
      </c>
      <c r="AT57" s="338">
        <f>'MACROATTIVITÀ D'!$I1216</f>
        <v>0</v>
      </c>
      <c r="AU57" s="338">
        <f>'MACROATTIVITÀ D'!$I1217</f>
        <v>0</v>
      </c>
      <c r="AV57" s="338">
        <f>'MACROATTIVITÀ D'!$I1218</f>
        <v>0</v>
      </c>
      <c r="AW57" s="338">
        <f>'MACROATTIVITÀ D'!$I1219</f>
        <v>0</v>
      </c>
      <c r="AX57" s="338">
        <f>'MACROATTIVITÀ D'!$I1220</f>
        <v>0</v>
      </c>
      <c r="AY57" s="338">
        <f>'MACROATTIVITÀ D'!$I1221</f>
        <v>0</v>
      </c>
      <c r="AZ57" s="338">
        <f>'MACROATTIVITÀ D'!$I1222</f>
        <v>0</v>
      </c>
      <c r="BA57" s="338">
        <f>'MACROATTIVITÀ D'!$I1223</f>
        <v>0</v>
      </c>
      <c r="BB57" s="339">
        <f>'MACROATTIVITÀ D'!I1213+'MACROATTIVITÀ D'!I1214+'MACROATTIVITÀ D'!I1224</f>
        <v>0</v>
      </c>
      <c r="BC57" s="336">
        <f>'MACROATTIVITÀ D'!K1225</f>
        <v>0</v>
      </c>
      <c r="BD57" s="337">
        <f>'MACROATTIVITÀ D'!K1206</f>
        <v>0</v>
      </c>
      <c r="BE57" s="337">
        <f>'MACROATTIVITÀ D'!K1212</f>
        <v>0</v>
      </c>
      <c r="BF57" s="337">
        <f>'MACROATTIVITÀ D'!K1207</f>
        <v>0</v>
      </c>
      <c r="BG57" s="337">
        <f>'MACROATTIVITÀ D'!K1208</f>
        <v>0</v>
      </c>
      <c r="BH57" s="337">
        <f>'MACROATTIVITÀ D'!K1209+'MACROATTIVITÀ D'!K1210+'MACROATTIVITÀ D'!K1211</f>
        <v>0</v>
      </c>
      <c r="BI57" s="338">
        <f>'MACROATTIVITÀ D'!$K1215</f>
        <v>0</v>
      </c>
      <c r="BJ57" s="338">
        <f>'MACROATTIVITÀ D'!$K1216</f>
        <v>0</v>
      </c>
      <c r="BK57" s="338">
        <f>'MACROATTIVITÀ D'!$K1217</f>
        <v>0</v>
      </c>
      <c r="BL57" s="338">
        <f>'MACROATTIVITÀ D'!$K1218</f>
        <v>0</v>
      </c>
      <c r="BM57" s="338">
        <f>'MACROATTIVITÀ D'!$K1219</f>
        <v>0</v>
      </c>
      <c r="BN57" s="338">
        <f>'MACROATTIVITÀ D'!$K1220</f>
        <v>0</v>
      </c>
      <c r="BO57" s="338">
        <f>'MACROATTIVITÀ D'!$K1221</f>
        <v>0</v>
      </c>
      <c r="BP57" s="338">
        <f>'MACROATTIVITÀ D'!$K1222</f>
        <v>0</v>
      </c>
      <c r="BQ57" s="338">
        <f>'MACROATTIVITÀ D'!$K1223</f>
        <v>0</v>
      </c>
      <c r="BR57" s="338">
        <f>'MACROATTIVITÀ D'!K1213+'MACROATTIVITÀ D'!K1214+'MACROATTIVITÀ D'!K1224</f>
        <v>0</v>
      </c>
      <c r="BS57" s="336">
        <f>'MACROATTIVITÀ D'!E1228</f>
        <v>0</v>
      </c>
      <c r="BT57" s="337">
        <f>'MACROATTIVITÀ D'!E1229</f>
        <v>0</v>
      </c>
      <c r="BU57" s="337">
        <f>'MACROATTIVITÀ D'!E1230</f>
        <v>0</v>
      </c>
      <c r="BV57" s="337">
        <f>'MACROATTIVITÀ D'!E1231</f>
        <v>0</v>
      </c>
      <c r="BW57" s="337">
        <f>'MACROATTIVITÀ D'!E1232</f>
        <v>0</v>
      </c>
      <c r="BX57" s="337">
        <f>'MACROATTIVITÀ D'!E1233</f>
        <v>0</v>
      </c>
      <c r="BY57" s="337">
        <f>'MACROATTIVITÀ D'!E1234</f>
        <v>0</v>
      </c>
      <c r="BZ57" s="337">
        <f>'MACROATTIVITÀ D'!E1235</f>
        <v>0</v>
      </c>
      <c r="CA57" s="338">
        <v>0</v>
      </c>
      <c r="CB57" s="336">
        <f>'MACROATTIVITÀ D'!G1228</f>
        <v>0</v>
      </c>
      <c r="CC57" s="337">
        <f>'MACROATTIVITÀ D'!G1229</f>
        <v>0</v>
      </c>
      <c r="CD57" s="337">
        <f>'MACROATTIVITÀ D'!G1230</f>
        <v>0</v>
      </c>
      <c r="CE57" s="337">
        <f>'MACROATTIVITÀ D'!G1231</f>
        <v>0</v>
      </c>
      <c r="CF57" s="337">
        <f>'MACROATTIVITÀ D'!G1232</f>
        <v>0</v>
      </c>
      <c r="CG57" s="337">
        <f>'MACROATTIVITÀ D'!G1233</f>
        <v>0</v>
      </c>
      <c r="CH57" s="337">
        <f>'MACROATTIVITÀ D'!G1234</f>
        <v>0</v>
      </c>
      <c r="CI57" s="337">
        <f>'MACROATTIVITÀ D'!G1235</f>
        <v>0</v>
      </c>
      <c r="CJ57" s="338">
        <v>0</v>
      </c>
      <c r="CK57" s="336">
        <f>'MACROATTIVITÀ D'!I1228</f>
        <v>0</v>
      </c>
      <c r="CL57" s="337">
        <f>'MACROATTIVITÀ D'!I1229</f>
        <v>0</v>
      </c>
      <c r="CM57" s="337">
        <f>'MACROATTIVITÀ D'!I1230</f>
        <v>0</v>
      </c>
      <c r="CN57" s="337">
        <f>'MACROATTIVITÀ D'!I1231</f>
        <v>0</v>
      </c>
      <c r="CO57" s="337">
        <f>'MACROATTIVITÀ D'!I1232</f>
        <v>0</v>
      </c>
      <c r="CP57" s="337">
        <f>'MACROATTIVITÀ D'!I1233</f>
        <v>0</v>
      </c>
      <c r="CQ57" s="337">
        <f>'MACROATTIVITÀ D'!I1234</f>
        <v>0</v>
      </c>
      <c r="CR57" s="337">
        <f>'MACROATTIVITÀ D'!I1235</f>
        <v>0</v>
      </c>
      <c r="CS57" s="339">
        <v>0</v>
      </c>
      <c r="CT57" s="340">
        <f>'MACROATTIVITÀ D'!K1228</f>
        <v>0</v>
      </c>
      <c r="CU57" s="337">
        <f>'MACROATTIVITÀ D'!K1229</f>
        <v>0</v>
      </c>
      <c r="CV57" s="337">
        <f>'MACROATTIVITÀ D'!K1230</f>
        <v>0</v>
      </c>
      <c r="CW57" s="337">
        <f>'MACROATTIVITÀ D'!K1231</f>
        <v>0</v>
      </c>
      <c r="CX57" s="337">
        <f>'MACROATTIVITÀ D'!K1232</f>
        <v>0</v>
      </c>
      <c r="CY57" s="337">
        <f>'MACROATTIVITÀ D'!K1233</f>
        <v>0</v>
      </c>
      <c r="CZ57" s="337">
        <f>'MACROATTIVITÀ D'!K1234</f>
        <v>0</v>
      </c>
      <c r="DA57" s="337">
        <f>'MACROATTIVITÀ D'!K1235</f>
        <v>0</v>
      </c>
      <c r="DB57" s="339">
        <v>0</v>
      </c>
      <c r="DC57" s="299">
        <f>'MACROATTIVITÀ D'!E1189</f>
        <v>0</v>
      </c>
      <c r="DD57" s="300">
        <f>'MACROATTIVITÀ D'!E1190</f>
        <v>0</v>
      </c>
      <c r="DE57" s="300">
        <f>'MACROATTIVITÀ D'!E1192</f>
        <v>0</v>
      </c>
      <c r="DF57" s="300">
        <f>'MACROATTIVITÀ D'!E1193</f>
        <v>0</v>
      </c>
      <c r="DG57" s="300">
        <f>'MACROATTIVITÀ D'!E1195</f>
        <v>0</v>
      </c>
      <c r="DH57" s="300">
        <f>'MACROATTIVITÀ D'!E1196</f>
        <v>0</v>
      </c>
      <c r="DI57" s="300">
        <f>'MACROATTIVITÀ D'!E1198</f>
        <v>0</v>
      </c>
      <c r="DJ57" s="301">
        <f>'MACROATTIVITÀ D'!E1199</f>
        <v>0</v>
      </c>
      <c r="DK57" s="299">
        <f>'MACROATTIVITÀ D'!G1189</f>
        <v>0</v>
      </c>
      <c r="DL57" s="300">
        <f>'MACROATTIVITÀ D'!G1190</f>
        <v>0</v>
      </c>
      <c r="DM57" s="300">
        <f>'MACROATTIVITÀ D'!G1192</f>
        <v>0</v>
      </c>
      <c r="DN57" s="300">
        <f>'MACROATTIVITÀ D'!G1193</f>
        <v>0</v>
      </c>
      <c r="DO57" s="300">
        <f>'MACROATTIVITÀ D'!G1195</f>
        <v>0</v>
      </c>
      <c r="DP57" s="300">
        <f>'MACROATTIVITÀ D'!G1196</f>
        <v>0</v>
      </c>
      <c r="DQ57" s="300">
        <f>'MACROATTIVITÀ D'!G1198</f>
        <v>0</v>
      </c>
      <c r="DR57" s="301">
        <f>'MACROATTIVITÀ D'!G1199</f>
        <v>0</v>
      </c>
      <c r="DS57" s="299">
        <f>'MACROATTIVITÀ D'!I1189</f>
        <v>0</v>
      </c>
      <c r="DT57" s="300">
        <f>'MACROATTIVITÀ D'!I1190</f>
        <v>0</v>
      </c>
      <c r="DU57" s="300">
        <f>'MACROATTIVITÀ D'!I1192</f>
        <v>0</v>
      </c>
      <c r="DV57" s="300">
        <f>'MACROATTIVITÀ D'!I1193</f>
        <v>0</v>
      </c>
      <c r="DW57" s="300">
        <f>'MACROATTIVITÀ D'!I1195</f>
        <v>0</v>
      </c>
      <c r="DX57" s="300">
        <f>'MACROATTIVITÀ D'!I1196</f>
        <v>0</v>
      </c>
      <c r="DY57" s="300">
        <f>'MACROATTIVITÀ D'!I1198</f>
        <v>0</v>
      </c>
      <c r="DZ57" s="301">
        <f>'MACROATTIVITÀ D'!I1199</f>
        <v>0</v>
      </c>
      <c r="EA57" s="302">
        <f>'MACROATTIVITÀ D'!K1189</f>
        <v>0</v>
      </c>
      <c r="EB57" s="300">
        <f>'MACROATTIVITÀ D'!K1190</f>
        <v>0</v>
      </c>
      <c r="EC57" s="300">
        <f>'MACROATTIVITÀ D'!K1192</f>
        <v>0</v>
      </c>
      <c r="ED57" s="300">
        <f>'MACROATTIVITÀ D'!K1193</f>
        <v>0</v>
      </c>
      <c r="EE57" s="300">
        <f>'MACROATTIVITÀ D'!K1195</f>
        <v>0</v>
      </c>
      <c r="EF57" s="300">
        <f>'MACROATTIVITÀ D'!K1196</f>
        <v>0</v>
      </c>
      <c r="EG57" s="300">
        <f>'MACROATTIVITÀ D'!K1198</f>
        <v>0</v>
      </c>
      <c r="EH57" s="303">
        <f>'MACROATTIVITÀ D'!K1199</f>
        <v>0</v>
      </c>
      <c r="EI57" s="341" t="s">
        <v>497</v>
      </c>
    </row>
    <row r="58" spans="1:139">
      <c r="A58" s="290" t="e">
        <f ca="1">_xlfn.XLOOKUP(B58,'MACROATTIVITÀ D'!C1301,'MACROATTIVITÀ D'!G1301)</f>
        <v>#NAME?</v>
      </c>
      <c r="B58" s="291" t="s">
        <v>256</v>
      </c>
      <c r="C58" s="291" t="s">
        <v>893</v>
      </c>
      <c r="D58" s="292" t="s">
        <v>639</v>
      </c>
      <c r="E58" s="292" t="s">
        <v>663</v>
      </c>
      <c r="F58" s="293" t="s">
        <v>257</v>
      </c>
      <c r="G58" s="336">
        <f>'MACROATTIVITÀ D'!E1352</f>
        <v>0</v>
      </c>
      <c r="H58" s="337">
        <f>'MACROATTIVITÀ D'!E1333</f>
        <v>0</v>
      </c>
      <c r="I58" s="337">
        <f>'MACROATTIVITÀ D'!E1339</f>
        <v>0</v>
      </c>
      <c r="J58" s="337">
        <f>'MACROATTIVITÀ D'!E1334</f>
        <v>0</v>
      </c>
      <c r="K58" s="337">
        <f>'MACROATTIVITÀ D'!E1335</f>
        <v>0</v>
      </c>
      <c r="L58" s="337">
        <f>'MACROATTIVITÀ D'!E1336+'MACROATTIVITÀ D'!E1337+'MACROATTIVITÀ D'!E1338</f>
        <v>0</v>
      </c>
      <c r="M58" s="338">
        <f>'MACROATTIVITÀ D'!$E1342</f>
        <v>0</v>
      </c>
      <c r="N58" s="338">
        <f>'MACROATTIVITÀ D'!$E1343</f>
        <v>0</v>
      </c>
      <c r="O58" s="338">
        <f>'MACROATTIVITÀ D'!$E1344</f>
        <v>0</v>
      </c>
      <c r="P58" s="338">
        <f>'MACROATTIVITÀ D'!$E1345</f>
        <v>0</v>
      </c>
      <c r="Q58" s="338">
        <f>'MACROATTIVITÀ D'!$E1346</f>
        <v>0</v>
      </c>
      <c r="R58" s="338">
        <f>'MACROATTIVITÀ D'!$E1347</f>
        <v>0</v>
      </c>
      <c r="S58" s="338">
        <f>'MACROATTIVITÀ D'!$E1348</f>
        <v>0</v>
      </c>
      <c r="T58" s="338">
        <f>'MACROATTIVITÀ D'!$E1349</f>
        <v>0</v>
      </c>
      <c r="U58" s="338">
        <f>'MACROATTIVITÀ D'!$E1350</f>
        <v>0</v>
      </c>
      <c r="V58" s="339">
        <f>'MACROATTIVITÀ D'!E1340+'MACROATTIVITÀ D'!E1341+'MACROATTIVITÀ D'!E1351</f>
        <v>0</v>
      </c>
      <c r="W58" s="340">
        <f>'MACROATTIVITÀ D'!G1352</f>
        <v>0</v>
      </c>
      <c r="X58" s="337">
        <f>'MACROATTIVITÀ D'!G1333</f>
        <v>0</v>
      </c>
      <c r="Y58" s="337">
        <f>'MACROATTIVITÀ D'!G1339</f>
        <v>0</v>
      </c>
      <c r="Z58" s="337">
        <f>'MACROATTIVITÀ D'!G1334</f>
        <v>0</v>
      </c>
      <c r="AA58" s="337">
        <f>'MACROATTIVITÀ D'!G1335</f>
        <v>0</v>
      </c>
      <c r="AB58" s="337">
        <f>'MACROATTIVITÀ D'!G1336+'MACROATTIVITÀ D'!G1337+'MACROATTIVITÀ D'!G1338</f>
        <v>0</v>
      </c>
      <c r="AC58" s="338">
        <f>'MACROATTIVITÀ D'!$G1342</f>
        <v>0</v>
      </c>
      <c r="AD58" s="338">
        <f>'MACROATTIVITÀ D'!$G1343</f>
        <v>0</v>
      </c>
      <c r="AE58" s="338">
        <f>'MACROATTIVITÀ D'!$G1344</f>
        <v>0</v>
      </c>
      <c r="AF58" s="338">
        <f>'MACROATTIVITÀ D'!$G1345</f>
        <v>0</v>
      </c>
      <c r="AG58" s="338">
        <f>'MACROATTIVITÀ D'!$G1346</f>
        <v>0</v>
      </c>
      <c r="AH58" s="338">
        <f>'MACROATTIVITÀ D'!$G1347</f>
        <v>0</v>
      </c>
      <c r="AI58" s="338">
        <f>'MACROATTIVITÀ D'!$G1348</f>
        <v>0</v>
      </c>
      <c r="AJ58" s="338">
        <f>'MACROATTIVITÀ D'!$G1349</f>
        <v>0</v>
      </c>
      <c r="AK58" s="338">
        <f>'MACROATTIVITÀ D'!$G1350</f>
        <v>0</v>
      </c>
      <c r="AL58" s="338">
        <f>'MACROATTIVITÀ D'!G1340+'MACROATTIVITÀ D'!G1341+'MACROATTIVITÀ D'!G1351</f>
        <v>0</v>
      </c>
      <c r="AM58" s="336">
        <f>'MACROATTIVITÀ D'!I1352</f>
        <v>0</v>
      </c>
      <c r="AN58" s="337">
        <f>'MACROATTIVITÀ D'!I1333</f>
        <v>0</v>
      </c>
      <c r="AO58" s="337">
        <f>'MACROATTIVITÀ D'!I1339</f>
        <v>0</v>
      </c>
      <c r="AP58" s="337">
        <f>'MACROATTIVITÀ D'!I1334</f>
        <v>0</v>
      </c>
      <c r="AQ58" s="337">
        <f>'MACROATTIVITÀ D'!I1335</f>
        <v>0</v>
      </c>
      <c r="AR58" s="337">
        <f>'MACROATTIVITÀ D'!I1336+'MACROATTIVITÀ D'!I1337+'MACROATTIVITÀ D'!I1338</f>
        <v>0</v>
      </c>
      <c r="AS58" s="338">
        <f>'MACROATTIVITÀ D'!$I1342</f>
        <v>0</v>
      </c>
      <c r="AT58" s="338">
        <f>'MACROATTIVITÀ D'!$I1343</f>
        <v>0</v>
      </c>
      <c r="AU58" s="338">
        <f>'MACROATTIVITÀ D'!$I1344</f>
        <v>0</v>
      </c>
      <c r="AV58" s="338">
        <f>'MACROATTIVITÀ D'!$I1345</f>
        <v>0</v>
      </c>
      <c r="AW58" s="338">
        <f>'MACROATTIVITÀ D'!$I1346</f>
        <v>0</v>
      </c>
      <c r="AX58" s="338">
        <f>'MACROATTIVITÀ D'!$I1347</f>
        <v>0</v>
      </c>
      <c r="AY58" s="338">
        <f>'MACROATTIVITÀ D'!$I1348</f>
        <v>0</v>
      </c>
      <c r="AZ58" s="338">
        <f>'MACROATTIVITÀ D'!$I1349</f>
        <v>0</v>
      </c>
      <c r="BA58" s="338">
        <f>'MACROATTIVITÀ D'!$I1350</f>
        <v>0</v>
      </c>
      <c r="BB58" s="339">
        <f>'MACROATTIVITÀ D'!I1340+'MACROATTIVITÀ D'!I1341+'MACROATTIVITÀ D'!I1351</f>
        <v>0</v>
      </c>
      <c r="BC58" s="336">
        <f>'MACROATTIVITÀ D'!K1352</f>
        <v>0</v>
      </c>
      <c r="BD58" s="337">
        <f>'MACROATTIVITÀ D'!K1333</f>
        <v>0</v>
      </c>
      <c r="BE58" s="337">
        <f>'MACROATTIVITÀ D'!K1339</f>
        <v>0</v>
      </c>
      <c r="BF58" s="337">
        <f>'MACROATTIVITÀ D'!K1334</f>
        <v>0</v>
      </c>
      <c r="BG58" s="337">
        <f>'MACROATTIVITÀ D'!K1335</f>
        <v>0</v>
      </c>
      <c r="BH58" s="337">
        <f>'MACROATTIVITÀ D'!K1336+'MACROATTIVITÀ D'!K1337+'MACROATTIVITÀ D'!K1338</f>
        <v>0</v>
      </c>
      <c r="BI58" s="338">
        <f>'MACROATTIVITÀ D'!$K1342</f>
        <v>0</v>
      </c>
      <c r="BJ58" s="338">
        <f>'MACROATTIVITÀ D'!$K1343</f>
        <v>0</v>
      </c>
      <c r="BK58" s="338">
        <f>'MACROATTIVITÀ D'!$K1344</f>
        <v>0</v>
      </c>
      <c r="BL58" s="338">
        <f>'MACROATTIVITÀ D'!$K1345</f>
        <v>0</v>
      </c>
      <c r="BM58" s="338">
        <f>'MACROATTIVITÀ D'!$K1346</f>
        <v>0</v>
      </c>
      <c r="BN58" s="338">
        <f>'MACROATTIVITÀ D'!$K1347</f>
        <v>0</v>
      </c>
      <c r="BO58" s="338">
        <f>'MACROATTIVITÀ D'!$K1348</f>
        <v>0</v>
      </c>
      <c r="BP58" s="338">
        <f>'MACROATTIVITÀ D'!$K1349</f>
        <v>0</v>
      </c>
      <c r="BQ58" s="338">
        <f>'MACROATTIVITÀ D'!$K1350</f>
        <v>0</v>
      </c>
      <c r="BR58" s="338">
        <f>'MACROATTIVITÀ D'!K1340+'MACROATTIVITÀ D'!K1341+'MACROATTIVITÀ D'!K1351</f>
        <v>0</v>
      </c>
      <c r="BS58" s="336">
        <f>'MACROATTIVITÀ D'!E1355</f>
        <v>0</v>
      </c>
      <c r="BT58" s="337">
        <f>'MACROATTIVITÀ D'!E1356</f>
        <v>0</v>
      </c>
      <c r="BU58" s="337">
        <f>'MACROATTIVITÀ D'!E1357</f>
        <v>0</v>
      </c>
      <c r="BV58" s="337">
        <f>'MACROATTIVITÀ D'!E1358</f>
        <v>0</v>
      </c>
      <c r="BW58" s="337">
        <f>'MACROATTIVITÀ D'!E1359</f>
        <v>0</v>
      </c>
      <c r="BX58" s="337">
        <f>'MACROATTIVITÀ D'!E1360</f>
        <v>0</v>
      </c>
      <c r="BY58" s="337">
        <f>'MACROATTIVITÀ D'!E1361</f>
        <v>0</v>
      </c>
      <c r="BZ58" s="337">
        <f>'MACROATTIVITÀ D'!E1362</f>
        <v>0</v>
      </c>
      <c r="CA58" s="338">
        <v>0</v>
      </c>
      <c r="CB58" s="336">
        <f>'MACROATTIVITÀ D'!G1355</f>
        <v>0</v>
      </c>
      <c r="CC58" s="337">
        <f>'MACROATTIVITÀ D'!G1356</f>
        <v>0</v>
      </c>
      <c r="CD58" s="337">
        <f>'MACROATTIVITÀ D'!G1357</f>
        <v>0</v>
      </c>
      <c r="CE58" s="337">
        <f>'MACROATTIVITÀ D'!G1358</f>
        <v>0</v>
      </c>
      <c r="CF58" s="337">
        <f>'MACROATTIVITÀ D'!G1359</f>
        <v>0</v>
      </c>
      <c r="CG58" s="337">
        <f>'MACROATTIVITÀ D'!G1360</f>
        <v>0</v>
      </c>
      <c r="CH58" s="337">
        <f>'MACROATTIVITÀ D'!G1361</f>
        <v>0</v>
      </c>
      <c r="CI58" s="337">
        <f>'MACROATTIVITÀ D'!G1362</f>
        <v>0</v>
      </c>
      <c r="CJ58" s="338">
        <v>0</v>
      </c>
      <c r="CK58" s="336">
        <f>'MACROATTIVITÀ D'!I1355</f>
        <v>0</v>
      </c>
      <c r="CL58" s="337">
        <f>'MACROATTIVITÀ D'!I1356</f>
        <v>0</v>
      </c>
      <c r="CM58" s="337">
        <f>'MACROATTIVITÀ D'!I1357</f>
        <v>0</v>
      </c>
      <c r="CN58" s="337">
        <f>'MACROATTIVITÀ D'!I1358</f>
        <v>0</v>
      </c>
      <c r="CO58" s="337">
        <f>'MACROATTIVITÀ D'!I1359</f>
        <v>0</v>
      </c>
      <c r="CP58" s="337">
        <f>'MACROATTIVITÀ D'!I1360</f>
        <v>0</v>
      </c>
      <c r="CQ58" s="337">
        <f>'MACROATTIVITÀ D'!I1361</f>
        <v>0</v>
      </c>
      <c r="CR58" s="337">
        <f>'MACROATTIVITÀ D'!I1362</f>
        <v>0</v>
      </c>
      <c r="CS58" s="339">
        <v>0</v>
      </c>
      <c r="CT58" s="340">
        <f>'MACROATTIVITÀ D'!K1355</f>
        <v>0</v>
      </c>
      <c r="CU58" s="337">
        <f>'MACROATTIVITÀ D'!K1356</f>
        <v>0</v>
      </c>
      <c r="CV58" s="337">
        <f>'MACROATTIVITÀ D'!K1357</f>
        <v>0</v>
      </c>
      <c r="CW58" s="337">
        <f>'MACROATTIVITÀ D'!K1358</f>
        <v>0</v>
      </c>
      <c r="CX58" s="337">
        <f>'MACROATTIVITÀ D'!K1359</f>
        <v>0</v>
      </c>
      <c r="CY58" s="337">
        <f>'MACROATTIVITÀ D'!K1360</f>
        <v>0</v>
      </c>
      <c r="CZ58" s="337">
        <f>'MACROATTIVITÀ D'!K1361</f>
        <v>0</v>
      </c>
      <c r="DA58" s="337">
        <f>'MACROATTIVITÀ D'!K1362</f>
        <v>0</v>
      </c>
      <c r="DB58" s="339">
        <v>0</v>
      </c>
      <c r="DC58" s="299">
        <f>'MACROATTIVITÀ D'!E1316</f>
        <v>0</v>
      </c>
      <c r="DD58" s="300">
        <f>'MACROATTIVITÀ D'!E1317</f>
        <v>0</v>
      </c>
      <c r="DE58" s="300">
        <f>'MACROATTIVITÀ D'!E1319</f>
        <v>0</v>
      </c>
      <c r="DF58" s="300">
        <f>'MACROATTIVITÀ D'!E1320</f>
        <v>0</v>
      </c>
      <c r="DG58" s="300">
        <f>'MACROATTIVITÀ D'!E1322</f>
        <v>0</v>
      </c>
      <c r="DH58" s="300">
        <f>'MACROATTIVITÀ D'!E1323</f>
        <v>0</v>
      </c>
      <c r="DI58" s="300">
        <f>'MACROATTIVITÀ D'!E1325</f>
        <v>0</v>
      </c>
      <c r="DJ58" s="301">
        <f>'MACROATTIVITÀ D'!E1326</f>
        <v>0</v>
      </c>
      <c r="DK58" s="299">
        <f>'MACROATTIVITÀ D'!G1316</f>
        <v>0</v>
      </c>
      <c r="DL58" s="300">
        <f>'MACROATTIVITÀ D'!G1317</f>
        <v>0</v>
      </c>
      <c r="DM58" s="300">
        <f>'MACROATTIVITÀ D'!G1319</f>
        <v>0</v>
      </c>
      <c r="DN58" s="300">
        <f>'MACROATTIVITÀ D'!G1320</f>
        <v>0</v>
      </c>
      <c r="DO58" s="300">
        <f>'MACROATTIVITÀ D'!G1322</f>
        <v>0</v>
      </c>
      <c r="DP58" s="300">
        <f>'MACROATTIVITÀ D'!G1323</f>
        <v>0</v>
      </c>
      <c r="DQ58" s="300">
        <f>'MACROATTIVITÀ D'!G1325</f>
        <v>0</v>
      </c>
      <c r="DR58" s="301">
        <f>'MACROATTIVITÀ D'!G1326</f>
        <v>0</v>
      </c>
      <c r="DS58" s="299">
        <f>'MACROATTIVITÀ D'!I1316</f>
        <v>0</v>
      </c>
      <c r="DT58" s="300">
        <f>'MACROATTIVITÀ D'!I1317</f>
        <v>0</v>
      </c>
      <c r="DU58" s="300">
        <f>'MACROATTIVITÀ D'!I1319</f>
        <v>0</v>
      </c>
      <c r="DV58" s="300">
        <f>'MACROATTIVITÀ D'!I1320</f>
        <v>0</v>
      </c>
      <c r="DW58" s="300">
        <f>'MACROATTIVITÀ D'!I1322</f>
        <v>0</v>
      </c>
      <c r="DX58" s="300">
        <f>'MACROATTIVITÀ D'!I1323</f>
        <v>0</v>
      </c>
      <c r="DY58" s="300">
        <f>'MACROATTIVITÀ D'!I1325</f>
        <v>0</v>
      </c>
      <c r="DZ58" s="301">
        <f>'MACROATTIVITÀ D'!I1326</f>
        <v>0</v>
      </c>
      <c r="EA58" s="302">
        <f>'MACROATTIVITÀ D'!K1316</f>
        <v>0</v>
      </c>
      <c r="EB58" s="300">
        <f>'MACROATTIVITÀ D'!K1317</f>
        <v>0</v>
      </c>
      <c r="EC58" s="300">
        <f>'MACROATTIVITÀ D'!K1319</f>
        <v>0</v>
      </c>
      <c r="ED58" s="300">
        <f>'MACROATTIVITÀ D'!K1320</f>
        <v>0</v>
      </c>
      <c r="EE58" s="300">
        <f>'MACROATTIVITÀ D'!K1322</f>
        <v>0</v>
      </c>
      <c r="EF58" s="300">
        <f>'MACROATTIVITÀ D'!K1323</f>
        <v>0</v>
      </c>
      <c r="EG58" s="300">
        <f>'MACROATTIVITÀ D'!K1325</f>
        <v>0</v>
      </c>
      <c r="EH58" s="303">
        <f>'MACROATTIVITÀ D'!K1326</f>
        <v>0</v>
      </c>
      <c r="EI58" s="341" t="s">
        <v>497</v>
      </c>
    </row>
    <row r="59" spans="1:139">
      <c r="A59" s="343" t="e">
        <f ca="1">_xlfn.XLOOKUP(B59,'MACROATTIVITÀ D'!C1428,'MACROATTIVITÀ D'!G1428)</f>
        <v>#NAME?</v>
      </c>
      <c r="B59" s="344" t="s">
        <v>260</v>
      </c>
      <c r="C59" s="344" t="s">
        <v>893</v>
      </c>
      <c r="D59" s="345" t="s">
        <v>639</v>
      </c>
      <c r="E59" s="345" t="s">
        <v>663</v>
      </c>
      <c r="F59" s="346" t="s">
        <v>1048</v>
      </c>
      <c r="G59" s="347">
        <f>'MACROATTIVITÀ D'!E1479</f>
        <v>0</v>
      </c>
      <c r="H59" s="348">
        <f>'MACROATTIVITÀ D'!E1460</f>
        <v>0</v>
      </c>
      <c r="I59" s="348">
        <f>'MACROATTIVITÀ D'!E1466</f>
        <v>0</v>
      </c>
      <c r="J59" s="348">
        <f>'MACROATTIVITÀ D'!E1461</f>
        <v>0</v>
      </c>
      <c r="K59" s="348">
        <f>'MACROATTIVITÀ D'!E1462</f>
        <v>0</v>
      </c>
      <c r="L59" s="348">
        <f>'MACROATTIVITÀ D'!E1463+'MACROATTIVITÀ D'!E1464+'MACROATTIVITÀ D'!E1465</f>
        <v>0</v>
      </c>
      <c r="M59" s="349">
        <f>'MACROATTIVITÀ D'!$E1469</f>
        <v>0</v>
      </c>
      <c r="N59" s="349">
        <f>'MACROATTIVITÀ D'!$E1470</f>
        <v>0</v>
      </c>
      <c r="O59" s="349">
        <f>'MACROATTIVITÀ D'!$E1471</f>
        <v>0</v>
      </c>
      <c r="P59" s="349">
        <f>'MACROATTIVITÀ D'!$E1472</f>
        <v>0</v>
      </c>
      <c r="Q59" s="349">
        <f>'MACROATTIVITÀ D'!$E1473</f>
        <v>0</v>
      </c>
      <c r="R59" s="349">
        <f>'MACROATTIVITÀ D'!$E1474</f>
        <v>0</v>
      </c>
      <c r="S59" s="349">
        <f>'MACROATTIVITÀ D'!$E1475</f>
        <v>0</v>
      </c>
      <c r="T59" s="349">
        <f>'MACROATTIVITÀ D'!$E1476</f>
        <v>0</v>
      </c>
      <c r="U59" s="349">
        <f>'MACROATTIVITÀ D'!$E1477</f>
        <v>0</v>
      </c>
      <c r="V59" s="350">
        <f>'MACROATTIVITÀ D'!E1467+'MACROATTIVITÀ D'!E1468+'MACROATTIVITÀ D'!E1478</f>
        <v>0</v>
      </c>
      <c r="W59" s="351">
        <f>'MACROATTIVITÀ D'!G1479</f>
        <v>0</v>
      </c>
      <c r="X59" s="348">
        <f>'MACROATTIVITÀ D'!G1460</f>
        <v>0</v>
      </c>
      <c r="Y59" s="348">
        <f>'MACROATTIVITÀ D'!G1466</f>
        <v>0</v>
      </c>
      <c r="Z59" s="348">
        <f>'MACROATTIVITÀ D'!G1461</f>
        <v>0</v>
      </c>
      <c r="AA59" s="348">
        <f>'MACROATTIVITÀ D'!G1462</f>
        <v>0</v>
      </c>
      <c r="AB59" s="348">
        <f>'MACROATTIVITÀ D'!G1463+'MACROATTIVITÀ D'!G1464+'MACROATTIVITÀ D'!G1465</f>
        <v>0</v>
      </c>
      <c r="AC59" s="349">
        <f>'MACROATTIVITÀ D'!$G1469</f>
        <v>0</v>
      </c>
      <c r="AD59" s="349">
        <f>'MACROATTIVITÀ D'!$G1470</f>
        <v>0</v>
      </c>
      <c r="AE59" s="349">
        <f>'MACROATTIVITÀ D'!$G1471</f>
        <v>0</v>
      </c>
      <c r="AF59" s="349">
        <f>'MACROATTIVITÀ D'!$G1472</f>
        <v>0</v>
      </c>
      <c r="AG59" s="349">
        <f>'MACROATTIVITÀ D'!$G1473</f>
        <v>0</v>
      </c>
      <c r="AH59" s="349">
        <f>'MACROATTIVITÀ D'!$G1474</f>
        <v>0</v>
      </c>
      <c r="AI59" s="349">
        <f>'MACROATTIVITÀ D'!$G1475</f>
        <v>0</v>
      </c>
      <c r="AJ59" s="349">
        <f>'MACROATTIVITÀ D'!$G1476</f>
        <v>0</v>
      </c>
      <c r="AK59" s="349">
        <f>'MACROATTIVITÀ D'!$G1477</f>
        <v>0</v>
      </c>
      <c r="AL59" s="349">
        <f>'MACROATTIVITÀ D'!G1467+'MACROATTIVITÀ D'!G1468+'MACROATTIVITÀ D'!G1478</f>
        <v>0</v>
      </c>
      <c r="AM59" s="347">
        <f>'MACROATTIVITÀ D'!I1479</f>
        <v>0</v>
      </c>
      <c r="AN59" s="348">
        <f>'MACROATTIVITÀ D'!I1460</f>
        <v>0</v>
      </c>
      <c r="AO59" s="348">
        <f>'MACROATTIVITÀ D'!I1466</f>
        <v>0</v>
      </c>
      <c r="AP59" s="348">
        <f>'MACROATTIVITÀ D'!I1461</f>
        <v>0</v>
      </c>
      <c r="AQ59" s="348">
        <f>'MACROATTIVITÀ D'!I1462</f>
        <v>0</v>
      </c>
      <c r="AR59" s="348">
        <f>'MACROATTIVITÀ D'!I1463+'MACROATTIVITÀ D'!I1464+'MACROATTIVITÀ D'!I1465</f>
        <v>0</v>
      </c>
      <c r="AS59" s="349">
        <f>'MACROATTIVITÀ D'!$I1469</f>
        <v>0</v>
      </c>
      <c r="AT59" s="349">
        <f>'MACROATTIVITÀ D'!$I1470</f>
        <v>0</v>
      </c>
      <c r="AU59" s="349">
        <f>'MACROATTIVITÀ D'!$I1471</f>
        <v>0</v>
      </c>
      <c r="AV59" s="349">
        <f>'MACROATTIVITÀ D'!$I1472</f>
        <v>0</v>
      </c>
      <c r="AW59" s="349">
        <f>'MACROATTIVITÀ D'!$I1473</f>
        <v>0</v>
      </c>
      <c r="AX59" s="349">
        <f>'MACROATTIVITÀ D'!$I1474</f>
        <v>0</v>
      </c>
      <c r="AY59" s="349">
        <f>'MACROATTIVITÀ D'!$I1475</f>
        <v>0</v>
      </c>
      <c r="AZ59" s="349">
        <f>'MACROATTIVITÀ D'!$I1476</f>
        <v>0</v>
      </c>
      <c r="BA59" s="349">
        <f>'MACROATTIVITÀ D'!$I1477</f>
        <v>0</v>
      </c>
      <c r="BB59" s="350">
        <f>'MACROATTIVITÀ D'!I1467+'MACROATTIVITÀ D'!I1468+'MACROATTIVITÀ D'!I1478</f>
        <v>0</v>
      </c>
      <c r="BC59" s="347">
        <f>'MACROATTIVITÀ D'!K1479</f>
        <v>0</v>
      </c>
      <c r="BD59" s="348">
        <f>'MACROATTIVITÀ D'!K1460</f>
        <v>0</v>
      </c>
      <c r="BE59" s="348">
        <f>'MACROATTIVITÀ D'!K1466</f>
        <v>0</v>
      </c>
      <c r="BF59" s="348">
        <f>'MACROATTIVITÀ D'!K1461</f>
        <v>0</v>
      </c>
      <c r="BG59" s="348">
        <f>'MACROATTIVITÀ D'!K1462</f>
        <v>0</v>
      </c>
      <c r="BH59" s="348">
        <f>'MACROATTIVITÀ D'!K1463+'MACROATTIVITÀ D'!K1464+'MACROATTIVITÀ D'!K1465</f>
        <v>0</v>
      </c>
      <c r="BI59" s="349">
        <f>'MACROATTIVITÀ D'!$K1469</f>
        <v>0</v>
      </c>
      <c r="BJ59" s="349">
        <f>'MACROATTIVITÀ D'!$K1470</f>
        <v>0</v>
      </c>
      <c r="BK59" s="349">
        <f>'MACROATTIVITÀ D'!$K1471</f>
        <v>0</v>
      </c>
      <c r="BL59" s="349">
        <f>'MACROATTIVITÀ D'!$K1472</f>
        <v>0</v>
      </c>
      <c r="BM59" s="349">
        <f>'MACROATTIVITÀ D'!$K1473</f>
        <v>0</v>
      </c>
      <c r="BN59" s="349">
        <f>'MACROATTIVITÀ D'!$K1474</f>
        <v>0</v>
      </c>
      <c r="BO59" s="349">
        <f>'MACROATTIVITÀ D'!$K1475</f>
        <v>0</v>
      </c>
      <c r="BP59" s="349">
        <f>'MACROATTIVITÀ D'!$K1476</f>
        <v>0</v>
      </c>
      <c r="BQ59" s="349">
        <f>'MACROATTIVITÀ D'!$K1477</f>
        <v>0</v>
      </c>
      <c r="BR59" s="349">
        <f>'MACROATTIVITÀ D'!K1467+'MACROATTIVITÀ D'!K1468+'MACROATTIVITÀ D'!K1478</f>
        <v>0</v>
      </c>
      <c r="BS59" s="347">
        <f>'MACROATTIVITÀ D'!E1482</f>
        <v>0</v>
      </c>
      <c r="BT59" s="348">
        <f>'MACROATTIVITÀ D'!E1483</f>
        <v>0</v>
      </c>
      <c r="BU59" s="348">
        <f>'MACROATTIVITÀ D'!E1484</f>
        <v>0</v>
      </c>
      <c r="BV59" s="348">
        <f>'MACROATTIVITÀ D'!E1485</f>
        <v>0</v>
      </c>
      <c r="BW59" s="348">
        <f>'MACROATTIVITÀ D'!E1486</f>
        <v>0</v>
      </c>
      <c r="BX59" s="348">
        <f>'MACROATTIVITÀ D'!E1487</f>
        <v>0</v>
      </c>
      <c r="BY59" s="348">
        <f>'MACROATTIVITÀ D'!E1488</f>
        <v>0</v>
      </c>
      <c r="BZ59" s="348">
        <f>'MACROATTIVITÀ D'!E1489</f>
        <v>0</v>
      </c>
      <c r="CA59" s="349">
        <v>0</v>
      </c>
      <c r="CB59" s="347">
        <f>'MACROATTIVITÀ D'!G1482</f>
        <v>0</v>
      </c>
      <c r="CC59" s="348">
        <f>'MACROATTIVITÀ D'!G1483</f>
        <v>0</v>
      </c>
      <c r="CD59" s="348">
        <f>'MACROATTIVITÀ D'!G1484</f>
        <v>0</v>
      </c>
      <c r="CE59" s="348">
        <f>'MACROATTIVITÀ D'!G1485</f>
        <v>0</v>
      </c>
      <c r="CF59" s="348">
        <f>'MACROATTIVITÀ D'!G1486</f>
        <v>0</v>
      </c>
      <c r="CG59" s="348">
        <f>'MACROATTIVITÀ D'!G1487</f>
        <v>0</v>
      </c>
      <c r="CH59" s="348">
        <f>'MACROATTIVITÀ D'!G1488</f>
        <v>0</v>
      </c>
      <c r="CI59" s="348">
        <f>'MACROATTIVITÀ D'!G1489</f>
        <v>0</v>
      </c>
      <c r="CJ59" s="349">
        <v>0</v>
      </c>
      <c r="CK59" s="347">
        <f>'MACROATTIVITÀ D'!I1482</f>
        <v>0</v>
      </c>
      <c r="CL59" s="348">
        <f>'MACROATTIVITÀ D'!I1483</f>
        <v>0</v>
      </c>
      <c r="CM59" s="348">
        <f>'MACROATTIVITÀ D'!I1484</f>
        <v>0</v>
      </c>
      <c r="CN59" s="348">
        <f>'MACROATTIVITÀ D'!I1485</f>
        <v>0</v>
      </c>
      <c r="CO59" s="348">
        <f>'MACROATTIVITÀ D'!I1486</f>
        <v>0</v>
      </c>
      <c r="CP59" s="348">
        <f>'MACROATTIVITÀ D'!I1487</f>
        <v>0</v>
      </c>
      <c r="CQ59" s="348">
        <f>'MACROATTIVITÀ D'!I1488</f>
        <v>0</v>
      </c>
      <c r="CR59" s="348">
        <f>'MACROATTIVITÀ D'!I1489</f>
        <v>0</v>
      </c>
      <c r="CS59" s="350">
        <v>0</v>
      </c>
      <c r="CT59" s="351">
        <f>'MACROATTIVITÀ D'!K1482</f>
        <v>0</v>
      </c>
      <c r="CU59" s="348">
        <f>'MACROATTIVITÀ D'!K1483</f>
        <v>0</v>
      </c>
      <c r="CV59" s="348">
        <f>'MACROATTIVITÀ D'!K1484</f>
        <v>0</v>
      </c>
      <c r="CW59" s="348">
        <f>'MACROATTIVITÀ D'!K1485</f>
        <v>0</v>
      </c>
      <c r="CX59" s="348">
        <f>'MACROATTIVITÀ D'!K1486</f>
        <v>0</v>
      </c>
      <c r="CY59" s="348">
        <f>'MACROATTIVITÀ D'!K1487</f>
        <v>0</v>
      </c>
      <c r="CZ59" s="348">
        <f>'MACROATTIVITÀ D'!K1488</f>
        <v>0</v>
      </c>
      <c r="DA59" s="348">
        <f>'MACROATTIVITÀ D'!K1489</f>
        <v>0</v>
      </c>
      <c r="DB59" s="350">
        <v>0</v>
      </c>
      <c r="DC59" s="352">
        <f>'MACROATTIVITÀ D'!E1443</f>
        <v>0</v>
      </c>
      <c r="DD59" s="353">
        <f>'MACROATTIVITÀ D'!E1444</f>
        <v>0</v>
      </c>
      <c r="DE59" s="353">
        <f>'MACROATTIVITÀ D'!E1446</f>
        <v>0</v>
      </c>
      <c r="DF59" s="353">
        <f>'MACROATTIVITÀ D'!E1447</f>
        <v>0</v>
      </c>
      <c r="DG59" s="353">
        <f>'MACROATTIVITÀ D'!E1449</f>
        <v>0</v>
      </c>
      <c r="DH59" s="353">
        <f>'MACROATTIVITÀ D'!E1450</f>
        <v>0</v>
      </c>
      <c r="DI59" s="353">
        <f>'MACROATTIVITÀ D'!E1452</f>
        <v>0</v>
      </c>
      <c r="DJ59" s="354">
        <f>'MACROATTIVITÀ D'!E1453</f>
        <v>0</v>
      </c>
      <c r="DK59" s="352">
        <f>'MACROATTIVITÀ D'!G1443</f>
        <v>0</v>
      </c>
      <c r="DL59" s="353">
        <f>'MACROATTIVITÀ D'!G1444</f>
        <v>0</v>
      </c>
      <c r="DM59" s="353">
        <f>'MACROATTIVITÀ D'!G1446</f>
        <v>0</v>
      </c>
      <c r="DN59" s="353">
        <f>'MACROATTIVITÀ D'!G1447</f>
        <v>0</v>
      </c>
      <c r="DO59" s="353">
        <f>'MACROATTIVITÀ D'!G1449</f>
        <v>0</v>
      </c>
      <c r="DP59" s="353">
        <f>'MACROATTIVITÀ D'!G1450</f>
        <v>0</v>
      </c>
      <c r="DQ59" s="353">
        <f>'MACROATTIVITÀ D'!G1452</f>
        <v>0</v>
      </c>
      <c r="DR59" s="354">
        <f>'MACROATTIVITÀ D'!G1453</f>
        <v>0</v>
      </c>
      <c r="DS59" s="352">
        <f>'MACROATTIVITÀ D'!I1443</f>
        <v>0</v>
      </c>
      <c r="DT59" s="353">
        <f>'MACROATTIVITÀ D'!I1444</f>
        <v>0</v>
      </c>
      <c r="DU59" s="353">
        <f>'MACROATTIVITÀ D'!I1446</f>
        <v>0</v>
      </c>
      <c r="DV59" s="353">
        <f>'MACROATTIVITÀ D'!I1447</f>
        <v>0</v>
      </c>
      <c r="DW59" s="353">
        <f>'MACROATTIVITÀ D'!I1449</f>
        <v>0</v>
      </c>
      <c r="DX59" s="353">
        <f>'MACROATTIVITÀ D'!I1450</f>
        <v>0</v>
      </c>
      <c r="DY59" s="353">
        <f>'MACROATTIVITÀ D'!I1452</f>
        <v>0</v>
      </c>
      <c r="DZ59" s="354">
        <f>'MACROATTIVITÀ D'!I1453</f>
        <v>0</v>
      </c>
      <c r="EA59" s="355">
        <f>'MACROATTIVITÀ D'!K1443</f>
        <v>0</v>
      </c>
      <c r="EB59" s="353">
        <f>'MACROATTIVITÀ D'!K1444</f>
        <v>0</v>
      </c>
      <c r="EC59" s="353">
        <f>'MACROATTIVITÀ D'!K1446</f>
        <v>0</v>
      </c>
      <c r="ED59" s="353">
        <f>'MACROATTIVITÀ D'!K1447</f>
        <v>0</v>
      </c>
      <c r="EE59" s="353">
        <f>'MACROATTIVITÀ D'!K1449</f>
        <v>0</v>
      </c>
      <c r="EF59" s="353">
        <f>'MACROATTIVITÀ D'!K1450</f>
        <v>0</v>
      </c>
      <c r="EG59" s="353">
        <f>'MACROATTIVITÀ D'!K1452</f>
        <v>0</v>
      </c>
      <c r="EH59" s="356">
        <f>'MACROATTIVITÀ D'!K1453</f>
        <v>0</v>
      </c>
      <c r="EI59" s="357" t="s">
        <v>430</v>
      </c>
    </row>
    <row r="60" spans="1:139">
      <c r="A60" s="275" t="e">
        <f ca="1">_xlfn.XLOOKUP(B60,'MACROATTIVITÀ E'!C32,'MACROATTIVITÀ E'!G32)</f>
        <v>#NAME?</v>
      </c>
      <c r="B60" s="276" t="s">
        <v>265</v>
      </c>
      <c r="C60" s="276" t="s">
        <v>896</v>
      </c>
      <c r="D60" s="277" t="s">
        <v>316</v>
      </c>
      <c r="E60" s="277" t="s">
        <v>266</v>
      </c>
      <c r="F60" s="278" t="s">
        <v>266</v>
      </c>
      <c r="G60" s="358">
        <f>'MACROATTIVITÀ E'!E83</f>
        <v>0</v>
      </c>
      <c r="H60" s="359">
        <f>'MACROATTIVITÀ E'!E64</f>
        <v>0</v>
      </c>
      <c r="I60" s="359">
        <f>'MACROATTIVITÀ E'!E70</f>
        <v>0</v>
      </c>
      <c r="J60" s="359">
        <f>'MACROATTIVITÀ E'!E65</f>
        <v>0</v>
      </c>
      <c r="K60" s="359">
        <f>'MACROATTIVITÀ E'!E66</f>
        <v>0</v>
      </c>
      <c r="L60" s="359">
        <f>'MACROATTIVITÀ E'!E67+'MACROATTIVITÀ E'!E68+'MACROATTIVITÀ E'!E69</f>
        <v>0</v>
      </c>
      <c r="M60" s="360">
        <f>'MACROATTIVITÀ E'!$E73</f>
        <v>0</v>
      </c>
      <c r="N60" s="360">
        <f>'MACROATTIVITÀ E'!$E74</f>
        <v>0</v>
      </c>
      <c r="O60" s="360">
        <f>'MACROATTIVITÀ E'!$E75</f>
        <v>0</v>
      </c>
      <c r="P60" s="360">
        <f>'MACROATTIVITÀ E'!$E76</f>
        <v>0</v>
      </c>
      <c r="Q60" s="360">
        <f>'MACROATTIVITÀ E'!$E77</f>
        <v>0</v>
      </c>
      <c r="R60" s="360">
        <f>'MACROATTIVITÀ E'!$E78</f>
        <v>0</v>
      </c>
      <c r="S60" s="360">
        <f>'MACROATTIVITÀ E'!$E79</f>
        <v>0</v>
      </c>
      <c r="T60" s="360">
        <f>'MACROATTIVITÀ E'!$E80</f>
        <v>0</v>
      </c>
      <c r="U60" s="360">
        <f>'MACROATTIVITÀ E'!$E81</f>
        <v>0</v>
      </c>
      <c r="V60" s="361">
        <f>'MACROATTIVITÀ E'!E71+'MACROATTIVITÀ E'!E72+'MACROATTIVITÀ E'!E82</f>
        <v>0</v>
      </c>
      <c r="W60" s="362">
        <f>'MACROATTIVITÀ E'!G83</f>
        <v>0</v>
      </c>
      <c r="X60" s="359">
        <f>'MACROATTIVITÀ E'!G64</f>
        <v>0</v>
      </c>
      <c r="Y60" s="359">
        <f>'MACROATTIVITÀ E'!G70</f>
        <v>0</v>
      </c>
      <c r="Z60" s="359">
        <f>'MACROATTIVITÀ E'!G65</f>
        <v>0</v>
      </c>
      <c r="AA60" s="359">
        <f>'MACROATTIVITÀ E'!G66</f>
        <v>0</v>
      </c>
      <c r="AB60" s="359">
        <f>'MACROATTIVITÀ E'!G67+'MACROATTIVITÀ E'!G68+'MACROATTIVITÀ E'!G69</f>
        <v>0</v>
      </c>
      <c r="AC60" s="360">
        <f>'MACROATTIVITÀ E'!$G73</f>
        <v>0</v>
      </c>
      <c r="AD60" s="360">
        <f>'MACROATTIVITÀ E'!$G74</f>
        <v>0</v>
      </c>
      <c r="AE60" s="360">
        <f>'MACROATTIVITÀ E'!$G75</f>
        <v>0</v>
      </c>
      <c r="AF60" s="360">
        <f>'MACROATTIVITÀ E'!$G76</f>
        <v>0</v>
      </c>
      <c r="AG60" s="360">
        <f>'MACROATTIVITÀ E'!$G77</f>
        <v>0</v>
      </c>
      <c r="AH60" s="360">
        <f>'MACROATTIVITÀ E'!$G78</f>
        <v>0</v>
      </c>
      <c r="AI60" s="360">
        <f>'MACROATTIVITÀ E'!$G79</f>
        <v>0</v>
      </c>
      <c r="AJ60" s="360">
        <f>'MACROATTIVITÀ E'!$G80</f>
        <v>0</v>
      </c>
      <c r="AK60" s="360">
        <f>'MACROATTIVITÀ E'!$G81</f>
        <v>0</v>
      </c>
      <c r="AL60" s="360">
        <f>'MACROATTIVITÀ E'!G71+'MACROATTIVITÀ E'!G72+'MACROATTIVITÀ E'!G82</f>
        <v>0</v>
      </c>
      <c r="AM60" s="358">
        <f>'MACROATTIVITÀ E'!I83</f>
        <v>0</v>
      </c>
      <c r="AN60" s="359">
        <f>'MACROATTIVITÀ E'!I64</f>
        <v>0</v>
      </c>
      <c r="AO60" s="359">
        <f>'MACROATTIVITÀ E'!I70</f>
        <v>0</v>
      </c>
      <c r="AP60" s="359">
        <f>'MACROATTIVITÀ E'!I65</f>
        <v>0</v>
      </c>
      <c r="AQ60" s="359">
        <f>'MACROATTIVITÀ E'!I66</f>
        <v>0</v>
      </c>
      <c r="AR60" s="359">
        <f>'MACROATTIVITÀ E'!I67+'MACROATTIVITÀ E'!I68+'MACROATTIVITÀ E'!I69</f>
        <v>0</v>
      </c>
      <c r="AS60" s="360">
        <f>'MACROATTIVITÀ E'!$I73</f>
        <v>0</v>
      </c>
      <c r="AT60" s="360">
        <f>'MACROATTIVITÀ E'!$I74</f>
        <v>0</v>
      </c>
      <c r="AU60" s="360">
        <f>'MACROATTIVITÀ E'!$I75</f>
        <v>0</v>
      </c>
      <c r="AV60" s="360">
        <f>'MACROATTIVITÀ E'!$I76</f>
        <v>0</v>
      </c>
      <c r="AW60" s="360">
        <f>'MACROATTIVITÀ E'!$I77</f>
        <v>0</v>
      </c>
      <c r="AX60" s="360">
        <f>'MACROATTIVITÀ E'!$I78</f>
        <v>0</v>
      </c>
      <c r="AY60" s="360">
        <f>'MACROATTIVITÀ E'!$I79</f>
        <v>0</v>
      </c>
      <c r="AZ60" s="360">
        <f>'MACROATTIVITÀ E'!$I80</f>
        <v>0</v>
      </c>
      <c r="BA60" s="360">
        <f>'MACROATTIVITÀ E'!$I81</f>
        <v>0</v>
      </c>
      <c r="BB60" s="361">
        <f>'MACROATTIVITÀ E'!I71+'MACROATTIVITÀ E'!I72+'MACROATTIVITÀ E'!I82</f>
        <v>0</v>
      </c>
      <c r="BC60" s="358">
        <f>'MACROATTIVITÀ E'!K83</f>
        <v>0</v>
      </c>
      <c r="BD60" s="359">
        <f>'MACROATTIVITÀ E'!K64</f>
        <v>0</v>
      </c>
      <c r="BE60" s="359">
        <f>'MACROATTIVITÀ E'!K70</f>
        <v>0</v>
      </c>
      <c r="BF60" s="359">
        <f>'MACROATTIVITÀ E'!K65</f>
        <v>0</v>
      </c>
      <c r="BG60" s="359">
        <f>'MACROATTIVITÀ E'!K66</f>
        <v>0</v>
      </c>
      <c r="BH60" s="359">
        <f>'MACROATTIVITÀ E'!K67+'MACROATTIVITÀ E'!K68+'MACROATTIVITÀ E'!K69</f>
        <v>0</v>
      </c>
      <c r="BI60" s="360">
        <f>'MACROATTIVITÀ E'!$K73</f>
        <v>0</v>
      </c>
      <c r="BJ60" s="360">
        <f>'MACROATTIVITÀ E'!$K74</f>
        <v>0</v>
      </c>
      <c r="BK60" s="360">
        <f>'MACROATTIVITÀ E'!$K75</f>
        <v>0</v>
      </c>
      <c r="BL60" s="360">
        <f>'MACROATTIVITÀ E'!$K76</f>
        <v>0</v>
      </c>
      <c r="BM60" s="360">
        <f>'MACROATTIVITÀ E'!$K77</f>
        <v>0</v>
      </c>
      <c r="BN60" s="360">
        <f>'MACROATTIVITÀ E'!$K78</f>
        <v>0</v>
      </c>
      <c r="BO60" s="360">
        <f>'MACROATTIVITÀ E'!$K79</f>
        <v>0</v>
      </c>
      <c r="BP60" s="360">
        <f>'MACROATTIVITÀ E'!$K80</f>
        <v>0</v>
      </c>
      <c r="BQ60" s="360">
        <f>'MACROATTIVITÀ E'!$K81</f>
        <v>0</v>
      </c>
      <c r="BR60" s="360">
        <f>'MACROATTIVITÀ E'!K71+'MACROATTIVITÀ E'!K72+'MACROATTIVITÀ E'!K82</f>
        <v>0</v>
      </c>
      <c r="BS60" s="358">
        <f>'MACROATTIVITÀ E'!E86</f>
        <v>0</v>
      </c>
      <c r="BT60" s="359">
        <f>'MACROATTIVITÀ E'!E87</f>
        <v>0</v>
      </c>
      <c r="BU60" s="359">
        <f>'MACROATTIVITÀ E'!E88</f>
        <v>0</v>
      </c>
      <c r="BV60" s="359">
        <f>'MACROATTIVITÀ E'!E89</f>
        <v>0</v>
      </c>
      <c r="BW60" s="359">
        <f>'MACROATTIVITÀ E'!E90</f>
        <v>0</v>
      </c>
      <c r="BX60" s="359">
        <f>'MACROATTIVITÀ E'!E91</f>
        <v>0</v>
      </c>
      <c r="BY60" s="359">
        <f>'MACROATTIVITÀ E'!E92</f>
        <v>0</v>
      </c>
      <c r="BZ60" s="359">
        <f>'MACROATTIVITÀ E'!E93</f>
        <v>0</v>
      </c>
      <c r="CA60" s="360">
        <v>0</v>
      </c>
      <c r="CB60" s="358">
        <f>'MACROATTIVITÀ E'!G86</f>
        <v>0</v>
      </c>
      <c r="CC60" s="359">
        <f>'MACROATTIVITÀ E'!G87</f>
        <v>0</v>
      </c>
      <c r="CD60" s="359">
        <f>'MACROATTIVITÀ E'!G88</f>
        <v>0</v>
      </c>
      <c r="CE60" s="359">
        <f>'MACROATTIVITÀ E'!G89</f>
        <v>0</v>
      </c>
      <c r="CF60" s="359">
        <f>'MACROATTIVITÀ E'!G90</f>
        <v>0</v>
      </c>
      <c r="CG60" s="359">
        <f>'MACROATTIVITÀ E'!G91</f>
        <v>0</v>
      </c>
      <c r="CH60" s="359">
        <f>'MACROATTIVITÀ E'!G92</f>
        <v>0</v>
      </c>
      <c r="CI60" s="359">
        <f>'MACROATTIVITÀ E'!G93</f>
        <v>0</v>
      </c>
      <c r="CJ60" s="360">
        <v>0</v>
      </c>
      <c r="CK60" s="358">
        <f>'MACROATTIVITÀ E'!I86</f>
        <v>0</v>
      </c>
      <c r="CL60" s="359">
        <f>'MACROATTIVITÀ E'!I87</f>
        <v>0</v>
      </c>
      <c r="CM60" s="359">
        <f>'MACROATTIVITÀ E'!I88</f>
        <v>0</v>
      </c>
      <c r="CN60" s="359">
        <f>'MACROATTIVITÀ E'!I89</f>
        <v>0</v>
      </c>
      <c r="CO60" s="359">
        <f>'MACROATTIVITÀ E'!I90</f>
        <v>0</v>
      </c>
      <c r="CP60" s="359">
        <f>'MACROATTIVITÀ E'!I91</f>
        <v>0</v>
      </c>
      <c r="CQ60" s="359">
        <f>'MACROATTIVITÀ E'!I92</f>
        <v>0</v>
      </c>
      <c r="CR60" s="359">
        <f>'MACROATTIVITÀ E'!I93</f>
        <v>0</v>
      </c>
      <c r="CS60" s="361">
        <v>0</v>
      </c>
      <c r="CT60" s="362">
        <f>'MACROATTIVITÀ E'!K86</f>
        <v>0</v>
      </c>
      <c r="CU60" s="359">
        <f>'MACROATTIVITÀ E'!K87</f>
        <v>0</v>
      </c>
      <c r="CV60" s="359">
        <f>'MACROATTIVITÀ E'!K88</f>
        <v>0</v>
      </c>
      <c r="CW60" s="359">
        <f>'MACROATTIVITÀ E'!K89</f>
        <v>0</v>
      </c>
      <c r="CX60" s="359">
        <f>'MACROATTIVITÀ E'!K90</f>
        <v>0</v>
      </c>
      <c r="CY60" s="359">
        <f>'MACROATTIVITÀ E'!K91</f>
        <v>0</v>
      </c>
      <c r="CZ60" s="359">
        <f>'MACROATTIVITÀ E'!K92</f>
        <v>0</v>
      </c>
      <c r="DA60" s="359">
        <f>'MACROATTIVITÀ E'!K93</f>
        <v>0</v>
      </c>
      <c r="DB60" s="361">
        <v>0</v>
      </c>
      <c r="DC60" s="284">
        <f>'MACROATTIVITÀ E'!E47</f>
        <v>0</v>
      </c>
      <c r="DD60" s="285">
        <f>'MACROATTIVITÀ E'!E48</f>
        <v>0</v>
      </c>
      <c r="DE60" s="285">
        <f>'MACROATTIVITÀ E'!E50</f>
        <v>0</v>
      </c>
      <c r="DF60" s="285">
        <f>'MACROATTIVITÀ E'!E51</f>
        <v>0</v>
      </c>
      <c r="DG60" s="285">
        <f>'MACROATTIVITÀ E'!E53</f>
        <v>0</v>
      </c>
      <c r="DH60" s="285">
        <f>'MACROATTIVITÀ E'!E54</f>
        <v>0</v>
      </c>
      <c r="DI60" s="285">
        <f>'MACROATTIVITÀ E'!E56</f>
        <v>0</v>
      </c>
      <c r="DJ60" s="286">
        <f>'MACROATTIVITÀ E'!E57</f>
        <v>0</v>
      </c>
      <c r="DK60" s="284">
        <f>'MACROATTIVITÀ E'!G47</f>
        <v>0</v>
      </c>
      <c r="DL60" s="285">
        <f>'MACROATTIVITÀ E'!G48</f>
        <v>0</v>
      </c>
      <c r="DM60" s="285">
        <f>'MACROATTIVITÀ E'!G50</f>
        <v>0</v>
      </c>
      <c r="DN60" s="285">
        <f>'MACROATTIVITÀ E'!G51</f>
        <v>0</v>
      </c>
      <c r="DO60" s="285">
        <f>'MACROATTIVITÀ E'!G53</f>
        <v>0</v>
      </c>
      <c r="DP60" s="285">
        <f>'MACROATTIVITÀ E'!G54</f>
        <v>0</v>
      </c>
      <c r="DQ60" s="285">
        <f>'MACROATTIVITÀ E'!G56</f>
        <v>0</v>
      </c>
      <c r="DR60" s="286">
        <f>'MACROATTIVITÀ E'!G57</f>
        <v>0</v>
      </c>
      <c r="DS60" s="284">
        <f>'MACROATTIVITÀ E'!I47</f>
        <v>0</v>
      </c>
      <c r="DT60" s="285">
        <f>'MACROATTIVITÀ E'!I48</f>
        <v>0</v>
      </c>
      <c r="DU60" s="285">
        <f>'MACROATTIVITÀ E'!I50</f>
        <v>0</v>
      </c>
      <c r="DV60" s="285">
        <f>'MACROATTIVITÀ E'!I51</f>
        <v>0</v>
      </c>
      <c r="DW60" s="285">
        <f>'MACROATTIVITÀ E'!I53</f>
        <v>0</v>
      </c>
      <c r="DX60" s="285">
        <f>'MACROATTIVITÀ E'!I54</f>
        <v>0</v>
      </c>
      <c r="DY60" s="285">
        <f>'MACROATTIVITÀ E'!I56</f>
        <v>0</v>
      </c>
      <c r="DZ60" s="286">
        <f>'MACROATTIVITÀ E'!I57</f>
        <v>0</v>
      </c>
      <c r="EA60" s="287">
        <f>'MACROATTIVITÀ E'!K47</f>
        <v>0</v>
      </c>
      <c r="EB60" s="285">
        <f>'MACROATTIVITÀ E'!K48</f>
        <v>0</v>
      </c>
      <c r="EC60" s="285">
        <f>'MACROATTIVITÀ E'!K50</f>
        <v>0</v>
      </c>
      <c r="ED60" s="285">
        <f>'MACROATTIVITÀ E'!K51</f>
        <v>0</v>
      </c>
      <c r="EE60" s="285">
        <f>'MACROATTIVITÀ E'!K53</f>
        <v>0</v>
      </c>
      <c r="EF60" s="285">
        <f>'MACROATTIVITÀ E'!K54</f>
        <v>0</v>
      </c>
      <c r="EG60" s="285">
        <f>'MACROATTIVITÀ E'!K56</f>
        <v>0</v>
      </c>
      <c r="EH60" s="288">
        <f>'MACROATTIVITÀ E'!K57</f>
        <v>0</v>
      </c>
      <c r="EI60" s="363" t="s">
        <v>430</v>
      </c>
    </row>
    <row r="61" spans="1:139">
      <c r="A61" s="290" t="e">
        <f ca="1">_xlfn.XLOOKUP(B61,'MACROATTIVITÀ E'!C159,'MACROATTIVITÀ E'!G159)</f>
        <v>#NAME?</v>
      </c>
      <c r="B61" s="291" t="s">
        <v>269</v>
      </c>
      <c r="C61" s="291" t="s">
        <v>896</v>
      </c>
      <c r="D61" s="292" t="s">
        <v>316</v>
      </c>
      <c r="E61" s="292" t="s">
        <v>266</v>
      </c>
      <c r="F61" s="293" t="s">
        <v>270</v>
      </c>
      <c r="G61" s="336">
        <f>'MACROATTIVITÀ E'!E210</f>
        <v>0</v>
      </c>
      <c r="H61" s="337">
        <f>'MACROATTIVITÀ E'!E191</f>
        <v>0</v>
      </c>
      <c r="I61" s="337">
        <f>'MACROATTIVITÀ E'!E197</f>
        <v>0</v>
      </c>
      <c r="J61" s="337">
        <f>'MACROATTIVITÀ E'!E192</f>
        <v>0</v>
      </c>
      <c r="K61" s="337">
        <f>'MACROATTIVITÀ E'!E193</f>
        <v>0</v>
      </c>
      <c r="L61" s="337">
        <f>'MACROATTIVITÀ E'!E194+'MACROATTIVITÀ E'!E195+'MACROATTIVITÀ E'!E196</f>
        <v>0</v>
      </c>
      <c r="M61" s="338">
        <f>'MACROATTIVITÀ E'!$E200</f>
        <v>0</v>
      </c>
      <c r="N61" s="338">
        <f>'MACROATTIVITÀ E'!$E201</f>
        <v>0</v>
      </c>
      <c r="O61" s="338">
        <f>'MACROATTIVITÀ E'!$E202</f>
        <v>0</v>
      </c>
      <c r="P61" s="338">
        <f>'MACROATTIVITÀ E'!$E203</f>
        <v>0</v>
      </c>
      <c r="Q61" s="338">
        <f>'MACROATTIVITÀ E'!$E204</f>
        <v>0</v>
      </c>
      <c r="R61" s="338">
        <f>'MACROATTIVITÀ E'!$E205</f>
        <v>0</v>
      </c>
      <c r="S61" s="338">
        <f>'MACROATTIVITÀ E'!$E206</f>
        <v>0</v>
      </c>
      <c r="T61" s="338">
        <f>'MACROATTIVITÀ E'!$E207</f>
        <v>0</v>
      </c>
      <c r="U61" s="338">
        <f>'MACROATTIVITÀ E'!$E208</f>
        <v>0</v>
      </c>
      <c r="V61" s="339">
        <f>'MACROATTIVITÀ E'!E198+'MACROATTIVITÀ E'!E199+'MACROATTIVITÀ E'!E209</f>
        <v>0</v>
      </c>
      <c r="W61" s="340">
        <f>'MACROATTIVITÀ E'!G210</f>
        <v>0</v>
      </c>
      <c r="X61" s="337">
        <f>'MACROATTIVITÀ E'!G191</f>
        <v>0</v>
      </c>
      <c r="Y61" s="337">
        <f>'MACROATTIVITÀ E'!G197</f>
        <v>0</v>
      </c>
      <c r="Z61" s="337">
        <f>'MACROATTIVITÀ E'!G192</f>
        <v>0</v>
      </c>
      <c r="AA61" s="337">
        <f>'MACROATTIVITÀ E'!G193</f>
        <v>0</v>
      </c>
      <c r="AB61" s="337">
        <f>'MACROATTIVITÀ E'!G194+'MACROATTIVITÀ E'!G195+'MACROATTIVITÀ E'!G196</f>
        <v>0</v>
      </c>
      <c r="AC61" s="338">
        <f>'MACROATTIVITÀ E'!$G200</f>
        <v>0</v>
      </c>
      <c r="AD61" s="338">
        <f>'MACROATTIVITÀ E'!$G201</f>
        <v>0</v>
      </c>
      <c r="AE61" s="338">
        <f>'MACROATTIVITÀ E'!$G202</f>
        <v>0</v>
      </c>
      <c r="AF61" s="338">
        <f>'MACROATTIVITÀ E'!$G203</f>
        <v>0</v>
      </c>
      <c r="AG61" s="338">
        <f>'MACROATTIVITÀ E'!$G204</f>
        <v>0</v>
      </c>
      <c r="AH61" s="338">
        <f>'MACROATTIVITÀ E'!$G205</f>
        <v>0</v>
      </c>
      <c r="AI61" s="338">
        <f>'MACROATTIVITÀ E'!$G206</f>
        <v>0</v>
      </c>
      <c r="AJ61" s="338">
        <f>'MACROATTIVITÀ E'!$G207</f>
        <v>0</v>
      </c>
      <c r="AK61" s="338">
        <f>'MACROATTIVITÀ E'!$G208</f>
        <v>0</v>
      </c>
      <c r="AL61" s="338">
        <f>'MACROATTIVITÀ E'!G198+'MACROATTIVITÀ E'!G199+'MACROATTIVITÀ E'!G209</f>
        <v>0</v>
      </c>
      <c r="AM61" s="336">
        <f>'MACROATTIVITÀ E'!I210</f>
        <v>0</v>
      </c>
      <c r="AN61" s="337">
        <f>'MACROATTIVITÀ E'!I191</f>
        <v>0</v>
      </c>
      <c r="AO61" s="337">
        <f>'MACROATTIVITÀ E'!I197</f>
        <v>0</v>
      </c>
      <c r="AP61" s="337">
        <f>'MACROATTIVITÀ E'!I192</f>
        <v>0</v>
      </c>
      <c r="AQ61" s="337">
        <f>'MACROATTIVITÀ E'!I193</f>
        <v>0</v>
      </c>
      <c r="AR61" s="337">
        <f>'MACROATTIVITÀ E'!I194+'MACROATTIVITÀ E'!I195+'MACROATTIVITÀ E'!I196</f>
        <v>0</v>
      </c>
      <c r="AS61" s="338">
        <f>'MACROATTIVITÀ E'!$I200</f>
        <v>0</v>
      </c>
      <c r="AT61" s="338">
        <f>'MACROATTIVITÀ E'!$I201</f>
        <v>0</v>
      </c>
      <c r="AU61" s="338">
        <f>'MACROATTIVITÀ E'!$I202</f>
        <v>0</v>
      </c>
      <c r="AV61" s="338">
        <f>'MACROATTIVITÀ E'!$I203</f>
        <v>0</v>
      </c>
      <c r="AW61" s="338">
        <f>'MACROATTIVITÀ E'!$I204</f>
        <v>0</v>
      </c>
      <c r="AX61" s="338">
        <f>'MACROATTIVITÀ E'!$I205</f>
        <v>0</v>
      </c>
      <c r="AY61" s="338">
        <f>'MACROATTIVITÀ E'!$I206</f>
        <v>0</v>
      </c>
      <c r="AZ61" s="338">
        <f>'MACROATTIVITÀ E'!$I207</f>
        <v>0</v>
      </c>
      <c r="BA61" s="338">
        <f>'MACROATTIVITÀ E'!$I208</f>
        <v>0</v>
      </c>
      <c r="BB61" s="339">
        <f>'MACROATTIVITÀ E'!I198+'MACROATTIVITÀ E'!I199+'MACROATTIVITÀ E'!I209</f>
        <v>0</v>
      </c>
      <c r="BC61" s="336">
        <f>'MACROATTIVITÀ E'!K210</f>
        <v>0</v>
      </c>
      <c r="BD61" s="337">
        <f>'MACROATTIVITÀ E'!K191</f>
        <v>0</v>
      </c>
      <c r="BE61" s="337">
        <f>'MACROATTIVITÀ E'!K197</f>
        <v>0</v>
      </c>
      <c r="BF61" s="337">
        <f>'MACROATTIVITÀ E'!K192</f>
        <v>0</v>
      </c>
      <c r="BG61" s="337">
        <f>'MACROATTIVITÀ E'!K193</f>
        <v>0</v>
      </c>
      <c r="BH61" s="337">
        <f>'MACROATTIVITÀ E'!K194+'MACROATTIVITÀ E'!K195+'MACROATTIVITÀ E'!K196</f>
        <v>0</v>
      </c>
      <c r="BI61" s="338">
        <f>'MACROATTIVITÀ E'!$K200</f>
        <v>0</v>
      </c>
      <c r="BJ61" s="338">
        <f>'MACROATTIVITÀ E'!$K201</f>
        <v>0</v>
      </c>
      <c r="BK61" s="338">
        <f>'MACROATTIVITÀ E'!$K202</f>
        <v>0</v>
      </c>
      <c r="BL61" s="338">
        <f>'MACROATTIVITÀ E'!$K203</f>
        <v>0</v>
      </c>
      <c r="BM61" s="338">
        <f>'MACROATTIVITÀ E'!$K204</f>
        <v>0</v>
      </c>
      <c r="BN61" s="338">
        <f>'MACROATTIVITÀ E'!$K205</f>
        <v>0</v>
      </c>
      <c r="BO61" s="338">
        <f>'MACROATTIVITÀ E'!$K206</f>
        <v>0</v>
      </c>
      <c r="BP61" s="338">
        <f>'MACROATTIVITÀ E'!$K207</f>
        <v>0</v>
      </c>
      <c r="BQ61" s="338">
        <f>'MACROATTIVITÀ E'!$K208</f>
        <v>0</v>
      </c>
      <c r="BR61" s="338">
        <f>'MACROATTIVITÀ E'!K198+'MACROATTIVITÀ E'!K199+'MACROATTIVITÀ E'!K209</f>
        <v>0</v>
      </c>
      <c r="BS61" s="336">
        <f>'MACROATTIVITÀ E'!E213</f>
        <v>0</v>
      </c>
      <c r="BT61" s="337">
        <f>'MACROATTIVITÀ E'!E214</f>
        <v>0</v>
      </c>
      <c r="BU61" s="337">
        <f>'MACROATTIVITÀ E'!E215</f>
        <v>0</v>
      </c>
      <c r="BV61" s="337">
        <f>'MACROATTIVITÀ E'!E216</f>
        <v>0</v>
      </c>
      <c r="BW61" s="337">
        <f>'MACROATTIVITÀ E'!E217</f>
        <v>0</v>
      </c>
      <c r="BX61" s="337">
        <f>'MACROATTIVITÀ E'!E218</f>
        <v>0</v>
      </c>
      <c r="BY61" s="337">
        <f>'MACROATTIVITÀ E'!E219</f>
        <v>0</v>
      </c>
      <c r="BZ61" s="337">
        <f>'MACROATTIVITÀ E'!E220</f>
        <v>0</v>
      </c>
      <c r="CA61" s="338">
        <v>0</v>
      </c>
      <c r="CB61" s="336">
        <f>'MACROATTIVITÀ E'!G213</f>
        <v>0</v>
      </c>
      <c r="CC61" s="337">
        <f>'MACROATTIVITÀ E'!G214</f>
        <v>0</v>
      </c>
      <c r="CD61" s="337">
        <f>'MACROATTIVITÀ E'!G215</f>
        <v>0</v>
      </c>
      <c r="CE61" s="337">
        <f>'MACROATTIVITÀ E'!G216</f>
        <v>0</v>
      </c>
      <c r="CF61" s="337">
        <f>'MACROATTIVITÀ E'!G217</f>
        <v>0</v>
      </c>
      <c r="CG61" s="337">
        <f>'MACROATTIVITÀ E'!G218</f>
        <v>0</v>
      </c>
      <c r="CH61" s="337">
        <f>'MACROATTIVITÀ E'!G219</f>
        <v>0</v>
      </c>
      <c r="CI61" s="337">
        <f>'MACROATTIVITÀ E'!G220</f>
        <v>0</v>
      </c>
      <c r="CJ61" s="338">
        <v>0</v>
      </c>
      <c r="CK61" s="336">
        <f>'MACROATTIVITÀ E'!I213</f>
        <v>0</v>
      </c>
      <c r="CL61" s="337">
        <f>'MACROATTIVITÀ E'!I214</f>
        <v>0</v>
      </c>
      <c r="CM61" s="337">
        <f>'MACROATTIVITÀ E'!I215</f>
        <v>0</v>
      </c>
      <c r="CN61" s="337">
        <f>'MACROATTIVITÀ E'!I216</f>
        <v>0</v>
      </c>
      <c r="CO61" s="337">
        <f>'MACROATTIVITÀ E'!I217</f>
        <v>0</v>
      </c>
      <c r="CP61" s="337">
        <f>'MACROATTIVITÀ E'!I218</f>
        <v>0</v>
      </c>
      <c r="CQ61" s="337">
        <f>'MACROATTIVITÀ E'!I219</f>
        <v>0</v>
      </c>
      <c r="CR61" s="337">
        <f>'MACROATTIVITÀ E'!I220</f>
        <v>0</v>
      </c>
      <c r="CS61" s="339">
        <v>0</v>
      </c>
      <c r="CT61" s="340">
        <f>'MACROATTIVITÀ E'!K213</f>
        <v>0</v>
      </c>
      <c r="CU61" s="337">
        <f>'MACROATTIVITÀ E'!K214</f>
        <v>0</v>
      </c>
      <c r="CV61" s="337">
        <f>'MACROATTIVITÀ E'!K215</f>
        <v>0</v>
      </c>
      <c r="CW61" s="337">
        <f>'MACROATTIVITÀ E'!K216</f>
        <v>0</v>
      </c>
      <c r="CX61" s="337">
        <f>'MACROATTIVITÀ E'!K217</f>
        <v>0</v>
      </c>
      <c r="CY61" s="337">
        <f>'MACROATTIVITÀ E'!K218</f>
        <v>0</v>
      </c>
      <c r="CZ61" s="337">
        <f>'MACROATTIVITÀ E'!K219</f>
        <v>0</v>
      </c>
      <c r="DA61" s="337">
        <f>'MACROATTIVITÀ E'!K220</f>
        <v>0</v>
      </c>
      <c r="DB61" s="339">
        <v>0</v>
      </c>
      <c r="DC61" s="299">
        <f>'MACROATTIVITÀ E'!E174</f>
        <v>0</v>
      </c>
      <c r="DD61" s="300">
        <f>'MACROATTIVITÀ E'!E175</f>
        <v>0</v>
      </c>
      <c r="DE61" s="300">
        <f>'MACROATTIVITÀ E'!E177</f>
        <v>0</v>
      </c>
      <c r="DF61" s="300">
        <f>'MACROATTIVITÀ E'!E178</f>
        <v>0</v>
      </c>
      <c r="DG61" s="300">
        <f>'MACROATTIVITÀ E'!E180</f>
        <v>0</v>
      </c>
      <c r="DH61" s="300">
        <f>'MACROATTIVITÀ E'!E181</f>
        <v>0</v>
      </c>
      <c r="DI61" s="300">
        <f>'MACROATTIVITÀ E'!E183</f>
        <v>0</v>
      </c>
      <c r="DJ61" s="301">
        <f>'MACROATTIVITÀ E'!E184</f>
        <v>0</v>
      </c>
      <c r="DK61" s="299">
        <f>'MACROATTIVITÀ E'!G174</f>
        <v>0</v>
      </c>
      <c r="DL61" s="300">
        <f>'MACROATTIVITÀ E'!G175</f>
        <v>0</v>
      </c>
      <c r="DM61" s="300">
        <f>'MACROATTIVITÀ E'!G177</f>
        <v>0</v>
      </c>
      <c r="DN61" s="300">
        <f>'MACROATTIVITÀ E'!G178</f>
        <v>0</v>
      </c>
      <c r="DO61" s="300">
        <f>'MACROATTIVITÀ E'!G180</f>
        <v>0</v>
      </c>
      <c r="DP61" s="300">
        <f>'MACROATTIVITÀ E'!G181</f>
        <v>0</v>
      </c>
      <c r="DQ61" s="300">
        <f>'MACROATTIVITÀ E'!G183</f>
        <v>0</v>
      </c>
      <c r="DR61" s="301">
        <f>'MACROATTIVITÀ E'!G184</f>
        <v>0</v>
      </c>
      <c r="DS61" s="299">
        <f>'MACROATTIVITÀ E'!I174</f>
        <v>0</v>
      </c>
      <c r="DT61" s="300">
        <f>'MACROATTIVITÀ E'!I175</f>
        <v>0</v>
      </c>
      <c r="DU61" s="300">
        <f>'MACROATTIVITÀ E'!I177</f>
        <v>0</v>
      </c>
      <c r="DV61" s="300">
        <f>'MACROATTIVITÀ E'!I178</f>
        <v>0</v>
      </c>
      <c r="DW61" s="300">
        <f>'MACROATTIVITÀ E'!I180</f>
        <v>0</v>
      </c>
      <c r="DX61" s="300">
        <f>'MACROATTIVITÀ E'!I181</f>
        <v>0</v>
      </c>
      <c r="DY61" s="300">
        <f>'MACROATTIVITÀ E'!I183</f>
        <v>0</v>
      </c>
      <c r="DZ61" s="301">
        <f>'MACROATTIVITÀ E'!I184</f>
        <v>0</v>
      </c>
      <c r="EA61" s="302">
        <f>'MACROATTIVITÀ E'!K174</f>
        <v>0</v>
      </c>
      <c r="EB61" s="300">
        <f>'MACROATTIVITÀ E'!K175</f>
        <v>0</v>
      </c>
      <c r="EC61" s="300">
        <f>'MACROATTIVITÀ E'!K177</f>
        <v>0</v>
      </c>
      <c r="ED61" s="300">
        <f>'MACROATTIVITÀ E'!K178</f>
        <v>0</v>
      </c>
      <c r="EE61" s="300">
        <f>'MACROATTIVITÀ E'!K180</f>
        <v>0</v>
      </c>
      <c r="EF61" s="300">
        <f>'MACROATTIVITÀ E'!K181</f>
        <v>0</v>
      </c>
      <c r="EG61" s="300">
        <f>'MACROATTIVITÀ E'!K183</f>
        <v>0</v>
      </c>
      <c r="EH61" s="303">
        <f>'MACROATTIVITÀ E'!K184</f>
        <v>0</v>
      </c>
      <c r="EI61" s="341" t="s">
        <v>497</v>
      </c>
    </row>
    <row r="62" spans="1:139">
      <c r="A62" s="290" t="e">
        <f ca="1">_xlfn.XLOOKUP(B62,'MACROATTIVITÀ E'!C286,'MACROATTIVITÀ E'!G286)</f>
        <v>#NAME?</v>
      </c>
      <c r="B62" s="291" t="s">
        <v>273</v>
      </c>
      <c r="C62" s="291" t="s">
        <v>897</v>
      </c>
      <c r="D62" s="292" t="s">
        <v>316</v>
      </c>
      <c r="E62" s="292" t="s">
        <v>667</v>
      </c>
      <c r="F62" s="293" t="s">
        <v>274</v>
      </c>
      <c r="G62" s="336">
        <f>'MACROATTIVITÀ E'!E337</f>
        <v>0</v>
      </c>
      <c r="H62" s="337">
        <f>'MACROATTIVITÀ E'!E318</f>
        <v>0</v>
      </c>
      <c r="I62" s="337">
        <f>'MACROATTIVITÀ E'!E324</f>
        <v>0</v>
      </c>
      <c r="J62" s="337">
        <f>'MACROATTIVITÀ E'!E319</f>
        <v>0</v>
      </c>
      <c r="K62" s="337">
        <f>'MACROATTIVITÀ E'!E320</f>
        <v>0</v>
      </c>
      <c r="L62" s="337">
        <f>'MACROATTIVITÀ E'!E321+'MACROATTIVITÀ E'!E322+'MACROATTIVITÀ E'!E323</f>
        <v>0</v>
      </c>
      <c r="M62" s="338">
        <f>'MACROATTIVITÀ E'!$E327</f>
        <v>0</v>
      </c>
      <c r="N62" s="338">
        <f>'MACROATTIVITÀ E'!$E328</f>
        <v>0</v>
      </c>
      <c r="O62" s="338">
        <f>'MACROATTIVITÀ E'!$E329</f>
        <v>0</v>
      </c>
      <c r="P62" s="338">
        <f>'MACROATTIVITÀ E'!$E330</f>
        <v>0</v>
      </c>
      <c r="Q62" s="338">
        <f>'MACROATTIVITÀ E'!$E331</f>
        <v>0</v>
      </c>
      <c r="R62" s="338">
        <f>'MACROATTIVITÀ E'!$E332</f>
        <v>0</v>
      </c>
      <c r="S62" s="338">
        <f>'MACROATTIVITÀ E'!$E333</f>
        <v>0</v>
      </c>
      <c r="T62" s="338">
        <f>'MACROATTIVITÀ E'!$E334</f>
        <v>0</v>
      </c>
      <c r="U62" s="338">
        <f>'MACROATTIVITÀ E'!$E335</f>
        <v>0</v>
      </c>
      <c r="V62" s="339">
        <f>'MACROATTIVITÀ E'!E325+'MACROATTIVITÀ E'!E326+'MACROATTIVITÀ E'!E336</f>
        <v>0</v>
      </c>
      <c r="W62" s="340">
        <f>'MACROATTIVITÀ E'!G337</f>
        <v>0</v>
      </c>
      <c r="X62" s="337">
        <f>'MACROATTIVITÀ E'!G318</f>
        <v>0</v>
      </c>
      <c r="Y62" s="337">
        <f>'MACROATTIVITÀ E'!G324</f>
        <v>0</v>
      </c>
      <c r="Z62" s="337">
        <f>'MACROATTIVITÀ E'!G319</f>
        <v>0</v>
      </c>
      <c r="AA62" s="337">
        <f>'MACROATTIVITÀ E'!G320</f>
        <v>0</v>
      </c>
      <c r="AB62" s="337">
        <f>'MACROATTIVITÀ E'!G321+'MACROATTIVITÀ E'!G322+'MACROATTIVITÀ E'!G323</f>
        <v>0</v>
      </c>
      <c r="AC62" s="338">
        <f>'MACROATTIVITÀ E'!$G327</f>
        <v>0</v>
      </c>
      <c r="AD62" s="338">
        <f>'MACROATTIVITÀ E'!$G328</f>
        <v>0</v>
      </c>
      <c r="AE62" s="338">
        <f>'MACROATTIVITÀ E'!G329</f>
        <v>0</v>
      </c>
      <c r="AF62" s="338">
        <f>'MACROATTIVITÀ E'!$G330</f>
        <v>0</v>
      </c>
      <c r="AG62" s="338">
        <f>'MACROATTIVITÀ E'!$G331</f>
        <v>0</v>
      </c>
      <c r="AH62" s="338">
        <f>'MACROATTIVITÀ E'!$G332</f>
        <v>0</v>
      </c>
      <c r="AI62" s="338">
        <f>'MACROATTIVITÀ E'!$G333</f>
        <v>0</v>
      </c>
      <c r="AJ62" s="338">
        <f>'MACROATTIVITÀ E'!$G334</f>
        <v>0</v>
      </c>
      <c r="AK62" s="338">
        <f>'MACROATTIVITÀ E'!$G335</f>
        <v>0</v>
      </c>
      <c r="AL62" s="338">
        <f>'MACROATTIVITÀ E'!G325+'MACROATTIVITÀ E'!G326+'MACROATTIVITÀ E'!G336</f>
        <v>0</v>
      </c>
      <c r="AM62" s="336">
        <f>'MACROATTIVITÀ E'!I337</f>
        <v>0</v>
      </c>
      <c r="AN62" s="337">
        <f>'MACROATTIVITÀ E'!I318</f>
        <v>0</v>
      </c>
      <c r="AO62" s="337">
        <f>'MACROATTIVITÀ E'!I324</f>
        <v>0</v>
      </c>
      <c r="AP62" s="337">
        <f>'MACROATTIVITÀ E'!I319</f>
        <v>0</v>
      </c>
      <c r="AQ62" s="337">
        <f>'MACROATTIVITÀ E'!I320</f>
        <v>0</v>
      </c>
      <c r="AR62" s="337">
        <f>'MACROATTIVITÀ E'!I321+'MACROATTIVITÀ E'!I322+'MACROATTIVITÀ E'!I323</f>
        <v>0</v>
      </c>
      <c r="AS62" s="338">
        <f>'MACROATTIVITÀ E'!$I327</f>
        <v>0</v>
      </c>
      <c r="AT62" s="338">
        <f>'MACROATTIVITÀ E'!$I328</f>
        <v>0</v>
      </c>
      <c r="AU62" s="338">
        <f>'MACROATTIVITÀ E'!I329</f>
        <v>0</v>
      </c>
      <c r="AV62" s="338">
        <f>'MACROATTIVITÀ E'!$I330</f>
        <v>0</v>
      </c>
      <c r="AW62" s="338">
        <f>'MACROATTIVITÀ E'!$I331</f>
        <v>0</v>
      </c>
      <c r="AX62" s="338">
        <f>'MACROATTIVITÀ E'!$I332</f>
        <v>0</v>
      </c>
      <c r="AY62" s="338">
        <f>'MACROATTIVITÀ E'!$I333</f>
        <v>0</v>
      </c>
      <c r="AZ62" s="338">
        <f>'MACROATTIVITÀ E'!$I334</f>
        <v>0</v>
      </c>
      <c r="BA62" s="338">
        <f>'MACROATTIVITÀ E'!$I335</f>
        <v>0</v>
      </c>
      <c r="BB62" s="339">
        <f>'MACROATTIVITÀ E'!I325+'MACROATTIVITÀ E'!I326+'MACROATTIVITÀ E'!I336</f>
        <v>0</v>
      </c>
      <c r="BC62" s="336">
        <f>'MACROATTIVITÀ E'!K337</f>
        <v>0</v>
      </c>
      <c r="BD62" s="337">
        <f>'MACROATTIVITÀ E'!K318</f>
        <v>0</v>
      </c>
      <c r="BE62" s="337">
        <f>'MACROATTIVITÀ E'!K324</f>
        <v>0</v>
      </c>
      <c r="BF62" s="337">
        <f>'MACROATTIVITÀ E'!K319</f>
        <v>0</v>
      </c>
      <c r="BG62" s="337">
        <f>'MACROATTIVITÀ E'!K320</f>
        <v>0</v>
      </c>
      <c r="BH62" s="337">
        <f>'MACROATTIVITÀ E'!K321+'MACROATTIVITÀ E'!K322+'MACROATTIVITÀ E'!K323</f>
        <v>0</v>
      </c>
      <c r="BI62" s="338">
        <f>'MACROATTIVITÀ E'!$K327</f>
        <v>0</v>
      </c>
      <c r="BJ62" s="338">
        <f>'MACROATTIVITÀ E'!$K328</f>
        <v>0</v>
      </c>
      <c r="BK62" s="338">
        <f>'MACROATTIVITÀ E'!K329</f>
        <v>0</v>
      </c>
      <c r="BL62" s="338">
        <f>'MACROATTIVITÀ E'!$K330</f>
        <v>0</v>
      </c>
      <c r="BM62" s="338">
        <f>'MACROATTIVITÀ E'!$K331</f>
        <v>0</v>
      </c>
      <c r="BN62" s="338">
        <f>'MACROATTIVITÀ E'!$K332</f>
        <v>0</v>
      </c>
      <c r="BO62" s="338">
        <f>'MACROATTIVITÀ E'!$K333</f>
        <v>0</v>
      </c>
      <c r="BP62" s="338">
        <f>'MACROATTIVITÀ E'!$K334</f>
        <v>0</v>
      </c>
      <c r="BQ62" s="338">
        <f>'MACROATTIVITÀ E'!$K335</f>
        <v>0</v>
      </c>
      <c r="BR62" s="338">
        <f>'MACROATTIVITÀ E'!K325+'MACROATTIVITÀ E'!K326+'MACROATTIVITÀ E'!K336</f>
        <v>0</v>
      </c>
      <c r="BS62" s="336">
        <f>'MACROATTIVITÀ E'!E340</f>
        <v>0</v>
      </c>
      <c r="BT62" s="337">
        <f>'MACROATTIVITÀ E'!E341</f>
        <v>0</v>
      </c>
      <c r="BU62" s="337">
        <f>'MACROATTIVITÀ E'!E342</f>
        <v>0</v>
      </c>
      <c r="BV62" s="337">
        <f>'MACROATTIVITÀ E'!E343</f>
        <v>0</v>
      </c>
      <c r="BW62" s="337">
        <f>'MACROATTIVITÀ E'!E344</f>
        <v>0</v>
      </c>
      <c r="BX62" s="337">
        <f>'MACROATTIVITÀ E'!E345</f>
        <v>0</v>
      </c>
      <c r="BY62" s="337">
        <f>'MACROATTIVITÀ E'!E346</f>
        <v>0</v>
      </c>
      <c r="BZ62" s="337">
        <f>'MACROATTIVITÀ E'!E347</f>
        <v>0</v>
      </c>
      <c r="CA62" s="338">
        <v>0</v>
      </c>
      <c r="CB62" s="336">
        <f>'MACROATTIVITÀ E'!G340</f>
        <v>0</v>
      </c>
      <c r="CC62" s="337">
        <f>'MACROATTIVITÀ E'!G341</f>
        <v>0</v>
      </c>
      <c r="CD62" s="337">
        <f>'MACROATTIVITÀ E'!G342</f>
        <v>0</v>
      </c>
      <c r="CE62" s="337">
        <f>'MACROATTIVITÀ E'!G343</f>
        <v>0</v>
      </c>
      <c r="CF62" s="337">
        <f>'MACROATTIVITÀ E'!G344</f>
        <v>0</v>
      </c>
      <c r="CG62" s="337">
        <f>'MACROATTIVITÀ E'!G345</f>
        <v>0</v>
      </c>
      <c r="CH62" s="337">
        <f>'MACROATTIVITÀ E'!G346</f>
        <v>0</v>
      </c>
      <c r="CI62" s="337">
        <f>'MACROATTIVITÀ E'!G347</f>
        <v>0</v>
      </c>
      <c r="CJ62" s="338">
        <v>0</v>
      </c>
      <c r="CK62" s="336">
        <f>'MACROATTIVITÀ E'!I340</f>
        <v>0</v>
      </c>
      <c r="CL62" s="337">
        <f>'MACROATTIVITÀ E'!I341</f>
        <v>0</v>
      </c>
      <c r="CM62" s="337">
        <f>'MACROATTIVITÀ E'!I342</f>
        <v>0</v>
      </c>
      <c r="CN62" s="337">
        <f>'MACROATTIVITÀ E'!I343</f>
        <v>0</v>
      </c>
      <c r="CO62" s="337">
        <f>'MACROATTIVITÀ E'!I344</f>
        <v>0</v>
      </c>
      <c r="CP62" s="337">
        <f>'MACROATTIVITÀ E'!I345</f>
        <v>0</v>
      </c>
      <c r="CQ62" s="337">
        <f>'MACROATTIVITÀ E'!I346</f>
        <v>0</v>
      </c>
      <c r="CR62" s="337">
        <f>'MACROATTIVITÀ E'!I347</f>
        <v>0</v>
      </c>
      <c r="CS62" s="339">
        <v>0</v>
      </c>
      <c r="CT62" s="340">
        <f>'MACROATTIVITÀ E'!K340</f>
        <v>0</v>
      </c>
      <c r="CU62" s="337">
        <f>'MACROATTIVITÀ E'!K341</f>
        <v>0</v>
      </c>
      <c r="CV62" s="337">
        <f>'MACROATTIVITÀ E'!K342</f>
        <v>0</v>
      </c>
      <c r="CW62" s="337">
        <f>'MACROATTIVITÀ E'!K343</f>
        <v>0</v>
      </c>
      <c r="CX62" s="337">
        <f>'MACROATTIVITÀ E'!K344</f>
        <v>0</v>
      </c>
      <c r="CY62" s="337">
        <f>'MACROATTIVITÀ E'!K345</f>
        <v>0</v>
      </c>
      <c r="CZ62" s="337">
        <f>'MACROATTIVITÀ E'!K346</f>
        <v>0</v>
      </c>
      <c r="DA62" s="337">
        <f>'MACROATTIVITÀ E'!K347</f>
        <v>0</v>
      </c>
      <c r="DB62" s="339">
        <v>0</v>
      </c>
      <c r="DC62" s="299">
        <f>'MACROATTIVITÀ E'!E301</f>
        <v>0</v>
      </c>
      <c r="DD62" s="300">
        <f>'MACROATTIVITÀ E'!E302</f>
        <v>0</v>
      </c>
      <c r="DE62" s="300">
        <f>'MACROATTIVITÀ E'!E304</f>
        <v>0</v>
      </c>
      <c r="DF62" s="300">
        <f>'MACROATTIVITÀ E'!E305</f>
        <v>0</v>
      </c>
      <c r="DG62" s="300">
        <f>'MACROATTIVITÀ E'!E307</f>
        <v>0</v>
      </c>
      <c r="DH62" s="300">
        <f>'MACROATTIVITÀ E'!E308</f>
        <v>0</v>
      </c>
      <c r="DI62" s="300">
        <f>'MACROATTIVITÀ E'!E310</f>
        <v>0</v>
      </c>
      <c r="DJ62" s="301">
        <f>'MACROATTIVITÀ E'!E311</f>
        <v>0</v>
      </c>
      <c r="DK62" s="299">
        <f>'MACROATTIVITÀ E'!G301</f>
        <v>0</v>
      </c>
      <c r="DL62" s="300">
        <f>'MACROATTIVITÀ E'!G302</f>
        <v>0</v>
      </c>
      <c r="DM62" s="300">
        <f>'MACROATTIVITÀ E'!G304</f>
        <v>0</v>
      </c>
      <c r="DN62" s="300">
        <f>'MACROATTIVITÀ E'!G305</f>
        <v>0</v>
      </c>
      <c r="DO62" s="300">
        <f>'MACROATTIVITÀ E'!G307</f>
        <v>0</v>
      </c>
      <c r="DP62" s="300">
        <f>'MACROATTIVITÀ E'!G308</f>
        <v>0</v>
      </c>
      <c r="DQ62" s="300">
        <f>'MACROATTIVITÀ E'!G310</f>
        <v>0</v>
      </c>
      <c r="DR62" s="301">
        <f>'MACROATTIVITÀ E'!G311</f>
        <v>0</v>
      </c>
      <c r="DS62" s="299">
        <f>'MACROATTIVITÀ E'!I301</f>
        <v>0</v>
      </c>
      <c r="DT62" s="300">
        <f>'MACROATTIVITÀ E'!I302</f>
        <v>0</v>
      </c>
      <c r="DU62" s="300">
        <f>'MACROATTIVITÀ E'!I304</f>
        <v>0</v>
      </c>
      <c r="DV62" s="300">
        <f>'MACROATTIVITÀ E'!I305</f>
        <v>0</v>
      </c>
      <c r="DW62" s="300">
        <f>'MACROATTIVITÀ E'!I307</f>
        <v>0</v>
      </c>
      <c r="DX62" s="300">
        <f>'MACROATTIVITÀ E'!I308</f>
        <v>0</v>
      </c>
      <c r="DY62" s="300">
        <f>'MACROATTIVITÀ E'!I310</f>
        <v>0</v>
      </c>
      <c r="DZ62" s="301">
        <f>'MACROATTIVITÀ E'!I311</f>
        <v>0</v>
      </c>
      <c r="EA62" s="302">
        <f>'MACROATTIVITÀ E'!K301</f>
        <v>0</v>
      </c>
      <c r="EB62" s="300">
        <f>'MACROATTIVITÀ E'!K302</f>
        <v>0</v>
      </c>
      <c r="EC62" s="300">
        <f>'MACROATTIVITÀ E'!K304</f>
        <v>0</v>
      </c>
      <c r="ED62" s="300">
        <f>'MACROATTIVITÀ E'!K305</f>
        <v>0</v>
      </c>
      <c r="EE62" s="300">
        <f>'MACROATTIVITÀ E'!K307</f>
        <v>0</v>
      </c>
      <c r="EF62" s="300">
        <f>'MACROATTIVITÀ E'!K308</f>
        <v>0</v>
      </c>
      <c r="EG62" s="300">
        <f>'MACROATTIVITÀ E'!K310</f>
        <v>0</v>
      </c>
      <c r="EH62" s="303">
        <f>'MACROATTIVITÀ E'!K311</f>
        <v>0</v>
      </c>
      <c r="EI62" s="341" t="s">
        <v>497</v>
      </c>
    </row>
    <row r="63" spans="1:139">
      <c r="A63" s="290" t="e">
        <f ca="1">_xlfn.XLOOKUP(B63,'MACROATTIVITÀ E'!C413,'MACROATTIVITÀ E'!G413)</f>
        <v>#NAME?</v>
      </c>
      <c r="B63" s="291" t="s">
        <v>277</v>
      </c>
      <c r="C63" s="291" t="s">
        <v>897</v>
      </c>
      <c r="D63" s="292" t="s">
        <v>316</v>
      </c>
      <c r="E63" s="292" t="s">
        <v>667</v>
      </c>
      <c r="F63" s="293" t="s">
        <v>668</v>
      </c>
      <c r="G63" s="336">
        <f>'MACROATTIVITÀ E'!E464</f>
        <v>0</v>
      </c>
      <c r="H63" s="337">
        <f>'MACROATTIVITÀ E'!E445</f>
        <v>0</v>
      </c>
      <c r="I63" s="337">
        <f>'MACROATTIVITÀ E'!E451</f>
        <v>0</v>
      </c>
      <c r="J63" s="337">
        <f>'MACROATTIVITÀ E'!E446</f>
        <v>0</v>
      </c>
      <c r="K63" s="337">
        <f>'MACROATTIVITÀ E'!E447</f>
        <v>0</v>
      </c>
      <c r="L63" s="337">
        <f>'MACROATTIVITÀ E'!E448+'MACROATTIVITÀ E'!E449+'MACROATTIVITÀ E'!E450</f>
        <v>0</v>
      </c>
      <c r="M63" s="338">
        <f>'MACROATTIVITÀ E'!$E454</f>
        <v>0</v>
      </c>
      <c r="N63" s="338">
        <f>'MACROATTIVITÀ E'!$E455</f>
        <v>0</v>
      </c>
      <c r="O63" s="338">
        <f>'MACROATTIVITÀ E'!$E456</f>
        <v>0</v>
      </c>
      <c r="P63" s="338">
        <f>'MACROATTIVITÀ E'!$E457</f>
        <v>0</v>
      </c>
      <c r="Q63" s="338">
        <f>'MACROATTIVITÀ E'!$E458</f>
        <v>0</v>
      </c>
      <c r="R63" s="338">
        <f>'MACROATTIVITÀ E'!$E459</f>
        <v>0</v>
      </c>
      <c r="S63" s="338">
        <f>'MACROATTIVITÀ E'!$E460</f>
        <v>0</v>
      </c>
      <c r="T63" s="338">
        <f>'MACROATTIVITÀ E'!$E461</f>
        <v>0</v>
      </c>
      <c r="U63" s="338">
        <f>'MACROATTIVITÀ E'!$E462</f>
        <v>0</v>
      </c>
      <c r="V63" s="339">
        <f>'MACROATTIVITÀ E'!E452+'MACROATTIVITÀ E'!E453+'MACROATTIVITÀ E'!E463</f>
        <v>0</v>
      </c>
      <c r="W63" s="340">
        <f>'MACROATTIVITÀ E'!G464</f>
        <v>0</v>
      </c>
      <c r="X63" s="337">
        <f>'MACROATTIVITÀ E'!G445</f>
        <v>0</v>
      </c>
      <c r="Y63" s="337">
        <f>'MACROATTIVITÀ E'!G451</f>
        <v>0</v>
      </c>
      <c r="Z63" s="337">
        <f>'MACROATTIVITÀ E'!G446</f>
        <v>0</v>
      </c>
      <c r="AA63" s="337">
        <f>'MACROATTIVITÀ E'!G447</f>
        <v>0</v>
      </c>
      <c r="AB63" s="337">
        <f>'MACROATTIVITÀ E'!G448+'MACROATTIVITÀ E'!G449+'MACROATTIVITÀ E'!G450</f>
        <v>0</v>
      </c>
      <c r="AC63" s="338">
        <f>'MACROATTIVITÀ E'!$G454</f>
        <v>0</v>
      </c>
      <c r="AD63" s="338">
        <f>'MACROATTIVITÀ E'!$G455</f>
        <v>0</v>
      </c>
      <c r="AE63" s="338">
        <f>'MACROATTIVITÀ E'!$G456</f>
        <v>0</v>
      </c>
      <c r="AF63" s="338">
        <f>'MACROATTIVITÀ E'!$G457</f>
        <v>0</v>
      </c>
      <c r="AG63" s="338">
        <f>'MACROATTIVITÀ E'!$G458</f>
        <v>0</v>
      </c>
      <c r="AH63" s="338">
        <f>'MACROATTIVITÀ E'!$G459</f>
        <v>0</v>
      </c>
      <c r="AI63" s="338">
        <f>'MACROATTIVITÀ E'!$G460</f>
        <v>0</v>
      </c>
      <c r="AJ63" s="338">
        <f>'MACROATTIVITÀ E'!$G461</f>
        <v>0</v>
      </c>
      <c r="AK63" s="338">
        <f>'MACROATTIVITÀ E'!$G462</f>
        <v>0</v>
      </c>
      <c r="AL63" s="338">
        <f>'MACROATTIVITÀ E'!G452+'MACROATTIVITÀ E'!G453+'MACROATTIVITÀ E'!G463</f>
        <v>0</v>
      </c>
      <c r="AM63" s="336">
        <f>'MACROATTIVITÀ E'!I464</f>
        <v>0</v>
      </c>
      <c r="AN63" s="337">
        <f>'MACROATTIVITÀ E'!I445</f>
        <v>0</v>
      </c>
      <c r="AO63" s="337">
        <f>'MACROATTIVITÀ E'!I451</f>
        <v>0</v>
      </c>
      <c r="AP63" s="337">
        <f>'MACROATTIVITÀ E'!I446</f>
        <v>0</v>
      </c>
      <c r="AQ63" s="337">
        <f>'MACROATTIVITÀ E'!I447</f>
        <v>0</v>
      </c>
      <c r="AR63" s="337">
        <f>'MACROATTIVITÀ E'!I448+'MACROATTIVITÀ E'!I449+'MACROATTIVITÀ E'!I450</f>
        <v>0</v>
      </c>
      <c r="AS63" s="338">
        <f>'MACROATTIVITÀ E'!$I454</f>
        <v>0</v>
      </c>
      <c r="AT63" s="338">
        <f>'MACROATTIVITÀ E'!$I455</f>
        <v>0</v>
      </c>
      <c r="AU63" s="338">
        <f>'MACROATTIVITÀ E'!$I456</f>
        <v>0</v>
      </c>
      <c r="AV63" s="338">
        <f>'MACROATTIVITÀ E'!$I457</f>
        <v>0</v>
      </c>
      <c r="AW63" s="338">
        <f>'MACROATTIVITÀ E'!$I458</f>
        <v>0</v>
      </c>
      <c r="AX63" s="338">
        <f>'MACROATTIVITÀ E'!$I459</f>
        <v>0</v>
      </c>
      <c r="AY63" s="338">
        <f>'MACROATTIVITÀ E'!$I460</f>
        <v>0</v>
      </c>
      <c r="AZ63" s="338">
        <f>'MACROATTIVITÀ E'!$I461</f>
        <v>0</v>
      </c>
      <c r="BA63" s="338">
        <f>'MACROATTIVITÀ E'!$I462</f>
        <v>0</v>
      </c>
      <c r="BB63" s="339">
        <f>'MACROATTIVITÀ E'!I452+'MACROATTIVITÀ E'!I453+'MACROATTIVITÀ E'!I463</f>
        <v>0</v>
      </c>
      <c r="BC63" s="336">
        <f>'MACROATTIVITÀ E'!K464</f>
        <v>0</v>
      </c>
      <c r="BD63" s="337">
        <f>'MACROATTIVITÀ E'!K445</f>
        <v>0</v>
      </c>
      <c r="BE63" s="337">
        <f>'MACROATTIVITÀ E'!K451</f>
        <v>0</v>
      </c>
      <c r="BF63" s="337">
        <f>'MACROATTIVITÀ E'!K446</f>
        <v>0</v>
      </c>
      <c r="BG63" s="337">
        <f>'MACROATTIVITÀ E'!K447</f>
        <v>0</v>
      </c>
      <c r="BH63" s="337">
        <f>'MACROATTIVITÀ E'!K448+'MACROATTIVITÀ E'!K449+'MACROATTIVITÀ E'!K450</f>
        <v>0</v>
      </c>
      <c r="BI63" s="338">
        <f>'MACROATTIVITÀ E'!$K454</f>
        <v>0</v>
      </c>
      <c r="BJ63" s="338">
        <f>'MACROATTIVITÀ E'!$K455</f>
        <v>0</v>
      </c>
      <c r="BK63" s="338">
        <f>'MACROATTIVITÀ E'!$K456</f>
        <v>0</v>
      </c>
      <c r="BL63" s="338">
        <f>'MACROATTIVITÀ E'!$K457</f>
        <v>0</v>
      </c>
      <c r="BM63" s="338">
        <f>'MACROATTIVITÀ E'!$K458</f>
        <v>0</v>
      </c>
      <c r="BN63" s="338">
        <f>'MACROATTIVITÀ E'!$K459</f>
        <v>0</v>
      </c>
      <c r="BO63" s="338">
        <f>'MACROATTIVITÀ E'!$K460</f>
        <v>0</v>
      </c>
      <c r="BP63" s="338">
        <f>'MACROATTIVITÀ E'!$K461</f>
        <v>0</v>
      </c>
      <c r="BQ63" s="338">
        <f>'MACROATTIVITÀ E'!$K462</f>
        <v>0</v>
      </c>
      <c r="BR63" s="338">
        <f>'MACROATTIVITÀ E'!K452+'MACROATTIVITÀ E'!K453+'MACROATTIVITÀ E'!K463</f>
        <v>0</v>
      </c>
      <c r="BS63" s="336">
        <f>'MACROATTIVITÀ E'!E467</f>
        <v>0</v>
      </c>
      <c r="BT63" s="337">
        <f>'MACROATTIVITÀ E'!E468</f>
        <v>0</v>
      </c>
      <c r="BU63" s="337">
        <f>'MACROATTIVITÀ E'!E469</f>
        <v>0</v>
      </c>
      <c r="BV63" s="337">
        <f>'MACROATTIVITÀ E'!E470</f>
        <v>0</v>
      </c>
      <c r="BW63" s="337">
        <f>'MACROATTIVITÀ E'!E471</f>
        <v>0</v>
      </c>
      <c r="BX63" s="337">
        <f>'MACROATTIVITÀ E'!E472</f>
        <v>0</v>
      </c>
      <c r="BY63" s="337">
        <f>'MACROATTIVITÀ E'!E473</f>
        <v>0</v>
      </c>
      <c r="BZ63" s="337">
        <f>'MACROATTIVITÀ E'!E474</f>
        <v>0</v>
      </c>
      <c r="CA63" s="338">
        <v>0</v>
      </c>
      <c r="CB63" s="336">
        <f>'MACROATTIVITÀ E'!G467</f>
        <v>0</v>
      </c>
      <c r="CC63" s="337">
        <f>'MACROATTIVITÀ E'!G468</f>
        <v>0</v>
      </c>
      <c r="CD63" s="337">
        <f>'MACROATTIVITÀ E'!G469</f>
        <v>0</v>
      </c>
      <c r="CE63" s="337">
        <f>'MACROATTIVITÀ E'!G470</f>
        <v>0</v>
      </c>
      <c r="CF63" s="337">
        <f>'MACROATTIVITÀ E'!G471</f>
        <v>0</v>
      </c>
      <c r="CG63" s="337">
        <f>'MACROATTIVITÀ E'!G472</f>
        <v>0</v>
      </c>
      <c r="CH63" s="337">
        <f>'MACROATTIVITÀ E'!G473</f>
        <v>0</v>
      </c>
      <c r="CI63" s="337">
        <f>'MACROATTIVITÀ E'!G474</f>
        <v>0</v>
      </c>
      <c r="CJ63" s="338">
        <v>0</v>
      </c>
      <c r="CK63" s="336">
        <f>'MACROATTIVITÀ E'!I467</f>
        <v>0</v>
      </c>
      <c r="CL63" s="337">
        <f>'MACROATTIVITÀ E'!I468</f>
        <v>0</v>
      </c>
      <c r="CM63" s="337">
        <f>'MACROATTIVITÀ E'!I469</f>
        <v>0</v>
      </c>
      <c r="CN63" s="337">
        <f>'MACROATTIVITÀ E'!I470</f>
        <v>0</v>
      </c>
      <c r="CO63" s="337">
        <f>'MACROATTIVITÀ E'!I471</f>
        <v>0</v>
      </c>
      <c r="CP63" s="337">
        <f>'MACROATTIVITÀ E'!I472</f>
        <v>0</v>
      </c>
      <c r="CQ63" s="337">
        <f>'MACROATTIVITÀ E'!I473</f>
        <v>0</v>
      </c>
      <c r="CR63" s="337">
        <f>'MACROATTIVITÀ E'!I474</f>
        <v>0</v>
      </c>
      <c r="CS63" s="339">
        <v>0</v>
      </c>
      <c r="CT63" s="340">
        <f>'MACROATTIVITÀ E'!K467</f>
        <v>0</v>
      </c>
      <c r="CU63" s="337">
        <f>'MACROATTIVITÀ E'!K468</f>
        <v>0</v>
      </c>
      <c r="CV63" s="337">
        <f>'MACROATTIVITÀ E'!K469</f>
        <v>0</v>
      </c>
      <c r="CW63" s="337">
        <f>'MACROATTIVITÀ E'!K470</f>
        <v>0</v>
      </c>
      <c r="CX63" s="337">
        <f>'MACROATTIVITÀ E'!K471</f>
        <v>0</v>
      </c>
      <c r="CY63" s="337">
        <f>'MACROATTIVITÀ E'!K472</f>
        <v>0</v>
      </c>
      <c r="CZ63" s="337">
        <f>'MACROATTIVITÀ E'!K473</f>
        <v>0</v>
      </c>
      <c r="DA63" s="337">
        <f>'MACROATTIVITÀ E'!K474</f>
        <v>0</v>
      </c>
      <c r="DB63" s="339">
        <v>0</v>
      </c>
      <c r="DC63" s="299">
        <f>'MACROATTIVITÀ E'!E428</f>
        <v>0</v>
      </c>
      <c r="DD63" s="300">
        <f>'MACROATTIVITÀ E'!E429</f>
        <v>0</v>
      </c>
      <c r="DE63" s="300">
        <f>'MACROATTIVITÀ E'!E431</f>
        <v>0</v>
      </c>
      <c r="DF63" s="300">
        <f>'MACROATTIVITÀ E'!E432</f>
        <v>0</v>
      </c>
      <c r="DG63" s="300">
        <f>'MACROATTIVITÀ E'!E434</f>
        <v>0</v>
      </c>
      <c r="DH63" s="300">
        <f>'MACROATTIVITÀ E'!E435</f>
        <v>0</v>
      </c>
      <c r="DI63" s="300">
        <f>'MACROATTIVITÀ E'!E437</f>
        <v>0</v>
      </c>
      <c r="DJ63" s="301">
        <f>'MACROATTIVITÀ E'!E438</f>
        <v>0</v>
      </c>
      <c r="DK63" s="299">
        <f>'MACROATTIVITÀ E'!G428</f>
        <v>0</v>
      </c>
      <c r="DL63" s="300">
        <f>'MACROATTIVITÀ E'!G429</f>
        <v>0</v>
      </c>
      <c r="DM63" s="300">
        <f>'MACROATTIVITÀ E'!G431</f>
        <v>0</v>
      </c>
      <c r="DN63" s="300">
        <f>'MACROATTIVITÀ E'!G432</f>
        <v>0</v>
      </c>
      <c r="DO63" s="300">
        <f>'MACROATTIVITÀ E'!G434</f>
        <v>0</v>
      </c>
      <c r="DP63" s="300">
        <f>'MACROATTIVITÀ E'!G435</f>
        <v>0</v>
      </c>
      <c r="DQ63" s="300">
        <f>'MACROATTIVITÀ E'!G437</f>
        <v>0</v>
      </c>
      <c r="DR63" s="301">
        <f>'MACROATTIVITÀ E'!G438</f>
        <v>0</v>
      </c>
      <c r="DS63" s="299">
        <f>'MACROATTIVITÀ E'!I428</f>
        <v>0</v>
      </c>
      <c r="DT63" s="300">
        <f>'MACROATTIVITÀ E'!I429</f>
        <v>0</v>
      </c>
      <c r="DU63" s="300">
        <f>'MACROATTIVITÀ E'!I431</f>
        <v>0</v>
      </c>
      <c r="DV63" s="300">
        <f>'MACROATTIVITÀ E'!I432</f>
        <v>0</v>
      </c>
      <c r="DW63" s="300">
        <f>'MACROATTIVITÀ E'!I434</f>
        <v>0</v>
      </c>
      <c r="DX63" s="300">
        <f>'MACROATTIVITÀ E'!I435</f>
        <v>0</v>
      </c>
      <c r="DY63" s="300">
        <f>'MACROATTIVITÀ E'!I437</f>
        <v>0</v>
      </c>
      <c r="DZ63" s="301">
        <f>'MACROATTIVITÀ E'!I438</f>
        <v>0</v>
      </c>
      <c r="EA63" s="302">
        <f>'MACROATTIVITÀ E'!K428</f>
        <v>0</v>
      </c>
      <c r="EB63" s="300">
        <f>'MACROATTIVITÀ E'!K429</f>
        <v>0</v>
      </c>
      <c r="EC63" s="300">
        <f>'MACROATTIVITÀ E'!K431</f>
        <v>0</v>
      </c>
      <c r="ED63" s="300">
        <f>'MACROATTIVITÀ E'!K432</f>
        <v>0</v>
      </c>
      <c r="EE63" s="300">
        <f>'MACROATTIVITÀ E'!K434</f>
        <v>0</v>
      </c>
      <c r="EF63" s="300">
        <f>'MACROATTIVITÀ E'!K435</f>
        <v>0</v>
      </c>
      <c r="EG63" s="300">
        <f>'MACROATTIVITÀ E'!K437</f>
        <v>0</v>
      </c>
      <c r="EH63" s="303">
        <f>'MACROATTIVITÀ E'!K438</f>
        <v>0</v>
      </c>
      <c r="EI63" s="341" t="s">
        <v>497</v>
      </c>
    </row>
    <row r="64" spans="1:139">
      <c r="A64" s="290" t="e">
        <f ca="1">_xlfn.XLOOKUP(B64,'MACROATTIVITÀ E'!C540,'MACROATTIVITÀ E'!G540)</f>
        <v>#NAME?</v>
      </c>
      <c r="B64" s="291" t="s">
        <v>280</v>
      </c>
      <c r="C64" s="291" t="s">
        <v>897</v>
      </c>
      <c r="D64" s="292" t="s">
        <v>316</v>
      </c>
      <c r="E64" s="292" t="s">
        <v>669</v>
      </c>
      <c r="F64" s="293" t="s">
        <v>281</v>
      </c>
      <c r="G64" s="336">
        <f>'MACROATTIVITÀ E'!E591</f>
        <v>0</v>
      </c>
      <c r="H64" s="337">
        <f>'MACROATTIVITÀ E'!E572</f>
        <v>0</v>
      </c>
      <c r="I64" s="337">
        <f>'MACROATTIVITÀ E'!E578</f>
        <v>0</v>
      </c>
      <c r="J64" s="337">
        <f>'MACROATTIVITÀ E'!E573</f>
        <v>0</v>
      </c>
      <c r="K64" s="337">
        <f>'MACROATTIVITÀ E'!E574</f>
        <v>0</v>
      </c>
      <c r="L64" s="337">
        <f>'MACROATTIVITÀ E'!E575+'MACROATTIVITÀ E'!E576+'MACROATTIVITÀ E'!E577</f>
        <v>0</v>
      </c>
      <c r="M64" s="338">
        <f>'MACROATTIVITÀ E'!$E581</f>
        <v>0</v>
      </c>
      <c r="N64" s="338">
        <f>'MACROATTIVITÀ E'!$E582</f>
        <v>0</v>
      </c>
      <c r="O64" s="338">
        <f>'MACROATTIVITÀ E'!$E583</f>
        <v>0</v>
      </c>
      <c r="P64" s="338">
        <f>'MACROATTIVITÀ E'!$E584</f>
        <v>0</v>
      </c>
      <c r="Q64" s="338">
        <f>'MACROATTIVITÀ E'!$E585</f>
        <v>0</v>
      </c>
      <c r="R64" s="338">
        <f>'MACROATTIVITÀ E'!$E586</f>
        <v>0</v>
      </c>
      <c r="S64" s="338">
        <f>'MACROATTIVITÀ E'!$E587</f>
        <v>0</v>
      </c>
      <c r="T64" s="338">
        <f>'MACROATTIVITÀ E'!$E588</f>
        <v>0</v>
      </c>
      <c r="U64" s="338">
        <f>'MACROATTIVITÀ E'!$E589</f>
        <v>0</v>
      </c>
      <c r="V64" s="339">
        <f>'MACROATTIVITÀ E'!E579+'MACROATTIVITÀ E'!E580+'MACROATTIVITÀ E'!E590</f>
        <v>0</v>
      </c>
      <c r="W64" s="340">
        <f>'MACROATTIVITÀ E'!G718</f>
        <v>0</v>
      </c>
      <c r="X64" s="337">
        <f>'MACROATTIVITÀ E'!G572</f>
        <v>0</v>
      </c>
      <c r="Y64" s="337">
        <f>'MACROATTIVITÀ E'!G578</f>
        <v>0</v>
      </c>
      <c r="Z64" s="337">
        <f>'MACROATTIVITÀ E'!G573</f>
        <v>0</v>
      </c>
      <c r="AA64" s="337">
        <f>'MACROATTIVITÀ E'!G574</f>
        <v>0</v>
      </c>
      <c r="AB64" s="337">
        <f>'MACROATTIVITÀ E'!G575+'MACROATTIVITÀ E'!G576+'MACROATTIVITÀ E'!G577</f>
        <v>0</v>
      </c>
      <c r="AC64" s="338">
        <f>'MACROATTIVITÀ E'!$G581</f>
        <v>0</v>
      </c>
      <c r="AD64" s="338">
        <f>'MACROATTIVITÀ E'!$G582</f>
        <v>0</v>
      </c>
      <c r="AE64" s="338">
        <f>'MACROATTIVITÀ E'!$G583</f>
        <v>0</v>
      </c>
      <c r="AF64" s="338">
        <f>'MACROATTIVITÀ E'!$G584</f>
        <v>0</v>
      </c>
      <c r="AG64" s="338">
        <f>'MACROATTIVITÀ E'!$G585</f>
        <v>0</v>
      </c>
      <c r="AH64" s="338">
        <f>'MACROATTIVITÀ E'!$G586</f>
        <v>0</v>
      </c>
      <c r="AI64" s="338">
        <f>'MACROATTIVITÀ E'!$G587</f>
        <v>0</v>
      </c>
      <c r="AJ64" s="338">
        <f>'MACROATTIVITÀ E'!$G588</f>
        <v>0</v>
      </c>
      <c r="AK64" s="338">
        <f>'MACROATTIVITÀ E'!$G589</f>
        <v>0</v>
      </c>
      <c r="AL64" s="338">
        <f>'MACROATTIVITÀ E'!G579+'MACROATTIVITÀ E'!G580+'MACROATTIVITÀ E'!G590</f>
        <v>0</v>
      </c>
      <c r="AM64" s="336">
        <f>'MACROATTIVITÀ E'!I591</f>
        <v>0</v>
      </c>
      <c r="AN64" s="337">
        <f>'MACROATTIVITÀ E'!I572</f>
        <v>0</v>
      </c>
      <c r="AO64" s="337">
        <f>'MACROATTIVITÀ E'!I578</f>
        <v>0</v>
      </c>
      <c r="AP64" s="337">
        <f>'MACROATTIVITÀ E'!I573</f>
        <v>0</v>
      </c>
      <c r="AQ64" s="337">
        <f>'MACROATTIVITÀ E'!I574</f>
        <v>0</v>
      </c>
      <c r="AR64" s="337">
        <f>'MACROATTIVITÀ E'!I575+'MACROATTIVITÀ E'!I576+'MACROATTIVITÀ E'!I577</f>
        <v>0</v>
      </c>
      <c r="AS64" s="338">
        <f>'MACROATTIVITÀ E'!$I581</f>
        <v>0</v>
      </c>
      <c r="AT64" s="338">
        <f>'MACROATTIVITÀ E'!$I582</f>
        <v>0</v>
      </c>
      <c r="AU64" s="338">
        <f>'MACROATTIVITÀ E'!$I583</f>
        <v>0</v>
      </c>
      <c r="AV64" s="338">
        <f>'MACROATTIVITÀ E'!$I584</f>
        <v>0</v>
      </c>
      <c r="AW64" s="338">
        <f>'MACROATTIVITÀ E'!$I585</f>
        <v>0</v>
      </c>
      <c r="AX64" s="338">
        <f>'MACROATTIVITÀ E'!$I586</f>
        <v>0</v>
      </c>
      <c r="AY64" s="338">
        <f>'MACROATTIVITÀ E'!$I587</f>
        <v>0</v>
      </c>
      <c r="AZ64" s="338">
        <f>'MACROATTIVITÀ E'!$I588</f>
        <v>0</v>
      </c>
      <c r="BA64" s="338">
        <f>'MACROATTIVITÀ E'!$I589</f>
        <v>0</v>
      </c>
      <c r="BB64" s="339">
        <f>'MACROATTIVITÀ E'!I579+'MACROATTIVITÀ E'!I580+'MACROATTIVITÀ E'!I590</f>
        <v>0</v>
      </c>
      <c r="BC64" s="336">
        <f>'MACROATTIVITÀ E'!K591</f>
        <v>0</v>
      </c>
      <c r="BD64" s="337">
        <f>'MACROATTIVITÀ E'!K572</f>
        <v>0</v>
      </c>
      <c r="BE64" s="337">
        <f>'MACROATTIVITÀ E'!K578</f>
        <v>0</v>
      </c>
      <c r="BF64" s="337">
        <f>'MACROATTIVITÀ E'!K573</f>
        <v>0</v>
      </c>
      <c r="BG64" s="337">
        <f>'MACROATTIVITÀ E'!K574</f>
        <v>0</v>
      </c>
      <c r="BH64" s="337">
        <f>'MACROATTIVITÀ E'!K575+'MACROATTIVITÀ E'!K576+'MACROATTIVITÀ E'!K577</f>
        <v>0</v>
      </c>
      <c r="BI64" s="338">
        <f>'MACROATTIVITÀ E'!$K581</f>
        <v>0</v>
      </c>
      <c r="BJ64" s="338">
        <f>'MACROATTIVITÀ E'!$K582</f>
        <v>0</v>
      </c>
      <c r="BK64" s="338">
        <f>'MACROATTIVITÀ E'!$K583</f>
        <v>0</v>
      </c>
      <c r="BL64" s="338">
        <f>'MACROATTIVITÀ E'!$K584</f>
        <v>0</v>
      </c>
      <c r="BM64" s="338">
        <f>'MACROATTIVITÀ E'!$K585</f>
        <v>0</v>
      </c>
      <c r="BN64" s="338">
        <f>'MACROATTIVITÀ E'!$K586</f>
        <v>0</v>
      </c>
      <c r="BO64" s="338">
        <f>'MACROATTIVITÀ E'!$K587</f>
        <v>0</v>
      </c>
      <c r="BP64" s="338">
        <f>'MACROATTIVITÀ E'!$K588</f>
        <v>0</v>
      </c>
      <c r="BQ64" s="338">
        <f>'MACROATTIVITÀ E'!$K589</f>
        <v>0</v>
      </c>
      <c r="BR64" s="338">
        <f>'MACROATTIVITÀ E'!K579+'MACROATTIVITÀ E'!K580+'MACROATTIVITÀ E'!K590</f>
        <v>0</v>
      </c>
      <c r="BS64" s="336">
        <f>'MACROATTIVITÀ E'!E594</f>
        <v>0</v>
      </c>
      <c r="BT64" s="337">
        <f>'MACROATTIVITÀ E'!E595</f>
        <v>0</v>
      </c>
      <c r="BU64" s="337">
        <f>'MACROATTIVITÀ E'!E596</f>
        <v>0</v>
      </c>
      <c r="BV64" s="337">
        <f>'MACROATTIVITÀ E'!E597</f>
        <v>0</v>
      </c>
      <c r="BW64" s="337">
        <f>'MACROATTIVITÀ E'!E598</f>
        <v>0</v>
      </c>
      <c r="BX64" s="337">
        <f>'MACROATTIVITÀ E'!E599</f>
        <v>0</v>
      </c>
      <c r="BY64" s="337">
        <f>'MACROATTIVITÀ E'!E600</f>
        <v>0</v>
      </c>
      <c r="BZ64" s="337">
        <f>'MACROATTIVITÀ E'!E601</f>
        <v>0</v>
      </c>
      <c r="CA64" s="338">
        <v>0</v>
      </c>
      <c r="CB64" s="336">
        <f>'MACROATTIVITÀ E'!G594</f>
        <v>0</v>
      </c>
      <c r="CC64" s="337">
        <f>'MACROATTIVITÀ E'!G595</f>
        <v>0</v>
      </c>
      <c r="CD64" s="337">
        <f>'MACROATTIVITÀ E'!G596</f>
        <v>0</v>
      </c>
      <c r="CE64" s="337">
        <f>'MACROATTIVITÀ E'!G597</f>
        <v>0</v>
      </c>
      <c r="CF64" s="337">
        <f>'MACROATTIVITÀ E'!G598</f>
        <v>0</v>
      </c>
      <c r="CG64" s="337">
        <f>'MACROATTIVITÀ E'!G599</f>
        <v>0</v>
      </c>
      <c r="CH64" s="337">
        <f>'MACROATTIVITÀ E'!G600</f>
        <v>0</v>
      </c>
      <c r="CI64" s="337">
        <f>'MACROATTIVITÀ E'!G601</f>
        <v>0</v>
      </c>
      <c r="CJ64" s="338">
        <v>0</v>
      </c>
      <c r="CK64" s="336">
        <f>'MACROATTIVITÀ E'!I594</f>
        <v>0</v>
      </c>
      <c r="CL64" s="337">
        <f>'MACROATTIVITÀ E'!I595</f>
        <v>0</v>
      </c>
      <c r="CM64" s="337">
        <f>'MACROATTIVITÀ E'!I596</f>
        <v>0</v>
      </c>
      <c r="CN64" s="337">
        <f>'MACROATTIVITÀ E'!I597</f>
        <v>0</v>
      </c>
      <c r="CO64" s="337">
        <f>'MACROATTIVITÀ E'!I598</f>
        <v>0</v>
      </c>
      <c r="CP64" s="337">
        <f>'MACROATTIVITÀ E'!I599</f>
        <v>0</v>
      </c>
      <c r="CQ64" s="337">
        <f>'MACROATTIVITÀ E'!I600</f>
        <v>0</v>
      </c>
      <c r="CR64" s="337">
        <f>'MACROATTIVITÀ E'!I601</f>
        <v>0</v>
      </c>
      <c r="CS64" s="339">
        <v>0</v>
      </c>
      <c r="CT64" s="340">
        <f>'MACROATTIVITÀ E'!K594</f>
        <v>0</v>
      </c>
      <c r="CU64" s="337">
        <f>'MACROATTIVITÀ E'!K595</f>
        <v>0</v>
      </c>
      <c r="CV64" s="337">
        <f>'MACROATTIVITÀ E'!K596</f>
        <v>0</v>
      </c>
      <c r="CW64" s="337">
        <f>'MACROATTIVITÀ E'!K597</f>
        <v>0</v>
      </c>
      <c r="CX64" s="337">
        <f>'MACROATTIVITÀ E'!K598</f>
        <v>0</v>
      </c>
      <c r="CY64" s="337">
        <f>'MACROATTIVITÀ E'!K599</f>
        <v>0</v>
      </c>
      <c r="CZ64" s="337">
        <f>'MACROATTIVITÀ E'!K600</f>
        <v>0</v>
      </c>
      <c r="DA64" s="337">
        <f>'MACROATTIVITÀ E'!K601</f>
        <v>0</v>
      </c>
      <c r="DB64" s="339">
        <v>0</v>
      </c>
      <c r="DC64" s="299">
        <f>'MACROATTIVITÀ E'!E555</f>
        <v>0</v>
      </c>
      <c r="DD64" s="300">
        <f>'MACROATTIVITÀ E'!E556</f>
        <v>0</v>
      </c>
      <c r="DE64" s="300">
        <f>'MACROATTIVITÀ E'!E558</f>
        <v>0</v>
      </c>
      <c r="DF64" s="300">
        <f>'MACROATTIVITÀ E'!E559</f>
        <v>0</v>
      </c>
      <c r="DG64" s="300">
        <f>'MACROATTIVITÀ E'!E561</f>
        <v>0</v>
      </c>
      <c r="DH64" s="300">
        <f>'MACROATTIVITÀ E'!E562</f>
        <v>0</v>
      </c>
      <c r="DI64" s="300">
        <f>'MACROATTIVITÀ E'!E564</f>
        <v>0</v>
      </c>
      <c r="DJ64" s="301">
        <f>'MACROATTIVITÀ E'!E565</f>
        <v>0</v>
      </c>
      <c r="DK64" s="299">
        <f>'MACROATTIVITÀ E'!G555</f>
        <v>0</v>
      </c>
      <c r="DL64" s="300">
        <f>'MACROATTIVITÀ E'!G556</f>
        <v>0</v>
      </c>
      <c r="DM64" s="300">
        <f>'MACROATTIVITÀ E'!G558</f>
        <v>0</v>
      </c>
      <c r="DN64" s="300">
        <f>'MACROATTIVITÀ E'!G559</f>
        <v>0</v>
      </c>
      <c r="DO64" s="300">
        <f>'MACROATTIVITÀ E'!G561</f>
        <v>0</v>
      </c>
      <c r="DP64" s="300">
        <f>'MACROATTIVITÀ E'!G562</f>
        <v>0</v>
      </c>
      <c r="DQ64" s="300">
        <f>'MACROATTIVITÀ E'!G564</f>
        <v>0</v>
      </c>
      <c r="DR64" s="301">
        <f>'MACROATTIVITÀ E'!G565</f>
        <v>0</v>
      </c>
      <c r="DS64" s="299">
        <f>'MACROATTIVITÀ E'!I555</f>
        <v>0</v>
      </c>
      <c r="DT64" s="300">
        <f>'MACROATTIVITÀ E'!I556</f>
        <v>0</v>
      </c>
      <c r="DU64" s="300">
        <f>'MACROATTIVITÀ E'!I558</f>
        <v>0</v>
      </c>
      <c r="DV64" s="300">
        <f>'MACROATTIVITÀ E'!I559</f>
        <v>0</v>
      </c>
      <c r="DW64" s="300">
        <f>'MACROATTIVITÀ E'!I561</f>
        <v>0</v>
      </c>
      <c r="DX64" s="300">
        <f>'MACROATTIVITÀ E'!I562</f>
        <v>0</v>
      </c>
      <c r="DY64" s="300">
        <f>'MACROATTIVITÀ E'!I564</f>
        <v>0</v>
      </c>
      <c r="DZ64" s="301">
        <f>'MACROATTIVITÀ E'!I565</f>
        <v>0</v>
      </c>
      <c r="EA64" s="302">
        <f>'MACROATTIVITÀ E'!K555</f>
        <v>0</v>
      </c>
      <c r="EB64" s="300">
        <f>'MACROATTIVITÀ E'!K556</f>
        <v>0</v>
      </c>
      <c r="EC64" s="300">
        <f>'MACROATTIVITÀ E'!K558</f>
        <v>0</v>
      </c>
      <c r="ED64" s="300">
        <f>'MACROATTIVITÀ E'!K559</f>
        <v>0</v>
      </c>
      <c r="EE64" s="300">
        <f>'MACROATTIVITÀ E'!K561</f>
        <v>0</v>
      </c>
      <c r="EF64" s="300">
        <f>'MACROATTIVITÀ E'!K562</f>
        <v>0</v>
      </c>
      <c r="EG64" s="300">
        <f>'MACROATTIVITÀ E'!K564</f>
        <v>0</v>
      </c>
      <c r="EH64" s="303">
        <f>'MACROATTIVITÀ E'!K565</f>
        <v>0</v>
      </c>
      <c r="EI64" s="341" t="s">
        <v>430</v>
      </c>
    </row>
    <row r="65" spans="1:139">
      <c r="A65" s="290" t="e">
        <f ca="1">_xlfn.XLOOKUP(B65,'MACROATTIVITÀ E'!C667,'MACROATTIVITÀ E'!G667)</f>
        <v>#NAME?</v>
      </c>
      <c r="B65" s="291" t="s">
        <v>284</v>
      </c>
      <c r="C65" s="291" t="s">
        <v>897</v>
      </c>
      <c r="D65" s="292" t="s">
        <v>316</v>
      </c>
      <c r="E65" s="292" t="s">
        <v>670</v>
      </c>
      <c r="F65" s="293" t="s">
        <v>285</v>
      </c>
      <c r="G65" s="336">
        <f>'MACROATTIVITÀ E'!E718</f>
        <v>0</v>
      </c>
      <c r="H65" s="337">
        <f>'MACROATTIVITÀ E'!E699</f>
        <v>0</v>
      </c>
      <c r="I65" s="337">
        <f>'MACROATTIVITÀ E'!E705</f>
        <v>0</v>
      </c>
      <c r="J65" s="337">
        <f>'MACROATTIVITÀ E'!E700</f>
        <v>0</v>
      </c>
      <c r="K65" s="337">
        <f>'MACROATTIVITÀ E'!E701</f>
        <v>0</v>
      </c>
      <c r="L65" s="337">
        <f>'MACROATTIVITÀ E'!E702+'MACROATTIVITÀ E'!E703+'MACROATTIVITÀ E'!E704</f>
        <v>0</v>
      </c>
      <c r="M65" s="338">
        <f>'MACROATTIVITÀ E'!E708</f>
        <v>0</v>
      </c>
      <c r="N65" s="338">
        <f>'MACROATTIVITÀ E'!$E709</f>
        <v>0</v>
      </c>
      <c r="O65" s="338">
        <f>'MACROATTIVITÀ E'!$E710</f>
        <v>0</v>
      </c>
      <c r="P65" s="338">
        <f>'MACROATTIVITÀ E'!$E711</f>
        <v>0</v>
      </c>
      <c r="Q65" s="338">
        <f>'MACROATTIVITÀ E'!$E712</f>
        <v>0</v>
      </c>
      <c r="R65" s="338">
        <f>'MACROATTIVITÀ E'!$E713</f>
        <v>0</v>
      </c>
      <c r="S65" s="338">
        <f>'MACROATTIVITÀ E'!$E714</f>
        <v>0</v>
      </c>
      <c r="T65" s="338">
        <f>'MACROATTIVITÀ E'!$E715</f>
        <v>0</v>
      </c>
      <c r="U65" s="338">
        <f>'MACROATTIVITÀ E'!$E716</f>
        <v>0</v>
      </c>
      <c r="V65" s="339">
        <f>'MACROATTIVITÀ E'!E706+'MACROATTIVITÀ E'!E707+'MACROATTIVITÀ E'!E717</f>
        <v>0</v>
      </c>
      <c r="W65" s="340">
        <f>'MACROATTIVITÀ E'!G718</f>
        <v>0</v>
      </c>
      <c r="X65" s="337">
        <f>'MACROATTIVITÀ E'!G699</f>
        <v>0</v>
      </c>
      <c r="Y65" s="337">
        <f>'MACROATTIVITÀ E'!G705</f>
        <v>0</v>
      </c>
      <c r="Z65" s="337">
        <f>'MACROATTIVITÀ E'!G700</f>
        <v>0</v>
      </c>
      <c r="AA65" s="337">
        <f>'MACROATTIVITÀ E'!G701</f>
        <v>0</v>
      </c>
      <c r="AB65" s="337">
        <f>'MACROATTIVITÀ E'!G702+'MACROATTIVITÀ E'!G703+'MACROATTIVITÀ E'!G704</f>
        <v>0</v>
      </c>
      <c r="AC65" s="338">
        <f>'MACROATTIVITÀ E'!$G708</f>
        <v>0</v>
      </c>
      <c r="AD65" s="338">
        <f>'MACROATTIVITÀ E'!$G709</f>
        <v>0</v>
      </c>
      <c r="AE65" s="338">
        <f>'MACROATTIVITÀ E'!$G710</f>
        <v>0</v>
      </c>
      <c r="AF65" s="338">
        <f>'MACROATTIVITÀ E'!$G711</f>
        <v>0</v>
      </c>
      <c r="AG65" s="338">
        <f>'MACROATTIVITÀ E'!$G712</f>
        <v>0</v>
      </c>
      <c r="AH65" s="338">
        <f>'MACROATTIVITÀ E'!$G713</f>
        <v>0</v>
      </c>
      <c r="AI65" s="338">
        <f>'MACROATTIVITÀ E'!$G714</f>
        <v>0</v>
      </c>
      <c r="AJ65" s="338">
        <f>'MACROATTIVITÀ E'!$G715</f>
        <v>0</v>
      </c>
      <c r="AK65" s="338">
        <f>'MACROATTIVITÀ E'!G716</f>
        <v>0</v>
      </c>
      <c r="AL65" s="338">
        <f>'MACROATTIVITÀ E'!G706+'MACROATTIVITÀ E'!G707+'MACROATTIVITÀ E'!G717</f>
        <v>0</v>
      </c>
      <c r="AM65" s="336">
        <f>'MACROATTIVITÀ E'!I718</f>
        <v>0</v>
      </c>
      <c r="AN65" s="337">
        <f>'MACROATTIVITÀ E'!I699</f>
        <v>0</v>
      </c>
      <c r="AO65" s="337">
        <f>'MACROATTIVITÀ E'!I705</f>
        <v>0</v>
      </c>
      <c r="AP65" s="337">
        <f>'MACROATTIVITÀ E'!I700</f>
        <v>0</v>
      </c>
      <c r="AQ65" s="337">
        <f>'MACROATTIVITÀ E'!I701</f>
        <v>0</v>
      </c>
      <c r="AR65" s="337">
        <f>'MACROATTIVITÀ E'!I702+'MACROATTIVITÀ E'!I703+'MACROATTIVITÀ E'!I704</f>
        <v>0</v>
      </c>
      <c r="AS65" s="338">
        <f>'MACROATTIVITÀ E'!$I708</f>
        <v>0</v>
      </c>
      <c r="AT65" s="338">
        <f>'MACROATTIVITÀ E'!$I709</f>
        <v>0</v>
      </c>
      <c r="AU65" s="338">
        <f>'MACROATTIVITÀ E'!$I710</f>
        <v>0</v>
      </c>
      <c r="AV65" s="338">
        <f>'MACROATTIVITÀ E'!$I711</f>
        <v>0</v>
      </c>
      <c r="AW65" s="338">
        <f>'MACROATTIVITÀ E'!$I712</f>
        <v>0</v>
      </c>
      <c r="AX65" s="338">
        <f>'MACROATTIVITÀ E'!$I713</f>
        <v>0</v>
      </c>
      <c r="AY65" s="338">
        <f>'MACROATTIVITÀ E'!$I714</f>
        <v>0</v>
      </c>
      <c r="AZ65" s="338">
        <f>'MACROATTIVITÀ E'!$I715</f>
        <v>0</v>
      </c>
      <c r="BA65" s="338">
        <f>'MACROATTIVITÀ E'!I716</f>
        <v>0</v>
      </c>
      <c r="BB65" s="339">
        <f>'MACROATTIVITÀ E'!I706+'MACROATTIVITÀ E'!I707+'MACROATTIVITÀ E'!I717</f>
        <v>0</v>
      </c>
      <c r="BC65" s="336">
        <f>'MACROATTIVITÀ E'!K718</f>
        <v>0</v>
      </c>
      <c r="BD65" s="337">
        <f>'MACROATTIVITÀ E'!K699</f>
        <v>0</v>
      </c>
      <c r="BE65" s="337">
        <f>'MACROATTIVITÀ E'!K705</f>
        <v>0</v>
      </c>
      <c r="BF65" s="337">
        <f>'MACROATTIVITÀ E'!K700</f>
        <v>0</v>
      </c>
      <c r="BG65" s="337">
        <f>'MACROATTIVITÀ E'!K701</f>
        <v>0</v>
      </c>
      <c r="BH65" s="337">
        <f>'MACROATTIVITÀ E'!K702+'MACROATTIVITÀ E'!K703+'MACROATTIVITÀ E'!K704</f>
        <v>0</v>
      </c>
      <c r="BI65" s="338">
        <f>'MACROATTIVITÀ E'!$K708</f>
        <v>0</v>
      </c>
      <c r="BJ65" s="338">
        <f>'MACROATTIVITÀ E'!$K709</f>
        <v>0</v>
      </c>
      <c r="BK65" s="338">
        <f>'MACROATTIVITÀ E'!$K710</f>
        <v>0</v>
      </c>
      <c r="BL65" s="338">
        <f>'MACROATTIVITÀ E'!$K711</f>
        <v>0</v>
      </c>
      <c r="BM65" s="338">
        <f>'MACROATTIVITÀ E'!$K712</f>
        <v>0</v>
      </c>
      <c r="BN65" s="338">
        <f>'MACROATTIVITÀ E'!$K713</f>
        <v>0</v>
      </c>
      <c r="BO65" s="338">
        <f>'MACROATTIVITÀ E'!$K714</f>
        <v>0</v>
      </c>
      <c r="BP65" s="338">
        <f>'MACROATTIVITÀ E'!$K715</f>
        <v>0</v>
      </c>
      <c r="BQ65" s="338">
        <f>'MACROATTIVITÀ E'!K716</f>
        <v>0</v>
      </c>
      <c r="BR65" s="338">
        <f>'MACROATTIVITÀ E'!K706+'MACROATTIVITÀ E'!K707+'MACROATTIVITÀ E'!K717</f>
        <v>0</v>
      </c>
      <c r="BS65" s="336">
        <f>'MACROATTIVITÀ E'!E721</f>
        <v>0</v>
      </c>
      <c r="BT65" s="337">
        <f>'MACROATTIVITÀ E'!E722</f>
        <v>0</v>
      </c>
      <c r="BU65" s="337">
        <f>'MACROATTIVITÀ E'!E723</f>
        <v>0</v>
      </c>
      <c r="BV65" s="337">
        <f>'MACROATTIVITÀ E'!E724</f>
        <v>0</v>
      </c>
      <c r="BW65" s="337">
        <f>'MACROATTIVITÀ E'!E725</f>
        <v>0</v>
      </c>
      <c r="BX65" s="337">
        <f>'MACROATTIVITÀ E'!E726</f>
        <v>0</v>
      </c>
      <c r="BY65" s="337">
        <f>'MACROATTIVITÀ E'!E727</f>
        <v>0</v>
      </c>
      <c r="BZ65" s="337">
        <f>'MACROATTIVITÀ E'!E728</f>
        <v>0</v>
      </c>
      <c r="CA65" s="338">
        <v>0</v>
      </c>
      <c r="CB65" s="336">
        <f>'MACROATTIVITÀ E'!G721</f>
        <v>0</v>
      </c>
      <c r="CC65" s="337">
        <f>'MACROATTIVITÀ E'!G722</f>
        <v>0</v>
      </c>
      <c r="CD65" s="337">
        <f>'MACROATTIVITÀ E'!G723</f>
        <v>0</v>
      </c>
      <c r="CE65" s="337">
        <f>'MACROATTIVITÀ E'!G724</f>
        <v>0</v>
      </c>
      <c r="CF65" s="337">
        <f>'MACROATTIVITÀ E'!G725</f>
        <v>0</v>
      </c>
      <c r="CG65" s="337">
        <f>'MACROATTIVITÀ E'!G726</f>
        <v>0</v>
      </c>
      <c r="CH65" s="337">
        <f>'MACROATTIVITÀ E'!G727</f>
        <v>0</v>
      </c>
      <c r="CI65" s="337">
        <f>'MACROATTIVITÀ E'!G728</f>
        <v>0</v>
      </c>
      <c r="CJ65" s="338">
        <v>0</v>
      </c>
      <c r="CK65" s="336">
        <f>'MACROATTIVITÀ E'!I721</f>
        <v>0</v>
      </c>
      <c r="CL65" s="337">
        <f>'MACROATTIVITÀ E'!I722</f>
        <v>0</v>
      </c>
      <c r="CM65" s="337">
        <f>'MACROATTIVITÀ E'!I723</f>
        <v>0</v>
      </c>
      <c r="CN65" s="337">
        <f>'MACROATTIVITÀ E'!I724</f>
        <v>0</v>
      </c>
      <c r="CO65" s="337">
        <f>'MACROATTIVITÀ E'!I725</f>
        <v>0</v>
      </c>
      <c r="CP65" s="337">
        <f>'MACROATTIVITÀ E'!I726</f>
        <v>0</v>
      </c>
      <c r="CQ65" s="337">
        <f>'MACROATTIVITÀ E'!I727</f>
        <v>0</v>
      </c>
      <c r="CR65" s="337">
        <f>'MACROATTIVITÀ E'!I728</f>
        <v>0</v>
      </c>
      <c r="CS65" s="339">
        <v>0</v>
      </c>
      <c r="CT65" s="340">
        <f>'MACROATTIVITÀ E'!K721</f>
        <v>0</v>
      </c>
      <c r="CU65" s="337">
        <f>'MACROATTIVITÀ E'!K722</f>
        <v>0</v>
      </c>
      <c r="CV65" s="337">
        <f>'MACROATTIVITÀ E'!K723</f>
        <v>0</v>
      </c>
      <c r="CW65" s="337">
        <f>'MACROATTIVITÀ E'!K724</f>
        <v>0</v>
      </c>
      <c r="CX65" s="337">
        <f>'MACROATTIVITÀ E'!K725</f>
        <v>0</v>
      </c>
      <c r="CY65" s="337">
        <f>'MACROATTIVITÀ E'!K726</f>
        <v>0</v>
      </c>
      <c r="CZ65" s="337">
        <f>'MACROATTIVITÀ E'!K727</f>
        <v>0</v>
      </c>
      <c r="DA65" s="337">
        <f>'MACROATTIVITÀ E'!K728</f>
        <v>0</v>
      </c>
      <c r="DB65" s="339">
        <v>0</v>
      </c>
      <c r="DC65" s="299">
        <f>'MACROATTIVITÀ E'!E682</f>
        <v>0</v>
      </c>
      <c r="DD65" s="300">
        <f>'MACROATTIVITÀ E'!E683</f>
        <v>0</v>
      </c>
      <c r="DE65" s="300">
        <f>'MACROATTIVITÀ E'!E685</f>
        <v>0</v>
      </c>
      <c r="DF65" s="300">
        <f>'MACROATTIVITÀ E'!E686</f>
        <v>0</v>
      </c>
      <c r="DG65" s="300">
        <f>'MACROATTIVITÀ E'!E688</f>
        <v>0</v>
      </c>
      <c r="DH65" s="300">
        <f>'MACROATTIVITÀ E'!E689</f>
        <v>0</v>
      </c>
      <c r="DI65" s="300">
        <f>'MACROATTIVITÀ E'!E691</f>
        <v>0</v>
      </c>
      <c r="DJ65" s="301">
        <f>'MACROATTIVITÀ E'!E692</f>
        <v>0</v>
      </c>
      <c r="DK65" s="299">
        <f>'MACROATTIVITÀ E'!G682</f>
        <v>0</v>
      </c>
      <c r="DL65" s="300">
        <f>'MACROATTIVITÀ E'!G683</f>
        <v>0</v>
      </c>
      <c r="DM65" s="300">
        <f>'MACROATTIVITÀ E'!G685</f>
        <v>0</v>
      </c>
      <c r="DN65" s="300">
        <f>'MACROATTIVITÀ E'!G686</f>
        <v>0</v>
      </c>
      <c r="DO65" s="300">
        <f>'MACROATTIVITÀ E'!G688</f>
        <v>0</v>
      </c>
      <c r="DP65" s="300">
        <f>'MACROATTIVITÀ E'!G689</f>
        <v>0</v>
      </c>
      <c r="DQ65" s="300">
        <f>'MACROATTIVITÀ E'!G691</f>
        <v>0</v>
      </c>
      <c r="DR65" s="301">
        <f>'MACROATTIVITÀ E'!G692</f>
        <v>0</v>
      </c>
      <c r="DS65" s="299">
        <f>'MACROATTIVITÀ E'!I682</f>
        <v>0</v>
      </c>
      <c r="DT65" s="300">
        <f>'MACROATTIVITÀ E'!I683</f>
        <v>0</v>
      </c>
      <c r="DU65" s="300">
        <f>'MACROATTIVITÀ E'!I685</f>
        <v>0</v>
      </c>
      <c r="DV65" s="300">
        <f>'MACROATTIVITÀ E'!I686</f>
        <v>0</v>
      </c>
      <c r="DW65" s="300">
        <f>'MACROATTIVITÀ E'!I688</f>
        <v>0</v>
      </c>
      <c r="DX65" s="300">
        <f>'MACROATTIVITÀ E'!I689</f>
        <v>0</v>
      </c>
      <c r="DY65" s="300">
        <f>'MACROATTIVITÀ E'!I691</f>
        <v>0</v>
      </c>
      <c r="DZ65" s="301">
        <f>'MACROATTIVITÀ E'!I692</f>
        <v>0</v>
      </c>
      <c r="EA65" s="302">
        <f>'MACROATTIVITÀ E'!K682</f>
        <v>0</v>
      </c>
      <c r="EB65" s="300">
        <f>'MACROATTIVITÀ E'!K683</f>
        <v>0</v>
      </c>
      <c r="EC65" s="300">
        <f>'MACROATTIVITÀ E'!K685</f>
        <v>0</v>
      </c>
      <c r="ED65" s="300">
        <f>'MACROATTIVITÀ E'!K686</f>
        <v>0</v>
      </c>
      <c r="EE65" s="300">
        <f>'MACROATTIVITÀ E'!K688</f>
        <v>0</v>
      </c>
      <c r="EF65" s="300">
        <f>'MACROATTIVITÀ E'!K689</f>
        <v>0</v>
      </c>
      <c r="EG65" s="300">
        <f>'MACROATTIVITÀ E'!K691</f>
        <v>0</v>
      </c>
      <c r="EH65" s="303">
        <f>'MACROATTIVITÀ E'!K692</f>
        <v>0</v>
      </c>
      <c r="EI65" s="341" t="s">
        <v>497</v>
      </c>
    </row>
    <row r="66" spans="1:139">
      <c r="A66" s="290" t="e">
        <f ca="1">_xlfn.XLOOKUP(B66,'MACROATTIVITÀ E'!C794,'MACROATTIVITÀ E'!G794)</f>
        <v>#NAME?</v>
      </c>
      <c r="B66" s="291" t="s">
        <v>288</v>
      </c>
      <c r="C66" s="291" t="s">
        <v>898</v>
      </c>
      <c r="D66" s="292" t="s">
        <v>316</v>
      </c>
      <c r="E66" s="292" t="s">
        <v>671</v>
      </c>
      <c r="F66" s="293" t="s">
        <v>289</v>
      </c>
      <c r="G66" s="336">
        <f>'MACROATTIVITÀ E'!E845</f>
        <v>0</v>
      </c>
      <c r="H66" s="337">
        <f>'MACROATTIVITÀ E'!E826</f>
        <v>0</v>
      </c>
      <c r="I66" s="337">
        <f>'MACROATTIVITÀ E'!E832</f>
        <v>0</v>
      </c>
      <c r="J66" s="337">
        <f>'MACROATTIVITÀ E'!E827</f>
        <v>0</v>
      </c>
      <c r="K66" s="337">
        <f>'MACROATTIVITÀ E'!E828</f>
        <v>0</v>
      </c>
      <c r="L66" s="337">
        <f>'MACROATTIVITÀ E'!E829+'MACROATTIVITÀ E'!E830+'MACROATTIVITÀ E'!E831</f>
        <v>0</v>
      </c>
      <c r="M66" s="338">
        <f>'MACROATTIVITÀ E'!$E835</f>
        <v>0</v>
      </c>
      <c r="N66" s="338">
        <f>'MACROATTIVITÀ E'!$E836</f>
        <v>0</v>
      </c>
      <c r="O66" s="338">
        <f>'MACROATTIVITÀ E'!$E837</f>
        <v>0</v>
      </c>
      <c r="P66" s="338">
        <f>'MACROATTIVITÀ E'!$E838</f>
        <v>0</v>
      </c>
      <c r="Q66" s="338">
        <f>'MACROATTIVITÀ E'!$E839</f>
        <v>0</v>
      </c>
      <c r="R66" s="338">
        <f>'MACROATTIVITÀ E'!$E840</f>
        <v>0</v>
      </c>
      <c r="S66" s="338">
        <f>'MACROATTIVITÀ E'!$E841</f>
        <v>0</v>
      </c>
      <c r="T66" s="338">
        <f>'MACROATTIVITÀ E'!$E842</f>
        <v>0</v>
      </c>
      <c r="U66" s="338">
        <f>'MACROATTIVITÀ E'!$E843</f>
        <v>0</v>
      </c>
      <c r="V66" s="339">
        <f>'MACROATTIVITÀ E'!E833+'MACROATTIVITÀ E'!E834+'MACROATTIVITÀ E'!E844</f>
        <v>0</v>
      </c>
      <c r="W66" s="340">
        <f>'MACROATTIVITÀ E'!G845</f>
        <v>0</v>
      </c>
      <c r="X66" s="337">
        <f>'MACROATTIVITÀ E'!G826</f>
        <v>0</v>
      </c>
      <c r="Y66" s="337">
        <f>'MACROATTIVITÀ E'!G832</f>
        <v>0</v>
      </c>
      <c r="Z66" s="337">
        <f>'MACROATTIVITÀ E'!G827</f>
        <v>0</v>
      </c>
      <c r="AA66" s="337">
        <f>'MACROATTIVITÀ E'!G828</f>
        <v>0</v>
      </c>
      <c r="AB66" s="337">
        <f>'MACROATTIVITÀ E'!G829+'MACROATTIVITÀ E'!G830+'MACROATTIVITÀ E'!G831</f>
        <v>0</v>
      </c>
      <c r="AC66" s="338">
        <f>'MACROATTIVITÀ E'!$G835</f>
        <v>0</v>
      </c>
      <c r="AD66" s="338">
        <f>'MACROATTIVITÀ E'!$G836</f>
        <v>0</v>
      </c>
      <c r="AE66" s="338">
        <f>'MACROATTIVITÀ E'!$G837</f>
        <v>0</v>
      </c>
      <c r="AF66" s="338">
        <f>'MACROATTIVITÀ E'!$G838</f>
        <v>0</v>
      </c>
      <c r="AG66" s="338">
        <f>'MACROATTIVITÀ E'!$G839</f>
        <v>0</v>
      </c>
      <c r="AH66" s="338">
        <f>'MACROATTIVITÀ E'!$G840</f>
        <v>0</v>
      </c>
      <c r="AI66" s="338">
        <f>'MACROATTIVITÀ E'!$G841</f>
        <v>0</v>
      </c>
      <c r="AJ66" s="338">
        <f>'MACROATTIVITÀ E'!$G842</f>
        <v>0</v>
      </c>
      <c r="AK66" s="338">
        <f>'MACROATTIVITÀ E'!$G843</f>
        <v>0</v>
      </c>
      <c r="AL66" s="338">
        <f>'MACROATTIVITÀ E'!G833+'MACROATTIVITÀ E'!G834+'MACROATTIVITÀ E'!G844</f>
        <v>0</v>
      </c>
      <c r="AM66" s="336">
        <f>'MACROATTIVITÀ E'!I845</f>
        <v>0</v>
      </c>
      <c r="AN66" s="337">
        <f>'MACROATTIVITÀ E'!I826</f>
        <v>0</v>
      </c>
      <c r="AO66" s="337">
        <f>'MACROATTIVITÀ E'!I832</f>
        <v>0</v>
      </c>
      <c r="AP66" s="337">
        <f>'MACROATTIVITÀ E'!I827</f>
        <v>0</v>
      </c>
      <c r="AQ66" s="337">
        <f>'MACROATTIVITÀ E'!I828</f>
        <v>0</v>
      </c>
      <c r="AR66" s="337">
        <f>'MACROATTIVITÀ E'!I829+'MACROATTIVITÀ E'!I830+'MACROATTIVITÀ E'!I831</f>
        <v>0</v>
      </c>
      <c r="AS66" s="338">
        <f>'MACROATTIVITÀ E'!$I835</f>
        <v>0</v>
      </c>
      <c r="AT66" s="338">
        <f>'MACROATTIVITÀ E'!$I836</f>
        <v>0</v>
      </c>
      <c r="AU66" s="338">
        <f>'MACROATTIVITÀ E'!$I837</f>
        <v>0</v>
      </c>
      <c r="AV66" s="338">
        <f>'MACROATTIVITÀ E'!$I838</f>
        <v>0</v>
      </c>
      <c r="AW66" s="338">
        <f>'MACROATTIVITÀ E'!$I839</f>
        <v>0</v>
      </c>
      <c r="AX66" s="338">
        <f>'MACROATTIVITÀ E'!$I840</f>
        <v>0</v>
      </c>
      <c r="AY66" s="338">
        <f>'MACROATTIVITÀ E'!$I841</f>
        <v>0</v>
      </c>
      <c r="AZ66" s="338">
        <f>'MACROATTIVITÀ E'!$I842</f>
        <v>0</v>
      </c>
      <c r="BA66" s="338">
        <f>'MACROATTIVITÀ E'!$I843</f>
        <v>0</v>
      </c>
      <c r="BB66" s="339">
        <f>'MACROATTIVITÀ E'!I833+'MACROATTIVITÀ E'!I834+'MACROATTIVITÀ E'!I844</f>
        <v>0</v>
      </c>
      <c r="BC66" s="336">
        <f>'MACROATTIVITÀ E'!K845</f>
        <v>0</v>
      </c>
      <c r="BD66" s="337">
        <f>'MACROATTIVITÀ E'!K826</f>
        <v>0</v>
      </c>
      <c r="BE66" s="337">
        <f>'MACROATTIVITÀ E'!K832</f>
        <v>0</v>
      </c>
      <c r="BF66" s="337">
        <f>'MACROATTIVITÀ E'!K827</f>
        <v>0</v>
      </c>
      <c r="BG66" s="337">
        <f>'MACROATTIVITÀ E'!K828</f>
        <v>0</v>
      </c>
      <c r="BH66" s="337">
        <f>'MACROATTIVITÀ E'!K829+'MACROATTIVITÀ E'!K830+'MACROATTIVITÀ E'!K831</f>
        <v>0</v>
      </c>
      <c r="BI66" s="338">
        <f>'MACROATTIVITÀ E'!$K835</f>
        <v>0</v>
      </c>
      <c r="BJ66" s="338">
        <f>'MACROATTIVITÀ E'!$K836</f>
        <v>0</v>
      </c>
      <c r="BK66" s="338">
        <f>'MACROATTIVITÀ E'!$K837</f>
        <v>0</v>
      </c>
      <c r="BL66" s="338">
        <f>'MACROATTIVITÀ E'!$K838</f>
        <v>0</v>
      </c>
      <c r="BM66" s="338">
        <f>'MACROATTIVITÀ E'!$K839</f>
        <v>0</v>
      </c>
      <c r="BN66" s="338">
        <f>'MACROATTIVITÀ E'!$K840</f>
        <v>0</v>
      </c>
      <c r="BO66" s="338">
        <f>'MACROATTIVITÀ E'!$K841</f>
        <v>0</v>
      </c>
      <c r="BP66" s="338">
        <f>'MACROATTIVITÀ E'!$K842</f>
        <v>0</v>
      </c>
      <c r="BQ66" s="338">
        <f>'MACROATTIVITÀ E'!$K843</f>
        <v>0</v>
      </c>
      <c r="BR66" s="338">
        <f>'MACROATTIVITÀ E'!K833+'MACROATTIVITÀ E'!K834+'MACROATTIVITÀ E'!K844</f>
        <v>0</v>
      </c>
      <c r="BS66" s="336">
        <f>'MACROATTIVITÀ E'!E848</f>
        <v>0</v>
      </c>
      <c r="BT66" s="337">
        <f>'MACROATTIVITÀ E'!E849</f>
        <v>0</v>
      </c>
      <c r="BU66" s="337">
        <f>'MACROATTIVITÀ E'!E850</f>
        <v>0</v>
      </c>
      <c r="BV66" s="337">
        <f>'MACROATTIVITÀ E'!E851</f>
        <v>0</v>
      </c>
      <c r="BW66" s="337">
        <f>'MACROATTIVITÀ E'!E852</f>
        <v>0</v>
      </c>
      <c r="BX66" s="337">
        <f>'MACROATTIVITÀ E'!E853</f>
        <v>0</v>
      </c>
      <c r="BY66" s="337">
        <f>'MACROATTIVITÀ E'!E854</f>
        <v>0</v>
      </c>
      <c r="BZ66" s="337">
        <f>'MACROATTIVITÀ E'!E855</f>
        <v>0</v>
      </c>
      <c r="CA66" s="338">
        <v>0</v>
      </c>
      <c r="CB66" s="336">
        <f>'MACROATTIVITÀ E'!G848</f>
        <v>0</v>
      </c>
      <c r="CC66" s="337">
        <f>'MACROATTIVITÀ E'!G849</f>
        <v>0</v>
      </c>
      <c r="CD66" s="337">
        <f>'MACROATTIVITÀ E'!G850</f>
        <v>0</v>
      </c>
      <c r="CE66" s="337">
        <f>'MACROATTIVITÀ E'!G851</f>
        <v>0</v>
      </c>
      <c r="CF66" s="337">
        <f>'MACROATTIVITÀ E'!G852</f>
        <v>0</v>
      </c>
      <c r="CG66" s="337">
        <f>'MACROATTIVITÀ E'!G853</f>
        <v>0</v>
      </c>
      <c r="CH66" s="337">
        <f>'MACROATTIVITÀ E'!G854</f>
        <v>0</v>
      </c>
      <c r="CI66" s="337">
        <f>'MACROATTIVITÀ E'!G855</f>
        <v>0</v>
      </c>
      <c r="CJ66" s="338">
        <v>0</v>
      </c>
      <c r="CK66" s="336">
        <f>'MACROATTIVITÀ E'!I848</f>
        <v>0</v>
      </c>
      <c r="CL66" s="337">
        <f>'MACROATTIVITÀ E'!I849</f>
        <v>0</v>
      </c>
      <c r="CM66" s="337">
        <f>'MACROATTIVITÀ E'!I850</f>
        <v>0</v>
      </c>
      <c r="CN66" s="337">
        <f>'MACROATTIVITÀ E'!I851</f>
        <v>0</v>
      </c>
      <c r="CO66" s="337">
        <f>'MACROATTIVITÀ E'!I852</f>
        <v>0</v>
      </c>
      <c r="CP66" s="337">
        <f>'MACROATTIVITÀ E'!I853</f>
        <v>0</v>
      </c>
      <c r="CQ66" s="337">
        <f>'MACROATTIVITÀ E'!I854</f>
        <v>0</v>
      </c>
      <c r="CR66" s="337">
        <f>'MACROATTIVITÀ E'!I855</f>
        <v>0</v>
      </c>
      <c r="CS66" s="339">
        <v>0</v>
      </c>
      <c r="CT66" s="340">
        <f>'MACROATTIVITÀ E'!K848</f>
        <v>0</v>
      </c>
      <c r="CU66" s="337">
        <f>'MACROATTIVITÀ E'!K849</f>
        <v>0</v>
      </c>
      <c r="CV66" s="337">
        <f>'MACROATTIVITÀ E'!K850</f>
        <v>0</v>
      </c>
      <c r="CW66" s="337">
        <f>'MACROATTIVITÀ E'!K851</f>
        <v>0</v>
      </c>
      <c r="CX66" s="337">
        <f>'MACROATTIVITÀ E'!K852</f>
        <v>0</v>
      </c>
      <c r="CY66" s="337">
        <f>'MACROATTIVITÀ E'!K853</f>
        <v>0</v>
      </c>
      <c r="CZ66" s="337">
        <f>'MACROATTIVITÀ E'!K854</f>
        <v>0</v>
      </c>
      <c r="DA66" s="337">
        <f>'MACROATTIVITÀ E'!K855</f>
        <v>0</v>
      </c>
      <c r="DB66" s="339">
        <v>0</v>
      </c>
      <c r="DC66" s="299">
        <f>'MACROATTIVITÀ E'!E809</f>
        <v>0</v>
      </c>
      <c r="DD66" s="300">
        <f>'MACROATTIVITÀ E'!E810</f>
        <v>0</v>
      </c>
      <c r="DE66" s="300">
        <f>'MACROATTIVITÀ E'!E812</f>
        <v>0</v>
      </c>
      <c r="DF66" s="300">
        <f>'MACROATTIVITÀ E'!E813</f>
        <v>0</v>
      </c>
      <c r="DG66" s="300">
        <f>'MACROATTIVITÀ E'!E815</f>
        <v>0</v>
      </c>
      <c r="DH66" s="300">
        <f>'MACROATTIVITÀ E'!E816</f>
        <v>0</v>
      </c>
      <c r="DI66" s="300">
        <f>'MACROATTIVITÀ E'!E818</f>
        <v>0</v>
      </c>
      <c r="DJ66" s="301">
        <f>'MACROATTIVITÀ E'!E819</f>
        <v>0</v>
      </c>
      <c r="DK66" s="299">
        <f>'MACROATTIVITÀ E'!G809</f>
        <v>0</v>
      </c>
      <c r="DL66" s="300">
        <f>'MACROATTIVITÀ E'!G810</f>
        <v>0</v>
      </c>
      <c r="DM66" s="300">
        <f>'MACROATTIVITÀ E'!G812</f>
        <v>0</v>
      </c>
      <c r="DN66" s="300">
        <f>'MACROATTIVITÀ E'!G813</f>
        <v>0</v>
      </c>
      <c r="DO66" s="300">
        <f>'MACROATTIVITÀ E'!G815</f>
        <v>0</v>
      </c>
      <c r="DP66" s="300">
        <f>'MACROATTIVITÀ E'!G816</f>
        <v>0</v>
      </c>
      <c r="DQ66" s="300">
        <f>'MACROATTIVITÀ E'!G818</f>
        <v>0</v>
      </c>
      <c r="DR66" s="301">
        <f>'MACROATTIVITÀ E'!G819</f>
        <v>0</v>
      </c>
      <c r="DS66" s="299">
        <f>'MACROATTIVITÀ E'!I809</f>
        <v>0</v>
      </c>
      <c r="DT66" s="300">
        <f>'MACROATTIVITÀ E'!I810</f>
        <v>0</v>
      </c>
      <c r="DU66" s="300">
        <f>'MACROATTIVITÀ E'!I812</f>
        <v>0</v>
      </c>
      <c r="DV66" s="300">
        <f>'MACROATTIVITÀ E'!I813</f>
        <v>0</v>
      </c>
      <c r="DW66" s="300">
        <f>'MACROATTIVITÀ E'!I815</f>
        <v>0</v>
      </c>
      <c r="DX66" s="300">
        <f>'MACROATTIVITÀ E'!I816</f>
        <v>0</v>
      </c>
      <c r="DY66" s="300">
        <f>'MACROATTIVITÀ E'!I818</f>
        <v>0</v>
      </c>
      <c r="DZ66" s="301">
        <f>'MACROATTIVITÀ E'!I819</f>
        <v>0</v>
      </c>
      <c r="EA66" s="302">
        <f>'MACROATTIVITÀ E'!K809</f>
        <v>0</v>
      </c>
      <c r="EB66" s="300">
        <f>'MACROATTIVITÀ E'!K810</f>
        <v>0</v>
      </c>
      <c r="EC66" s="300">
        <f>'MACROATTIVITÀ E'!K812</f>
        <v>0</v>
      </c>
      <c r="ED66" s="300">
        <f>'MACROATTIVITÀ E'!K813</f>
        <v>0</v>
      </c>
      <c r="EE66" s="300">
        <f>'MACROATTIVITÀ E'!K815</f>
        <v>0</v>
      </c>
      <c r="EF66" s="300">
        <f>'MACROATTIVITÀ E'!K816</f>
        <v>0</v>
      </c>
      <c r="EG66" s="300">
        <f>'MACROATTIVITÀ E'!K818</f>
        <v>0</v>
      </c>
      <c r="EH66" s="303">
        <f>'MACROATTIVITÀ E'!K819</f>
        <v>0</v>
      </c>
      <c r="EI66" s="341" t="s">
        <v>430</v>
      </c>
    </row>
    <row r="67" spans="1:139">
      <c r="A67" s="290" t="e">
        <f ca="1">_xlfn.XLOOKUP(B67,'MACROATTIVITÀ E'!C921,'MACROATTIVITÀ E'!G921)</f>
        <v>#NAME?</v>
      </c>
      <c r="B67" s="291" t="s">
        <v>292</v>
      </c>
      <c r="C67" s="291" t="s">
        <v>900</v>
      </c>
      <c r="D67" s="292" t="s">
        <v>316</v>
      </c>
      <c r="E67" s="292" t="s">
        <v>671</v>
      </c>
      <c r="F67" s="293" t="s">
        <v>293</v>
      </c>
      <c r="G67" s="336">
        <f>'MACROATTIVITÀ E'!E972</f>
        <v>0</v>
      </c>
      <c r="H67" s="337">
        <f>'MACROATTIVITÀ E'!E953</f>
        <v>0</v>
      </c>
      <c r="I67" s="337">
        <f>'MACROATTIVITÀ E'!E959</f>
        <v>0</v>
      </c>
      <c r="J67" s="337">
        <f>'MACROATTIVITÀ E'!E954</f>
        <v>0</v>
      </c>
      <c r="K67" s="337">
        <f>'MACROATTIVITÀ E'!E955</f>
        <v>0</v>
      </c>
      <c r="L67" s="337">
        <f>'MACROATTIVITÀ E'!E956+'MACROATTIVITÀ E'!E957+'MACROATTIVITÀ E'!E958</f>
        <v>0</v>
      </c>
      <c r="M67" s="338">
        <f>'MACROATTIVITÀ E'!$E962</f>
        <v>0</v>
      </c>
      <c r="N67" s="338">
        <f>'MACROATTIVITÀ E'!$E963</f>
        <v>0</v>
      </c>
      <c r="O67" s="338">
        <f>'MACROATTIVITÀ E'!$E964</f>
        <v>0</v>
      </c>
      <c r="P67" s="338">
        <f>'MACROATTIVITÀ E'!$E965</f>
        <v>0</v>
      </c>
      <c r="Q67" s="338">
        <f>'MACROATTIVITÀ E'!$E966</f>
        <v>0</v>
      </c>
      <c r="R67" s="338">
        <f>'MACROATTIVITÀ E'!$E967</f>
        <v>0</v>
      </c>
      <c r="S67" s="338">
        <f>'MACROATTIVITÀ E'!$E968</f>
        <v>0</v>
      </c>
      <c r="T67" s="338">
        <f>'MACROATTIVITÀ E'!$E969</f>
        <v>0</v>
      </c>
      <c r="U67" s="338">
        <f>'MACROATTIVITÀ E'!$E970</f>
        <v>0</v>
      </c>
      <c r="V67" s="339">
        <f>'MACROATTIVITÀ E'!E960+'MACROATTIVITÀ E'!E961+'MACROATTIVITÀ E'!E971</f>
        <v>0</v>
      </c>
      <c r="W67" s="340">
        <f>'MACROATTIVITÀ E'!G972</f>
        <v>0</v>
      </c>
      <c r="X67" s="337">
        <f>'MACROATTIVITÀ E'!G953</f>
        <v>0</v>
      </c>
      <c r="Y67" s="337">
        <f>'MACROATTIVITÀ E'!G959</f>
        <v>0</v>
      </c>
      <c r="Z67" s="337">
        <f>'MACROATTIVITÀ E'!G954</f>
        <v>0</v>
      </c>
      <c r="AA67" s="337">
        <f>'MACROATTIVITÀ E'!G955</f>
        <v>0</v>
      </c>
      <c r="AB67" s="337">
        <f>'MACROATTIVITÀ E'!G956+'MACROATTIVITÀ E'!G957+'MACROATTIVITÀ E'!G958</f>
        <v>0</v>
      </c>
      <c r="AC67" s="338">
        <f>'MACROATTIVITÀ E'!$G962</f>
        <v>0</v>
      </c>
      <c r="AD67" s="338">
        <f>'MACROATTIVITÀ E'!$G963</f>
        <v>0</v>
      </c>
      <c r="AE67" s="338">
        <f>'MACROATTIVITÀ E'!$G964</f>
        <v>0</v>
      </c>
      <c r="AF67" s="338">
        <f>'MACROATTIVITÀ E'!$G965</f>
        <v>0</v>
      </c>
      <c r="AG67" s="338">
        <f>'MACROATTIVITÀ E'!$G966</f>
        <v>0</v>
      </c>
      <c r="AH67" s="338">
        <f>'MACROATTIVITÀ E'!$G967</f>
        <v>0</v>
      </c>
      <c r="AI67" s="338">
        <f>'MACROATTIVITÀ E'!$G968</f>
        <v>0</v>
      </c>
      <c r="AJ67" s="338">
        <f>'MACROATTIVITÀ E'!$G969</f>
        <v>0</v>
      </c>
      <c r="AK67" s="338">
        <f>'MACROATTIVITÀ E'!$G970</f>
        <v>0</v>
      </c>
      <c r="AL67" s="338">
        <f>'MACROATTIVITÀ E'!G960+'MACROATTIVITÀ E'!G961+'MACROATTIVITÀ E'!G971</f>
        <v>0</v>
      </c>
      <c r="AM67" s="336">
        <f>'MACROATTIVITÀ E'!I972</f>
        <v>0</v>
      </c>
      <c r="AN67" s="337">
        <f>'MACROATTIVITÀ E'!I953</f>
        <v>0</v>
      </c>
      <c r="AO67" s="337">
        <f>'MACROATTIVITÀ E'!I959</f>
        <v>0</v>
      </c>
      <c r="AP67" s="337">
        <f>'MACROATTIVITÀ E'!I954</f>
        <v>0</v>
      </c>
      <c r="AQ67" s="337">
        <f>'MACROATTIVITÀ E'!I955</f>
        <v>0</v>
      </c>
      <c r="AR67" s="337">
        <f>'MACROATTIVITÀ E'!I956+'MACROATTIVITÀ E'!I957+'MACROATTIVITÀ E'!I958</f>
        <v>0</v>
      </c>
      <c r="AS67" s="338">
        <f>'MACROATTIVITÀ E'!$I962</f>
        <v>0</v>
      </c>
      <c r="AT67" s="338">
        <f>'MACROATTIVITÀ E'!$I963</f>
        <v>0</v>
      </c>
      <c r="AU67" s="338">
        <f>'MACROATTIVITÀ E'!$I964</f>
        <v>0</v>
      </c>
      <c r="AV67" s="338">
        <f>'MACROATTIVITÀ E'!$I965</f>
        <v>0</v>
      </c>
      <c r="AW67" s="338">
        <f>'MACROATTIVITÀ E'!$I966</f>
        <v>0</v>
      </c>
      <c r="AX67" s="338">
        <f>'MACROATTIVITÀ E'!$I967</f>
        <v>0</v>
      </c>
      <c r="AY67" s="338">
        <f>'MACROATTIVITÀ E'!$I968</f>
        <v>0</v>
      </c>
      <c r="AZ67" s="338">
        <f>'MACROATTIVITÀ E'!$I969</f>
        <v>0</v>
      </c>
      <c r="BA67" s="338">
        <f>'MACROATTIVITÀ E'!$I970</f>
        <v>0</v>
      </c>
      <c r="BB67" s="339">
        <f>'MACROATTIVITÀ E'!I960+'MACROATTIVITÀ E'!I961+'MACROATTIVITÀ E'!I971</f>
        <v>0</v>
      </c>
      <c r="BC67" s="336">
        <f>'MACROATTIVITÀ E'!K972</f>
        <v>0</v>
      </c>
      <c r="BD67" s="337">
        <f>'MACROATTIVITÀ E'!K953</f>
        <v>0</v>
      </c>
      <c r="BE67" s="337">
        <f>'MACROATTIVITÀ E'!K959</f>
        <v>0</v>
      </c>
      <c r="BF67" s="337">
        <f>'MACROATTIVITÀ E'!K954</f>
        <v>0</v>
      </c>
      <c r="BG67" s="337">
        <f>'MACROATTIVITÀ E'!K955</f>
        <v>0</v>
      </c>
      <c r="BH67" s="337">
        <f>'MACROATTIVITÀ E'!K956+'MACROATTIVITÀ E'!K957+'MACROATTIVITÀ E'!K958</f>
        <v>0</v>
      </c>
      <c r="BI67" s="338">
        <f>'MACROATTIVITÀ E'!$K962</f>
        <v>0</v>
      </c>
      <c r="BJ67" s="338">
        <f>'MACROATTIVITÀ E'!$K963</f>
        <v>0</v>
      </c>
      <c r="BK67" s="338">
        <f>'MACROATTIVITÀ E'!$K964</f>
        <v>0</v>
      </c>
      <c r="BL67" s="338">
        <f>'MACROATTIVITÀ E'!$K965</f>
        <v>0</v>
      </c>
      <c r="BM67" s="338">
        <f>'MACROATTIVITÀ E'!$K966</f>
        <v>0</v>
      </c>
      <c r="BN67" s="338">
        <f>'MACROATTIVITÀ E'!$K967</f>
        <v>0</v>
      </c>
      <c r="BO67" s="338">
        <f>'MACROATTIVITÀ E'!$K968</f>
        <v>0</v>
      </c>
      <c r="BP67" s="338">
        <f>'MACROATTIVITÀ E'!$K969</f>
        <v>0</v>
      </c>
      <c r="BQ67" s="338">
        <f>'MACROATTIVITÀ E'!$K970</f>
        <v>0</v>
      </c>
      <c r="BR67" s="338">
        <f>'MACROATTIVITÀ E'!K960+'MACROATTIVITÀ E'!K961+'MACROATTIVITÀ E'!K971</f>
        <v>0</v>
      </c>
      <c r="BS67" s="336">
        <f>'MACROATTIVITÀ E'!E975</f>
        <v>0</v>
      </c>
      <c r="BT67" s="337">
        <f>'MACROATTIVITÀ E'!E976</f>
        <v>0</v>
      </c>
      <c r="BU67" s="337">
        <f>'MACROATTIVITÀ E'!E977</f>
        <v>0</v>
      </c>
      <c r="BV67" s="337">
        <f>'MACROATTIVITÀ E'!E978</f>
        <v>0</v>
      </c>
      <c r="BW67" s="337">
        <f>'MACROATTIVITÀ E'!E979</f>
        <v>0</v>
      </c>
      <c r="BX67" s="337">
        <f>'MACROATTIVITÀ E'!E980</f>
        <v>0</v>
      </c>
      <c r="BY67" s="337">
        <f>'MACROATTIVITÀ E'!E981</f>
        <v>0</v>
      </c>
      <c r="BZ67" s="337">
        <f>'MACROATTIVITÀ E'!E982</f>
        <v>0</v>
      </c>
      <c r="CA67" s="338">
        <v>0</v>
      </c>
      <c r="CB67" s="336">
        <f>'MACROATTIVITÀ E'!G975</f>
        <v>0</v>
      </c>
      <c r="CC67" s="337">
        <f>'MACROATTIVITÀ E'!G976</f>
        <v>0</v>
      </c>
      <c r="CD67" s="337">
        <f>'MACROATTIVITÀ E'!G977</f>
        <v>0</v>
      </c>
      <c r="CE67" s="337">
        <f>'MACROATTIVITÀ E'!G978</f>
        <v>0</v>
      </c>
      <c r="CF67" s="337">
        <f>'MACROATTIVITÀ E'!G979</f>
        <v>0</v>
      </c>
      <c r="CG67" s="337">
        <f>'MACROATTIVITÀ E'!G980</f>
        <v>0</v>
      </c>
      <c r="CH67" s="337">
        <f>'MACROATTIVITÀ E'!G981</f>
        <v>0</v>
      </c>
      <c r="CI67" s="337">
        <f>'MACROATTIVITÀ E'!G982</f>
        <v>0</v>
      </c>
      <c r="CJ67" s="338">
        <v>0</v>
      </c>
      <c r="CK67" s="336">
        <f>'MACROATTIVITÀ E'!I975</f>
        <v>0</v>
      </c>
      <c r="CL67" s="337">
        <f>'MACROATTIVITÀ E'!I976</f>
        <v>0</v>
      </c>
      <c r="CM67" s="337">
        <f>'MACROATTIVITÀ E'!I977</f>
        <v>0</v>
      </c>
      <c r="CN67" s="337">
        <f>'MACROATTIVITÀ E'!I978</f>
        <v>0</v>
      </c>
      <c r="CO67" s="337">
        <f>'MACROATTIVITÀ E'!I979</f>
        <v>0</v>
      </c>
      <c r="CP67" s="337">
        <f>'MACROATTIVITÀ E'!I980</f>
        <v>0</v>
      </c>
      <c r="CQ67" s="337">
        <f>'MACROATTIVITÀ E'!I981</f>
        <v>0</v>
      </c>
      <c r="CR67" s="337">
        <f>'MACROATTIVITÀ E'!I982</f>
        <v>0</v>
      </c>
      <c r="CS67" s="339">
        <v>0</v>
      </c>
      <c r="CT67" s="340">
        <f>'MACROATTIVITÀ E'!K975</f>
        <v>0</v>
      </c>
      <c r="CU67" s="337">
        <f>'MACROATTIVITÀ E'!K976</f>
        <v>0</v>
      </c>
      <c r="CV67" s="337">
        <f>'MACROATTIVITÀ E'!K977</f>
        <v>0</v>
      </c>
      <c r="CW67" s="337">
        <f>'MACROATTIVITÀ E'!K978</f>
        <v>0</v>
      </c>
      <c r="CX67" s="337">
        <f>'MACROATTIVITÀ E'!K979</f>
        <v>0</v>
      </c>
      <c r="CY67" s="337">
        <f>'MACROATTIVITÀ E'!K980</f>
        <v>0</v>
      </c>
      <c r="CZ67" s="337">
        <f>'MACROATTIVITÀ E'!K981</f>
        <v>0</v>
      </c>
      <c r="DA67" s="337">
        <f>'MACROATTIVITÀ E'!K982</f>
        <v>0</v>
      </c>
      <c r="DB67" s="339">
        <v>0</v>
      </c>
      <c r="DC67" s="299">
        <f>'MACROATTIVITÀ E'!E936</f>
        <v>0</v>
      </c>
      <c r="DD67" s="300">
        <f>'MACROATTIVITÀ E'!E937</f>
        <v>0</v>
      </c>
      <c r="DE67" s="300">
        <f>'MACROATTIVITÀ E'!E939</f>
        <v>0</v>
      </c>
      <c r="DF67" s="300">
        <f>'MACROATTIVITÀ E'!E940</f>
        <v>0</v>
      </c>
      <c r="DG67" s="300">
        <f>'MACROATTIVITÀ E'!E942</f>
        <v>0</v>
      </c>
      <c r="DH67" s="300">
        <f>'MACROATTIVITÀ E'!E943</f>
        <v>0</v>
      </c>
      <c r="DI67" s="300">
        <f>'MACROATTIVITÀ E'!E945</f>
        <v>0</v>
      </c>
      <c r="DJ67" s="301">
        <f>'MACROATTIVITÀ E'!E946</f>
        <v>0</v>
      </c>
      <c r="DK67" s="299">
        <f>'MACROATTIVITÀ E'!G936</f>
        <v>0</v>
      </c>
      <c r="DL67" s="300">
        <f>'MACROATTIVITÀ E'!G937</f>
        <v>0</v>
      </c>
      <c r="DM67" s="300">
        <f>'MACROATTIVITÀ E'!G939</f>
        <v>0</v>
      </c>
      <c r="DN67" s="300">
        <f>'MACROATTIVITÀ E'!G940</f>
        <v>0</v>
      </c>
      <c r="DO67" s="300">
        <f>'MACROATTIVITÀ E'!G942</f>
        <v>0</v>
      </c>
      <c r="DP67" s="300">
        <f>'MACROATTIVITÀ E'!G943</f>
        <v>0</v>
      </c>
      <c r="DQ67" s="300">
        <f>'MACROATTIVITÀ E'!G945</f>
        <v>0</v>
      </c>
      <c r="DR67" s="301">
        <f>'MACROATTIVITÀ E'!G946</f>
        <v>0</v>
      </c>
      <c r="DS67" s="299">
        <f>'MACROATTIVITÀ E'!I936</f>
        <v>0</v>
      </c>
      <c r="DT67" s="300">
        <f>'MACROATTIVITÀ E'!I937</f>
        <v>0</v>
      </c>
      <c r="DU67" s="300">
        <f>'MACROATTIVITÀ E'!I939</f>
        <v>0</v>
      </c>
      <c r="DV67" s="300">
        <f>'MACROATTIVITÀ E'!I940</f>
        <v>0</v>
      </c>
      <c r="DW67" s="300">
        <f>'MACROATTIVITÀ E'!I942</f>
        <v>0</v>
      </c>
      <c r="DX67" s="300">
        <f>'MACROATTIVITÀ E'!I943</f>
        <v>0</v>
      </c>
      <c r="DY67" s="300">
        <f>'MACROATTIVITÀ E'!I945</f>
        <v>0</v>
      </c>
      <c r="DZ67" s="301">
        <f>'MACROATTIVITÀ E'!I946</f>
        <v>0</v>
      </c>
      <c r="EA67" s="302">
        <f>'MACROATTIVITÀ E'!K936</f>
        <v>0</v>
      </c>
      <c r="EB67" s="300">
        <f>'MACROATTIVITÀ E'!K937</f>
        <v>0</v>
      </c>
      <c r="EC67" s="300">
        <f>'MACROATTIVITÀ E'!K939</f>
        <v>0</v>
      </c>
      <c r="ED67" s="300">
        <f>'MACROATTIVITÀ E'!K940</f>
        <v>0</v>
      </c>
      <c r="EE67" s="300">
        <f>'MACROATTIVITÀ E'!K942</f>
        <v>0</v>
      </c>
      <c r="EF67" s="300">
        <f>'MACROATTIVITÀ E'!K943</f>
        <v>0</v>
      </c>
      <c r="EG67" s="300">
        <f>'MACROATTIVITÀ E'!K945</f>
        <v>0</v>
      </c>
      <c r="EH67" s="303">
        <f>'MACROATTIVITÀ E'!K946</f>
        <v>0</v>
      </c>
      <c r="EI67" s="341" t="s">
        <v>430</v>
      </c>
    </row>
    <row r="68" spans="1:139">
      <c r="A68" s="290" t="e">
        <f ca="1">_xlfn.XLOOKUP(B68,'MACROATTIVITÀ E'!C1048,'MACROATTIVITÀ E'!G1048)</f>
        <v>#NAME?</v>
      </c>
      <c r="B68" s="291" t="s">
        <v>296</v>
      </c>
      <c r="C68" s="291" t="s">
        <v>900</v>
      </c>
      <c r="D68" s="292" t="s">
        <v>316</v>
      </c>
      <c r="E68" s="292" t="s">
        <v>671</v>
      </c>
      <c r="F68" s="293" t="s">
        <v>297</v>
      </c>
      <c r="G68" s="336">
        <f>'MACROATTIVITÀ E'!E1099</f>
        <v>0</v>
      </c>
      <c r="H68" s="337">
        <f>'MACROATTIVITÀ E'!E1080</f>
        <v>0</v>
      </c>
      <c r="I68" s="337">
        <f>'MACROATTIVITÀ E'!E1086</f>
        <v>0</v>
      </c>
      <c r="J68" s="337">
        <f>'MACROATTIVITÀ E'!E1081</f>
        <v>0</v>
      </c>
      <c r="K68" s="337">
        <f>'MACROATTIVITÀ E'!E1082</f>
        <v>0</v>
      </c>
      <c r="L68" s="337">
        <f>'MACROATTIVITÀ E'!E1083+'MACROATTIVITÀ E'!E1084+'MACROATTIVITÀ E'!E1085</f>
        <v>0</v>
      </c>
      <c r="M68" s="338">
        <f>'MACROATTIVITÀ E'!$E1089</f>
        <v>0</v>
      </c>
      <c r="N68" s="338">
        <f>'MACROATTIVITÀ E'!$E1090</f>
        <v>0</v>
      </c>
      <c r="O68" s="338">
        <f>'MACROATTIVITÀ E'!$E1091</f>
        <v>0</v>
      </c>
      <c r="P68" s="338">
        <f>'MACROATTIVITÀ E'!$E1092</f>
        <v>0</v>
      </c>
      <c r="Q68" s="338">
        <f>'MACROATTIVITÀ E'!$E1093</f>
        <v>0</v>
      </c>
      <c r="R68" s="338">
        <f>'MACROATTIVITÀ E'!$E1094</f>
        <v>0</v>
      </c>
      <c r="S68" s="338">
        <f>'MACROATTIVITÀ E'!$E1095</f>
        <v>0</v>
      </c>
      <c r="T68" s="338">
        <f>'MACROATTIVITÀ E'!$E1096</f>
        <v>0</v>
      </c>
      <c r="U68" s="338">
        <f>'MACROATTIVITÀ E'!$E1097</f>
        <v>0</v>
      </c>
      <c r="V68" s="339">
        <f>'MACROATTIVITÀ E'!E1087+'MACROATTIVITÀ E'!E1088+'MACROATTIVITÀ E'!E1098</f>
        <v>0</v>
      </c>
      <c r="W68" s="340">
        <f>'MACROATTIVITÀ E'!G1099</f>
        <v>0</v>
      </c>
      <c r="X68" s="337">
        <f>'MACROATTIVITÀ E'!G1080</f>
        <v>0</v>
      </c>
      <c r="Y68" s="337">
        <f>'MACROATTIVITÀ E'!G1086</f>
        <v>0</v>
      </c>
      <c r="Z68" s="337">
        <f>'MACROATTIVITÀ E'!G1081</f>
        <v>0</v>
      </c>
      <c r="AA68" s="337">
        <f>'MACROATTIVITÀ E'!G1082</f>
        <v>0</v>
      </c>
      <c r="AB68" s="337">
        <f>'MACROATTIVITÀ E'!G1083+'MACROATTIVITÀ E'!G1084+'MACROATTIVITÀ E'!G1085</f>
        <v>0</v>
      </c>
      <c r="AC68" s="338">
        <f>'MACROATTIVITÀ E'!$G1089</f>
        <v>0</v>
      </c>
      <c r="AD68" s="338">
        <f>'MACROATTIVITÀ E'!$G1090</f>
        <v>0</v>
      </c>
      <c r="AE68" s="338">
        <f>'MACROATTIVITÀ E'!$G1091</f>
        <v>0</v>
      </c>
      <c r="AF68" s="338">
        <f>'MACROATTIVITÀ E'!$G1092</f>
        <v>0</v>
      </c>
      <c r="AG68" s="338">
        <f>'MACROATTIVITÀ E'!$G1093</f>
        <v>0</v>
      </c>
      <c r="AH68" s="338">
        <f>'MACROATTIVITÀ E'!$G1094</f>
        <v>0</v>
      </c>
      <c r="AI68" s="338">
        <f>'MACROATTIVITÀ E'!$G1095</f>
        <v>0</v>
      </c>
      <c r="AJ68" s="338">
        <f>'MACROATTIVITÀ E'!$G1096</f>
        <v>0</v>
      </c>
      <c r="AK68" s="338">
        <f>'MACROATTIVITÀ E'!$G1097</f>
        <v>0</v>
      </c>
      <c r="AL68" s="338">
        <f>'MACROATTIVITÀ E'!G1087+'MACROATTIVITÀ E'!G1088+'MACROATTIVITÀ E'!G1098</f>
        <v>0</v>
      </c>
      <c r="AM68" s="336">
        <f>'MACROATTIVITÀ E'!I1099</f>
        <v>0</v>
      </c>
      <c r="AN68" s="337">
        <f>'MACROATTIVITÀ E'!I1080</f>
        <v>0</v>
      </c>
      <c r="AO68" s="337">
        <f>'MACROATTIVITÀ E'!I1086</f>
        <v>0</v>
      </c>
      <c r="AP68" s="337">
        <f>'MACROATTIVITÀ E'!I1081</f>
        <v>0</v>
      </c>
      <c r="AQ68" s="337">
        <f>'MACROATTIVITÀ E'!I1082</f>
        <v>0</v>
      </c>
      <c r="AR68" s="337">
        <f>'MACROATTIVITÀ E'!I956+'MACROATTIVITÀ E'!I957+'MACROATTIVITÀ E'!I958</f>
        <v>0</v>
      </c>
      <c r="AS68" s="338">
        <f>'MACROATTIVITÀ E'!$I1089</f>
        <v>0</v>
      </c>
      <c r="AT68" s="338">
        <f>'MACROATTIVITÀ E'!$I1090</f>
        <v>0</v>
      </c>
      <c r="AU68" s="338">
        <f>'MACROATTIVITÀ E'!$I1091</f>
        <v>0</v>
      </c>
      <c r="AV68" s="338">
        <f>'MACROATTIVITÀ E'!$I1092</f>
        <v>0</v>
      </c>
      <c r="AW68" s="338">
        <f>'MACROATTIVITÀ E'!$I1093</f>
        <v>0</v>
      </c>
      <c r="AX68" s="338">
        <f>'MACROATTIVITÀ E'!$I1094</f>
        <v>0</v>
      </c>
      <c r="AY68" s="338">
        <f>'MACROATTIVITÀ E'!$I1095</f>
        <v>0</v>
      </c>
      <c r="AZ68" s="338">
        <f>'MACROATTIVITÀ E'!$I1096</f>
        <v>0</v>
      </c>
      <c r="BA68" s="338">
        <f>'MACROATTIVITÀ E'!$I1097</f>
        <v>0</v>
      </c>
      <c r="BB68" s="339">
        <f>'MACROATTIVITÀ E'!I960+'MACROATTIVITÀ E'!I961+'MACROATTIVITÀ E'!I1098</f>
        <v>0</v>
      </c>
      <c r="BC68" s="336">
        <f>'MACROATTIVITÀ E'!K1099</f>
        <v>0</v>
      </c>
      <c r="BD68" s="337">
        <f>'MACROATTIVITÀ E'!K1080</f>
        <v>0</v>
      </c>
      <c r="BE68" s="337">
        <f>'MACROATTIVITÀ E'!K959</f>
        <v>0</v>
      </c>
      <c r="BF68" s="337">
        <f>'MACROATTIVITÀ E'!K1081</f>
        <v>0</v>
      </c>
      <c r="BG68" s="337">
        <f>'MACROATTIVITÀ E'!K1082</f>
        <v>0</v>
      </c>
      <c r="BH68" s="337">
        <f>'MACROATTIVITÀ E'!K956+'MACROATTIVITÀ E'!K957+'MACROATTIVITÀ E'!K958</f>
        <v>0</v>
      </c>
      <c r="BI68" s="338">
        <f>'MACROATTIVITÀ E'!$K1089</f>
        <v>0</v>
      </c>
      <c r="BJ68" s="338">
        <f>'MACROATTIVITÀ E'!$K1090</f>
        <v>0</v>
      </c>
      <c r="BK68" s="338">
        <f>'MACROATTIVITÀ E'!$K1091</f>
        <v>0</v>
      </c>
      <c r="BL68" s="338">
        <f>'MACROATTIVITÀ E'!$K1092</f>
        <v>0</v>
      </c>
      <c r="BM68" s="338">
        <f>'MACROATTIVITÀ E'!$K1093</f>
        <v>0</v>
      </c>
      <c r="BN68" s="338">
        <f>'MACROATTIVITÀ E'!$K1094</f>
        <v>0</v>
      </c>
      <c r="BO68" s="338">
        <f>'MACROATTIVITÀ E'!$K1095</f>
        <v>0</v>
      </c>
      <c r="BP68" s="338">
        <f>'MACROATTIVITÀ E'!$K1096</f>
        <v>0</v>
      </c>
      <c r="BQ68" s="338">
        <f>'MACROATTIVITÀ E'!$K1097</f>
        <v>0</v>
      </c>
      <c r="BR68" s="338">
        <f>'MACROATTIVITÀ E'!K960+'MACROATTIVITÀ E'!K961+'MACROATTIVITÀ E'!K1098</f>
        <v>0</v>
      </c>
      <c r="BS68" s="336">
        <f>'MACROATTIVITÀ E'!E975</f>
        <v>0</v>
      </c>
      <c r="BT68" s="337">
        <f>'MACROATTIVITÀ E'!E976</f>
        <v>0</v>
      </c>
      <c r="BU68" s="337">
        <f>'MACROATTIVITÀ E'!E977</f>
        <v>0</v>
      </c>
      <c r="BV68" s="337">
        <f>'MACROATTIVITÀ E'!E978</f>
        <v>0</v>
      </c>
      <c r="BW68" s="337">
        <f>'MACROATTIVITÀ E'!E979</f>
        <v>0</v>
      </c>
      <c r="BX68" s="337">
        <f>'MACROATTIVITÀ E'!E980</f>
        <v>0</v>
      </c>
      <c r="BY68" s="337">
        <f>'MACROATTIVITÀ E'!E981</f>
        <v>0</v>
      </c>
      <c r="BZ68" s="337">
        <f>'MACROATTIVITÀ E'!E982</f>
        <v>0</v>
      </c>
      <c r="CA68" s="338">
        <v>0</v>
      </c>
      <c r="CB68" s="336">
        <f>'MACROATTIVITÀ E'!G975</f>
        <v>0</v>
      </c>
      <c r="CC68" s="337">
        <f>'MACROATTIVITÀ E'!G976</f>
        <v>0</v>
      </c>
      <c r="CD68" s="337">
        <f>'MACROATTIVITÀ E'!G977</f>
        <v>0</v>
      </c>
      <c r="CE68" s="337">
        <f>'MACROATTIVITÀ E'!G978</f>
        <v>0</v>
      </c>
      <c r="CF68" s="337">
        <f>'MACROATTIVITÀ E'!G979</f>
        <v>0</v>
      </c>
      <c r="CG68" s="337">
        <f>'MACROATTIVITÀ E'!G980</f>
        <v>0</v>
      </c>
      <c r="CH68" s="337">
        <f>'MACROATTIVITÀ E'!G981</f>
        <v>0</v>
      </c>
      <c r="CI68" s="337">
        <f>'MACROATTIVITÀ E'!G982</f>
        <v>0</v>
      </c>
      <c r="CJ68" s="338">
        <v>0</v>
      </c>
      <c r="CK68" s="336">
        <f>'MACROATTIVITÀ E'!I975</f>
        <v>0</v>
      </c>
      <c r="CL68" s="337">
        <f>'MACROATTIVITÀ E'!I976</f>
        <v>0</v>
      </c>
      <c r="CM68" s="337">
        <f>'MACROATTIVITÀ E'!I977</f>
        <v>0</v>
      </c>
      <c r="CN68" s="337">
        <f>'MACROATTIVITÀ E'!I978</f>
        <v>0</v>
      </c>
      <c r="CO68" s="337">
        <f>'MACROATTIVITÀ E'!I979</f>
        <v>0</v>
      </c>
      <c r="CP68" s="337">
        <f>'MACROATTIVITÀ E'!I980</f>
        <v>0</v>
      </c>
      <c r="CQ68" s="337">
        <f>'MACROATTIVITÀ E'!I981</f>
        <v>0</v>
      </c>
      <c r="CR68" s="337">
        <f>'MACROATTIVITÀ E'!I982</f>
        <v>0</v>
      </c>
      <c r="CS68" s="339">
        <v>0</v>
      </c>
      <c r="CT68" s="340">
        <f>'MACROATTIVITÀ E'!K1102</f>
        <v>0</v>
      </c>
      <c r="CU68" s="337">
        <f>'MACROATTIVITÀ E'!K1103</f>
        <v>0</v>
      </c>
      <c r="CV68" s="337">
        <f>'MACROATTIVITÀ E'!K1104</f>
        <v>0</v>
      </c>
      <c r="CW68" s="337">
        <f>'MACROATTIVITÀ E'!K1105</f>
        <v>0</v>
      </c>
      <c r="CX68" s="337">
        <f>'MACROATTIVITÀ E'!K1106</f>
        <v>0</v>
      </c>
      <c r="CY68" s="337">
        <f>'MACROATTIVITÀ E'!K1107</f>
        <v>0</v>
      </c>
      <c r="CZ68" s="337">
        <f>'MACROATTIVITÀ E'!K1108</f>
        <v>0</v>
      </c>
      <c r="DA68" s="337">
        <f>'MACROATTIVITÀ E'!K1109</f>
        <v>0</v>
      </c>
      <c r="DB68" s="339">
        <v>0</v>
      </c>
      <c r="DC68" s="299">
        <f>'MACROATTIVITÀ E'!E1063</f>
        <v>0</v>
      </c>
      <c r="DD68" s="300">
        <f>'MACROATTIVITÀ E'!E1064</f>
        <v>0</v>
      </c>
      <c r="DE68" s="300">
        <f>'MACROATTIVITÀ E'!E1066</f>
        <v>0</v>
      </c>
      <c r="DF68" s="300">
        <f>'MACROATTIVITÀ E'!E1067</f>
        <v>0</v>
      </c>
      <c r="DG68" s="300">
        <f>'MACROATTIVITÀ E'!E1069</f>
        <v>0</v>
      </c>
      <c r="DH68" s="300">
        <f>'MACROATTIVITÀ E'!E1070</f>
        <v>0</v>
      </c>
      <c r="DI68" s="300">
        <f>'MACROATTIVITÀ E'!E1072</f>
        <v>0</v>
      </c>
      <c r="DJ68" s="301">
        <f>'MACROATTIVITÀ E'!E1073</f>
        <v>0</v>
      </c>
      <c r="DK68" s="299">
        <f>'MACROATTIVITÀ E'!G1063</f>
        <v>0</v>
      </c>
      <c r="DL68" s="300">
        <f>'MACROATTIVITÀ E'!G1064</f>
        <v>0</v>
      </c>
      <c r="DM68" s="300">
        <f>'MACROATTIVITÀ E'!G1066</f>
        <v>0</v>
      </c>
      <c r="DN68" s="300">
        <f>'MACROATTIVITÀ E'!G1067</f>
        <v>0</v>
      </c>
      <c r="DO68" s="300">
        <f>'MACROATTIVITÀ E'!G1069</f>
        <v>0</v>
      </c>
      <c r="DP68" s="300">
        <f>'MACROATTIVITÀ E'!G1070</f>
        <v>0</v>
      </c>
      <c r="DQ68" s="300">
        <f>'MACROATTIVITÀ E'!G945</f>
        <v>0</v>
      </c>
      <c r="DR68" s="301">
        <f>'MACROATTIVITÀ E'!G946</f>
        <v>0</v>
      </c>
      <c r="DS68" s="299">
        <f>'MACROATTIVITÀ E'!I1063</f>
        <v>0</v>
      </c>
      <c r="DT68" s="300">
        <f>'MACROATTIVITÀ E'!I1064</f>
        <v>0</v>
      </c>
      <c r="DU68" s="300">
        <f>'MACROATTIVITÀ E'!I1066</f>
        <v>0</v>
      </c>
      <c r="DV68" s="300">
        <f>'MACROATTIVITÀ E'!I1067</f>
        <v>0</v>
      </c>
      <c r="DW68" s="300">
        <f>'MACROATTIVITÀ E'!I1069</f>
        <v>0</v>
      </c>
      <c r="DX68" s="300">
        <f>'MACROATTIVITÀ E'!I1070</f>
        <v>0</v>
      </c>
      <c r="DY68" s="300">
        <f>'MACROATTIVITÀ E'!I945</f>
        <v>0</v>
      </c>
      <c r="DZ68" s="301">
        <f>'MACROATTIVITÀ E'!I946</f>
        <v>0</v>
      </c>
      <c r="EA68" s="302">
        <f>'MACROATTIVITÀ E'!K1063</f>
        <v>0</v>
      </c>
      <c r="EB68" s="300">
        <f>'MACROATTIVITÀ E'!K1064</f>
        <v>0</v>
      </c>
      <c r="EC68" s="300">
        <f>'MACROATTIVITÀ E'!K1066</f>
        <v>0</v>
      </c>
      <c r="ED68" s="300">
        <f>'MACROATTIVITÀ E'!K1067</f>
        <v>0</v>
      </c>
      <c r="EE68" s="300">
        <f>'MACROATTIVITÀ E'!K1069</f>
        <v>0</v>
      </c>
      <c r="EF68" s="300">
        <f>'MACROATTIVITÀ E'!K1070</f>
        <v>0</v>
      </c>
      <c r="EG68" s="300">
        <f>'MACROATTIVITÀ E'!K945</f>
        <v>0</v>
      </c>
      <c r="EH68" s="303">
        <f>'MACROATTIVITÀ E'!K946</f>
        <v>0</v>
      </c>
      <c r="EI68" s="341" t="s">
        <v>497</v>
      </c>
    </row>
    <row r="69" spans="1:139">
      <c r="A69" s="290" t="e">
        <f ca="1">_xlfn.XLOOKUP(B69,'MACROATTIVITÀ E'!C1175,'MACROATTIVITÀ E'!G1175)</f>
        <v>#NAME?</v>
      </c>
      <c r="B69" s="291" t="s">
        <v>300</v>
      </c>
      <c r="C69" s="291" t="s">
        <v>900</v>
      </c>
      <c r="D69" s="292" t="s">
        <v>316</v>
      </c>
      <c r="E69" s="292" t="s">
        <v>672</v>
      </c>
      <c r="F69" s="293" t="s">
        <v>301</v>
      </c>
      <c r="G69" s="336">
        <f>'MACROATTIVITÀ E'!E1226</f>
        <v>0</v>
      </c>
      <c r="H69" s="337">
        <f>'MACROATTIVITÀ E'!E1207</f>
        <v>0</v>
      </c>
      <c r="I69" s="337">
        <f>'MACROATTIVITÀ E'!E1213</f>
        <v>0</v>
      </c>
      <c r="J69" s="337">
        <f>'MACROATTIVITÀ E'!E1208</f>
        <v>0</v>
      </c>
      <c r="K69" s="337">
        <f>'MACROATTIVITÀ E'!E1209</f>
        <v>0</v>
      </c>
      <c r="L69" s="337">
        <f>'MACROATTIVITÀ E'!E1210+'MACROATTIVITÀ E'!E1211+'MACROATTIVITÀ E'!E1212</f>
        <v>0</v>
      </c>
      <c r="M69" s="338">
        <f>'MACROATTIVITÀ E'!$E1216</f>
        <v>0</v>
      </c>
      <c r="N69" s="338">
        <f>'MACROATTIVITÀ E'!$E1217</f>
        <v>0</v>
      </c>
      <c r="O69" s="338">
        <f>'MACROATTIVITÀ E'!$E1218</f>
        <v>0</v>
      </c>
      <c r="P69" s="338">
        <f>'MACROATTIVITÀ E'!$E1219</f>
        <v>0</v>
      </c>
      <c r="Q69" s="338">
        <f>'MACROATTIVITÀ E'!$E1220</f>
        <v>0</v>
      </c>
      <c r="R69" s="338">
        <f>'MACROATTIVITÀ E'!$E1221</f>
        <v>0</v>
      </c>
      <c r="S69" s="338">
        <f>'MACROATTIVITÀ E'!$E1222</f>
        <v>0</v>
      </c>
      <c r="T69" s="338">
        <f>'MACROATTIVITÀ E'!$E1223</f>
        <v>0</v>
      </c>
      <c r="U69" s="338">
        <f>'MACROATTIVITÀ E'!$E1224</f>
        <v>0</v>
      </c>
      <c r="V69" s="339">
        <f>'MACROATTIVITÀ E'!E1214+'MACROATTIVITÀ E'!E1215+'MACROATTIVITÀ E'!E1225</f>
        <v>0</v>
      </c>
      <c r="W69" s="340">
        <f>'MACROATTIVITÀ E'!G1226</f>
        <v>0</v>
      </c>
      <c r="X69" s="337">
        <f>'MACROATTIVITÀ E'!G1207</f>
        <v>0</v>
      </c>
      <c r="Y69" s="337">
        <f>'MACROATTIVITÀ E'!G1213</f>
        <v>0</v>
      </c>
      <c r="Z69" s="337">
        <f>'MACROATTIVITÀ E'!G1208</f>
        <v>0</v>
      </c>
      <c r="AA69" s="337">
        <f>'MACROATTIVITÀ E'!G1209</f>
        <v>0</v>
      </c>
      <c r="AB69" s="337">
        <f>'MACROATTIVITÀ E'!G1210+'MACROATTIVITÀ E'!G1211+'MACROATTIVITÀ E'!G1212</f>
        <v>0</v>
      </c>
      <c r="AC69" s="338">
        <f>'MACROATTIVITÀ E'!$G1216</f>
        <v>0</v>
      </c>
      <c r="AD69" s="338">
        <f>'MACROATTIVITÀ E'!$G1217</f>
        <v>0</v>
      </c>
      <c r="AE69" s="338">
        <f>'MACROATTIVITÀ E'!$G1218</f>
        <v>0</v>
      </c>
      <c r="AF69" s="338">
        <f>'MACROATTIVITÀ E'!$G1219</f>
        <v>0</v>
      </c>
      <c r="AG69" s="338">
        <f>'MACROATTIVITÀ E'!$G1220</f>
        <v>0</v>
      </c>
      <c r="AH69" s="338">
        <f>'MACROATTIVITÀ E'!$G1221</f>
        <v>0</v>
      </c>
      <c r="AI69" s="338">
        <f>'MACROATTIVITÀ E'!$G1222</f>
        <v>0</v>
      </c>
      <c r="AJ69" s="338">
        <f>'MACROATTIVITÀ E'!$G1223</f>
        <v>0</v>
      </c>
      <c r="AK69" s="338">
        <f>'MACROATTIVITÀ E'!$G1224</f>
        <v>0</v>
      </c>
      <c r="AL69" s="338">
        <f>'MACROATTIVITÀ E'!G1214+'MACROATTIVITÀ E'!G1215+'MACROATTIVITÀ E'!G1225</f>
        <v>0</v>
      </c>
      <c r="AM69" s="336">
        <f>'MACROATTIVITÀ E'!I1226</f>
        <v>0</v>
      </c>
      <c r="AN69" s="337">
        <f>'MACROATTIVITÀ E'!I1207</f>
        <v>0</v>
      </c>
      <c r="AO69" s="337">
        <f>'MACROATTIVITÀ E'!I1213</f>
        <v>0</v>
      </c>
      <c r="AP69" s="337">
        <f>'MACROATTIVITÀ E'!I1208</f>
        <v>0</v>
      </c>
      <c r="AQ69" s="337">
        <f>'MACROATTIVITÀ E'!I1209</f>
        <v>0</v>
      </c>
      <c r="AR69" s="337">
        <f>'MACROATTIVITÀ E'!I1210+'MACROATTIVITÀ E'!I1211+'MACROATTIVITÀ E'!I1212</f>
        <v>0</v>
      </c>
      <c r="AS69" s="338">
        <f>'MACROATTIVITÀ E'!$I1216</f>
        <v>0</v>
      </c>
      <c r="AT69" s="338">
        <f>'MACROATTIVITÀ E'!$I1217</f>
        <v>0</v>
      </c>
      <c r="AU69" s="338">
        <f>'MACROATTIVITÀ E'!$I1218</f>
        <v>0</v>
      </c>
      <c r="AV69" s="338">
        <f>'MACROATTIVITÀ E'!$I1219</f>
        <v>0</v>
      </c>
      <c r="AW69" s="338">
        <f>'MACROATTIVITÀ E'!$I1220</f>
        <v>0</v>
      </c>
      <c r="AX69" s="338">
        <f>'MACROATTIVITÀ E'!$I1221</f>
        <v>0</v>
      </c>
      <c r="AY69" s="338">
        <f>'MACROATTIVITÀ E'!$I1222</f>
        <v>0</v>
      </c>
      <c r="AZ69" s="338">
        <f>'MACROATTIVITÀ E'!$I1223</f>
        <v>0</v>
      </c>
      <c r="BA69" s="338">
        <f>'MACROATTIVITÀ E'!$I1224</f>
        <v>0</v>
      </c>
      <c r="BB69" s="339">
        <f>'MACROATTIVITÀ E'!I1214+'MACROATTIVITÀ E'!I1215+'MACROATTIVITÀ E'!I1225</f>
        <v>0</v>
      </c>
      <c r="BC69" s="336">
        <f>'MACROATTIVITÀ E'!K1226</f>
        <v>0</v>
      </c>
      <c r="BD69" s="337">
        <f>'MACROATTIVITÀ E'!K1207</f>
        <v>0</v>
      </c>
      <c r="BE69" s="337">
        <f>'MACROATTIVITÀ E'!K1213</f>
        <v>0</v>
      </c>
      <c r="BF69" s="337">
        <f>'MACROATTIVITÀ E'!K1208</f>
        <v>0</v>
      </c>
      <c r="BG69" s="337">
        <f>'MACROATTIVITÀ E'!K1209</f>
        <v>0</v>
      </c>
      <c r="BH69" s="337">
        <f>'MACROATTIVITÀ E'!K1210+'MACROATTIVITÀ E'!K1211+'MACROATTIVITÀ E'!K1212</f>
        <v>0</v>
      </c>
      <c r="BI69" s="338">
        <f>'MACROATTIVITÀ E'!$K1216</f>
        <v>0</v>
      </c>
      <c r="BJ69" s="338">
        <f>'MACROATTIVITÀ E'!$K1217</f>
        <v>0</v>
      </c>
      <c r="BK69" s="338">
        <f>'MACROATTIVITÀ E'!$K1218</f>
        <v>0</v>
      </c>
      <c r="BL69" s="338">
        <f>'MACROATTIVITÀ E'!$K1219</f>
        <v>0</v>
      </c>
      <c r="BM69" s="338">
        <f>'MACROATTIVITÀ E'!$K1220</f>
        <v>0</v>
      </c>
      <c r="BN69" s="338">
        <f>'MACROATTIVITÀ E'!$K1221</f>
        <v>0</v>
      </c>
      <c r="BO69" s="338">
        <f>'MACROATTIVITÀ E'!$K1222</f>
        <v>0</v>
      </c>
      <c r="BP69" s="338">
        <f>'MACROATTIVITÀ E'!$K1223</f>
        <v>0</v>
      </c>
      <c r="BQ69" s="338">
        <f>'MACROATTIVITÀ E'!$K1224</f>
        <v>0</v>
      </c>
      <c r="BR69" s="338">
        <f>'MACROATTIVITÀ E'!K1214+'MACROATTIVITÀ E'!K1215+'MACROATTIVITÀ E'!K1225</f>
        <v>0</v>
      </c>
      <c r="BS69" s="336">
        <f>'MACROATTIVITÀ E'!E1229</f>
        <v>0</v>
      </c>
      <c r="BT69" s="337">
        <f>'MACROATTIVITÀ E'!E1230</f>
        <v>0</v>
      </c>
      <c r="BU69" s="337">
        <f>'MACROATTIVITÀ E'!E1231</f>
        <v>0</v>
      </c>
      <c r="BV69" s="337">
        <f>'MACROATTIVITÀ E'!E1232</f>
        <v>0</v>
      </c>
      <c r="BW69" s="337">
        <f>'MACROATTIVITÀ E'!E1233</f>
        <v>0</v>
      </c>
      <c r="BX69" s="337">
        <f>'MACROATTIVITÀ E'!E1234</f>
        <v>0</v>
      </c>
      <c r="BY69" s="337">
        <f>'MACROATTIVITÀ E'!E1235</f>
        <v>0</v>
      </c>
      <c r="BZ69" s="337">
        <f>'MACROATTIVITÀ E'!E1236</f>
        <v>0</v>
      </c>
      <c r="CA69" s="338">
        <v>0</v>
      </c>
      <c r="CB69" s="336">
        <f>'MACROATTIVITÀ E'!G1229</f>
        <v>0</v>
      </c>
      <c r="CC69" s="337">
        <f>'MACROATTIVITÀ E'!G1230</f>
        <v>0</v>
      </c>
      <c r="CD69" s="337">
        <f>'MACROATTIVITÀ E'!G1231</f>
        <v>0</v>
      </c>
      <c r="CE69" s="337">
        <f>'MACROATTIVITÀ E'!G1232</f>
        <v>0</v>
      </c>
      <c r="CF69" s="337">
        <f>'MACROATTIVITÀ E'!G1233</f>
        <v>0</v>
      </c>
      <c r="CG69" s="337">
        <f>'MACROATTIVITÀ E'!G1234</f>
        <v>0</v>
      </c>
      <c r="CH69" s="337">
        <f>'MACROATTIVITÀ E'!G1235</f>
        <v>0</v>
      </c>
      <c r="CI69" s="337">
        <f>'MACROATTIVITÀ E'!G1236</f>
        <v>0</v>
      </c>
      <c r="CJ69" s="338">
        <v>0</v>
      </c>
      <c r="CK69" s="336">
        <f>'MACROATTIVITÀ E'!I1229</f>
        <v>0</v>
      </c>
      <c r="CL69" s="337">
        <f>'MACROATTIVITÀ E'!I1230</f>
        <v>0</v>
      </c>
      <c r="CM69" s="337">
        <f>'MACROATTIVITÀ E'!I1231</f>
        <v>0</v>
      </c>
      <c r="CN69" s="337">
        <f>'MACROATTIVITÀ E'!I1232</f>
        <v>0</v>
      </c>
      <c r="CO69" s="337">
        <f>'MACROATTIVITÀ E'!I1233</f>
        <v>0</v>
      </c>
      <c r="CP69" s="337">
        <f>'MACROATTIVITÀ E'!I1234</f>
        <v>0</v>
      </c>
      <c r="CQ69" s="337">
        <f>'MACROATTIVITÀ E'!I1235</f>
        <v>0</v>
      </c>
      <c r="CR69" s="337">
        <f>'MACROATTIVITÀ E'!I1236</f>
        <v>0</v>
      </c>
      <c r="CS69" s="339">
        <v>0</v>
      </c>
      <c r="CT69" s="340">
        <f>'MACROATTIVITÀ E'!K1229</f>
        <v>0</v>
      </c>
      <c r="CU69" s="337">
        <f>'MACROATTIVITÀ E'!K1230</f>
        <v>0</v>
      </c>
      <c r="CV69" s="337">
        <f>'MACROATTIVITÀ E'!K1231</f>
        <v>0</v>
      </c>
      <c r="CW69" s="337">
        <f>'MACROATTIVITÀ E'!K1232</f>
        <v>0</v>
      </c>
      <c r="CX69" s="337">
        <f>'MACROATTIVITÀ E'!K1233</f>
        <v>0</v>
      </c>
      <c r="CY69" s="337">
        <f>'MACROATTIVITÀ E'!K1234</f>
        <v>0</v>
      </c>
      <c r="CZ69" s="337">
        <f>'MACROATTIVITÀ E'!K1235</f>
        <v>0</v>
      </c>
      <c r="DA69" s="337">
        <f>'MACROATTIVITÀ E'!K1236</f>
        <v>0</v>
      </c>
      <c r="DB69" s="339">
        <v>0</v>
      </c>
      <c r="DC69" s="299">
        <f>'MACROATTIVITÀ E'!E1190</f>
        <v>0</v>
      </c>
      <c r="DD69" s="300">
        <f>'MACROATTIVITÀ E'!E1191</f>
        <v>0</v>
      </c>
      <c r="DE69" s="300">
        <f>'MACROATTIVITÀ E'!E1193</f>
        <v>0</v>
      </c>
      <c r="DF69" s="300">
        <f>'MACROATTIVITÀ E'!E1194</f>
        <v>0</v>
      </c>
      <c r="DG69" s="300">
        <f>'MACROATTIVITÀ E'!E1196</f>
        <v>0</v>
      </c>
      <c r="DH69" s="300">
        <f>'MACROATTIVITÀ E'!E1197</f>
        <v>0</v>
      </c>
      <c r="DI69" s="300">
        <f>'MACROATTIVITÀ E'!E1199</f>
        <v>0</v>
      </c>
      <c r="DJ69" s="301">
        <f>'MACROATTIVITÀ E'!E1200</f>
        <v>0</v>
      </c>
      <c r="DK69" s="299">
        <f>'MACROATTIVITÀ E'!G1190</f>
        <v>0</v>
      </c>
      <c r="DL69" s="300">
        <f>'MACROATTIVITÀ E'!G1191</f>
        <v>0</v>
      </c>
      <c r="DM69" s="300">
        <f>'MACROATTIVITÀ E'!G1193</f>
        <v>0</v>
      </c>
      <c r="DN69" s="300">
        <f>'MACROATTIVITÀ E'!G1194</f>
        <v>0</v>
      </c>
      <c r="DO69" s="300">
        <f>'MACROATTIVITÀ E'!G1196</f>
        <v>0</v>
      </c>
      <c r="DP69" s="300">
        <f>'MACROATTIVITÀ E'!G1197</f>
        <v>0</v>
      </c>
      <c r="DQ69" s="300">
        <f>'MACROATTIVITÀ E'!G1199</f>
        <v>0</v>
      </c>
      <c r="DR69" s="301">
        <f>'MACROATTIVITÀ E'!G1200</f>
        <v>0</v>
      </c>
      <c r="DS69" s="299">
        <f>'MACROATTIVITÀ E'!I1190</f>
        <v>0</v>
      </c>
      <c r="DT69" s="300">
        <f>'MACROATTIVITÀ E'!I1191</f>
        <v>0</v>
      </c>
      <c r="DU69" s="300">
        <f>'MACROATTIVITÀ E'!I1193</f>
        <v>0</v>
      </c>
      <c r="DV69" s="300">
        <f>'MACROATTIVITÀ E'!I1194</f>
        <v>0</v>
      </c>
      <c r="DW69" s="300">
        <f>'MACROATTIVITÀ E'!I1196</f>
        <v>0</v>
      </c>
      <c r="DX69" s="300">
        <f>'MACROATTIVITÀ E'!I1197</f>
        <v>0</v>
      </c>
      <c r="DY69" s="300">
        <f>'MACROATTIVITÀ E'!I1199</f>
        <v>0</v>
      </c>
      <c r="DZ69" s="301">
        <f>'MACROATTIVITÀ E'!I1200</f>
        <v>0</v>
      </c>
      <c r="EA69" s="302">
        <f>'MACROATTIVITÀ E'!K1190</f>
        <v>0</v>
      </c>
      <c r="EB69" s="300">
        <f>'MACROATTIVITÀ E'!K1191</f>
        <v>0</v>
      </c>
      <c r="EC69" s="300">
        <f>'MACROATTIVITÀ E'!K1193</f>
        <v>0</v>
      </c>
      <c r="ED69" s="300">
        <f>'MACROATTIVITÀ E'!K1194</f>
        <v>0</v>
      </c>
      <c r="EE69" s="300">
        <f>'MACROATTIVITÀ E'!K1196</f>
        <v>0</v>
      </c>
      <c r="EF69" s="300">
        <f>'MACROATTIVITÀ E'!K1197</f>
        <v>0</v>
      </c>
      <c r="EG69" s="300">
        <f>'MACROATTIVITÀ E'!K1199</f>
        <v>0</v>
      </c>
      <c r="EH69" s="303">
        <f>'MACROATTIVITÀ E'!K1200</f>
        <v>0</v>
      </c>
      <c r="EI69" s="341" t="s">
        <v>430</v>
      </c>
    </row>
    <row r="70" spans="1:139">
      <c r="A70" s="290" t="e">
        <f ca="1">_xlfn.XLOOKUP(B70,'MACROATTIVITÀ E'!C1302,'MACROATTIVITÀ E'!G1302)</f>
        <v>#NAME?</v>
      </c>
      <c r="B70" s="291" t="s">
        <v>304</v>
      </c>
      <c r="C70" s="291" t="s">
        <v>900</v>
      </c>
      <c r="D70" s="292" t="s">
        <v>316</v>
      </c>
      <c r="E70" s="292" t="s">
        <v>672</v>
      </c>
      <c r="F70" s="293" t="s">
        <v>305</v>
      </c>
      <c r="G70" s="336">
        <f>'MACROATTIVITÀ E'!E1353</f>
        <v>0</v>
      </c>
      <c r="H70" s="337">
        <f>'MACROATTIVITÀ E'!E1334</f>
        <v>0</v>
      </c>
      <c r="I70" s="337">
        <f>'MACROATTIVITÀ E'!E1340</f>
        <v>0</v>
      </c>
      <c r="J70" s="337">
        <f>'MACROATTIVITÀ E'!E1335</f>
        <v>0</v>
      </c>
      <c r="K70" s="337">
        <f>'MACROATTIVITÀ E'!E1336</f>
        <v>0</v>
      </c>
      <c r="L70" s="337">
        <f>'MACROATTIVITÀ E'!E1337+'MACROATTIVITÀ E'!E1338+'MACROATTIVITÀ E'!E1339</f>
        <v>0</v>
      </c>
      <c r="M70" s="338">
        <f>'MACROATTIVITÀ E'!$E1343</f>
        <v>0</v>
      </c>
      <c r="N70" s="338">
        <f>'MACROATTIVITÀ E'!$E1344</f>
        <v>0</v>
      </c>
      <c r="O70" s="338">
        <f>'MACROATTIVITÀ E'!$E1345</f>
        <v>0</v>
      </c>
      <c r="P70" s="338">
        <f>'MACROATTIVITÀ E'!$E1346</f>
        <v>0</v>
      </c>
      <c r="Q70" s="338">
        <f>'MACROATTIVITÀ E'!$E1347</f>
        <v>0</v>
      </c>
      <c r="R70" s="338">
        <f>'MACROATTIVITÀ E'!$E1348</f>
        <v>0</v>
      </c>
      <c r="S70" s="338">
        <f>'MACROATTIVITÀ E'!$E1349</f>
        <v>0</v>
      </c>
      <c r="T70" s="338">
        <f>'MACROATTIVITÀ E'!$E1350</f>
        <v>0</v>
      </c>
      <c r="U70" s="338">
        <f>'MACROATTIVITÀ E'!$E1351</f>
        <v>0</v>
      </c>
      <c r="V70" s="339">
        <f>'MACROATTIVITÀ E'!E1341+'MACROATTIVITÀ E'!E1342+'MACROATTIVITÀ E'!E1352</f>
        <v>0</v>
      </c>
      <c r="W70" s="340">
        <f>'MACROATTIVITÀ E'!G1353</f>
        <v>0</v>
      </c>
      <c r="X70" s="337">
        <f>'MACROATTIVITÀ E'!G1334</f>
        <v>0</v>
      </c>
      <c r="Y70" s="337">
        <f>'MACROATTIVITÀ E'!G1340</f>
        <v>0</v>
      </c>
      <c r="Z70" s="337">
        <f>'MACROATTIVITÀ E'!G1335</f>
        <v>0</v>
      </c>
      <c r="AA70" s="337">
        <f>'MACROATTIVITÀ E'!G1336</f>
        <v>0</v>
      </c>
      <c r="AB70" s="337">
        <f>'MACROATTIVITÀ E'!G1337+'MACROATTIVITÀ E'!G1338+'MACROATTIVITÀ E'!G1339</f>
        <v>0</v>
      </c>
      <c r="AC70" s="338">
        <f>'MACROATTIVITÀ E'!$G1343</f>
        <v>0</v>
      </c>
      <c r="AD70" s="338">
        <f>'MACROATTIVITÀ E'!$G1344</f>
        <v>0</v>
      </c>
      <c r="AE70" s="338">
        <f>'MACROATTIVITÀ E'!$G1345</f>
        <v>0</v>
      </c>
      <c r="AF70" s="338">
        <f>'MACROATTIVITÀ E'!$G1346</f>
        <v>0</v>
      </c>
      <c r="AG70" s="338">
        <f>'MACROATTIVITÀ E'!$G1347</f>
        <v>0</v>
      </c>
      <c r="AH70" s="338">
        <f>'MACROATTIVITÀ E'!$G1348</f>
        <v>0</v>
      </c>
      <c r="AI70" s="338">
        <f>'MACROATTIVITÀ E'!$G1349</f>
        <v>0</v>
      </c>
      <c r="AJ70" s="338">
        <f>'MACROATTIVITÀ E'!$G1350</f>
        <v>0</v>
      </c>
      <c r="AK70" s="338">
        <f>'MACROATTIVITÀ E'!$G1351</f>
        <v>0</v>
      </c>
      <c r="AL70" s="338">
        <f>'MACROATTIVITÀ E'!G1341+'MACROATTIVITÀ E'!G1342+'MACROATTIVITÀ E'!G1352</f>
        <v>0</v>
      </c>
      <c r="AM70" s="336">
        <f>'MACROATTIVITÀ E'!I1353</f>
        <v>0</v>
      </c>
      <c r="AN70" s="337">
        <f>'MACROATTIVITÀ E'!I1334</f>
        <v>0</v>
      </c>
      <c r="AO70" s="337">
        <f>'MACROATTIVITÀ E'!I1340</f>
        <v>0</v>
      </c>
      <c r="AP70" s="337">
        <f>'MACROATTIVITÀ E'!I1335</f>
        <v>0</v>
      </c>
      <c r="AQ70" s="337">
        <f>'MACROATTIVITÀ E'!I1336</f>
        <v>0</v>
      </c>
      <c r="AR70" s="337">
        <f>'MACROATTIVITÀ E'!I1337+'MACROATTIVITÀ E'!I1338+'MACROATTIVITÀ E'!I1339</f>
        <v>0</v>
      </c>
      <c r="AS70" s="338">
        <f>'MACROATTIVITÀ E'!$I1343</f>
        <v>0</v>
      </c>
      <c r="AT70" s="338">
        <f>'MACROATTIVITÀ E'!$I1344</f>
        <v>0</v>
      </c>
      <c r="AU70" s="338">
        <f>'MACROATTIVITÀ E'!$I1345</f>
        <v>0</v>
      </c>
      <c r="AV70" s="338">
        <f>'MACROATTIVITÀ E'!$I1346</f>
        <v>0</v>
      </c>
      <c r="AW70" s="338">
        <f>'MACROATTIVITÀ E'!$I1347</f>
        <v>0</v>
      </c>
      <c r="AX70" s="338">
        <f>'MACROATTIVITÀ E'!$I1348</f>
        <v>0</v>
      </c>
      <c r="AY70" s="338">
        <f>'MACROATTIVITÀ E'!$I1349</f>
        <v>0</v>
      </c>
      <c r="AZ70" s="338">
        <f>'MACROATTIVITÀ E'!$I1350</f>
        <v>0</v>
      </c>
      <c r="BA70" s="338">
        <f>'MACROATTIVITÀ E'!$I1351</f>
        <v>0</v>
      </c>
      <c r="BB70" s="339">
        <f>'MACROATTIVITÀ E'!I1341+'MACROATTIVITÀ E'!I1342+'MACROATTIVITÀ E'!I1352</f>
        <v>0</v>
      </c>
      <c r="BC70" s="336">
        <f>'MACROATTIVITÀ E'!K1353</f>
        <v>0</v>
      </c>
      <c r="BD70" s="337">
        <f>'MACROATTIVITÀ E'!K1334</f>
        <v>0</v>
      </c>
      <c r="BE70" s="337">
        <f>'MACROATTIVITÀ E'!K1340</f>
        <v>0</v>
      </c>
      <c r="BF70" s="337">
        <f>'MACROATTIVITÀ E'!K1335</f>
        <v>0</v>
      </c>
      <c r="BG70" s="337">
        <f>'MACROATTIVITÀ E'!K1336</f>
        <v>0</v>
      </c>
      <c r="BH70" s="337">
        <f>'MACROATTIVITÀ E'!K1337+'MACROATTIVITÀ E'!K1338+'MACROATTIVITÀ E'!K1339</f>
        <v>0</v>
      </c>
      <c r="BI70" s="338">
        <f>'MACROATTIVITÀ E'!$K1343</f>
        <v>0</v>
      </c>
      <c r="BJ70" s="338">
        <f>'MACROATTIVITÀ E'!$K1344</f>
        <v>0</v>
      </c>
      <c r="BK70" s="338">
        <f>'MACROATTIVITÀ E'!$K1345</f>
        <v>0</v>
      </c>
      <c r="BL70" s="338">
        <f>'MACROATTIVITÀ E'!$K1346</f>
        <v>0</v>
      </c>
      <c r="BM70" s="338">
        <f>'MACROATTIVITÀ E'!$K1347</f>
        <v>0</v>
      </c>
      <c r="BN70" s="338">
        <f>'MACROATTIVITÀ E'!$K1348</f>
        <v>0</v>
      </c>
      <c r="BO70" s="338">
        <f>'MACROATTIVITÀ E'!$K1349</f>
        <v>0</v>
      </c>
      <c r="BP70" s="338">
        <f>'MACROATTIVITÀ E'!$K1350</f>
        <v>0</v>
      </c>
      <c r="BQ70" s="338">
        <f>'MACROATTIVITÀ E'!$K1351</f>
        <v>0</v>
      </c>
      <c r="BR70" s="338">
        <f>'MACROATTIVITÀ E'!K1341+'MACROATTIVITÀ E'!K1342+'MACROATTIVITÀ E'!K1352</f>
        <v>0</v>
      </c>
      <c r="BS70" s="336">
        <f>'MACROATTIVITÀ E'!E1356</f>
        <v>0</v>
      </c>
      <c r="BT70" s="337">
        <f>'MACROATTIVITÀ E'!E1357</f>
        <v>0</v>
      </c>
      <c r="BU70" s="337">
        <f>'MACROATTIVITÀ E'!E1358</f>
        <v>0</v>
      </c>
      <c r="BV70" s="337">
        <f>'MACROATTIVITÀ E'!E1359</f>
        <v>0</v>
      </c>
      <c r="BW70" s="337">
        <f>'MACROATTIVITÀ E'!E1360</f>
        <v>0</v>
      </c>
      <c r="BX70" s="337">
        <f>'MACROATTIVITÀ E'!E1361</f>
        <v>0</v>
      </c>
      <c r="BY70" s="337">
        <f>'MACROATTIVITÀ E'!E1362</f>
        <v>0</v>
      </c>
      <c r="BZ70" s="337">
        <f>'MACROATTIVITÀ E'!E1363</f>
        <v>0</v>
      </c>
      <c r="CA70" s="338">
        <v>0</v>
      </c>
      <c r="CB70" s="336">
        <f>'MACROATTIVITÀ E'!G1356</f>
        <v>0</v>
      </c>
      <c r="CC70" s="337">
        <f>'MACROATTIVITÀ E'!G1357</f>
        <v>0</v>
      </c>
      <c r="CD70" s="337">
        <f>'MACROATTIVITÀ E'!G1358</f>
        <v>0</v>
      </c>
      <c r="CE70" s="337">
        <f>'MACROATTIVITÀ E'!G1359</f>
        <v>0</v>
      </c>
      <c r="CF70" s="337">
        <f>'MACROATTIVITÀ E'!G1360</f>
        <v>0</v>
      </c>
      <c r="CG70" s="337">
        <f>'MACROATTIVITÀ E'!G1361</f>
        <v>0</v>
      </c>
      <c r="CH70" s="337">
        <f>'MACROATTIVITÀ E'!G1362</f>
        <v>0</v>
      </c>
      <c r="CI70" s="337">
        <f>'MACROATTIVITÀ E'!G1363</f>
        <v>0</v>
      </c>
      <c r="CJ70" s="338">
        <v>0</v>
      </c>
      <c r="CK70" s="336">
        <f>'MACROATTIVITÀ E'!I1356</f>
        <v>0</v>
      </c>
      <c r="CL70" s="337">
        <f>'MACROATTIVITÀ E'!I1357</f>
        <v>0</v>
      </c>
      <c r="CM70" s="337">
        <f>'MACROATTIVITÀ E'!I1358</f>
        <v>0</v>
      </c>
      <c r="CN70" s="337">
        <f>'MACROATTIVITÀ E'!I1359</f>
        <v>0</v>
      </c>
      <c r="CO70" s="337">
        <f>'MACROATTIVITÀ E'!I1360</f>
        <v>0</v>
      </c>
      <c r="CP70" s="337">
        <f>'MACROATTIVITÀ E'!I1361</f>
        <v>0</v>
      </c>
      <c r="CQ70" s="337">
        <f>'MACROATTIVITÀ E'!I1362</f>
        <v>0</v>
      </c>
      <c r="CR70" s="337">
        <f>'MACROATTIVITÀ E'!I1363</f>
        <v>0</v>
      </c>
      <c r="CS70" s="339">
        <v>0</v>
      </c>
      <c r="CT70" s="340">
        <f>'MACROATTIVITÀ E'!K1356</f>
        <v>0</v>
      </c>
      <c r="CU70" s="337">
        <f>'MACROATTIVITÀ E'!K1357</f>
        <v>0</v>
      </c>
      <c r="CV70" s="337">
        <f>'MACROATTIVITÀ E'!K1358</f>
        <v>0</v>
      </c>
      <c r="CW70" s="337">
        <f>'MACROATTIVITÀ E'!K1359</f>
        <v>0</v>
      </c>
      <c r="CX70" s="337">
        <f>'MACROATTIVITÀ E'!K1360</f>
        <v>0</v>
      </c>
      <c r="CY70" s="337">
        <f>'MACROATTIVITÀ E'!K1361</f>
        <v>0</v>
      </c>
      <c r="CZ70" s="337">
        <f>'MACROATTIVITÀ E'!K1362</f>
        <v>0</v>
      </c>
      <c r="DA70" s="337">
        <f>'MACROATTIVITÀ E'!K1363</f>
        <v>0</v>
      </c>
      <c r="DB70" s="339">
        <v>0</v>
      </c>
      <c r="DC70" s="299">
        <f>'MACROATTIVITÀ E'!E1317</f>
        <v>0</v>
      </c>
      <c r="DD70" s="300">
        <f>'MACROATTIVITÀ E'!E1318</f>
        <v>0</v>
      </c>
      <c r="DE70" s="300">
        <f>'MACROATTIVITÀ E'!E1320</f>
        <v>0</v>
      </c>
      <c r="DF70" s="300">
        <f>'MACROATTIVITÀ E'!E1321</f>
        <v>0</v>
      </c>
      <c r="DG70" s="300">
        <f>'MACROATTIVITÀ E'!E1323</f>
        <v>0</v>
      </c>
      <c r="DH70" s="300">
        <f>'MACROATTIVITÀ E'!E1324</f>
        <v>0</v>
      </c>
      <c r="DI70" s="300">
        <f>'MACROATTIVITÀ E'!E1326</f>
        <v>0</v>
      </c>
      <c r="DJ70" s="301">
        <f>'MACROATTIVITÀ E'!E1327</f>
        <v>0</v>
      </c>
      <c r="DK70" s="299">
        <f>'MACROATTIVITÀ E'!G1317</f>
        <v>0</v>
      </c>
      <c r="DL70" s="300">
        <f>'MACROATTIVITÀ E'!G1318</f>
        <v>0</v>
      </c>
      <c r="DM70" s="300">
        <f>'MACROATTIVITÀ E'!G1320</f>
        <v>0</v>
      </c>
      <c r="DN70" s="300">
        <f>'MACROATTIVITÀ E'!G1321</f>
        <v>0</v>
      </c>
      <c r="DO70" s="300">
        <f>'MACROATTIVITÀ E'!G1323</f>
        <v>0</v>
      </c>
      <c r="DP70" s="300">
        <f>'MACROATTIVITÀ E'!G1324</f>
        <v>0</v>
      </c>
      <c r="DQ70" s="300">
        <f>'MACROATTIVITÀ E'!G1326</f>
        <v>0</v>
      </c>
      <c r="DR70" s="301">
        <f>'MACROATTIVITÀ E'!G1327</f>
        <v>0</v>
      </c>
      <c r="DS70" s="299">
        <f>'MACROATTIVITÀ E'!I1317</f>
        <v>0</v>
      </c>
      <c r="DT70" s="300">
        <f>'MACROATTIVITÀ E'!I1318</f>
        <v>0</v>
      </c>
      <c r="DU70" s="300">
        <f>'MACROATTIVITÀ E'!I1320</f>
        <v>0</v>
      </c>
      <c r="DV70" s="300">
        <f>'MACROATTIVITÀ E'!I1321</f>
        <v>0</v>
      </c>
      <c r="DW70" s="300">
        <f>'MACROATTIVITÀ E'!I1323</f>
        <v>0</v>
      </c>
      <c r="DX70" s="300">
        <f>'MACROATTIVITÀ E'!I1324</f>
        <v>0</v>
      </c>
      <c r="DY70" s="300">
        <f>'MACROATTIVITÀ E'!I1326</f>
        <v>0</v>
      </c>
      <c r="DZ70" s="301">
        <f>'MACROATTIVITÀ E'!I1327</f>
        <v>0</v>
      </c>
      <c r="EA70" s="302">
        <f>'MACROATTIVITÀ E'!K1317</f>
        <v>0</v>
      </c>
      <c r="EB70" s="300">
        <f>'MACROATTIVITÀ E'!K1318</f>
        <v>0</v>
      </c>
      <c r="EC70" s="300">
        <f>'MACROATTIVITÀ E'!K1320</f>
        <v>0</v>
      </c>
      <c r="ED70" s="300">
        <f>'MACROATTIVITÀ E'!K1321</f>
        <v>0</v>
      </c>
      <c r="EE70" s="300">
        <f>'MACROATTIVITÀ E'!K1323</f>
        <v>0</v>
      </c>
      <c r="EF70" s="300">
        <f>'MACROATTIVITÀ E'!K1324</f>
        <v>0</v>
      </c>
      <c r="EG70" s="300">
        <f>'MACROATTIVITÀ E'!K1326</f>
        <v>0</v>
      </c>
      <c r="EH70" s="303">
        <f>'MACROATTIVITÀ E'!K1327</f>
        <v>0</v>
      </c>
      <c r="EI70" s="341" t="s">
        <v>430</v>
      </c>
    </row>
    <row r="71" spans="1:139" ht="45">
      <c r="A71" s="290" t="e">
        <f ca="1">_xlfn.XLOOKUP(B71,'MACROATTIVITÀ E'!C1429,'MACROATTIVITÀ E'!G1429)</f>
        <v>#NAME?</v>
      </c>
      <c r="B71" s="291" t="s">
        <v>308</v>
      </c>
      <c r="C71" s="291" t="s">
        <v>900</v>
      </c>
      <c r="D71" s="292" t="s">
        <v>316</v>
      </c>
      <c r="E71" s="292" t="s">
        <v>672</v>
      </c>
      <c r="F71" s="342" t="s">
        <v>673</v>
      </c>
      <c r="G71" s="336">
        <f>'MACROATTIVITÀ E'!E1480</f>
        <v>0</v>
      </c>
      <c r="H71" s="337">
        <f>'MACROATTIVITÀ E'!E1461</f>
        <v>0</v>
      </c>
      <c r="I71" s="337">
        <f>'MACROATTIVITÀ E'!E1467</f>
        <v>0</v>
      </c>
      <c r="J71" s="337">
        <f>'MACROATTIVITÀ E'!E1462</f>
        <v>0</v>
      </c>
      <c r="K71" s="337">
        <f>'MACROATTIVITÀ E'!E1463</f>
        <v>0</v>
      </c>
      <c r="L71" s="337">
        <f>'MACROATTIVITÀ E'!E1464+'MACROATTIVITÀ E'!E1465+'MACROATTIVITÀ E'!E1466</f>
        <v>0</v>
      </c>
      <c r="M71" s="338">
        <f>'MACROATTIVITÀ E'!$E1470</f>
        <v>0</v>
      </c>
      <c r="N71" s="338">
        <f>'MACROATTIVITÀ E'!$E1471</f>
        <v>0</v>
      </c>
      <c r="O71" s="338">
        <f>'MACROATTIVITÀ E'!$E1472</f>
        <v>0</v>
      </c>
      <c r="P71" s="338">
        <f>'MACROATTIVITÀ E'!$E1473</f>
        <v>0</v>
      </c>
      <c r="Q71" s="338">
        <f>'MACROATTIVITÀ E'!$E1474</f>
        <v>0</v>
      </c>
      <c r="R71" s="338">
        <f>'MACROATTIVITÀ E'!$E1475</f>
        <v>0</v>
      </c>
      <c r="S71" s="338">
        <f>'MACROATTIVITÀ E'!$E1476</f>
        <v>0</v>
      </c>
      <c r="T71" s="338">
        <f>'MACROATTIVITÀ E'!$E1477</f>
        <v>0</v>
      </c>
      <c r="U71" s="338">
        <f>'MACROATTIVITÀ E'!$E1478</f>
        <v>0</v>
      </c>
      <c r="V71" s="339">
        <f>'MACROATTIVITÀ E'!E1468+'MACROATTIVITÀ E'!E1469+'MACROATTIVITÀ E'!E1479</f>
        <v>0</v>
      </c>
      <c r="W71" s="340">
        <f>'MACROATTIVITÀ E'!G1480</f>
        <v>0</v>
      </c>
      <c r="X71" s="337">
        <f>'MACROATTIVITÀ E'!G1461</f>
        <v>0</v>
      </c>
      <c r="Y71" s="337">
        <f>'MACROATTIVITÀ E'!G1467</f>
        <v>0</v>
      </c>
      <c r="Z71" s="337">
        <f>'MACROATTIVITÀ E'!G1462</f>
        <v>0</v>
      </c>
      <c r="AA71" s="337">
        <f>'MACROATTIVITÀ E'!G1463</f>
        <v>0</v>
      </c>
      <c r="AB71" s="337">
        <f>'MACROATTIVITÀ E'!G1464+'MACROATTIVITÀ E'!G1465+'MACROATTIVITÀ E'!G1466</f>
        <v>0</v>
      </c>
      <c r="AC71" s="338">
        <f>'MACROATTIVITÀ E'!$G1470</f>
        <v>0</v>
      </c>
      <c r="AD71" s="338">
        <f>'MACROATTIVITÀ E'!$G1471</f>
        <v>0</v>
      </c>
      <c r="AE71" s="338">
        <f>'MACROATTIVITÀ E'!$G1472</f>
        <v>0</v>
      </c>
      <c r="AF71" s="338">
        <f>'MACROATTIVITÀ E'!$G1473</f>
        <v>0</v>
      </c>
      <c r="AG71" s="338">
        <f>'MACROATTIVITÀ E'!$G1474</f>
        <v>0</v>
      </c>
      <c r="AH71" s="338">
        <f>'MACROATTIVITÀ E'!$G1475</f>
        <v>0</v>
      </c>
      <c r="AI71" s="338">
        <f>'MACROATTIVITÀ E'!$G1476</f>
        <v>0</v>
      </c>
      <c r="AJ71" s="338">
        <f>'MACROATTIVITÀ E'!$G1477</f>
        <v>0</v>
      </c>
      <c r="AK71" s="338">
        <f>'MACROATTIVITÀ E'!$G1478</f>
        <v>0</v>
      </c>
      <c r="AL71" s="338">
        <f>'MACROATTIVITÀ E'!G1469+'MACROATTIVITÀ E'!G1468+'MACROATTIVITÀ E'!G1479</f>
        <v>0</v>
      </c>
      <c r="AM71" s="336">
        <f>'MACROATTIVITÀ E'!I1480</f>
        <v>0</v>
      </c>
      <c r="AN71" s="337">
        <f>'MACROATTIVITÀ E'!I1461</f>
        <v>0</v>
      </c>
      <c r="AO71" s="337">
        <f>'MACROATTIVITÀ E'!I1467</f>
        <v>0</v>
      </c>
      <c r="AP71" s="337">
        <f>'MACROATTIVITÀ E'!I1462</f>
        <v>0</v>
      </c>
      <c r="AQ71" s="337">
        <f>'MACROATTIVITÀ E'!I1463</f>
        <v>0</v>
      </c>
      <c r="AR71" s="337">
        <f>'MACROATTIVITÀ E'!I1464+'MACROATTIVITÀ E'!I1465+'MACROATTIVITÀ E'!I1466</f>
        <v>0</v>
      </c>
      <c r="AS71" s="338">
        <f>'MACROATTIVITÀ E'!$I1470</f>
        <v>0</v>
      </c>
      <c r="AT71" s="338">
        <f>'MACROATTIVITÀ E'!$I1471</f>
        <v>0</v>
      </c>
      <c r="AU71" s="338">
        <f>'MACROATTIVITÀ E'!$I1472</f>
        <v>0</v>
      </c>
      <c r="AV71" s="338">
        <f>'MACROATTIVITÀ E'!$I1473</f>
        <v>0</v>
      </c>
      <c r="AW71" s="338">
        <f>'MACROATTIVITÀ E'!$I1474</f>
        <v>0</v>
      </c>
      <c r="AX71" s="338">
        <f>'MACROATTIVITÀ E'!$I1475</f>
        <v>0</v>
      </c>
      <c r="AY71" s="338">
        <f>'MACROATTIVITÀ E'!$I1476</f>
        <v>0</v>
      </c>
      <c r="AZ71" s="338">
        <f>'MACROATTIVITÀ E'!$I1477</f>
        <v>0</v>
      </c>
      <c r="BA71" s="338">
        <f>'MACROATTIVITÀ E'!$I1478</f>
        <v>0</v>
      </c>
      <c r="BB71" s="339">
        <f>'MACROATTIVITÀ E'!I1468+'MACROATTIVITÀ E'!I1469+'MACROATTIVITÀ E'!I1479</f>
        <v>0</v>
      </c>
      <c r="BC71" s="336">
        <f>'MACROATTIVITÀ E'!K1480</f>
        <v>0</v>
      </c>
      <c r="BD71" s="337">
        <f>'MACROATTIVITÀ E'!K1461</f>
        <v>0</v>
      </c>
      <c r="BE71" s="337">
        <f>'MACROATTIVITÀ E'!K1467</f>
        <v>0</v>
      </c>
      <c r="BF71" s="337">
        <f>'MACROATTIVITÀ E'!K1462</f>
        <v>0</v>
      </c>
      <c r="BG71" s="337">
        <f>'MACROATTIVITÀ E'!K1463</f>
        <v>0</v>
      </c>
      <c r="BH71" s="337">
        <f>'MACROATTIVITÀ E'!K1464+'MACROATTIVITÀ E'!K1465+'MACROATTIVITÀ E'!K1466</f>
        <v>0</v>
      </c>
      <c r="BI71" s="338">
        <f>'MACROATTIVITÀ E'!$K1470</f>
        <v>0</v>
      </c>
      <c r="BJ71" s="338">
        <f>'MACROATTIVITÀ E'!$K1471</f>
        <v>0</v>
      </c>
      <c r="BK71" s="338">
        <f>'MACROATTIVITÀ E'!$K1472</f>
        <v>0</v>
      </c>
      <c r="BL71" s="338">
        <f>'MACROATTIVITÀ E'!$K1473</f>
        <v>0</v>
      </c>
      <c r="BM71" s="338">
        <f>'MACROATTIVITÀ E'!$K1474</f>
        <v>0</v>
      </c>
      <c r="BN71" s="338">
        <f>'MACROATTIVITÀ E'!$K1475</f>
        <v>0</v>
      </c>
      <c r="BO71" s="338">
        <f>'MACROATTIVITÀ E'!$K1476</f>
        <v>0</v>
      </c>
      <c r="BP71" s="338">
        <f>'MACROATTIVITÀ E'!$K1477</f>
        <v>0</v>
      </c>
      <c r="BQ71" s="338">
        <f>'MACROATTIVITÀ E'!$K1478</f>
        <v>0</v>
      </c>
      <c r="BR71" s="338">
        <f>'MACROATTIVITÀ E'!K1468+'MACROATTIVITÀ E'!K1469+'MACROATTIVITÀ E'!K1479</f>
        <v>0</v>
      </c>
      <c r="BS71" s="336">
        <f>'MACROATTIVITÀ E'!E1483</f>
        <v>0</v>
      </c>
      <c r="BT71" s="337">
        <f>'MACROATTIVITÀ E'!E1484</f>
        <v>0</v>
      </c>
      <c r="BU71" s="337">
        <f>'MACROATTIVITÀ E'!E1485</f>
        <v>0</v>
      </c>
      <c r="BV71" s="337">
        <f>'MACROATTIVITÀ E'!E1486</f>
        <v>0</v>
      </c>
      <c r="BW71" s="337">
        <f>'MACROATTIVITÀ E'!E1487</f>
        <v>0</v>
      </c>
      <c r="BX71" s="337">
        <f>'MACROATTIVITÀ E'!E1488</f>
        <v>0</v>
      </c>
      <c r="BY71" s="337">
        <f>'MACROATTIVITÀ E'!E1489</f>
        <v>0</v>
      </c>
      <c r="BZ71" s="337">
        <f>'MACROATTIVITÀ E'!E1490</f>
        <v>0</v>
      </c>
      <c r="CA71" s="338">
        <v>0</v>
      </c>
      <c r="CB71" s="336">
        <f>'MACROATTIVITÀ E'!G1483</f>
        <v>0</v>
      </c>
      <c r="CC71" s="337">
        <f>'MACROATTIVITÀ E'!G1484</f>
        <v>0</v>
      </c>
      <c r="CD71" s="337">
        <f>'MACROATTIVITÀ E'!G1485</f>
        <v>0</v>
      </c>
      <c r="CE71" s="337">
        <f>'MACROATTIVITÀ E'!G1486</f>
        <v>0</v>
      </c>
      <c r="CF71" s="337">
        <f>'MACROATTIVITÀ E'!G1487</f>
        <v>0</v>
      </c>
      <c r="CG71" s="337">
        <f>'MACROATTIVITÀ E'!G1488</f>
        <v>0</v>
      </c>
      <c r="CH71" s="337">
        <f>'MACROATTIVITÀ E'!G1489</f>
        <v>0</v>
      </c>
      <c r="CI71" s="337">
        <f>'MACROATTIVITÀ E'!G1490</f>
        <v>0</v>
      </c>
      <c r="CJ71" s="338">
        <v>0</v>
      </c>
      <c r="CK71" s="336">
        <f>'MACROATTIVITÀ E'!I1483</f>
        <v>0</v>
      </c>
      <c r="CL71" s="337">
        <f>'MACROATTIVITÀ E'!I1484</f>
        <v>0</v>
      </c>
      <c r="CM71" s="337">
        <f>'MACROATTIVITÀ E'!I1485</f>
        <v>0</v>
      </c>
      <c r="CN71" s="337">
        <f>'MACROATTIVITÀ E'!I1486</f>
        <v>0</v>
      </c>
      <c r="CO71" s="337">
        <f>'MACROATTIVITÀ E'!I1487</f>
        <v>0</v>
      </c>
      <c r="CP71" s="337">
        <f>'MACROATTIVITÀ E'!I1488</f>
        <v>0</v>
      </c>
      <c r="CQ71" s="337">
        <f>'MACROATTIVITÀ E'!I1489</f>
        <v>0</v>
      </c>
      <c r="CR71" s="337">
        <f>'MACROATTIVITÀ E'!I1490</f>
        <v>0</v>
      </c>
      <c r="CS71" s="339">
        <v>0</v>
      </c>
      <c r="CT71" s="340">
        <f>'MACROATTIVITÀ E'!K1483</f>
        <v>0</v>
      </c>
      <c r="CU71" s="337">
        <f>'MACROATTIVITÀ E'!K1484</f>
        <v>0</v>
      </c>
      <c r="CV71" s="337">
        <f>'MACROATTIVITÀ E'!K1485</f>
        <v>0</v>
      </c>
      <c r="CW71" s="337">
        <f>'MACROATTIVITÀ E'!K1486</f>
        <v>0</v>
      </c>
      <c r="CX71" s="337">
        <f>'MACROATTIVITÀ E'!K1487</f>
        <v>0</v>
      </c>
      <c r="CY71" s="337">
        <f>'MACROATTIVITÀ E'!K1488</f>
        <v>0</v>
      </c>
      <c r="CZ71" s="337">
        <f>'MACROATTIVITÀ E'!K1489</f>
        <v>0</v>
      </c>
      <c r="DA71" s="337">
        <f>'MACROATTIVITÀ E'!K1490</f>
        <v>0</v>
      </c>
      <c r="DB71" s="339">
        <v>0</v>
      </c>
      <c r="DC71" s="299">
        <f>'MACROATTIVITÀ E'!E1444</f>
        <v>0</v>
      </c>
      <c r="DD71" s="300">
        <f>'MACROATTIVITÀ E'!E1445</f>
        <v>0</v>
      </c>
      <c r="DE71" s="300">
        <f>'MACROATTIVITÀ E'!E1447</f>
        <v>0</v>
      </c>
      <c r="DF71" s="300">
        <f>'MACROATTIVITÀ E'!E1448</f>
        <v>0</v>
      </c>
      <c r="DG71" s="300">
        <f>'MACROATTIVITÀ E'!E1450</f>
        <v>0</v>
      </c>
      <c r="DH71" s="300">
        <f>'MACROATTIVITÀ E'!E1451</f>
        <v>0</v>
      </c>
      <c r="DI71" s="300">
        <f>'MACROATTIVITÀ E'!E1453</f>
        <v>0</v>
      </c>
      <c r="DJ71" s="301">
        <f>'MACROATTIVITÀ E'!E1454</f>
        <v>0</v>
      </c>
      <c r="DK71" s="299">
        <f>'MACROATTIVITÀ E'!G1444</f>
        <v>0</v>
      </c>
      <c r="DL71" s="300">
        <f>'MACROATTIVITÀ E'!G1445</f>
        <v>0</v>
      </c>
      <c r="DM71" s="300">
        <f>'MACROATTIVITÀ E'!G1447</f>
        <v>0</v>
      </c>
      <c r="DN71" s="300">
        <f>'MACROATTIVITÀ E'!G1448</f>
        <v>0</v>
      </c>
      <c r="DO71" s="300">
        <f>'MACROATTIVITÀ E'!G1450</f>
        <v>0</v>
      </c>
      <c r="DP71" s="300">
        <f>'MACROATTIVITÀ E'!G1451</f>
        <v>0</v>
      </c>
      <c r="DQ71" s="300">
        <f>'MACROATTIVITÀ E'!G1453</f>
        <v>0</v>
      </c>
      <c r="DR71" s="301">
        <f>'MACROATTIVITÀ E'!G1454</f>
        <v>0</v>
      </c>
      <c r="DS71" s="299">
        <f>'MACROATTIVITÀ E'!I1444</f>
        <v>0</v>
      </c>
      <c r="DT71" s="300">
        <f>'MACROATTIVITÀ E'!I1445</f>
        <v>0</v>
      </c>
      <c r="DU71" s="300">
        <f>'MACROATTIVITÀ E'!I1447</f>
        <v>0</v>
      </c>
      <c r="DV71" s="300">
        <f>'MACROATTIVITÀ E'!I1448</f>
        <v>0</v>
      </c>
      <c r="DW71" s="300">
        <f>'MACROATTIVITÀ E'!I1450</f>
        <v>0</v>
      </c>
      <c r="DX71" s="300">
        <f>'MACROATTIVITÀ E'!I1451</f>
        <v>0</v>
      </c>
      <c r="DY71" s="300">
        <f>'MACROATTIVITÀ E'!I1453</f>
        <v>0</v>
      </c>
      <c r="DZ71" s="301">
        <f>'MACROATTIVITÀ E'!I1454</f>
        <v>0</v>
      </c>
      <c r="EA71" s="302">
        <f>'MACROATTIVITÀ E'!K1444</f>
        <v>0</v>
      </c>
      <c r="EB71" s="300">
        <f>'MACROATTIVITÀ E'!K1445</f>
        <v>0</v>
      </c>
      <c r="EC71" s="300">
        <f>'MACROATTIVITÀ E'!K1447</f>
        <v>0</v>
      </c>
      <c r="ED71" s="300">
        <f>'MACROATTIVITÀ E'!K1448</f>
        <v>0</v>
      </c>
      <c r="EE71" s="300">
        <f>'MACROATTIVITÀ E'!K1450</f>
        <v>0</v>
      </c>
      <c r="EF71" s="300">
        <f>'MACROATTIVITÀ E'!K1451</f>
        <v>0</v>
      </c>
      <c r="EG71" s="300">
        <f>'MACROATTIVITÀ E'!K1453</f>
        <v>0</v>
      </c>
      <c r="EH71" s="303">
        <f>'MACROATTIVITÀ E'!K1454</f>
        <v>0</v>
      </c>
      <c r="EI71" s="341" t="s">
        <v>497</v>
      </c>
    </row>
    <row r="72" spans="1:139">
      <c r="A72" s="290" t="e">
        <f ca="1">_xlfn.XLOOKUP(B72,'MACROATTIVITÀ E'!C1556,'MACROATTIVITÀ E'!G1556)</f>
        <v>#NAME?</v>
      </c>
      <c r="B72" s="291" t="s">
        <v>312</v>
      </c>
      <c r="C72" s="291" t="s">
        <v>900</v>
      </c>
      <c r="D72" s="292" t="s">
        <v>316</v>
      </c>
      <c r="E72" s="292" t="s">
        <v>672</v>
      </c>
      <c r="F72" s="293" t="s">
        <v>313</v>
      </c>
      <c r="G72" s="336">
        <f>'MACROATTIVITÀ E'!E1607</f>
        <v>0</v>
      </c>
      <c r="H72" s="337">
        <f>'MACROATTIVITÀ E'!E1588</f>
        <v>0</v>
      </c>
      <c r="I72" s="337">
        <f>'MACROATTIVITÀ E'!E1594</f>
        <v>0</v>
      </c>
      <c r="J72" s="337">
        <f>'MACROATTIVITÀ E'!E1589</f>
        <v>0</v>
      </c>
      <c r="K72" s="337">
        <f>'MACROATTIVITÀ E'!E1590</f>
        <v>0</v>
      </c>
      <c r="L72" s="337">
        <f>'MACROATTIVITÀ E'!E1591+'MACROATTIVITÀ E'!E1592+'MACROATTIVITÀ E'!E1593</f>
        <v>0</v>
      </c>
      <c r="M72" s="338">
        <f>'MACROATTIVITÀ E'!$E1597</f>
        <v>0</v>
      </c>
      <c r="N72" s="338">
        <f>'MACROATTIVITÀ E'!$E1598</f>
        <v>0</v>
      </c>
      <c r="O72" s="338">
        <f>'MACROATTIVITÀ E'!$E1599</f>
        <v>0</v>
      </c>
      <c r="P72" s="338">
        <f>'MACROATTIVITÀ E'!$E1600</f>
        <v>0</v>
      </c>
      <c r="Q72" s="338">
        <f>'MACROATTIVITÀ E'!$E1601</f>
        <v>0</v>
      </c>
      <c r="R72" s="338">
        <f>'MACROATTIVITÀ E'!$E1602</f>
        <v>0</v>
      </c>
      <c r="S72" s="338">
        <f>'MACROATTIVITÀ E'!$E1603</f>
        <v>0</v>
      </c>
      <c r="T72" s="338">
        <f>'MACROATTIVITÀ E'!$E1604</f>
        <v>0</v>
      </c>
      <c r="U72" s="338">
        <f>'MACROATTIVITÀ E'!$E1605</f>
        <v>0</v>
      </c>
      <c r="V72" s="339">
        <f>'MACROATTIVITÀ E'!E1595+'MACROATTIVITÀ E'!E1596+'MACROATTIVITÀ E'!E1606</f>
        <v>0</v>
      </c>
      <c r="W72" s="340">
        <f>'MACROATTIVITÀ E'!G1607</f>
        <v>0</v>
      </c>
      <c r="X72" s="337">
        <f>'MACROATTIVITÀ E'!G1588</f>
        <v>0</v>
      </c>
      <c r="Y72" s="337">
        <f>'MACROATTIVITÀ E'!G1594</f>
        <v>0</v>
      </c>
      <c r="Z72" s="337">
        <f>'MACROATTIVITÀ E'!G1589</f>
        <v>0</v>
      </c>
      <c r="AA72" s="337">
        <f>'MACROATTIVITÀ E'!G1590</f>
        <v>0</v>
      </c>
      <c r="AB72" s="337">
        <f>'MACROATTIVITÀ E'!G1591+'MACROATTIVITÀ E'!G1592+'MACROATTIVITÀ E'!G1593</f>
        <v>0</v>
      </c>
      <c r="AC72" s="338">
        <f>'MACROATTIVITÀ E'!$G1597</f>
        <v>0</v>
      </c>
      <c r="AD72" s="338">
        <f>'MACROATTIVITÀ E'!$G1598</f>
        <v>0</v>
      </c>
      <c r="AE72" s="338">
        <f>'MACROATTIVITÀ E'!$G1599</f>
        <v>0</v>
      </c>
      <c r="AF72" s="338">
        <f>'MACROATTIVITÀ E'!$G1600</f>
        <v>0</v>
      </c>
      <c r="AG72" s="338">
        <f>'MACROATTIVITÀ E'!$G1601</f>
        <v>0</v>
      </c>
      <c r="AH72" s="338">
        <f>'MACROATTIVITÀ E'!$G1602</f>
        <v>0</v>
      </c>
      <c r="AI72" s="338">
        <f>'MACROATTIVITÀ E'!$G1603</f>
        <v>0</v>
      </c>
      <c r="AJ72" s="338">
        <f>'MACROATTIVITÀ E'!$G1604</f>
        <v>0</v>
      </c>
      <c r="AK72" s="338">
        <f>'MACROATTIVITÀ E'!$G1605</f>
        <v>0</v>
      </c>
      <c r="AL72" s="338">
        <f>'MACROATTIVITÀ E'!G1595+'MACROATTIVITÀ E'!G1596+'MACROATTIVITÀ E'!G1606</f>
        <v>0</v>
      </c>
      <c r="AM72" s="336">
        <f>'MACROATTIVITÀ E'!I1607</f>
        <v>0</v>
      </c>
      <c r="AN72" s="337">
        <f>'MACROATTIVITÀ E'!I1588</f>
        <v>0</v>
      </c>
      <c r="AO72" s="337">
        <f>'MACROATTIVITÀ E'!I1594</f>
        <v>0</v>
      </c>
      <c r="AP72" s="337">
        <f>'MACROATTIVITÀ E'!I1589</f>
        <v>0</v>
      </c>
      <c r="AQ72" s="337">
        <f>'MACROATTIVITÀ E'!I1590</f>
        <v>0</v>
      </c>
      <c r="AR72" s="337">
        <f>'MACROATTIVITÀ E'!I1591+'MACROATTIVITÀ E'!I1592+'MACROATTIVITÀ E'!I1593</f>
        <v>0</v>
      </c>
      <c r="AS72" s="338">
        <f>'MACROATTIVITÀ E'!$I1597</f>
        <v>0</v>
      </c>
      <c r="AT72" s="338">
        <f>'MACROATTIVITÀ E'!$I1598</f>
        <v>0</v>
      </c>
      <c r="AU72" s="338">
        <f>'MACROATTIVITÀ E'!I1599</f>
        <v>0</v>
      </c>
      <c r="AV72" s="338">
        <f>'MACROATTIVITÀ E'!$I1600</f>
        <v>0</v>
      </c>
      <c r="AW72" s="338">
        <f>'MACROATTIVITÀ E'!$I1601</f>
        <v>0</v>
      </c>
      <c r="AX72" s="338">
        <f>'MACROATTIVITÀ E'!I1602</f>
        <v>0</v>
      </c>
      <c r="AY72" s="338">
        <f>'MACROATTIVITÀ E'!$I1603</f>
        <v>0</v>
      </c>
      <c r="AZ72" s="338">
        <f>'MACROATTIVITÀ E'!$I1604</f>
        <v>0</v>
      </c>
      <c r="BA72" s="338">
        <f>'MACROATTIVITÀ E'!$I1605</f>
        <v>0</v>
      </c>
      <c r="BB72" s="339">
        <f>'MACROATTIVITÀ E'!I1595+'MACROATTIVITÀ E'!I1596+'MACROATTIVITÀ E'!I1606</f>
        <v>0</v>
      </c>
      <c r="BC72" s="336">
        <f>'MACROATTIVITÀ E'!K1607</f>
        <v>0</v>
      </c>
      <c r="BD72" s="337">
        <f>'MACROATTIVITÀ E'!K1588</f>
        <v>0</v>
      </c>
      <c r="BE72" s="337">
        <f>'MACROATTIVITÀ E'!K1594</f>
        <v>0</v>
      </c>
      <c r="BF72" s="337">
        <f>'MACROATTIVITÀ E'!K1589</f>
        <v>0</v>
      </c>
      <c r="BG72" s="337">
        <f>'MACROATTIVITÀ E'!K1590</f>
        <v>0</v>
      </c>
      <c r="BH72" s="337">
        <f>'MACROATTIVITÀ E'!K1591+'MACROATTIVITÀ E'!K1592+'MACROATTIVITÀ E'!K1593</f>
        <v>0</v>
      </c>
      <c r="BI72" s="338">
        <f>'MACROATTIVITÀ E'!$K1597</f>
        <v>0</v>
      </c>
      <c r="BJ72" s="338">
        <f>'MACROATTIVITÀ E'!$K1598</f>
        <v>0</v>
      </c>
      <c r="BK72" s="338">
        <f>'MACROATTIVITÀ E'!$K1599</f>
        <v>0</v>
      </c>
      <c r="BL72" s="338">
        <f>'MACROATTIVITÀ E'!$K1600</f>
        <v>0</v>
      </c>
      <c r="BM72" s="338">
        <f>'MACROATTIVITÀ E'!$K1601</f>
        <v>0</v>
      </c>
      <c r="BN72" s="338">
        <f>'MACROATTIVITÀ E'!$K1602</f>
        <v>0</v>
      </c>
      <c r="BO72" s="338">
        <f>'MACROATTIVITÀ E'!$K1603</f>
        <v>0</v>
      </c>
      <c r="BP72" s="338">
        <f>'MACROATTIVITÀ E'!$K1604</f>
        <v>0</v>
      </c>
      <c r="BQ72" s="338">
        <f>'MACROATTIVITÀ E'!$K1605</f>
        <v>0</v>
      </c>
      <c r="BR72" s="338">
        <f>'MACROATTIVITÀ E'!K1595+'MACROATTIVITÀ E'!K1596+'MACROATTIVITÀ E'!K1606</f>
        <v>0</v>
      </c>
      <c r="BS72" s="336">
        <f>'MACROATTIVITÀ E'!E1610</f>
        <v>0</v>
      </c>
      <c r="BT72" s="337">
        <f>'MACROATTIVITÀ E'!E1611</f>
        <v>0</v>
      </c>
      <c r="BU72" s="337">
        <f>'MACROATTIVITÀ E'!E1612</f>
        <v>0</v>
      </c>
      <c r="BV72" s="337">
        <f>'MACROATTIVITÀ E'!E1613</f>
        <v>0</v>
      </c>
      <c r="BW72" s="337">
        <f>'MACROATTIVITÀ E'!E1614</f>
        <v>0</v>
      </c>
      <c r="BX72" s="337">
        <f>'MACROATTIVITÀ E'!E1615</f>
        <v>0</v>
      </c>
      <c r="BY72" s="337">
        <f>'MACROATTIVITÀ E'!E1616</f>
        <v>0</v>
      </c>
      <c r="BZ72" s="337">
        <f>'MACROATTIVITÀ E'!E1617</f>
        <v>0</v>
      </c>
      <c r="CA72" s="338">
        <v>0</v>
      </c>
      <c r="CB72" s="336">
        <f>'MACROATTIVITÀ E'!G1610</f>
        <v>0</v>
      </c>
      <c r="CC72" s="337">
        <f>'MACROATTIVITÀ E'!G1611</f>
        <v>0</v>
      </c>
      <c r="CD72" s="337">
        <f>'MACROATTIVITÀ E'!G1612</f>
        <v>0</v>
      </c>
      <c r="CE72" s="337">
        <f>'MACROATTIVITÀ E'!G1613</f>
        <v>0</v>
      </c>
      <c r="CF72" s="337">
        <f>'MACROATTIVITÀ E'!G1614</f>
        <v>0</v>
      </c>
      <c r="CG72" s="337">
        <f>'MACROATTIVITÀ E'!G1615</f>
        <v>0</v>
      </c>
      <c r="CH72" s="337">
        <f>'MACROATTIVITÀ E'!G1616</f>
        <v>0</v>
      </c>
      <c r="CI72" s="337">
        <f>'MACROATTIVITÀ E'!G1617</f>
        <v>0</v>
      </c>
      <c r="CJ72" s="338">
        <v>0</v>
      </c>
      <c r="CK72" s="336">
        <f>'MACROATTIVITÀ E'!I1610</f>
        <v>0</v>
      </c>
      <c r="CL72" s="337">
        <f>'MACROATTIVITÀ E'!I1611</f>
        <v>0</v>
      </c>
      <c r="CM72" s="337">
        <f>'MACROATTIVITÀ E'!I1612</f>
        <v>0</v>
      </c>
      <c r="CN72" s="337">
        <f>'MACROATTIVITÀ E'!I1613</f>
        <v>0</v>
      </c>
      <c r="CO72" s="337">
        <f>'MACROATTIVITÀ E'!I1614</f>
        <v>0</v>
      </c>
      <c r="CP72" s="337">
        <f>'MACROATTIVITÀ E'!I1615</f>
        <v>0</v>
      </c>
      <c r="CQ72" s="337">
        <f>'MACROATTIVITÀ E'!I1616</f>
        <v>0</v>
      </c>
      <c r="CR72" s="337">
        <f>'MACROATTIVITÀ E'!I1617</f>
        <v>0</v>
      </c>
      <c r="CS72" s="339">
        <v>0</v>
      </c>
      <c r="CT72" s="340">
        <f>'MACROATTIVITÀ E'!K1610</f>
        <v>0</v>
      </c>
      <c r="CU72" s="337">
        <f>'MACROATTIVITÀ E'!K1611</f>
        <v>0</v>
      </c>
      <c r="CV72" s="337">
        <f>'MACROATTIVITÀ E'!K1612</f>
        <v>0</v>
      </c>
      <c r="CW72" s="337">
        <f>'MACROATTIVITÀ E'!K1613</f>
        <v>0</v>
      </c>
      <c r="CX72" s="337">
        <f>'MACROATTIVITÀ E'!K1614</f>
        <v>0</v>
      </c>
      <c r="CY72" s="337">
        <f>'MACROATTIVITÀ E'!K1615</f>
        <v>0</v>
      </c>
      <c r="CZ72" s="337">
        <f>'MACROATTIVITÀ E'!K1616</f>
        <v>0</v>
      </c>
      <c r="DA72" s="337">
        <f>'MACROATTIVITÀ E'!K1617</f>
        <v>0</v>
      </c>
      <c r="DB72" s="339">
        <v>0</v>
      </c>
      <c r="DC72" s="299">
        <f>'MACROATTIVITÀ E'!E1571</f>
        <v>0</v>
      </c>
      <c r="DD72" s="300">
        <f>'MACROATTIVITÀ E'!E1572</f>
        <v>0</v>
      </c>
      <c r="DE72" s="300">
        <f>'MACROATTIVITÀ E'!E1574</f>
        <v>0</v>
      </c>
      <c r="DF72" s="300">
        <f>'MACROATTIVITÀ E'!E1575</f>
        <v>0</v>
      </c>
      <c r="DG72" s="300">
        <f>'MACROATTIVITÀ E'!E1577</f>
        <v>0</v>
      </c>
      <c r="DH72" s="300">
        <f>'MACROATTIVITÀ E'!E1578</f>
        <v>0</v>
      </c>
      <c r="DI72" s="300">
        <f>'MACROATTIVITÀ E'!E1580</f>
        <v>0</v>
      </c>
      <c r="DJ72" s="301">
        <f>'MACROATTIVITÀ E'!E1581</f>
        <v>0</v>
      </c>
      <c r="DK72" s="299">
        <f>'MACROATTIVITÀ E'!G1571</f>
        <v>0</v>
      </c>
      <c r="DL72" s="300">
        <f>'MACROATTIVITÀ E'!G1572</f>
        <v>0</v>
      </c>
      <c r="DM72" s="300">
        <f>'MACROATTIVITÀ E'!G1574</f>
        <v>0</v>
      </c>
      <c r="DN72" s="300">
        <f>'MACROATTIVITÀ E'!G1575</f>
        <v>0</v>
      </c>
      <c r="DO72" s="300">
        <f>'MACROATTIVITÀ E'!G1577</f>
        <v>0</v>
      </c>
      <c r="DP72" s="300">
        <f>'MACROATTIVITÀ E'!G1578</f>
        <v>0</v>
      </c>
      <c r="DQ72" s="300">
        <f>'MACROATTIVITÀ E'!G1580</f>
        <v>0</v>
      </c>
      <c r="DR72" s="301">
        <f>'MACROATTIVITÀ E'!G1581</f>
        <v>0</v>
      </c>
      <c r="DS72" s="299">
        <f>'MACROATTIVITÀ E'!I1571</f>
        <v>0</v>
      </c>
      <c r="DT72" s="300">
        <f>'MACROATTIVITÀ E'!I1572</f>
        <v>0</v>
      </c>
      <c r="DU72" s="300">
        <f>'MACROATTIVITÀ E'!I1574</f>
        <v>0</v>
      </c>
      <c r="DV72" s="300">
        <f>'MACROATTIVITÀ E'!I1575</f>
        <v>0</v>
      </c>
      <c r="DW72" s="300">
        <f>'MACROATTIVITÀ E'!I1577</f>
        <v>0</v>
      </c>
      <c r="DX72" s="300">
        <f>'MACROATTIVITÀ E'!I1578</f>
        <v>0</v>
      </c>
      <c r="DY72" s="300">
        <f>'MACROATTIVITÀ E'!I1580</f>
        <v>0</v>
      </c>
      <c r="DZ72" s="301">
        <f>'MACROATTIVITÀ E'!I1581</f>
        <v>0</v>
      </c>
      <c r="EA72" s="302">
        <f>'MACROATTIVITÀ E'!K1571</f>
        <v>0</v>
      </c>
      <c r="EB72" s="300">
        <f>'MACROATTIVITÀ E'!K1572</f>
        <v>0</v>
      </c>
      <c r="EC72" s="300">
        <f>'MACROATTIVITÀ E'!K1574</f>
        <v>0</v>
      </c>
      <c r="ED72" s="300">
        <f>'MACROATTIVITÀ E'!K1575</f>
        <v>0</v>
      </c>
      <c r="EE72" s="300">
        <f>'MACROATTIVITÀ E'!K1577</f>
        <v>0</v>
      </c>
      <c r="EF72" s="300">
        <f>'MACROATTIVITÀ E'!K1578</f>
        <v>0</v>
      </c>
      <c r="EG72" s="300">
        <f>'MACROATTIVITÀ E'!K1580</f>
        <v>0</v>
      </c>
      <c r="EH72" s="303">
        <f>'MACROATTIVITÀ E'!K1581</f>
        <v>0</v>
      </c>
      <c r="EI72" s="341" t="s">
        <v>430</v>
      </c>
    </row>
    <row r="73" spans="1:139">
      <c r="A73" s="290" t="e">
        <f ca="1">_xlfn.XLOOKUP(B73,'MACROATTIVITÀ E'!C1683,'MACROATTIVITÀ E'!G1683)</f>
        <v>#NAME?</v>
      </c>
      <c r="B73" s="291" t="s">
        <v>317</v>
      </c>
      <c r="C73" s="291" t="s">
        <v>900</v>
      </c>
      <c r="D73" s="292" t="s">
        <v>316</v>
      </c>
      <c r="E73" s="292" t="s">
        <v>675</v>
      </c>
      <c r="F73" s="293" t="s">
        <v>674</v>
      </c>
      <c r="G73" s="336">
        <f>'MACROATTIVITÀ E'!E1734</f>
        <v>0</v>
      </c>
      <c r="H73" s="337">
        <f>'MACROATTIVITÀ E'!E1715</f>
        <v>0</v>
      </c>
      <c r="I73" s="337">
        <f>'MACROATTIVITÀ E'!E1721</f>
        <v>0</v>
      </c>
      <c r="J73" s="337">
        <f>'MACROATTIVITÀ E'!E1716</f>
        <v>0</v>
      </c>
      <c r="K73" s="337">
        <f>'MACROATTIVITÀ E'!E1717</f>
        <v>0</v>
      </c>
      <c r="L73" s="337">
        <f>'MACROATTIVITÀ E'!E1718+'MACROATTIVITÀ E'!E1719+'MACROATTIVITÀ E'!E1720</f>
        <v>0</v>
      </c>
      <c r="M73" s="338">
        <f>'MACROATTIVITÀ E'!$E1724</f>
        <v>0</v>
      </c>
      <c r="N73" s="338">
        <f>'MACROATTIVITÀ E'!$E1725</f>
        <v>0</v>
      </c>
      <c r="O73" s="338">
        <f>'MACROATTIVITÀ E'!$E1726</f>
        <v>0</v>
      </c>
      <c r="P73" s="338">
        <f>'MACROATTIVITÀ E'!$E1727</f>
        <v>0</v>
      </c>
      <c r="Q73" s="338">
        <f>'MACROATTIVITÀ E'!$E1728</f>
        <v>0</v>
      </c>
      <c r="R73" s="338">
        <f>'MACROATTIVITÀ E'!$E1729</f>
        <v>0</v>
      </c>
      <c r="S73" s="338">
        <f>'MACROATTIVITÀ E'!$E1730</f>
        <v>0</v>
      </c>
      <c r="T73" s="338">
        <f>'MACROATTIVITÀ E'!$E1731</f>
        <v>0</v>
      </c>
      <c r="U73" s="338">
        <f>'MACROATTIVITÀ E'!$E1732</f>
        <v>0</v>
      </c>
      <c r="V73" s="339">
        <f>'MACROATTIVITÀ E'!E1722+'MACROATTIVITÀ E'!E1723+'MACROATTIVITÀ E'!E1733</f>
        <v>0</v>
      </c>
      <c r="W73" s="340">
        <f>'MACROATTIVITÀ E'!G1734</f>
        <v>0</v>
      </c>
      <c r="X73" s="337">
        <f>'MACROATTIVITÀ E'!G1715</f>
        <v>0</v>
      </c>
      <c r="Y73" s="337">
        <f>'MACROATTIVITÀ E'!G1721</f>
        <v>0</v>
      </c>
      <c r="Z73" s="337">
        <f>'MACROATTIVITÀ E'!G1716</f>
        <v>0</v>
      </c>
      <c r="AA73" s="337">
        <f>'MACROATTIVITÀ E'!G1717</f>
        <v>0</v>
      </c>
      <c r="AB73" s="337">
        <f>'MACROATTIVITÀ E'!G1718+'MACROATTIVITÀ E'!G1719+'MACROATTIVITÀ E'!G1720</f>
        <v>0</v>
      </c>
      <c r="AC73" s="338">
        <f>'MACROATTIVITÀ E'!$G1724</f>
        <v>0</v>
      </c>
      <c r="AD73" s="338">
        <f>'MACROATTIVITÀ E'!$G1725</f>
        <v>0</v>
      </c>
      <c r="AE73" s="338">
        <f>'MACROATTIVITÀ E'!$G1726</f>
        <v>0</v>
      </c>
      <c r="AF73" s="338">
        <f>'MACROATTIVITÀ E'!$G1727</f>
        <v>0</v>
      </c>
      <c r="AG73" s="338">
        <f>'MACROATTIVITÀ E'!$G1728</f>
        <v>0</v>
      </c>
      <c r="AH73" s="338">
        <f>'MACROATTIVITÀ E'!$G1729</f>
        <v>0</v>
      </c>
      <c r="AI73" s="338">
        <f>'MACROATTIVITÀ E'!$G1730</f>
        <v>0</v>
      </c>
      <c r="AJ73" s="338">
        <f>'MACROATTIVITÀ E'!$G1731</f>
        <v>0</v>
      </c>
      <c r="AK73" s="338">
        <f>'MACROATTIVITÀ E'!$G1732</f>
        <v>0</v>
      </c>
      <c r="AL73" s="338">
        <f>'MACROATTIVITÀ E'!G1722+'MACROATTIVITÀ E'!G1723+'MACROATTIVITÀ E'!G1733</f>
        <v>0</v>
      </c>
      <c r="AM73" s="336">
        <f>'MACROATTIVITÀ E'!I1734</f>
        <v>0</v>
      </c>
      <c r="AN73" s="337">
        <f>'MACROATTIVITÀ E'!I1715</f>
        <v>0</v>
      </c>
      <c r="AO73" s="337">
        <f>'MACROATTIVITÀ E'!I1721</f>
        <v>0</v>
      </c>
      <c r="AP73" s="337">
        <f>'MACROATTIVITÀ E'!I1716</f>
        <v>0</v>
      </c>
      <c r="AQ73" s="337">
        <f>'MACROATTIVITÀ E'!I1717</f>
        <v>0</v>
      </c>
      <c r="AR73" s="337">
        <f>'MACROATTIVITÀ E'!I1718+'MACROATTIVITÀ E'!I1719+'MACROATTIVITÀ E'!I1720</f>
        <v>0</v>
      </c>
      <c r="AS73" s="338">
        <f>'MACROATTIVITÀ E'!$I1724</f>
        <v>0</v>
      </c>
      <c r="AT73" s="338">
        <f>'MACROATTIVITÀ E'!$I1725</f>
        <v>0</v>
      </c>
      <c r="AU73" s="338">
        <f>'MACROATTIVITÀ E'!$I1726</f>
        <v>0</v>
      </c>
      <c r="AV73" s="338">
        <f>'MACROATTIVITÀ E'!$I1727</f>
        <v>0</v>
      </c>
      <c r="AW73" s="338">
        <f>'MACROATTIVITÀ E'!$I1728</f>
        <v>0</v>
      </c>
      <c r="AX73" s="338">
        <f>'MACROATTIVITÀ E'!$I1729</f>
        <v>0</v>
      </c>
      <c r="AY73" s="338">
        <f>'MACROATTIVITÀ E'!$I1730</f>
        <v>0</v>
      </c>
      <c r="AZ73" s="338">
        <f>'MACROATTIVITÀ E'!$I1731</f>
        <v>0</v>
      </c>
      <c r="BA73" s="338">
        <f>'MACROATTIVITÀ E'!$I1732</f>
        <v>0</v>
      </c>
      <c r="BB73" s="339">
        <f>'MACROATTIVITÀ E'!I1722+'MACROATTIVITÀ E'!I1723+'MACROATTIVITÀ E'!I1733</f>
        <v>0</v>
      </c>
      <c r="BC73" s="336">
        <f>'MACROATTIVITÀ E'!K1734</f>
        <v>0</v>
      </c>
      <c r="BD73" s="337">
        <f>'MACROATTIVITÀ E'!K1715</f>
        <v>0</v>
      </c>
      <c r="BE73" s="337">
        <f>'MACROATTIVITÀ E'!K1721</f>
        <v>0</v>
      </c>
      <c r="BF73" s="337">
        <f>'MACROATTIVITÀ E'!K1716</f>
        <v>0</v>
      </c>
      <c r="BG73" s="337">
        <f>'MACROATTIVITÀ E'!K1717</f>
        <v>0</v>
      </c>
      <c r="BH73" s="337">
        <f>'MACROATTIVITÀ E'!K1718+'MACROATTIVITÀ E'!K1719+'MACROATTIVITÀ E'!K1720</f>
        <v>0</v>
      </c>
      <c r="BI73" s="338">
        <f>'MACROATTIVITÀ E'!$K1724</f>
        <v>0</v>
      </c>
      <c r="BJ73" s="338">
        <f>'MACROATTIVITÀ E'!$K1725</f>
        <v>0</v>
      </c>
      <c r="BK73" s="338">
        <f>'MACROATTIVITÀ E'!$K1726</f>
        <v>0</v>
      </c>
      <c r="BL73" s="338">
        <f>'MACROATTIVITÀ E'!$K1727</f>
        <v>0</v>
      </c>
      <c r="BM73" s="338">
        <f>'MACROATTIVITÀ E'!$K1728</f>
        <v>0</v>
      </c>
      <c r="BN73" s="338">
        <f>'MACROATTIVITÀ E'!$K1729</f>
        <v>0</v>
      </c>
      <c r="BO73" s="338">
        <f>'MACROATTIVITÀ E'!$K1730</f>
        <v>0</v>
      </c>
      <c r="BP73" s="338">
        <f>'MACROATTIVITÀ E'!$K1731</f>
        <v>0</v>
      </c>
      <c r="BQ73" s="338">
        <f>'MACROATTIVITÀ E'!$K1732</f>
        <v>0</v>
      </c>
      <c r="BR73" s="338">
        <f>'MACROATTIVITÀ E'!K1722+'MACROATTIVITÀ E'!K1723+'MACROATTIVITÀ E'!K1733</f>
        <v>0</v>
      </c>
      <c r="BS73" s="336">
        <f>'MACROATTIVITÀ E'!E1737</f>
        <v>0</v>
      </c>
      <c r="BT73" s="337">
        <f>'MACROATTIVITÀ E'!E1738</f>
        <v>0</v>
      </c>
      <c r="BU73" s="337">
        <f>'MACROATTIVITÀ E'!E1739</f>
        <v>0</v>
      </c>
      <c r="BV73" s="337">
        <f>'MACROATTIVITÀ E'!E1740</f>
        <v>0</v>
      </c>
      <c r="BW73" s="337">
        <f>'MACROATTIVITÀ E'!E1741</f>
        <v>0</v>
      </c>
      <c r="BX73" s="337">
        <f>'MACROATTIVITÀ E'!E1742</f>
        <v>0</v>
      </c>
      <c r="BY73" s="337">
        <f>'MACROATTIVITÀ E'!E1743</f>
        <v>0</v>
      </c>
      <c r="BZ73" s="337">
        <f>'MACROATTIVITÀ E'!E1744</f>
        <v>0</v>
      </c>
      <c r="CA73" s="338">
        <v>0</v>
      </c>
      <c r="CB73" s="336">
        <f>'MACROATTIVITÀ E'!G1737</f>
        <v>0</v>
      </c>
      <c r="CC73" s="337">
        <f>'MACROATTIVITÀ E'!G1738</f>
        <v>0</v>
      </c>
      <c r="CD73" s="337">
        <f>'MACROATTIVITÀ E'!G1739</f>
        <v>0</v>
      </c>
      <c r="CE73" s="337">
        <f>'MACROATTIVITÀ E'!G1740</f>
        <v>0</v>
      </c>
      <c r="CF73" s="337">
        <f>'MACROATTIVITÀ E'!G1741</f>
        <v>0</v>
      </c>
      <c r="CG73" s="337">
        <f>'MACROATTIVITÀ E'!G1742</f>
        <v>0</v>
      </c>
      <c r="CH73" s="337">
        <f>'MACROATTIVITÀ E'!G1743</f>
        <v>0</v>
      </c>
      <c r="CI73" s="337">
        <f>'MACROATTIVITÀ E'!G1744</f>
        <v>0</v>
      </c>
      <c r="CJ73" s="338">
        <v>0</v>
      </c>
      <c r="CK73" s="336">
        <f>'MACROATTIVITÀ E'!I1737</f>
        <v>0</v>
      </c>
      <c r="CL73" s="337">
        <f>'MACROATTIVITÀ E'!I1738</f>
        <v>0</v>
      </c>
      <c r="CM73" s="337">
        <f>'MACROATTIVITÀ E'!I1739</f>
        <v>0</v>
      </c>
      <c r="CN73" s="337">
        <f>'MACROATTIVITÀ E'!I1740</f>
        <v>0</v>
      </c>
      <c r="CO73" s="337">
        <f>'MACROATTIVITÀ E'!I1741</f>
        <v>0</v>
      </c>
      <c r="CP73" s="337">
        <f>'MACROATTIVITÀ E'!I1742</f>
        <v>0</v>
      </c>
      <c r="CQ73" s="337">
        <f>'MACROATTIVITÀ E'!I1743</f>
        <v>0</v>
      </c>
      <c r="CR73" s="337">
        <f>'MACROATTIVITÀ E'!I1744</f>
        <v>0</v>
      </c>
      <c r="CS73" s="339">
        <v>0</v>
      </c>
      <c r="CT73" s="340">
        <f>'MACROATTIVITÀ E'!K1737</f>
        <v>0</v>
      </c>
      <c r="CU73" s="337">
        <f>'MACROATTIVITÀ E'!K1738</f>
        <v>0</v>
      </c>
      <c r="CV73" s="337">
        <f>'MACROATTIVITÀ E'!K1739</f>
        <v>0</v>
      </c>
      <c r="CW73" s="337">
        <f>'MACROATTIVITÀ E'!K1740</f>
        <v>0</v>
      </c>
      <c r="CX73" s="337">
        <f>'MACROATTIVITÀ E'!K1741</f>
        <v>0</v>
      </c>
      <c r="CY73" s="337">
        <f>'MACROATTIVITÀ E'!K1742</f>
        <v>0</v>
      </c>
      <c r="CZ73" s="337">
        <f>'MACROATTIVITÀ E'!K1743</f>
        <v>0</v>
      </c>
      <c r="DA73" s="337">
        <f>'MACROATTIVITÀ E'!K1744</f>
        <v>0</v>
      </c>
      <c r="DB73" s="339">
        <v>0</v>
      </c>
      <c r="DC73" s="299">
        <f>'MACROATTIVITÀ E'!E1698</f>
        <v>0</v>
      </c>
      <c r="DD73" s="300">
        <f>'MACROATTIVITÀ E'!E1699</f>
        <v>0</v>
      </c>
      <c r="DE73" s="300">
        <f>'MACROATTIVITÀ E'!E1701</f>
        <v>0</v>
      </c>
      <c r="DF73" s="300">
        <f>'MACROATTIVITÀ E'!E1702</f>
        <v>0</v>
      </c>
      <c r="DG73" s="300">
        <f>'MACROATTIVITÀ E'!E1704</f>
        <v>0</v>
      </c>
      <c r="DH73" s="300">
        <f>'MACROATTIVITÀ E'!E1705</f>
        <v>0</v>
      </c>
      <c r="DI73" s="300">
        <f>'MACROATTIVITÀ E'!E1707</f>
        <v>0</v>
      </c>
      <c r="DJ73" s="301">
        <f>'MACROATTIVITÀ E'!E1708</f>
        <v>0</v>
      </c>
      <c r="DK73" s="299">
        <f>'MACROATTIVITÀ E'!G1698</f>
        <v>0</v>
      </c>
      <c r="DL73" s="300">
        <f>'MACROATTIVITÀ E'!G1699</f>
        <v>0</v>
      </c>
      <c r="DM73" s="300">
        <f>'MACROATTIVITÀ E'!G1701</f>
        <v>0</v>
      </c>
      <c r="DN73" s="300">
        <f>'MACROATTIVITÀ E'!G1702</f>
        <v>0</v>
      </c>
      <c r="DO73" s="300">
        <f>'MACROATTIVITÀ E'!G1704</f>
        <v>0</v>
      </c>
      <c r="DP73" s="300">
        <f>'MACROATTIVITÀ E'!G1705</f>
        <v>0</v>
      </c>
      <c r="DQ73" s="300">
        <f>'MACROATTIVITÀ E'!G1707</f>
        <v>0</v>
      </c>
      <c r="DR73" s="301">
        <f>'MACROATTIVITÀ E'!G1708</f>
        <v>0</v>
      </c>
      <c r="DS73" s="299">
        <f>'MACROATTIVITÀ E'!I1698</f>
        <v>0</v>
      </c>
      <c r="DT73" s="300">
        <f>'MACROATTIVITÀ E'!I1699</f>
        <v>0</v>
      </c>
      <c r="DU73" s="300">
        <f>'MACROATTIVITÀ E'!I1701</f>
        <v>0</v>
      </c>
      <c r="DV73" s="300">
        <f>'MACROATTIVITÀ E'!I1702</f>
        <v>0</v>
      </c>
      <c r="DW73" s="300">
        <f>'MACROATTIVITÀ E'!I1704</f>
        <v>0</v>
      </c>
      <c r="DX73" s="300">
        <f>'MACROATTIVITÀ E'!I1705</f>
        <v>0</v>
      </c>
      <c r="DY73" s="300">
        <f>'MACROATTIVITÀ E'!I1707</f>
        <v>0</v>
      </c>
      <c r="DZ73" s="301">
        <f>'MACROATTIVITÀ E'!I1708</f>
        <v>0</v>
      </c>
      <c r="EA73" s="302">
        <f>'MACROATTIVITÀ E'!K1698</f>
        <v>0</v>
      </c>
      <c r="EB73" s="300">
        <f>'MACROATTIVITÀ E'!K1699</f>
        <v>0</v>
      </c>
      <c r="EC73" s="300">
        <f>'MACROATTIVITÀ E'!K1701</f>
        <v>0</v>
      </c>
      <c r="ED73" s="300">
        <f>'MACROATTIVITÀ E'!K1702</f>
        <v>0</v>
      </c>
      <c r="EE73" s="300">
        <f>'MACROATTIVITÀ E'!K1704</f>
        <v>0</v>
      </c>
      <c r="EF73" s="300">
        <f>'MACROATTIVITÀ E'!K1705</f>
        <v>0</v>
      </c>
      <c r="EG73" s="300">
        <f>'MACROATTIVITÀ E'!K1707</f>
        <v>0</v>
      </c>
      <c r="EH73" s="303">
        <f>'MACROATTIVITÀ E'!K1708</f>
        <v>0</v>
      </c>
      <c r="EI73" s="341" t="s">
        <v>497</v>
      </c>
    </row>
    <row r="74" spans="1:139">
      <c r="A74" s="290" t="e">
        <f ca="1">_xlfn.XLOOKUP(B74,'MACROATTIVITÀ E'!C1810,'MACROATTIVITÀ E'!G1810)</f>
        <v>#NAME?</v>
      </c>
      <c r="B74" s="291" t="s">
        <v>320</v>
      </c>
      <c r="C74" s="291" t="s">
        <v>900</v>
      </c>
      <c r="D74" s="292" t="s">
        <v>316</v>
      </c>
      <c r="E74" s="292" t="s">
        <v>672</v>
      </c>
      <c r="F74" s="293" t="s">
        <v>676</v>
      </c>
      <c r="G74" s="336">
        <f>'MACROATTIVITÀ E'!E1861</f>
        <v>0</v>
      </c>
      <c r="H74" s="337">
        <f>'MACROATTIVITÀ E'!E1842</f>
        <v>0</v>
      </c>
      <c r="I74" s="337">
        <f>'MACROATTIVITÀ E'!E1848</f>
        <v>0</v>
      </c>
      <c r="J74" s="337">
        <f>'MACROATTIVITÀ E'!E1843</f>
        <v>0</v>
      </c>
      <c r="K74" s="337">
        <f>'MACROATTIVITÀ E'!E1844</f>
        <v>0</v>
      </c>
      <c r="L74" s="337">
        <f>'MACROATTIVITÀ E'!E1845+'MACROATTIVITÀ E'!E1846+'MACROATTIVITÀ E'!E1847</f>
        <v>0</v>
      </c>
      <c r="M74" s="338">
        <f>'MACROATTIVITÀ E'!$E1851</f>
        <v>0</v>
      </c>
      <c r="N74" s="338">
        <f>'MACROATTIVITÀ E'!$E1852</f>
        <v>0</v>
      </c>
      <c r="O74" s="338">
        <f>'MACROATTIVITÀ E'!$E1853</f>
        <v>0</v>
      </c>
      <c r="P74" s="338">
        <f>'MACROATTIVITÀ E'!$E1854</f>
        <v>0</v>
      </c>
      <c r="Q74" s="338">
        <f>'MACROATTIVITÀ E'!$E1855</f>
        <v>0</v>
      </c>
      <c r="R74" s="338">
        <f>'MACROATTIVITÀ E'!$E1856</f>
        <v>0</v>
      </c>
      <c r="S74" s="338">
        <f>'MACROATTIVITÀ E'!$E1857</f>
        <v>0</v>
      </c>
      <c r="T74" s="338">
        <f>'MACROATTIVITÀ E'!$E1858</f>
        <v>0</v>
      </c>
      <c r="U74" s="338">
        <f>'MACROATTIVITÀ E'!$E1859</f>
        <v>0</v>
      </c>
      <c r="V74" s="339">
        <f>'MACROATTIVITÀ E'!E1849+'MACROATTIVITÀ E'!E1850+'MACROATTIVITÀ E'!E1860</f>
        <v>0</v>
      </c>
      <c r="W74" s="340">
        <f>'MACROATTIVITÀ E'!G1861</f>
        <v>0</v>
      </c>
      <c r="X74" s="337">
        <f>'MACROATTIVITÀ E'!G1842</f>
        <v>0</v>
      </c>
      <c r="Y74" s="337">
        <f>'MACROATTIVITÀ E'!G1848</f>
        <v>0</v>
      </c>
      <c r="Z74" s="337">
        <f>'MACROATTIVITÀ E'!G1843</f>
        <v>0</v>
      </c>
      <c r="AA74" s="337">
        <f>'MACROATTIVITÀ E'!G1844</f>
        <v>0</v>
      </c>
      <c r="AB74" s="337">
        <f>'MACROATTIVITÀ E'!G1845+'MACROATTIVITÀ E'!G1846+'MACROATTIVITÀ E'!G1847</f>
        <v>0</v>
      </c>
      <c r="AC74" s="338">
        <f>'MACROATTIVITÀ E'!$G1851</f>
        <v>0</v>
      </c>
      <c r="AD74" s="338">
        <f>'MACROATTIVITÀ E'!$G1852</f>
        <v>0</v>
      </c>
      <c r="AE74" s="338">
        <f>'MACROATTIVITÀ E'!$G1853</f>
        <v>0</v>
      </c>
      <c r="AF74" s="338">
        <f>'MACROATTIVITÀ E'!$G1854</f>
        <v>0</v>
      </c>
      <c r="AG74" s="338">
        <f>'MACROATTIVITÀ E'!$G1855</f>
        <v>0</v>
      </c>
      <c r="AH74" s="338">
        <f>'MACROATTIVITÀ E'!$G1856</f>
        <v>0</v>
      </c>
      <c r="AI74" s="338">
        <f>'MACROATTIVITÀ E'!$G1857</f>
        <v>0</v>
      </c>
      <c r="AJ74" s="338">
        <f>'MACROATTIVITÀ E'!$G1858</f>
        <v>0</v>
      </c>
      <c r="AK74" s="338">
        <f>'MACROATTIVITÀ E'!$G1859</f>
        <v>0</v>
      </c>
      <c r="AL74" s="338">
        <f>'MACROATTIVITÀ E'!G1849+'MACROATTIVITÀ E'!G1850+'MACROATTIVITÀ E'!G1860</f>
        <v>0</v>
      </c>
      <c r="AM74" s="336">
        <f>'MACROATTIVITÀ E'!I1861</f>
        <v>0</v>
      </c>
      <c r="AN74" s="337">
        <f>'MACROATTIVITÀ E'!I1842</f>
        <v>0</v>
      </c>
      <c r="AO74" s="337">
        <f>'MACROATTIVITÀ E'!I1848</f>
        <v>0</v>
      </c>
      <c r="AP74" s="337">
        <f>'MACROATTIVITÀ E'!I1843</f>
        <v>0</v>
      </c>
      <c r="AQ74" s="337">
        <f>'MACROATTIVITÀ E'!I1844</f>
        <v>0</v>
      </c>
      <c r="AR74" s="337">
        <f>'MACROATTIVITÀ E'!I1845+'MACROATTIVITÀ E'!I1846+'MACROATTIVITÀ E'!I1847</f>
        <v>0</v>
      </c>
      <c r="AS74" s="338">
        <f>'MACROATTIVITÀ E'!$I1851</f>
        <v>0</v>
      </c>
      <c r="AT74" s="338">
        <f>'MACROATTIVITÀ E'!$I1852</f>
        <v>0</v>
      </c>
      <c r="AU74" s="338">
        <f>'MACROATTIVITÀ E'!$I1853</f>
        <v>0</v>
      </c>
      <c r="AV74" s="338">
        <f>'MACROATTIVITÀ E'!$I1854</f>
        <v>0</v>
      </c>
      <c r="AW74" s="338">
        <f>'MACROATTIVITÀ E'!$I1855</f>
        <v>0</v>
      </c>
      <c r="AX74" s="338">
        <f>'MACROATTIVITÀ E'!$I1856</f>
        <v>0</v>
      </c>
      <c r="AY74" s="338">
        <f>'MACROATTIVITÀ E'!$I1857</f>
        <v>0</v>
      </c>
      <c r="AZ74" s="338">
        <f>'MACROATTIVITÀ E'!$I1858</f>
        <v>0</v>
      </c>
      <c r="BA74" s="338">
        <f>'MACROATTIVITÀ E'!$I1859</f>
        <v>0</v>
      </c>
      <c r="BB74" s="339">
        <f>'MACROATTIVITÀ E'!I1849+'MACROATTIVITÀ E'!I1850+'MACROATTIVITÀ E'!I1860</f>
        <v>0</v>
      </c>
      <c r="BC74" s="336">
        <f>'MACROATTIVITÀ E'!K1861</f>
        <v>0</v>
      </c>
      <c r="BD74" s="337">
        <f>'MACROATTIVITÀ E'!K1842</f>
        <v>0</v>
      </c>
      <c r="BE74" s="337">
        <f>'MACROATTIVITÀ E'!K1848</f>
        <v>0</v>
      </c>
      <c r="BF74" s="337">
        <f>'MACROATTIVITÀ E'!K1843</f>
        <v>0</v>
      </c>
      <c r="BG74" s="337">
        <f>'MACROATTIVITÀ E'!K1844</f>
        <v>0</v>
      </c>
      <c r="BH74" s="337">
        <f>'MACROATTIVITÀ E'!K1845+'MACROATTIVITÀ E'!K1846+'MACROATTIVITÀ E'!K1847</f>
        <v>0</v>
      </c>
      <c r="BI74" s="338">
        <f>'MACROATTIVITÀ E'!$K1851</f>
        <v>0</v>
      </c>
      <c r="BJ74" s="338">
        <f>'MACROATTIVITÀ E'!$K1852</f>
        <v>0</v>
      </c>
      <c r="BK74" s="338">
        <f>'MACROATTIVITÀ E'!$K1853</f>
        <v>0</v>
      </c>
      <c r="BL74" s="338">
        <f>'MACROATTIVITÀ E'!$K1854</f>
        <v>0</v>
      </c>
      <c r="BM74" s="338">
        <f>'MACROATTIVITÀ E'!$K1855</f>
        <v>0</v>
      </c>
      <c r="BN74" s="338">
        <f>'MACROATTIVITÀ E'!$K1856</f>
        <v>0</v>
      </c>
      <c r="BO74" s="338">
        <f>'MACROATTIVITÀ E'!$K1857</f>
        <v>0</v>
      </c>
      <c r="BP74" s="338">
        <f>'MACROATTIVITÀ E'!$K1858</f>
        <v>0</v>
      </c>
      <c r="BQ74" s="338">
        <f>'MACROATTIVITÀ E'!$K1859</f>
        <v>0</v>
      </c>
      <c r="BR74" s="338">
        <f>'MACROATTIVITÀ E'!K1849+'MACROATTIVITÀ E'!K1850+'MACROATTIVITÀ E'!K1860</f>
        <v>0</v>
      </c>
      <c r="BS74" s="336">
        <f>'MACROATTIVITÀ E'!E1864</f>
        <v>0</v>
      </c>
      <c r="BT74" s="337">
        <f>'MACROATTIVITÀ E'!E1865</f>
        <v>0</v>
      </c>
      <c r="BU74" s="337">
        <f>'MACROATTIVITÀ E'!E1866</f>
        <v>0</v>
      </c>
      <c r="BV74" s="337">
        <f>'MACROATTIVITÀ E'!E1867</f>
        <v>0</v>
      </c>
      <c r="BW74" s="337">
        <f>'MACROATTIVITÀ E'!E1868</f>
        <v>0</v>
      </c>
      <c r="BX74" s="337">
        <f>'MACROATTIVITÀ E'!E1869</f>
        <v>0</v>
      </c>
      <c r="BY74" s="337">
        <f>'MACROATTIVITÀ E'!E1870</f>
        <v>0</v>
      </c>
      <c r="BZ74" s="337">
        <f>'MACROATTIVITÀ E'!E1871</f>
        <v>0</v>
      </c>
      <c r="CA74" s="338">
        <v>0</v>
      </c>
      <c r="CB74" s="336">
        <f>'MACROATTIVITÀ E'!G1864</f>
        <v>0</v>
      </c>
      <c r="CC74" s="337">
        <f>'MACROATTIVITÀ E'!G1865</f>
        <v>0</v>
      </c>
      <c r="CD74" s="337">
        <f>'MACROATTIVITÀ E'!G1866</f>
        <v>0</v>
      </c>
      <c r="CE74" s="337">
        <f>'MACROATTIVITÀ E'!G1867</f>
        <v>0</v>
      </c>
      <c r="CF74" s="337">
        <f>'MACROATTIVITÀ E'!G1868</f>
        <v>0</v>
      </c>
      <c r="CG74" s="337">
        <f>'MACROATTIVITÀ E'!G1869</f>
        <v>0</v>
      </c>
      <c r="CH74" s="337">
        <f>'MACROATTIVITÀ E'!G1870</f>
        <v>0</v>
      </c>
      <c r="CI74" s="337">
        <f>'MACROATTIVITÀ E'!G1871</f>
        <v>0</v>
      </c>
      <c r="CJ74" s="338">
        <v>0</v>
      </c>
      <c r="CK74" s="336">
        <f>'MACROATTIVITÀ E'!I1864</f>
        <v>0</v>
      </c>
      <c r="CL74" s="337">
        <f>'MACROATTIVITÀ E'!I1865</f>
        <v>0</v>
      </c>
      <c r="CM74" s="337">
        <f>'MACROATTIVITÀ E'!I1866</f>
        <v>0</v>
      </c>
      <c r="CN74" s="337">
        <f>'MACROATTIVITÀ E'!I1867</f>
        <v>0</v>
      </c>
      <c r="CO74" s="337">
        <f>'MACROATTIVITÀ E'!I1868</f>
        <v>0</v>
      </c>
      <c r="CP74" s="337">
        <f>'MACROATTIVITÀ E'!I1869</f>
        <v>0</v>
      </c>
      <c r="CQ74" s="337">
        <f>'MACROATTIVITÀ E'!I1870</f>
        <v>0</v>
      </c>
      <c r="CR74" s="337">
        <f>'MACROATTIVITÀ E'!I1871</f>
        <v>0</v>
      </c>
      <c r="CS74" s="339">
        <v>0</v>
      </c>
      <c r="CT74" s="340">
        <f>'MACROATTIVITÀ E'!K1864</f>
        <v>0</v>
      </c>
      <c r="CU74" s="337">
        <f>'MACROATTIVITÀ E'!K1865</f>
        <v>0</v>
      </c>
      <c r="CV74" s="337">
        <f>'MACROATTIVITÀ E'!K1866</f>
        <v>0</v>
      </c>
      <c r="CW74" s="337">
        <f>'MACROATTIVITÀ E'!K1867</f>
        <v>0</v>
      </c>
      <c r="CX74" s="337">
        <f>'MACROATTIVITÀ E'!K1868</f>
        <v>0</v>
      </c>
      <c r="CY74" s="337">
        <f>'MACROATTIVITÀ E'!K1869</f>
        <v>0</v>
      </c>
      <c r="CZ74" s="337">
        <f>'MACROATTIVITÀ E'!K1870</f>
        <v>0</v>
      </c>
      <c r="DA74" s="337">
        <f>'MACROATTIVITÀ E'!K1871</f>
        <v>0</v>
      </c>
      <c r="DB74" s="339">
        <v>0</v>
      </c>
      <c r="DC74" s="299">
        <f>'MACROATTIVITÀ E'!E1825</f>
        <v>0</v>
      </c>
      <c r="DD74" s="300">
        <f>'MACROATTIVITÀ E'!E1826</f>
        <v>0</v>
      </c>
      <c r="DE74" s="300">
        <f>'MACROATTIVITÀ E'!E1828</f>
        <v>0</v>
      </c>
      <c r="DF74" s="300">
        <f>'MACROATTIVITÀ E'!E1829</f>
        <v>0</v>
      </c>
      <c r="DG74" s="300">
        <f>'MACROATTIVITÀ E'!E1831</f>
        <v>0</v>
      </c>
      <c r="DH74" s="300">
        <f>'MACROATTIVITÀ E'!E1832</f>
        <v>0</v>
      </c>
      <c r="DI74" s="300">
        <f>'MACROATTIVITÀ E'!E1834</f>
        <v>0</v>
      </c>
      <c r="DJ74" s="301">
        <f>'MACROATTIVITÀ E'!E1835</f>
        <v>0</v>
      </c>
      <c r="DK74" s="299">
        <f>'MACROATTIVITÀ E'!G1825</f>
        <v>0</v>
      </c>
      <c r="DL74" s="300">
        <f>'MACROATTIVITÀ E'!G1826</f>
        <v>0</v>
      </c>
      <c r="DM74" s="300">
        <f>'MACROATTIVITÀ E'!G1828</f>
        <v>0</v>
      </c>
      <c r="DN74" s="300">
        <f>'MACROATTIVITÀ E'!G1829</f>
        <v>0</v>
      </c>
      <c r="DO74" s="300">
        <f>'MACROATTIVITÀ E'!G1831</f>
        <v>0</v>
      </c>
      <c r="DP74" s="300">
        <f>'MACROATTIVITÀ E'!G1832</f>
        <v>0</v>
      </c>
      <c r="DQ74" s="300">
        <f>'MACROATTIVITÀ E'!G1834</f>
        <v>0</v>
      </c>
      <c r="DR74" s="301">
        <f>'MACROATTIVITÀ E'!G1835</f>
        <v>0</v>
      </c>
      <c r="DS74" s="299">
        <f>'MACROATTIVITÀ E'!I1825</f>
        <v>0</v>
      </c>
      <c r="DT74" s="300">
        <f>'MACROATTIVITÀ E'!I1826</f>
        <v>0</v>
      </c>
      <c r="DU74" s="300">
        <f>'MACROATTIVITÀ E'!I1828</f>
        <v>0</v>
      </c>
      <c r="DV74" s="300">
        <f>'MACROATTIVITÀ E'!I1829</f>
        <v>0</v>
      </c>
      <c r="DW74" s="300">
        <f>'MACROATTIVITÀ E'!I1831</f>
        <v>0</v>
      </c>
      <c r="DX74" s="300">
        <f>'MACROATTIVITÀ E'!I1832</f>
        <v>0</v>
      </c>
      <c r="DY74" s="300">
        <f>'MACROATTIVITÀ E'!I1834</f>
        <v>0</v>
      </c>
      <c r="DZ74" s="301">
        <f>'MACROATTIVITÀ E'!I1835</f>
        <v>0</v>
      </c>
      <c r="EA74" s="302">
        <f>'MACROATTIVITÀ E'!K1825</f>
        <v>0</v>
      </c>
      <c r="EB74" s="300">
        <f>'MACROATTIVITÀ E'!K1826</f>
        <v>0</v>
      </c>
      <c r="EC74" s="300">
        <f>'MACROATTIVITÀ E'!K1828</f>
        <v>0</v>
      </c>
      <c r="ED74" s="300">
        <f>'MACROATTIVITÀ E'!K1829</f>
        <v>0</v>
      </c>
      <c r="EE74" s="300">
        <f>'MACROATTIVITÀ E'!K1831</f>
        <v>0</v>
      </c>
      <c r="EF74" s="300">
        <f>'MACROATTIVITÀ E'!K1832</f>
        <v>0</v>
      </c>
      <c r="EG74" s="300">
        <f>'MACROATTIVITÀ E'!K1834</f>
        <v>0</v>
      </c>
      <c r="EH74" s="303">
        <f>'MACROATTIVITÀ E'!K1835</f>
        <v>0</v>
      </c>
      <c r="EI74" s="341" t="s">
        <v>430</v>
      </c>
    </row>
    <row r="75" spans="1:139">
      <c r="A75" s="290" t="e">
        <f ca="1">_xlfn.XLOOKUP(B75,'MACROATTIVITÀ E'!C1937,'MACROATTIVITÀ E'!G1937)</f>
        <v>#NAME?</v>
      </c>
      <c r="B75" s="291" t="s">
        <v>324</v>
      </c>
      <c r="C75" s="291" t="s">
        <v>900</v>
      </c>
      <c r="D75" s="292" t="s">
        <v>316</v>
      </c>
      <c r="E75" s="292" t="s">
        <v>672</v>
      </c>
      <c r="F75" s="293" t="s">
        <v>325</v>
      </c>
      <c r="G75" s="336">
        <f>'MACROATTIVITÀ E'!E1988</f>
        <v>26400</v>
      </c>
      <c r="H75" s="337">
        <f>'MACROATTIVITÀ E'!E1969</f>
        <v>26400</v>
      </c>
      <c r="I75" s="337">
        <f>'MACROATTIVITÀ E'!E1975</f>
        <v>0</v>
      </c>
      <c r="J75" s="337">
        <f>'MACROATTIVITÀ E'!E1970</f>
        <v>0</v>
      </c>
      <c r="K75" s="337">
        <f>'MACROATTIVITÀ E'!E1971</f>
        <v>0</v>
      </c>
      <c r="L75" s="337">
        <f>'MACROATTIVITÀ E'!E1972+'MACROATTIVITÀ E'!E1973+'MACROATTIVITÀ E'!E1974</f>
        <v>0</v>
      </c>
      <c r="M75" s="338">
        <f>'MACROATTIVITÀ E'!$E1978</f>
        <v>0</v>
      </c>
      <c r="N75" s="338">
        <f>'MACROATTIVITÀ E'!$E1979</f>
        <v>0</v>
      </c>
      <c r="O75" s="338">
        <f>'MACROATTIVITÀ E'!$E1980</f>
        <v>0</v>
      </c>
      <c r="P75" s="338">
        <f>'MACROATTIVITÀ E'!$E1981</f>
        <v>0</v>
      </c>
      <c r="Q75" s="338">
        <f>'MACROATTIVITÀ E'!$E1982</f>
        <v>0</v>
      </c>
      <c r="R75" s="338">
        <f>'MACROATTIVITÀ E'!$E1983</f>
        <v>0</v>
      </c>
      <c r="S75" s="338">
        <f>'MACROATTIVITÀ E'!$E1984</f>
        <v>0</v>
      </c>
      <c r="T75" s="338">
        <f>'MACROATTIVITÀ E'!$E1985</f>
        <v>0</v>
      </c>
      <c r="U75" s="338">
        <f>'MACROATTIVITÀ E'!$E1986</f>
        <v>0</v>
      </c>
      <c r="V75" s="339">
        <f>'MACROATTIVITÀ E'!E1976+'MACROATTIVITÀ E'!E1977+'MACROATTIVITÀ E'!E1987</f>
        <v>0</v>
      </c>
      <c r="W75" s="340">
        <f>'MACROATTIVITÀ E'!G1988</f>
        <v>26400</v>
      </c>
      <c r="X75" s="337">
        <f>'MACROATTIVITÀ E'!G1969</f>
        <v>26400</v>
      </c>
      <c r="Y75" s="337">
        <f>'MACROATTIVITÀ E'!G1975</f>
        <v>0</v>
      </c>
      <c r="Z75" s="337">
        <f>'MACROATTIVITÀ E'!G1970</f>
        <v>0</v>
      </c>
      <c r="AA75" s="337">
        <f>'MACROATTIVITÀ E'!G1971</f>
        <v>0</v>
      </c>
      <c r="AB75" s="337">
        <f>'MACROATTIVITÀ E'!G1972+'MACROATTIVITÀ E'!G1973+'MACROATTIVITÀ E'!G1974</f>
        <v>0</v>
      </c>
      <c r="AC75" s="338">
        <f>'MACROATTIVITÀ E'!$G1978</f>
        <v>0</v>
      </c>
      <c r="AD75" s="338">
        <f>'MACROATTIVITÀ E'!$G1979</f>
        <v>0</v>
      </c>
      <c r="AE75" s="338">
        <f>'MACROATTIVITÀ E'!$G1980</f>
        <v>0</v>
      </c>
      <c r="AF75" s="338">
        <f>'MACROATTIVITÀ E'!$G1981</f>
        <v>0</v>
      </c>
      <c r="AG75" s="338">
        <f>'MACROATTIVITÀ E'!$G1982</f>
        <v>0</v>
      </c>
      <c r="AH75" s="338">
        <f>'MACROATTIVITÀ E'!$G1983</f>
        <v>0</v>
      </c>
      <c r="AI75" s="338">
        <f>'MACROATTIVITÀ E'!$G1984</f>
        <v>0</v>
      </c>
      <c r="AJ75" s="338">
        <f>'MACROATTIVITÀ E'!$G1985</f>
        <v>0</v>
      </c>
      <c r="AK75" s="338">
        <f>'MACROATTIVITÀ E'!$G1986</f>
        <v>0</v>
      </c>
      <c r="AL75" s="338">
        <f>'MACROATTIVITÀ E'!G1976+'MACROATTIVITÀ E'!G1977+'MACROATTIVITÀ E'!G1987</f>
        <v>0</v>
      </c>
      <c r="AM75" s="336">
        <f>'MACROATTIVITÀ E'!I1988</f>
        <v>26400</v>
      </c>
      <c r="AN75" s="337">
        <f>'MACROATTIVITÀ E'!I1969</f>
        <v>26400</v>
      </c>
      <c r="AO75" s="337">
        <f>'MACROATTIVITÀ E'!I1975</f>
        <v>0</v>
      </c>
      <c r="AP75" s="337">
        <f>'MACROATTIVITÀ E'!I1970</f>
        <v>0</v>
      </c>
      <c r="AQ75" s="337">
        <f>'MACROATTIVITÀ E'!I1971</f>
        <v>0</v>
      </c>
      <c r="AR75" s="337">
        <f>'MACROATTIVITÀ E'!I1972+'MACROATTIVITÀ E'!I1973+'MACROATTIVITÀ E'!I1974</f>
        <v>0</v>
      </c>
      <c r="AS75" s="338">
        <f>'MACROATTIVITÀ E'!$I1978</f>
        <v>0</v>
      </c>
      <c r="AT75" s="338">
        <f>'MACROATTIVITÀ E'!$I1979</f>
        <v>0</v>
      </c>
      <c r="AU75" s="338">
        <f>'MACROATTIVITÀ E'!$I1980</f>
        <v>0</v>
      </c>
      <c r="AV75" s="338">
        <f>'MACROATTIVITÀ E'!$I1981</f>
        <v>0</v>
      </c>
      <c r="AW75" s="338">
        <f>'MACROATTIVITÀ E'!$I1982</f>
        <v>0</v>
      </c>
      <c r="AX75" s="338">
        <f>'MACROATTIVITÀ E'!$I1983</f>
        <v>0</v>
      </c>
      <c r="AY75" s="338">
        <f>'MACROATTIVITÀ E'!$I1984</f>
        <v>0</v>
      </c>
      <c r="AZ75" s="338">
        <f>'MACROATTIVITÀ E'!$I1985</f>
        <v>0</v>
      </c>
      <c r="BA75" s="338">
        <f>'MACROATTIVITÀ E'!$I1986</f>
        <v>0</v>
      </c>
      <c r="BB75" s="339">
        <f>'MACROATTIVITÀ E'!I1976+'MACROATTIVITÀ E'!I1977+'MACROATTIVITÀ E'!I1987</f>
        <v>0</v>
      </c>
      <c r="BC75" s="336">
        <f>'MACROATTIVITÀ E'!K1988</f>
        <v>79200</v>
      </c>
      <c r="BD75" s="337">
        <f>'MACROATTIVITÀ E'!K1969</f>
        <v>79200</v>
      </c>
      <c r="BE75" s="337">
        <f>'MACROATTIVITÀ E'!K1975</f>
        <v>0</v>
      </c>
      <c r="BF75" s="337">
        <f>'MACROATTIVITÀ E'!K1970</f>
        <v>0</v>
      </c>
      <c r="BG75" s="337">
        <f>'MACROATTIVITÀ E'!K1971</f>
        <v>0</v>
      </c>
      <c r="BH75" s="337">
        <f>'MACROATTIVITÀ E'!K1972+'MACROATTIVITÀ E'!K1973+'MACROATTIVITÀ E'!K1974</f>
        <v>0</v>
      </c>
      <c r="BI75" s="338">
        <f>'MACROATTIVITÀ E'!$K1978</f>
        <v>0</v>
      </c>
      <c r="BJ75" s="338">
        <f>'MACROATTIVITÀ E'!$K1979</f>
        <v>0</v>
      </c>
      <c r="BK75" s="338">
        <f>'MACROATTIVITÀ E'!$K1980</f>
        <v>0</v>
      </c>
      <c r="BL75" s="338">
        <f>'MACROATTIVITÀ E'!$K1981</f>
        <v>0</v>
      </c>
      <c r="BM75" s="338">
        <f>'MACROATTIVITÀ E'!$K1982</f>
        <v>0</v>
      </c>
      <c r="BN75" s="338">
        <f>'MACROATTIVITÀ E'!$K1983</f>
        <v>0</v>
      </c>
      <c r="BO75" s="338">
        <f>'MACROATTIVITÀ E'!$K1984</f>
        <v>0</v>
      </c>
      <c r="BP75" s="338">
        <f>'MACROATTIVITÀ E'!$K1985</f>
        <v>0</v>
      </c>
      <c r="BQ75" s="338">
        <f>'MACROATTIVITÀ E'!$K1986</f>
        <v>0</v>
      </c>
      <c r="BR75" s="338">
        <f>'MACROATTIVITÀ E'!K1976+'MACROATTIVITÀ E'!K1977+'MACROATTIVITÀ E'!K1987</f>
        <v>0</v>
      </c>
      <c r="BS75" s="336">
        <f>'MACROATTIVITÀ E'!E1991</f>
        <v>0</v>
      </c>
      <c r="BT75" s="337">
        <f>'MACROATTIVITÀ E'!E1992</f>
        <v>26400</v>
      </c>
      <c r="BU75" s="337">
        <f>'MACROATTIVITÀ E'!E1993</f>
        <v>0</v>
      </c>
      <c r="BV75" s="337">
        <f>'MACROATTIVITÀ E'!E1994</f>
        <v>0</v>
      </c>
      <c r="BW75" s="337">
        <f>'MACROATTIVITÀ E'!E1995</f>
        <v>0</v>
      </c>
      <c r="BX75" s="337">
        <f>'MACROATTIVITÀ E'!E1996</f>
        <v>0</v>
      </c>
      <c r="BY75" s="337">
        <f>'MACROATTIVITÀ E'!E1997</f>
        <v>0</v>
      </c>
      <c r="BZ75" s="337">
        <f>'MACROATTIVITÀ E'!E1998</f>
        <v>0</v>
      </c>
      <c r="CA75" s="338">
        <v>0</v>
      </c>
      <c r="CB75" s="336">
        <f>'MACROATTIVITÀ E'!G1991</f>
        <v>0</v>
      </c>
      <c r="CC75" s="337">
        <f>'MACROATTIVITÀ E'!G1992</f>
        <v>26400</v>
      </c>
      <c r="CD75" s="337">
        <f>'MACROATTIVITÀ E'!G1993</f>
        <v>0</v>
      </c>
      <c r="CE75" s="337">
        <f>'MACROATTIVITÀ E'!G1994</f>
        <v>0</v>
      </c>
      <c r="CF75" s="337">
        <f>'MACROATTIVITÀ E'!G1995</f>
        <v>0</v>
      </c>
      <c r="CG75" s="337">
        <f>'MACROATTIVITÀ E'!G1996</f>
        <v>0</v>
      </c>
      <c r="CH75" s="337">
        <f>'MACROATTIVITÀ E'!G1997</f>
        <v>0</v>
      </c>
      <c r="CI75" s="337">
        <f>'MACROATTIVITÀ E'!G1998</f>
        <v>0</v>
      </c>
      <c r="CJ75" s="338">
        <v>0</v>
      </c>
      <c r="CK75" s="336">
        <f>'MACROATTIVITÀ E'!I1991</f>
        <v>0</v>
      </c>
      <c r="CL75" s="337">
        <f>'MACROATTIVITÀ E'!I1992</f>
        <v>26400</v>
      </c>
      <c r="CM75" s="337">
        <f>'MACROATTIVITÀ E'!I1993</f>
        <v>0</v>
      </c>
      <c r="CN75" s="337">
        <f>'MACROATTIVITÀ E'!I1994</f>
        <v>0</v>
      </c>
      <c r="CO75" s="337">
        <f>'MACROATTIVITÀ E'!I1995</f>
        <v>0</v>
      </c>
      <c r="CP75" s="337">
        <f>'MACROATTIVITÀ E'!I1996</f>
        <v>0</v>
      </c>
      <c r="CQ75" s="337">
        <f>'MACROATTIVITÀ E'!I1997</f>
        <v>0</v>
      </c>
      <c r="CR75" s="337">
        <f>'MACROATTIVITÀ E'!I1998</f>
        <v>0</v>
      </c>
      <c r="CS75" s="339">
        <v>0</v>
      </c>
      <c r="CT75" s="340">
        <f>'MACROATTIVITÀ E'!K1991</f>
        <v>0</v>
      </c>
      <c r="CU75" s="337">
        <f>'MACROATTIVITÀ E'!K1992</f>
        <v>79200</v>
      </c>
      <c r="CV75" s="337">
        <f>'MACROATTIVITÀ E'!K1993</f>
        <v>0</v>
      </c>
      <c r="CW75" s="337">
        <f>'MACROATTIVITÀ E'!K1994</f>
        <v>0</v>
      </c>
      <c r="CX75" s="337">
        <f>'MACROATTIVITÀ E'!K1995</f>
        <v>0</v>
      </c>
      <c r="CY75" s="337">
        <f>'MACROATTIVITÀ E'!K1996</f>
        <v>0</v>
      </c>
      <c r="CZ75" s="337">
        <f>'MACROATTIVITÀ E'!K1997</f>
        <v>0</v>
      </c>
      <c r="DA75" s="337">
        <f>'MACROATTIVITÀ E'!K1998</f>
        <v>0</v>
      </c>
      <c r="DB75" s="339">
        <v>0</v>
      </c>
      <c r="DC75" s="299">
        <f>'MACROATTIVITÀ E'!E1952</f>
        <v>0</v>
      </c>
      <c r="DD75" s="300">
        <f>'MACROATTIVITÀ E'!E1953</f>
        <v>3</v>
      </c>
      <c r="DE75" s="300">
        <f>'MACROATTIVITÀ E'!E1955</f>
        <v>0</v>
      </c>
      <c r="DF75" s="300">
        <f>'MACROATTIVITÀ E'!E1956</f>
        <v>0</v>
      </c>
      <c r="DG75" s="300">
        <f>'MACROATTIVITÀ E'!E1958</f>
        <v>0</v>
      </c>
      <c r="DH75" s="300">
        <f>'MACROATTIVITÀ E'!E1959</f>
        <v>0</v>
      </c>
      <c r="DI75" s="300">
        <f>'MACROATTIVITÀ E'!E1961</f>
        <v>0</v>
      </c>
      <c r="DJ75" s="301">
        <f>'MACROATTIVITÀ E'!E1962</f>
        <v>0</v>
      </c>
      <c r="DK75" s="299">
        <f>'MACROATTIVITÀ E'!G1952</f>
        <v>0</v>
      </c>
      <c r="DL75" s="300">
        <f>'MACROATTIVITÀ E'!G1953</f>
        <v>3</v>
      </c>
      <c r="DM75" s="300">
        <f>'MACROATTIVITÀ E'!G1955</f>
        <v>0</v>
      </c>
      <c r="DN75" s="300">
        <f>'MACROATTIVITÀ E'!G1956</f>
        <v>0</v>
      </c>
      <c r="DO75" s="300">
        <f>'MACROATTIVITÀ E'!G1958</f>
        <v>0</v>
      </c>
      <c r="DP75" s="300">
        <f>'MACROATTIVITÀ E'!G1959</f>
        <v>0</v>
      </c>
      <c r="DQ75" s="300">
        <f>'MACROATTIVITÀ E'!G1961</f>
        <v>0</v>
      </c>
      <c r="DR75" s="301">
        <f>'MACROATTIVITÀ E'!G1962</f>
        <v>0</v>
      </c>
      <c r="DS75" s="299">
        <f>'MACROATTIVITÀ E'!I1952</f>
        <v>0</v>
      </c>
      <c r="DT75" s="300">
        <f>'MACROATTIVITÀ E'!I1953</f>
        <v>3</v>
      </c>
      <c r="DU75" s="300">
        <f>'MACROATTIVITÀ E'!I1955</f>
        <v>0</v>
      </c>
      <c r="DV75" s="300">
        <f>'MACROATTIVITÀ E'!I1956</f>
        <v>0</v>
      </c>
      <c r="DW75" s="300">
        <f>'MACROATTIVITÀ E'!I1958</f>
        <v>0</v>
      </c>
      <c r="DX75" s="300">
        <f>'MACROATTIVITÀ E'!I1959</f>
        <v>0</v>
      </c>
      <c r="DY75" s="300">
        <f>'MACROATTIVITÀ E'!I1961</f>
        <v>0</v>
      </c>
      <c r="DZ75" s="301">
        <f>'MACROATTIVITÀ E'!I1962</f>
        <v>0</v>
      </c>
      <c r="EA75" s="302">
        <f>'MACROATTIVITÀ E'!K1952</f>
        <v>0</v>
      </c>
      <c r="EB75" s="300">
        <f>'MACROATTIVITÀ E'!K1953</f>
        <v>9</v>
      </c>
      <c r="EC75" s="300">
        <f>'MACROATTIVITÀ E'!K1955</f>
        <v>0</v>
      </c>
      <c r="ED75" s="300">
        <f>'MACROATTIVITÀ E'!K1956</f>
        <v>0</v>
      </c>
      <c r="EE75" s="300">
        <f>'MACROATTIVITÀ E'!K1958</f>
        <v>0</v>
      </c>
      <c r="EF75" s="300">
        <f>'MACROATTIVITÀ E'!K1959</f>
        <v>0</v>
      </c>
      <c r="EG75" s="300">
        <f>'MACROATTIVITÀ E'!K1961</f>
        <v>0</v>
      </c>
      <c r="EH75" s="303">
        <f>'MACROATTIVITÀ E'!K1962</f>
        <v>0</v>
      </c>
      <c r="EI75" s="341" t="s">
        <v>430</v>
      </c>
    </row>
    <row r="76" spans="1:139">
      <c r="A76" s="290" t="e">
        <f ca="1">_xlfn.XLOOKUP(B76,'MACROATTIVITÀ E'!C2064,'MACROATTIVITÀ E'!G2064)</f>
        <v>#NAME?</v>
      </c>
      <c r="B76" s="291" t="s">
        <v>328</v>
      </c>
      <c r="C76" s="291" t="s">
        <v>900</v>
      </c>
      <c r="D76" s="292" t="s">
        <v>316</v>
      </c>
      <c r="E76" s="292" t="s">
        <v>677</v>
      </c>
      <c r="F76" s="293" t="s">
        <v>329</v>
      </c>
      <c r="G76" s="336">
        <f>'MACROATTIVITÀ E'!E2115</f>
        <v>0</v>
      </c>
      <c r="H76" s="337">
        <f>'MACROATTIVITÀ E'!E2096</f>
        <v>0</v>
      </c>
      <c r="I76" s="337">
        <f>'MACROATTIVITÀ E'!E2102</f>
        <v>0</v>
      </c>
      <c r="J76" s="337">
        <f>'MACROATTIVITÀ E'!E2097</f>
        <v>0</v>
      </c>
      <c r="K76" s="337">
        <f>'MACROATTIVITÀ E'!E2098</f>
        <v>0</v>
      </c>
      <c r="L76" s="337">
        <f>'MACROATTIVITÀ E'!E2099+'MACROATTIVITÀ E'!E2100+'MACROATTIVITÀ E'!E2101</f>
        <v>0</v>
      </c>
      <c r="M76" s="338">
        <f>'MACROATTIVITÀ E'!$E2105</f>
        <v>0</v>
      </c>
      <c r="N76" s="338">
        <f>'MACROATTIVITÀ E'!$E2106</f>
        <v>0</v>
      </c>
      <c r="O76" s="338">
        <f>'MACROATTIVITÀ E'!$E2107</f>
        <v>0</v>
      </c>
      <c r="P76" s="338">
        <f>'MACROATTIVITÀ E'!$E2108</f>
        <v>0</v>
      </c>
      <c r="Q76" s="338">
        <f>'MACROATTIVITÀ E'!$E2109</f>
        <v>0</v>
      </c>
      <c r="R76" s="338">
        <f>'MACROATTIVITÀ E'!$E2110</f>
        <v>0</v>
      </c>
      <c r="S76" s="338">
        <f>'MACROATTIVITÀ E'!$E2111</f>
        <v>0</v>
      </c>
      <c r="T76" s="338">
        <f>'MACROATTIVITÀ E'!$E2112</f>
        <v>0</v>
      </c>
      <c r="U76" s="338">
        <f>'MACROATTIVITÀ E'!$E2113</f>
        <v>0</v>
      </c>
      <c r="V76" s="339">
        <f>'MACROATTIVITÀ E'!E2103+'MACROATTIVITÀ E'!E2104+'MACROATTIVITÀ E'!E2114</f>
        <v>0</v>
      </c>
      <c r="W76" s="340">
        <f>'MACROATTIVITÀ E'!G2115</f>
        <v>0</v>
      </c>
      <c r="X76" s="337">
        <f>'MACROATTIVITÀ E'!G2096</f>
        <v>0</v>
      </c>
      <c r="Y76" s="337">
        <f>'MACROATTIVITÀ E'!G2102</f>
        <v>0</v>
      </c>
      <c r="Z76" s="337">
        <f>'MACROATTIVITÀ E'!G2097</f>
        <v>0</v>
      </c>
      <c r="AA76" s="337">
        <f>'MACROATTIVITÀ E'!G2098</f>
        <v>0</v>
      </c>
      <c r="AB76" s="337">
        <f>'MACROATTIVITÀ E'!G2099+'MACROATTIVITÀ E'!G2100+'MACROATTIVITÀ E'!G2101</f>
        <v>0</v>
      </c>
      <c r="AC76" s="338">
        <f>'MACROATTIVITÀ E'!$G2105</f>
        <v>0</v>
      </c>
      <c r="AD76" s="338">
        <f>'MACROATTIVITÀ E'!$G2106</f>
        <v>0</v>
      </c>
      <c r="AE76" s="338">
        <f>'MACROATTIVITÀ E'!$G2107</f>
        <v>0</v>
      </c>
      <c r="AF76" s="338">
        <f>'MACROATTIVITÀ E'!$G2108</f>
        <v>0</v>
      </c>
      <c r="AG76" s="338">
        <f>'MACROATTIVITÀ E'!$G2109</f>
        <v>0</v>
      </c>
      <c r="AH76" s="338">
        <f>'MACROATTIVITÀ E'!$G2110</f>
        <v>0</v>
      </c>
      <c r="AI76" s="338">
        <f>'MACROATTIVITÀ E'!$G2111</f>
        <v>0</v>
      </c>
      <c r="AJ76" s="338">
        <f>'MACROATTIVITÀ E'!$G2112</f>
        <v>0</v>
      </c>
      <c r="AK76" s="338">
        <f>'MACROATTIVITÀ E'!$G2113</f>
        <v>0</v>
      </c>
      <c r="AL76" s="338">
        <f>'MACROATTIVITÀ E'!G2103+'MACROATTIVITÀ E'!G2104+'MACROATTIVITÀ E'!G2114</f>
        <v>0</v>
      </c>
      <c r="AM76" s="336">
        <f>'MACROATTIVITÀ E'!I2115</f>
        <v>0</v>
      </c>
      <c r="AN76" s="337">
        <f>'MACROATTIVITÀ E'!I2096</f>
        <v>0</v>
      </c>
      <c r="AO76" s="337">
        <f>'MACROATTIVITÀ E'!I2102</f>
        <v>0</v>
      </c>
      <c r="AP76" s="337">
        <f>'MACROATTIVITÀ E'!I2097</f>
        <v>0</v>
      </c>
      <c r="AQ76" s="337">
        <f>'MACROATTIVITÀ E'!I2098</f>
        <v>0</v>
      </c>
      <c r="AR76" s="337">
        <f>'MACROATTIVITÀ E'!I2099+'MACROATTIVITÀ E'!I2100+'MACROATTIVITÀ E'!I2101</f>
        <v>0</v>
      </c>
      <c r="AS76" s="338">
        <f>'MACROATTIVITÀ E'!$I2105</f>
        <v>0</v>
      </c>
      <c r="AT76" s="338">
        <f>'MACROATTIVITÀ E'!$I2106</f>
        <v>0</v>
      </c>
      <c r="AU76" s="338">
        <f>'MACROATTIVITÀ E'!$I2107</f>
        <v>0</v>
      </c>
      <c r="AV76" s="338">
        <f>'MACROATTIVITÀ E'!$I2108</f>
        <v>0</v>
      </c>
      <c r="AW76" s="338">
        <f>'MACROATTIVITÀ E'!$I2109</f>
        <v>0</v>
      </c>
      <c r="AX76" s="338">
        <f>'MACROATTIVITÀ E'!$I2110</f>
        <v>0</v>
      </c>
      <c r="AY76" s="338">
        <f>'MACROATTIVITÀ E'!$I2111</f>
        <v>0</v>
      </c>
      <c r="AZ76" s="338">
        <f>'MACROATTIVITÀ E'!$I2112</f>
        <v>0</v>
      </c>
      <c r="BA76" s="338">
        <f>'MACROATTIVITÀ E'!$I2113</f>
        <v>0</v>
      </c>
      <c r="BB76" s="339">
        <f>'MACROATTIVITÀ E'!I2103+'MACROATTIVITÀ E'!I2104+'MACROATTIVITÀ E'!I2114</f>
        <v>0</v>
      </c>
      <c r="BC76" s="336">
        <f>'MACROATTIVITÀ E'!K2115</f>
        <v>0</v>
      </c>
      <c r="BD76" s="337">
        <f>'MACROATTIVITÀ E'!K2096</f>
        <v>0</v>
      </c>
      <c r="BE76" s="337">
        <f>'MACROATTIVITÀ E'!K2102</f>
        <v>0</v>
      </c>
      <c r="BF76" s="337">
        <f>'MACROATTIVITÀ E'!K2097</f>
        <v>0</v>
      </c>
      <c r="BG76" s="337">
        <f>'MACROATTIVITÀ E'!K2098</f>
        <v>0</v>
      </c>
      <c r="BH76" s="337">
        <f>'MACROATTIVITÀ E'!K2099+'MACROATTIVITÀ E'!K2100+'MACROATTIVITÀ E'!K2101</f>
        <v>0</v>
      </c>
      <c r="BI76" s="338">
        <f>'MACROATTIVITÀ E'!$K2105</f>
        <v>0</v>
      </c>
      <c r="BJ76" s="338">
        <f>'MACROATTIVITÀ E'!$K2106</f>
        <v>0</v>
      </c>
      <c r="BK76" s="338">
        <f>'MACROATTIVITÀ E'!$K2107</f>
        <v>0</v>
      </c>
      <c r="BL76" s="338">
        <f>'MACROATTIVITÀ E'!$K2108</f>
        <v>0</v>
      </c>
      <c r="BM76" s="338">
        <f>'MACROATTIVITÀ E'!K2109</f>
        <v>0</v>
      </c>
      <c r="BN76" s="338">
        <f>'MACROATTIVITÀ E'!$K2110</f>
        <v>0</v>
      </c>
      <c r="BO76" s="338">
        <f>'MACROATTIVITÀ E'!$K2111</f>
        <v>0</v>
      </c>
      <c r="BP76" s="338">
        <f>'MACROATTIVITÀ E'!$K2112</f>
        <v>0</v>
      </c>
      <c r="BQ76" s="338">
        <f>'MACROATTIVITÀ E'!$K2113</f>
        <v>0</v>
      </c>
      <c r="BR76" s="338">
        <f>'MACROATTIVITÀ E'!K2103+'MACROATTIVITÀ E'!K2104+'MACROATTIVITÀ E'!K2114</f>
        <v>0</v>
      </c>
      <c r="BS76" s="336">
        <f>'MACROATTIVITÀ E'!E2118</f>
        <v>0</v>
      </c>
      <c r="BT76" s="337">
        <f>'MACROATTIVITÀ E'!E2119</f>
        <v>0</v>
      </c>
      <c r="BU76" s="337">
        <f>'MACROATTIVITÀ E'!E2120</f>
        <v>0</v>
      </c>
      <c r="BV76" s="337">
        <f>'MACROATTIVITÀ E'!E2121</f>
        <v>0</v>
      </c>
      <c r="BW76" s="337">
        <f>'MACROATTIVITÀ E'!E2122</f>
        <v>0</v>
      </c>
      <c r="BX76" s="337">
        <f>'MACROATTIVITÀ E'!E2123</f>
        <v>0</v>
      </c>
      <c r="BY76" s="337">
        <f>'MACROATTIVITÀ E'!E2124</f>
        <v>0</v>
      </c>
      <c r="BZ76" s="337">
        <f>'MACROATTIVITÀ E'!E2125</f>
        <v>0</v>
      </c>
      <c r="CA76" s="338">
        <v>0</v>
      </c>
      <c r="CB76" s="336">
        <f>'MACROATTIVITÀ E'!G2118</f>
        <v>0</v>
      </c>
      <c r="CC76" s="337">
        <f>'MACROATTIVITÀ E'!G2119</f>
        <v>0</v>
      </c>
      <c r="CD76" s="337">
        <f>'MACROATTIVITÀ E'!G2120</f>
        <v>0</v>
      </c>
      <c r="CE76" s="337">
        <f>'MACROATTIVITÀ E'!G2121</f>
        <v>0</v>
      </c>
      <c r="CF76" s="337">
        <f>'MACROATTIVITÀ E'!G2122</f>
        <v>0</v>
      </c>
      <c r="CG76" s="337">
        <f>'MACROATTIVITÀ E'!G2123</f>
        <v>0</v>
      </c>
      <c r="CH76" s="337">
        <f>'MACROATTIVITÀ E'!G2124</f>
        <v>0</v>
      </c>
      <c r="CI76" s="337">
        <f>'MACROATTIVITÀ E'!G2125</f>
        <v>0</v>
      </c>
      <c r="CJ76" s="338">
        <v>0</v>
      </c>
      <c r="CK76" s="336">
        <f>'MACROATTIVITÀ E'!I2118</f>
        <v>0</v>
      </c>
      <c r="CL76" s="337">
        <f>'MACROATTIVITÀ E'!I2119</f>
        <v>0</v>
      </c>
      <c r="CM76" s="337">
        <f>'MACROATTIVITÀ E'!I2120</f>
        <v>0</v>
      </c>
      <c r="CN76" s="337">
        <f>'MACROATTIVITÀ E'!I2121</f>
        <v>0</v>
      </c>
      <c r="CO76" s="337">
        <f>'MACROATTIVITÀ E'!I2122</f>
        <v>0</v>
      </c>
      <c r="CP76" s="337">
        <f>'MACROATTIVITÀ E'!I2123</f>
        <v>0</v>
      </c>
      <c r="CQ76" s="337">
        <f>'MACROATTIVITÀ E'!I2124</f>
        <v>0</v>
      </c>
      <c r="CR76" s="337">
        <f>'MACROATTIVITÀ E'!I2125</f>
        <v>0</v>
      </c>
      <c r="CS76" s="339">
        <v>0</v>
      </c>
      <c r="CT76" s="340">
        <f>'MACROATTIVITÀ E'!K2118</f>
        <v>0</v>
      </c>
      <c r="CU76" s="337">
        <f>'MACROATTIVITÀ E'!K2119</f>
        <v>0</v>
      </c>
      <c r="CV76" s="337">
        <f>'MACROATTIVITÀ E'!K2120</f>
        <v>0</v>
      </c>
      <c r="CW76" s="337">
        <f>'MACROATTIVITÀ E'!K2121</f>
        <v>0</v>
      </c>
      <c r="CX76" s="337">
        <f>'MACROATTIVITÀ E'!K2122</f>
        <v>0</v>
      </c>
      <c r="CY76" s="337">
        <f>'MACROATTIVITÀ E'!K2123</f>
        <v>0</v>
      </c>
      <c r="CZ76" s="337">
        <f>'MACROATTIVITÀ E'!K2124</f>
        <v>0</v>
      </c>
      <c r="DA76" s="337">
        <f>'MACROATTIVITÀ E'!K2125</f>
        <v>0</v>
      </c>
      <c r="DB76" s="339">
        <v>0</v>
      </c>
      <c r="DC76" s="299">
        <f>'MACROATTIVITÀ E'!E2079</f>
        <v>0</v>
      </c>
      <c r="DD76" s="300">
        <f>'MACROATTIVITÀ E'!E2080</f>
        <v>0</v>
      </c>
      <c r="DE76" s="300">
        <f>'MACROATTIVITÀ E'!E2082</f>
        <v>0</v>
      </c>
      <c r="DF76" s="300">
        <f>'MACROATTIVITÀ E'!E2083</f>
        <v>0</v>
      </c>
      <c r="DG76" s="300">
        <f>'MACROATTIVITÀ E'!E2085</f>
        <v>0</v>
      </c>
      <c r="DH76" s="300">
        <f>'MACROATTIVITÀ E'!E2086</f>
        <v>0</v>
      </c>
      <c r="DI76" s="300">
        <f>'MACROATTIVITÀ E'!E2088</f>
        <v>0</v>
      </c>
      <c r="DJ76" s="301">
        <f>'MACROATTIVITÀ E'!E2089</f>
        <v>0</v>
      </c>
      <c r="DK76" s="299">
        <f>'MACROATTIVITÀ E'!G2079</f>
        <v>0</v>
      </c>
      <c r="DL76" s="300">
        <f>'MACROATTIVITÀ E'!G2080</f>
        <v>0</v>
      </c>
      <c r="DM76" s="300">
        <f>'MACROATTIVITÀ E'!G2082</f>
        <v>0</v>
      </c>
      <c r="DN76" s="300">
        <f>'MACROATTIVITÀ E'!G2083</f>
        <v>0</v>
      </c>
      <c r="DO76" s="300">
        <f>'MACROATTIVITÀ E'!G2085</f>
        <v>0</v>
      </c>
      <c r="DP76" s="300">
        <f>'MACROATTIVITÀ E'!G2086</f>
        <v>0</v>
      </c>
      <c r="DQ76" s="300">
        <f>'MACROATTIVITÀ E'!G2088</f>
        <v>0</v>
      </c>
      <c r="DR76" s="301">
        <f>'MACROATTIVITÀ E'!G2089</f>
        <v>0</v>
      </c>
      <c r="DS76" s="299">
        <f>'MACROATTIVITÀ E'!I2079</f>
        <v>0</v>
      </c>
      <c r="DT76" s="300">
        <f>'MACROATTIVITÀ E'!I2080</f>
        <v>0</v>
      </c>
      <c r="DU76" s="300">
        <f>'MACROATTIVITÀ E'!I2082</f>
        <v>0</v>
      </c>
      <c r="DV76" s="300">
        <f>'MACROATTIVITÀ E'!I2083</f>
        <v>0</v>
      </c>
      <c r="DW76" s="300">
        <f>'MACROATTIVITÀ E'!I2085</f>
        <v>0</v>
      </c>
      <c r="DX76" s="300">
        <f>'MACROATTIVITÀ E'!I2086</f>
        <v>0</v>
      </c>
      <c r="DY76" s="300">
        <f>'MACROATTIVITÀ E'!I2088</f>
        <v>0</v>
      </c>
      <c r="DZ76" s="301">
        <f>'MACROATTIVITÀ E'!I2089</f>
        <v>0</v>
      </c>
      <c r="EA76" s="302">
        <f>'MACROATTIVITÀ E'!K2079</f>
        <v>0</v>
      </c>
      <c r="EB76" s="300">
        <f>'MACROATTIVITÀ E'!K2080</f>
        <v>0</v>
      </c>
      <c r="EC76" s="300">
        <f>'MACROATTIVITÀ E'!K2082</f>
        <v>0</v>
      </c>
      <c r="ED76" s="300">
        <f>'MACROATTIVITÀ E'!K2083</f>
        <v>0</v>
      </c>
      <c r="EE76" s="300">
        <f>'MACROATTIVITÀ E'!K2085</f>
        <v>0</v>
      </c>
      <c r="EF76" s="300">
        <f>'MACROATTIVITÀ E'!K2086</f>
        <v>0</v>
      </c>
      <c r="EG76" s="300">
        <f>'MACROATTIVITÀ E'!K2088</f>
        <v>0</v>
      </c>
      <c r="EH76" s="303">
        <f>'MACROATTIVITÀ E'!K2089</f>
        <v>0</v>
      </c>
      <c r="EI76" s="341" t="s">
        <v>497</v>
      </c>
    </row>
    <row r="77" spans="1:139">
      <c r="A77" s="290" t="e">
        <f ca="1">_xlfn.XLOOKUP(B77,'MACROATTIVITÀ E'!C2191,'MACROATTIVITÀ E'!G2191)</f>
        <v>#NAME?</v>
      </c>
      <c r="B77" s="291" t="s">
        <v>332</v>
      </c>
      <c r="C77" s="291" t="s">
        <v>900</v>
      </c>
      <c r="D77" s="292" t="s">
        <v>316</v>
      </c>
      <c r="E77" s="292" t="s">
        <v>677</v>
      </c>
      <c r="F77" s="293" t="s">
        <v>678</v>
      </c>
      <c r="G77" s="336">
        <f>'MACROATTIVITÀ E'!E2242</f>
        <v>0</v>
      </c>
      <c r="H77" s="337">
        <f>'MACROATTIVITÀ E'!E2223</f>
        <v>0</v>
      </c>
      <c r="I77" s="337">
        <f>'MACROATTIVITÀ E'!E2229</f>
        <v>0</v>
      </c>
      <c r="J77" s="337">
        <f>'MACROATTIVITÀ E'!E2224</f>
        <v>0</v>
      </c>
      <c r="K77" s="337">
        <f>'MACROATTIVITÀ E'!E2225</f>
        <v>0</v>
      </c>
      <c r="L77" s="337">
        <f>'MACROATTIVITÀ E'!E2226+'MACROATTIVITÀ E'!E2227+'MACROATTIVITÀ E'!E2228</f>
        <v>0</v>
      </c>
      <c r="M77" s="338">
        <f>'MACROATTIVITÀ E'!$E2232</f>
        <v>0</v>
      </c>
      <c r="N77" s="338">
        <f>'MACROATTIVITÀ E'!$E2233</f>
        <v>0</v>
      </c>
      <c r="O77" s="338">
        <f>'MACROATTIVITÀ E'!$E2234</f>
        <v>0</v>
      </c>
      <c r="P77" s="338">
        <f>'MACROATTIVITÀ E'!$E2235</f>
        <v>0</v>
      </c>
      <c r="Q77" s="338">
        <f>'MACROATTIVITÀ E'!$E2236</f>
        <v>0</v>
      </c>
      <c r="R77" s="338">
        <f>'MACROATTIVITÀ E'!$E2237</f>
        <v>0</v>
      </c>
      <c r="S77" s="338">
        <f>'MACROATTIVITÀ E'!$E2238</f>
        <v>0</v>
      </c>
      <c r="T77" s="338">
        <f>'MACROATTIVITÀ E'!$E2239</f>
        <v>0</v>
      </c>
      <c r="U77" s="338">
        <f>'MACROATTIVITÀ E'!$E2240</f>
        <v>0</v>
      </c>
      <c r="V77" s="339">
        <f>'MACROATTIVITÀ E'!E2230+'MACROATTIVITÀ E'!E2231+'MACROATTIVITÀ E'!E2241</f>
        <v>0</v>
      </c>
      <c r="W77" s="340">
        <f>'MACROATTIVITÀ E'!G2242</f>
        <v>0</v>
      </c>
      <c r="X77" s="337">
        <f>'MACROATTIVITÀ E'!G2223</f>
        <v>0</v>
      </c>
      <c r="Y77" s="337">
        <f>'MACROATTIVITÀ E'!G2229</f>
        <v>0</v>
      </c>
      <c r="Z77" s="337">
        <f>'MACROATTIVITÀ E'!G2224</f>
        <v>0</v>
      </c>
      <c r="AA77" s="337">
        <f>'MACROATTIVITÀ E'!G2225</f>
        <v>0</v>
      </c>
      <c r="AB77" s="337">
        <f>'MACROATTIVITÀ E'!G2226+'MACROATTIVITÀ E'!G2227+'MACROATTIVITÀ E'!G2228</f>
        <v>0</v>
      </c>
      <c r="AC77" s="338">
        <f>'MACROATTIVITÀ E'!$G2232</f>
        <v>0</v>
      </c>
      <c r="AD77" s="338">
        <f>'MACROATTIVITÀ E'!$G2233</f>
        <v>0</v>
      </c>
      <c r="AE77" s="338">
        <f>'MACROATTIVITÀ E'!$G2234</f>
        <v>0</v>
      </c>
      <c r="AF77" s="338">
        <f>'MACROATTIVITÀ E'!$G2235</f>
        <v>0</v>
      </c>
      <c r="AG77" s="338">
        <f>'MACROATTIVITÀ E'!$G2236</f>
        <v>0</v>
      </c>
      <c r="AH77" s="338">
        <f>'MACROATTIVITÀ E'!$G2237</f>
        <v>0</v>
      </c>
      <c r="AI77" s="338">
        <f>'MACROATTIVITÀ E'!$G2238</f>
        <v>0</v>
      </c>
      <c r="AJ77" s="338">
        <f>'MACROATTIVITÀ E'!$G2239</f>
        <v>0</v>
      </c>
      <c r="AK77" s="338">
        <f>'MACROATTIVITÀ E'!$G2240</f>
        <v>0</v>
      </c>
      <c r="AL77" s="338">
        <f>'MACROATTIVITÀ E'!G2230+'MACROATTIVITÀ E'!G2231+'MACROATTIVITÀ E'!G2241</f>
        <v>0</v>
      </c>
      <c r="AM77" s="336">
        <f>'MACROATTIVITÀ E'!I2242</f>
        <v>0</v>
      </c>
      <c r="AN77" s="337">
        <f>'MACROATTIVITÀ E'!I2223</f>
        <v>0</v>
      </c>
      <c r="AO77" s="337">
        <f>'MACROATTIVITÀ E'!I2229</f>
        <v>0</v>
      </c>
      <c r="AP77" s="337">
        <f>'MACROATTIVITÀ E'!I2224</f>
        <v>0</v>
      </c>
      <c r="AQ77" s="337">
        <f>'MACROATTIVITÀ E'!I2225</f>
        <v>0</v>
      </c>
      <c r="AR77" s="337">
        <f>'MACROATTIVITÀ E'!I2226+'MACROATTIVITÀ E'!I2227+'MACROATTIVITÀ E'!I2228</f>
        <v>0</v>
      </c>
      <c r="AS77" s="338">
        <f>'MACROATTIVITÀ E'!$I2232</f>
        <v>0</v>
      </c>
      <c r="AT77" s="338">
        <f>'MACROATTIVITÀ E'!$I2233</f>
        <v>0</v>
      </c>
      <c r="AU77" s="338">
        <f>'MACROATTIVITÀ E'!$I2234</f>
        <v>0</v>
      </c>
      <c r="AV77" s="338">
        <f>'MACROATTIVITÀ E'!$I2235</f>
        <v>0</v>
      </c>
      <c r="AW77" s="338">
        <f>'MACROATTIVITÀ E'!$I2236</f>
        <v>0</v>
      </c>
      <c r="AX77" s="338">
        <f>'MACROATTIVITÀ E'!$I2237</f>
        <v>0</v>
      </c>
      <c r="AY77" s="338">
        <f>'MACROATTIVITÀ E'!$I2238</f>
        <v>0</v>
      </c>
      <c r="AZ77" s="338">
        <f>'MACROATTIVITÀ E'!$I2239</f>
        <v>0</v>
      </c>
      <c r="BA77" s="338">
        <f>'MACROATTIVITÀ E'!$I2240</f>
        <v>0</v>
      </c>
      <c r="BB77" s="339">
        <f>'MACROATTIVITÀ E'!I2230+'MACROATTIVITÀ E'!I2231+'MACROATTIVITÀ E'!I2241</f>
        <v>0</v>
      </c>
      <c r="BC77" s="336">
        <f>'MACROATTIVITÀ E'!K2242</f>
        <v>0</v>
      </c>
      <c r="BD77" s="337">
        <f>'MACROATTIVITÀ E'!K2223</f>
        <v>0</v>
      </c>
      <c r="BE77" s="337">
        <f>'MACROATTIVITÀ E'!K2229</f>
        <v>0</v>
      </c>
      <c r="BF77" s="337">
        <f>'MACROATTIVITÀ E'!K2224</f>
        <v>0</v>
      </c>
      <c r="BG77" s="337">
        <f>'MACROATTIVITÀ E'!K2225</f>
        <v>0</v>
      </c>
      <c r="BH77" s="337">
        <f>'MACROATTIVITÀ E'!K2226+'MACROATTIVITÀ E'!K2227+'MACROATTIVITÀ E'!K2228</f>
        <v>0</v>
      </c>
      <c r="BI77" s="338">
        <f>'MACROATTIVITÀ E'!$K2232</f>
        <v>0</v>
      </c>
      <c r="BJ77" s="338">
        <f>'MACROATTIVITÀ E'!$K2233</f>
        <v>0</v>
      </c>
      <c r="BK77" s="338">
        <f>'MACROATTIVITÀ E'!$K2234</f>
        <v>0</v>
      </c>
      <c r="BL77" s="338">
        <f>'MACROATTIVITÀ E'!$K2235</f>
        <v>0</v>
      </c>
      <c r="BM77" s="338">
        <f>'MACROATTIVITÀ E'!$K2236</f>
        <v>0</v>
      </c>
      <c r="BN77" s="338">
        <f>'MACROATTIVITÀ E'!$K2237</f>
        <v>0</v>
      </c>
      <c r="BO77" s="338">
        <f>'MACROATTIVITÀ E'!$K2238</f>
        <v>0</v>
      </c>
      <c r="BP77" s="338">
        <f>'MACROATTIVITÀ E'!$K2239</f>
        <v>0</v>
      </c>
      <c r="BQ77" s="338">
        <f>'MACROATTIVITÀ E'!$K2240</f>
        <v>0</v>
      </c>
      <c r="BR77" s="338">
        <f>'MACROATTIVITÀ E'!K2230+'MACROATTIVITÀ E'!K2231+'MACROATTIVITÀ E'!K2241</f>
        <v>0</v>
      </c>
      <c r="BS77" s="336">
        <f>'MACROATTIVITÀ E'!E2245</f>
        <v>0</v>
      </c>
      <c r="BT77" s="337">
        <f>'MACROATTIVITÀ E'!E2246</f>
        <v>0</v>
      </c>
      <c r="BU77" s="337">
        <f>'MACROATTIVITÀ E'!E2247</f>
        <v>0</v>
      </c>
      <c r="BV77" s="337">
        <f>'MACROATTIVITÀ E'!E2248</f>
        <v>0</v>
      </c>
      <c r="BW77" s="337">
        <f>'MACROATTIVITÀ E'!E2249</f>
        <v>0</v>
      </c>
      <c r="BX77" s="337">
        <f>'MACROATTIVITÀ E'!E2250</f>
        <v>0</v>
      </c>
      <c r="BY77" s="337">
        <f>'MACROATTIVITÀ E'!E2251</f>
        <v>0</v>
      </c>
      <c r="BZ77" s="337">
        <f>'MACROATTIVITÀ E'!E2252</f>
        <v>0</v>
      </c>
      <c r="CA77" s="338">
        <v>0</v>
      </c>
      <c r="CB77" s="336">
        <f>'MACROATTIVITÀ E'!G2245</f>
        <v>0</v>
      </c>
      <c r="CC77" s="337">
        <f>'MACROATTIVITÀ E'!G2246</f>
        <v>0</v>
      </c>
      <c r="CD77" s="337">
        <f>'MACROATTIVITÀ E'!G2247</f>
        <v>0</v>
      </c>
      <c r="CE77" s="337">
        <f>'MACROATTIVITÀ E'!G2248</f>
        <v>0</v>
      </c>
      <c r="CF77" s="337">
        <f>'MACROATTIVITÀ E'!G2249</f>
        <v>0</v>
      </c>
      <c r="CG77" s="337">
        <f>'MACROATTIVITÀ E'!G2250</f>
        <v>0</v>
      </c>
      <c r="CH77" s="337">
        <f>'MACROATTIVITÀ E'!G2251</f>
        <v>0</v>
      </c>
      <c r="CI77" s="337">
        <f>'MACROATTIVITÀ E'!G2252</f>
        <v>0</v>
      </c>
      <c r="CJ77" s="338">
        <v>0</v>
      </c>
      <c r="CK77" s="336">
        <f>'MACROATTIVITÀ E'!I2245</f>
        <v>0</v>
      </c>
      <c r="CL77" s="337">
        <f>'MACROATTIVITÀ E'!I2246</f>
        <v>0</v>
      </c>
      <c r="CM77" s="337">
        <f>'MACROATTIVITÀ E'!I2247</f>
        <v>0</v>
      </c>
      <c r="CN77" s="337">
        <f>'MACROATTIVITÀ E'!I2248</f>
        <v>0</v>
      </c>
      <c r="CO77" s="337">
        <f>'MACROATTIVITÀ E'!I2249</f>
        <v>0</v>
      </c>
      <c r="CP77" s="337">
        <f>'MACROATTIVITÀ E'!I2250</f>
        <v>0</v>
      </c>
      <c r="CQ77" s="337">
        <f>'MACROATTIVITÀ E'!I2251</f>
        <v>0</v>
      </c>
      <c r="CR77" s="337">
        <f>'MACROATTIVITÀ E'!I2252</f>
        <v>0</v>
      </c>
      <c r="CS77" s="339">
        <v>0</v>
      </c>
      <c r="CT77" s="340">
        <f>'MACROATTIVITÀ E'!K2245</f>
        <v>0</v>
      </c>
      <c r="CU77" s="337">
        <f>'MACROATTIVITÀ E'!K2246</f>
        <v>0</v>
      </c>
      <c r="CV77" s="337">
        <f>'MACROATTIVITÀ E'!K2247</f>
        <v>0</v>
      </c>
      <c r="CW77" s="337">
        <f>'MACROATTIVITÀ E'!K2248</f>
        <v>0</v>
      </c>
      <c r="CX77" s="337">
        <f>'MACROATTIVITÀ E'!K2249</f>
        <v>0</v>
      </c>
      <c r="CY77" s="337">
        <f>'MACROATTIVITÀ E'!K2250</f>
        <v>0</v>
      </c>
      <c r="CZ77" s="337">
        <f>'MACROATTIVITÀ E'!K2251</f>
        <v>0</v>
      </c>
      <c r="DA77" s="337">
        <f>'MACROATTIVITÀ E'!K2252</f>
        <v>0</v>
      </c>
      <c r="DB77" s="339">
        <v>0</v>
      </c>
      <c r="DC77" s="299">
        <f>'MACROATTIVITÀ E'!E2206</f>
        <v>0</v>
      </c>
      <c r="DD77" s="300">
        <f>'MACROATTIVITÀ E'!E2207</f>
        <v>0</v>
      </c>
      <c r="DE77" s="300">
        <f>'MACROATTIVITÀ E'!E2209</f>
        <v>0</v>
      </c>
      <c r="DF77" s="300">
        <f>'MACROATTIVITÀ E'!E2210</f>
        <v>0</v>
      </c>
      <c r="DG77" s="300">
        <f>'MACROATTIVITÀ E'!E2212</f>
        <v>0</v>
      </c>
      <c r="DH77" s="300">
        <f>'MACROATTIVITÀ E'!E2213</f>
        <v>0</v>
      </c>
      <c r="DI77" s="300">
        <f>'MACROATTIVITÀ E'!E2215</f>
        <v>0</v>
      </c>
      <c r="DJ77" s="301">
        <f>'MACROATTIVITÀ E'!E2216</f>
        <v>0</v>
      </c>
      <c r="DK77" s="299">
        <f>'MACROATTIVITÀ E'!G2206</f>
        <v>0</v>
      </c>
      <c r="DL77" s="300">
        <f>'MACROATTIVITÀ E'!G2207</f>
        <v>0</v>
      </c>
      <c r="DM77" s="300">
        <f>'MACROATTIVITÀ E'!G2209</f>
        <v>0</v>
      </c>
      <c r="DN77" s="300">
        <f>'MACROATTIVITÀ E'!G2210</f>
        <v>0</v>
      </c>
      <c r="DO77" s="300">
        <f>'MACROATTIVITÀ E'!G2212</f>
        <v>0</v>
      </c>
      <c r="DP77" s="300">
        <f>'MACROATTIVITÀ E'!G2213</f>
        <v>0</v>
      </c>
      <c r="DQ77" s="300">
        <f>'MACROATTIVITÀ E'!G2215</f>
        <v>0</v>
      </c>
      <c r="DR77" s="301">
        <f>'MACROATTIVITÀ E'!G2216</f>
        <v>0</v>
      </c>
      <c r="DS77" s="299">
        <f>'MACROATTIVITÀ E'!I2206</f>
        <v>0</v>
      </c>
      <c r="DT77" s="300">
        <f>'MACROATTIVITÀ E'!I2207</f>
        <v>0</v>
      </c>
      <c r="DU77" s="300">
        <f>'MACROATTIVITÀ E'!I2209</f>
        <v>0</v>
      </c>
      <c r="DV77" s="300">
        <f>'MACROATTIVITÀ E'!I2210</f>
        <v>0</v>
      </c>
      <c r="DW77" s="300">
        <f>'MACROATTIVITÀ E'!I2212</f>
        <v>0</v>
      </c>
      <c r="DX77" s="300">
        <f>'MACROATTIVITÀ E'!I2213</f>
        <v>0</v>
      </c>
      <c r="DY77" s="300">
        <f>'MACROATTIVITÀ E'!I2215</f>
        <v>0</v>
      </c>
      <c r="DZ77" s="301">
        <f>'MACROATTIVITÀ E'!I2216</f>
        <v>0</v>
      </c>
      <c r="EA77" s="302">
        <f>'MACROATTIVITÀ E'!K2206</f>
        <v>0</v>
      </c>
      <c r="EB77" s="300">
        <f>'MACROATTIVITÀ E'!K2207</f>
        <v>0</v>
      </c>
      <c r="EC77" s="300">
        <f>'MACROATTIVITÀ E'!K2209</f>
        <v>0</v>
      </c>
      <c r="ED77" s="300">
        <f>'MACROATTIVITÀ E'!K2210</f>
        <v>0</v>
      </c>
      <c r="EE77" s="300">
        <f>'MACROATTIVITÀ E'!K2212</f>
        <v>0</v>
      </c>
      <c r="EF77" s="300">
        <f>'MACROATTIVITÀ E'!K2213</f>
        <v>0</v>
      </c>
      <c r="EG77" s="300">
        <f>'MACROATTIVITÀ E'!K2215</f>
        <v>0</v>
      </c>
      <c r="EH77" s="303">
        <f>'MACROATTIVITÀ E'!K2216</f>
        <v>0</v>
      </c>
      <c r="EI77" s="341" t="s">
        <v>497</v>
      </c>
    </row>
    <row r="78" spans="1:139">
      <c r="A78" s="290" t="e">
        <f ca="1">_xlfn.XLOOKUP(B78,'MACROATTIVITÀ E'!C2318,'MACROATTIVITÀ E'!G2318)</f>
        <v>#NAME?</v>
      </c>
      <c r="B78" s="291" t="s">
        <v>336</v>
      </c>
      <c r="C78" s="291" t="s">
        <v>900</v>
      </c>
      <c r="D78" s="292" t="s">
        <v>316</v>
      </c>
      <c r="E78" s="292" t="s">
        <v>672</v>
      </c>
      <c r="F78" s="293" t="s">
        <v>337</v>
      </c>
      <c r="G78" s="336">
        <f>'MACROATTIVITÀ E'!E2369</f>
        <v>0</v>
      </c>
      <c r="H78" s="337">
        <f>'MACROATTIVITÀ E'!E2350</f>
        <v>0</v>
      </c>
      <c r="I78" s="337">
        <f>'MACROATTIVITÀ E'!E2356</f>
        <v>0</v>
      </c>
      <c r="J78" s="337">
        <f>'MACROATTIVITÀ E'!E2351</f>
        <v>0</v>
      </c>
      <c r="K78" s="337">
        <f>'MACROATTIVITÀ E'!E2352</f>
        <v>0</v>
      </c>
      <c r="L78" s="337">
        <f>'MACROATTIVITÀ E'!E2353+'MACROATTIVITÀ E'!E2354+'MACROATTIVITÀ E'!E2355</f>
        <v>0</v>
      </c>
      <c r="M78" s="338">
        <f>'MACROATTIVITÀ E'!$E2359</f>
        <v>0</v>
      </c>
      <c r="N78" s="338">
        <f>'MACROATTIVITÀ E'!$E2360</f>
        <v>0</v>
      </c>
      <c r="O78" s="338">
        <f>'MACROATTIVITÀ E'!$E2361</f>
        <v>0</v>
      </c>
      <c r="P78" s="338">
        <f>'MACROATTIVITÀ E'!$E2362</f>
        <v>0</v>
      </c>
      <c r="Q78" s="338">
        <f>'MACROATTIVITÀ E'!$E2363</f>
        <v>0</v>
      </c>
      <c r="R78" s="338">
        <f>'MACROATTIVITÀ E'!$E2364</f>
        <v>0</v>
      </c>
      <c r="S78" s="338">
        <f>'MACROATTIVITÀ E'!$E2365</f>
        <v>0</v>
      </c>
      <c r="T78" s="338">
        <f>'MACROATTIVITÀ E'!$E2366</f>
        <v>0</v>
      </c>
      <c r="U78" s="338">
        <f>'MACROATTIVITÀ E'!$E2367</f>
        <v>0</v>
      </c>
      <c r="V78" s="339">
        <f>'MACROATTIVITÀ E'!E2357+'MACROATTIVITÀ E'!E2358+'MACROATTIVITÀ E'!E2368</f>
        <v>0</v>
      </c>
      <c r="W78" s="340">
        <f>'MACROATTIVITÀ E'!G2369</f>
        <v>0</v>
      </c>
      <c r="X78" s="337">
        <f>'MACROATTIVITÀ E'!G2350</f>
        <v>0</v>
      </c>
      <c r="Y78" s="337">
        <f>'MACROATTIVITÀ E'!G2356</f>
        <v>0</v>
      </c>
      <c r="Z78" s="337">
        <f>'MACROATTIVITÀ E'!G2351</f>
        <v>0</v>
      </c>
      <c r="AA78" s="337">
        <f>'MACROATTIVITÀ E'!G2352</f>
        <v>0</v>
      </c>
      <c r="AB78" s="337">
        <f>'MACROATTIVITÀ E'!G2353+'MACROATTIVITÀ E'!G2354+'MACROATTIVITÀ E'!G2355</f>
        <v>0</v>
      </c>
      <c r="AC78" s="338">
        <f>'MACROATTIVITÀ E'!$G2359</f>
        <v>0</v>
      </c>
      <c r="AD78" s="338">
        <f>'MACROATTIVITÀ E'!$G2360</f>
        <v>0</v>
      </c>
      <c r="AE78" s="338">
        <f>'MACROATTIVITÀ E'!$G2361</f>
        <v>0</v>
      </c>
      <c r="AF78" s="338">
        <f>'MACROATTIVITÀ E'!$G2362</f>
        <v>0</v>
      </c>
      <c r="AG78" s="338">
        <f>'MACROATTIVITÀ E'!$G2363</f>
        <v>0</v>
      </c>
      <c r="AH78" s="338">
        <f>'MACROATTIVITÀ E'!$G2364</f>
        <v>0</v>
      </c>
      <c r="AI78" s="338">
        <f>'MACROATTIVITÀ E'!$G2365</f>
        <v>0</v>
      </c>
      <c r="AJ78" s="338">
        <f>'MACROATTIVITÀ E'!$G2366</f>
        <v>0</v>
      </c>
      <c r="AK78" s="338">
        <f>'MACROATTIVITÀ E'!$G2367</f>
        <v>0</v>
      </c>
      <c r="AL78" s="338">
        <f>'MACROATTIVITÀ E'!G2357+'MACROATTIVITÀ E'!G2358+'MACROATTIVITÀ E'!G2368</f>
        <v>0</v>
      </c>
      <c r="AM78" s="336">
        <f>'MACROATTIVITÀ E'!I2369</f>
        <v>0</v>
      </c>
      <c r="AN78" s="337">
        <f>'MACROATTIVITÀ E'!I2350</f>
        <v>0</v>
      </c>
      <c r="AO78" s="337">
        <f>'MACROATTIVITÀ E'!I2356</f>
        <v>0</v>
      </c>
      <c r="AP78" s="337">
        <f>'MACROATTIVITÀ E'!I2351</f>
        <v>0</v>
      </c>
      <c r="AQ78" s="337">
        <f>'MACROATTIVITÀ E'!I2352</f>
        <v>0</v>
      </c>
      <c r="AR78" s="337">
        <f>'MACROATTIVITÀ E'!I2353+'MACROATTIVITÀ E'!I2354+'MACROATTIVITÀ E'!I2355</f>
        <v>0</v>
      </c>
      <c r="AS78" s="338">
        <f>'MACROATTIVITÀ E'!$I2359</f>
        <v>0</v>
      </c>
      <c r="AT78" s="338">
        <f>'MACROATTIVITÀ E'!$I2360</f>
        <v>0</v>
      </c>
      <c r="AU78" s="338">
        <f>'MACROATTIVITÀ E'!$I2361</f>
        <v>0</v>
      </c>
      <c r="AV78" s="338">
        <f>'MACROATTIVITÀ E'!$I2362</f>
        <v>0</v>
      </c>
      <c r="AW78" s="338">
        <f>'MACROATTIVITÀ E'!$I2363</f>
        <v>0</v>
      </c>
      <c r="AX78" s="338">
        <f>'MACROATTIVITÀ E'!$I2364</f>
        <v>0</v>
      </c>
      <c r="AY78" s="338">
        <f>'MACROATTIVITÀ E'!$I2365</f>
        <v>0</v>
      </c>
      <c r="AZ78" s="338">
        <f>'MACROATTIVITÀ E'!$I2366</f>
        <v>0</v>
      </c>
      <c r="BA78" s="338">
        <f>'MACROATTIVITÀ E'!$I2367</f>
        <v>0</v>
      </c>
      <c r="BB78" s="339">
        <f>'MACROATTIVITÀ E'!I2357+'MACROATTIVITÀ E'!I2358+'MACROATTIVITÀ E'!I2368</f>
        <v>0</v>
      </c>
      <c r="BC78" s="336">
        <f>'MACROATTIVITÀ E'!K2369</f>
        <v>0</v>
      </c>
      <c r="BD78" s="337">
        <f>'MACROATTIVITÀ E'!K2350</f>
        <v>0</v>
      </c>
      <c r="BE78" s="337">
        <f>'MACROATTIVITÀ E'!K2356</f>
        <v>0</v>
      </c>
      <c r="BF78" s="337">
        <f>'MACROATTIVITÀ E'!K2351</f>
        <v>0</v>
      </c>
      <c r="BG78" s="337">
        <f>'MACROATTIVITÀ E'!K2352</f>
        <v>0</v>
      </c>
      <c r="BH78" s="337">
        <f>'MACROATTIVITÀ E'!K2353+'MACROATTIVITÀ E'!K2354+'MACROATTIVITÀ E'!K2355</f>
        <v>0</v>
      </c>
      <c r="BI78" s="338">
        <f>'MACROATTIVITÀ E'!$K2359</f>
        <v>0</v>
      </c>
      <c r="BJ78" s="338">
        <f>'MACROATTIVITÀ E'!$K2360</f>
        <v>0</v>
      </c>
      <c r="BK78" s="338">
        <f>'MACROATTIVITÀ E'!$K2361</f>
        <v>0</v>
      </c>
      <c r="BL78" s="338">
        <f>'MACROATTIVITÀ E'!$K2362</f>
        <v>0</v>
      </c>
      <c r="BM78" s="338">
        <f>'MACROATTIVITÀ E'!$K2363</f>
        <v>0</v>
      </c>
      <c r="BN78" s="338">
        <f>'MACROATTIVITÀ E'!$K2364</f>
        <v>0</v>
      </c>
      <c r="BO78" s="338">
        <f>'MACROATTIVITÀ E'!$K2365</f>
        <v>0</v>
      </c>
      <c r="BP78" s="338">
        <f>'MACROATTIVITÀ E'!$K2366</f>
        <v>0</v>
      </c>
      <c r="BQ78" s="338">
        <f>'MACROATTIVITÀ E'!$K2367</f>
        <v>0</v>
      </c>
      <c r="BR78" s="338">
        <f>'MACROATTIVITÀ E'!K2357+'MACROATTIVITÀ E'!K2358+'MACROATTIVITÀ E'!K2368</f>
        <v>0</v>
      </c>
      <c r="BS78" s="336">
        <f>'MACROATTIVITÀ E'!E2372</f>
        <v>0</v>
      </c>
      <c r="BT78" s="337">
        <f>'MACROATTIVITÀ E'!E2373</f>
        <v>0</v>
      </c>
      <c r="BU78" s="337">
        <f>'MACROATTIVITÀ E'!E2374</f>
        <v>0</v>
      </c>
      <c r="BV78" s="337">
        <f>'MACROATTIVITÀ E'!E2375</f>
        <v>0</v>
      </c>
      <c r="BW78" s="337">
        <f>'MACROATTIVITÀ E'!E2376</f>
        <v>0</v>
      </c>
      <c r="BX78" s="337">
        <f>'MACROATTIVITÀ E'!E2377</f>
        <v>0</v>
      </c>
      <c r="BY78" s="337">
        <f>'MACROATTIVITÀ E'!E2378</f>
        <v>0</v>
      </c>
      <c r="BZ78" s="337">
        <f>'MACROATTIVITÀ E'!E2379</f>
        <v>0</v>
      </c>
      <c r="CA78" s="338">
        <v>0</v>
      </c>
      <c r="CB78" s="336">
        <f>'MACROATTIVITÀ E'!G2372</f>
        <v>0</v>
      </c>
      <c r="CC78" s="337">
        <f>'MACROATTIVITÀ E'!G2373</f>
        <v>0</v>
      </c>
      <c r="CD78" s="337">
        <f>'MACROATTIVITÀ E'!G2374</f>
        <v>0</v>
      </c>
      <c r="CE78" s="337">
        <f>'MACROATTIVITÀ E'!G2375</f>
        <v>0</v>
      </c>
      <c r="CF78" s="337">
        <f>'MACROATTIVITÀ E'!G2376</f>
        <v>0</v>
      </c>
      <c r="CG78" s="337">
        <f>'MACROATTIVITÀ E'!G2377</f>
        <v>0</v>
      </c>
      <c r="CH78" s="337">
        <f>'MACROATTIVITÀ E'!G2378</f>
        <v>0</v>
      </c>
      <c r="CI78" s="337">
        <f>'MACROATTIVITÀ E'!G2379</f>
        <v>0</v>
      </c>
      <c r="CJ78" s="338">
        <v>0</v>
      </c>
      <c r="CK78" s="336">
        <f>'MACROATTIVITÀ E'!I2372</f>
        <v>0</v>
      </c>
      <c r="CL78" s="337">
        <f>'MACROATTIVITÀ E'!I2373</f>
        <v>0</v>
      </c>
      <c r="CM78" s="337">
        <f>'MACROATTIVITÀ E'!I2374</f>
        <v>0</v>
      </c>
      <c r="CN78" s="337">
        <f>'MACROATTIVITÀ E'!I2375</f>
        <v>0</v>
      </c>
      <c r="CO78" s="337">
        <f>'MACROATTIVITÀ E'!I2376</f>
        <v>0</v>
      </c>
      <c r="CP78" s="337">
        <f>'MACROATTIVITÀ E'!I2377</f>
        <v>0</v>
      </c>
      <c r="CQ78" s="337">
        <f>'MACROATTIVITÀ E'!I2378</f>
        <v>0</v>
      </c>
      <c r="CR78" s="337">
        <f>'MACROATTIVITÀ E'!I2379</f>
        <v>0</v>
      </c>
      <c r="CS78" s="339">
        <v>0</v>
      </c>
      <c r="CT78" s="340">
        <f>'MACROATTIVITÀ E'!K2372</f>
        <v>0</v>
      </c>
      <c r="CU78" s="337">
        <f>'MACROATTIVITÀ E'!K2373</f>
        <v>0</v>
      </c>
      <c r="CV78" s="337">
        <f>'MACROATTIVITÀ E'!K2374</f>
        <v>0</v>
      </c>
      <c r="CW78" s="337">
        <f>'MACROATTIVITÀ E'!K2375</f>
        <v>0</v>
      </c>
      <c r="CX78" s="337">
        <f>'MACROATTIVITÀ E'!K2376</f>
        <v>0</v>
      </c>
      <c r="CY78" s="337">
        <f>'MACROATTIVITÀ E'!K2377</f>
        <v>0</v>
      </c>
      <c r="CZ78" s="337">
        <f>'MACROATTIVITÀ E'!K2378</f>
        <v>0</v>
      </c>
      <c r="DA78" s="337">
        <f>'MACROATTIVITÀ E'!K2379</f>
        <v>0</v>
      </c>
      <c r="DB78" s="339">
        <v>0</v>
      </c>
      <c r="DC78" s="299">
        <f>'MACROATTIVITÀ E'!E2333</f>
        <v>0</v>
      </c>
      <c r="DD78" s="300">
        <f>'MACROATTIVITÀ E'!E2334</f>
        <v>0</v>
      </c>
      <c r="DE78" s="300">
        <f>'MACROATTIVITÀ E'!E2336</f>
        <v>0</v>
      </c>
      <c r="DF78" s="300">
        <f>'MACROATTIVITÀ E'!E2337</f>
        <v>0</v>
      </c>
      <c r="DG78" s="300">
        <f>'MACROATTIVITÀ E'!E2339</f>
        <v>0</v>
      </c>
      <c r="DH78" s="300">
        <f>'MACROATTIVITÀ E'!E2340</f>
        <v>0</v>
      </c>
      <c r="DI78" s="300">
        <f>'MACROATTIVITÀ E'!E2342</f>
        <v>0</v>
      </c>
      <c r="DJ78" s="301">
        <f>'MACROATTIVITÀ E'!E2343</f>
        <v>0</v>
      </c>
      <c r="DK78" s="299">
        <f>'MACROATTIVITÀ E'!G2333</f>
        <v>0</v>
      </c>
      <c r="DL78" s="300">
        <f>'MACROATTIVITÀ E'!G2334</f>
        <v>0</v>
      </c>
      <c r="DM78" s="300">
        <f>'MACROATTIVITÀ E'!G2336</f>
        <v>0</v>
      </c>
      <c r="DN78" s="300">
        <f>'MACROATTIVITÀ E'!G2337</f>
        <v>0</v>
      </c>
      <c r="DO78" s="300">
        <f>'MACROATTIVITÀ E'!G2339</f>
        <v>0</v>
      </c>
      <c r="DP78" s="300">
        <f>'MACROATTIVITÀ E'!G2340</f>
        <v>0</v>
      </c>
      <c r="DQ78" s="300">
        <f>'MACROATTIVITÀ E'!G2342</f>
        <v>0</v>
      </c>
      <c r="DR78" s="301">
        <f>'MACROATTIVITÀ E'!G2343</f>
        <v>0</v>
      </c>
      <c r="DS78" s="299">
        <f>'MACROATTIVITÀ E'!I2333</f>
        <v>0</v>
      </c>
      <c r="DT78" s="300">
        <f>'MACROATTIVITÀ E'!I2334</f>
        <v>0</v>
      </c>
      <c r="DU78" s="300">
        <f>'MACROATTIVITÀ E'!I2336</f>
        <v>0</v>
      </c>
      <c r="DV78" s="300">
        <f>'MACROATTIVITÀ E'!I2337</f>
        <v>0</v>
      </c>
      <c r="DW78" s="300">
        <f>'MACROATTIVITÀ E'!I2339</f>
        <v>0</v>
      </c>
      <c r="DX78" s="300">
        <f>'MACROATTIVITÀ E'!I2340</f>
        <v>0</v>
      </c>
      <c r="DY78" s="300">
        <f>'MACROATTIVITÀ E'!I2342</f>
        <v>0</v>
      </c>
      <c r="DZ78" s="301">
        <f>'MACROATTIVITÀ E'!I2343</f>
        <v>0</v>
      </c>
      <c r="EA78" s="302">
        <f>'MACROATTIVITÀ E'!K2333</f>
        <v>0</v>
      </c>
      <c r="EB78" s="300">
        <f>'MACROATTIVITÀ E'!K2334</f>
        <v>0</v>
      </c>
      <c r="EC78" s="300">
        <f>'MACROATTIVITÀ E'!K2336</f>
        <v>0</v>
      </c>
      <c r="ED78" s="300">
        <f>'MACROATTIVITÀ E'!K2337</f>
        <v>0</v>
      </c>
      <c r="EE78" s="300">
        <f>'MACROATTIVITÀ E'!K2339</f>
        <v>0</v>
      </c>
      <c r="EF78" s="300">
        <f>'MACROATTIVITÀ E'!K2340</f>
        <v>0</v>
      </c>
      <c r="EG78" s="300">
        <f>'MACROATTIVITÀ E'!K2342</f>
        <v>0</v>
      </c>
      <c r="EH78" s="303">
        <f>'MACROATTIVITÀ E'!K2343</f>
        <v>0</v>
      </c>
      <c r="EI78" s="341" t="s">
        <v>430</v>
      </c>
    </row>
    <row r="79" spans="1:139">
      <c r="A79" s="290" t="e">
        <f ca="1">_xlfn.XLOOKUP(B79,'MACROATTIVITÀ E'!C2445,'MACROATTIVITÀ E'!G2445)</f>
        <v>#NAME?</v>
      </c>
      <c r="B79" s="291" t="s">
        <v>340</v>
      </c>
      <c r="C79" s="291" t="s">
        <v>902</v>
      </c>
      <c r="D79" s="292" t="s">
        <v>316</v>
      </c>
      <c r="E79" s="292" t="s">
        <v>679</v>
      </c>
      <c r="F79" s="293" t="s">
        <v>341</v>
      </c>
      <c r="G79" s="336">
        <f>'MACROATTIVITÀ E'!E2496</f>
        <v>0</v>
      </c>
      <c r="H79" s="337">
        <f>'MACROATTIVITÀ E'!E2477</f>
        <v>0</v>
      </c>
      <c r="I79" s="337">
        <f>'MACROATTIVITÀ E'!E2483</f>
        <v>0</v>
      </c>
      <c r="J79" s="337">
        <f>'MACROATTIVITÀ E'!E2478</f>
        <v>0</v>
      </c>
      <c r="K79" s="337">
        <f>'MACROATTIVITÀ E'!E2479</f>
        <v>0</v>
      </c>
      <c r="L79" s="337">
        <f>'MACROATTIVITÀ E'!E2480+'MACROATTIVITÀ E'!E2481+'MACROATTIVITÀ E'!E2482</f>
        <v>0</v>
      </c>
      <c r="M79" s="338">
        <f>'MACROATTIVITÀ E'!$E2486</f>
        <v>0</v>
      </c>
      <c r="N79" s="338">
        <f>'MACROATTIVITÀ E'!$E2487</f>
        <v>0</v>
      </c>
      <c r="O79" s="338">
        <f>'MACROATTIVITÀ E'!$E2488</f>
        <v>0</v>
      </c>
      <c r="P79" s="338">
        <f>'MACROATTIVITÀ E'!$E2489</f>
        <v>0</v>
      </c>
      <c r="Q79" s="338">
        <f>'MACROATTIVITÀ E'!$E2490</f>
        <v>0</v>
      </c>
      <c r="R79" s="338">
        <f>'MACROATTIVITÀ E'!$E2491</f>
        <v>0</v>
      </c>
      <c r="S79" s="338">
        <f>'MACROATTIVITÀ E'!$E2492</f>
        <v>0</v>
      </c>
      <c r="T79" s="338">
        <f>'MACROATTIVITÀ E'!$E2493</f>
        <v>0</v>
      </c>
      <c r="U79" s="338">
        <f>'MACROATTIVITÀ E'!$E2494</f>
        <v>0</v>
      </c>
      <c r="V79" s="339">
        <f>'MACROATTIVITÀ E'!E2484+'MACROATTIVITÀ E'!E2485+'MACROATTIVITÀ E'!E2495</f>
        <v>0</v>
      </c>
      <c r="W79" s="340">
        <f>'MACROATTIVITÀ E'!G2496</f>
        <v>0</v>
      </c>
      <c r="X79" s="337">
        <f>'MACROATTIVITÀ E'!G2477</f>
        <v>0</v>
      </c>
      <c r="Y79" s="337">
        <f>'MACROATTIVITÀ E'!G2483</f>
        <v>0</v>
      </c>
      <c r="Z79" s="337">
        <f>'MACROATTIVITÀ E'!G2478</f>
        <v>0</v>
      </c>
      <c r="AA79" s="337">
        <f>'MACROATTIVITÀ E'!G2479</f>
        <v>0</v>
      </c>
      <c r="AB79" s="337">
        <f>'MACROATTIVITÀ E'!G2480+'MACROATTIVITÀ E'!G2481+'MACROATTIVITÀ E'!G2482</f>
        <v>0</v>
      </c>
      <c r="AC79" s="338">
        <f>'MACROATTIVITÀ E'!$G2486</f>
        <v>0</v>
      </c>
      <c r="AD79" s="338">
        <f>'MACROATTIVITÀ E'!$G2487</f>
        <v>0</v>
      </c>
      <c r="AE79" s="338">
        <f>'MACROATTIVITÀ E'!$G2488</f>
        <v>0</v>
      </c>
      <c r="AF79" s="338">
        <f>'MACROATTIVITÀ E'!$G2489</f>
        <v>0</v>
      </c>
      <c r="AG79" s="338">
        <f>'MACROATTIVITÀ E'!$G2490</f>
        <v>0</v>
      </c>
      <c r="AH79" s="338">
        <f>'MACROATTIVITÀ E'!$G2491</f>
        <v>0</v>
      </c>
      <c r="AI79" s="338">
        <f>'MACROATTIVITÀ E'!$G2492</f>
        <v>0</v>
      </c>
      <c r="AJ79" s="338">
        <f>'MACROATTIVITÀ E'!$G2493</f>
        <v>0</v>
      </c>
      <c r="AK79" s="338">
        <f>'MACROATTIVITÀ E'!$G2494</f>
        <v>0</v>
      </c>
      <c r="AL79" s="338">
        <f>'MACROATTIVITÀ E'!G2484+'MACROATTIVITÀ E'!G2485+'MACROATTIVITÀ E'!G2495</f>
        <v>0</v>
      </c>
      <c r="AM79" s="336">
        <f>'MACROATTIVITÀ E'!I2496</f>
        <v>0</v>
      </c>
      <c r="AN79" s="337">
        <f>'MACROATTIVITÀ E'!I2477</f>
        <v>0</v>
      </c>
      <c r="AO79" s="337">
        <f>'MACROATTIVITÀ E'!I2483</f>
        <v>0</v>
      </c>
      <c r="AP79" s="337">
        <f>'MACROATTIVITÀ E'!I2478</f>
        <v>0</v>
      </c>
      <c r="AQ79" s="337">
        <f>'MACROATTIVITÀ E'!I2479</f>
        <v>0</v>
      </c>
      <c r="AR79" s="337">
        <f>'MACROATTIVITÀ E'!I2480+'MACROATTIVITÀ E'!I2481+'MACROATTIVITÀ E'!I2482</f>
        <v>0</v>
      </c>
      <c r="AS79" s="338">
        <f>'MACROATTIVITÀ E'!$I2486</f>
        <v>0</v>
      </c>
      <c r="AT79" s="338">
        <f>'MACROATTIVITÀ E'!$I2487</f>
        <v>0</v>
      </c>
      <c r="AU79" s="338">
        <f>'MACROATTIVITÀ E'!$I2488</f>
        <v>0</v>
      </c>
      <c r="AV79" s="338">
        <f>'MACROATTIVITÀ E'!$I2489</f>
        <v>0</v>
      </c>
      <c r="AW79" s="338">
        <f>'MACROATTIVITÀ E'!$I2490</f>
        <v>0</v>
      </c>
      <c r="AX79" s="338">
        <f>'MACROATTIVITÀ E'!$I2491</f>
        <v>0</v>
      </c>
      <c r="AY79" s="338">
        <f>'MACROATTIVITÀ E'!$I2492</f>
        <v>0</v>
      </c>
      <c r="AZ79" s="338">
        <f>'MACROATTIVITÀ E'!$I2493</f>
        <v>0</v>
      </c>
      <c r="BA79" s="338">
        <f>'MACROATTIVITÀ E'!$I2494</f>
        <v>0</v>
      </c>
      <c r="BB79" s="339">
        <f>'MACROATTIVITÀ E'!I2484+'MACROATTIVITÀ E'!I2485+'MACROATTIVITÀ E'!I2495</f>
        <v>0</v>
      </c>
      <c r="BC79" s="336">
        <f>'MACROATTIVITÀ E'!K2496</f>
        <v>0</v>
      </c>
      <c r="BD79" s="337">
        <f>'MACROATTIVITÀ E'!K2477</f>
        <v>0</v>
      </c>
      <c r="BE79" s="337">
        <f>'MACROATTIVITÀ E'!K2483</f>
        <v>0</v>
      </c>
      <c r="BF79" s="337">
        <f>'MACROATTIVITÀ E'!K2478</f>
        <v>0</v>
      </c>
      <c r="BG79" s="337">
        <f>'MACROATTIVITÀ E'!K2479</f>
        <v>0</v>
      </c>
      <c r="BH79" s="337">
        <f>'MACROATTIVITÀ E'!K2480+'MACROATTIVITÀ E'!K2481+'MACROATTIVITÀ E'!K2482</f>
        <v>0</v>
      </c>
      <c r="BI79" s="338">
        <f>'MACROATTIVITÀ E'!$K2486</f>
        <v>0</v>
      </c>
      <c r="BJ79" s="338">
        <f>'MACROATTIVITÀ E'!$K2487</f>
        <v>0</v>
      </c>
      <c r="BK79" s="338">
        <f>'MACROATTIVITÀ E'!$K2488</f>
        <v>0</v>
      </c>
      <c r="BL79" s="338">
        <f>'MACROATTIVITÀ E'!$K2489</f>
        <v>0</v>
      </c>
      <c r="BM79" s="338">
        <f>'MACROATTIVITÀ E'!$K2490</f>
        <v>0</v>
      </c>
      <c r="BN79" s="338">
        <f>'MACROATTIVITÀ E'!$K2491</f>
        <v>0</v>
      </c>
      <c r="BO79" s="338">
        <f>'MACROATTIVITÀ E'!$K2492</f>
        <v>0</v>
      </c>
      <c r="BP79" s="338">
        <f>'MACROATTIVITÀ E'!$K2493</f>
        <v>0</v>
      </c>
      <c r="BQ79" s="338">
        <f>'MACROATTIVITÀ E'!$K2494</f>
        <v>0</v>
      </c>
      <c r="BR79" s="338">
        <f>'MACROATTIVITÀ E'!K2484+'MACROATTIVITÀ E'!K2485+'MACROATTIVITÀ E'!K2495</f>
        <v>0</v>
      </c>
      <c r="BS79" s="336">
        <f>'MACROATTIVITÀ E'!E2499</f>
        <v>0</v>
      </c>
      <c r="BT79" s="337">
        <f>'MACROATTIVITÀ E'!E2500</f>
        <v>0</v>
      </c>
      <c r="BU79" s="337">
        <f>'MACROATTIVITÀ E'!E2501</f>
        <v>0</v>
      </c>
      <c r="BV79" s="337">
        <f>'MACROATTIVITÀ E'!E2502</f>
        <v>0</v>
      </c>
      <c r="BW79" s="337">
        <f>'MACROATTIVITÀ E'!E2503</f>
        <v>0</v>
      </c>
      <c r="BX79" s="337">
        <f>'MACROATTIVITÀ E'!E2504</f>
        <v>0</v>
      </c>
      <c r="BY79" s="337">
        <f>'MACROATTIVITÀ E'!E2505</f>
        <v>0</v>
      </c>
      <c r="BZ79" s="337">
        <f>'MACROATTIVITÀ E'!E2506</f>
        <v>0</v>
      </c>
      <c r="CA79" s="338">
        <v>0</v>
      </c>
      <c r="CB79" s="336">
        <f>'MACROATTIVITÀ E'!G2499</f>
        <v>0</v>
      </c>
      <c r="CC79" s="337">
        <f>'MACROATTIVITÀ E'!G2500</f>
        <v>0</v>
      </c>
      <c r="CD79" s="337">
        <f>'MACROATTIVITÀ E'!G2501</f>
        <v>0</v>
      </c>
      <c r="CE79" s="337">
        <f>'MACROATTIVITÀ E'!G2502</f>
        <v>0</v>
      </c>
      <c r="CF79" s="337">
        <f>'MACROATTIVITÀ E'!G2503</f>
        <v>0</v>
      </c>
      <c r="CG79" s="337">
        <f>'MACROATTIVITÀ E'!G2504</f>
        <v>0</v>
      </c>
      <c r="CH79" s="337">
        <f>'MACROATTIVITÀ E'!G2505</f>
        <v>0</v>
      </c>
      <c r="CI79" s="337">
        <f>'MACROATTIVITÀ E'!G2506</f>
        <v>0</v>
      </c>
      <c r="CJ79" s="338">
        <v>0</v>
      </c>
      <c r="CK79" s="336">
        <f>'MACROATTIVITÀ E'!I2499</f>
        <v>0</v>
      </c>
      <c r="CL79" s="337">
        <f>'MACROATTIVITÀ E'!I2500</f>
        <v>0</v>
      </c>
      <c r="CM79" s="337">
        <f>'MACROATTIVITÀ E'!I2501</f>
        <v>0</v>
      </c>
      <c r="CN79" s="337">
        <f>'MACROATTIVITÀ E'!I2502</f>
        <v>0</v>
      </c>
      <c r="CO79" s="337">
        <f>'MACROATTIVITÀ E'!I2503</f>
        <v>0</v>
      </c>
      <c r="CP79" s="337">
        <f>'MACROATTIVITÀ E'!I2504</f>
        <v>0</v>
      </c>
      <c r="CQ79" s="337">
        <f>'MACROATTIVITÀ E'!I2505</f>
        <v>0</v>
      </c>
      <c r="CR79" s="337">
        <f>'MACROATTIVITÀ E'!I2506</f>
        <v>0</v>
      </c>
      <c r="CS79" s="339">
        <v>0</v>
      </c>
      <c r="CT79" s="340">
        <f>'MACROATTIVITÀ E'!K2499</f>
        <v>0</v>
      </c>
      <c r="CU79" s="337">
        <f>'MACROATTIVITÀ E'!K2500</f>
        <v>0</v>
      </c>
      <c r="CV79" s="337">
        <f>'MACROATTIVITÀ E'!K2501</f>
        <v>0</v>
      </c>
      <c r="CW79" s="337">
        <f>'MACROATTIVITÀ E'!K2502</f>
        <v>0</v>
      </c>
      <c r="CX79" s="337">
        <f>'MACROATTIVITÀ E'!K2503</f>
        <v>0</v>
      </c>
      <c r="CY79" s="337">
        <f>'MACROATTIVITÀ E'!K2504</f>
        <v>0</v>
      </c>
      <c r="CZ79" s="337">
        <f>'MACROATTIVITÀ E'!K2505</f>
        <v>0</v>
      </c>
      <c r="DA79" s="337">
        <f>'MACROATTIVITÀ E'!K2506</f>
        <v>0</v>
      </c>
      <c r="DB79" s="339">
        <v>0</v>
      </c>
      <c r="DC79" s="299">
        <f>'MACROATTIVITÀ E'!E2460</f>
        <v>0</v>
      </c>
      <c r="DD79" s="300">
        <f>'MACROATTIVITÀ E'!E2461</f>
        <v>0</v>
      </c>
      <c r="DE79" s="300">
        <f>'MACROATTIVITÀ E'!E2463</f>
        <v>0</v>
      </c>
      <c r="DF79" s="300">
        <f>'MACROATTIVITÀ E'!E2464</f>
        <v>0</v>
      </c>
      <c r="DG79" s="300">
        <f>'MACROATTIVITÀ E'!E2466</f>
        <v>0</v>
      </c>
      <c r="DH79" s="300">
        <f>'MACROATTIVITÀ E'!E2467</f>
        <v>0</v>
      </c>
      <c r="DI79" s="300">
        <f>'MACROATTIVITÀ E'!E2469</f>
        <v>0</v>
      </c>
      <c r="DJ79" s="301">
        <f>'MACROATTIVITÀ E'!E2470</f>
        <v>0</v>
      </c>
      <c r="DK79" s="299">
        <f>'MACROATTIVITÀ E'!G2460</f>
        <v>0</v>
      </c>
      <c r="DL79" s="300">
        <f>'MACROATTIVITÀ E'!G2461</f>
        <v>0</v>
      </c>
      <c r="DM79" s="300">
        <f>'MACROATTIVITÀ E'!G2463</f>
        <v>0</v>
      </c>
      <c r="DN79" s="300">
        <f>'MACROATTIVITÀ E'!G2464</f>
        <v>0</v>
      </c>
      <c r="DO79" s="300">
        <f>'MACROATTIVITÀ E'!G2466</f>
        <v>0</v>
      </c>
      <c r="DP79" s="300">
        <f>'MACROATTIVITÀ E'!G2467</f>
        <v>0</v>
      </c>
      <c r="DQ79" s="300">
        <f>'MACROATTIVITÀ E'!G2469</f>
        <v>0</v>
      </c>
      <c r="DR79" s="301">
        <f>'MACROATTIVITÀ E'!G2470</f>
        <v>0</v>
      </c>
      <c r="DS79" s="299">
        <f>'MACROATTIVITÀ E'!I2460</f>
        <v>0</v>
      </c>
      <c r="DT79" s="300">
        <f>'MACROATTIVITÀ E'!I2461</f>
        <v>0</v>
      </c>
      <c r="DU79" s="300">
        <f>'MACROATTIVITÀ E'!I2463</f>
        <v>0</v>
      </c>
      <c r="DV79" s="300">
        <f>'MACROATTIVITÀ E'!I2464</f>
        <v>0</v>
      </c>
      <c r="DW79" s="300">
        <f>'MACROATTIVITÀ E'!I2466</f>
        <v>0</v>
      </c>
      <c r="DX79" s="300">
        <f>'MACROATTIVITÀ E'!I2467</f>
        <v>0</v>
      </c>
      <c r="DY79" s="300">
        <f>'MACROATTIVITÀ E'!I2469</f>
        <v>0</v>
      </c>
      <c r="DZ79" s="301">
        <f>'MACROATTIVITÀ E'!I2470</f>
        <v>0</v>
      </c>
      <c r="EA79" s="302">
        <f>'MACROATTIVITÀ E'!K2460</f>
        <v>0</v>
      </c>
      <c r="EB79" s="300">
        <f>'MACROATTIVITÀ E'!K2461</f>
        <v>0</v>
      </c>
      <c r="EC79" s="300">
        <f>'MACROATTIVITÀ E'!K2463</f>
        <v>0</v>
      </c>
      <c r="ED79" s="300">
        <f>'MACROATTIVITÀ E'!K2464</f>
        <v>0</v>
      </c>
      <c r="EE79" s="300">
        <f>'MACROATTIVITÀ E'!K2466</f>
        <v>0</v>
      </c>
      <c r="EF79" s="300">
        <f>'MACROATTIVITÀ E'!K2467</f>
        <v>0</v>
      </c>
      <c r="EG79" s="300">
        <f>'MACROATTIVITÀ E'!K2469</f>
        <v>0</v>
      </c>
      <c r="EH79" s="303">
        <f>'MACROATTIVITÀ E'!K2470</f>
        <v>0</v>
      </c>
      <c r="EI79" s="341" t="s">
        <v>430</v>
      </c>
    </row>
    <row r="80" spans="1:139">
      <c r="A80" s="290" t="e">
        <f ca="1">_xlfn.XLOOKUP(B80,'MACROATTIVITÀ E'!C2572,'MACROATTIVITÀ E'!G2572)</f>
        <v>#NAME?</v>
      </c>
      <c r="B80" s="291" t="s">
        <v>344</v>
      </c>
      <c r="C80" s="291" t="s">
        <v>904</v>
      </c>
      <c r="D80" s="292" t="s">
        <v>316</v>
      </c>
      <c r="E80" s="292" t="s">
        <v>680</v>
      </c>
      <c r="F80" s="293" t="s">
        <v>345</v>
      </c>
      <c r="G80" s="336">
        <f>'MACROATTIVITÀ E'!E2623</f>
        <v>0</v>
      </c>
      <c r="H80" s="337">
        <f>'MACROATTIVITÀ E'!E2604</f>
        <v>0</v>
      </c>
      <c r="I80" s="337">
        <f>'MACROATTIVITÀ E'!E2610</f>
        <v>0</v>
      </c>
      <c r="J80" s="337">
        <f>'MACROATTIVITÀ E'!E2605</f>
        <v>0</v>
      </c>
      <c r="K80" s="337">
        <f>'MACROATTIVITÀ E'!E2606</f>
        <v>0</v>
      </c>
      <c r="L80" s="337">
        <f>'MACROATTIVITÀ E'!E2607+'MACROATTIVITÀ E'!E2608+'MACROATTIVITÀ E'!E2609</f>
        <v>0</v>
      </c>
      <c r="M80" s="338">
        <f>'MACROATTIVITÀ E'!$E2613</f>
        <v>0</v>
      </c>
      <c r="N80" s="338">
        <f>'MACROATTIVITÀ E'!$E2614</f>
        <v>0</v>
      </c>
      <c r="O80" s="338">
        <f>'MACROATTIVITÀ E'!$E2615</f>
        <v>0</v>
      </c>
      <c r="P80" s="338">
        <f>'MACROATTIVITÀ E'!$E2616</f>
        <v>0</v>
      </c>
      <c r="Q80" s="338">
        <f>'MACROATTIVITÀ E'!$E2617</f>
        <v>0</v>
      </c>
      <c r="R80" s="338">
        <f>'MACROATTIVITÀ E'!$E2618</f>
        <v>0</v>
      </c>
      <c r="S80" s="338">
        <f>'MACROATTIVITÀ E'!$E2619</f>
        <v>0</v>
      </c>
      <c r="T80" s="338">
        <f>'MACROATTIVITÀ E'!$E2620</f>
        <v>0</v>
      </c>
      <c r="U80" s="338">
        <f>'MACROATTIVITÀ E'!$E2621</f>
        <v>0</v>
      </c>
      <c r="V80" s="339">
        <f>'MACROATTIVITÀ E'!E2611+'MACROATTIVITÀ E'!E2612+'MACROATTIVITÀ E'!E2622</f>
        <v>0</v>
      </c>
      <c r="W80" s="340">
        <f>'MACROATTIVITÀ E'!G2623</f>
        <v>0</v>
      </c>
      <c r="X80" s="337">
        <f>'MACROATTIVITÀ E'!G2604</f>
        <v>0</v>
      </c>
      <c r="Y80" s="337">
        <f>'MACROATTIVITÀ E'!G2610</f>
        <v>0</v>
      </c>
      <c r="Z80" s="337">
        <f>'MACROATTIVITÀ E'!G2605</f>
        <v>0</v>
      </c>
      <c r="AA80" s="337">
        <f>'MACROATTIVITÀ E'!G2606</f>
        <v>0</v>
      </c>
      <c r="AB80" s="337">
        <f>'MACROATTIVITÀ E'!G2607+'MACROATTIVITÀ E'!G2608+'MACROATTIVITÀ E'!G2609</f>
        <v>0</v>
      </c>
      <c r="AC80" s="338">
        <f>'MACROATTIVITÀ E'!$G2613</f>
        <v>0</v>
      </c>
      <c r="AD80" s="338">
        <f>'MACROATTIVITÀ E'!$G2614</f>
        <v>0</v>
      </c>
      <c r="AE80" s="338">
        <f>'MACROATTIVITÀ E'!$G2615</f>
        <v>0</v>
      </c>
      <c r="AF80" s="338">
        <f>'MACROATTIVITÀ E'!$G2616</f>
        <v>0</v>
      </c>
      <c r="AG80" s="338">
        <f>'MACROATTIVITÀ E'!$G2617</f>
        <v>0</v>
      </c>
      <c r="AH80" s="338">
        <f>'MACROATTIVITÀ E'!$G2618</f>
        <v>0</v>
      </c>
      <c r="AI80" s="338">
        <f>'MACROATTIVITÀ E'!$G2619</f>
        <v>0</v>
      </c>
      <c r="AJ80" s="338">
        <f>'MACROATTIVITÀ E'!$G2620</f>
        <v>0</v>
      </c>
      <c r="AK80" s="338">
        <f>'MACROATTIVITÀ E'!$G2621</f>
        <v>0</v>
      </c>
      <c r="AL80" s="338">
        <f>'MACROATTIVITÀ E'!G2611+'MACROATTIVITÀ E'!G2612+'MACROATTIVITÀ E'!G2622</f>
        <v>0</v>
      </c>
      <c r="AM80" s="336">
        <f>'MACROATTIVITÀ E'!I2623</f>
        <v>0</v>
      </c>
      <c r="AN80" s="337">
        <f>'MACROATTIVITÀ E'!I2604</f>
        <v>0</v>
      </c>
      <c r="AO80" s="337">
        <f>'MACROATTIVITÀ E'!I2610</f>
        <v>0</v>
      </c>
      <c r="AP80" s="337">
        <f>'MACROATTIVITÀ E'!I2605</f>
        <v>0</v>
      </c>
      <c r="AQ80" s="337">
        <f>'MACROATTIVITÀ E'!I2606</f>
        <v>0</v>
      </c>
      <c r="AR80" s="337">
        <f>'MACROATTIVITÀ E'!I2607+'MACROATTIVITÀ E'!I2608+'MACROATTIVITÀ E'!I2609</f>
        <v>0</v>
      </c>
      <c r="AS80" s="338">
        <f>'MACROATTIVITÀ E'!$I2613</f>
        <v>0</v>
      </c>
      <c r="AT80" s="338">
        <f>'MACROATTIVITÀ E'!$I2614</f>
        <v>0</v>
      </c>
      <c r="AU80" s="338">
        <f>'MACROATTIVITÀ E'!$I2615</f>
        <v>0</v>
      </c>
      <c r="AV80" s="338">
        <f>'MACROATTIVITÀ E'!$I2616</f>
        <v>0</v>
      </c>
      <c r="AW80" s="338">
        <f>'MACROATTIVITÀ E'!$I2617</f>
        <v>0</v>
      </c>
      <c r="AX80" s="338">
        <f>'MACROATTIVITÀ E'!$I2618</f>
        <v>0</v>
      </c>
      <c r="AY80" s="338">
        <f>'MACROATTIVITÀ E'!$I2619</f>
        <v>0</v>
      </c>
      <c r="AZ80" s="338">
        <f>'MACROATTIVITÀ E'!$I2620</f>
        <v>0</v>
      </c>
      <c r="BA80" s="338">
        <f>'MACROATTIVITÀ E'!$I2621</f>
        <v>0</v>
      </c>
      <c r="BB80" s="339">
        <f>'MACROATTIVITÀ E'!I2611+'MACROATTIVITÀ E'!I2612+'MACROATTIVITÀ E'!I2622</f>
        <v>0</v>
      </c>
      <c r="BC80" s="336">
        <f>'MACROATTIVITÀ E'!K2623</f>
        <v>0</v>
      </c>
      <c r="BD80" s="337">
        <f>'MACROATTIVITÀ E'!K2604</f>
        <v>0</v>
      </c>
      <c r="BE80" s="337">
        <f>'MACROATTIVITÀ E'!K2610</f>
        <v>0</v>
      </c>
      <c r="BF80" s="337">
        <f>'MACROATTIVITÀ E'!K2605</f>
        <v>0</v>
      </c>
      <c r="BG80" s="337">
        <f>'MACROATTIVITÀ E'!K2606</f>
        <v>0</v>
      </c>
      <c r="BH80" s="337">
        <f>'MACROATTIVITÀ E'!K2607+'MACROATTIVITÀ E'!K2608+'MACROATTIVITÀ E'!K2609</f>
        <v>0</v>
      </c>
      <c r="BI80" s="338">
        <f>'MACROATTIVITÀ E'!$K2613</f>
        <v>0</v>
      </c>
      <c r="BJ80" s="338">
        <f>'MACROATTIVITÀ E'!$K2614</f>
        <v>0</v>
      </c>
      <c r="BK80" s="338">
        <f>'MACROATTIVITÀ E'!$K2615</f>
        <v>0</v>
      </c>
      <c r="BL80" s="338">
        <f>'MACROATTIVITÀ E'!$K2616</f>
        <v>0</v>
      </c>
      <c r="BM80" s="338">
        <f>'MACROATTIVITÀ E'!$K2617</f>
        <v>0</v>
      </c>
      <c r="BN80" s="338">
        <f>'MACROATTIVITÀ E'!$K2618</f>
        <v>0</v>
      </c>
      <c r="BO80" s="338">
        <f>'MACROATTIVITÀ E'!$K2619</f>
        <v>0</v>
      </c>
      <c r="BP80" s="338">
        <f>'MACROATTIVITÀ E'!$K2620</f>
        <v>0</v>
      </c>
      <c r="BQ80" s="338">
        <f>'MACROATTIVITÀ E'!$K2621</f>
        <v>0</v>
      </c>
      <c r="BR80" s="338">
        <f>'MACROATTIVITÀ E'!K2611+'MACROATTIVITÀ E'!K2612+'MACROATTIVITÀ E'!K2622</f>
        <v>0</v>
      </c>
      <c r="BS80" s="336">
        <f>'MACROATTIVITÀ E'!E2626</f>
        <v>0</v>
      </c>
      <c r="BT80" s="337">
        <f>'MACROATTIVITÀ E'!E2627</f>
        <v>0</v>
      </c>
      <c r="BU80" s="337">
        <f>'MACROATTIVITÀ E'!E2628</f>
        <v>0</v>
      </c>
      <c r="BV80" s="337">
        <f>'MACROATTIVITÀ E'!E2629</f>
        <v>0</v>
      </c>
      <c r="BW80" s="337">
        <f>'MACROATTIVITÀ E'!E2630</f>
        <v>0</v>
      </c>
      <c r="BX80" s="337">
        <f>'MACROATTIVITÀ E'!E2631</f>
        <v>0</v>
      </c>
      <c r="BY80" s="337">
        <f>'MACROATTIVITÀ E'!E2632</f>
        <v>0</v>
      </c>
      <c r="BZ80" s="337">
        <f>'MACROATTIVITÀ E'!E2633</f>
        <v>0</v>
      </c>
      <c r="CA80" s="338">
        <v>0</v>
      </c>
      <c r="CB80" s="336">
        <f>'MACROATTIVITÀ E'!G2626</f>
        <v>0</v>
      </c>
      <c r="CC80" s="337">
        <f>'MACROATTIVITÀ E'!G2627</f>
        <v>0</v>
      </c>
      <c r="CD80" s="337">
        <f>'MACROATTIVITÀ E'!G2628</f>
        <v>0</v>
      </c>
      <c r="CE80" s="337">
        <f>'MACROATTIVITÀ E'!G2629</f>
        <v>0</v>
      </c>
      <c r="CF80" s="337">
        <f>'MACROATTIVITÀ E'!G2630</f>
        <v>0</v>
      </c>
      <c r="CG80" s="337">
        <f>'MACROATTIVITÀ E'!G2631</f>
        <v>0</v>
      </c>
      <c r="CH80" s="337">
        <f>'MACROATTIVITÀ E'!G2632</f>
        <v>0</v>
      </c>
      <c r="CI80" s="337">
        <f>'MACROATTIVITÀ E'!G2633</f>
        <v>0</v>
      </c>
      <c r="CJ80" s="338">
        <v>0</v>
      </c>
      <c r="CK80" s="336">
        <f>'MACROATTIVITÀ E'!I2626</f>
        <v>0</v>
      </c>
      <c r="CL80" s="337">
        <f>'MACROATTIVITÀ E'!I2627</f>
        <v>0</v>
      </c>
      <c r="CM80" s="337">
        <f>'MACROATTIVITÀ E'!I2628</f>
        <v>0</v>
      </c>
      <c r="CN80" s="337">
        <f>'MACROATTIVITÀ E'!I2629</f>
        <v>0</v>
      </c>
      <c r="CO80" s="337">
        <f>'MACROATTIVITÀ E'!I2630</f>
        <v>0</v>
      </c>
      <c r="CP80" s="337">
        <f>'MACROATTIVITÀ E'!I2631</f>
        <v>0</v>
      </c>
      <c r="CQ80" s="337">
        <f>'MACROATTIVITÀ E'!I2632</f>
        <v>0</v>
      </c>
      <c r="CR80" s="337">
        <f>'MACROATTIVITÀ E'!I2633</f>
        <v>0</v>
      </c>
      <c r="CS80" s="339">
        <v>0</v>
      </c>
      <c r="CT80" s="340">
        <f>'MACROATTIVITÀ E'!K2626</f>
        <v>0</v>
      </c>
      <c r="CU80" s="337">
        <f>'MACROATTIVITÀ E'!K2627</f>
        <v>0</v>
      </c>
      <c r="CV80" s="337">
        <f>'MACROATTIVITÀ E'!K2628</f>
        <v>0</v>
      </c>
      <c r="CW80" s="337">
        <f>'MACROATTIVITÀ E'!K2629</f>
        <v>0</v>
      </c>
      <c r="CX80" s="337">
        <f>'MACROATTIVITÀ E'!K2630</f>
        <v>0</v>
      </c>
      <c r="CY80" s="337">
        <f>'MACROATTIVITÀ E'!K2631</f>
        <v>0</v>
      </c>
      <c r="CZ80" s="337">
        <f>'MACROATTIVITÀ E'!K2632</f>
        <v>0</v>
      </c>
      <c r="DA80" s="337">
        <f>'MACROATTIVITÀ E'!K2633</f>
        <v>0</v>
      </c>
      <c r="DB80" s="339">
        <v>0</v>
      </c>
      <c r="DC80" s="299">
        <f>'MACROATTIVITÀ E'!E2587</f>
        <v>0</v>
      </c>
      <c r="DD80" s="300">
        <f>'MACROATTIVITÀ E'!E2588</f>
        <v>0</v>
      </c>
      <c r="DE80" s="300">
        <f>'MACROATTIVITÀ E'!E2590</f>
        <v>0</v>
      </c>
      <c r="DF80" s="300">
        <f>'MACROATTIVITÀ E'!E2591</f>
        <v>0</v>
      </c>
      <c r="DG80" s="300">
        <f>'MACROATTIVITÀ E'!E2593</f>
        <v>0</v>
      </c>
      <c r="DH80" s="300">
        <f>'MACROATTIVITÀ E'!E2594</f>
        <v>0</v>
      </c>
      <c r="DI80" s="300">
        <f>'MACROATTIVITÀ E'!E2596</f>
        <v>0</v>
      </c>
      <c r="DJ80" s="301">
        <f>'MACROATTIVITÀ E'!E2597</f>
        <v>0</v>
      </c>
      <c r="DK80" s="299">
        <f>'MACROATTIVITÀ E'!G2587</f>
        <v>0</v>
      </c>
      <c r="DL80" s="300">
        <f>'MACROATTIVITÀ E'!G2588</f>
        <v>0</v>
      </c>
      <c r="DM80" s="300">
        <f>'MACROATTIVITÀ E'!G2590</f>
        <v>0</v>
      </c>
      <c r="DN80" s="300">
        <f>'MACROATTIVITÀ E'!G2591</f>
        <v>0</v>
      </c>
      <c r="DO80" s="300">
        <f>'MACROATTIVITÀ E'!G2593</f>
        <v>0</v>
      </c>
      <c r="DP80" s="300">
        <f>'MACROATTIVITÀ E'!G2594</f>
        <v>0</v>
      </c>
      <c r="DQ80" s="300">
        <f>'MACROATTIVITÀ E'!G2596</f>
        <v>0</v>
      </c>
      <c r="DR80" s="301">
        <f>'MACROATTIVITÀ E'!G2597</f>
        <v>0</v>
      </c>
      <c r="DS80" s="299">
        <f>'MACROATTIVITÀ E'!I2587</f>
        <v>0</v>
      </c>
      <c r="DT80" s="300">
        <f>'MACROATTIVITÀ E'!I2588</f>
        <v>0</v>
      </c>
      <c r="DU80" s="300">
        <f>'MACROATTIVITÀ E'!I2590</f>
        <v>0</v>
      </c>
      <c r="DV80" s="300">
        <f>'MACROATTIVITÀ E'!I2591</f>
        <v>0</v>
      </c>
      <c r="DW80" s="300">
        <f>'MACROATTIVITÀ E'!I2593</f>
        <v>0</v>
      </c>
      <c r="DX80" s="300">
        <f>'MACROATTIVITÀ E'!I2594</f>
        <v>0</v>
      </c>
      <c r="DY80" s="300">
        <f>'MACROATTIVITÀ E'!I2596</f>
        <v>0</v>
      </c>
      <c r="DZ80" s="301">
        <f>'MACROATTIVITÀ E'!I2597</f>
        <v>0</v>
      </c>
      <c r="EA80" s="302">
        <f>'MACROATTIVITÀ E'!K2587</f>
        <v>0</v>
      </c>
      <c r="EB80" s="300">
        <f>'MACROATTIVITÀ E'!K2588</f>
        <v>0</v>
      </c>
      <c r="EC80" s="300">
        <f>'MACROATTIVITÀ E'!K2590</f>
        <v>0</v>
      </c>
      <c r="ED80" s="300">
        <f>'MACROATTIVITÀ E'!K2591</f>
        <v>0</v>
      </c>
      <c r="EE80" s="300">
        <f>'MACROATTIVITÀ E'!K2593</f>
        <v>0</v>
      </c>
      <c r="EF80" s="300">
        <f>'MACROATTIVITÀ E'!K2594</f>
        <v>0</v>
      </c>
      <c r="EG80" s="300">
        <f>'MACROATTIVITÀ E'!K2596</f>
        <v>0</v>
      </c>
      <c r="EH80" s="303">
        <f>'MACROATTIVITÀ E'!K2597</f>
        <v>0</v>
      </c>
      <c r="EI80" s="341" t="s">
        <v>497</v>
      </c>
    </row>
    <row r="81" spans="1:139">
      <c r="A81" s="290" t="e">
        <f ca="1">_xlfn.XLOOKUP(B81,'MACROATTIVITÀ E'!C2699,'MACROATTIVITÀ E'!G2699)</f>
        <v>#NAME?</v>
      </c>
      <c r="B81" s="291" t="s">
        <v>348</v>
      </c>
      <c r="C81" s="291" t="s">
        <v>906</v>
      </c>
      <c r="D81" s="292" t="s">
        <v>316</v>
      </c>
      <c r="E81" s="292" t="s">
        <v>1049</v>
      </c>
      <c r="F81" s="293" t="s">
        <v>730</v>
      </c>
      <c r="G81" s="336">
        <f>'MACROATTIVITÀ E'!E2750</f>
        <v>812445.21</v>
      </c>
      <c r="H81" s="337">
        <f>'MACROATTIVITÀ E'!E2731</f>
        <v>572650.1</v>
      </c>
      <c r="I81" s="337">
        <f>'MACROATTIVITÀ E'!E2737</f>
        <v>0</v>
      </c>
      <c r="J81" s="337">
        <f>'MACROATTIVITÀ E'!E2732</f>
        <v>0</v>
      </c>
      <c r="K81" s="337">
        <f>'MACROATTIVITÀ E'!E2733</f>
        <v>0</v>
      </c>
      <c r="L81" s="337">
        <f>'MACROATTIVITÀ E'!E2734+'MACROATTIVITÀ E'!E2735+'MACROATTIVITÀ E'!E2736</f>
        <v>239795.11</v>
      </c>
      <c r="M81" s="338">
        <f>'MACROATTIVITÀ E'!$E2740</f>
        <v>0</v>
      </c>
      <c r="N81" s="338">
        <f>'MACROATTIVITÀ E'!$E2741</f>
        <v>0</v>
      </c>
      <c r="O81" s="338">
        <f>'MACROATTIVITÀ E'!$E2742</f>
        <v>0</v>
      </c>
      <c r="P81" s="338">
        <f>'MACROATTIVITÀ E'!$E2743</f>
        <v>0</v>
      </c>
      <c r="Q81" s="338">
        <f>'MACROATTIVITÀ E'!$E2744</f>
        <v>0</v>
      </c>
      <c r="R81" s="338">
        <f>'MACROATTIVITÀ E'!$E2745</f>
        <v>0</v>
      </c>
      <c r="S81" s="338">
        <f>'MACROATTIVITÀ E'!$E2746</f>
        <v>0</v>
      </c>
      <c r="T81" s="338">
        <f>'MACROATTIVITÀ E'!$E2747</f>
        <v>0</v>
      </c>
      <c r="U81" s="338">
        <f>'MACROATTIVITÀ E'!$E2748</f>
        <v>0</v>
      </c>
      <c r="V81" s="339">
        <f>'MACROATTIVITÀ E'!E2738+'MACROATTIVITÀ E'!E2739+'MACROATTIVITÀ E'!E2749</f>
        <v>0</v>
      </c>
      <c r="W81" s="340">
        <f>'MACROATTIVITÀ E'!G2750</f>
        <v>812445.21</v>
      </c>
      <c r="X81" s="337">
        <f>'MACROATTIVITÀ E'!G2731</f>
        <v>572650.1</v>
      </c>
      <c r="Y81" s="337">
        <f>'MACROATTIVITÀ E'!G2737</f>
        <v>0</v>
      </c>
      <c r="Z81" s="337">
        <f>'MACROATTIVITÀ E'!G2732</f>
        <v>0</v>
      </c>
      <c r="AA81" s="337">
        <f>'MACROATTIVITÀ E'!G2733</f>
        <v>0</v>
      </c>
      <c r="AB81" s="337">
        <f>'MACROATTIVITÀ E'!G2734+'MACROATTIVITÀ E'!G2735+'MACROATTIVITÀ E'!G2736</f>
        <v>239795.11</v>
      </c>
      <c r="AC81" s="338">
        <f>'MACROATTIVITÀ E'!$G2740</f>
        <v>0</v>
      </c>
      <c r="AD81" s="338">
        <f>'MACROATTIVITÀ E'!$G2741</f>
        <v>0</v>
      </c>
      <c r="AE81" s="338">
        <f>'MACROATTIVITÀ E'!$G2742</f>
        <v>0</v>
      </c>
      <c r="AF81" s="338">
        <f>'MACROATTIVITÀ E'!$G2743</f>
        <v>0</v>
      </c>
      <c r="AG81" s="338">
        <f>'MACROATTIVITÀ E'!$G2744</f>
        <v>0</v>
      </c>
      <c r="AH81" s="338">
        <f>'MACROATTIVITÀ E'!$G2745</f>
        <v>0</v>
      </c>
      <c r="AI81" s="338">
        <f>'MACROATTIVITÀ E'!$G2746</f>
        <v>0</v>
      </c>
      <c r="AJ81" s="338">
        <f>'MACROATTIVITÀ E'!$G2747</f>
        <v>0</v>
      </c>
      <c r="AK81" s="338">
        <f>'MACROATTIVITÀ E'!$G2748</f>
        <v>0</v>
      </c>
      <c r="AL81" s="338">
        <f>'MACROATTIVITÀ E'!G2738+'MACROATTIVITÀ E'!G2739+'MACROATTIVITÀ E'!G2749</f>
        <v>0</v>
      </c>
      <c r="AM81" s="336">
        <f>'MACROATTIVITÀ E'!I2750</f>
        <v>812445.21</v>
      </c>
      <c r="AN81" s="337">
        <f>'MACROATTIVITÀ E'!I2731</f>
        <v>572650.1</v>
      </c>
      <c r="AO81" s="337">
        <f>'MACROATTIVITÀ E'!I2737</f>
        <v>0</v>
      </c>
      <c r="AP81" s="337">
        <f>'MACROATTIVITÀ E'!I2732</f>
        <v>0</v>
      </c>
      <c r="AQ81" s="337">
        <f>'MACROATTIVITÀ E'!I2733</f>
        <v>0</v>
      </c>
      <c r="AR81" s="337">
        <f>'MACROATTIVITÀ E'!I2734+'MACROATTIVITÀ E'!I2735+'MACROATTIVITÀ E'!I2736</f>
        <v>239795.11</v>
      </c>
      <c r="AS81" s="338">
        <f>'MACROATTIVITÀ E'!$I2740</f>
        <v>0</v>
      </c>
      <c r="AT81" s="338">
        <f>'MACROATTIVITÀ E'!$I2741</f>
        <v>0</v>
      </c>
      <c r="AU81" s="338">
        <f>'MACROATTIVITÀ E'!$I2742</f>
        <v>0</v>
      </c>
      <c r="AV81" s="338">
        <f>'MACROATTIVITÀ E'!$I2743</f>
        <v>0</v>
      </c>
      <c r="AW81" s="338">
        <f>'MACROATTIVITÀ E'!$I2744</f>
        <v>0</v>
      </c>
      <c r="AX81" s="338">
        <f>'MACROATTIVITÀ E'!$I2745</f>
        <v>0</v>
      </c>
      <c r="AY81" s="338">
        <f>'MACROATTIVITÀ E'!$I2746</f>
        <v>0</v>
      </c>
      <c r="AZ81" s="338">
        <f>'MACROATTIVITÀ E'!$I2747</f>
        <v>0</v>
      </c>
      <c r="BA81" s="338">
        <f>'MACROATTIVITÀ E'!$I2748</f>
        <v>0</v>
      </c>
      <c r="BB81" s="339">
        <f>'MACROATTIVITÀ E'!I2738+'MACROATTIVITÀ E'!I2739+'MACROATTIVITÀ E'!I2749</f>
        <v>0</v>
      </c>
      <c r="BC81" s="336">
        <f>'MACROATTIVITÀ E'!K2750</f>
        <v>2437335.63</v>
      </c>
      <c r="BD81" s="337">
        <f>'MACROATTIVITÀ E'!K2731</f>
        <v>1717950.2999999998</v>
      </c>
      <c r="BE81" s="337">
        <f>'MACROATTIVITÀ E'!K2737</f>
        <v>0</v>
      </c>
      <c r="BF81" s="337">
        <f>'MACROATTIVITÀ E'!K2732</f>
        <v>0</v>
      </c>
      <c r="BG81" s="337">
        <f>'MACROATTIVITÀ E'!K2733</f>
        <v>0</v>
      </c>
      <c r="BH81" s="337">
        <f>'MACROATTIVITÀ E'!K2734+'MACROATTIVITÀ E'!K2735+'MACROATTIVITÀ E'!K2736</f>
        <v>719385.33</v>
      </c>
      <c r="BI81" s="338">
        <f>'MACROATTIVITÀ E'!$K2740</f>
        <v>0</v>
      </c>
      <c r="BJ81" s="338">
        <f>'MACROATTIVITÀ E'!$K2741</f>
        <v>0</v>
      </c>
      <c r="BK81" s="338">
        <f>'MACROATTIVITÀ E'!$K2742</f>
        <v>0</v>
      </c>
      <c r="BL81" s="338">
        <f>'MACROATTIVITÀ E'!$K2743</f>
        <v>0</v>
      </c>
      <c r="BM81" s="338">
        <f>'MACROATTIVITÀ E'!$K2744</f>
        <v>0</v>
      </c>
      <c r="BN81" s="338">
        <f>'MACROATTIVITÀ E'!$K2745</f>
        <v>0</v>
      </c>
      <c r="BO81" s="338">
        <f>'MACROATTIVITÀ E'!$K2746</f>
        <v>0</v>
      </c>
      <c r="BP81" s="338">
        <f>'MACROATTIVITÀ E'!$K2747</f>
        <v>0</v>
      </c>
      <c r="BQ81" s="338">
        <f>'MACROATTIVITÀ E'!$K2748</f>
        <v>0</v>
      </c>
      <c r="BR81" s="338">
        <f>'MACROATTIVITÀ E'!K2738+'MACROATTIVITÀ E'!K2739+'MACROATTIVITÀ E'!K2749</f>
        <v>0</v>
      </c>
      <c r="BS81" s="336">
        <f>'MACROATTIVITÀ E'!E2753</f>
        <v>812445.21</v>
      </c>
      <c r="BT81" s="337">
        <f>'MACROATTIVITÀ E'!E2754</f>
        <v>0</v>
      </c>
      <c r="BU81" s="337">
        <f>'MACROATTIVITÀ E'!E2755</f>
        <v>0</v>
      </c>
      <c r="BV81" s="337">
        <f>'MACROATTIVITÀ E'!E2756</f>
        <v>0</v>
      </c>
      <c r="BW81" s="337">
        <f>'MACROATTIVITÀ E'!E2757</f>
        <v>0</v>
      </c>
      <c r="BX81" s="337">
        <f>'MACROATTIVITÀ E'!E2758</f>
        <v>0</v>
      </c>
      <c r="BY81" s="337">
        <f>'MACROATTIVITÀ E'!E2759</f>
        <v>0</v>
      </c>
      <c r="BZ81" s="337">
        <f>'MACROATTIVITÀ E'!E2760</f>
        <v>0</v>
      </c>
      <c r="CA81" s="338">
        <v>0</v>
      </c>
      <c r="CB81" s="336">
        <f>'MACROATTIVITÀ E'!G2753</f>
        <v>812445.21</v>
      </c>
      <c r="CC81" s="337">
        <f>'MACROATTIVITÀ E'!G2754</f>
        <v>0</v>
      </c>
      <c r="CD81" s="337">
        <f>'MACROATTIVITÀ E'!G2755</f>
        <v>0</v>
      </c>
      <c r="CE81" s="337">
        <f>'MACROATTIVITÀ E'!G2756</f>
        <v>0</v>
      </c>
      <c r="CF81" s="337">
        <f>'MACROATTIVITÀ E'!G2757</f>
        <v>0</v>
      </c>
      <c r="CG81" s="337">
        <f>'MACROATTIVITÀ E'!G2758</f>
        <v>0</v>
      </c>
      <c r="CH81" s="337">
        <f>'MACROATTIVITÀ E'!G2759</f>
        <v>0</v>
      </c>
      <c r="CI81" s="337">
        <f>'MACROATTIVITÀ E'!G2760</f>
        <v>0</v>
      </c>
      <c r="CJ81" s="338">
        <v>0</v>
      </c>
      <c r="CK81" s="336">
        <f>'MACROATTIVITÀ E'!I2753</f>
        <v>812445.21</v>
      </c>
      <c r="CL81" s="337">
        <f>'MACROATTIVITÀ E'!I2754</f>
        <v>0</v>
      </c>
      <c r="CM81" s="337">
        <f>'MACROATTIVITÀ E'!I2755</f>
        <v>0</v>
      </c>
      <c r="CN81" s="337">
        <f>'MACROATTIVITÀ E'!I2756</f>
        <v>0</v>
      </c>
      <c r="CO81" s="337">
        <f>'MACROATTIVITÀ E'!I2757</f>
        <v>0</v>
      </c>
      <c r="CP81" s="337">
        <f>'MACROATTIVITÀ E'!I2758</f>
        <v>0</v>
      </c>
      <c r="CQ81" s="337">
        <f>'MACROATTIVITÀ E'!I2759</f>
        <v>0</v>
      </c>
      <c r="CR81" s="337">
        <f>'MACROATTIVITÀ E'!I2760</f>
        <v>0</v>
      </c>
      <c r="CS81" s="339">
        <v>0</v>
      </c>
      <c r="CT81" s="340">
        <f>'MACROATTIVITÀ E'!K2753</f>
        <v>2437335.63</v>
      </c>
      <c r="CU81" s="337">
        <f>'MACROATTIVITÀ E'!K2754</f>
        <v>0</v>
      </c>
      <c r="CV81" s="337">
        <f>'MACROATTIVITÀ E'!K2755</f>
        <v>0</v>
      </c>
      <c r="CW81" s="337">
        <f>'MACROATTIVITÀ E'!K2756</f>
        <v>0</v>
      </c>
      <c r="CX81" s="337">
        <f>'MACROATTIVITÀ E'!K2757</f>
        <v>0</v>
      </c>
      <c r="CY81" s="337">
        <f>'MACROATTIVITÀ E'!K2758</f>
        <v>0</v>
      </c>
      <c r="CZ81" s="337">
        <f>'MACROATTIVITÀ E'!K2759</f>
        <v>0</v>
      </c>
      <c r="DA81" s="337">
        <f>'MACROATTIVITÀ E'!K2760</f>
        <v>0</v>
      </c>
      <c r="DB81" s="339">
        <v>0</v>
      </c>
      <c r="DC81" s="299">
        <f>'MACROATTIVITÀ E'!E2714</f>
        <v>12</v>
      </c>
      <c r="DD81" s="300">
        <f>'MACROATTIVITÀ E'!E2715</f>
        <v>0</v>
      </c>
      <c r="DE81" s="300">
        <f>'MACROATTIVITÀ E'!E2717</f>
        <v>0</v>
      </c>
      <c r="DF81" s="300">
        <f>'MACROATTIVITÀ E'!E2718</f>
        <v>0</v>
      </c>
      <c r="DG81" s="300">
        <f>'MACROATTIVITÀ E'!E2720</f>
        <v>0</v>
      </c>
      <c r="DH81" s="300">
        <f>'MACROATTIVITÀ E'!E2721</f>
        <v>0</v>
      </c>
      <c r="DI81" s="300">
        <f>'MACROATTIVITÀ E'!E2723</f>
        <v>0</v>
      </c>
      <c r="DJ81" s="301">
        <f>'MACROATTIVITÀ E'!E2724</f>
        <v>0</v>
      </c>
      <c r="DK81" s="299">
        <f>'MACROATTIVITÀ E'!G2714</f>
        <v>12</v>
      </c>
      <c r="DL81" s="300">
        <f>'MACROATTIVITÀ E'!G2715</f>
        <v>0</v>
      </c>
      <c r="DM81" s="300">
        <f>'MACROATTIVITÀ E'!G2717</f>
        <v>0</v>
      </c>
      <c r="DN81" s="300">
        <f>'MACROATTIVITÀ E'!G2718</f>
        <v>0</v>
      </c>
      <c r="DO81" s="300">
        <f>'MACROATTIVITÀ E'!G2720</f>
        <v>0</v>
      </c>
      <c r="DP81" s="300">
        <f>'MACROATTIVITÀ E'!G2721</f>
        <v>0</v>
      </c>
      <c r="DQ81" s="300">
        <f>'MACROATTIVITÀ E'!G2723</f>
        <v>0</v>
      </c>
      <c r="DR81" s="301">
        <f>'MACROATTIVITÀ E'!G2724</f>
        <v>0</v>
      </c>
      <c r="DS81" s="299">
        <f>'MACROATTIVITÀ E'!I2714</f>
        <v>12</v>
      </c>
      <c r="DT81" s="300">
        <f>'MACROATTIVITÀ E'!I2715</f>
        <v>0</v>
      </c>
      <c r="DU81" s="300">
        <f>'MACROATTIVITÀ E'!I2717</f>
        <v>0</v>
      </c>
      <c r="DV81" s="300">
        <f>'MACROATTIVITÀ E'!I2718</f>
        <v>0</v>
      </c>
      <c r="DW81" s="300">
        <f>'MACROATTIVITÀ E'!I2720</f>
        <v>0</v>
      </c>
      <c r="DX81" s="300">
        <f>'MACROATTIVITÀ E'!I2721</f>
        <v>0</v>
      </c>
      <c r="DY81" s="300">
        <f>'MACROATTIVITÀ E'!I2723</f>
        <v>0</v>
      </c>
      <c r="DZ81" s="301">
        <f>'MACROATTIVITÀ E'!I2724</f>
        <v>0</v>
      </c>
      <c r="EA81" s="302">
        <f>'MACROATTIVITÀ E'!K2714</f>
        <v>36</v>
      </c>
      <c r="EB81" s="300">
        <f>'MACROATTIVITÀ E'!K2715</f>
        <v>0</v>
      </c>
      <c r="EC81" s="300">
        <f>'MACROATTIVITÀ E'!K2717</f>
        <v>0</v>
      </c>
      <c r="ED81" s="300">
        <f>'MACROATTIVITÀ E'!K2718</f>
        <v>0</v>
      </c>
      <c r="EE81" s="300">
        <f>'MACROATTIVITÀ E'!K2720</f>
        <v>0</v>
      </c>
      <c r="EF81" s="300">
        <f>'MACROATTIVITÀ E'!K2721</f>
        <v>0</v>
      </c>
      <c r="EG81" s="300">
        <f>'MACROATTIVITÀ E'!K2723</f>
        <v>0</v>
      </c>
      <c r="EH81" s="303">
        <f>'MACROATTIVITÀ E'!K2724</f>
        <v>0</v>
      </c>
      <c r="EI81" s="341" t="s">
        <v>430</v>
      </c>
    </row>
    <row r="82" spans="1:139">
      <c r="A82" s="290" t="e">
        <f ca="1">_xlfn.XLOOKUP(B82,'MACROATTIVITÀ E'!C2826,'MACROATTIVITÀ E'!G2826)</f>
        <v>#NAME?</v>
      </c>
      <c r="B82" s="291" t="s">
        <v>352</v>
      </c>
      <c r="C82" s="291" t="s">
        <v>906</v>
      </c>
      <c r="D82" s="292" t="s">
        <v>316</v>
      </c>
      <c r="E82" s="292" t="s">
        <v>686</v>
      </c>
      <c r="F82" s="293" t="s">
        <v>685</v>
      </c>
      <c r="G82" s="336">
        <f>'MACROATTIVITÀ E'!E2877</f>
        <v>389636.77</v>
      </c>
      <c r="H82" s="337">
        <f>'MACROATTIVITÀ E'!E2858</f>
        <v>389636.77</v>
      </c>
      <c r="I82" s="337">
        <f>'MACROATTIVITÀ E'!E2864</f>
        <v>0</v>
      </c>
      <c r="J82" s="337">
        <f>'MACROATTIVITÀ E'!E2859</f>
        <v>0</v>
      </c>
      <c r="K82" s="337">
        <f>'MACROATTIVITÀ E'!E2860</f>
        <v>0</v>
      </c>
      <c r="L82" s="337">
        <f>'MACROATTIVITÀ E'!E2861+'MACROATTIVITÀ E'!E2862+'MACROATTIVITÀ E'!E2863</f>
        <v>0</v>
      </c>
      <c r="M82" s="338">
        <f>'MACROATTIVITÀ E'!$E2867</f>
        <v>0</v>
      </c>
      <c r="N82" s="338">
        <f>'MACROATTIVITÀ E'!$E2868</f>
        <v>0</v>
      </c>
      <c r="O82" s="338">
        <f>'MACROATTIVITÀ E'!$E2869</f>
        <v>0</v>
      </c>
      <c r="P82" s="338">
        <f>'MACROATTIVITÀ E'!$E2870</f>
        <v>0</v>
      </c>
      <c r="Q82" s="338">
        <f>'MACROATTIVITÀ E'!$E2871</f>
        <v>0</v>
      </c>
      <c r="R82" s="338">
        <f>'MACROATTIVITÀ E'!$E2872</f>
        <v>0</v>
      </c>
      <c r="S82" s="338">
        <f>'MACROATTIVITÀ E'!$E2873</f>
        <v>0</v>
      </c>
      <c r="T82" s="338">
        <f>'MACROATTIVITÀ E'!$E2874</f>
        <v>0</v>
      </c>
      <c r="U82" s="338">
        <f>'MACROATTIVITÀ E'!$E2875</f>
        <v>0</v>
      </c>
      <c r="V82" s="339">
        <f>'MACROATTIVITÀ E'!E2865+'MACROATTIVITÀ E'!E2866+'MACROATTIVITÀ E'!E2876</f>
        <v>0</v>
      </c>
      <c r="W82" s="340">
        <f>'MACROATTIVITÀ E'!G2877</f>
        <v>389636.77</v>
      </c>
      <c r="X82" s="337">
        <f>'MACROATTIVITÀ E'!G2858</f>
        <v>389636.77</v>
      </c>
      <c r="Y82" s="337">
        <f>'MACROATTIVITÀ E'!G2864</f>
        <v>0</v>
      </c>
      <c r="Z82" s="337">
        <f>'MACROATTIVITÀ E'!G2859</f>
        <v>0</v>
      </c>
      <c r="AA82" s="337">
        <f>'MACROATTIVITÀ E'!G2860</f>
        <v>0</v>
      </c>
      <c r="AB82" s="337">
        <f>'MACROATTIVITÀ E'!G2861+'MACROATTIVITÀ E'!G2862+'MACROATTIVITÀ E'!G2863</f>
        <v>0</v>
      </c>
      <c r="AC82" s="338">
        <f>'MACROATTIVITÀ E'!$G2867</f>
        <v>0</v>
      </c>
      <c r="AD82" s="338">
        <f>'MACROATTIVITÀ E'!$G2868</f>
        <v>0</v>
      </c>
      <c r="AE82" s="338">
        <f>'MACROATTIVITÀ E'!$G2869</f>
        <v>0</v>
      </c>
      <c r="AF82" s="338">
        <f>'MACROATTIVITÀ E'!$G2870</f>
        <v>0</v>
      </c>
      <c r="AG82" s="338">
        <f>'MACROATTIVITÀ E'!$G2871</f>
        <v>0</v>
      </c>
      <c r="AH82" s="338">
        <f>'MACROATTIVITÀ E'!$G2872</f>
        <v>0</v>
      </c>
      <c r="AI82" s="338">
        <f>'MACROATTIVITÀ E'!$G2873</f>
        <v>0</v>
      </c>
      <c r="AJ82" s="338">
        <f>'MACROATTIVITÀ E'!$G2874</f>
        <v>0</v>
      </c>
      <c r="AK82" s="338">
        <f>'MACROATTIVITÀ E'!$G2875</f>
        <v>0</v>
      </c>
      <c r="AL82" s="338">
        <f>'MACROATTIVITÀ E'!G2865+'MACROATTIVITÀ E'!G2866+'MACROATTIVITÀ E'!G2876</f>
        <v>0</v>
      </c>
      <c r="AM82" s="336">
        <f>'MACROATTIVITÀ E'!I2877</f>
        <v>389636.77</v>
      </c>
      <c r="AN82" s="337">
        <f>'MACROATTIVITÀ E'!I2858</f>
        <v>389636.77</v>
      </c>
      <c r="AO82" s="337">
        <f>'MACROATTIVITÀ E'!I2864</f>
        <v>0</v>
      </c>
      <c r="AP82" s="337">
        <f>'MACROATTIVITÀ E'!I2859</f>
        <v>0</v>
      </c>
      <c r="AQ82" s="337">
        <f>'MACROATTIVITÀ E'!I2860</f>
        <v>0</v>
      </c>
      <c r="AR82" s="337">
        <f>'MACROATTIVITÀ E'!I2861+'MACROATTIVITÀ E'!I2862+'MACROATTIVITÀ E'!I2863</f>
        <v>0</v>
      </c>
      <c r="AS82" s="338">
        <f>'MACROATTIVITÀ E'!$I2867</f>
        <v>0</v>
      </c>
      <c r="AT82" s="338">
        <f>'MACROATTIVITÀ E'!$I2868</f>
        <v>0</v>
      </c>
      <c r="AU82" s="338">
        <f>'MACROATTIVITÀ E'!$I2869</f>
        <v>0</v>
      </c>
      <c r="AV82" s="338">
        <f>'MACROATTIVITÀ E'!$I2870</f>
        <v>0</v>
      </c>
      <c r="AW82" s="338">
        <f>'MACROATTIVITÀ E'!$I2871</f>
        <v>0</v>
      </c>
      <c r="AX82" s="338">
        <f>'MACROATTIVITÀ E'!$I2872</f>
        <v>0</v>
      </c>
      <c r="AY82" s="338">
        <f>'MACROATTIVITÀ E'!$I2873</f>
        <v>0</v>
      </c>
      <c r="AZ82" s="338">
        <f>'MACROATTIVITÀ E'!$I2874</f>
        <v>0</v>
      </c>
      <c r="BA82" s="338">
        <f>'MACROATTIVITÀ E'!$I2875</f>
        <v>0</v>
      </c>
      <c r="BB82" s="339">
        <f>'MACROATTIVITÀ E'!I2865+'MACROATTIVITÀ E'!I2866+'MACROATTIVITÀ E'!I2876</f>
        <v>0</v>
      </c>
      <c r="BC82" s="336">
        <f>'MACROATTIVITÀ E'!K2877</f>
        <v>1168910.31</v>
      </c>
      <c r="BD82" s="337">
        <f>'MACROATTIVITÀ E'!K2858</f>
        <v>1168910.31</v>
      </c>
      <c r="BE82" s="337">
        <f>'MACROATTIVITÀ E'!K2864</f>
        <v>0</v>
      </c>
      <c r="BF82" s="337">
        <f>'MACROATTIVITÀ E'!K2859</f>
        <v>0</v>
      </c>
      <c r="BG82" s="337">
        <f>'MACROATTIVITÀ E'!K2860</f>
        <v>0</v>
      </c>
      <c r="BH82" s="337">
        <f>'MACROATTIVITÀ E'!K2861+'MACROATTIVITÀ E'!K2862+'MACROATTIVITÀ E'!K2863</f>
        <v>0</v>
      </c>
      <c r="BI82" s="338">
        <f>'MACROATTIVITÀ E'!$K2867</f>
        <v>0</v>
      </c>
      <c r="BJ82" s="338">
        <f>'MACROATTIVITÀ E'!$K2868</f>
        <v>0</v>
      </c>
      <c r="BK82" s="338">
        <f>'MACROATTIVITÀ E'!$K2869</f>
        <v>0</v>
      </c>
      <c r="BL82" s="338">
        <f>'MACROATTIVITÀ E'!$K2870</f>
        <v>0</v>
      </c>
      <c r="BM82" s="338">
        <f>'MACROATTIVITÀ E'!$K2871</f>
        <v>0</v>
      </c>
      <c r="BN82" s="338">
        <f>'MACROATTIVITÀ E'!$K2872</f>
        <v>0</v>
      </c>
      <c r="BO82" s="338">
        <f>'MACROATTIVITÀ E'!$K2873</f>
        <v>0</v>
      </c>
      <c r="BP82" s="338">
        <f>'MACROATTIVITÀ E'!$K2874</f>
        <v>0</v>
      </c>
      <c r="BQ82" s="338">
        <f>'MACROATTIVITÀ E'!$K2875</f>
        <v>0</v>
      </c>
      <c r="BR82" s="338">
        <f>'MACROATTIVITÀ E'!K2865+'MACROATTIVITÀ E'!K2866+'MACROATTIVITÀ E'!K2876</f>
        <v>0</v>
      </c>
      <c r="BS82" s="336">
        <f>'MACROATTIVITÀ E'!E2880</f>
        <v>0</v>
      </c>
      <c r="BT82" s="337">
        <f>'MACROATTIVITÀ E'!E2881</f>
        <v>0</v>
      </c>
      <c r="BU82" s="337">
        <f>'MACROATTIVITÀ E'!E2882</f>
        <v>267397.78999999998</v>
      </c>
      <c r="BV82" s="337">
        <f>'MACROATTIVITÀ E'!E2883</f>
        <v>122238.98</v>
      </c>
      <c r="BW82" s="337">
        <f>'MACROATTIVITÀ E'!E2884</f>
        <v>0</v>
      </c>
      <c r="BX82" s="337">
        <f>'MACROATTIVITÀ E'!E2885</f>
        <v>0</v>
      </c>
      <c r="BY82" s="337">
        <f>'MACROATTIVITÀ E'!E2886</f>
        <v>0</v>
      </c>
      <c r="BZ82" s="337">
        <f>'MACROATTIVITÀ E'!E2887</f>
        <v>0</v>
      </c>
      <c r="CA82" s="338">
        <v>0</v>
      </c>
      <c r="CB82" s="336">
        <f>'MACROATTIVITÀ E'!G2880</f>
        <v>0</v>
      </c>
      <c r="CC82" s="337">
        <f>'MACROATTIVITÀ E'!G2881</f>
        <v>0</v>
      </c>
      <c r="CD82" s="337">
        <f>'MACROATTIVITÀ E'!G2882</f>
        <v>267397.78999999998</v>
      </c>
      <c r="CE82" s="337">
        <f>'MACROATTIVITÀ E'!G2883</f>
        <v>122238.98</v>
      </c>
      <c r="CF82" s="337">
        <f>'MACROATTIVITÀ E'!G2884</f>
        <v>0</v>
      </c>
      <c r="CG82" s="337">
        <f>'MACROATTIVITÀ E'!G2885</f>
        <v>0</v>
      </c>
      <c r="CH82" s="337">
        <f>'MACROATTIVITÀ E'!G2886</f>
        <v>0</v>
      </c>
      <c r="CI82" s="337">
        <f>'MACROATTIVITÀ E'!G2887</f>
        <v>0</v>
      </c>
      <c r="CJ82" s="338">
        <v>0</v>
      </c>
      <c r="CK82" s="336">
        <f>'MACROATTIVITÀ E'!I2880</f>
        <v>0</v>
      </c>
      <c r="CL82" s="337">
        <f>'MACROATTIVITÀ E'!I2881</f>
        <v>0</v>
      </c>
      <c r="CM82" s="337">
        <f>'MACROATTIVITÀ E'!I2882</f>
        <v>267397.78999999998</v>
      </c>
      <c r="CN82" s="337">
        <f>'MACROATTIVITÀ E'!I2883</f>
        <v>122238.98</v>
      </c>
      <c r="CO82" s="337">
        <f>'MACROATTIVITÀ E'!I2884</f>
        <v>0</v>
      </c>
      <c r="CP82" s="337">
        <f>'MACROATTIVITÀ E'!I2885</f>
        <v>0</v>
      </c>
      <c r="CQ82" s="337">
        <f>'MACROATTIVITÀ E'!I2886</f>
        <v>0</v>
      </c>
      <c r="CR82" s="337">
        <f>'MACROATTIVITÀ E'!I2887</f>
        <v>0</v>
      </c>
      <c r="CS82" s="339">
        <v>0</v>
      </c>
      <c r="CT82" s="340">
        <f>'MACROATTIVITÀ E'!K2880</f>
        <v>0</v>
      </c>
      <c r="CU82" s="337">
        <f>'MACROATTIVITÀ E'!K2881</f>
        <v>0</v>
      </c>
      <c r="CV82" s="337">
        <f>'MACROATTIVITÀ E'!K2882</f>
        <v>802193.36999999988</v>
      </c>
      <c r="CW82" s="337">
        <f>'MACROATTIVITÀ E'!K2883</f>
        <v>366716.94</v>
      </c>
      <c r="CX82" s="337">
        <f>'MACROATTIVITÀ E'!K2884</f>
        <v>0</v>
      </c>
      <c r="CY82" s="337">
        <f>'MACROATTIVITÀ E'!K2885</f>
        <v>0</v>
      </c>
      <c r="CZ82" s="337">
        <f>'MACROATTIVITÀ E'!K2886</f>
        <v>0</v>
      </c>
      <c r="DA82" s="337">
        <f>'MACROATTIVITÀ E'!K2887</f>
        <v>0</v>
      </c>
      <c r="DB82" s="339">
        <v>0</v>
      </c>
      <c r="DC82" s="299">
        <f>'MACROATTIVITÀ E'!E2841</f>
        <v>0</v>
      </c>
      <c r="DD82" s="300">
        <f>'MACROATTIVITÀ E'!E2842</f>
        <v>0</v>
      </c>
      <c r="DE82" s="300">
        <f>'MACROATTIVITÀ E'!E2844</f>
        <v>35</v>
      </c>
      <c r="DF82" s="300">
        <f>'MACROATTIVITÀ E'!E2845</f>
        <v>15</v>
      </c>
      <c r="DG82" s="300">
        <f>'MACROATTIVITÀ E'!E2847</f>
        <v>0</v>
      </c>
      <c r="DH82" s="300">
        <f>'MACROATTIVITÀ E'!E2848</f>
        <v>0</v>
      </c>
      <c r="DI82" s="300">
        <f>'MACROATTIVITÀ E'!E2850</f>
        <v>0</v>
      </c>
      <c r="DJ82" s="301">
        <f>'MACROATTIVITÀ E'!E2851</f>
        <v>0</v>
      </c>
      <c r="DK82" s="299">
        <f>'MACROATTIVITÀ E'!G2841</f>
        <v>0</v>
      </c>
      <c r="DL82" s="300">
        <f>'MACROATTIVITÀ E'!G2842</f>
        <v>0</v>
      </c>
      <c r="DM82" s="300">
        <f>'MACROATTIVITÀ E'!G2844</f>
        <v>35</v>
      </c>
      <c r="DN82" s="300">
        <f>'MACROATTIVITÀ E'!G2845</f>
        <v>15</v>
      </c>
      <c r="DO82" s="300">
        <f>'MACROATTIVITÀ E'!G2847</f>
        <v>0</v>
      </c>
      <c r="DP82" s="300">
        <f>'MACROATTIVITÀ E'!G2848</f>
        <v>0</v>
      </c>
      <c r="DQ82" s="300">
        <f>'MACROATTIVITÀ E'!G2850</f>
        <v>0</v>
      </c>
      <c r="DR82" s="301">
        <f>'MACROATTIVITÀ E'!G2851</f>
        <v>0</v>
      </c>
      <c r="DS82" s="299">
        <f>'MACROATTIVITÀ E'!I2841</f>
        <v>0</v>
      </c>
      <c r="DT82" s="300">
        <f>'MACROATTIVITÀ E'!I2842</f>
        <v>0</v>
      </c>
      <c r="DU82" s="300">
        <f>'MACROATTIVITÀ E'!I2844</f>
        <v>35</v>
      </c>
      <c r="DV82" s="300">
        <f>'MACROATTIVITÀ E'!I2845</f>
        <v>15</v>
      </c>
      <c r="DW82" s="300">
        <f>'MACROATTIVITÀ E'!I2847</f>
        <v>0</v>
      </c>
      <c r="DX82" s="300">
        <f>'MACROATTIVITÀ E'!I2848</f>
        <v>0</v>
      </c>
      <c r="DY82" s="300">
        <f>'MACROATTIVITÀ E'!I2850</f>
        <v>0</v>
      </c>
      <c r="DZ82" s="301">
        <f>'MACROATTIVITÀ E'!I2851</f>
        <v>0</v>
      </c>
      <c r="EA82" s="302">
        <f>'MACROATTIVITÀ E'!K2841</f>
        <v>0</v>
      </c>
      <c r="EB82" s="300">
        <f>'MACROATTIVITÀ E'!K2842</f>
        <v>0</v>
      </c>
      <c r="EC82" s="300">
        <f>'MACROATTIVITÀ E'!K2844</f>
        <v>105</v>
      </c>
      <c r="ED82" s="300">
        <f>'MACROATTIVITÀ E'!K2845</f>
        <v>45</v>
      </c>
      <c r="EE82" s="300">
        <f>'MACROATTIVITÀ E'!K2847</f>
        <v>0</v>
      </c>
      <c r="EF82" s="300">
        <f>'MACROATTIVITÀ E'!K2848</f>
        <v>0</v>
      </c>
      <c r="EG82" s="300">
        <f>'MACROATTIVITÀ E'!K2850</f>
        <v>0</v>
      </c>
      <c r="EH82" s="303">
        <f>'MACROATTIVITÀ E'!K2851</f>
        <v>0</v>
      </c>
      <c r="EI82" s="341" t="s">
        <v>497</v>
      </c>
    </row>
    <row r="83" spans="1:139">
      <c r="A83" s="306" t="e">
        <f ca="1">_xlfn.XLOOKUP(B83,'MACROATTIVITÀ E'!C2953,'MACROATTIVITÀ E'!G2953)</f>
        <v>#NAME?</v>
      </c>
      <c r="B83" s="307" t="s">
        <v>356</v>
      </c>
      <c r="C83" s="307" t="s">
        <v>906</v>
      </c>
      <c r="D83" s="308" t="s">
        <v>316</v>
      </c>
      <c r="E83" s="308" t="s">
        <v>692</v>
      </c>
      <c r="F83" s="309" t="s">
        <v>691</v>
      </c>
      <c r="G83" s="364">
        <f>'MACROATTIVITÀ E'!E3004</f>
        <v>0</v>
      </c>
      <c r="H83" s="365">
        <f>'MACROATTIVITÀ E'!E2985</f>
        <v>0</v>
      </c>
      <c r="I83" s="365">
        <f>'MACROATTIVITÀ E'!E2991</f>
        <v>0</v>
      </c>
      <c r="J83" s="365">
        <f>'MACROATTIVITÀ E'!E2986</f>
        <v>0</v>
      </c>
      <c r="K83" s="365">
        <f>'MACROATTIVITÀ E'!E2987</f>
        <v>0</v>
      </c>
      <c r="L83" s="365">
        <f>'MACROATTIVITÀ E'!E2988+'MACROATTIVITÀ E'!E2989+'MACROATTIVITÀ E'!E2990</f>
        <v>0</v>
      </c>
      <c r="M83" s="366">
        <f>'MACROATTIVITÀ E'!$E2994</f>
        <v>0</v>
      </c>
      <c r="N83" s="366">
        <f>'MACROATTIVITÀ E'!$E2995</f>
        <v>0</v>
      </c>
      <c r="O83" s="366">
        <f>'MACROATTIVITÀ E'!$E2996</f>
        <v>0</v>
      </c>
      <c r="P83" s="366">
        <f>'MACROATTIVITÀ E'!$E2997</f>
        <v>0</v>
      </c>
      <c r="Q83" s="366">
        <f>'MACROATTIVITÀ E'!$E2998</f>
        <v>0</v>
      </c>
      <c r="R83" s="366">
        <f>'MACROATTIVITÀ E'!$E2999</f>
        <v>0</v>
      </c>
      <c r="S83" s="366">
        <f>'MACROATTIVITÀ E'!$E3000</f>
        <v>0</v>
      </c>
      <c r="T83" s="366">
        <f>'MACROATTIVITÀ E'!$E3001</f>
        <v>0</v>
      </c>
      <c r="U83" s="366">
        <f>'MACROATTIVITÀ E'!$E3002</f>
        <v>0</v>
      </c>
      <c r="V83" s="367">
        <f>'MACROATTIVITÀ E'!E2992+'MACROATTIVITÀ E'!E2993+'MACROATTIVITÀ E'!E3003</f>
        <v>0</v>
      </c>
      <c r="W83" s="368">
        <f>'MACROATTIVITÀ E'!G3004</f>
        <v>0</v>
      </c>
      <c r="X83" s="365">
        <f>'MACROATTIVITÀ E'!G2985</f>
        <v>0</v>
      </c>
      <c r="Y83" s="365">
        <f>'MACROATTIVITÀ E'!G2991</f>
        <v>0</v>
      </c>
      <c r="Z83" s="365">
        <f>'MACROATTIVITÀ E'!G2986</f>
        <v>0</v>
      </c>
      <c r="AA83" s="365">
        <f>'MACROATTIVITÀ E'!G2987</f>
        <v>0</v>
      </c>
      <c r="AB83" s="365">
        <f>'MACROATTIVITÀ E'!G2988+'MACROATTIVITÀ E'!G2989+'MACROATTIVITÀ E'!G2990</f>
        <v>0</v>
      </c>
      <c r="AC83" s="366">
        <f>'MACROATTIVITÀ E'!$G2994</f>
        <v>0</v>
      </c>
      <c r="AD83" s="366">
        <f>'MACROATTIVITÀ E'!$G2995</f>
        <v>0</v>
      </c>
      <c r="AE83" s="366">
        <f>'MACROATTIVITÀ E'!$G2996</f>
        <v>0</v>
      </c>
      <c r="AF83" s="366">
        <f>'MACROATTIVITÀ E'!$G2997</f>
        <v>0</v>
      </c>
      <c r="AG83" s="366">
        <f>'MACROATTIVITÀ E'!$G2998</f>
        <v>0</v>
      </c>
      <c r="AH83" s="366">
        <f>'MACROATTIVITÀ E'!$G2999</f>
        <v>0</v>
      </c>
      <c r="AI83" s="366">
        <f>'MACROATTIVITÀ E'!$G3000</f>
        <v>0</v>
      </c>
      <c r="AJ83" s="366">
        <f>'MACROATTIVITÀ E'!$G3001</f>
        <v>0</v>
      </c>
      <c r="AK83" s="366">
        <f>'MACROATTIVITÀ E'!$G3002</f>
        <v>0</v>
      </c>
      <c r="AL83" s="366">
        <f>'MACROATTIVITÀ E'!G2992+'MACROATTIVITÀ E'!G2993+'MACROATTIVITÀ E'!G3003</f>
        <v>0</v>
      </c>
      <c r="AM83" s="364">
        <f>'MACROATTIVITÀ E'!I3004</f>
        <v>0</v>
      </c>
      <c r="AN83" s="365">
        <f>'MACROATTIVITÀ E'!I2985</f>
        <v>0</v>
      </c>
      <c r="AO83" s="365">
        <f>'MACROATTIVITÀ E'!I2991</f>
        <v>0</v>
      </c>
      <c r="AP83" s="365">
        <f>'MACROATTIVITÀ E'!I2986</f>
        <v>0</v>
      </c>
      <c r="AQ83" s="365">
        <f>'MACROATTIVITÀ E'!I2987</f>
        <v>0</v>
      </c>
      <c r="AR83" s="365">
        <f>'MACROATTIVITÀ E'!I2988+'MACROATTIVITÀ E'!I2989+'MACROATTIVITÀ E'!I2990</f>
        <v>0</v>
      </c>
      <c r="AS83" s="366">
        <f>'MACROATTIVITÀ E'!$I2994</f>
        <v>0</v>
      </c>
      <c r="AT83" s="366">
        <f>'MACROATTIVITÀ E'!$I2995</f>
        <v>0</v>
      </c>
      <c r="AU83" s="366">
        <f>'MACROATTIVITÀ E'!$I2996</f>
        <v>0</v>
      </c>
      <c r="AV83" s="366">
        <f>'MACROATTIVITÀ E'!$I2997</f>
        <v>0</v>
      </c>
      <c r="AW83" s="366">
        <f>'MACROATTIVITÀ E'!$I2998</f>
        <v>0</v>
      </c>
      <c r="AX83" s="366">
        <f>'MACROATTIVITÀ E'!$I2999</f>
        <v>0</v>
      </c>
      <c r="AY83" s="366">
        <f>'MACROATTIVITÀ E'!$I3000</f>
        <v>0</v>
      </c>
      <c r="AZ83" s="366">
        <f>'MACROATTIVITÀ E'!$I3001</f>
        <v>0</v>
      </c>
      <c r="BA83" s="366">
        <f>'MACROATTIVITÀ E'!$I3002</f>
        <v>0</v>
      </c>
      <c r="BB83" s="367">
        <f>'MACROATTIVITÀ E'!I2992+'MACROATTIVITÀ E'!I2993+'MACROATTIVITÀ E'!I3003</f>
        <v>0</v>
      </c>
      <c r="BC83" s="364">
        <f>'MACROATTIVITÀ E'!K3004</f>
        <v>0</v>
      </c>
      <c r="BD83" s="365">
        <f>'MACROATTIVITÀ E'!K2985</f>
        <v>0</v>
      </c>
      <c r="BE83" s="365">
        <f>'MACROATTIVITÀ E'!K2991</f>
        <v>0</v>
      </c>
      <c r="BF83" s="365">
        <f>'MACROATTIVITÀ E'!K2986</f>
        <v>0</v>
      </c>
      <c r="BG83" s="365">
        <f>'MACROATTIVITÀ E'!K2987</f>
        <v>0</v>
      </c>
      <c r="BH83" s="365">
        <f>'MACROATTIVITÀ E'!K2988+'MACROATTIVITÀ E'!K2989+'MACROATTIVITÀ E'!K2990</f>
        <v>0</v>
      </c>
      <c r="BI83" s="366">
        <f>'MACROATTIVITÀ E'!$K2994</f>
        <v>0</v>
      </c>
      <c r="BJ83" s="366">
        <f>'MACROATTIVITÀ E'!$K2995</f>
        <v>0</v>
      </c>
      <c r="BK83" s="366">
        <f>'MACROATTIVITÀ E'!$K2996</f>
        <v>0</v>
      </c>
      <c r="BL83" s="366">
        <f>'MACROATTIVITÀ E'!$K2997</f>
        <v>0</v>
      </c>
      <c r="BM83" s="366">
        <f>'MACROATTIVITÀ E'!$K2998</f>
        <v>0</v>
      </c>
      <c r="BN83" s="366">
        <f>'MACROATTIVITÀ E'!$K2999</f>
        <v>0</v>
      </c>
      <c r="BO83" s="366">
        <f>'MACROATTIVITÀ E'!$K3000</f>
        <v>0</v>
      </c>
      <c r="BP83" s="366">
        <f>'MACROATTIVITÀ E'!$K3001</f>
        <v>0</v>
      </c>
      <c r="BQ83" s="366">
        <f>'MACROATTIVITÀ E'!$K3002</f>
        <v>0</v>
      </c>
      <c r="BR83" s="366">
        <f>'MACROATTIVITÀ E'!K2992+'MACROATTIVITÀ E'!K2993+'MACROATTIVITÀ E'!K3003</f>
        <v>0</v>
      </c>
      <c r="BS83" s="364">
        <f>'MACROATTIVITÀ E'!E3007</f>
        <v>0</v>
      </c>
      <c r="BT83" s="365">
        <f>'MACROATTIVITÀ E'!E3008</f>
        <v>0</v>
      </c>
      <c r="BU83" s="365">
        <f>'MACROATTIVITÀ E'!E3009</f>
        <v>0</v>
      </c>
      <c r="BV83" s="365">
        <f>'MACROATTIVITÀ E'!E3010</f>
        <v>0</v>
      </c>
      <c r="BW83" s="365">
        <f>'MACROATTIVITÀ E'!E3011</f>
        <v>0</v>
      </c>
      <c r="BX83" s="365">
        <f>'MACROATTIVITÀ E'!E3012</f>
        <v>0</v>
      </c>
      <c r="BY83" s="365">
        <f>'MACROATTIVITÀ E'!E3013</f>
        <v>0</v>
      </c>
      <c r="BZ83" s="365">
        <f>'MACROATTIVITÀ E'!E3014</f>
        <v>0</v>
      </c>
      <c r="CA83" s="366">
        <v>0</v>
      </c>
      <c r="CB83" s="364">
        <f>'MACROATTIVITÀ E'!G3007</f>
        <v>0</v>
      </c>
      <c r="CC83" s="365">
        <f>'MACROATTIVITÀ E'!G3008</f>
        <v>0</v>
      </c>
      <c r="CD83" s="365">
        <f>'MACROATTIVITÀ E'!G3009</f>
        <v>0</v>
      </c>
      <c r="CE83" s="365">
        <f>'MACROATTIVITÀ E'!G3010</f>
        <v>0</v>
      </c>
      <c r="CF83" s="365">
        <f>'MACROATTIVITÀ E'!G3011</f>
        <v>0</v>
      </c>
      <c r="CG83" s="365">
        <f>'MACROATTIVITÀ E'!G3012</f>
        <v>0</v>
      </c>
      <c r="CH83" s="365">
        <f>'MACROATTIVITÀ E'!G3013</f>
        <v>0</v>
      </c>
      <c r="CI83" s="365">
        <f>'MACROATTIVITÀ E'!G3014</f>
        <v>0</v>
      </c>
      <c r="CJ83" s="366">
        <v>0</v>
      </c>
      <c r="CK83" s="364">
        <f>'MACROATTIVITÀ E'!I3007</f>
        <v>0</v>
      </c>
      <c r="CL83" s="365">
        <f>'MACROATTIVITÀ E'!I3008</f>
        <v>0</v>
      </c>
      <c r="CM83" s="365">
        <f>'MACROATTIVITÀ E'!I3009</f>
        <v>0</v>
      </c>
      <c r="CN83" s="365">
        <f>'MACROATTIVITÀ E'!I3010</f>
        <v>0</v>
      </c>
      <c r="CO83" s="365">
        <f>'MACROATTIVITÀ E'!I3011</f>
        <v>0</v>
      </c>
      <c r="CP83" s="365">
        <f>'MACROATTIVITÀ E'!I3012</f>
        <v>0</v>
      </c>
      <c r="CQ83" s="365">
        <f>'MACROATTIVITÀ E'!I3013</f>
        <v>0</v>
      </c>
      <c r="CR83" s="365">
        <f>'MACROATTIVITÀ E'!I3014</f>
        <v>0</v>
      </c>
      <c r="CS83" s="367">
        <v>0</v>
      </c>
      <c r="CT83" s="368">
        <f>'MACROATTIVITÀ E'!K2118</f>
        <v>0</v>
      </c>
      <c r="CU83" s="365">
        <f>'MACROATTIVITÀ E'!K2119</f>
        <v>0</v>
      </c>
      <c r="CV83" s="365">
        <f>'MACROATTIVITÀ E'!K2120</f>
        <v>0</v>
      </c>
      <c r="CW83" s="365">
        <f>'MACROATTIVITÀ E'!K2121</f>
        <v>0</v>
      </c>
      <c r="CX83" s="365">
        <f>'MACROATTIVITÀ E'!K2122</f>
        <v>0</v>
      </c>
      <c r="CY83" s="365">
        <f>'MACROATTIVITÀ E'!K2123</f>
        <v>0</v>
      </c>
      <c r="CZ83" s="365">
        <f>'MACROATTIVITÀ E'!K3013</f>
        <v>0</v>
      </c>
      <c r="DA83" s="365">
        <f>'MACROATTIVITÀ E'!K3014</f>
        <v>0</v>
      </c>
      <c r="DB83" s="367">
        <v>0</v>
      </c>
      <c r="DC83" s="315">
        <f>'MACROATTIVITÀ E'!E2079</f>
        <v>0</v>
      </c>
      <c r="DD83" s="316">
        <f>'MACROATTIVITÀ E'!E2080</f>
        <v>0</v>
      </c>
      <c r="DE83" s="316">
        <f>'MACROATTIVITÀ E'!E2082</f>
        <v>0</v>
      </c>
      <c r="DF83" s="316">
        <f>'MACROATTIVITÀ E'!E2083</f>
        <v>0</v>
      </c>
      <c r="DG83" s="316">
        <f>'MACROATTIVITÀ E'!E2085</f>
        <v>0</v>
      </c>
      <c r="DH83" s="316">
        <f>'MACROATTIVITÀ E'!E2086</f>
        <v>0</v>
      </c>
      <c r="DI83" s="316">
        <f>'MACROATTIVITÀ E'!E2977</f>
        <v>0</v>
      </c>
      <c r="DJ83" s="317">
        <f>'MACROATTIVITÀ E'!E2978</f>
        <v>0</v>
      </c>
      <c r="DK83" s="315">
        <f>'MACROATTIVITÀ E'!G2079</f>
        <v>0</v>
      </c>
      <c r="DL83" s="316">
        <f>'MACROATTIVITÀ E'!G2080</f>
        <v>0</v>
      </c>
      <c r="DM83" s="316">
        <f>'MACROATTIVITÀ E'!G2082</f>
        <v>0</v>
      </c>
      <c r="DN83" s="316">
        <f>'MACROATTIVITÀ E'!G2083</f>
        <v>0</v>
      </c>
      <c r="DO83" s="316">
        <f>'MACROATTIVITÀ E'!G2085</f>
        <v>0</v>
      </c>
      <c r="DP83" s="316">
        <f>'MACROATTIVITÀ E'!G2086</f>
        <v>0</v>
      </c>
      <c r="DQ83" s="316">
        <f>'MACROATTIVITÀ E'!G2977</f>
        <v>0</v>
      </c>
      <c r="DR83" s="317">
        <f>'MACROATTIVITÀ E'!G2978</f>
        <v>0</v>
      </c>
      <c r="DS83" s="315">
        <f>'MACROATTIVITÀ E'!I2079</f>
        <v>0</v>
      </c>
      <c r="DT83" s="316">
        <f>'MACROATTIVITÀ E'!I2080</f>
        <v>0</v>
      </c>
      <c r="DU83" s="316">
        <f>'MACROATTIVITÀ E'!I2082</f>
        <v>0</v>
      </c>
      <c r="DV83" s="316">
        <f>'MACROATTIVITÀ E'!I2083</f>
        <v>0</v>
      </c>
      <c r="DW83" s="316">
        <f>'MACROATTIVITÀ E'!I2085</f>
        <v>0</v>
      </c>
      <c r="DX83" s="316">
        <f>'MACROATTIVITÀ E'!I2086</f>
        <v>0</v>
      </c>
      <c r="DY83" s="316">
        <f>'MACROATTIVITÀ E'!I2977</f>
        <v>0</v>
      </c>
      <c r="DZ83" s="317">
        <f>'MACROATTIVITÀ E'!I2978</f>
        <v>0</v>
      </c>
      <c r="EA83" s="318">
        <f>'MACROATTIVITÀ E'!K2079</f>
        <v>0</v>
      </c>
      <c r="EB83" s="316">
        <f>'MACROATTIVITÀ E'!K2080</f>
        <v>0</v>
      </c>
      <c r="EC83" s="316">
        <f>'MACROATTIVITÀ E'!K2082</f>
        <v>0</v>
      </c>
      <c r="ED83" s="316">
        <f>'MACROATTIVITÀ E'!K2083</f>
        <v>0</v>
      </c>
      <c r="EE83" s="316">
        <f>'MACROATTIVITÀ E'!K2085</f>
        <v>0</v>
      </c>
      <c r="EF83" s="316">
        <f>'MACROATTIVITÀ E'!K2086</f>
        <v>0</v>
      </c>
      <c r="EG83" s="316">
        <f>'MACROATTIVITÀ E'!K2977</f>
        <v>0</v>
      </c>
      <c r="EH83" s="319">
        <f>'MACROATTIVITÀ E'!K2978</f>
        <v>0</v>
      </c>
      <c r="EI83" s="369" t="s">
        <v>497</v>
      </c>
    </row>
    <row r="84" spans="1:139">
      <c r="A84" s="321" t="e">
        <f ca="1">_xlfn.XLOOKUP(B84,'AZIONI DI SISTEMA'!C30,'AZIONI DI SISTEMA'!G30)</f>
        <v>#NAME?</v>
      </c>
      <c r="B84" s="322" t="s">
        <v>42</v>
      </c>
      <c r="C84" s="322" t="s">
        <v>42</v>
      </c>
      <c r="D84" s="323" t="s">
        <v>41</v>
      </c>
      <c r="E84" s="323" t="s">
        <v>41</v>
      </c>
      <c r="F84" s="324" t="s">
        <v>43</v>
      </c>
      <c r="G84" s="325">
        <f>'AZIONI DI SISTEMA'!E81</f>
        <v>57345.22</v>
      </c>
      <c r="H84" s="326">
        <f>'AZIONI DI SISTEMA'!E62</f>
        <v>24925</v>
      </c>
      <c r="I84" s="326">
        <f>'AZIONI DI SISTEMA'!E68</f>
        <v>0</v>
      </c>
      <c r="J84" s="326">
        <f>'AZIONI DI SISTEMA'!E63</f>
        <v>1227.92</v>
      </c>
      <c r="K84" s="326">
        <f>'AZIONI DI SISTEMA'!E64</f>
        <v>0</v>
      </c>
      <c r="L84" s="326">
        <f>'AZIONI DI SISTEMA'!E65+'AZIONI DI SISTEMA'!E66+'AZIONI DI SISTEMA'!E67</f>
        <v>31192.3</v>
      </c>
      <c r="M84" s="327">
        <f>'AZIONI DI SISTEMA'!$E71</f>
        <v>0</v>
      </c>
      <c r="N84" s="327">
        <f>'AZIONI DI SISTEMA'!$E72</f>
        <v>0</v>
      </c>
      <c r="O84" s="327">
        <f>'AZIONI DI SISTEMA'!$E73</f>
        <v>0</v>
      </c>
      <c r="P84" s="327">
        <f>'AZIONI DI SISTEMA'!$E74</f>
        <v>0</v>
      </c>
      <c r="Q84" s="327">
        <f>'AZIONI DI SISTEMA'!$E75</f>
        <v>0</v>
      </c>
      <c r="R84" s="327">
        <f>'AZIONI DI SISTEMA'!$E76</f>
        <v>0</v>
      </c>
      <c r="S84" s="327">
        <f>'AZIONI DI SISTEMA'!$E77</f>
        <v>0</v>
      </c>
      <c r="T84" s="327">
        <f>'AZIONI DI SISTEMA'!$E78</f>
        <v>0</v>
      </c>
      <c r="U84" s="327">
        <f>'AZIONI DI SISTEMA'!$E79</f>
        <v>0</v>
      </c>
      <c r="V84" s="328">
        <f>'AZIONI DI SISTEMA'!E69+'AZIONI DI SISTEMA'!E70+'AZIONI DI SISTEMA'!E80</f>
        <v>0</v>
      </c>
      <c r="W84" s="329">
        <f>'AZIONI DI SISTEMA'!G81</f>
        <v>57345.22</v>
      </c>
      <c r="X84" s="326">
        <f>'AZIONI DI SISTEMA'!G62</f>
        <v>24925</v>
      </c>
      <c r="Y84" s="326">
        <f>'AZIONI DI SISTEMA'!G68</f>
        <v>0</v>
      </c>
      <c r="Z84" s="326">
        <f>'AZIONI DI SISTEMA'!G63</f>
        <v>1227.92</v>
      </c>
      <c r="AA84" s="326">
        <f>'AZIONI DI SISTEMA'!G64</f>
        <v>0</v>
      </c>
      <c r="AB84" s="326">
        <f>'AZIONI DI SISTEMA'!G65+'AZIONI DI SISTEMA'!G66+'AZIONI DI SISTEMA'!G67</f>
        <v>31192.3</v>
      </c>
      <c r="AC84" s="327">
        <f>'AZIONI DI SISTEMA'!$G71</f>
        <v>0</v>
      </c>
      <c r="AD84" s="327">
        <f>'AZIONI DI SISTEMA'!$G72</f>
        <v>0</v>
      </c>
      <c r="AE84" s="327">
        <f>'AZIONI DI SISTEMA'!$G73</f>
        <v>0</v>
      </c>
      <c r="AF84" s="327">
        <f>'AZIONI DI SISTEMA'!$G74</f>
        <v>0</v>
      </c>
      <c r="AG84" s="327">
        <f>'AZIONI DI SISTEMA'!$G75</f>
        <v>0</v>
      </c>
      <c r="AH84" s="327">
        <f>'AZIONI DI SISTEMA'!$G76</f>
        <v>0</v>
      </c>
      <c r="AI84" s="327">
        <f>'AZIONI DI SISTEMA'!$G77</f>
        <v>0</v>
      </c>
      <c r="AJ84" s="327">
        <f>'AZIONI DI SISTEMA'!$G78</f>
        <v>0</v>
      </c>
      <c r="AK84" s="327">
        <f>'AZIONI DI SISTEMA'!$G79</f>
        <v>0</v>
      </c>
      <c r="AL84" s="327">
        <f>'AZIONI DI SISTEMA'!G69+'AZIONI DI SISTEMA'!G70+'AZIONI DI SISTEMA'!G80</f>
        <v>0</v>
      </c>
      <c r="AM84" s="325">
        <f>'AZIONI DI SISTEMA'!I81</f>
        <v>57345.22</v>
      </c>
      <c r="AN84" s="326">
        <f>'AZIONI DI SISTEMA'!I62</f>
        <v>24925</v>
      </c>
      <c r="AO84" s="326">
        <f>'AZIONI DI SISTEMA'!I68</f>
        <v>0</v>
      </c>
      <c r="AP84" s="326">
        <f>'AZIONI DI SISTEMA'!I63</f>
        <v>1227.92</v>
      </c>
      <c r="AQ84" s="326">
        <f>'AZIONI DI SISTEMA'!I64</f>
        <v>0</v>
      </c>
      <c r="AR84" s="326">
        <f>'AZIONI DI SISTEMA'!I65+'AZIONI DI SISTEMA'!I66+'AZIONI DI SISTEMA'!I67</f>
        <v>31192.3</v>
      </c>
      <c r="AS84" s="327">
        <f>'AZIONI DI SISTEMA'!$I71</f>
        <v>0</v>
      </c>
      <c r="AT84" s="327">
        <f>'AZIONI DI SISTEMA'!$I72</f>
        <v>0</v>
      </c>
      <c r="AU84" s="327">
        <f>'AZIONI DI SISTEMA'!$I73</f>
        <v>0</v>
      </c>
      <c r="AV84" s="327">
        <f>'AZIONI DI SISTEMA'!$I74</f>
        <v>0</v>
      </c>
      <c r="AW84" s="327">
        <f>'AZIONI DI SISTEMA'!$I75</f>
        <v>0</v>
      </c>
      <c r="AX84" s="327">
        <f>'AZIONI DI SISTEMA'!$I76</f>
        <v>0</v>
      </c>
      <c r="AY84" s="327">
        <f>'AZIONI DI SISTEMA'!$I77</f>
        <v>0</v>
      </c>
      <c r="AZ84" s="327">
        <f>'AZIONI DI SISTEMA'!$I78</f>
        <v>0</v>
      </c>
      <c r="BA84" s="327">
        <f>'AZIONI DI SISTEMA'!$I79</f>
        <v>0</v>
      </c>
      <c r="BB84" s="328">
        <f>'AZIONI DI SISTEMA'!I69+'AZIONI DI SISTEMA'!I70+'AZIONI DI SISTEMA'!I80</f>
        <v>0</v>
      </c>
      <c r="BC84" s="325">
        <f>'AZIONI DI SISTEMA'!K81</f>
        <v>172035.65999999997</v>
      </c>
      <c r="BD84" s="326">
        <f>'AZIONI DI SISTEMA'!K62</f>
        <v>74775</v>
      </c>
      <c r="BE84" s="326">
        <f>'AZIONI DI SISTEMA'!K68</f>
        <v>0</v>
      </c>
      <c r="BF84" s="326">
        <f>'AZIONI DI SISTEMA'!K63</f>
        <v>3683.76</v>
      </c>
      <c r="BG84" s="326">
        <f>'AZIONI DI SISTEMA'!K64</f>
        <v>0</v>
      </c>
      <c r="BH84" s="326">
        <f>'AZIONI DI SISTEMA'!K65+'AZIONI DI SISTEMA'!K66+'AZIONI DI SISTEMA'!K67</f>
        <v>93576.9</v>
      </c>
      <c r="BI84" s="327">
        <f>'AZIONI DI SISTEMA'!$K71</f>
        <v>0</v>
      </c>
      <c r="BJ84" s="327">
        <f>'AZIONI DI SISTEMA'!$K72</f>
        <v>0</v>
      </c>
      <c r="BK84" s="327">
        <f>'AZIONI DI SISTEMA'!$K73</f>
        <v>0</v>
      </c>
      <c r="BL84" s="327">
        <f>'AZIONI DI SISTEMA'!$K74</f>
        <v>0</v>
      </c>
      <c r="BM84" s="327">
        <f>'AZIONI DI SISTEMA'!$K75</f>
        <v>0</v>
      </c>
      <c r="BN84" s="327">
        <f>'AZIONI DI SISTEMA'!$K76</f>
        <v>0</v>
      </c>
      <c r="BO84" s="327">
        <f>'AZIONI DI SISTEMA'!$K77</f>
        <v>0</v>
      </c>
      <c r="BP84" s="327">
        <f>'AZIONI DI SISTEMA'!$K78</f>
        <v>0</v>
      </c>
      <c r="BQ84" s="327">
        <f>'AZIONI DI SISTEMA'!$K79</f>
        <v>0</v>
      </c>
      <c r="BR84" s="327">
        <f>'AZIONI DI SISTEMA'!K69+'AZIONI DI SISTEMA'!K70+'AZIONI DI SISTEMA'!K80</f>
        <v>0</v>
      </c>
      <c r="BS84" s="325">
        <f>'AZIONI DI SISTEMA'!E84</f>
        <v>0</v>
      </c>
      <c r="BT84" s="326">
        <f>'AZIONI DI SISTEMA'!E85</f>
        <v>0</v>
      </c>
      <c r="BU84" s="326">
        <f>'AZIONI DI SISTEMA'!E86</f>
        <v>0</v>
      </c>
      <c r="BV84" s="326">
        <f>'AZIONI DI SISTEMA'!E87</f>
        <v>0</v>
      </c>
      <c r="BW84" s="326">
        <f>'AZIONI DI SISTEMA'!E88</f>
        <v>0</v>
      </c>
      <c r="BX84" s="326">
        <f>'AZIONI DI SISTEMA'!E89</f>
        <v>0</v>
      </c>
      <c r="BY84" s="326">
        <f>'AZIONI DI SISTEMA'!E90</f>
        <v>0</v>
      </c>
      <c r="BZ84" s="326">
        <f>'AZIONI DI SISTEMA'!E91</f>
        <v>0</v>
      </c>
      <c r="CA84" s="327">
        <f>'AZIONI DI SISTEMA'!E92</f>
        <v>0</v>
      </c>
      <c r="CB84" s="325">
        <f>'AZIONI DI SISTEMA'!G84</f>
        <v>0</v>
      </c>
      <c r="CC84" s="326">
        <f>'AZIONI DI SISTEMA'!G85</f>
        <v>0</v>
      </c>
      <c r="CD84" s="326">
        <f>'AZIONI DI SISTEMA'!G86</f>
        <v>0</v>
      </c>
      <c r="CE84" s="326">
        <f>'AZIONI DI SISTEMA'!G87</f>
        <v>0</v>
      </c>
      <c r="CF84" s="326">
        <f>'AZIONI DI SISTEMA'!G88</f>
        <v>0</v>
      </c>
      <c r="CG84" s="326">
        <f>'AZIONI DI SISTEMA'!G89</f>
        <v>0</v>
      </c>
      <c r="CH84" s="326">
        <f>'AZIONI DI SISTEMA'!G90</f>
        <v>0</v>
      </c>
      <c r="CI84" s="326">
        <f>'AZIONI DI SISTEMA'!G91</f>
        <v>0</v>
      </c>
      <c r="CJ84" s="327">
        <f>'AZIONI DI SISTEMA'!G92</f>
        <v>0</v>
      </c>
      <c r="CK84" s="325">
        <f>'AZIONI DI SISTEMA'!I84</f>
        <v>0</v>
      </c>
      <c r="CL84" s="326">
        <f>'AZIONI DI SISTEMA'!I85</f>
        <v>0</v>
      </c>
      <c r="CM84" s="326">
        <f>'AZIONI DI SISTEMA'!I86</f>
        <v>0</v>
      </c>
      <c r="CN84" s="326">
        <f>'AZIONI DI SISTEMA'!I87</f>
        <v>0</v>
      </c>
      <c r="CO84" s="326">
        <f>'AZIONI DI SISTEMA'!I88</f>
        <v>0</v>
      </c>
      <c r="CP84" s="326">
        <f>'AZIONI DI SISTEMA'!I89</f>
        <v>0</v>
      </c>
      <c r="CQ84" s="326">
        <f>'AZIONI DI SISTEMA'!I90</f>
        <v>0</v>
      </c>
      <c r="CR84" s="326">
        <f>'AZIONI DI SISTEMA'!I91</f>
        <v>0</v>
      </c>
      <c r="CS84" s="328">
        <f>'AZIONI DI SISTEMA'!I92</f>
        <v>0</v>
      </c>
      <c r="CT84" s="329">
        <f>'AZIONI DI SISTEMA'!K84</f>
        <v>0</v>
      </c>
      <c r="CU84" s="326">
        <f>'AZIONI DI SISTEMA'!K85</f>
        <v>0</v>
      </c>
      <c r="CV84" s="326">
        <f>'AZIONI DI SISTEMA'!K86</f>
        <v>0</v>
      </c>
      <c r="CW84" s="326">
        <f>'AZIONI DI SISTEMA'!K87</f>
        <v>0</v>
      </c>
      <c r="CX84" s="326">
        <f>'AZIONI DI SISTEMA'!K88</f>
        <v>0</v>
      </c>
      <c r="CY84" s="326">
        <f>'AZIONI DI SISTEMA'!K89</f>
        <v>0</v>
      </c>
      <c r="CZ84" s="326">
        <f>'AZIONI DI SISTEMA'!K90</f>
        <v>0</v>
      </c>
      <c r="DA84" s="326">
        <f>'AZIONI DI SISTEMA'!K91</f>
        <v>0</v>
      </c>
      <c r="DB84" s="328">
        <f>'AZIONI DI SISTEMA'!K92</f>
        <v>0</v>
      </c>
      <c r="DC84" s="330">
        <f>'AZIONI DI SISTEMA'!E45</f>
        <v>0</v>
      </c>
      <c r="DD84" s="331">
        <f>'AZIONI DI SISTEMA'!E46</f>
        <v>0</v>
      </c>
      <c r="DE84" s="331">
        <f>'AZIONI DI SISTEMA'!E48</f>
        <v>0</v>
      </c>
      <c r="DF84" s="331">
        <f>'AZIONI DI SISTEMA'!E49</f>
        <v>0</v>
      </c>
      <c r="DG84" s="331">
        <f>'AZIONI DI SISTEMA'!E51</f>
        <v>0</v>
      </c>
      <c r="DH84" s="331">
        <f>'AZIONI DI SISTEMA'!E52</f>
        <v>0</v>
      </c>
      <c r="DI84" s="331">
        <f>'AZIONI DI SISTEMA'!E54</f>
        <v>0</v>
      </c>
      <c r="DJ84" s="332">
        <f>'AZIONI DI SISTEMA'!E55</f>
        <v>0</v>
      </c>
      <c r="DK84" s="330">
        <f>'AZIONI DI SISTEMA'!G45</f>
        <v>0</v>
      </c>
      <c r="DL84" s="331">
        <f>'AZIONI DI SISTEMA'!G46</f>
        <v>0</v>
      </c>
      <c r="DM84" s="331">
        <f>'AZIONI DI SISTEMA'!G48</f>
        <v>0</v>
      </c>
      <c r="DN84" s="331">
        <f>'AZIONI DI SISTEMA'!G49</f>
        <v>0</v>
      </c>
      <c r="DO84" s="331">
        <f>'AZIONI DI SISTEMA'!G51</f>
        <v>0</v>
      </c>
      <c r="DP84" s="331">
        <f>'AZIONI DI SISTEMA'!G52</f>
        <v>0</v>
      </c>
      <c r="DQ84" s="331">
        <f>'AZIONI DI SISTEMA'!G54</f>
        <v>0</v>
      </c>
      <c r="DR84" s="332">
        <f>'AZIONI DI SISTEMA'!G55</f>
        <v>0</v>
      </c>
      <c r="DS84" s="330">
        <f>'AZIONI DI SISTEMA'!I45</f>
        <v>0</v>
      </c>
      <c r="DT84" s="331">
        <f>'AZIONI DI SISTEMA'!I46</f>
        <v>0</v>
      </c>
      <c r="DU84" s="331">
        <f>'AZIONI DI SISTEMA'!I48</f>
        <v>0</v>
      </c>
      <c r="DV84" s="331">
        <f>'AZIONI DI SISTEMA'!I49</f>
        <v>0</v>
      </c>
      <c r="DW84" s="331">
        <f>'AZIONI DI SISTEMA'!I51</f>
        <v>0</v>
      </c>
      <c r="DX84" s="331">
        <f>'AZIONI DI SISTEMA'!I52</f>
        <v>0</v>
      </c>
      <c r="DY84" s="331">
        <f>'AZIONI DI SISTEMA'!I54</f>
        <v>0</v>
      </c>
      <c r="DZ84" s="332">
        <f>'AZIONI DI SISTEMA'!I55</f>
        <v>0</v>
      </c>
      <c r="EA84" s="333">
        <f>'AZIONI DI SISTEMA'!K45</f>
        <v>0</v>
      </c>
      <c r="EB84" s="331">
        <f>'AZIONI DI SISTEMA'!K46</f>
        <v>0</v>
      </c>
      <c r="EC84" s="331">
        <f>'AZIONI DI SISTEMA'!K48</f>
        <v>0</v>
      </c>
      <c r="ED84" s="331">
        <f>'AZIONI DI SISTEMA'!K49</f>
        <v>0</v>
      </c>
      <c r="EE84" s="331">
        <f>'AZIONI DI SISTEMA'!K51</f>
        <v>0</v>
      </c>
      <c r="EF84" s="331">
        <f>'AZIONI DI SISTEMA'!K52</f>
        <v>0</v>
      </c>
      <c r="EG84" s="331">
        <f>'AZIONI DI SISTEMA'!K54</f>
        <v>0</v>
      </c>
      <c r="EH84" s="334">
        <f>'AZIONI DI SISTEMA'!K55</f>
        <v>0</v>
      </c>
      <c r="EI84" s="363" t="s">
        <v>497</v>
      </c>
    </row>
    <row r="85" spans="1:139">
      <c r="A85" s="290" t="e">
        <f ca="1">_xlfn.XLOOKUP(B85,'AZIONI DI SISTEMA'!C182,'AZIONI DI SISTEMA'!G182)</f>
        <v>#NAME?</v>
      </c>
      <c r="B85" s="291" t="s">
        <v>46</v>
      </c>
      <c r="C85" s="291" t="s">
        <v>46</v>
      </c>
      <c r="D85" s="292" t="s">
        <v>41</v>
      </c>
      <c r="E85" s="292" t="s">
        <v>41</v>
      </c>
      <c r="F85" s="293" t="s">
        <v>47</v>
      </c>
      <c r="G85" s="336">
        <f>'AZIONI DI SISTEMA'!E233</f>
        <v>0</v>
      </c>
      <c r="H85" s="337">
        <f>'AZIONI DI SISTEMA'!E214</f>
        <v>0</v>
      </c>
      <c r="I85" s="337">
        <f>'AZIONI DI SISTEMA'!E220</f>
        <v>0</v>
      </c>
      <c r="J85" s="337">
        <f>'AZIONI DI SISTEMA'!E215</f>
        <v>0</v>
      </c>
      <c r="K85" s="337">
        <f>'AZIONI DI SISTEMA'!E216</f>
        <v>0</v>
      </c>
      <c r="L85" s="337">
        <f>'AZIONI DI SISTEMA'!E217+'AZIONI DI SISTEMA'!E218+'AZIONI DI SISTEMA'!E219</f>
        <v>0</v>
      </c>
      <c r="M85" s="338">
        <f>'AZIONI DI SISTEMA'!$E223</f>
        <v>0</v>
      </c>
      <c r="N85" s="338">
        <f>'AZIONI DI SISTEMA'!$E224</f>
        <v>0</v>
      </c>
      <c r="O85" s="338">
        <f>'AZIONI DI SISTEMA'!$E225</f>
        <v>0</v>
      </c>
      <c r="P85" s="338">
        <f>'AZIONI DI SISTEMA'!$E226</f>
        <v>0</v>
      </c>
      <c r="Q85" s="338">
        <f>'AZIONI DI SISTEMA'!$E227</f>
        <v>0</v>
      </c>
      <c r="R85" s="338">
        <f>'AZIONI DI SISTEMA'!$E228</f>
        <v>0</v>
      </c>
      <c r="S85" s="338">
        <f>'AZIONI DI SISTEMA'!$E229</f>
        <v>0</v>
      </c>
      <c r="T85" s="338">
        <f>'AZIONI DI SISTEMA'!$E230</f>
        <v>0</v>
      </c>
      <c r="U85" s="338">
        <f>'AZIONI DI SISTEMA'!$E231</f>
        <v>0</v>
      </c>
      <c r="V85" s="339">
        <f>'AZIONI DI SISTEMA'!E221+'AZIONI DI SISTEMA'!E222+'AZIONI DI SISTEMA'!E232</f>
        <v>0</v>
      </c>
      <c r="W85" s="340">
        <f>'AZIONI DI SISTEMA'!G233</f>
        <v>0</v>
      </c>
      <c r="X85" s="337">
        <f>'AZIONI DI SISTEMA'!G214</f>
        <v>0</v>
      </c>
      <c r="Y85" s="337">
        <f>'AZIONI DI SISTEMA'!G220</f>
        <v>0</v>
      </c>
      <c r="Z85" s="337">
        <f>'AZIONI DI SISTEMA'!G215</f>
        <v>0</v>
      </c>
      <c r="AA85" s="337">
        <f>'AZIONI DI SISTEMA'!G216</f>
        <v>0</v>
      </c>
      <c r="AB85" s="337">
        <f>'AZIONI DI SISTEMA'!G217+'AZIONI DI SISTEMA'!G218+'AZIONI DI SISTEMA'!G219</f>
        <v>0</v>
      </c>
      <c r="AC85" s="338">
        <f>'AZIONI DI SISTEMA'!$G223</f>
        <v>0</v>
      </c>
      <c r="AD85" s="338">
        <f>'AZIONI DI SISTEMA'!$G224</f>
        <v>0</v>
      </c>
      <c r="AE85" s="338">
        <f>'AZIONI DI SISTEMA'!$G225</f>
        <v>0</v>
      </c>
      <c r="AF85" s="338">
        <f>'AZIONI DI SISTEMA'!$G226</f>
        <v>0</v>
      </c>
      <c r="AG85" s="338">
        <f>'AZIONI DI SISTEMA'!$G227</f>
        <v>0</v>
      </c>
      <c r="AH85" s="338">
        <f>'AZIONI DI SISTEMA'!$G228</f>
        <v>0</v>
      </c>
      <c r="AI85" s="338">
        <f>'AZIONI DI SISTEMA'!$G229</f>
        <v>0</v>
      </c>
      <c r="AJ85" s="338">
        <f>'AZIONI DI SISTEMA'!$G230</f>
        <v>0</v>
      </c>
      <c r="AK85" s="338">
        <f>'AZIONI DI SISTEMA'!$G231</f>
        <v>0</v>
      </c>
      <c r="AL85" s="338">
        <f>'AZIONI DI SISTEMA'!G221+'AZIONI DI SISTEMA'!G222+'AZIONI DI SISTEMA'!G232</f>
        <v>0</v>
      </c>
      <c r="AM85" s="336">
        <f>'AZIONI DI SISTEMA'!I233</f>
        <v>0</v>
      </c>
      <c r="AN85" s="337">
        <f>'AZIONI DI SISTEMA'!I214</f>
        <v>0</v>
      </c>
      <c r="AO85" s="337">
        <f>'AZIONI DI SISTEMA'!I220</f>
        <v>0</v>
      </c>
      <c r="AP85" s="337">
        <f>'AZIONI DI SISTEMA'!I215</f>
        <v>0</v>
      </c>
      <c r="AQ85" s="337">
        <f>'AZIONI DI SISTEMA'!I216</f>
        <v>0</v>
      </c>
      <c r="AR85" s="337">
        <f>'AZIONI DI SISTEMA'!I217+'AZIONI DI SISTEMA'!I218+'AZIONI DI SISTEMA'!I219</f>
        <v>0</v>
      </c>
      <c r="AS85" s="338">
        <f>'AZIONI DI SISTEMA'!$I223</f>
        <v>0</v>
      </c>
      <c r="AT85" s="338">
        <f>'AZIONI DI SISTEMA'!$I224</f>
        <v>0</v>
      </c>
      <c r="AU85" s="338">
        <f>'AZIONI DI SISTEMA'!$I225</f>
        <v>0</v>
      </c>
      <c r="AV85" s="338">
        <f>'AZIONI DI SISTEMA'!$I226</f>
        <v>0</v>
      </c>
      <c r="AW85" s="338">
        <f>'AZIONI DI SISTEMA'!$I227</f>
        <v>0</v>
      </c>
      <c r="AX85" s="338">
        <f>'AZIONI DI SISTEMA'!$I228</f>
        <v>0</v>
      </c>
      <c r="AY85" s="338">
        <f>'AZIONI DI SISTEMA'!$I229</f>
        <v>0</v>
      </c>
      <c r="AZ85" s="338">
        <f>'AZIONI DI SISTEMA'!$I230</f>
        <v>0</v>
      </c>
      <c r="BA85" s="338">
        <f>'AZIONI DI SISTEMA'!$I231</f>
        <v>0</v>
      </c>
      <c r="BB85" s="339">
        <f>'AZIONI DI SISTEMA'!I221+'AZIONI DI SISTEMA'!I222+'AZIONI DI SISTEMA'!I232</f>
        <v>0</v>
      </c>
      <c r="BC85" s="336">
        <f>'AZIONI DI SISTEMA'!K233</f>
        <v>0</v>
      </c>
      <c r="BD85" s="337">
        <f>'AZIONI DI SISTEMA'!K214</f>
        <v>0</v>
      </c>
      <c r="BE85" s="337">
        <f>'AZIONI DI SISTEMA'!K220</f>
        <v>0</v>
      </c>
      <c r="BF85" s="337">
        <f>'AZIONI DI SISTEMA'!K215</f>
        <v>0</v>
      </c>
      <c r="BG85" s="337">
        <f>'AZIONI DI SISTEMA'!K216</f>
        <v>0</v>
      </c>
      <c r="BH85" s="337">
        <f>'AZIONI DI SISTEMA'!K217+'AZIONI DI SISTEMA'!K218+'AZIONI DI SISTEMA'!K219</f>
        <v>0</v>
      </c>
      <c r="BI85" s="338">
        <f>'AZIONI DI SISTEMA'!$K223</f>
        <v>0</v>
      </c>
      <c r="BJ85" s="338">
        <f>'AZIONI DI SISTEMA'!$K224</f>
        <v>0</v>
      </c>
      <c r="BK85" s="338">
        <f>'AZIONI DI SISTEMA'!$K225</f>
        <v>0</v>
      </c>
      <c r="BL85" s="338">
        <f>'AZIONI DI SISTEMA'!$K226</f>
        <v>0</v>
      </c>
      <c r="BM85" s="338">
        <f>'AZIONI DI SISTEMA'!$K227</f>
        <v>0</v>
      </c>
      <c r="BN85" s="338">
        <f>'AZIONI DI SISTEMA'!$K228</f>
        <v>0</v>
      </c>
      <c r="BO85" s="338">
        <f>'AZIONI DI SISTEMA'!K229</f>
        <v>0</v>
      </c>
      <c r="BP85" s="338">
        <f>'AZIONI DI SISTEMA'!$K230</f>
        <v>0</v>
      </c>
      <c r="BQ85" s="338">
        <f>'AZIONI DI SISTEMA'!$K231</f>
        <v>0</v>
      </c>
      <c r="BR85" s="338">
        <f>'AZIONI DI SISTEMA'!K221+'AZIONI DI SISTEMA'!K222+'AZIONI DI SISTEMA'!K232</f>
        <v>0</v>
      </c>
      <c r="BS85" s="336">
        <f>'AZIONI DI SISTEMA'!E236</f>
        <v>0</v>
      </c>
      <c r="BT85" s="337">
        <f>'AZIONI DI SISTEMA'!E237</f>
        <v>0</v>
      </c>
      <c r="BU85" s="337">
        <f>'AZIONI DI SISTEMA'!E238</f>
        <v>0</v>
      </c>
      <c r="BV85" s="337">
        <f>'AZIONI DI SISTEMA'!E239</f>
        <v>0</v>
      </c>
      <c r="BW85" s="337">
        <f>'AZIONI DI SISTEMA'!E240</f>
        <v>0</v>
      </c>
      <c r="BX85" s="337">
        <f>'AZIONI DI SISTEMA'!E241</f>
        <v>0</v>
      </c>
      <c r="BY85" s="337">
        <f>'AZIONI DI SISTEMA'!E242</f>
        <v>0</v>
      </c>
      <c r="BZ85" s="337">
        <f>'AZIONI DI SISTEMA'!E243</f>
        <v>0</v>
      </c>
      <c r="CA85" s="338">
        <f>'AZIONI DI SISTEMA'!E244</f>
        <v>0</v>
      </c>
      <c r="CB85" s="336">
        <f>'AZIONI DI SISTEMA'!G236</f>
        <v>0</v>
      </c>
      <c r="CC85" s="337">
        <f>'AZIONI DI SISTEMA'!G237</f>
        <v>0</v>
      </c>
      <c r="CD85" s="337">
        <f>'AZIONI DI SISTEMA'!G238</f>
        <v>0</v>
      </c>
      <c r="CE85" s="337">
        <f>'AZIONI DI SISTEMA'!G239</f>
        <v>0</v>
      </c>
      <c r="CF85" s="337">
        <f>'AZIONI DI SISTEMA'!G240</f>
        <v>0</v>
      </c>
      <c r="CG85" s="337">
        <f>'AZIONI DI SISTEMA'!G241</f>
        <v>0</v>
      </c>
      <c r="CH85" s="337">
        <f>'AZIONI DI SISTEMA'!G242</f>
        <v>0</v>
      </c>
      <c r="CI85" s="337">
        <f>'AZIONI DI SISTEMA'!G243</f>
        <v>0</v>
      </c>
      <c r="CJ85" s="338">
        <f>'AZIONI DI SISTEMA'!G244</f>
        <v>0</v>
      </c>
      <c r="CK85" s="336">
        <f>'AZIONI DI SISTEMA'!I236</f>
        <v>0</v>
      </c>
      <c r="CL85" s="337">
        <f>'AZIONI DI SISTEMA'!I237</f>
        <v>0</v>
      </c>
      <c r="CM85" s="337">
        <f>'AZIONI DI SISTEMA'!I238</f>
        <v>0</v>
      </c>
      <c r="CN85" s="337">
        <f>'AZIONI DI SISTEMA'!I239</f>
        <v>0</v>
      </c>
      <c r="CO85" s="337">
        <f>'AZIONI DI SISTEMA'!I240</f>
        <v>0</v>
      </c>
      <c r="CP85" s="337">
        <f>'AZIONI DI SISTEMA'!I241</f>
        <v>0</v>
      </c>
      <c r="CQ85" s="337">
        <f>'AZIONI DI SISTEMA'!I242</f>
        <v>0</v>
      </c>
      <c r="CR85" s="337">
        <f>'AZIONI DI SISTEMA'!I243</f>
        <v>0</v>
      </c>
      <c r="CS85" s="339">
        <f>'AZIONI DI SISTEMA'!I244</f>
        <v>0</v>
      </c>
      <c r="CT85" s="340">
        <f>'AZIONI DI SISTEMA'!K236</f>
        <v>0</v>
      </c>
      <c r="CU85" s="337">
        <f>'AZIONI DI SISTEMA'!K237</f>
        <v>0</v>
      </c>
      <c r="CV85" s="337">
        <f>'AZIONI DI SISTEMA'!K238</f>
        <v>0</v>
      </c>
      <c r="CW85" s="337">
        <f>'AZIONI DI SISTEMA'!K239</f>
        <v>0</v>
      </c>
      <c r="CX85" s="337">
        <f>'AZIONI DI SISTEMA'!K240</f>
        <v>0</v>
      </c>
      <c r="CY85" s="337">
        <f>'AZIONI DI SISTEMA'!K241</f>
        <v>0</v>
      </c>
      <c r="CZ85" s="337">
        <f>'AZIONI DI SISTEMA'!K242</f>
        <v>0</v>
      </c>
      <c r="DA85" s="337">
        <f>'AZIONI DI SISTEMA'!K243</f>
        <v>0</v>
      </c>
      <c r="DB85" s="339">
        <f>'AZIONI DI SISTEMA'!K244</f>
        <v>0</v>
      </c>
      <c r="DC85" s="299">
        <f>'AZIONI DI SISTEMA'!E197</f>
        <v>0</v>
      </c>
      <c r="DD85" s="300">
        <f>'AZIONI DI SISTEMA'!E198</f>
        <v>0</v>
      </c>
      <c r="DE85" s="300">
        <f>'AZIONI DI SISTEMA'!E200</f>
        <v>0</v>
      </c>
      <c r="DF85" s="300">
        <f>'AZIONI DI SISTEMA'!E201</f>
        <v>0</v>
      </c>
      <c r="DG85" s="300">
        <f>'AZIONI DI SISTEMA'!E203</f>
        <v>0</v>
      </c>
      <c r="DH85" s="300">
        <f>'AZIONI DI SISTEMA'!E204</f>
        <v>0</v>
      </c>
      <c r="DI85" s="300">
        <f>'AZIONI DI SISTEMA'!E206</f>
        <v>0</v>
      </c>
      <c r="DJ85" s="301">
        <f>'AZIONI DI SISTEMA'!E207</f>
        <v>0</v>
      </c>
      <c r="DK85" s="299">
        <f>'AZIONI DI SISTEMA'!G197</f>
        <v>0</v>
      </c>
      <c r="DL85" s="300">
        <f>'AZIONI DI SISTEMA'!G198</f>
        <v>0</v>
      </c>
      <c r="DM85" s="300">
        <f>'AZIONI DI SISTEMA'!G200</f>
        <v>0</v>
      </c>
      <c r="DN85" s="300">
        <f>'AZIONI DI SISTEMA'!G201</f>
        <v>0</v>
      </c>
      <c r="DO85" s="300">
        <f>'AZIONI DI SISTEMA'!G203</f>
        <v>0</v>
      </c>
      <c r="DP85" s="300">
        <f>'AZIONI DI SISTEMA'!G204</f>
        <v>0</v>
      </c>
      <c r="DQ85" s="300">
        <f>'AZIONI DI SISTEMA'!G206</f>
        <v>0</v>
      </c>
      <c r="DR85" s="301">
        <f>'AZIONI DI SISTEMA'!G207</f>
        <v>0</v>
      </c>
      <c r="DS85" s="299">
        <f>'AZIONI DI SISTEMA'!I197</f>
        <v>0</v>
      </c>
      <c r="DT85" s="300">
        <f>'AZIONI DI SISTEMA'!I198</f>
        <v>0</v>
      </c>
      <c r="DU85" s="300">
        <f>'AZIONI DI SISTEMA'!I200</f>
        <v>0</v>
      </c>
      <c r="DV85" s="300">
        <f>'AZIONI DI SISTEMA'!I201</f>
        <v>0</v>
      </c>
      <c r="DW85" s="300">
        <f>'AZIONI DI SISTEMA'!I203</f>
        <v>0</v>
      </c>
      <c r="DX85" s="300">
        <f>'AZIONI DI SISTEMA'!I204</f>
        <v>0</v>
      </c>
      <c r="DY85" s="300">
        <f>'AZIONI DI SISTEMA'!I206</f>
        <v>0</v>
      </c>
      <c r="DZ85" s="301">
        <f>'AZIONI DI SISTEMA'!I207</f>
        <v>0</v>
      </c>
      <c r="EA85" s="302">
        <f>'AZIONI DI SISTEMA'!K197</f>
        <v>0</v>
      </c>
      <c r="EB85" s="300">
        <f>'AZIONI DI SISTEMA'!K198</f>
        <v>0</v>
      </c>
      <c r="EC85" s="300">
        <f>'AZIONI DI SISTEMA'!K200</f>
        <v>0</v>
      </c>
      <c r="ED85" s="300">
        <f>'AZIONI DI SISTEMA'!K201</f>
        <v>0</v>
      </c>
      <c r="EE85" s="300">
        <f>'AZIONI DI SISTEMA'!K203</f>
        <v>0</v>
      </c>
      <c r="EF85" s="300">
        <f>'AZIONI DI SISTEMA'!K204</f>
        <v>0</v>
      </c>
      <c r="EG85" s="300">
        <f>'AZIONI DI SISTEMA'!K206</f>
        <v>0</v>
      </c>
      <c r="EH85" s="303">
        <f>'AZIONI DI SISTEMA'!K207</f>
        <v>0</v>
      </c>
      <c r="EI85" s="341" t="s">
        <v>497</v>
      </c>
    </row>
    <row r="86" spans="1:139">
      <c r="A86" s="306" t="e">
        <f ca="1">_xlfn.XLOOKUP(B86,'AZIONI DI SISTEMA'!C310,'AZIONI DI SISTEMA'!G310)</f>
        <v>#NAME?</v>
      </c>
      <c r="B86" s="307" t="s">
        <v>50</v>
      </c>
      <c r="C86" s="307" t="s">
        <v>50</v>
      </c>
      <c r="D86" s="308" t="s">
        <v>41</v>
      </c>
      <c r="E86" s="308" t="s">
        <v>706</v>
      </c>
      <c r="F86" s="309" t="s">
        <v>711</v>
      </c>
      <c r="G86" s="364">
        <f>'AZIONI DI SISTEMA'!E361</f>
        <v>14753.12</v>
      </c>
      <c r="H86" s="365">
        <f>'AZIONI DI SISTEMA'!E342</f>
        <v>0</v>
      </c>
      <c r="I86" s="365">
        <f>'AZIONI DI SISTEMA'!E348</f>
        <v>0</v>
      </c>
      <c r="J86" s="365">
        <f>'AZIONI DI SISTEMA'!E343</f>
        <v>0</v>
      </c>
      <c r="K86" s="365">
        <f>'AZIONI DI SISTEMA'!E344</f>
        <v>0</v>
      </c>
      <c r="L86" s="365">
        <f>'AZIONI DI SISTEMA'!E345+'AZIONI DI SISTEMA'!E346+'AZIONI DI SISTEMA'!E347</f>
        <v>14753.12</v>
      </c>
      <c r="M86" s="366">
        <f>'AZIONI DI SISTEMA'!$E351</f>
        <v>0</v>
      </c>
      <c r="N86" s="366">
        <f>'AZIONI DI SISTEMA'!$E352</f>
        <v>0</v>
      </c>
      <c r="O86" s="366">
        <f>'AZIONI DI SISTEMA'!$E353</f>
        <v>0</v>
      </c>
      <c r="P86" s="366">
        <f>'AZIONI DI SISTEMA'!$E354</f>
        <v>0</v>
      </c>
      <c r="Q86" s="366">
        <f>'AZIONI DI SISTEMA'!$E355</f>
        <v>0</v>
      </c>
      <c r="R86" s="366">
        <f>'AZIONI DI SISTEMA'!$E356</f>
        <v>0</v>
      </c>
      <c r="S86" s="366">
        <f>'AZIONI DI SISTEMA'!$E357</f>
        <v>0</v>
      </c>
      <c r="T86" s="366">
        <f>'AZIONI DI SISTEMA'!$E358</f>
        <v>0</v>
      </c>
      <c r="U86" s="366">
        <f>'AZIONI DI SISTEMA'!$E359</f>
        <v>0</v>
      </c>
      <c r="V86" s="367">
        <f>'AZIONI DI SISTEMA'!E349+'AZIONI DI SISTEMA'!E350+'AZIONI DI SISTEMA'!E360</f>
        <v>0</v>
      </c>
      <c r="W86" s="368">
        <f>'AZIONI DI SISTEMA'!G361</f>
        <v>14753.12</v>
      </c>
      <c r="X86" s="365">
        <f>'AZIONI DI SISTEMA'!G342</f>
        <v>0</v>
      </c>
      <c r="Y86" s="365">
        <f>'AZIONI DI SISTEMA'!G348</f>
        <v>0</v>
      </c>
      <c r="Z86" s="365">
        <f>'AZIONI DI SISTEMA'!G343</f>
        <v>0</v>
      </c>
      <c r="AA86" s="365">
        <f>'AZIONI DI SISTEMA'!G344</f>
        <v>0</v>
      </c>
      <c r="AB86" s="365">
        <f>'AZIONI DI SISTEMA'!G345+'AZIONI DI SISTEMA'!G346+'AZIONI DI SISTEMA'!G347</f>
        <v>14753.12</v>
      </c>
      <c r="AC86" s="366">
        <f>'AZIONI DI SISTEMA'!$G351</f>
        <v>0</v>
      </c>
      <c r="AD86" s="366">
        <f>'AZIONI DI SISTEMA'!$G352</f>
        <v>0</v>
      </c>
      <c r="AE86" s="366">
        <f>'AZIONI DI SISTEMA'!$G353</f>
        <v>0</v>
      </c>
      <c r="AF86" s="366">
        <f>'AZIONI DI SISTEMA'!$G354</f>
        <v>0</v>
      </c>
      <c r="AG86" s="366">
        <f>'AZIONI DI SISTEMA'!$G355</f>
        <v>0</v>
      </c>
      <c r="AH86" s="366">
        <f>'AZIONI DI SISTEMA'!$G356</f>
        <v>0</v>
      </c>
      <c r="AI86" s="366">
        <f>'AZIONI DI SISTEMA'!$G357</f>
        <v>0</v>
      </c>
      <c r="AJ86" s="366">
        <f>'AZIONI DI SISTEMA'!$G358</f>
        <v>0</v>
      </c>
      <c r="AK86" s="366">
        <f>'AZIONI DI SISTEMA'!$G359</f>
        <v>0</v>
      </c>
      <c r="AL86" s="366">
        <f>'AZIONI DI SISTEMA'!G349+'AZIONI DI SISTEMA'!G350+'AZIONI DI SISTEMA'!G360</f>
        <v>0</v>
      </c>
      <c r="AM86" s="364">
        <f>'AZIONI DI SISTEMA'!I361</f>
        <v>14753.12</v>
      </c>
      <c r="AN86" s="365">
        <f>'AZIONI DI SISTEMA'!I342</f>
        <v>0</v>
      </c>
      <c r="AO86" s="365">
        <f>'AZIONI DI SISTEMA'!I348</f>
        <v>0</v>
      </c>
      <c r="AP86" s="365">
        <f>'AZIONI DI SISTEMA'!I343</f>
        <v>0</v>
      </c>
      <c r="AQ86" s="365">
        <f>'AZIONI DI SISTEMA'!I344</f>
        <v>0</v>
      </c>
      <c r="AR86" s="365">
        <f>'AZIONI DI SISTEMA'!I345+'AZIONI DI SISTEMA'!I346+'AZIONI DI SISTEMA'!I347</f>
        <v>14753.12</v>
      </c>
      <c r="AS86" s="366">
        <f>'AZIONI DI SISTEMA'!$I351</f>
        <v>0</v>
      </c>
      <c r="AT86" s="366">
        <f>'AZIONI DI SISTEMA'!$I352</f>
        <v>0</v>
      </c>
      <c r="AU86" s="366">
        <f>'AZIONI DI SISTEMA'!$I353</f>
        <v>0</v>
      </c>
      <c r="AV86" s="366">
        <f>'AZIONI DI SISTEMA'!$I354</f>
        <v>0</v>
      </c>
      <c r="AW86" s="366">
        <f>'AZIONI DI SISTEMA'!$I355</f>
        <v>0</v>
      </c>
      <c r="AX86" s="366">
        <f>'AZIONI DI SISTEMA'!$I356</f>
        <v>0</v>
      </c>
      <c r="AY86" s="366">
        <f>'AZIONI DI SISTEMA'!$I357</f>
        <v>0</v>
      </c>
      <c r="AZ86" s="366">
        <f>'AZIONI DI SISTEMA'!$I358</f>
        <v>0</v>
      </c>
      <c r="BA86" s="366">
        <f>'AZIONI DI SISTEMA'!$I359</f>
        <v>0</v>
      </c>
      <c r="BB86" s="367">
        <f>'AZIONI DI SISTEMA'!I349+'AZIONI DI SISTEMA'!I350+'AZIONI DI SISTEMA'!I360</f>
        <v>0</v>
      </c>
      <c r="BC86" s="364">
        <f>'AZIONI DI SISTEMA'!K361</f>
        <v>44259.360000000001</v>
      </c>
      <c r="BD86" s="365">
        <f>'AZIONI DI SISTEMA'!K342</f>
        <v>0</v>
      </c>
      <c r="BE86" s="365">
        <f>'AZIONI DI SISTEMA'!K348</f>
        <v>0</v>
      </c>
      <c r="BF86" s="365">
        <f>'AZIONI DI SISTEMA'!K343</f>
        <v>0</v>
      </c>
      <c r="BG86" s="365">
        <f>'AZIONI DI SISTEMA'!K344</f>
        <v>0</v>
      </c>
      <c r="BH86" s="365">
        <f>'AZIONI DI SISTEMA'!K345+'AZIONI DI SISTEMA'!K346+'AZIONI DI SISTEMA'!K347</f>
        <v>44259.360000000001</v>
      </c>
      <c r="BI86" s="366">
        <f>'AZIONI DI SISTEMA'!$K351</f>
        <v>0</v>
      </c>
      <c r="BJ86" s="366">
        <f>'AZIONI DI SISTEMA'!$K352</f>
        <v>0</v>
      </c>
      <c r="BK86" s="366">
        <f>'AZIONI DI SISTEMA'!$K353</f>
        <v>0</v>
      </c>
      <c r="BL86" s="366">
        <f>'AZIONI DI SISTEMA'!$K354</f>
        <v>0</v>
      </c>
      <c r="BM86" s="366">
        <f>'AZIONI DI SISTEMA'!$K355</f>
        <v>0</v>
      </c>
      <c r="BN86" s="366">
        <f>'AZIONI DI SISTEMA'!$K356</f>
        <v>0</v>
      </c>
      <c r="BO86" s="366">
        <f>'AZIONI DI SISTEMA'!$K357</f>
        <v>0</v>
      </c>
      <c r="BP86" s="366">
        <f>'AZIONI DI SISTEMA'!$K358</f>
        <v>0</v>
      </c>
      <c r="BQ86" s="366">
        <f>'AZIONI DI SISTEMA'!$K359</f>
        <v>0</v>
      </c>
      <c r="BR86" s="366">
        <f>'AZIONI DI SISTEMA'!K349+'AZIONI DI SISTEMA'!K350+'AZIONI DI SISTEMA'!K360</f>
        <v>0</v>
      </c>
      <c r="BS86" s="364">
        <f>'AZIONI DI SISTEMA'!E364</f>
        <v>0</v>
      </c>
      <c r="BT86" s="365">
        <f>'AZIONI DI SISTEMA'!E365</f>
        <v>0</v>
      </c>
      <c r="BU86" s="365">
        <f>'AZIONI DI SISTEMA'!E366</f>
        <v>0</v>
      </c>
      <c r="BV86" s="365">
        <f>'AZIONI DI SISTEMA'!E367</f>
        <v>0</v>
      </c>
      <c r="BW86" s="365">
        <f>'AZIONI DI SISTEMA'!E368</f>
        <v>0</v>
      </c>
      <c r="BX86" s="365">
        <f>'AZIONI DI SISTEMA'!E369</f>
        <v>0</v>
      </c>
      <c r="BY86" s="365">
        <f>'AZIONI DI SISTEMA'!E370</f>
        <v>0</v>
      </c>
      <c r="BZ86" s="365">
        <f>'AZIONI DI SISTEMA'!E371</f>
        <v>0</v>
      </c>
      <c r="CA86" s="366">
        <f>'AZIONI DI SISTEMA'!E372</f>
        <v>14753.12</v>
      </c>
      <c r="CB86" s="364">
        <f>'AZIONI DI SISTEMA'!G364</f>
        <v>0</v>
      </c>
      <c r="CC86" s="365">
        <f>'AZIONI DI SISTEMA'!G365</f>
        <v>0</v>
      </c>
      <c r="CD86" s="365">
        <f>'AZIONI DI SISTEMA'!G366</f>
        <v>0</v>
      </c>
      <c r="CE86" s="365">
        <f>'AZIONI DI SISTEMA'!G367</f>
        <v>0</v>
      </c>
      <c r="CF86" s="365">
        <f>'AZIONI DI SISTEMA'!G368</f>
        <v>0</v>
      </c>
      <c r="CG86" s="365">
        <f>'AZIONI DI SISTEMA'!G369</f>
        <v>0</v>
      </c>
      <c r="CH86" s="365">
        <f>'AZIONI DI SISTEMA'!G370</f>
        <v>0</v>
      </c>
      <c r="CI86" s="365">
        <f>'AZIONI DI SISTEMA'!G371</f>
        <v>0</v>
      </c>
      <c r="CJ86" s="366">
        <f>'AZIONI DI SISTEMA'!G372</f>
        <v>14753.12</v>
      </c>
      <c r="CK86" s="364">
        <f>'AZIONI DI SISTEMA'!I364</f>
        <v>0</v>
      </c>
      <c r="CL86" s="365">
        <f>'AZIONI DI SISTEMA'!I365</f>
        <v>0</v>
      </c>
      <c r="CM86" s="365">
        <f>'AZIONI DI SISTEMA'!I366</f>
        <v>0</v>
      </c>
      <c r="CN86" s="365">
        <f>'AZIONI DI SISTEMA'!I367</f>
        <v>0</v>
      </c>
      <c r="CO86" s="365">
        <f>'AZIONI DI SISTEMA'!I368</f>
        <v>0</v>
      </c>
      <c r="CP86" s="365">
        <f>'AZIONI DI SISTEMA'!I369</f>
        <v>0</v>
      </c>
      <c r="CQ86" s="365">
        <f>'AZIONI DI SISTEMA'!I370</f>
        <v>0</v>
      </c>
      <c r="CR86" s="365">
        <f>'AZIONI DI SISTEMA'!I371</f>
        <v>0</v>
      </c>
      <c r="CS86" s="367">
        <f>'AZIONI DI SISTEMA'!I372</f>
        <v>14753.12</v>
      </c>
      <c r="CT86" s="368">
        <f>'AZIONI DI SISTEMA'!K364</f>
        <v>0</v>
      </c>
      <c r="CU86" s="365">
        <f>'AZIONI DI SISTEMA'!K365</f>
        <v>0</v>
      </c>
      <c r="CV86" s="365">
        <f>'AZIONI DI SISTEMA'!K366</f>
        <v>0</v>
      </c>
      <c r="CW86" s="365">
        <f>'AZIONI DI SISTEMA'!K367</f>
        <v>0</v>
      </c>
      <c r="CX86" s="365">
        <f>'AZIONI DI SISTEMA'!K368</f>
        <v>0</v>
      </c>
      <c r="CY86" s="365">
        <f>'AZIONI DI SISTEMA'!K369</f>
        <v>0</v>
      </c>
      <c r="CZ86" s="365">
        <f>'AZIONI DI SISTEMA'!K370</f>
        <v>0</v>
      </c>
      <c r="DA86" s="365">
        <f>'AZIONI DI SISTEMA'!K371</f>
        <v>0</v>
      </c>
      <c r="DB86" s="367">
        <f>'AZIONI DI SISTEMA'!K372</f>
        <v>44259.360000000001</v>
      </c>
      <c r="DC86" s="315">
        <f>'AZIONI DI SISTEMA'!E325</f>
        <v>0</v>
      </c>
      <c r="DD86" s="316">
        <f>'AZIONI DI SISTEMA'!E326</f>
        <v>0</v>
      </c>
      <c r="DE86" s="316">
        <f>'AZIONI DI SISTEMA'!E328</f>
        <v>0</v>
      </c>
      <c r="DF86" s="316">
        <f>'AZIONI DI SISTEMA'!E329</f>
        <v>0</v>
      </c>
      <c r="DG86" s="316">
        <f>'AZIONI DI SISTEMA'!E331</f>
        <v>0</v>
      </c>
      <c r="DH86" s="316">
        <f>'AZIONI DI SISTEMA'!E332</f>
        <v>0</v>
      </c>
      <c r="DI86" s="316">
        <f>'AZIONI DI SISTEMA'!E334</f>
        <v>0</v>
      </c>
      <c r="DJ86" s="317">
        <f>'AZIONI DI SISTEMA'!E335</f>
        <v>0</v>
      </c>
      <c r="DK86" s="315">
        <f>'AZIONI DI SISTEMA'!G325</f>
        <v>0</v>
      </c>
      <c r="DL86" s="316">
        <f>'AZIONI DI SISTEMA'!G326</f>
        <v>0</v>
      </c>
      <c r="DM86" s="316">
        <f>'AZIONI DI SISTEMA'!G328</f>
        <v>0</v>
      </c>
      <c r="DN86" s="316">
        <f>'AZIONI DI SISTEMA'!G329</f>
        <v>0</v>
      </c>
      <c r="DO86" s="316">
        <f>'AZIONI DI SISTEMA'!G331</f>
        <v>0</v>
      </c>
      <c r="DP86" s="316">
        <f>'AZIONI DI SISTEMA'!G332</f>
        <v>0</v>
      </c>
      <c r="DQ86" s="316">
        <f>'AZIONI DI SISTEMA'!G334</f>
        <v>0</v>
      </c>
      <c r="DR86" s="317">
        <f>'AZIONI DI SISTEMA'!G335</f>
        <v>0</v>
      </c>
      <c r="DS86" s="315">
        <f>'AZIONI DI SISTEMA'!I325</f>
        <v>0</v>
      </c>
      <c r="DT86" s="316">
        <f>'AZIONI DI SISTEMA'!I326</f>
        <v>0</v>
      </c>
      <c r="DU86" s="316">
        <f>'AZIONI DI SISTEMA'!I328</f>
        <v>0</v>
      </c>
      <c r="DV86" s="316">
        <f>'AZIONI DI SISTEMA'!I329</f>
        <v>0</v>
      </c>
      <c r="DW86" s="316">
        <f>'AZIONI DI SISTEMA'!I331</f>
        <v>0</v>
      </c>
      <c r="DX86" s="316">
        <f>'AZIONI DI SISTEMA'!I332</f>
        <v>0</v>
      </c>
      <c r="DY86" s="316">
        <f>'AZIONI DI SISTEMA'!I334</f>
        <v>0</v>
      </c>
      <c r="DZ86" s="317">
        <f>'AZIONI DI SISTEMA'!I335</f>
        <v>0</v>
      </c>
      <c r="EA86" s="318">
        <f>'AZIONI DI SISTEMA'!K325</f>
        <v>0</v>
      </c>
      <c r="EB86" s="316">
        <f>'AZIONI DI SISTEMA'!K326</f>
        <v>0</v>
      </c>
      <c r="EC86" s="316">
        <f>'AZIONI DI SISTEMA'!K328</f>
        <v>0</v>
      </c>
      <c r="ED86" s="316">
        <f>'AZIONI DI SISTEMA'!K329</f>
        <v>0</v>
      </c>
      <c r="EE86" s="316">
        <f>'AZIONI DI SISTEMA'!K331</f>
        <v>0</v>
      </c>
      <c r="EF86" s="316">
        <f>'AZIONI DI SISTEMA'!K332</f>
        <v>0</v>
      </c>
      <c r="EG86" s="316">
        <f>'AZIONI DI SISTEMA'!K334</f>
        <v>0</v>
      </c>
      <c r="EH86" s="319">
        <f>'AZIONI DI SISTEMA'!K335</f>
        <v>0</v>
      </c>
      <c r="EI86" s="369" t="s">
        <v>430</v>
      </c>
    </row>
  </sheetData>
  <sheetProtection algorithmName="SHA-512" hashValue="X8B1Z07dwGMvMa0YIma9zBi19+HgjVw84bn2kRz/qggcODwU/KXiuSfkDp7JeLrxYuI8g0uBaYn0KEjEKmk3ng==" saltValue="vaMHM6lLiKea7l/qC3my+Q==" spinCount="100000" sheet="1" objects="1" scenarios="1"/>
  <autoFilter ref="A1:EF86"/>
  <pageMargins left="0.7" right="0.7" top="0.75" bottom="0.75"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F0D9"/>
  </sheetPr>
  <dimension ref="A1:O91"/>
  <sheetViews>
    <sheetView zoomScale="73" zoomScaleNormal="73" workbookViewId="0">
      <pane xSplit="3" ySplit="1" topLeftCell="D2" activePane="bottomRight" state="frozen"/>
      <selection pane="topRight" activeCell="D1" sqref="D1"/>
      <selection pane="bottomLeft" activeCell="A2" sqref="A2"/>
      <selection pane="bottomRight" activeCell="A4" sqref="A4"/>
    </sheetView>
  </sheetViews>
  <sheetFormatPr defaultColWidth="8.7109375" defaultRowHeight="15"/>
  <cols>
    <col min="1" max="1" width="23.42578125" customWidth="1"/>
    <col min="2" max="2" width="42.42578125" customWidth="1"/>
    <col min="3" max="3" width="13.42578125" style="191" customWidth="1"/>
    <col min="4" max="4" width="44.5703125" customWidth="1"/>
    <col min="5" max="5" width="54.28515625" style="370" customWidth="1"/>
    <col min="6" max="12" width="8.5703125" customWidth="1"/>
    <col min="13" max="13" width="9.5703125" customWidth="1"/>
    <col min="14" max="14" width="28.42578125" style="371" customWidth="1"/>
    <col min="15" max="15" width="26.5703125" style="372" customWidth="1"/>
    <col min="18" max="18" width="18.42578125" customWidth="1"/>
    <col min="19" max="19" width="100.5703125" customWidth="1"/>
  </cols>
  <sheetData>
    <row r="1" spans="1:15" ht="130.5">
      <c r="A1" s="373" t="s">
        <v>1050</v>
      </c>
      <c r="B1" s="373" t="s">
        <v>36</v>
      </c>
      <c r="C1" s="374" t="s">
        <v>428</v>
      </c>
      <c r="D1" s="373" t="s">
        <v>432</v>
      </c>
      <c r="E1" s="373" t="s">
        <v>38</v>
      </c>
      <c r="F1" s="375" t="s">
        <v>1051</v>
      </c>
      <c r="G1" s="376" t="s">
        <v>833</v>
      </c>
      <c r="H1" s="377" t="s">
        <v>834</v>
      </c>
      <c r="I1" s="378" t="s">
        <v>1052</v>
      </c>
      <c r="J1" s="379" t="s">
        <v>836</v>
      </c>
      <c r="K1" s="380" t="s">
        <v>837</v>
      </c>
      <c r="L1" s="381" t="s">
        <v>838</v>
      </c>
      <c r="M1" s="382" t="s">
        <v>1053</v>
      </c>
      <c r="N1" s="373" t="s">
        <v>1054</v>
      </c>
      <c r="O1" s="383" t="s">
        <v>1055</v>
      </c>
    </row>
    <row r="2" spans="1:15">
      <c r="A2" s="384" t="s">
        <v>41</v>
      </c>
      <c r="B2" s="385" t="s">
        <v>41</v>
      </c>
      <c r="C2" s="386" t="s">
        <v>42</v>
      </c>
      <c r="D2" s="387" t="s">
        <v>41</v>
      </c>
      <c r="E2" s="387" t="s">
        <v>43</v>
      </c>
      <c r="F2" s="388" t="s">
        <v>1056</v>
      </c>
      <c r="G2" s="389" t="s">
        <v>1057</v>
      </c>
      <c r="H2" s="390" t="s">
        <v>1058</v>
      </c>
      <c r="I2" s="391" t="s">
        <v>888</v>
      </c>
      <c r="J2" s="392" t="s">
        <v>1059</v>
      </c>
      <c r="K2" s="393" t="s">
        <v>1060</v>
      </c>
      <c r="L2" s="394" t="s">
        <v>1061</v>
      </c>
      <c r="M2" s="395" t="s">
        <v>1062</v>
      </c>
      <c r="N2" s="396" t="s">
        <v>1063</v>
      </c>
      <c r="O2" s="397" t="s">
        <v>542</v>
      </c>
    </row>
    <row r="3" spans="1:15">
      <c r="A3" s="384" t="s">
        <v>41</v>
      </c>
      <c r="B3" s="385" t="s">
        <v>41</v>
      </c>
      <c r="C3" s="386" t="s">
        <v>46</v>
      </c>
      <c r="D3" s="387" t="s">
        <v>41</v>
      </c>
      <c r="E3" s="387" t="s">
        <v>47</v>
      </c>
      <c r="F3" s="388" t="s">
        <v>1056</v>
      </c>
      <c r="G3" s="389" t="s">
        <v>1057</v>
      </c>
      <c r="H3" s="390" t="s">
        <v>1058</v>
      </c>
      <c r="I3" s="391" t="s">
        <v>888</v>
      </c>
      <c r="J3" s="392" t="s">
        <v>1059</v>
      </c>
      <c r="K3" s="393" t="s">
        <v>1060</v>
      </c>
      <c r="L3" s="394" t="s">
        <v>1061</v>
      </c>
      <c r="M3" s="395" t="s">
        <v>1062</v>
      </c>
      <c r="N3" s="396" t="s">
        <v>1064</v>
      </c>
      <c r="O3" s="397" t="s">
        <v>542</v>
      </c>
    </row>
    <row r="4" spans="1:15" ht="38.25">
      <c r="A4" s="384" t="s">
        <v>41</v>
      </c>
      <c r="B4" s="385" t="s">
        <v>41</v>
      </c>
      <c r="C4" s="386" t="s">
        <v>50</v>
      </c>
      <c r="D4" s="387" t="s">
        <v>706</v>
      </c>
      <c r="E4" s="387" t="s">
        <v>711</v>
      </c>
      <c r="F4" s="388"/>
      <c r="G4" s="389"/>
      <c r="H4" s="390"/>
      <c r="I4" s="391"/>
      <c r="J4" s="392"/>
      <c r="K4" s="393"/>
      <c r="L4" s="394"/>
      <c r="M4" s="395"/>
      <c r="N4" s="396" t="s">
        <v>712</v>
      </c>
      <c r="O4" s="397" t="s">
        <v>438</v>
      </c>
    </row>
    <row r="5" spans="1:15">
      <c r="A5" s="398" t="s">
        <v>863</v>
      </c>
      <c r="B5" s="385" t="s">
        <v>435</v>
      </c>
      <c r="C5" s="399" t="s">
        <v>55</v>
      </c>
      <c r="D5" s="400" t="s">
        <v>1065</v>
      </c>
      <c r="E5" s="396" t="s">
        <v>56</v>
      </c>
      <c r="F5" s="401" t="s">
        <v>1056</v>
      </c>
      <c r="G5" s="402" t="s">
        <v>1057</v>
      </c>
      <c r="H5" s="403" t="s">
        <v>1058</v>
      </c>
      <c r="I5" s="404" t="s">
        <v>888</v>
      </c>
      <c r="J5" s="405" t="s">
        <v>1059</v>
      </c>
      <c r="K5" s="406" t="s">
        <v>1060</v>
      </c>
      <c r="L5" s="407" t="s">
        <v>1061</v>
      </c>
      <c r="M5" s="408" t="s">
        <v>1062</v>
      </c>
      <c r="N5" s="396" t="s">
        <v>1066</v>
      </c>
      <c r="O5" s="409" t="s">
        <v>438</v>
      </c>
    </row>
    <row r="6" spans="1:15">
      <c r="A6" s="398" t="s">
        <v>863</v>
      </c>
      <c r="B6" s="385" t="s">
        <v>435</v>
      </c>
      <c r="C6" s="399" t="s">
        <v>59</v>
      </c>
      <c r="D6" s="400" t="s">
        <v>1065</v>
      </c>
      <c r="E6" s="396" t="s">
        <v>60</v>
      </c>
      <c r="F6" s="401" t="s">
        <v>1056</v>
      </c>
      <c r="G6" s="402" t="s">
        <v>1057</v>
      </c>
      <c r="H6" s="403" t="s">
        <v>1058</v>
      </c>
      <c r="I6" s="404" t="s">
        <v>888</v>
      </c>
      <c r="J6" s="405" t="s">
        <v>1059</v>
      </c>
      <c r="K6" s="406" t="s">
        <v>1060</v>
      </c>
      <c r="L6" s="407" t="s">
        <v>1061</v>
      </c>
      <c r="M6" s="408" t="s">
        <v>1062</v>
      </c>
      <c r="N6" s="396" t="s">
        <v>713</v>
      </c>
      <c r="O6" s="409" t="s">
        <v>438</v>
      </c>
    </row>
    <row r="7" spans="1:15">
      <c r="A7" s="398" t="s">
        <v>863</v>
      </c>
      <c r="B7" s="385" t="s">
        <v>435</v>
      </c>
      <c r="C7" s="399" t="s">
        <v>63</v>
      </c>
      <c r="D7" s="400" t="s">
        <v>1065</v>
      </c>
      <c r="E7" s="396" t="s">
        <v>64</v>
      </c>
      <c r="F7" s="401" t="s">
        <v>1056</v>
      </c>
      <c r="G7" s="402" t="s">
        <v>1057</v>
      </c>
      <c r="H7" s="403" t="s">
        <v>1058</v>
      </c>
      <c r="I7" s="404" t="s">
        <v>888</v>
      </c>
      <c r="J7" s="405" t="s">
        <v>1059</v>
      </c>
      <c r="K7" s="406" t="s">
        <v>1060</v>
      </c>
      <c r="L7" s="407" t="s">
        <v>1061</v>
      </c>
      <c r="M7" s="408" t="s">
        <v>1062</v>
      </c>
      <c r="N7" s="396" t="s">
        <v>1067</v>
      </c>
      <c r="O7" s="409" t="s">
        <v>542</v>
      </c>
    </row>
    <row r="8" spans="1:15">
      <c r="A8" s="398" t="s">
        <v>863</v>
      </c>
      <c r="B8" s="385" t="s">
        <v>435</v>
      </c>
      <c r="C8" s="399" t="s">
        <v>67</v>
      </c>
      <c r="D8" s="400" t="s">
        <v>1065</v>
      </c>
      <c r="E8" s="396" t="s">
        <v>68</v>
      </c>
      <c r="F8" s="401" t="s">
        <v>1056</v>
      </c>
      <c r="G8" s="402" t="s">
        <v>1057</v>
      </c>
      <c r="H8" s="403" t="s">
        <v>1058</v>
      </c>
      <c r="I8" s="404" t="s">
        <v>888</v>
      </c>
      <c r="J8" s="405" t="s">
        <v>1059</v>
      </c>
      <c r="K8" s="406" t="s">
        <v>1060</v>
      </c>
      <c r="L8" s="407" t="s">
        <v>1061</v>
      </c>
      <c r="M8" s="408" t="s">
        <v>1062</v>
      </c>
      <c r="N8" s="396" t="s">
        <v>1067</v>
      </c>
      <c r="O8" s="409" t="s">
        <v>542</v>
      </c>
    </row>
    <row r="9" spans="1:15" ht="25.5">
      <c r="A9" s="398" t="s">
        <v>863</v>
      </c>
      <c r="B9" s="385" t="s">
        <v>435</v>
      </c>
      <c r="C9" s="399" t="s">
        <v>71</v>
      </c>
      <c r="D9" s="400" t="s">
        <v>546</v>
      </c>
      <c r="E9" s="396" t="s">
        <v>72</v>
      </c>
      <c r="F9" s="388" t="s">
        <v>1056</v>
      </c>
      <c r="G9" s="389" t="s">
        <v>1057</v>
      </c>
      <c r="H9" s="390" t="s">
        <v>1058</v>
      </c>
      <c r="I9" s="391" t="s">
        <v>888</v>
      </c>
      <c r="J9" s="410" t="s">
        <v>1059</v>
      </c>
      <c r="K9" s="393" t="s">
        <v>1060</v>
      </c>
      <c r="L9" s="411" t="s">
        <v>1061</v>
      </c>
      <c r="M9" s="412" t="s">
        <v>1068</v>
      </c>
      <c r="N9" s="400" t="s">
        <v>714</v>
      </c>
      <c r="O9" s="413" t="s">
        <v>438</v>
      </c>
    </row>
    <row r="10" spans="1:15">
      <c r="A10" s="398" t="s">
        <v>863</v>
      </c>
      <c r="B10" s="385" t="s">
        <v>435</v>
      </c>
      <c r="C10" s="399" t="s">
        <v>75</v>
      </c>
      <c r="D10" s="396" t="s">
        <v>1044</v>
      </c>
      <c r="E10" s="396" t="s">
        <v>76</v>
      </c>
      <c r="F10" s="414"/>
      <c r="G10" s="415"/>
      <c r="H10" s="416"/>
      <c r="I10" s="417"/>
      <c r="J10" s="418"/>
      <c r="K10" s="419"/>
      <c r="L10" s="407" t="s">
        <v>1061</v>
      </c>
      <c r="M10" s="420"/>
      <c r="N10" s="396" t="s">
        <v>1069</v>
      </c>
      <c r="O10" s="409" t="s">
        <v>542</v>
      </c>
    </row>
    <row r="11" spans="1:15" ht="38.25">
      <c r="A11" s="398" t="s">
        <v>863</v>
      </c>
      <c r="B11" s="385" t="s">
        <v>435</v>
      </c>
      <c r="C11" s="399" t="s">
        <v>79</v>
      </c>
      <c r="D11" s="396" t="s">
        <v>1044</v>
      </c>
      <c r="E11" s="396" t="s">
        <v>80</v>
      </c>
      <c r="F11" s="414"/>
      <c r="G11" s="415"/>
      <c r="H11" s="403" t="s">
        <v>1058</v>
      </c>
      <c r="I11" s="404" t="s">
        <v>888</v>
      </c>
      <c r="J11" s="418"/>
      <c r="K11" s="406" t="s">
        <v>1060</v>
      </c>
      <c r="L11" s="407"/>
      <c r="M11" s="420"/>
      <c r="N11" s="396" t="s">
        <v>715</v>
      </c>
      <c r="O11" s="409" t="s">
        <v>438</v>
      </c>
    </row>
    <row r="12" spans="1:15">
      <c r="A12" s="398" t="s">
        <v>871</v>
      </c>
      <c r="B12" s="421" t="s">
        <v>556</v>
      </c>
      <c r="C12" s="399" t="s">
        <v>84</v>
      </c>
      <c r="D12" s="399" t="s">
        <v>557</v>
      </c>
      <c r="E12" s="399" t="s">
        <v>85</v>
      </c>
      <c r="F12" s="401" t="s">
        <v>1056</v>
      </c>
      <c r="G12" s="402" t="s">
        <v>1057</v>
      </c>
      <c r="H12" s="403" t="s">
        <v>1058</v>
      </c>
      <c r="I12" s="404" t="s">
        <v>888</v>
      </c>
      <c r="J12" s="405" t="s">
        <v>1059</v>
      </c>
      <c r="K12" s="406" t="s">
        <v>1060</v>
      </c>
      <c r="L12" s="422"/>
      <c r="M12" s="423"/>
      <c r="N12" s="396" t="s">
        <v>87</v>
      </c>
      <c r="O12" s="409" t="s">
        <v>542</v>
      </c>
    </row>
    <row r="13" spans="1:15">
      <c r="A13" s="398" t="s">
        <v>871</v>
      </c>
      <c r="B13" s="421" t="s">
        <v>556</v>
      </c>
      <c r="C13" s="399" t="s">
        <v>88</v>
      </c>
      <c r="D13" s="424" t="s">
        <v>557</v>
      </c>
      <c r="E13" s="399" t="s">
        <v>89</v>
      </c>
      <c r="F13" s="388" t="s">
        <v>1056</v>
      </c>
      <c r="G13" s="415"/>
      <c r="H13" s="416"/>
      <c r="I13" s="417"/>
      <c r="J13" s="418"/>
      <c r="K13" s="419"/>
      <c r="L13" s="425"/>
      <c r="M13" s="420"/>
      <c r="N13" s="400" t="s">
        <v>87</v>
      </c>
      <c r="O13" s="413" t="s">
        <v>542</v>
      </c>
    </row>
    <row r="14" spans="1:15">
      <c r="A14" s="398" t="s">
        <v>871</v>
      </c>
      <c r="B14" s="421" t="s">
        <v>556</v>
      </c>
      <c r="C14" s="399" t="s">
        <v>91</v>
      </c>
      <c r="D14" s="399" t="s">
        <v>557</v>
      </c>
      <c r="E14" s="399" t="s">
        <v>92</v>
      </c>
      <c r="F14" s="401" t="s">
        <v>1056</v>
      </c>
      <c r="G14" s="402" t="s">
        <v>1057</v>
      </c>
      <c r="H14" s="403" t="s">
        <v>1058</v>
      </c>
      <c r="I14" s="404" t="s">
        <v>888</v>
      </c>
      <c r="J14" s="405" t="s">
        <v>1059</v>
      </c>
      <c r="K14" s="406" t="s">
        <v>1060</v>
      </c>
      <c r="L14" s="425"/>
      <c r="M14" s="420"/>
      <c r="N14" s="396" t="s">
        <v>87</v>
      </c>
      <c r="O14" s="409" t="s">
        <v>542</v>
      </c>
    </row>
    <row r="15" spans="1:15">
      <c r="A15" s="398" t="s">
        <v>871</v>
      </c>
      <c r="B15" s="421" t="s">
        <v>556</v>
      </c>
      <c r="C15" s="399" t="s">
        <v>94</v>
      </c>
      <c r="D15" s="399" t="s">
        <v>558</v>
      </c>
      <c r="E15" s="399" t="s">
        <v>95</v>
      </c>
      <c r="F15" s="388" t="s">
        <v>1056</v>
      </c>
      <c r="G15" s="389" t="s">
        <v>1057</v>
      </c>
      <c r="H15" s="390" t="s">
        <v>1058</v>
      </c>
      <c r="I15" s="391" t="s">
        <v>888</v>
      </c>
      <c r="J15" s="410" t="s">
        <v>1059</v>
      </c>
      <c r="K15" s="393" t="s">
        <v>1060</v>
      </c>
      <c r="L15" s="422"/>
      <c r="M15" s="423"/>
      <c r="N15" s="396" t="s">
        <v>87</v>
      </c>
      <c r="O15" s="413" t="s">
        <v>542</v>
      </c>
    </row>
    <row r="16" spans="1:15" ht="25.5">
      <c r="A16" s="398" t="s">
        <v>871</v>
      </c>
      <c r="B16" s="421" t="s">
        <v>556</v>
      </c>
      <c r="C16" s="399" t="s">
        <v>97</v>
      </c>
      <c r="D16" s="399" t="s">
        <v>558</v>
      </c>
      <c r="E16" s="399" t="s">
        <v>98</v>
      </c>
      <c r="F16" s="388" t="s">
        <v>1056</v>
      </c>
      <c r="G16" s="389" t="s">
        <v>1057</v>
      </c>
      <c r="H16" s="390" t="s">
        <v>1058</v>
      </c>
      <c r="I16" s="391" t="s">
        <v>888</v>
      </c>
      <c r="J16" s="410" t="s">
        <v>1059</v>
      </c>
      <c r="K16" s="393" t="s">
        <v>1060</v>
      </c>
      <c r="L16" s="422"/>
      <c r="M16" s="423"/>
      <c r="N16" s="400" t="s">
        <v>716</v>
      </c>
      <c r="O16" s="409" t="s">
        <v>542</v>
      </c>
    </row>
    <row r="17" spans="1:15">
      <c r="A17" s="398" t="s">
        <v>871</v>
      </c>
      <c r="B17" s="421" t="s">
        <v>556</v>
      </c>
      <c r="C17" s="399" t="s">
        <v>101</v>
      </c>
      <c r="D17" s="399" t="s">
        <v>567</v>
      </c>
      <c r="E17" s="399" t="s">
        <v>102</v>
      </c>
      <c r="F17" s="401" t="s">
        <v>1056</v>
      </c>
      <c r="G17" s="426"/>
      <c r="H17" s="427"/>
      <c r="I17" s="428"/>
      <c r="J17" s="429"/>
      <c r="K17" s="430"/>
      <c r="L17" s="422"/>
      <c r="M17" s="423"/>
      <c r="N17" s="396" t="s">
        <v>717</v>
      </c>
      <c r="O17" s="409" t="s">
        <v>438</v>
      </c>
    </row>
    <row r="18" spans="1:15">
      <c r="A18" s="398" t="s">
        <v>871</v>
      </c>
      <c r="B18" s="421" t="s">
        <v>556</v>
      </c>
      <c r="C18" s="399" t="s">
        <v>105</v>
      </c>
      <c r="D18" s="399" t="s">
        <v>106</v>
      </c>
      <c r="E18" s="399" t="s">
        <v>106</v>
      </c>
      <c r="F18" s="401" t="s">
        <v>1056</v>
      </c>
      <c r="G18" s="426"/>
      <c r="H18" s="427"/>
      <c r="I18" s="428"/>
      <c r="J18" s="429"/>
      <c r="K18" s="430"/>
      <c r="L18" s="422"/>
      <c r="M18" s="423"/>
      <c r="N18" s="396" t="s">
        <v>1070</v>
      </c>
      <c r="O18" s="409" t="s">
        <v>542</v>
      </c>
    </row>
    <row r="19" spans="1:15">
      <c r="A19" s="398" t="s">
        <v>871</v>
      </c>
      <c r="B19" s="421" t="s">
        <v>556</v>
      </c>
      <c r="C19" s="399" t="s">
        <v>109</v>
      </c>
      <c r="D19" s="399" t="s">
        <v>575</v>
      </c>
      <c r="E19" s="399" t="s">
        <v>110</v>
      </c>
      <c r="F19" s="401" t="s">
        <v>1056</v>
      </c>
      <c r="G19" s="415"/>
      <c r="H19" s="416"/>
      <c r="I19" s="417"/>
      <c r="J19" s="418"/>
      <c r="K19" s="419"/>
      <c r="L19" s="425"/>
      <c r="M19" s="420"/>
      <c r="N19" s="396" t="s">
        <v>87</v>
      </c>
      <c r="O19" s="409" t="s">
        <v>542</v>
      </c>
    </row>
    <row r="20" spans="1:15">
      <c r="A20" s="398" t="s">
        <v>871</v>
      </c>
      <c r="B20" s="421" t="s">
        <v>556</v>
      </c>
      <c r="C20" s="399" t="s">
        <v>112</v>
      </c>
      <c r="D20" s="399" t="s">
        <v>575</v>
      </c>
      <c r="E20" s="399" t="s">
        <v>113</v>
      </c>
      <c r="F20" s="401" t="s">
        <v>1056</v>
      </c>
      <c r="G20" s="426"/>
      <c r="H20" s="427"/>
      <c r="I20" s="428"/>
      <c r="J20" s="429"/>
      <c r="K20" s="430"/>
      <c r="L20" s="422"/>
      <c r="M20" s="423"/>
      <c r="N20" s="396" t="s">
        <v>1071</v>
      </c>
      <c r="O20" s="409" t="s">
        <v>542</v>
      </c>
    </row>
    <row r="21" spans="1:15">
      <c r="A21" s="398" t="s">
        <v>871</v>
      </c>
      <c r="B21" s="421" t="s">
        <v>556</v>
      </c>
      <c r="C21" s="399" t="s">
        <v>116</v>
      </c>
      <c r="D21" s="399" t="s">
        <v>575</v>
      </c>
      <c r="E21" s="399" t="s">
        <v>117</v>
      </c>
      <c r="F21" s="388" t="s">
        <v>1056</v>
      </c>
      <c r="G21" s="426"/>
      <c r="H21" s="427"/>
      <c r="I21" s="428"/>
      <c r="J21" s="429"/>
      <c r="K21" s="430"/>
      <c r="L21" s="422"/>
      <c r="M21" s="423"/>
      <c r="N21" s="396" t="s">
        <v>1071</v>
      </c>
      <c r="O21" s="413" t="s">
        <v>542</v>
      </c>
    </row>
    <row r="22" spans="1:15">
      <c r="A22" s="398" t="s">
        <v>871</v>
      </c>
      <c r="B22" s="421" t="s">
        <v>556</v>
      </c>
      <c r="C22" s="399" t="s">
        <v>120</v>
      </c>
      <c r="D22" s="399" t="s">
        <v>575</v>
      </c>
      <c r="E22" s="399" t="s">
        <v>121</v>
      </c>
      <c r="F22" s="401" t="s">
        <v>1056</v>
      </c>
      <c r="G22" s="426"/>
      <c r="H22" s="427"/>
      <c r="I22" s="428"/>
      <c r="J22" s="429"/>
      <c r="K22" s="430"/>
      <c r="L22" s="422"/>
      <c r="M22" s="423"/>
      <c r="N22" s="396" t="s">
        <v>1071</v>
      </c>
      <c r="O22" s="409" t="s">
        <v>542</v>
      </c>
    </row>
    <row r="23" spans="1:15" ht="38.25">
      <c r="A23" s="398" t="s">
        <v>871</v>
      </c>
      <c r="B23" s="421" t="s">
        <v>556</v>
      </c>
      <c r="C23" s="399" t="s">
        <v>124</v>
      </c>
      <c r="D23" s="399" t="s">
        <v>582</v>
      </c>
      <c r="E23" s="399" t="s">
        <v>581</v>
      </c>
      <c r="F23" s="401" t="s">
        <v>1056</v>
      </c>
      <c r="G23" s="426"/>
      <c r="H23" s="427"/>
      <c r="I23" s="428"/>
      <c r="J23" s="429"/>
      <c r="K23" s="430"/>
      <c r="L23" s="422"/>
      <c r="M23" s="423"/>
      <c r="N23" s="396" t="s">
        <v>712</v>
      </c>
      <c r="O23" s="409" t="s">
        <v>438</v>
      </c>
    </row>
    <row r="24" spans="1:15">
      <c r="A24" s="398" t="s">
        <v>871</v>
      </c>
      <c r="B24" s="421" t="s">
        <v>556</v>
      </c>
      <c r="C24" s="399" t="s">
        <v>127</v>
      </c>
      <c r="D24" s="399" t="s">
        <v>575</v>
      </c>
      <c r="E24" s="399" t="s">
        <v>583</v>
      </c>
      <c r="F24" s="401" t="s">
        <v>1056</v>
      </c>
      <c r="G24" s="426"/>
      <c r="H24" s="427"/>
      <c r="I24" s="428"/>
      <c r="J24" s="429"/>
      <c r="K24" s="430"/>
      <c r="L24" s="422"/>
      <c r="M24" s="423"/>
      <c r="N24" s="396" t="s">
        <v>123</v>
      </c>
      <c r="O24" s="409" t="s">
        <v>542</v>
      </c>
    </row>
    <row r="25" spans="1:15">
      <c r="A25" s="398" t="s">
        <v>871</v>
      </c>
      <c r="B25" s="421" t="s">
        <v>556</v>
      </c>
      <c r="C25" s="399" t="s">
        <v>130</v>
      </c>
      <c r="D25" s="399" t="s">
        <v>592</v>
      </c>
      <c r="E25" s="399" t="s">
        <v>131</v>
      </c>
      <c r="F25" s="431"/>
      <c r="G25" s="426"/>
      <c r="H25" s="427"/>
      <c r="I25" s="428"/>
      <c r="J25" s="429"/>
      <c r="K25" s="430"/>
      <c r="L25" s="422"/>
      <c r="M25" s="408" t="s">
        <v>1072</v>
      </c>
      <c r="N25" s="396" t="s">
        <v>1073</v>
      </c>
      <c r="O25" s="409" t="s">
        <v>542</v>
      </c>
    </row>
    <row r="26" spans="1:15">
      <c r="A26" s="398" t="s">
        <v>871</v>
      </c>
      <c r="B26" s="421" t="s">
        <v>556</v>
      </c>
      <c r="C26" s="399" t="s">
        <v>134</v>
      </c>
      <c r="D26" s="399" t="s">
        <v>592</v>
      </c>
      <c r="E26" s="399" t="s">
        <v>135</v>
      </c>
      <c r="F26" s="431"/>
      <c r="G26" s="426"/>
      <c r="H26" s="427"/>
      <c r="I26" s="428"/>
      <c r="J26" s="405" t="s">
        <v>1059</v>
      </c>
      <c r="K26" s="406" t="s">
        <v>1060</v>
      </c>
      <c r="L26" s="422"/>
      <c r="M26" s="423"/>
      <c r="N26" s="396" t="s">
        <v>1073</v>
      </c>
      <c r="O26" s="409" t="s">
        <v>542</v>
      </c>
    </row>
    <row r="27" spans="1:15">
      <c r="A27" s="398" t="s">
        <v>871</v>
      </c>
      <c r="B27" s="421" t="s">
        <v>556</v>
      </c>
      <c r="C27" s="399" t="s">
        <v>138</v>
      </c>
      <c r="D27" s="399" t="s">
        <v>139</v>
      </c>
      <c r="E27" s="399" t="s">
        <v>139</v>
      </c>
      <c r="F27" s="414"/>
      <c r="G27" s="415"/>
      <c r="H27" s="416"/>
      <c r="I27" s="404" t="s">
        <v>888</v>
      </c>
      <c r="J27" s="418"/>
      <c r="K27" s="406" t="s">
        <v>1060</v>
      </c>
      <c r="L27" s="425"/>
      <c r="M27" s="420"/>
      <c r="N27" s="396" t="s">
        <v>1074</v>
      </c>
      <c r="O27" s="409" t="s">
        <v>542</v>
      </c>
    </row>
    <row r="28" spans="1:15" ht="25.5">
      <c r="A28" s="398" t="s">
        <v>871</v>
      </c>
      <c r="B28" s="421" t="s">
        <v>556</v>
      </c>
      <c r="C28" s="399" t="s">
        <v>142</v>
      </c>
      <c r="D28" s="424" t="s">
        <v>595</v>
      </c>
      <c r="E28" s="399" t="s">
        <v>143</v>
      </c>
      <c r="F28" s="401" t="s">
        <v>1056</v>
      </c>
      <c r="G28" s="402" t="s">
        <v>1057</v>
      </c>
      <c r="H28" s="403" t="s">
        <v>1058</v>
      </c>
      <c r="I28" s="404" t="s">
        <v>888</v>
      </c>
      <c r="J28" s="405" t="s">
        <v>1059</v>
      </c>
      <c r="K28" s="406" t="s">
        <v>1060</v>
      </c>
      <c r="L28" s="407" t="s">
        <v>1061</v>
      </c>
      <c r="M28" s="408" t="s">
        <v>1072</v>
      </c>
      <c r="N28" s="396" t="s">
        <v>718</v>
      </c>
      <c r="O28" s="409" t="s">
        <v>438</v>
      </c>
    </row>
    <row r="29" spans="1:15" ht="25.5">
      <c r="A29" s="398" t="s">
        <v>871</v>
      </c>
      <c r="B29" s="421" t="s">
        <v>556</v>
      </c>
      <c r="C29" s="399" t="s">
        <v>146</v>
      </c>
      <c r="D29" s="424" t="s">
        <v>595</v>
      </c>
      <c r="E29" s="399" t="s">
        <v>147</v>
      </c>
      <c r="F29" s="414"/>
      <c r="G29" s="415"/>
      <c r="H29" s="416"/>
      <c r="I29" s="417"/>
      <c r="J29" s="405" t="s">
        <v>1059</v>
      </c>
      <c r="K29" s="406" t="s">
        <v>1060</v>
      </c>
      <c r="L29" s="425"/>
      <c r="M29" s="408" t="s">
        <v>1072</v>
      </c>
      <c r="N29" s="396" t="s">
        <v>1075</v>
      </c>
      <c r="O29" s="409" t="s">
        <v>542</v>
      </c>
    </row>
    <row r="30" spans="1:15" ht="25.5">
      <c r="A30" s="398" t="s">
        <v>871</v>
      </c>
      <c r="B30" s="421" t="s">
        <v>556</v>
      </c>
      <c r="C30" s="399" t="s">
        <v>150</v>
      </c>
      <c r="D30" s="424" t="s">
        <v>596</v>
      </c>
      <c r="E30" s="399" t="s">
        <v>151</v>
      </c>
      <c r="F30" s="414"/>
      <c r="G30" s="415"/>
      <c r="H30" s="416"/>
      <c r="I30" s="417"/>
      <c r="J30" s="418"/>
      <c r="K30" s="419"/>
      <c r="L30" s="425"/>
      <c r="M30" s="408" t="s">
        <v>1072</v>
      </c>
      <c r="N30" s="400" t="s">
        <v>1076</v>
      </c>
      <c r="O30" s="409" t="s">
        <v>542</v>
      </c>
    </row>
    <row r="31" spans="1:15" ht="25.5">
      <c r="A31" s="398" t="s">
        <v>871</v>
      </c>
      <c r="B31" s="421" t="s">
        <v>556</v>
      </c>
      <c r="C31" s="399" t="s">
        <v>154</v>
      </c>
      <c r="D31" s="424" t="s">
        <v>596</v>
      </c>
      <c r="E31" s="399" t="s">
        <v>155</v>
      </c>
      <c r="F31" s="401" t="s">
        <v>1056</v>
      </c>
      <c r="G31" s="402" t="s">
        <v>1057</v>
      </c>
      <c r="H31" s="403" t="s">
        <v>1058</v>
      </c>
      <c r="I31" s="404" t="s">
        <v>888</v>
      </c>
      <c r="J31" s="405" t="s">
        <v>1059</v>
      </c>
      <c r="K31" s="406" t="s">
        <v>1060</v>
      </c>
      <c r="L31" s="407" t="s">
        <v>1061</v>
      </c>
      <c r="M31" s="408" t="s">
        <v>1072</v>
      </c>
      <c r="N31" s="396" t="s">
        <v>157</v>
      </c>
      <c r="O31" s="409" t="s">
        <v>542</v>
      </c>
    </row>
    <row r="32" spans="1:15" ht="30">
      <c r="A32" s="398" t="s">
        <v>871</v>
      </c>
      <c r="B32" s="421" t="s">
        <v>556</v>
      </c>
      <c r="C32" s="399" t="s">
        <v>158</v>
      </c>
      <c r="D32" s="424" t="s">
        <v>596</v>
      </c>
      <c r="E32" s="399" t="s">
        <v>159</v>
      </c>
      <c r="F32" s="401"/>
      <c r="G32" s="402" t="s">
        <v>1057</v>
      </c>
      <c r="H32" s="403" t="s">
        <v>1058</v>
      </c>
      <c r="I32" s="404" t="s">
        <v>888</v>
      </c>
      <c r="J32" s="405"/>
      <c r="K32" s="406" t="s">
        <v>1060</v>
      </c>
      <c r="L32" s="407"/>
      <c r="M32" s="408"/>
      <c r="N32" s="432" t="s">
        <v>1077</v>
      </c>
      <c r="O32" s="409" t="s">
        <v>542</v>
      </c>
    </row>
    <row r="33" spans="1:15" ht="60">
      <c r="A33" s="398" t="s">
        <v>871</v>
      </c>
      <c r="B33" s="421" t="s">
        <v>556</v>
      </c>
      <c r="C33" s="399" t="s">
        <v>161</v>
      </c>
      <c r="D33" s="424" t="s">
        <v>604</v>
      </c>
      <c r="E33" s="399" t="s">
        <v>603</v>
      </c>
      <c r="F33" s="401"/>
      <c r="G33" s="402"/>
      <c r="H33" s="403"/>
      <c r="I33" s="404"/>
      <c r="J33" s="405" t="s">
        <v>1059</v>
      </c>
      <c r="K33" s="406"/>
      <c r="L33" s="407"/>
      <c r="M33" s="408"/>
      <c r="N33" s="432" t="s">
        <v>719</v>
      </c>
      <c r="O33" s="409" t="s">
        <v>438</v>
      </c>
    </row>
    <row r="34" spans="1:15">
      <c r="A34" s="398" t="s">
        <v>883</v>
      </c>
      <c r="B34" s="421" t="s">
        <v>607</v>
      </c>
      <c r="C34" s="399" t="s">
        <v>166</v>
      </c>
      <c r="D34" s="399" t="s">
        <v>608</v>
      </c>
      <c r="E34" s="399" t="s">
        <v>167</v>
      </c>
      <c r="F34" s="431"/>
      <c r="G34" s="426"/>
      <c r="H34" s="403" t="s">
        <v>1058</v>
      </c>
      <c r="I34" s="404" t="s">
        <v>888</v>
      </c>
      <c r="J34" s="429"/>
      <c r="K34" s="406" t="s">
        <v>1060</v>
      </c>
      <c r="L34" s="422"/>
      <c r="M34" s="423"/>
      <c r="N34" s="396" t="s">
        <v>717</v>
      </c>
      <c r="O34" s="409" t="s">
        <v>438</v>
      </c>
    </row>
    <row r="35" spans="1:15">
      <c r="A35" s="398" t="s">
        <v>883</v>
      </c>
      <c r="B35" s="421" t="s">
        <v>607</v>
      </c>
      <c r="C35" s="399" t="s">
        <v>169</v>
      </c>
      <c r="D35" s="399" t="s">
        <v>608</v>
      </c>
      <c r="E35" s="399" t="s">
        <v>614</v>
      </c>
      <c r="F35" s="401" t="s">
        <v>1078</v>
      </c>
      <c r="G35" s="426"/>
      <c r="H35" s="403" t="s">
        <v>1058</v>
      </c>
      <c r="I35" s="404" t="s">
        <v>888</v>
      </c>
      <c r="J35" s="429"/>
      <c r="K35" s="406" t="s">
        <v>1060</v>
      </c>
      <c r="L35" s="422"/>
      <c r="M35" s="423"/>
      <c r="N35" s="396" t="s">
        <v>717</v>
      </c>
      <c r="O35" s="409" t="s">
        <v>438</v>
      </c>
    </row>
    <row r="36" spans="1:15">
      <c r="A36" s="398" t="s">
        <v>883</v>
      </c>
      <c r="B36" s="421" t="s">
        <v>607</v>
      </c>
      <c r="C36" s="399" t="s">
        <v>173</v>
      </c>
      <c r="D36" s="424" t="s">
        <v>617</v>
      </c>
      <c r="E36" s="399" t="s">
        <v>174</v>
      </c>
      <c r="F36" s="401" t="s">
        <v>1056</v>
      </c>
      <c r="G36" s="415"/>
      <c r="H36" s="403" t="s">
        <v>1058</v>
      </c>
      <c r="I36" s="404" t="s">
        <v>888</v>
      </c>
      <c r="J36" s="418"/>
      <c r="K36" s="406" t="s">
        <v>1060</v>
      </c>
      <c r="L36" s="425"/>
      <c r="M36" s="420"/>
      <c r="N36" s="396" t="s">
        <v>720</v>
      </c>
      <c r="O36" s="409" t="s">
        <v>438</v>
      </c>
    </row>
    <row r="37" spans="1:15">
      <c r="A37" s="398" t="s">
        <v>883</v>
      </c>
      <c r="B37" s="421" t="s">
        <v>607</v>
      </c>
      <c r="C37" s="399" t="s">
        <v>177</v>
      </c>
      <c r="D37" s="424" t="s">
        <v>617</v>
      </c>
      <c r="E37" s="399" t="s">
        <v>178</v>
      </c>
      <c r="F37" s="414"/>
      <c r="G37" s="415"/>
      <c r="H37" s="390" t="s">
        <v>1058</v>
      </c>
      <c r="I37" s="391" t="s">
        <v>888</v>
      </c>
      <c r="J37" s="418"/>
      <c r="K37" s="393" t="s">
        <v>1060</v>
      </c>
      <c r="L37" s="407" t="s">
        <v>1061</v>
      </c>
      <c r="M37" s="420"/>
      <c r="N37" s="400" t="s">
        <v>717</v>
      </c>
      <c r="O37" s="413" t="s">
        <v>438</v>
      </c>
    </row>
    <row r="38" spans="1:15" ht="63.75">
      <c r="A38" s="398" t="s">
        <v>883</v>
      </c>
      <c r="B38" s="421" t="s">
        <v>607</v>
      </c>
      <c r="C38" s="399" t="s">
        <v>181</v>
      </c>
      <c r="D38" s="424" t="s">
        <v>617</v>
      </c>
      <c r="E38" s="399" t="s">
        <v>182</v>
      </c>
      <c r="F38" s="414"/>
      <c r="G38" s="415"/>
      <c r="H38" s="390" t="s">
        <v>1058</v>
      </c>
      <c r="I38" s="391" t="s">
        <v>888</v>
      </c>
      <c r="J38" s="418"/>
      <c r="K38" s="393" t="s">
        <v>1060</v>
      </c>
      <c r="L38" s="407"/>
      <c r="M38" s="420"/>
      <c r="N38" s="400" t="s">
        <v>721</v>
      </c>
      <c r="O38" s="413" t="s">
        <v>438</v>
      </c>
    </row>
    <row r="39" spans="1:15" ht="63.75">
      <c r="A39" s="398" t="s">
        <v>883</v>
      </c>
      <c r="B39" s="421" t="s">
        <v>607</v>
      </c>
      <c r="C39" s="399" t="s">
        <v>184</v>
      </c>
      <c r="D39" s="424" t="s">
        <v>617</v>
      </c>
      <c r="E39" s="399" t="s">
        <v>623</v>
      </c>
      <c r="F39" s="414"/>
      <c r="G39" s="415"/>
      <c r="H39" s="390"/>
      <c r="I39" s="391"/>
      <c r="J39" s="410" t="s">
        <v>1059</v>
      </c>
      <c r="K39" s="393"/>
      <c r="L39" s="407"/>
      <c r="M39" s="420"/>
      <c r="N39" s="400" t="s">
        <v>721</v>
      </c>
      <c r="O39" s="413" t="s">
        <v>438</v>
      </c>
    </row>
    <row r="40" spans="1:15">
      <c r="A40" s="398" t="s">
        <v>883</v>
      </c>
      <c r="B40" s="421" t="s">
        <v>607</v>
      </c>
      <c r="C40" s="399" t="s">
        <v>187</v>
      </c>
      <c r="D40" s="424" t="s">
        <v>624</v>
      </c>
      <c r="E40" s="399" t="s">
        <v>188</v>
      </c>
      <c r="F40" s="431"/>
      <c r="G40" s="426"/>
      <c r="H40" s="390" t="s">
        <v>1058</v>
      </c>
      <c r="I40" s="391" t="s">
        <v>888</v>
      </c>
      <c r="J40" s="429"/>
      <c r="K40" s="393" t="s">
        <v>1060</v>
      </c>
      <c r="L40" s="422"/>
      <c r="M40" s="423"/>
      <c r="N40" s="400" t="s">
        <v>1079</v>
      </c>
      <c r="O40" s="413" t="s">
        <v>542</v>
      </c>
    </row>
    <row r="41" spans="1:15">
      <c r="A41" s="398" t="s">
        <v>883</v>
      </c>
      <c r="B41" s="421" t="s">
        <v>607</v>
      </c>
      <c r="C41" s="399" t="s">
        <v>191</v>
      </c>
      <c r="D41" s="424" t="s">
        <v>624</v>
      </c>
      <c r="E41" s="399" t="s">
        <v>192</v>
      </c>
      <c r="F41" s="388" t="s">
        <v>1056</v>
      </c>
      <c r="G41" s="389" t="s">
        <v>1057</v>
      </c>
      <c r="H41" s="390" t="s">
        <v>1058</v>
      </c>
      <c r="I41" s="391" t="s">
        <v>888</v>
      </c>
      <c r="J41" s="410" t="s">
        <v>1059</v>
      </c>
      <c r="K41" s="393" t="s">
        <v>1060</v>
      </c>
      <c r="L41" s="422"/>
      <c r="M41" s="423"/>
      <c r="N41" s="400" t="s">
        <v>1080</v>
      </c>
      <c r="O41" s="413" t="s">
        <v>542</v>
      </c>
    </row>
    <row r="42" spans="1:15">
      <c r="A42" s="398" t="s">
        <v>883</v>
      </c>
      <c r="B42" s="421" t="s">
        <v>607</v>
      </c>
      <c r="C42" s="399" t="s">
        <v>195</v>
      </c>
      <c r="D42" s="424" t="s">
        <v>624</v>
      </c>
      <c r="E42" s="399" t="s">
        <v>196</v>
      </c>
      <c r="F42" s="431"/>
      <c r="G42" s="426"/>
      <c r="H42" s="390" t="s">
        <v>1058</v>
      </c>
      <c r="I42" s="391" t="s">
        <v>888</v>
      </c>
      <c r="J42" s="429"/>
      <c r="K42" s="430"/>
      <c r="L42" s="422"/>
      <c r="M42" s="423"/>
      <c r="N42" s="400" t="s">
        <v>717</v>
      </c>
      <c r="O42" s="413" t="s">
        <v>438</v>
      </c>
    </row>
    <row r="43" spans="1:15" ht="51">
      <c r="A43" s="398" t="s">
        <v>883</v>
      </c>
      <c r="B43" s="421" t="s">
        <v>607</v>
      </c>
      <c r="C43" s="399" t="s">
        <v>199</v>
      </c>
      <c r="D43" s="424" t="s">
        <v>624</v>
      </c>
      <c r="E43" s="399" t="s">
        <v>625</v>
      </c>
      <c r="F43" s="431"/>
      <c r="G43" s="433" t="s">
        <v>1057</v>
      </c>
      <c r="H43" s="390" t="s">
        <v>1058</v>
      </c>
      <c r="I43" s="391" t="s">
        <v>888</v>
      </c>
      <c r="J43" s="429"/>
      <c r="K43" s="430"/>
      <c r="L43" s="422"/>
      <c r="M43" s="423"/>
      <c r="N43" s="400" t="s">
        <v>202</v>
      </c>
      <c r="O43" s="413" t="s">
        <v>438</v>
      </c>
    </row>
    <row r="44" spans="1:15" ht="25.5">
      <c r="A44" s="398" t="s">
        <v>883</v>
      </c>
      <c r="B44" s="421" t="s">
        <v>607</v>
      </c>
      <c r="C44" s="399" t="s">
        <v>626</v>
      </c>
      <c r="D44" s="424" t="s">
        <v>624</v>
      </c>
      <c r="E44" s="399" t="s">
        <v>627</v>
      </c>
      <c r="F44" s="431"/>
      <c r="G44" s="433"/>
      <c r="H44" s="390"/>
      <c r="I44" s="391" t="s">
        <v>888</v>
      </c>
      <c r="J44" s="429"/>
      <c r="K44" s="430"/>
      <c r="L44" s="422"/>
      <c r="M44" s="423"/>
      <c r="N44" s="400" t="s">
        <v>723</v>
      </c>
      <c r="O44" s="413" t="s">
        <v>438</v>
      </c>
    </row>
    <row r="45" spans="1:15" ht="25.5">
      <c r="A45" s="398" t="s">
        <v>883</v>
      </c>
      <c r="B45" s="421" t="s">
        <v>607</v>
      </c>
      <c r="C45" s="399" t="s">
        <v>628</v>
      </c>
      <c r="D45" s="424" t="s">
        <v>624</v>
      </c>
      <c r="E45" s="399" t="s">
        <v>629</v>
      </c>
      <c r="F45" s="431"/>
      <c r="G45" s="433"/>
      <c r="H45" s="390"/>
      <c r="I45" s="391" t="s">
        <v>888</v>
      </c>
      <c r="J45" s="429"/>
      <c r="K45" s="430"/>
      <c r="L45" s="422"/>
      <c r="M45" s="423"/>
      <c r="N45" s="400" t="s">
        <v>1081</v>
      </c>
      <c r="O45" s="413" t="s">
        <v>542</v>
      </c>
    </row>
    <row r="46" spans="1:15" ht="25.5">
      <c r="A46" s="398" t="s">
        <v>883</v>
      </c>
      <c r="B46" s="421" t="s">
        <v>607</v>
      </c>
      <c r="C46" s="399" t="s">
        <v>630</v>
      </c>
      <c r="D46" s="424" t="s">
        <v>624</v>
      </c>
      <c r="E46" s="399" t="s">
        <v>631</v>
      </c>
      <c r="F46" s="431"/>
      <c r="G46" s="433"/>
      <c r="H46" s="390"/>
      <c r="I46" s="391" t="s">
        <v>888</v>
      </c>
      <c r="J46" s="429"/>
      <c r="K46" s="430"/>
      <c r="L46" s="422"/>
      <c r="M46" s="423"/>
      <c r="N46" s="400" t="s">
        <v>1082</v>
      </c>
      <c r="O46" s="413" t="s">
        <v>542</v>
      </c>
    </row>
    <row r="47" spans="1:15" ht="38.25">
      <c r="A47" s="398" t="s">
        <v>883</v>
      </c>
      <c r="B47" s="421" t="s">
        <v>607</v>
      </c>
      <c r="C47" s="399" t="s">
        <v>632</v>
      </c>
      <c r="D47" s="424" t="s">
        <v>624</v>
      </c>
      <c r="E47" s="399" t="s">
        <v>633</v>
      </c>
      <c r="F47" s="431"/>
      <c r="G47" s="433"/>
      <c r="H47" s="390"/>
      <c r="I47" s="391" t="s">
        <v>888</v>
      </c>
      <c r="J47" s="429"/>
      <c r="K47" s="430"/>
      <c r="L47" s="422"/>
      <c r="M47" s="423"/>
      <c r="N47" s="400" t="s">
        <v>1083</v>
      </c>
      <c r="O47" s="413" t="s">
        <v>542</v>
      </c>
    </row>
    <row r="48" spans="1:15" ht="25.5">
      <c r="A48" s="398" t="s">
        <v>883</v>
      </c>
      <c r="B48" s="421" t="s">
        <v>607</v>
      </c>
      <c r="C48" s="399" t="s">
        <v>634</v>
      </c>
      <c r="D48" s="424" t="s">
        <v>624</v>
      </c>
      <c r="E48" s="399" t="s">
        <v>635</v>
      </c>
      <c r="F48" s="431"/>
      <c r="G48" s="433"/>
      <c r="H48" s="390"/>
      <c r="I48" s="391" t="s">
        <v>888</v>
      </c>
      <c r="J48" s="429"/>
      <c r="K48" s="430"/>
      <c r="L48" s="422"/>
      <c r="M48" s="423"/>
      <c r="N48" s="400" t="s">
        <v>1084</v>
      </c>
      <c r="O48" s="413" t="s">
        <v>542</v>
      </c>
    </row>
    <row r="49" spans="1:15">
      <c r="A49" s="398" t="s">
        <v>883</v>
      </c>
      <c r="B49" s="421" t="s">
        <v>607</v>
      </c>
      <c r="C49" s="399" t="s">
        <v>207</v>
      </c>
      <c r="D49" s="424" t="s">
        <v>636</v>
      </c>
      <c r="E49" s="399" t="s">
        <v>208</v>
      </c>
      <c r="F49" s="388" t="s">
        <v>1056</v>
      </c>
      <c r="G49" s="426"/>
      <c r="H49" s="390" t="s">
        <v>1058</v>
      </c>
      <c r="I49" s="391" t="s">
        <v>888</v>
      </c>
      <c r="J49" s="429"/>
      <c r="K49" s="430"/>
      <c r="L49" s="422"/>
      <c r="M49" s="423"/>
      <c r="N49" s="400" t="s">
        <v>1079</v>
      </c>
      <c r="O49" s="413" t="s">
        <v>542</v>
      </c>
    </row>
    <row r="50" spans="1:15">
      <c r="A50" s="398" t="s">
        <v>883</v>
      </c>
      <c r="B50" s="421" t="s">
        <v>607</v>
      </c>
      <c r="C50" s="399" t="s">
        <v>211</v>
      </c>
      <c r="D50" s="399" t="s">
        <v>636</v>
      </c>
      <c r="E50" s="399" t="s">
        <v>212</v>
      </c>
      <c r="F50" s="401" t="s">
        <v>1056</v>
      </c>
      <c r="G50" s="426"/>
      <c r="H50" s="403" t="s">
        <v>1058</v>
      </c>
      <c r="I50" s="404" t="s">
        <v>888</v>
      </c>
      <c r="J50" s="429"/>
      <c r="K50" s="430"/>
      <c r="L50" s="422"/>
      <c r="M50" s="423"/>
      <c r="N50" s="396" t="s">
        <v>1079</v>
      </c>
      <c r="O50" s="409" t="s">
        <v>542</v>
      </c>
    </row>
    <row r="51" spans="1:15">
      <c r="A51" s="398" t="s">
        <v>888</v>
      </c>
      <c r="B51" s="421" t="s">
        <v>639</v>
      </c>
      <c r="C51" s="424" t="s">
        <v>216</v>
      </c>
      <c r="D51" s="424" t="s">
        <v>640</v>
      </c>
      <c r="E51" s="399" t="s">
        <v>217</v>
      </c>
      <c r="F51" s="375" t="s">
        <v>1056</v>
      </c>
      <c r="G51" s="415"/>
      <c r="H51" s="416"/>
      <c r="I51" s="417"/>
      <c r="J51" s="418"/>
      <c r="K51" s="419"/>
      <c r="L51" s="425"/>
      <c r="M51" s="420"/>
      <c r="N51" s="434" t="s">
        <v>1085</v>
      </c>
      <c r="O51" s="413" t="s">
        <v>542</v>
      </c>
    </row>
    <row r="52" spans="1:15">
      <c r="A52" s="398" t="s">
        <v>888</v>
      </c>
      <c r="B52" s="421" t="s">
        <v>639</v>
      </c>
      <c r="C52" s="424" t="s">
        <v>220</v>
      </c>
      <c r="D52" s="399" t="s">
        <v>641</v>
      </c>
      <c r="E52" s="399" t="s">
        <v>1047</v>
      </c>
      <c r="F52" s="414"/>
      <c r="G52" s="389" t="s">
        <v>1057</v>
      </c>
      <c r="H52" s="416"/>
      <c r="I52" s="417"/>
      <c r="J52" s="418"/>
      <c r="K52" s="419"/>
      <c r="L52" s="425"/>
      <c r="M52" s="420"/>
      <c r="N52" s="400" t="s">
        <v>1086</v>
      </c>
      <c r="O52" s="413" t="s">
        <v>542</v>
      </c>
    </row>
    <row r="53" spans="1:15">
      <c r="A53" s="398" t="s">
        <v>888</v>
      </c>
      <c r="B53" s="421" t="s">
        <v>639</v>
      </c>
      <c r="C53" s="424" t="s">
        <v>224</v>
      </c>
      <c r="D53" s="399" t="s">
        <v>641</v>
      </c>
      <c r="E53" s="399" t="s">
        <v>643</v>
      </c>
      <c r="F53" s="388" t="s">
        <v>1056</v>
      </c>
      <c r="G53" s="426"/>
      <c r="H53" s="427"/>
      <c r="I53" s="428"/>
      <c r="J53" s="429"/>
      <c r="K53" s="430"/>
      <c r="L53" s="422"/>
      <c r="M53" s="423"/>
      <c r="N53" s="400" t="s">
        <v>123</v>
      </c>
      <c r="O53" s="413" t="s">
        <v>542</v>
      </c>
    </row>
    <row r="54" spans="1:15">
      <c r="A54" s="398" t="s">
        <v>888</v>
      </c>
      <c r="B54" s="421" t="s">
        <v>639</v>
      </c>
      <c r="C54" s="424" t="s">
        <v>228</v>
      </c>
      <c r="D54" s="399" t="s">
        <v>641</v>
      </c>
      <c r="E54" s="399" t="s">
        <v>229</v>
      </c>
      <c r="F54" s="388" t="s">
        <v>1056</v>
      </c>
      <c r="G54" s="426"/>
      <c r="H54" s="427"/>
      <c r="I54" s="428"/>
      <c r="J54" s="429"/>
      <c r="K54" s="430"/>
      <c r="L54" s="422"/>
      <c r="M54" s="423"/>
      <c r="N54" s="400" t="s">
        <v>1087</v>
      </c>
      <c r="O54" s="413" t="s">
        <v>542</v>
      </c>
    </row>
    <row r="55" spans="1:15">
      <c r="A55" s="398" t="s">
        <v>888</v>
      </c>
      <c r="B55" s="421" t="s">
        <v>639</v>
      </c>
      <c r="C55" s="424" t="s">
        <v>232</v>
      </c>
      <c r="D55" s="399" t="s">
        <v>641</v>
      </c>
      <c r="E55" s="399" t="s">
        <v>644</v>
      </c>
      <c r="F55" s="388" t="s">
        <v>1056</v>
      </c>
      <c r="G55" s="389" t="s">
        <v>1057</v>
      </c>
      <c r="H55" s="435" t="s">
        <v>1058</v>
      </c>
      <c r="I55" s="391" t="s">
        <v>888</v>
      </c>
      <c r="J55" s="418"/>
      <c r="K55" s="393" t="s">
        <v>1060</v>
      </c>
      <c r="L55" s="425"/>
      <c r="M55" s="420"/>
      <c r="N55" s="400" t="s">
        <v>1088</v>
      </c>
      <c r="O55" s="413" t="s">
        <v>542</v>
      </c>
    </row>
    <row r="56" spans="1:15">
      <c r="A56" s="398" t="s">
        <v>888</v>
      </c>
      <c r="B56" s="421" t="s">
        <v>639</v>
      </c>
      <c r="C56" s="424" t="s">
        <v>236</v>
      </c>
      <c r="D56" s="399" t="s">
        <v>649</v>
      </c>
      <c r="E56" s="399" t="s">
        <v>237</v>
      </c>
      <c r="F56" s="388" t="s">
        <v>1056</v>
      </c>
      <c r="G56" s="415"/>
      <c r="H56" s="416"/>
      <c r="I56" s="391" t="s">
        <v>888</v>
      </c>
      <c r="J56" s="418"/>
      <c r="K56" s="393" t="s">
        <v>1060</v>
      </c>
      <c r="L56" s="425"/>
      <c r="M56" s="420"/>
      <c r="N56" s="400" t="s">
        <v>724</v>
      </c>
      <c r="O56" s="413" t="s">
        <v>438</v>
      </c>
    </row>
    <row r="57" spans="1:15">
      <c r="A57" s="398" t="s">
        <v>888</v>
      </c>
      <c r="B57" s="421" t="s">
        <v>639</v>
      </c>
      <c r="C57" s="424" t="s">
        <v>240</v>
      </c>
      <c r="D57" s="399" t="s">
        <v>649</v>
      </c>
      <c r="E57" s="399" t="s">
        <v>241</v>
      </c>
      <c r="F57" s="431"/>
      <c r="G57" s="426"/>
      <c r="H57" s="390" t="s">
        <v>1058</v>
      </c>
      <c r="I57" s="391" t="s">
        <v>888</v>
      </c>
      <c r="J57" s="429"/>
      <c r="K57" s="393" t="s">
        <v>1060</v>
      </c>
      <c r="L57" s="422"/>
      <c r="M57" s="423"/>
      <c r="N57" s="400" t="s">
        <v>725</v>
      </c>
      <c r="O57" s="413" t="s">
        <v>438</v>
      </c>
    </row>
    <row r="58" spans="1:15">
      <c r="A58" s="398" t="s">
        <v>888</v>
      </c>
      <c r="B58" s="421" t="s">
        <v>639</v>
      </c>
      <c r="C58" s="424" t="s">
        <v>244</v>
      </c>
      <c r="D58" s="399" t="s">
        <v>656</v>
      </c>
      <c r="E58" s="399" t="s">
        <v>245</v>
      </c>
      <c r="F58" s="431"/>
      <c r="G58" s="426"/>
      <c r="H58" s="390" t="s">
        <v>1058</v>
      </c>
      <c r="I58" s="391" t="s">
        <v>888</v>
      </c>
      <c r="J58" s="429"/>
      <c r="K58" s="430"/>
      <c r="L58" s="422"/>
      <c r="M58" s="423"/>
      <c r="N58" s="400" t="s">
        <v>724</v>
      </c>
      <c r="O58" s="413" t="s">
        <v>438</v>
      </c>
    </row>
    <row r="59" spans="1:15">
      <c r="A59" s="398" t="s">
        <v>888</v>
      </c>
      <c r="B59" s="421" t="s">
        <v>639</v>
      </c>
      <c r="C59" s="424" t="s">
        <v>248</v>
      </c>
      <c r="D59" s="399" t="s">
        <v>661</v>
      </c>
      <c r="E59" s="399" t="s">
        <v>249</v>
      </c>
      <c r="F59" s="431"/>
      <c r="G59" s="426"/>
      <c r="H59" s="427"/>
      <c r="I59" s="428"/>
      <c r="J59" s="410" t="s">
        <v>1059</v>
      </c>
      <c r="K59" s="430"/>
      <c r="L59" s="422"/>
      <c r="M59" s="423"/>
      <c r="N59" s="400" t="s">
        <v>726</v>
      </c>
      <c r="O59" s="413" t="s">
        <v>438</v>
      </c>
    </row>
    <row r="60" spans="1:15">
      <c r="A60" s="398" t="s">
        <v>888</v>
      </c>
      <c r="B60" s="421" t="s">
        <v>639</v>
      </c>
      <c r="C60" s="424" t="s">
        <v>252</v>
      </c>
      <c r="D60" s="399" t="s">
        <v>662</v>
      </c>
      <c r="E60" s="399" t="s">
        <v>253</v>
      </c>
      <c r="F60" s="388" t="s">
        <v>1056</v>
      </c>
      <c r="G60" s="415"/>
      <c r="H60" s="416"/>
      <c r="I60" s="417"/>
      <c r="J60" s="418"/>
      <c r="K60" s="419"/>
      <c r="L60" s="425"/>
      <c r="M60" s="420"/>
      <c r="N60" s="400" t="s">
        <v>255</v>
      </c>
      <c r="O60" s="413" t="s">
        <v>542</v>
      </c>
    </row>
    <row r="61" spans="1:15" ht="25.5">
      <c r="A61" s="398" t="s">
        <v>888</v>
      </c>
      <c r="B61" s="421" t="s">
        <v>639</v>
      </c>
      <c r="C61" s="424" t="s">
        <v>256</v>
      </c>
      <c r="D61" s="399" t="s">
        <v>663</v>
      </c>
      <c r="E61" s="399" t="s">
        <v>257</v>
      </c>
      <c r="F61" s="388"/>
      <c r="G61" s="415"/>
      <c r="H61" s="435" t="s">
        <v>1058</v>
      </c>
      <c r="I61" s="436" t="s">
        <v>888</v>
      </c>
      <c r="J61" s="418"/>
      <c r="K61" s="419"/>
      <c r="L61" s="425"/>
      <c r="M61" s="420"/>
      <c r="N61" s="400" t="s">
        <v>1089</v>
      </c>
      <c r="O61" s="413" t="s">
        <v>542</v>
      </c>
    </row>
    <row r="62" spans="1:15">
      <c r="A62" s="398" t="s">
        <v>888</v>
      </c>
      <c r="B62" s="421" t="s">
        <v>639</v>
      </c>
      <c r="C62" s="424" t="s">
        <v>260</v>
      </c>
      <c r="D62" s="399" t="s">
        <v>663</v>
      </c>
      <c r="E62" s="399" t="s">
        <v>1048</v>
      </c>
      <c r="F62" s="388" t="s">
        <v>1056</v>
      </c>
      <c r="G62" s="437" t="s">
        <v>1057</v>
      </c>
      <c r="H62" s="435"/>
      <c r="I62" s="436" t="s">
        <v>888</v>
      </c>
      <c r="J62" s="392" t="s">
        <v>1059</v>
      </c>
      <c r="K62" s="438" t="s">
        <v>1060</v>
      </c>
      <c r="L62" s="425"/>
      <c r="M62" s="420"/>
      <c r="N62" s="400" t="s">
        <v>727</v>
      </c>
      <c r="O62" s="413" t="s">
        <v>438</v>
      </c>
    </row>
    <row r="63" spans="1:15">
      <c r="A63" s="398" t="s">
        <v>895</v>
      </c>
      <c r="B63" s="421" t="s">
        <v>316</v>
      </c>
      <c r="C63" s="399" t="s">
        <v>265</v>
      </c>
      <c r="D63" s="399" t="s">
        <v>266</v>
      </c>
      <c r="E63" s="399" t="s">
        <v>266</v>
      </c>
      <c r="F63" s="431"/>
      <c r="G63" s="426"/>
      <c r="H63" s="427"/>
      <c r="I63" s="428"/>
      <c r="J63" s="429"/>
      <c r="K63" s="393" t="s">
        <v>1060</v>
      </c>
      <c r="L63" s="422"/>
      <c r="M63" s="423"/>
      <c r="N63" s="400" t="s">
        <v>725</v>
      </c>
      <c r="O63" s="413" t="s">
        <v>438</v>
      </c>
    </row>
    <row r="64" spans="1:15">
      <c r="A64" s="398" t="s">
        <v>895</v>
      </c>
      <c r="B64" s="421" t="s">
        <v>316</v>
      </c>
      <c r="C64" s="399" t="s">
        <v>269</v>
      </c>
      <c r="D64" s="399" t="s">
        <v>266</v>
      </c>
      <c r="E64" s="399" t="s">
        <v>270</v>
      </c>
      <c r="F64" s="431"/>
      <c r="G64" s="426"/>
      <c r="H64" s="427"/>
      <c r="I64" s="428"/>
      <c r="J64" s="429"/>
      <c r="K64" s="430"/>
      <c r="L64" s="422"/>
      <c r="M64" s="412" t="s">
        <v>1072</v>
      </c>
      <c r="N64" s="439" t="s">
        <v>1090</v>
      </c>
      <c r="O64" s="413" t="s">
        <v>542</v>
      </c>
    </row>
    <row r="65" spans="1:15" ht="25.5">
      <c r="A65" s="398" t="s">
        <v>895</v>
      </c>
      <c r="B65" s="421" t="s">
        <v>316</v>
      </c>
      <c r="C65" s="399" t="s">
        <v>273</v>
      </c>
      <c r="D65" s="424" t="s">
        <v>667</v>
      </c>
      <c r="E65" s="399" t="s">
        <v>274</v>
      </c>
      <c r="F65" s="431"/>
      <c r="G65" s="426"/>
      <c r="H65" s="427"/>
      <c r="I65" s="428"/>
      <c r="J65" s="429"/>
      <c r="K65" s="430"/>
      <c r="L65" s="411" t="s">
        <v>1061</v>
      </c>
      <c r="M65" s="423"/>
      <c r="N65" s="400" t="s">
        <v>1091</v>
      </c>
      <c r="O65" s="413" t="s">
        <v>542</v>
      </c>
    </row>
    <row r="66" spans="1:15" ht="25.5">
      <c r="A66" s="398" t="s">
        <v>895</v>
      </c>
      <c r="B66" s="421" t="s">
        <v>316</v>
      </c>
      <c r="C66" s="399" t="s">
        <v>277</v>
      </c>
      <c r="D66" s="424" t="s">
        <v>667</v>
      </c>
      <c r="E66" s="399" t="s">
        <v>668</v>
      </c>
      <c r="F66" s="414"/>
      <c r="G66" s="415"/>
      <c r="H66" s="416"/>
      <c r="I66" s="417"/>
      <c r="J66" s="418"/>
      <c r="K66" s="419"/>
      <c r="L66" s="411" t="s">
        <v>1061</v>
      </c>
      <c r="M66" s="420"/>
      <c r="N66" s="400" t="s">
        <v>1091</v>
      </c>
      <c r="O66" s="413" t="s">
        <v>542</v>
      </c>
    </row>
    <row r="67" spans="1:15">
      <c r="A67" s="398" t="s">
        <v>895</v>
      </c>
      <c r="B67" s="421" t="s">
        <v>316</v>
      </c>
      <c r="C67" s="399" t="s">
        <v>280</v>
      </c>
      <c r="D67" s="399" t="s">
        <v>669</v>
      </c>
      <c r="E67" s="399" t="s">
        <v>281</v>
      </c>
      <c r="F67" s="431"/>
      <c r="G67" s="426"/>
      <c r="H67" s="427"/>
      <c r="I67" s="391" t="s">
        <v>888</v>
      </c>
      <c r="J67" s="429"/>
      <c r="K67" s="393" t="s">
        <v>1060</v>
      </c>
      <c r="L67" s="422"/>
      <c r="M67" s="423"/>
      <c r="N67" s="400" t="s">
        <v>728</v>
      </c>
      <c r="O67" s="413" t="s">
        <v>438</v>
      </c>
    </row>
    <row r="68" spans="1:15" ht="25.5">
      <c r="A68" s="398" t="s">
        <v>895</v>
      </c>
      <c r="B68" s="421" t="s">
        <v>316</v>
      </c>
      <c r="C68" s="399" t="s">
        <v>284</v>
      </c>
      <c r="D68" s="424" t="s">
        <v>670</v>
      </c>
      <c r="E68" s="399" t="s">
        <v>285</v>
      </c>
      <c r="F68" s="414"/>
      <c r="G68" s="415"/>
      <c r="H68" s="416"/>
      <c r="I68" s="417"/>
      <c r="J68" s="418"/>
      <c r="K68" s="419"/>
      <c r="L68" s="411" t="s">
        <v>1061</v>
      </c>
      <c r="M68" s="420"/>
      <c r="N68" s="400" t="s">
        <v>1091</v>
      </c>
      <c r="O68" s="413" t="s">
        <v>542</v>
      </c>
    </row>
    <row r="69" spans="1:15">
      <c r="A69" s="398" t="s">
        <v>895</v>
      </c>
      <c r="B69" s="421" t="s">
        <v>316</v>
      </c>
      <c r="C69" s="399" t="s">
        <v>288</v>
      </c>
      <c r="D69" s="424" t="s">
        <v>671</v>
      </c>
      <c r="E69" s="399" t="s">
        <v>289</v>
      </c>
      <c r="F69" s="388" t="s">
        <v>1056</v>
      </c>
      <c r="G69" s="426"/>
      <c r="H69" s="427"/>
      <c r="I69" s="428"/>
      <c r="J69" s="429"/>
      <c r="K69" s="430"/>
      <c r="L69" s="422"/>
      <c r="M69" s="423"/>
      <c r="N69" s="400" t="s">
        <v>728</v>
      </c>
      <c r="O69" s="413" t="s">
        <v>438</v>
      </c>
    </row>
    <row r="70" spans="1:15">
      <c r="A70" s="398" t="s">
        <v>895</v>
      </c>
      <c r="B70" s="421" t="s">
        <v>316</v>
      </c>
      <c r="C70" s="399" t="s">
        <v>292</v>
      </c>
      <c r="D70" s="399" t="s">
        <v>671</v>
      </c>
      <c r="E70" s="399" t="s">
        <v>293</v>
      </c>
      <c r="F70" s="431"/>
      <c r="G70" s="389" t="s">
        <v>1057</v>
      </c>
      <c r="H70" s="390" t="s">
        <v>1092</v>
      </c>
      <c r="I70" s="391" t="s">
        <v>888</v>
      </c>
      <c r="J70" s="429"/>
      <c r="K70" s="393" t="s">
        <v>1060</v>
      </c>
      <c r="L70" s="422"/>
      <c r="M70" s="423"/>
      <c r="N70" s="400" t="s">
        <v>728</v>
      </c>
      <c r="O70" s="413" t="s">
        <v>438</v>
      </c>
    </row>
    <row r="71" spans="1:15">
      <c r="A71" s="398" t="s">
        <v>895</v>
      </c>
      <c r="B71" s="421" t="s">
        <v>316</v>
      </c>
      <c r="C71" s="399" t="s">
        <v>296</v>
      </c>
      <c r="D71" s="399" t="s">
        <v>671</v>
      </c>
      <c r="E71" s="399" t="s">
        <v>297</v>
      </c>
      <c r="F71" s="388" t="s">
        <v>1056</v>
      </c>
      <c r="G71" s="389" t="s">
        <v>1057</v>
      </c>
      <c r="H71" s="390" t="s">
        <v>1058</v>
      </c>
      <c r="I71" s="391" t="s">
        <v>888</v>
      </c>
      <c r="J71" s="410" t="s">
        <v>1059</v>
      </c>
      <c r="K71" s="393" t="s">
        <v>1060</v>
      </c>
      <c r="L71" s="425"/>
      <c r="M71" s="420"/>
      <c r="N71" s="434" t="s">
        <v>157</v>
      </c>
      <c r="O71" s="413" t="s">
        <v>542</v>
      </c>
    </row>
    <row r="72" spans="1:15">
      <c r="A72" s="398" t="s">
        <v>895</v>
      </c>
      <c r="B72" s="421" t="s">
        <v>316</v>
      </c>
      <c r="C72" s="399" t="s">
        <v>300</v>
      </c>
      <c r="D72" s="399" t="s">
        <v>672</v>
      </c>
      <c r="E72" s="399" t="s">
        <v>301</v>
      </c>
      <c r="F72" s="414"/>
      <c r="G72" s="415"/>
      <c r="H72" s="416"/>
      <c r="I72" s="417"/>
      <c r="J72" s="418"/>
      <c r="K72" s="393" t="s">
        <v>1060</v>
      </c>
      <c r="L72" s="425"/>
      <c r="M72" s="420"/>
      <c r="N72" s="400" t="s">
        <v>728</v>
      </c>
      <c r="O72" s="413" t="s">
        <v>438</v>
      </c>
    </row>
    <row r="73" spans="1:15">
      <c r="A73" s="398" t="s">
        <v>895</v>
      </c>
      <c r="B73" s="421" t="s">
        <v>316</v>
      </c>
      <c r="C73" s="399" t="s">
        <v>304</v>
      </c>
      <c r="D73" s="399" t="s">
        <v>672</v>
      </c>
      <c r="E73" s="399" t="s">
        <v>305</v>
      </c>
      <c r="F73" s="388" t="s">
        <v>1056</v>
      </c>
      <c r="G73" s="426"/>
      <c r="H73" s="427"/>
      <c r="I73" s="428"/>
      <c r="J73" s="429"/>
      <c r="K73" s="430"/>
      <c r="L73" s="422"/>
      <c r="M73" s="423"/>
      <c r="N73" s="400" t="s">
        <v>728</v>
      </c>
      <c r="O73" s="413" t="s">
        <v>438</v>
      </c>
    </row>
    <row r="74" spans="1:15" ht="38.25">
      <c r="A74" s="398" t="s">
        <v>895</v>
      </c>
      <c r="B74" s="421" t="s">
        <v>316</v>
      </c>
      <c r="C74" s="399" t="s">
        <v>308</v>
      </c>
      <c r="D74" s="399" t="s">
        <v>672</v>
      </c>
      <c r="E74" s="399" t="s">
        <v>673</v>
      </c>
      <c r="F74" s="388" t="s">
        <v>1056</v>
      </c>
      <c r="G74" s="426"/>
      <c r="H74" s="427"/>
      <c r="I74" s="440" t="s">
        <v>888</v>
      </c>
      <c r="J74" s="441" t="s">
        <v>1059</v>
      </c>
      <c r="K74" s="393" t="s">
        <v>1060</v>
      </c>
      <c r="L74" s="422"/>
      <c r="M74" s="423"/>
      <c r="N74" s="400" t="s">
        <v>1093</v>
      </c>
      <c r="O74" s="413" t="s">
        <v>542</v>
      </c>
    </row>
    <row r="75" spans="1:15">
      <c r="A75" s="398" t="s">
        <v>895</v>
      </c>
      <c r="B75" s="421" t="s">
        <v>316</v>
      </c>
      <c r="C75" s="399" t="s">
        <v>312</v>
      </c>
      <c r="D75" s="399" t="s">
        <v>672</v>
      </c>
      <c r="E75" s="399" t="s">
        <v>313</v>
      </c>
      <c r="F75" s="431"/>
      <c r="G75" s="389" t="s">
        <v>1057</v>
      </c>
      <c r="H75" s="427"/>
      <c r="I75" s="428"/>
      <c r="J75" s="429"/>
      <c r="K75" s="430"/>
      <c r="L75" s="422"/>
      <c r="M75" s="423"/>
      <c r="N75" s="400" t="s">
        <v>728</v>
      </c>
      <c r="O75" s="413" t="s">
        <v>438</v>
      </c>
    </row>
    <row r="76" spans="1:15" ht="25.5">
      <c r="A76" s="398" t="s">
        <v>895</v>
      </c>
      <c r="B76" s="421" t="s">
        <v>316</v>
      </c>
      <c r="C76" s="399" t="s">
        <v>317</v>
      </c>
      <c r="D76" s="399" t="s">
        <v>675</v>
      </c>
      <c r="E76" s="399" t="s">
        <v>674</v>
      </c>
      <c r="F76" s="414"/>
      <c r="G76" s="415"/>
      <c r="H76" s="416"/>
      <c r="I76" s="417"/>
      <c r="J76" s="418"/>
      <c r="K76" s="419"/>
      <c r="L76" s="425"/>
      <c r="M76" s="412" t="s">
        <v>1072</v>
      </c>
      <c r="N76" s="434" t="s">
        <v>1094</v>
      </c>
      <c r="O76" s="413" t="s">
        <v>542</v>
      </c>
    </row>
    <row r="77" spans="1:15">
      <c r="A77" s="398" t="s">
        <v>895</v>
      </c>
      <c r="B77" s="421" t="s">
        <v>316</v>
      </c>
      <c r="C77" s="399" t="s">
        <v>320</v>
      </c>
      <c r="D77" s="399" t="s">
        <v>672</v>
      </c>
      <c r="E77" s="399" t="s">
        <v>676</v>
      </c>
      <c r="F77" s="431"/>
      <c r="G77" s="389" t="s">
        <v>1057</v>
      </c>
      <c r="H77" s="390" t="s">
        <v>1092</v>
      </c>
      <c r="I77" s="391" t="s">
        <v>888</v>
      </c>
      <c r="J77" s="429"/>
      <c r="K77" s="393" t="s">
        <v>1060</v>
      </c>
      <c r="L77" s="422"/>
      <c r="M77" s="423"/>
      <c r="N77" s="400" t="s">
        <v>728</v>
      </c>
      <c r="O77" s="413" t="s">
        <v>438</v>
      </c>
    </row>
    <row r="78" spans="1:15">
      <c r="A78" s="398" t="s">
        <v>895</v>
      </c>
      <c r="B78" s="421" t="s">
        <v>316</v>
      </c>
      <c r="C78" s="399" t="s">
        <v>324</v>
      </c>
      <c r="D78" s="399" t="s">
        <v>672</v>
      </c>
      <c r="E78" s="399" t="s">
        <v>325</v>
      </c>
      <c r="F78" s="431"/>
      <c r="G78" s="389" t="s">
        <v>1057</v>
      </c>
      <c r="H78" s="442" t="s">
        <v>1092</v>
      </c>
      <c r="I78" s="428"/>
      <c r="J78" s="429"/>
      <c r="K78" s="430"/>
      <c r="L78" s="422"/>
      <c r="M78" s="423"/>
      <c r="N78" s="400" t="s">
        <v>728</v>
      </c>
      <c r="O78" s="413" t="s">
        <v>438</v>
      </c>
    </row>
    <row r="79" spans="1:15" ht="25.5">
      <c r="A79" s="398" t="s">
        <v>895</v>
      </c>
      <c r="B79" s="421" t="s">
        <v>316</v>
      </c>
      <c r="C79" s="399" t="s">
        <v>328</v>
      </c>
      <c r="D79" s="399" t="s">
        <v>677</v>
      </c>
      <c r="E79" s="399" t="s">
        <v>329</v>
      </c>
      <c r="F79" s="414"/>
      <c r="G79" s="415"/>
      <c r="H79" s="416"/>
      <c r="I79" s="417"/>
      <c r="J79" s="418"/>
      <c r="K79" s="419"/>
      <c r="L79" s="425"/>
      <c r="M79" s="412" t="s">
        <v>1072</v>
      </c>
      <c r="N79" s="434" t="s">
        <v>1095</v>
      </c>
      <c r="O79" s="413" t="s">
        <v>542</v>
      </c>
    </row>
    <row r="80" spans="1:15" ht="25.5">
      <c r="A80" s="398" t="s">
        <v>895</v>
      </c>
      <c r="B80" s="421" t="s">
        <v>316</v>
      </c>
      <c r="C80" s="399" t="s">
        <v>332</v>
      </c>
      <c r="D80" s="424" t="s">
        <v>677</v>
      </c>
      <c r="E80" s="399" t="s">
        <v>678</v>
      </c>
      <c r="F80" s="414"/>
      <c r="G80" s="415"/>
      <c r="H80" s="416"/>
      <c r="I80" s="417"/>
      <c r="J80" s="418"/>
      <c r="K80" s="419"/>
      <c r="L80" s="425"/>
      <c r="M80" s="412" t="s">
        <v>1072</v>
      </c>
      <c r="N80" s="434" t="s">
        <v>1096</v>
      </c>
      <c r="O80" s="413" t="s">
        <v>542</v>
      </c>
    </row>
    <row r="81" spans="1:15">
      <c r="A81" s="398" t="s">
        <v>895</v>
      </c>
      <c r="B81" s="421" t="s">
        <v>316</v>
      </c>
      <c r="C81" s="399" t="s">
        <v>336</v>
      </c>
      <c r="D81" s="399" t="s">
        <v>672</v>
      </c>
      <c r="E81" s="399" t="s">
        <v>337</v>
      </c>
      <c r="F81" s="388" t="s">
        <v>1056</v>
      </c>
      <c r="G81" s="415"/>
      <c r="H81" s="416"/>
      <c r="I81" s="417"/>
      <c r="J81" s="418"/>
      <c r="K81" s="419"/>
      <c r="L81" s="425"/>
      <c r="M81" s="420"/>
      <c r="N81" s="400" t="s">
        <v>728</v>
      </c>
      <c r="O81" s="413" t="s">
        <v>438</v>
      </c>
    </row>
    <row r="82" spans="1:15">
      <c r="A82" s="398" t="s">
        <v>895</v>
      </c>
      <c r="B82" s="421" t="s">
        <v>316</v>
      </c>
      <c r="C82" s="399" t="s">
        <v>340</v>
      </c>
      <c r="D82" s="424" t="s">
        <v>679</v>
      </c>
      <c r="E82" s="399" t="s">
        <v>341</v>
      </c>
      <c r="F82" s="414"/>
      <c r="G82" s="415"/>
      <c r="H82" s="416"/>
      <c r="I82" s="417"/>
      <c r="J82" s="410" t="s">
        <v>1059</v>
      </c>
      <c r="K82" s="393" t="s">
        <v>1060</v>
      </c>
      <c r="L82" s="425"/>
      <c r="M82" s="420"/>
      <c r="N82" s="400" t="s">
        <v>729</v>
      </c>
      <c r="O82" s="413" t="s">
        <v>438</v>
      </c>
    </row>
    <row r="83" spans="1:15" ht="25.5">
      <c r="A83" s="398" t="s">
        <v>895</v>
      </c>
      <c r="B83" s="421" t="s">
        <v>316</v>
      </c>
      <c r="C83" s="399" t="s">
        <v>344</v>
      </c>
      <c r="D83" s="424" t="s">
        <v>680</v>
      </c>
      <c r="E83" s="399" t="s">
        <v>345</v>
      </c>
      <c r="F83" s="414"/>
      <c r="G83" s="415"/>
      <c r="H83" s="416"/>
      <c r="I83" s="417"/>
      <c r="J83" s="418"/>
      <c r="K83" s="419" t="s">
        <v>1097</v>
      </c>
      <c r="L83" s="425"/>
      <c r="M83" s="412" t="s">
        <v>1098</v>
      </c>
      <c r="N83" s="434" t="s">
        <v>1099</v>
      </c>
      <c r="O83" s="413" t="s">
        <v>542</v>
      </c>
    </row>
    <row r="84" spans="1:15" ht="25.5">
      <c r="A84" s="398" t="s">
        <v>895</v>
      </c>
      <c r="B84" s="421" t="s">
        <v>316</v>
      </c>
      <c r="C84" s="399" t="s">
        <v>348</v>
      </c>
      <c r="D84" s="424" t="s">
        <v>1100</v>
      </c>
      <c r="E84" s="399" t="s">
        <v>730</v>
      </c>
      <c r="F84" s="388" t="s">
        <v>1056</v>
      </c>
      <c r="G84" s="389" t="s">
        <v>1057</v>
      </c>
      <c r="H84" s="390" t="s">
        <v>1058</v>
      </c>
      <c r="I84" s="391" t="s">
        <v>888</v>
      </c>
      <c r="J84" s="418"/>
      <c r="K84" s="393" t="s">
        <v>1060</v>
      </c>
      <c r="L84" s="425"/>
      <c r="M84" s="420"/>
      <c r="N84" s="400" t="s">
        <v>728</v>
      </c>
      <c r="O84" s="413" t="s">
        <v>438</v>
      </c>
    </row>
    <row r="85" spans="1:15" ht="25.5">
      <c r="A85" s="398" t="s">
        <v>895</v>
      </c>
      <c r="B85" s="421" t="s">
        <v>316</v>
      </c>
      <c r="C85" s="399" t="s">
        <v>352</v>
      </c>
      <c r="D85" s="399" t="s">
        <v>686</v>
      </c>
      <c r="E85" s="399" t="s">
        <v>685</v>
      </c>
      <c r="F85" s="414"/>
      <c r="G85" s="415"/>
      <c r="H85" s="390" t="s">
        <v>1058</v>
      </c>
      <c r="I85" s="391" t="s">
        <v>888</v>
      </c>
      <c r="J85" s="418"/>
      <c r="K85" s="419"/>
      <c r="L85" s="425"/>
      <c r="M85" s="420"/>
      <c r="N85" s="434" t="s">
        <v>1101</v>
      </c>
      <c r="O85" s="413" t="s">
        <v>542</v>
      </c>
    </row>
    <row r="86" spans="1:15">
      <c r="A86" s="398" t="s">
        <v>895</v>
      </c>
      <c r="B86" s="385" t="s">
        <v>316</v>
      </c>
      <c r="C86" s="399" t="s">
        <v>356</v>
      </c>
      <c r="D86" s="396" t="s">
        <v>692</v>
      </c>
      <c r="E86" s="396" t="s">
        <v>691</v>
      </c>
      <c r="F86" s="388" t="s">
        <v>1056</v>
      </c>
      <c r="G86" s="389" t="s">
        <v>1057</v>
      </c>
      <c r="H86" s="390" t="s">
        <v>1058</v>
      </c>
      <c r="I86" s="391" t="s">
        <v>888</v>
      </c>
      <c r="J86" s="418"/>
      <c r="K86" s="393" t="s">
        <v>1060</v>
      </c>
      <c r="L86" s="425"/>
      <c r="M86" s="420"/>
      <c r="N86" s="400" t="s">
        <v>1102</v>
      </c>
      <c r="O86" s="413" t="s">
        <v>542</v>
      </c>
    </row>
    <row r="88" spans="1:15" ht="18.75">
      <c r="A88" s="443" t="s">
        <v>1103</v>
      </c>
      <c r="C88" s="444">
        <f>COUNTA(B5:B89,)</f>
        <v>83</v>
      </c>
    </row>
    <row r="89" spans="1:15" ht="18.75">
      <c r="A89" s="443" t="s">
        <v>1104</v>
      </c>
      <c r="C89" s="444">
        <f>COUNTIF(O2:O86,"SI")</f>
        <v>35</v>
      </c>
    </row>
    <row r="91" spans="1:15" ht="18.75">
      <c r="B91" s="445"/>
      <c r="C91" s="446"/>
    </row>
  </sheetData>
  <autoFilter ref="A1:O89"/>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F0D9"/>
    <pageSetUpPr fitToPage="1"/>
  </sheetPr>
  <dimension ref="A1:AMJ39"/>
  <sheetViews>
    <sheetView zoomScale="73" zoomScaleNormal="73" workbookViewId="0">
      <selection activeCell="A2" sqref="A2:C2"/>
    </sheetView>
  </sheetViews>
  <sheetFormatPr defaultColWidth="9.42578125" defaultRowHeight="15"/>
  <cols>
    <col min="1" max="1" width="30.42578125" style="3" customWidth="1"/>
    <col min="2" max="2" width="80.5703125" style="3" customWidth="1"/>
    <col min="3" max="3" width="98.42578125" style="3" customWidth="1"/>
    <col min="4" max="1024" width="9.42578125" style="3"/>
  </cols>
  <sheetData>
    <row r="1" spans="1:3" ht="9" customHeight="1"/>
    <row r="2" spans="1:3" ht="20.25">
      <c r="A2" s="451" t="s">
        <v>3</v>
      </c>
      <c r="B2" s="451"/>
      <c r="C2" s="451"/>
    </row>
    <row r="4" spans="1:3" ht="20.25">
      <c r="A4" s="451" t="s">
        <v>4</v>
      </c>
      <c r="B4" s="451"/>
      <c r="C4" s="451"/>
    </row>
    <row r="6" spans="1:3" ht="46.5" customHeight="1">
      <c r="A6" s="452" t="s">
        <v>5</v>
      </c>
      <c r="B6" s="452"/>
      <c r="C6" s="452"/>
    </row>
    <row r="7" spans="1:3" ht="20.25">
      <c r="A7" s="451" t="s">
        <v>6</v>
      </c>
      <c r="B7" s="451"/>
      <c r="C7" s="451"/>
    </row>
    <row r="9" spans="1:3" ht="39" customHeight="1">
      <c r="A9" s="452" t="s">
        <v>7</v>
      </c>
      <c r="B9" s="452"/>
      <c r="C9" s="452"/>
    </row>
    <row r="10" spans="1:3" ht="15.75">
      <c r="A10" s="13" t="s">
        <v>8</v>
      </c>
      <c r="B10" s="13" t="s">
        <v>9</v>
      </c>
    </row>
    <row r="11" spans="1:3" ht="5.25" customHeight="1">
      <c r="A11" s="13"/>
      <c r="B11" s="13"/>
    </row>
    <row r="12" spans="1:3" ht="55.5" customHeight="1">
      <c r="A12" s="14" t="s">
        <v>10</v>
      </c>
      <c r="B12" s="453" t="s">
        <v>11</v>
      </c>
      <c r="C12" s="453"/>
    </row>
    <row r="13" spans="1:3" ht="118.5" customHeight="1">
      <c r="A13" s="15" t="s">
        <v>12</v>
      </c>
      <c r="B13" s="454" t="s">
        <v>13</v>
      </c>
      <c r="C13" s="454"/>
    </row>
    <row r="14" spans="1:3" ht="283.5" customHeight="1">
      <c r="A14" s="15" t="s">
        <v>14</v>
      </c>
      <c r="B14" s="454" t="s">
        <v>15</v>
      </c>
      <c r="C14" s="454"/>
    </row>
    <row r="15" spans="1:3" ht="390" customHeight="1">
      <c r="A15" s="455" t="s">
        <v>16</v>
      </c>
      <c r="B15" s="456" t="s">
        <v>17</v>
      </c>
      <c r="C15" s="456"/>
    </row>
    <row r="16" spans="1:3" ht="49.5" customHeight="1">
      <c r="A16" s="455"/>
      <c r="B16" s="16"/>
      <c r="C16" s="17" t="s">
        <v>18</v>
      </c>
    </row>
    <row r="17" spans="1:3" ht="60" customHeight="1">
      <c r="A17" s="455"/>
      <c r="B17" s="18"/>
      <c r="C17" s="17" t="s">
        <v>19</v>
      </c>
    </row>
    <row r="18" spans="1:3" ht="60">
      <c r="A18" s="455"/>
      <c r="B18" s="19"/>
      <c r="C18" s="17" t="s">
        <v>20</v>
      </c>
    </row>
    <row r="19" spans="1:3" ht="61.5" customHeight="1">
      <c r="A19" s="455"/>
      <c r="B19" s="20"/>
      <c r="C19" s="17" t="s">
        <v>21</v>
      </c>
    </row>
    <row r="20" spans="1:3" ht="207" customHeight="1">
      <c r="A20" s="455" t="s">
        <v>22</v>
      </c>
      <c r="B20" s="458" t="s">
        <v>23</v>
      </c>
      <c r="C20" s="458"/>
    </row>
    <row r="21" spans="1:3" ht="50.25" customHeight="1">
      <c r="A21" s="455"/>
      <c r="B21" s="16"/>
      <c r="C21" s="17" t="s">
        <v>24</v>
      </c>
    </row>
    <row r="22" spans="1:3" ht="50.25" customHeight="1">
      <c r="A22" s="455"/>
      <c r="B22" s="21"/>
      <c r="C22" s="17" t="s">
        <v>25</v>
      </c>
    </row>
    <row r="23" spans="1:3" ht="60">
      <c r="A23" s="455"/>
      <c r="B23" s="19"/>
      <c r="C23" s="17" t="s">
        <v>26</v>
      </c>
    </row>
    <row r="24" spans="1:3" ht="24" customHeight="1">
      <c r="A24" s="455" t="s">
        <v>27</v>
      </c>
      <c r="B24" s="457" t="s">
        <v>28</v>
      </c>
      <c r="C24" s="457"/>
    </row>
    <row r="25" spans="1:3">
      <c r="A25" s="455"/>
      <c r="B25" s="457"/>
      <c r="C25" s="457"/>
    </row>
    <row r="26" spans="1:3">
      <c r="A26" s="455"/>
      <c r="B26" s="457"/>
      <c r="C26" s="457"/>
    </row>
    <row r="27" spans="1:3" ht="175.5" customHeight="1">
      <c r="A27" s="455"/>
      <c r="B27" s="457"/>
      <c r="C27" s="457"/>
    </row>
    <row r="28" spans="1:3" ht="13.5" customHeight="1">
      <c r="A28" s="455" t="s">
        <v>29</v>
      </c>
      <c r="B28" s="457" t="s">
        <v>30</v>
      </c>
      <c r="C28" s="457"/>
    </row>
    <row r="29" spans="1:3" ht="13.5" customHeight="1">
      <c r="A29" s="455"/>
      <c r="B29" s="457"/>
      <c r="C29" s="457"/>
    </row>
    <row r="30" spans="1:3" ht="13.5" customHeight="1">
      <c r="A30" s="455"/>
      <c r="B30" s="457"/>
      <c r="C30" s="457"/>
    </row>
    <row r="31" spans="1:3" ht="21" customHeight="1">
      <c r="A31" s="455"/>
      <c r="B31" s="457"/>
      <c r="C31" s="457"/>
    </row>
    <row r="32" spans="1:3" ht="14.25" customHeight="1">
      <c r="A32" s="455" t="s">
        <v>31</v>
      </c>
      <c r="B32" s="457" t="s">
        <v>32</v>
      </c>
      <c r="C32" s="457"/>
    </row>
    <row r="33" spans="1:3">
      <c r="A33" s="455"/>
      <c r="B33" s="457"/>
      <c r="C33" s="457"/>
    </row>
    <row r="34" spans="1:3">
      <c r="A34" s="455"/>
      <c r="B34" s="457"/>
      <c r="C34" s="457"/>
    </row>
    <row r="35" spans="1:3" ht="16.5" customHeight="1">
      <c r="A35" s="455"/>
      <c r="B35" s="457"/>
      <c r="C35" s="457"/>
    </row>
    <row r="36" spans="1:3" ht="14.25" customHeight="1">
      <c r="A36" s="455" t="s">
        <v>33</v>
      </c>
      <c r="B36" s="457" t="s">
        <v>34</v>
      </c>
      <c r="C36" s="457"/>
    </row>
    <row r="37" spans="1:3">
      <c r="A37" s="455"/>
      <c r="B37" s="457"/>
      <c r="C37" s="457"/>
    </row>
    <row r="38" spans="1:3">
      <c r="A38" s="455"/>
      <c r="B38" s="457"/>
      <c r="C38" s="457"/>
    </row>
    <row r="39" spans="1:3" ht="31.5" customHeight="1">
      <c r="A39" s="455"/>
      <c r="B39" s="457"/>
      <c r="C39" s="457"/>
    </row>
  </sheetData>
  <sheetProtection password="96EB" sheet="1" objects="1" scenarios="1" selectLockedCells="1" selectUnlockedCells="1"/>
  <mergeCells count="20">
    <mergeCell ref="A32:A35"/>
    <mergeCell ref="B32:C35"/>
    <mergeCell ref="A36:A39"/>
    <mergeCell ref="B36:C39"/>
    <mergeCell ref="A20:A23"/>
    <mergeCell ref="B20:C20"/>
    <mergeCell ref="A24:A27"/>
    <mergeCell ref="B24:C27"/>
    <mergeCell ref="A28:A31"/>
    <mergeCell ref="B28:C31"/>
    <mergeCell ref="B12:C12"/>
    <mergeCell ref="B13:C13"/>
    <mergeCell ref="B14:C14"/>
    <mergeCell ref="A15:A19"/>
    <mergeCell ref="B15:C15"/>
    <mergeCell ref="A2:C2"/>
    <mergeCell ref="A4:C4"/>
    <mergeCell ref="A6:C6"/>
    <mergeCell ref="A7:C7"/>
    <mergeCell ref="A9:C9"/>
  </mergeCells>
  <pageMargins left="0.7" right="0.7" top="0.75" bottom="0.75" header="0.511811023622047" footer="0.511811023622047"/>
  <pageSetup scale="4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F0D9"/>
  </sheetPr>
  <dimension ref="A1:AMJ84"/>
  <sheetViews>
    <sheetView topLeftCell="A19" zoomScale="73" zoomScaleNormal="73" workbookViewId="0">
      <selection activeCell="D52" sqref="D52"/>
    </sheetView>
  </sheetViews>
  <sheetFormatPr defaultColWidth="9.42578125" defaultRowHeight="20.25"/>
  <cols>
    <col min="1" max="1" width="67.85546875" style="22" customWidth="1"/>
    <col min="2" max="2" width="29" style="22" customWidth="1"/>
    <col min="3" max="3" width="77" style="22" customWidth="1"/>
    <col min="4" max="4" width="130.5703125" style="22" customWidth="1"/>
    <col min="5" max="5" width="62.140625" style="23" customWidth="1"/>
    <col min="6" max="1024" width="9.42578125" style="23"/>
  </cols>
  <sheetData>
    <row r="1" spans="1:1024" ht="6.75" customHeight="1"/>
    <row r="2" spans="1:1024" s="24" customFormat="1" ht="21">
      <c r="A2" s="459" t="s">
        <v>35</v>
      </c>
      <c r="B2" s="459"/>
      <c r="C2" s="459"/>
      <c r="D2" s="459"/>
      <c r="E2" s="459"/>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row>
    <row r="3" spans="1:1024" s="24" customFormat="1" ht="21">
      <c r="A3" s="25" t="s">
        <v>36</v>
      </c>
      <c r="B3" s="26" t="s">
        <v>37</v>
      </c>
      <c r="C3" s="26" t="s">
        <v>38</v>
      </c>
      <c r="D3" s="26" t="s">
        <v>39</v>
      </c>
      <c r="E3" s="27" t="s">
        <v>40</v>
      </c>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row>
    <row r="4" spans="1:1024" s="24" customFormat="1" ht="42">
      <c r="A4" s="28" t="s">
        <v>41</v>
      </c>
      <c r="B4" s="29" t="s">
        <v>42</v>
      </c>
      <c r="C4" s="30" t="s">
        <v>43</v>
      </c>
      <c r="D4" s="30" t="s">
        <v>44</v>
      </c>
      <c r="E4" s="31" t="s">
        <v>45</v>
      </c>
    </row>
    <row r="5" spans="1:1024" s="24" customFormat="1" ht="105">
      <c r="A5" s="32" t="s">
        <v>41</v>
      </c>
      <c r="B5" s="33" t="s">
        <v>46</v>
      </c>
      <c r="C5" s="34" t="s">
        <v>47</v>
      </c>
      <c r="D5" s="34" t="s">
        <v>48</v>
      </c>
      <c r="E5" s="35" t="s">
        <v>49</v>
      </c>
    </row>
    <row r="6" spans="1:1024" s="24" customFormat="1" ht="42">
      <c r="A6" s="32" t="s">
        <v>41</v>
      </c>
      <c r="B6" s="33" t="s">
        <v>50</v>
      </c>
      <c r="C6" s="34" t="s">
        <v>51</v>
      </c>
      <c r="D6" s="34" t="s">
        <v>52</v>
      </c>
      <c r="E6" s="35" t="s">
        <v>53</v>
      </c>
    </row>
    <row r="7" spans="1:1024" s="24" customFormat="1" ht="42">
      <c r="A7" s="32" t="s">
        <v>54</v>
      </c>
      <c r="B7" s="33" t="s">
        <v>55</v>
      </c>
      <c r="C7" s="34" t="s">
        <v>56</v>
      </c>
      <c r="D7" s="34" t="s">
        <v>57</v>
      </c>
      <c r="E7" s="35" t="s">
        <v>58</v>
      </c>
    </row>
    <row r="8" spans="1:1024" s="24" customFormat="1" ht="168">
      <c r="A8" s="32" t="s">
        <v>54</v>
      </c>
      <c r="B8" s="33" t="s">
        <v>59</v>
      </c>
      <c r="C8" s="34" t="s">
        <v>60</v>
      </c>
      <c r="D8" s="34" t="s">
        <v>61</v>
      </c>
      <c r="E8" s="35" t="s">
        <v>62</v>
      </c>
    </row>
    <row r="9" spans="1:1024" s="24" customFormat="1" ht="42">
      <c r="A9" s="32" t="s">
        <v>54</v>
      </c>
      <c r="B9" s="33" t="s">
        <v>63</v>
      </c>
      <c r="C9" s="34" t="s">
        <v>64</v>
      </c>
      <c r="D9" s="34" t="s">
        <v>65</v>
      </c>
      <c r="E9" s="35" t="s">
        <v>66</v>
      </c>
    </row>
    <row r="10" spans="1:1024" s="24" customFormat="1" ht="42">
      <c r="A10" s="32" t="s">
        <v>54</v>
      </c>
      <c r="B10" s="33" t="s">
        <v>67</v>
      </c>
      <c r="C10" s="34" t="s">
        <v>68</v>
      </c>
      <c r="D10" s="34" t="s">
        <v>69</v>
      </c>
      <c r="E10" s="35" t="s">
        <v>70</v>
      </c>
    </row>
    <row r="11" spans="1:1024" s="24" customFormat="1" ht="210">
      <c r="A11" s="32" t="s">
        <v>54</v>
      </c>
      <c r="B11" s="33" t="s">
        <v>71</v>
      </c>
      <c r="C11" s="34" t="s">
        <v>72</v>
      </c>
      <c r="D11" s="34" t="s">
        <v>73</v>
      </c>
      <c r="E11" s="35" t="s">
        <v>74</v>
      </c>
    </row>
    <row r="12" spans="1:1024" s="24" customFormat="1" ht="42">
      <c r="A12" s="32" t="s">
        <v>54</v>
      </c>
      <c r="B12" s="33" t="s">
        <v>75</v>
      </c>
      <c r="C12" s="34" t="s">
        <v>76</v>
      </c>
      <c r="D12" s="34" t="s">
        <v>77</v>
      </c>
      <c r="E12" s="35" t="s">
        <v>78</v>
      </c>
    </row>
    <row r="13" spans="1:1024" s="24" customFormat="1" ht="63">
      <c r="A13" s="32" t="s">
        <v>54</v>
      </c>
      <c r="B13" s="33" t="s">
        <v>79</v>
      </c>
      <c r="C13" s="34" t="s">
        <v>80</v>
      </c>
      <c r="D13" s="34" t="s">
        <v>81</v>
      </c>
      <c r="E13" s="35" t="s">
        <v>82</v>
      </c>
    </row>
    <row r="14" spans="1:1024" s="24" customFormat="1" ht="42">
      <c r="A14" s="32" t="s">
        <v>83</v>
      </c>
      <c r="B14" s="33" t="s">
        <v>84</v>
      </c>
      <c r="C14" s="34" t="s">
        <v>85</v>
      </c>
      <c r="D14" s="34" t="s">
        <v>86</v>
      </c>
      <c r="E14" s="35" t="s">
        <v>87</v>
      </c>
    </row>
    <row r="15" spans="1:1024" s="24" customFormat="1" ht="63">
      <c r="A15" s="32" t="s">
        <v>83</v>
      </c>
      <c r="B15" s="33" t="s">
        <v>88</v>
      </c>
      <c r="C15" s="34" t="s">
        <v>89</v>
      </c>
      <c r="D15" s="34" t="s">
        <v>90</v>
      </c>
      <c r="E15" s="35" t="s">
        <v>87</v>
      </c>
    </row>
    <row r="16" spans="1:1024" s="24" customFormat="1" ht="42">
      <c r="A16" s="32" t="s">
        <v>83</v>
      </c>
      <c r="B16" s="33" t="s">
        <v>91</v>
      </c>
      <c r="C16" s="34" t="s">
        <v>92</v>
      </c>
      <c r="D16" s="34" t="s">
        <v>93</v>
      </c>
      <c r="E16" s="35" t="s">
        <v>87</v>
      </c>
    </row>
    <row r="17" spans="1:5" s="24" customFormat="1" ht="63">
      <c r="A17" s="32" t="s">
        <v>83</v>
      </c>
      <c r="B17" s="33" t="s">
        <v>94</v>
      </c>
      <c r="C17" s="34" t="s">
        <v>95</v>
      </c>
      <c r="D17" s="34" t="s">
        <v>96</v>
      </c>
      <c r="E17" s="35" t="s">
        <v>87</v>
      </c>
    </row>
    <row r="18" spans="1:5" s="24" customFormat="1" ht="84">
      <c r="A18" s="32" t="s">
        <v>83</v>
      </c>
      <c r="B18" s="33" t="s">
        <v>97</v>
      </c>
      <c r="C18" s="34" t="s">
        <v>98</v>
      </c>
      <c r="D18" s="34" t="s">
        <v>99</v>
      </c>
      <c r="E18" s="35" t="s">
        <v>100</v>
      </c>
    </row>
    <row r="19" spans="1:5" s="24" customFormat="1" ht="63">
      <c r="A19" s="32" t="s">
        <v>83</v>
      </c>
      <c r="B19" s="33" t="s">
        <v>101</v>
      </c>
      <c r="C19" s="34" t="s">
        <v>102</v>
      </c>
      <c r="D19" s="34" t="s">
        <v>103</v>
      </c>
      <c r="E19" s="35" t="s">
        <v>104</v>
      </c>
    </row>
    <row r="20" spans="1:5" s="24" customFormat="1" ht="42">
      <c r="A20" s="32" t="s">
        <v>83</v>
      </c>
      <c r="B20" s="33" t="s">
        <v>105</v>
      </c>
      <c r="C20" s="34" t="s">
        <v>106</v>
      </c>
      <c r="D20" s="34" t="s">
        <v>107</v>
      </c>
      <c r="E20" s="35" t="s">
        <v>108</v>
      </c>
    </row>
    <row r="21" spans="1:5" s="24" customFormat="1" ht="42">
      <c r="A21" s="32" t="s">
        <v>83</v>
      </c>
      <c r="B21" s="33" t="s">
        <v>109</v>
      </c>
      <c r="C21" s="34" t="s">
        <v>110</v>
      </c>
      <c r="D21" s="34" t="s">
        <v>111</v>
      </c>
      <c r="E21" s="35" t="s">
        <v>87</v>
      </c>
    </row>
    <row r="22" spans="1:5" s="24" customFormat="1" ht="63">
      <c r="A22" s="32" t="s">
        <v>83</v>
      </c>
      <c r="B22" s="33" t="s">
        <v>112</v>
      </c>
      <c r="C22" s="34" t="s">
        <v>113</v>
      </c>
      <c r="D22" s="34" t="s">
        <v>114</v>
      </c>
      <c r="E22" s="35" t="s">
        <v>115</v>
      </c>
    </row>
    <row r="23" spans="1:5" s="24" customFormat="1" ht="42">
      <c r="A23" s="32" t="s">
        <v>83</v>
      </c>
      <c r="B23" s="33" t="s">
        <v>116</v>
      </c>
      <c r="C23" s="34" t="s">
        <v>117</v>
      </c>
      <c r="D23" s="34" t="s">
        <v>118</v>
      </c>
      <c r="E23" s="35" t="s">
        <v>119</v>
      </c>
    </row>
    <row r="24" spans="1:5" s="24" customFormat="1" ht="21">
      <c r="A24" s="32" t="s">
        <v>83</v>
      </c>
      <c r="B24" s="33" t="s">
        <v>120</v>
      </c>
      <c r="C24" s="34" t="s">
        <v>121</v>
      </c>
      <c r="D24" s="34" t="s">
        <v>122</v>
      </c>
      <c r="E24" s="35" t="s">
        <v>123</v>
      </c>
    </row>
    <row r="25" spans="1:5" s="24" customFormat="1" ht="42">
      <c r="A25" s="32" t="s">
        <v>83</v>
      </c>
      <c r="B25" s="33" t="s">
        <v>124</v>
      </c>
      <c r="C25" s="34" t="s">
        <v>125</v>
      </c>
      <c r="D25" s="34" t="s">
        <v>126</v>
      </c>
      <c r="E25" s="35" t="s">
        <v>53</v>
      </c>
    </row>
    <row r="26" spans="1:5" s="24" customFormat="1" ht="105">
      <c r="A26" s="32" t="s">
        <v>83</v>
      </c>
      <c r="B26" s="33" t="s">
        <v>127</v>
      </c>
      <c r="C26" s="34" t="s">
        <v>128</v>
      </c>
      <c r="D26" s="34" t="s">
        <v>129</v>
      </c>
      <c r="E26" s="35" t="s">
        <v>123</v>
      </c>
    </row>
    <row r="27" spans="1:5" s="24" customFormat="1" ht="42">
      <c r="A27" s="32" t="s">
        <v>83</v>
      </c>
      <c r="B27" s="33" t="s">
        <v>130</v>
      </c>
      <c r="C27" s="34" t="s">
        <v>131</v>
      </c>
      <c r="D27" s="34" t="s">
        <v>132</v>
      </c>
      <c r="E27" s="35" t="s">
        <v>133</v>
      </c>
    </row>
    <row r="28" spans="1:5" s="24" customFormat="1" ht="42">
      <c r="A28" s="32" t="s">
        <v>83</v>
      </c>
      <c r="B28" s="33" t="s">
        <v>134</v>
      </c>
      <c r="C28" s="34" t="s">
        <v>135</v>
      </c>
      <c r="D28" s="34" t="s">
        <v>136</v>
      </c>
      <c r="E28" s="35" t="s">
        <v>137</v>
      </c>
    </row>
    <row r="29" spans="1:5" s="24" customFormat="1" ht="42">
      <c r="A29" s="32" t="s">
        <v>83</v>
      </c>
      <c r="B29" s="33" t="s">
        <v>138</v>
      </c>
      <c r="C29" s="34" t="s">
        <v>139</v>
      </c>
      <c r="D29" s="34" t="s">
        <v>140</v>
      </c>
      <c r="E29" s="35" t="s">
        <v>141</v>
      </c>
    </row>
    <row r="30" spans="1:5" s="24" customFormat="1" ht="84">
      <c r="A30" s="32" t="s">
        <v>83</v>
      </c>
      <c r="B30" s="33" t="s">
        <v>142</v>
      </c>
      <c r="C30" s="34" t="s">
        <v>143</v>
      </c>
      <c r="D30" s="34" t="s">
        <v>144</v>
      </c>
      <c r="E30" s="35" t="s">
        <v>145</v>
      </c>
    </row>
    <row r="31" spans="1:5" s="24" customFormat="1" ht="42">
      <c r="A31" s="32" t="s">
        <v>83</v>
      </c>
      <c r="B31" s="33" t="s">
        <v>146</v>
      </c>
      <c r="C31" s="34" t="s">
        <v>147</v>
      </c>
      <c r="D31" s="34" t="s">
        <v>148</v>
      </c>
      <c r="E31" s="35" t="s">
        <v>149</v>
      </c>
    </row>
    <row r="32" spans="1:5" s="24" customFormat="1" ht="42">
      <c r="A32" s="32" t="s">
        <v>83</v>
      </c>
      <c r="B32" s="33" t="s">
        <v>150</v>
      </c>
      <c r="C32" s="34" t="s">
        <v>151</v>
      </c>
      <c r="D32" s="34" t="s">
        <v>152</v>
      </c>
      <c r="E32" s="35" t="s">
        <v>153</v>
      </c>
    </row>
    <row r="33" spans="1:5" s="24" customFormat="1" ht="63">
      <c r="A33" s="32" t="s">
        <v>83</v>
      </c>
      <c r="B33" s="33" t="s">
        <v>154</v>
      </c>
      <c r="C33" s="34" t="s">
        <v>155</v>
      </c>
      <c r="D33" s="34" t="s">
        <v>156</v>
      </c>
      <c r="E33" s="35" t="s">
        <v>157</v>
      </c>
    </row>
    <row r="34" spans="1:5" s="24" customFormat="1" ht="42">
      <c r="A34" s="32" t="s">
        <v>83</v>
      </c>
      <c r="B34" s="33" t="s">
        <v>158</v>
      </c>
      <c r="C34" s="34" t="s">
        <v>159</v>
      </c>
      <c r="D34" s="34" t="s">
        <v>159</v>
      </c>
      <c r="E34" s="35" t="s">
        <v>160</v>
      </c>
    </row>
    <row r="35" spans="1:5" s="24" customFormat="1" ht="63">
      <c r="A35" s="32" t="s">
        <v>83</v>
      </c>
      <c r="B35" s="33" t="s">
        <v>161</v>
      </c>
      <c r="C35" s="34" t="s">
        <v>162</v>
      </c>
      <c r="D35" s="34" t="s">
        <v>163</v>
      </c>
      <c r="E35" s="35" t="s">
        <v>164</v>
      </c>
    </row>
    <row r="36" spans="1:5" s="24" customFormat="1" ht="63">
      <c r="A36" s="32" t="s">
        <v>165</v>
      </c>
      <c r="B36" s="33" t="s">
        <v>166</v>
      </c>
      <c r="C36" s="34" t="s">
        <v>167</v>
      </c>
      <c r="D36" s="34" t="s">
        <v>168</v>
      </c>
      <c r="E36" s="35" t="s">
        <v>104</v>
      </c>
    </row>
    <row r="37" spans="1:5" s="24" customFormat="1" ht="105">
      <c r="A37" s="32" t="s">
        <v>165</v>
      </c>
      <c r="B37" s="33" t="s">
        <v>169</v>
      </c>
      <c r="C37" s="34" t="s">
        <v>170</v>
      </c>
      <c r="D37" s="34" t="s">
        <v>171</v>
      </c>
      <c r="E37" s="35" t="s">
        <v>172</v>
      </c>
    </row>
    <row r="38" spans="1:5" s="24" customFormat="1" ht="190.5" customHeight="1">
      <c r="A38" s="32" t="s">
        <v>165</v>
      </c>
      <c r="B38" s="33" t="s">
        <v>173</v>
      </c>
      <c r="C38" s="34" t="s">
        <v>174</v>
      </c>
      <c r="D38" s="34" t="s">
        <v>175</v>
      </c>
      <c r="E38" s="35" t="s">
        <v>176</v>
      </c>
    </row>
    <row r="39" spans="1:5" s="24" customFormat="1" ht="105">
      <c r="A39" s="32" t="s">
        <v>165</v>
      </c>
      <c r="B39" s="33" t="s">
        <v>177</v>
      </c>
      <c r="C39" s="34" t="s">
        <v>178</v>
      </c>
      <c r="D39" s="34" t="s">
        <v>179</v>
      </c>
      <c r="E39" s="35" t="s">
        <v>180</v>
      </c>
    </row>
    <row r="40" spans="1:5" s="24" customFormat="1" ht="63">
      <c r="A40" s="32" t="s">
        <v>165</v>
      </c>
      <c r="B40" s="33" t="s">
        <v>181</v>
      </c>
      <c r="C40" s="34" t="s">
        <v>182</v>
      </c>
      <c r="D40" s="34" t="s">
        <v>183</v>
      </c>
      <c r="E40" s="35" t="s">
        <v>53</v>
      </c>
    </row>
    <row r="41" spans="1:5" s="24" customFormat="1" ht="63">
      <c r="A41" s="32" t="s">
        <v>165</v>
      </c>
      <c r="B41" s="33" t="s">
        <v>184</v>
      </c>
      <c r="C41" s="34" t="s">
        <v>185</v>
      </c>
      <c r="D41" s="34" t="s">
        <v>186</v>
      </c>
      <c r="E41" s="35" t="s">
        <v>53</v>
      </c>
    </row>
    <row r="42" spans="1:5" s="24" customFormat="1" ht="21">
      <c r="A42" s="32" t="s">
        <v>165</v>
      </c>
      <c r="B42" s="33" t="s">
        <v>187</v>
      </c>
      <c r="C42" s="34" t="s">
        <v>188</v>
      </c>
      <c r="D42" s="34" t="s">
        <v>189</v>
      </c>
      <c r="E42" s="35" t="s">
        <v>190</v>
      </c>
    </row>
    <row r="43" spans="1:5" s="24" customFormat="1" ht="63">
      <c r="A43" s="32" t="s">
        <v>165</v>
      </c>
      <c r="B43" s="33" t="s">
        <v>191</v>
      </c>
      <c r="C43" s="34" t="s">
        <v>192</v>
      </c>
      <c r="D43" s="34" t="s">
        <v>193</v>
      </c>
      <c r="E43" s="35" t="s">
        <v>194</v>
      </c>
    </row>
    <row r="44" spans="1:5" s="24" customFormat="1" ht="63">
      <c r="A44" s="32" t="s">
        <v>165</v>
      </c>
      <c r="B44" s="33" t="s">
        <v>195</v>
      </c>
      <c r="C44" s="34" t="s">
        <v>196</v>
      </c>
      <c r="D44" s="34" t="s">
        <v>197</v>
      </c>
      <c r="E44" s="35" t="s">
        <v>198</v>
      </c>
    </row>
    <row r="45" spans="1:5" s="24" customFormat="1" ht="63">
      <c r="A45" s="32" t="s">
        <v>165</v>
      </c>
      <c r="B45" s="33" t="s">
        <v>199</v>
      </c>
      <c r="C45" s="34" t="s">
        <v>200</v>
      </c>
      <c r="D45" s="34" t="s">
        <v>201</v>
      </c>
      <c r="E45" s="35" t="s">
        <v>202</v>
      </c>
    </row>
    <row r="46" spans="1:5" s="24" customFormat="1" ht="105">
      <c r="A46" s="32" t="s">
        <v>165</v>
      </c>
      <c r="B46" s="33" t="s">
        <v>203</v>
      </c>
      <c r="C46" s="34" t="s">
        <v>204</v>
      </c>
      <c r="D46" s="34" t="s">
        <v>205</v>
      </c>
      <c r="E46" s="35" t="s">
        <v>206</v>
      </c>
    </row>
    <row r="47" spans="1:5" s="24" customFormat="1" ht="63">
      <c r="A47" s="32" t="s">
        <v>165</v>
      </c>
      <c r="B47" s="33" t="s">
        <v>207</v>
      </c>
      <c r="C47" s="34" t="s">
        <v>208</v>
      </c>
      <c r="D47" s="34" t="s">
        <v>209</v>
      </c>
      <c r="E47" s="35" t="s">
        <v>210</v>
      </c>
    </row>
    <row r="48" spans="1:5" s="24" customFormat="1" ht="42">
      <c r="A48" s="32" t="s">
        <v>165</v>
      </c>
      <c r="B48" s="33" t="s">
        <v>211</v>
      </c>
      <c r="C48" s="34" t="s">
        <v>212</v>
      </c>
      <c r="D48" s="34" t="s">
        <v>213</v>
      </c>
      <c r="E48" s="35" t="s">
        <v>214</v>
      </c>
    </row>
    <row r="49" spans="1:1024" s="24" customFormat="1" ht="42">
      <c r="A49" s="32" t="s">
        <v>215</v>
      </c>
      <c r="B49" s="33" t="s">
        <v>216</v>
      </c>
      <c r="C49" s="34" t="s">
        <v>217</v>
      </c>
      <c r="D49" s="34" t="s">
        <v>218</v>
      </c>
      <c r="E49" s="35" t="s">
        <v>219</v>
      </c>
    </row>
    <row r="50" spans="1:1024" s="24" customFormat="1" ht="63">
      <c r="A50" s="32" t="s">
        <v>215</v>
      </c>
      <c r="B50" s="33" t="s">
        <v>220</v>
      </c>
      <c r="C50" s="34" t="s">
        <v>221</v>
      </c>
      <c r="D50" s="34" t="s">
        <v>222</v>
      </c>
      <c r="E50" s="35" t="s">
        <v>223</v>
      </c>
    </row>
    <row r="51" spans="1:1024" s="24" customFormat="1" ht="84">
      <c r="A51" s="32" t="s">
        <v>215</v>
      </c>
      <c r="B51" s="33" t="s">
        <v>224</v>
      </c>
      <c r="C51" s="34" t="s">
        <v>225</v>
      </c>
      <c r="D51" s="34" t="s">
        <v>226</v>
      </c>
      <c r="E51" s="35" t="s">
        <v>227</v>
      </c>
    </row>
    <row r="52" spans="1:1024" s="24" customFormat="1" ht="42">
      <c r="A52" s="32" t="s">
        <v>215</v>
      </c>
      <c r="B52" s="33" t="s">
        <v>228</v>
      </c>
      <c r="C52" s="34" t="s">
        <v>229</v>
      </c>
      <c r="D52" s="34" t="s">
        <v>230</v>
      </c>
      <c r="E52" s="35" t="s">
        <v>231</v>
      </c>
    </row>
    <row r="53" spans="1:1024" s="24" customFormat="1" ht="21">
      <c r="A53" s="32" t="s">
        <v>215</v>
      </c>
      <c r="B53" s="33" t="s">
        <v>232</v>
      </c>
      <c r="C53" s="34" t="s">
        <v>233</v>
      </c>
      <c r="D53" s="34" t="s">
        <v>234</v>
      </c>
      <c r="E53" s="35" t="s">
        <v>235</v>
      </c>
    </row>
    <row r="54" spans="1:1024" s="24" customFormat="1" ht="84">
      <c r="A54" s="32" t="s">
        <v>215</v>
      </c>
      <c r="B54" s="33" t="s">
        <v>236</v>
      </c>
      <c r="C54" s="34" t="s">
        <v>237</v>
      </c>
      <c r="D54" s="34" t="s">
        <v>238</v>
      </c>
      <c r="E54" s="35" t="s">
        <v>239</v>
      </c>
    </row>
    <row r="55" spans="1:1024" s="24" customFormat="1" ht="63">
      <c r="A55" s="32" t="s">
        <v>215</v>
      </c>
      <c r="B55" s="33" t="s">
        <v>240</v>
      </c>
      <c r="C55" s="34" t="s">
        <v>241</v>
      </c>
      <c r="D55" s="34" t="s">
        <v>242</v>
      </c>
      <c r="E55" s="35" t="s">
        <v>243</v>
      </c>
    </row>
    <row r="56" spans="1:1024" s="24" customFormat="1" ht="42">
      <c r="A56" s="32" t="s">
        <v>215</v>
      </c>
      <c r="B56" s="33" t="s">
        <v>244</v>
      </c>
      <c r="C56" s="34" t="s">
        <v>245</v>
      </c>
      <c r="D56" s="34" t="s">
        <v>246</v>
      </c>
      <c r="E56" s="35" t="s">
        <v>247</v>
      </c>
    </row>
    <row r="57" spans="1:1024" s="24" customFormat="1" ht="63">
      <c r="A57" s="32" t="s">
        <v>215</v>
      </c>
      <c r="B57" s="33" t="s">
        <v>248</v>
      </c>
      <c r="C57" s="34" t="s">
        <v>249</v>
      </c>
      <c r="D57" s="34" t="s">
        <v>250</v>
      </c>
      <c r="E57" s="35" t="s">
        <v>251</v>
      </c>
    </row>
    <row r="58" spans="1:1024" s="24" customFormat="1" ht="63">
      <c r="A58" s="32" t="s">
        <v>215</v>
      </c>
      <c r="B58" s="33" t="s">
        <v>252</v>
      </c>
      <c r="C58" s="34" t="s">
        <v>253</v>
      </c>
      <c r="D58" s="34" t="s">
        <v>254</v>
      </c>
      <c r="E58" s="35" t="s">
        <v>255</v>
      </c>
    </row>
    <row r="59" spans="1:1024" s="24" customFormat="1" ht="63">
      <c r="A59" s="32" t="s">
        <v>215</v>
      </c>
      <c r="B59" s="33" t="s">
        <v>256</v>
      </c>
      <c r="C59" s="34" t="s">
        <v>257</v>
      </c>
      <c r="D59" s="34" t="s">
        <v>258</v>
      </c>
      <c r="E59" s="35" t="s">
        <v>259</v>
      </c>
    </row>
    <row r="60" spans="1:1024" s="24" customFormat="1" ht="42">
      <c r="A60" s="32" t="s">
        <v>215</v>
      </c>
      <c r="B60" s="33" t="s">
        <v>260</v>
      </c>
      <c r="C60" s="34" t="s">
        <v>261</v>
      </c>
      <c r="D60" s="34" t="s">
        <v>262</v>
      </c>
      <c r="E60" s="35" t="s">
        <v>263</v>
      </c>
    </row>
    <row r="61" spans="1:1024" s="24" customFormat="1" ht="63">
      <c r="A61" s="32" t="s">
        <v>264</v>
      </c>
      <c r="B61" s="33" t="s">
        <v>265</v>
      </c>
      <c r="C61" s="34" t="s">
        <v>266</v>
      </c>
      <c r="D61" s="34" t="s">
        <v>267</v>
      </c>
      <c r="E61" s="35" t="s">
        <v>268</v>
      </c>
    </row>
    <row r="62" spans="1:1024" s="24" customFormat="1" ht="42">
      <c r="A62" s="32" t="s">
        <v>264</v>
      </c>
      <c r="B62" s="33" t="s">
        <v>269</v>
      </c>
      <c r="C62" s="34" t="s">
        <v>270</v>
      </c>
      <c r="D62" s="34" t="s">
        <v>271</v>
      </c>
      <c r="E62" s="35" t="s">
        <v>272</v>
      </c>
    </row>
    <row r="63" spans="1:1024" ht="63">
      <c r="A63" s="32" t="s">
        <v>264</v>
      </c>
      <c r="B63" s="33" t="s">
        <v>273</v>
      </c>
      <c r="C63" s="34" t="s">
        <v>274</v>
      </c>
      <c r="D63" s="34" t="s">
        <v>275</v>
      </c>
      <c r="E63" s="35" t="s">
        <v>276</v>
      </c>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c r="IB63" s="24"/>
      <c r="IC63" s="24"/>
      <c r="ID63" s="24"/>
      <c r="IE63" s="24"/>
      <c r="IF63" s="24"/>
      <c r="IG63" s="24"/>
      <c r="IH63" s="24"/>
      <c r="II63" s="24"/>
      <c r="IJ63" s="24"/>
      <c r="IK63" s="24"/>
      <c r="IL63" s="24"/>
      <c r="IM63" s="24"/>
      <c r="IN63" s="24"/>
      <c r="IO63" s="24"/>
      <c r="IP63" s="24"/>
      <c r="IQ63" s="24"/>
      <c r="IR63" s="24"/>
      <c r="IS63" s="24"/>
      <c r="IT63" s="24"/>
      <c r="IU63" s="24"/>
      <c r="IV63" s="24"/>
      <c r="IW63" s="24"/>
      <c r="IX63" s="24"/>
      <c r="IY63" s="24"/>
      <c r="IZ63" s="24"/>
      <c r="JA63" s="24"/>
      <c r="JB63" s="24"/>
      <c r="JC63" s="24"/>
      <c r="JD63" s="24"/>
      <c r="JE63" s="24"/>
      <c r="JF63" s="24"/>
      <c r="JG63" s="24"/>
      <c r="JH63" s="24"/>
      <c r="JI63" s="24"/>
      <c r="JJ63" s="24"/>
      <c r="JK63" s="24"/>
      <c r="JL63" s="24"/>
      <c r="JM63" s="24"/>
      <c r="JN63" s="24"/>
      <c r="JO63" s="24"/>
      <c r="JP63" s="24"/>
      <c r="JQ63" s="24"/>
      <c r="JR63" s="24"/>
      <c r="JS63" s="24"/>
      <c r="JT63" s="24"/>
      <c r="JU63" s="24"/>
      <c r="JV63" s="24"/>
      <c r="JW63" s="24"/>
      <c r="JX63" s="24"/>
      <c r="JY63" s="24"/>
      <c r="JZ63" s="24"/>
      <c r="KA63" s="24"/>
      <c r="KB63" s="24"/>
      <c r="KC63" s="24"/>
      <c r="KD63" s="24"/>
      <c r="KE63" s="24"/>
      <c r="KF63" s="24"/>
      <c r="KG63" s="24"/>
      <c r="KH63" s="24"/>
      <c r="KI63" s="24"/>
      <c r="KJ63" s="24"/>
      <c r="KK63" s="24"/>
      <c r="KL63" s="24"/>
      <c r="KM63" s="24"/>
      <c r="KN63" s="24"/>
      <c r="KO63" s="24"/>
      <c r="KP63" s="24"/>
      <c r="KQ63" s="24"/>
      <c r="KR63" s="24"/>
      <c r="KS63" s="24"/>
      <c r="KT63" s="24"/>
      <c r="KU63" s="24"/>
      <c r="KV63" s="24"/>
      <c r="KW63" s="24"/>
      <c r="KX63" s="24"/>
      <c r="KY63" s="24"/>
      <c r="KZ63" s="24"/>
      <c r="LA63" s="24"/>
      <c r="LB63" s="24"/>
      <c r="LC63" s="24"/>
      <c r="LD63" s="24"/>
      <c r="LE63" s="24"/>
      <c r="LF63" s="24"/>
      <c r="LG63" s="24"/>
      <c r="LH63" s="24"/>
      <c r="LI63" s="24"/>
      <c r="LJ63" s="24"/>
      <c r="LK63" s="24"/>
      <c r="LL63" s="24"/>
      <c r="LM63" s="24"/>
      <c r="LN63" s="24"/>
      <c r="LO63" s="24"/>
      <c r="LP63" s="24"/>
      <c r="LQ63" s="24"/>
      <c r="LR63" s="24"/>
      <c r="LS63" s="24"/>
      <c r="LT63" s="24"/>
      <c r="LU63" s="24"/>
      <c r="LV63" s="24"/>
      <c r="LW63" s="24"/>
      <c r="LX63" s="24"/>
      <c r="LY63" s="24"/>
      <c r="LZ63" s="24"/>
      <c r="MA63" s="24"/>
      <c r="MB63" s="24"/>
      <c r="MC63" s="24"/>
      <c r="MD63" s="24"/>
      <c r="ME63" s="24"/>
      <c r="MF63" s="24"/>
      <c r="MG63" s="24"/>
      <c r="MH63" s="24"/>
      <c r="MI63" s="24"/>
      <c r="MJ63" s="24"/>
      <c r="MK63" s="24"/>
      <c r="ML63" s="24"/>
      <c r="MM63" s="24"/>
      <c r="MN63" s="24"/>
      <c r="MO63" s="24"/>
      <c r="MP63" s="24"/>
      <c r="MQ63" s="24"/>
      <c r="MR63" s="24"/>
      <c r="MS63" s="24"/>
      <c r="MT63" s="24"/>
      <c r="MU63" s="24"/>
      <c r="MV63" s="24"/>
      <c r="MW63" s="24"/>
      <c r="MX63" s="24"/>
      <c r="MY63" s="24"/>
      <c r="MZ63" s="24"/>
      <c r="NA63" s="24"/>
      <c r="NB63" s="24"/>
      <c r="NC63" s="24"/>
      <c r="ND63" s="24"/>
      <c r="NE63" s="24"/>
      <c r="NF63" s="24"/>
      <c r="NG63" s="24"/>
      <c r="NH63" s="24"/>
      <c r="NI63" s="24"/>
      <c r="NJ63" s="24"/>
      <c r="NK63" s="24"/>
      <c r="NL63" s="24"/>
      <c r="NM63" s="24"/>
      <c r="NN63" s="24"/>
      <c r="NO63" s="24"/>
      <c r="NP63" s="24"/>
      <c r="NQ63" s="24"/>
      <c r="NR63" s="24"/>
      <c r="NS63" s="24"/>
      <c r="NT63" s="24"/>
      <c r="NU63" s="24"/>
      <c r="NV63" s="24"/>
      <c r="NW63" s="24"/>
      <c r="NX63" s="24"/>
      <c r="NY63" s="24"/>
      <c r="NZ63" s="24"/>
      <c r="OA63" s="24"/>
      <c r="OB63" s="24"/>
      <c r="OC63" s="24"/>
      <c r="OD63" s="24"/>
      <c r="OE63" s="24"/>
      <c r="OF63" s="24"/>
      <c r="OG63" s="24"/>
      <c r="OH63" s="24"/>
      <c r="OI63" s="24"/>
      <c r="OJ63" s="24"/>
      <c r="OK63" s="24"/>
      <c r="OL63" s="24"/>
      <c r="OM63" s="24"/>
      <c r="ON63" s="24"/>
      <c r="OO63" s="24"/>
      <c r="OP63" s="24"/>
      <c r="OQ63" s="24"/>
      <c r="OR63" s="24"/>
      <c r="OS63" s="24"/>
      <c r="OT63" s="24"/>
      <c r="OU63" s="24"/>
      <c r="OV63" s="24"/>
      <c r="OW63" s="24"/>
      <c r="OX63" s="24"/>
      <c r="OY63" s="24"/>
      <c r="OZ63" s="24"/>
      <c r="PA63" s="24"/>
      <c r="PB63" s="24"/>
      <c r="PC63" s="24"/>
      <c r="PD63" s="24"/>
      <c r="PE63" s="24"/>
      <c r="PF63" s="24"/>
      <c r="PG63" s="24"/>
      <c r="PH63" s="24"/>
      <c r="PI63" s="24"/>
      <c r="PJ63" s="24"/>
      <c r="PK63" s="24"/>
      <c r="PL63" s="24"/>
      <c r="PM63" s="24"/>
      <c r="PN63" s="24"/>
      <c r="PO63" s="24"/>
      <c r="PP63" s="24"/>
      <c r="PQ63" s="24"/>
      <c r="PR63" s="24"/>
      <c r="PS63" s="24"/>
      <c r="PT63" s="24"/>
      <c r="PU63" s="24"/>
      <c r="PV63" s="24"/>
      <c r="PW63" s="24"/>
      <c r="PX63" s="24"/>
      <c r="PY63" s="24"/>
      <c r="PZ63" s="24"/>
      <c r="QA63" s="24"/>
      <c r="QB63" s="24"/>
      <c r="QC63" s="24"/>
      <c r="QD63" s="24"/>
      <c r="QE63" s="24"/>
      <c r="QF63" s="24"/>
      <c r="QG63" s="24"/>
      <c r="QH63" s="24"/>
      <c r="QI63" s="24"/>
      <c r="QJ63" s="24"/>
      <c r="QK63" s="24"/>
      <c r="QL63" s="24"/>
      <c r="QM63" s="24"/>
      <c r="QN63" s="24"/>
      <c r="QO63" s="24"/>
      <c r="QP63" s="24"/>
      <c r="QQ63" s="24"/>
      <c r="QR63" s="24"/>
      <c r="QS63" s="24"/>
      <c r="QT63" s="24"/>
      <c r="QU63" s="24"/>
      <c r="QV63" s="24"/>
      <c r="QW63" s="24"/>
      <c r="QX63" s="24"/>
      <c r="QY63" s="24"/>
      <c r="QZ63" s="24"/>
      <c r="RA63" s="24"/>
      <c r="RB63" s="24"/>
      <c r="RC63" s="24"/>
      <c r="RD63" s="24"/>
      <c r="RE63" s="24"/>
      <c r="RF63" s="24"/>
      <c r="RG63" s="24"/>
      <c r="RH63" s="24"/>
      <c r="RI63" s="24"/>
      <c r="RJ63" s="24"/>
      <c r="RK63" s="24"/>
      <c r="RL63" s="24"/>
      <c r="RM63" s="24"/>
      <c r="RN63" s="24"/>
      <c r="RO63" s="24"/>
      <c r="RP63" s="24"/>
      <c r="RQ63" s="24"/>
      <c r="RR63" s="24"/>
      <c r="RS63" s="24"/>
      <c r="RT63" s="24"/>
      <c r="RU63" s="24"/>
      <c r="RV63" s="24"/>
      <c r="RW63" s="24"/>
      <c r="RX63" s="24"/>
      <c r="RY63" s="24"/>
      <c r="RZ63" s="24"/>
      <c r="SA63" s="24"/>
      <c r="SB63" s="24"/>
      <c r="SC63" s="24"/>
      <c r="SD63" s="24"/>
      <c r="SE63" s="24"/>
      <c r="SF63" s="24"/>
      <c r="SG63" s="24"/>
      <c r="SH63" s="24"/>
      <c r="SI63" s="24"/>
      <c r="SJ63" s="24"/>
      <c r="SK63" s="24"/>
      <c r="SL63" s="24"/>
      <c r="SM63" s="24"/>
      <c r="SN63" s="24"/>
      <c r="SO63" s="24"/>
      <c r="SP63" s="24"/>
      <c r="SQ63" s="24"/>
      <c r="SR63" s="24"/>
      <c r="SS63" s="24"/>
      <c r="ST63" s="24"/>
      <c r="SU63" s="24"/>
      <c r="SV63" s="24"/>
      <c r="SW63" s="24"/>
      <c r="SX63" s="24"/>
      <c r="SY63" s="24"/>
      <c r="SZ63" s="24"/>
      <c r="TA63" s="24"/>
      <c r="TB63" s="24"/>
      <c r="TC63" s="24"/>
      <c r="TD63" s="24"/>
      <c r="TE63" s="24"/>
      <c r="TF63" s="24"/>
      <c r="TG63" s="24"/>
      <c r="TH63" s="24"/>
      <c r="TI63" s="24"/>
      <c r="TJ63" s="24"/>
      <c r="TK63" s="24"/>
      <c r="TL63" s="24"/>
      <c r="TM63" s="24"/>
      <c r="TN63" s="24"/>
      <c r="TO63" s="24"/>
      <c r="TP63" s="24"/>
      <c r="TQ63" s="24"/>
      <c r="TR63" s="24"/>
      <c r="TS63" s="24"/>
      <c r="TT63" s="24"/>
      <c r="TU63" s="24"/>
      <c r="TV63" s="24"/>
      <c r="TW63" s="24"/>
      <c r="TX63" s="24"/>
      <c r="TY63" s="24"/>
      <c r="TZ63" s="24"/>
      <c r="UA63" s="24"/>
      <c r="UB63" s="24"/>
      <c r="UC63" s="24"/>
      <c r="UD63" s="24"/>
      <c r="UE63" s="24"/>
      <c r="UF63" s="24"/>
      <c r="UG63" s="24"/>
      <c r="UH63" s="24"/>
      <c r="UI63" s="24"/>
      <c r="UJ63" s="24"/>
      <c r="UK63" s="24"/>
      <c r="UL63" s="24"/>
      <c r="UM63" s="24"/>
      <c r="UN63" s="24"/>
      <c r="UO63" s="24"/>
      <c r="UP63" s="24"/>
      <c r="UQ63" s="24"/>
      <c r="UR63" s="24"/>
      <c r="US63" s="24"/>
      <c r="UT63" s="24"/>
      <c r="UU63" s="24"/>
      <c r="UV63" s="24"/>
      <c r="UW63" s="24"/>
      <c r="UX63" s="24"/>
      <c r="UY63" s="24"/>
      <c r="UZ63" s="24"/>
      <c r="VA63" s="24"/>
      <c r="VB63" s="24"/>
      <c r="VC63" s="24"/>
      <c r="VD63" s="24"/>
      <c r="VE63" s="24"/>
      <c r="VF63" s="24"/>
      <c r="VG63" s="24"/>
      <c r="VH63" s="24"/>
      <c r="VI63" s="24"/>
      <c r="VJ63" s="24"/>
      <c r="VK63" s="24"/>
      <c r="VL63" s="24"/>
      <c r="VM63" s="24"/>
      <c r="VN63" s="24"/>
      <c r="VO63" s="24"/>
      <c r="VP63" s="24"/>
      <c r="VQ63" s="24"/>
      <c r="VR63" s="24"/>
      <c r="VS63" s="24"/>
      <c r="VT63" s="24"/>
      <c r="VU63" s="24"/>
      <c r="VV63" s="24"/>
      <c r="VW63" s="24"/>
      <c r="VX63" s="24"/>
      <c r="VY63" s="24"/>
      <c r="VZ63" s="24"/>
      <c r="WA63" s="24"/>
      <c r="WB63" s="24"/>
      <c r="WC63" s="24"/>
      <c r="WD63" s="24"/>
      <c r="WE63" s="24"/>
      <c r="WF63" s="24"/>
      <c r="WG63" s="24"/>
      <c r="WH63" s="24"/>
      <c r="WI63" s="24"/>
      <c r="WJ63" s="24"/>
      <c r="WK63" s="24"/>
      <c r="WL63" s="24"/>
      <c r="WM63" s="24"/>
      <c r="WN63" s="24"/>
      <c r="WO63" s="24"/>
      <c r="WP63" s="24"/>
      <c r="WQ63" s="24"/>
      <c r="WR63" s="24"/>
      <c r="WS63" s="24"/>
      <c r="WT63" s="24"/>
      <c r="WU63" s="24"/>
      <c r="WV63" s="24"/>
      <c r="WW63" s="24"/>
      <c r="WX63" s="24"/>
      <c r="WY63" s="24"/>
      <c r="WZ63" s="24"/>
      <c r="XA63" s="24"/>
      <c r="XB63" s="24"/>
      <c r="XC63" s="24"/>
      <c r="XD63" s="24"/>
      <c r="XE63" s="24"/>
      <c r="XF63" s="24"/>
      <c r="XG63" s="24"/>
      <c r="XH63" s="24"/>
      <c r="XI63" s="24"/>
      <c r="XJ63" s="24"/>
      <c r="XK63" s="24"/>
      <c r="XL63" s="24"/>
      <c r="XM63" s="24"/>
      <c r="XN63" s="24"/>
      <c r="XO63" s="24"/>
      <c r="XP63" s="24"/>
      <c r="XQ63" s="24"/>
      <c r="XR63" s="24"/>
      <c r="XS63" s="24"/>
      <c r="XT63" s="24"/>
      <c r="XU63" s="24"/>
      <c r="XV63" s="24"/>
      <c r="XW63" s="24"/>
      <c r="XX63" s="24"/>
      <c r="XY63" s="24"/>
      <c r="XZ63" s="24"/>
      <c r="YA63" s="24"/>
      <c r="YB63" s="24"/>
      <c r="YC63" s="24"/>
      <c r="YD63" s="24"/>
      <c r="YE63" s="24"/>
      <c r="YF63" s="24"/>
      <c r="YG63" s="24"/>
      <c r="YH63" s="24"/>
      <c r="YI63" s="24"/>
      <c r="YJ63" s="24"/>
      <c r="YK63" s="24"/>
      <c r="YL63" s="24"/>
      <c r="YM63" s="24"/>
      <c r="YN63" s="24"/>
      <c r="YO63" s="24"/>
      <c r="YP63" s="24"/>
      <c r="YQ63" s="24"/>
      <c r="YR63" s="24"/>
      <c r="YS63" s="24"/>
      <c r="YT63" s="24"/>
      <c r="YU63" s="24"/>
      <c r="YV63" s="24"/>
      <c r="YW63" s="24"/>
      <c r="YX63" s="24"/>
      <c r="YY63" s="24"/>
      <c r="YZ63" s="24"/>
      <c r="ZA63" s="24"/>
      <c r="ZB63" s="24"/>
      <c r="ZC63" s="24"/>
      <c r="ZD63" s="24"/>
      <c r="ZE63" s="24"/>
      <c r="ZF63" s="24"/>
      <c r="ZG63" s="24"/>
      <c r="ZH63" s="24"/>
      <c r="ZI63" s="24"/>
      <c r="ZJ63" s="24"/>
      <c r="ZK63" s="24"/>
      <c r="ZL63" s="24"/>
      <c r="ZM63" s="24"/>
      <c r="ZN63" s="24"/>
      <c r="ZO63" s="24"/>
      <c r="ZP63" s="24"/>
      <c r="ZQ63" s="24"/>
      <c r="ZR63" s="24"/>
      <c r="ZS63" s="24"/>
      <c r="ZT63" s="24"/>
      <c r="ZU63" s="24"/>
      <c r="ZV63" s="24"/>
      <c r="ZW63" s="24"/>
      <c r="ZX63" s="24"/>
      <c r="ZY63" s="24"/>
      <c r="ZZ63" s="24"/>
      <c r="AAA63" s="24"/>
      <c r="AAB63" s="24"/>
      <c r="AAC63" s="24"/>
      <c r="AAD63" s="24"/>
      <c r="AAE63" s="24"/>
      <c r="AAF63" s="24"/>
      <c r="AAG63" s="24"/>
      <c r="AAH63" s="24"/>
      <c r="AAI63" s="24"/>
      <c r="AAJ63" s="24"/>
      <c r="AAK63" s="24"/>
      <c r="AAL63" s="24"/>
      <c r="AAM63" s="24"/>
      <c r="AAN63" s="24"/>
      <c r="AAO63" s="24"/>
      <c r="AAP63" s="24"/>
      <c r="AAQ63" s="24"/>
      <c r="AAR63" s="24"/>
      <c r="AAS63" s="24"/>
      <c r="AAT63" s="24"/>
      <c r="AAU63" s="24"/>
      <c r="AAV63" s="24"/>
      <c r="AAW63" s="24"/>
      <c r="AAX63" s="24"/>
      <c r="AAY63" s="24"/>
      <c r="AAZ63" s="24"/>
      <c r="ABA63" s="24"/>
      <c r="ABB63" s="24"/>
      <c r="ABC63" s="24"/>
      <c r="ABD63" s="24"/>
      <c r="ABE63" s="24"/>
      <c r="ABF63" s="24"/>
      <c r="ABG63" s="24"/>
      <c r="ABH63" s="24"/>
      <c r="ABI63" s="24"/>
      <c r="ABJ63" s="24"/>
      <c r="ABK63" s="24"/>
      <c r="ABL63" s="24"/>
      <c r="ABM63" s="24"/>
      <c r="ABN63" s="24"/>
      <c r="ABO63" s="24"/>
      <c r="ABP63" s="24"/>
      <c r="ABQ63" s="24"/>
      <c r="ABR63" s="24"/>
      <c r="ABS63" s="24"/>
      <c r="ABT63" s="24"/>
      <c r="ABU63" s="24"/>
      <c r="ABV63" s="24"/>
      <c r="ABW63" s="24"/>
      <c r="ABX63" s="24"/>
      <c r="ABY63" s="24"/>
      <c r="ABZ63" s="24"/>
      <c r="ACA63" s="24"/>
      <c r="ACB63" s="24"/>
      <c r="ACC63" s="24"/>
      <c r="ACD63" s="24"/>
      <c r="ACE63" s="24"/>
      <c r="ACF63" s="24"/>
      <c r="ACG63" s="24"/>
      <c r="ACH63" s="24"/>
      <c r="ACI63" s="24"/>
      <c r="ACJ63" s="24"/>
      <c r="ACK63" s="24"/>
      <c r="ACL63" s="24"/>
      <c r="ACM63" s="24"/>
      <c r="ACN63" s="24"/>
      <c r="ACO63" s="24"/>
      <c r="ACP63" s="24"/>
      <c r="ACQ63" s="24"/>
      <c r="ACR63" s="24"/>
      <c r="ACS63" s="24"/>
      <c r="ACT63" s="24"/>
      <c r="ACU63" s="24"/>
      <c r="ACV63" s="24"/>
      <c r="ACW63" s="24"/>
      <c r="ACX63" s="24"/>
      <c r="ACY63" s="24"/>
      <c r="ACZ63" s="24"/>
      <c r="ADA63" s="24"/>
      <c r="ADB63" s="24"/>
      <c r="ADC63" s="24"/>
      <c r="ADD63" s="24"/>
      <c r="ADE63" s="24"/>
      <c r="ADF63" s="24"/>
      <c r="ADG63" s="24"/>
      <c r="ADH63" s="24"/>
      <c r="ADI63" s="24"/>
      <c r="ADJ63" s="24"/>
      <c r="ADK63" s="24"/>
      <c r="ADL63" s="24"/>
      <c r="ADM63" s="24"/>
      <c r="ADN63" s="24"/>
      <c r="ADO63" s="24"/>
      <c r="ADP63" s="24"/>
      <c r="ADQ63" s="24"/>
      <c r="ADR63" s="24"/>
      <c r="ADS63" s="24"/>
      <c r="ADT63" s="24"/>
      <c r="ADU63" s="24"/>
      <c r="ADV63" s="24"/>
      <c r="ADW63" s="24"/>
      <c r="ADX63" s="24"/>
      <c r="ADY63" s="24"/>
      <c r="ADZ63" s="24"/>
      <c r="AEA63" s="24"/>
      <c r="AEB63" s="24"/>
      <c r="AEC63" s="24"/>
      <c r="AED63" s="24"/>
      <c r="AEE63" s="24"/>
      <c r="AEF63" s="24"/>
      <c r="AEG63" s="24"/>
      <c r="AEH63" s="24"/>
      <c r="AEI63" s="24"/>
      <c r="AEJ63" s="24"/>
      <c r="AEK63" s="24"/>
      <c r="AEL63" s="24"/>
      <c r="AEM63" s="24"/>
      <c r="AEN63" s="24"/>
      <c r="AEO63" s="24"/>
      <c r="AEP63" s="24"/>
      <c r="AEQ63" s="24"/>
      <c r="AER63" s="24"/>
      <c r="AES63" s="24"/>
      <c r="AET63" s="24"/>
      <c r="AEU63" s="24"/>
      <c r="AEV63" s="24"/>
      <c r="AEW63" s="24"/>
      <c r="AEX63" s="24"/>
      <c r="AEY63" s="24"/>
      <c r="AEZ63" s="24"/>
      <c r="AFA63" s="24"/>
      <c r="AFB63" s="24"/>
      <c r="AFC63" s="24"/>
      <c r="AFD63" s="24"/>
      <c r="AFE63" s="24"/>
      <c r="AFF63" s="24"/>
      <c r="AFG63" s="24"/>
      <c r="AFH63" s="24"/>
      <c r="AFI63" s="24"/>
      <c r="AFJ63" s="24"/>
      <c r="AFK63" s="24"/>
      <c r="AFL63" s="24"/>
      <c r="AFM63" s="24"/>
      <c r="AFN63" s="24"/>
      <c r="AFO63" s="24"/>
      <c r="AFP63" s="24"/>
      <c r="AFQ63" s="24"/>
      <c r="AFR63" s="24"/>
      <c r="AFS63" s="24"/>
      <c r="AFT63" s="24"/>
      <c r="AFU63" s="24"/>
      <c r="AFV63" s="24"/>
      <c r="AFW63" s="24"/>
      <c r="AFX63" s="24"/>
      <c r="AFY63" s="24"/>
      <c r="AFZ63" s="24"/>
      <c r="AGA63" s="24"/>
      <c r="AGB63" s="24"/>
      <c r="AGC63" s="24"/>
      <c r="AGD63" s="24"/>
      <c r="AGE63" s="24"/>
      <c r="AGF63" s="24"/>
      <c r="AGG63" s="24"/>
      <c r="AGH63" s="24"/>
      <c r="AGI63" s="24"/>
      <c r="AGJ63" s="24"/>
      <c r="AGK63" s="24"/>
      <c r="AGL63" s="24"/>
      <c r="AGM63" s="24"/>
      <c r="AGN63" s="24"/>
      <c r="AGO63" s="24"/>
      <c r="AGP63" s="24"/>
      <c r="AGQ63" s="24"/>
      <c r="AGR63" s="24"/>
      <c r="AGS63" s="24"/>
      <c r="AGT63" s="24"/>
      <c r="AGU63" s="24"/>
      <c r="AGV63" s="24"/>
      <c r="AGW63" s="24"/>
      <c r="AGX63" s="24"/>
      <c r="AGY63" s="24"/>
      <c r="AGZ63" s="24"/>
      <c r="AHA63" s="24"/>
      <c r="AHB63" s="24"/>
      <c r="AHC63" s="24"/>
      <c r="AHD63" s="24"/>
      <c r="AHE63" s="24"/>
      <c r="AHF63" s="24"/>
      <c r="AHG63" s="24"/>
      <c r="AHH63" s="24"/>
      <c r="AHI63" s="24"/>
      <c r="AHJ63" s="24"/>
      <c r="AHK63" s="24"/>
      <c r="AHL63" s="24"/>
      <c r="AHM63" s="24"/>
      <c r="AHN63" s="24"/>
      <c r="AHO63" s="24"/>
      <c r="AHP63" s="24"/>
      <c r="AHQ63" s="24"/>
      <c r="AHR63" s="24"/>
      <c r="AHS63" s="24"/>
      <c r="AHT63" s="24"/>
      <c r="AHU63" s="24"/>
      <c r="AHV63" s="24"/>
      <c r="AHW63" s="24"/>
      <c r="AHX63" s="24"/>
      <c r="AHY63" s="24"/>
      <c r="AHZ63" s="24"/>
      <c r="AIA63" s="24"/>
      <c r="AIB63" s="24"/>
      <c r="AIC63" s="24"/>
      <c r="AID63" s="24"/>
      <c r="AIE63" s="24"/>
      <c r="AIF63" s="24"/>
      <c r="AIG63" s="24"/>
      <c r="AIH63" s="24"/>
      <c r="AII63" s="24"/>
      <c r="AIJ63" s="24"/>
      <c r="AIK63" s="24"/>
      <c r="AIL63" s="24"/>
      <c r="AIM63" s="24"/>
      <c r="AIN63" s="24"/>
      <c r="AIO63" s="24"/>
      <c r="AIP63" s="24"/>
      <c r="AIQ63" s="24"/>
      <c r="AIR63" s="24"/>
      <c r="AIS63" s="24"/>
      <c r="AIT63" s="24"/>
      <c r="AIU63" s="24"/>
      <c r="AIV63" s="24"/>
      <c r="AIW63" s="24"/>
      <c r="AIX63" s="24"/>
      <c r="AIY63" s="24"/>
      <c r="AIZ63" s="24"/>
      <c r="AJA63" s="24"/>
      <c r="AJB63" s="24"/>
      <c r="AJC63" s="24"/>
      <c r="AJD63" s="24"/>
      <c r="AJE63" s="24"/>
      <c r="AJF63" s="24"/>
      <c r="AJG63" s="24"/>
      <c r="AJH63" s="24"/>
      <c r="AJI63" s="24"/>
      <c r="AJJ63" s="24"/>
      <c r="AJK63" s="24"/>
      <c r="AJL63" s="24"/>
      <c r="AJM63" s="24"/>
      <c r="AJN63" s="24"/>
      <c r="AJO63" s="24"/>
      <c r="AJP63" s="24"/>
      <c r="AJQ63" s="24"/>
      <c r="AJR63" s="24"/>
      <c r="AJS63" s="24"/>
      <c r="AJT63" s="24"/>
      <c r="AJU63" s="24"/>
      <c r="AJV63" s="24"/>
      <c r="AJW63" s="24"/>
      <c r="AJX63" s="24"/>
      <c r="AJY63" s="24"/>
      <c r="AJZ63" s="24"/>
      <c r="AKA63" s="24"/>
      <c r="AKB63" s="24"/>
      <c r="AKC63" s="24"/>
      <c r="AKD63" s="24"/>
      <c r="AKE63" s="24"/>
      <c r="AKF63" s="24"/>
      <c r="AKG63" s="24"/>
      <c r="AKH63" s="24"/>
      <c r="AKI63" s="24"/>
      <c r="AKJ63" s="24"/>
      <c r="AKK63" s="24"/>
      <c r="AKL63" s="24"/>
      <c r="AKM63" s="24"/>
      <c r="AKN63" s="24"/>
      <c r="AKO63" s="24"/>
      <c r="AKP63" s="24"/>
      <c r="AKQ63" s="24"/>
      <c r="AKR63" s="24"/>
      <c r="AKS63" s="24"/>
      <c r="AKT63" s="24"/>
      <c r="AKU63" s="24"/>
      <c r="AKV63" s="24"/>
      <c r="AKW63" s="24"/>
      <c r="AKX63" s="24"/>
      <c r="AKY63" s="24"/>
      <c r="AKZ63" s="24"/>
      <c r="ALA63" s="24"/>
      <c r="ALB63" s="24"/>
      <c r="ALC63" s="24"/>
      <c r="ALD63" s="24"/>
      <c r="ALE63" s="24"/>
      <c r="ALF63" s="24"/>
      <c r="ALG63" s="24"/>
      <c r="ALH63" s="24"/>
      <c r="ALI63" s="24"/>
      <c r="ALJ63" s="24"/>
      <c r="ALK63" s="24"/>
      <c r="ALL63" s="24"/>
      <c r="ALM63" s="24"/>
      <c r="ALN63" s="24"/>
      <c r="ALO63" s="24"/>
      <c r="ALP63" s="24"/>
      <c r="ALQ63" s="24"/>
      <c r="ALR63" s="24"/>
      <c r="ALS63" s="24"/>
      <c r="ALT63" s="24"/>
      <c r="ALU63" s="24"/>
      <c r="ALV63" s="24"/>
      <c r="ALW63" s="24"/>
      <c r="ALX63" s="24"/>
      <c r="ALY63" s="24"/>
      <c r="ALZ63" s="24"/>
      <c r="AMA63" s="24"/>
      <c r="AMB63" s="24"/>
      <c r="AMC63" s="24"/>
      <c r="AMD63" s="24"/>
      <c r="AME63" s="24"/>
      <c r="AMF63" s="24"/>
      <c r="AMG63" s="24"/>
      <c r="AMH63" s="24"/>
      <c r="AMI63" s="24"/>
      <c r="AMJ63" s="24"/>
    </row>
    <row r="64" spans="1:1024" ht="63">
      <c r="A64" s="32" t="s">
        <v>264</v>
      </c>
      <c r="B64" s="33" t="s">
        <v>277</v>
      </c>
      <c r="C64" s="34" t="s">
        <v>278</v>
      </c>
      <c r="D64" s="34" t="s">
        <v>279</v>
      </c>
      <c r="E64" s="35" t="s">
        <v>276</v>
      </c>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c r="IB64" s="24"/>
      <c r="IC64" s="24"/>
      <c r="ID64" s="24"/>
      <c r="IE64" s="24"/>
      <c r="IF64" s="24"/>
      <c r="IG64" s="24"/>
      <c r="IH64" s="24"/>
      <c r="II64" s="24"/>
      <c r="IJ64" s="24"/>
      <c r="IK64" s="24"/>
      <c r="IL64" s="24"/>
      <c r="IM64" s="24"/>
      <c r="IN64" s="24"/>
      <c r="IO64" s="24"/>
      <c r="IP64" s="24"/>
      <c r="IQ64" s="24"/>
      <c r="IR64" s="24"/>
      <c r="IS64" s="24"/>
      <c r="IT64" s="24"/>
      <c r="IU64" s="24"/>
      <c r="IV64" s="24"/>
      <c r="IW64" s="24"/>
      <c r="IX64" s="24"/>
      <c r="IY64" s="24"/>
      <c r="IZ64" s="24"/>
      <c r="JA64" s="24"/>
      <c r="JB64" s="24"/>
      <c r="JC64" s="24"/>
      <c r="JD64" s="24"/>
      <c r="JE64" s="24"/>
      <c r="JF64" s="24"/>
      <c r="JG64" s="24"/>
      <c r="JH64" s="24"/>
      <c r="JI64" s="24"/>
      <c r="JJ64" s="24"/>
      <c r="JK64" s="24"/>
      <c r="JL64" s="24"/>
      <c r="JM64" s="24"/>
      <c r="JN64" s="24"/>
      <c r="JO64" s="24"/>
      <c r="JP64" s="24"/>
      <c r="JQ64" s="24"/>
      <c r="JR64" s="24"/>
      <c r="JS64" s="24"/>
      <c r="JT64" s="24"/>
      <c r="JU64" s="24"/>
      <c r="JV64" s="24"/>
      <c r="JW64" s="24"/>
      <c r="JX64" s="24"/>
      <c r="JY64" s="24"/>
      <c r="JZ64" s="24"/>
      <c r="KA64" s="24"/>
      <c r="KB64" s="24"/>
      <c r="KC64" s="24"/>
      <c r="KD64" s="24"/>
      <c r="KE64" s="24"/>
      <c r="KF64" s="24"/>
      <c r="KG64" s="24"/>
      <c r="KH64" s="24"/>
      <c r="KI64" s="24"/>
      <c r="KJ64" s="24"/>
      <c r="KK64" s="24"/>
      <c r="KL64" s="24"/>
      <c r="KM64" s="24"/>
      <c r="KN64" s="24"/>
      <c r="KO64" s="24"/>
      <c r="KP64" s="24"/>
      <c r="KQ64" s="24"/>
      <c r="KR64" s="24"/>
      <c r="KS64" s="24"/>
      <c r="KT64" s="24"/>
      <c r="KU64" s="24"/>
      <c r="KV64" s="24"/>
      <c r="KW64" s="24"/>
      <c r="KX64" s="24"/>
      <c r="KY64" s="24"/>
      <c r="KZ64" s="24"/>
      <c r="LA64" s="24"/>
      <c r="LB64" s="24"/>
      <c r="LC64" s="24"/>
      <c r="LD64" s="24"/>
      <c r="LE64" s="24"/>
      <c r="LF64" s="24"/>
      <c r="LG64" s="24"/>
      <c r="LH64" s="24"/>
      <c r="LI64" s="24"/>
      <c r="LJ64" s="24"/>
      <c r="LK64" s="24"/>
      <c r="LL64" s="24"/>
      <c r="LM64" s="24"/>
      <c r="LN64" s="24"/>
      <c r="LO64" s="24"/>
      <c r="LP64" s="24"/>
      <c r="LQ64" s="24"/>
      <c r="LR64" s="24"/>
      <c r="LS64" s="24"/>
      <c r="LT64" s="24"/>
      <c r="LU64" s="24"/>
      <c r="LV64" s="24"/>
      <c r="LW64" s="24"/>
      <c r="LX64" s="24"/>
      <c r="LY64" s="24"/>
      <c r="LZ64" s="24"/>
      <c r="MA64" s="24"/>
      <c r="MB64" s="24"/>
      <c r="MC64" s="24"/>
      <c r="MD64" s="24"/>
      <c r="ME64" s="24"/>
      <c r="MF64" s="24"/>
      <c r="MG64" s="24"/>
      <c r="MH64" s="24"/>
      <c r="MI64" s="24"/>
      <c r="MJ64" s="24"/>
      <c r="MK64" s="24"/>
      <c r="ML64" s="24"/>
      <c r="MM64" s="24"/>
      <c r="MN64" s="24"/>
      <c r="MO64" s="24"/>
      <c r="MP64" s="24"/>
      <c r="MQ64" s="24"/>
      <c r="MR64" s="24"/>
      <c r="MS64" s="24"/>
      <c r="MT64" s="24"/>
      <c r="MU64" s="24"/>
      <c r="MV64" s="24"/>
      <c r="MW64" s="24"/>
      <c r="MX64" s="24"/>
      <c r="MY64" s="24"/>
      <c r="MZ64" s="24"/>
      <c r="NA64" s="24"/>
      <c r="NB64" s="24"/>
      <c r="NC64" s="24"/>
      <c r="ND64" s="24"/>
      <c r="NE64" s="24"/>
      <c r="NF64" s="24"/>
      <c r="NG64" s="24"/>
      <c r="NH64" s="24"/>
      <c r="NI64" s="24"/>
      <c r="NJ64" s="24"/>
      <c r="NK64" s="24"/>
      <c r="NL64" s="24"/>
      <c r="NM64" s="24"/>
      <c r="NN64" s="24"/>
      <c r="NO64" s="24"/>
      <c r="NP64" s="24"/>
      <c r="NQ64" s="24"/>
      <c r="NR64" s="24"/>
      <c r="NS64" s="24"/>
      <c r="NT64" s="24"/>
      <c r="NU64" s="24"/>
      <c r="NV64" s="24"/>
      <c r="NW64" s="24"/>
      <c r="NX64" s="24"/>
      <c r="NY64" s="24"/>
      <c r="NZ64" s="24"/>
      <c r="OA64" s="24"/>
      <c r="OB64" s="24"/>
      <c r="OC64" s="24"/>
      <c r="OD64" s="24"/>
      <c r="OE64" s="24"/>
      <c r="OF64" s="24"/>
      <c r="OG64" s="24"/>
      <c r="OH64" s="24"/>
      <c r="OI64" s="24"/>
      <c r="OJ64" s="24"/>
      <c r="OK64" s="24"/>
      <c r="OL64" s="24"/>
      <c r="OM64" s="24"/>
      <c r="ON64" s="24"/>
      <c r="OO64" s="24"/>
      <c r="OP64" s="24"/>
      <c r="OQ64" s="24"/>
      <c r="OR64" s="24"/>
      <c r="OS64" s="24"/>
      <c r="OT64" s="24"/>
      <c r="OU64" s="24"/>
      <c r="OV64" s="24"/>
      <c r="OW64" s="24"/>
      <c r="OX64" s="24"/>
      <c r="OY64" s="24"/>
      <c r="OZ64" s="24"/>
      <c r="PA64" s="24"/>
      <c r="PB64" s="24"/>
      <c r="PC64" s="24"/>
      <c r="PD64" s="24"/>
      <c r="PE64" s="24"/>
      <c r="PF64" s="24"/>
      <c r="PG64" s="24"/>
      <c r="PH64" s="24"/>
      <c r="PI64" s="24"/>
      <c r="PJ64" s="24"/>
      <c r="PK64" s="24"/>
      <c r="PL64" s="24"/>
      <c r="PM64" s="24"/>
      <c r="PN64" s="24"/>
      <c r="PO64" s="24"/>
      <c r="PP64" s="24"/>
      <c r="PQ64" s="24"/>
      <c r="PR64" s="24"/>
      <c r="PS64" s="24"/>
      <c r="PT64" s="24"/>
      <c r="PU64" s="24"/>
      <c r="PV64" s="24"/>
      <c r="PW64" s="24"/>
      <c r="PX64" s="24"/>
      <c r="PY64" s="24"/>
      <c r="PZ64" s="24"/>
      <c r="QA64" s="24"/>
      <c r="QB64" s="24"/>
      <c r="QC64" s="24"/>
      <c r="QD64" s="24"/>
      <c r="QE64" s="24"/>
      <c r="QF64" s="24"/>
      <c r="QG64" s="24"/>
      <c r="QH64" s="24"/>
      <c r="QI64" s="24"/>
      <c r="QJ64" s="24"/>
      <c r="QK64" s="24"/>
      <c r="QL64" s="24"/>
      <c r="QM64" s="24"/>
      <c r="QN64" s="24"/>
      <c r="QO64" s="24"/>
      <c r="QP64" s="24"/>
      <c r="QQ64" s="24"/>
      <c r="QR64" s="24"/>
      <c r="QS64" s="24"/>
      <c r="QT64" s="24"/>
      <c r="QU64" s="24"/>
      <c r="QV64" s="24"/>
      <c r="QW64" s="24"/>
      <c r="QX64" s="24"/>
      <c r="QY64" s="24"/>
      <c r="QZ64" s="24"/>
      <c r="RA64" s="24"/>
      <c r="RB64" s="24"/>
      <c r="RC64" s="24"/>
      <c r="RD64" s="24"/>
      <c r="RE64" s="24"/>
      <c r="RF64" s="24"/>
      <c r="RG64" s="24"/>
      <c r="RH64" s="24"/>
      <c r="RI64" s="24"/>
      <c r="RJ64" s="24"/>
      <c r="RK64" s="24"/>
      <c r="RL64" s="24"/>
      <c r="RM64" s="24"/>
      <c r="RN64" s="24"/>
      <c r="RO64" s="24"/>
      <c r="RP64" s="24"/>
      <c r="RQ64" s="24"/>
      <c r="RR64" s="24"/>
      <c r="RS64" s="24"/>
      <c r="RT64" s="24"/>
      <c r="RU64" s="24"/>
      <c r="RV64" s="24"/>
      <c r="RW64" s="24"/>
      <c r="RX64" s="24"/>
      <c r="RY64" s="24"/>
      <c r="RZ64" s="24"/>
      <c r="SA64" s="24"/>
      <c r="SB64" s="24"/>
      <c r="SC64" s="24"/>
      <c r="SD64" s="24"/>
      <c r="SE64" s="24"/>
      <c r="SF64" s="24"/>
      <c r="SG64" s="24"/>
      <c r="SH64" s="24"/>
      <c r="SI64" s="24"/>
      <c r="SJ64" s="24"/>
      <c r="SK64" s="24"/>
      <c r="SL64" s="24"/>
      <c r="SM64" s="24"/>
      <c r="SN64" s="24"/>
      <c r="SO64" s="24"/>
      <c r="SP64" s="24"/>
      <c r="SQ64" s="24"/>
      <c r="SR64" s="24"/>
      <c r="SS64" s="24"/>
      <c r="ST64" s="24"/>
      <c r="SU64" s="24"/>
      <c r="SV64" s="24"/>
      <c r="SW64" s="24"/>
      <c r="SX64" s="24"/>
      <c r="SY64" s="24"/>
      <c r="SZ64" s="24"/>
      <c r="TA64" s="24"/>
      <c r="TB64" s="24"/>
      <c r="TC64" s="24"/>
      <c r="TD64" s="24"/>
      <c r="TE64" s="24"/>
      <c r="TF64" s="24"/>
      <c r="TG64" s="24"/>
      <c r="TH64" s="24"/>
      <c r="TI64" s="24"/>
      <c r="TJ64" s="24"/>
      <c r="TK64" s="24"/>
      <c r="TL64" s="24"/>
      <c r="TM64" s="24"/>
      <c r="TN64" s="24"/>
      <c r="TO64" s="24"/>
      <c r="TP64" s="24"/>
      <c r="TQ64" s="24"/>
      <c r="TR64" s="24"/>
      <c r="TS64" s="24"/>
      <c r="TT64" s="24"/>
      <c r="TU64" s="24"/>
      <c r="TV64" s="24"/>
      <c r="TW64" s="24"/>
      <c r="TX64" s="24"/>
      <c r="TY64" s="24"/>
      <c r="TZ64" s="24"/>
      <c r="UA64" s="24"/>
      <c r="UB64" s="24"/>
      <c r="UC64" s="24"/>
      <c r="UD64" s="24"/>
      <c r="UE64" s="24"/>
      <c r="UF64" s="24"/>
      <c r="UG64" s="24"/>
      <c r="UH64" s="24"/>
      <c r="UI64" s="24"/>
      <c r="UJ64" s="24"/>
      <c r="UK64" s="24"/>
      <c r="UL64" s="24"/>
      <c r="UM64" s="24"/>
      <c r="UN64" s="24"/>
      <c r="UO64" s="24"/>
      <c r="UP64" s="24"/>
      <c r="UQ64" s="24"/>
      <c r="UR64" s="24"/>
      <c r="US64" s="24"/>
      <c r="UT64" s="24"/>
      <c r="UU64" s="24"/>
      <c r="UV64" s="24"/>
      <c r="UW64" s="24"/>
      <c r="UX64" s="24"/>
      <c r="UY64" s="24"/>
      <c r="UZ64" s="24"/>
      <c r="VA64" s="24"/>
      <c r="VB64" s="24"/>
      <c r="VC64" s="24"/>
      <c r="VD64" s="24"/>
      <c r="VE64" s="24"/>
      <c r="VF64" s="24"/>
      <c r="VG64" s="24"/>
      <c r="VH64" s="24"/>
      <c r="VI64" s="24"/>
      <c r="VJ64" s="24"/>
      <c r="VK64" s="24"/>
      <c r="VL64" s="24"/>
      <c r="VM64" s="24"/>
      <c r="VN64" s="24"/>
      <c r="VO64" s="24"/>
      <c r="VP64" s="24"/>
      <c r="VQ64" s="24"/>
      <c r="VR64" s="24"/>
      <c r="VS64" s="24"/>
      <c r="VT64" s="24"/>
      <c r="VU64" s="24"/>
      <c r="VV64" s="24"/>
      <c r="VW64" s="24"/>
      <c r="VX64" s="24"/>
      <c r="VY64" s="24"/>
      <c r="VZ64" s="24"/>
      <c r="WA64" s="24"/>
      <c r="WB64" s="24"/>
      <c r="WC64" s="24"/>
      <c r="WD64" s="24"/>
      <c r="WE64" s="24"/>
      <c r="WF64" s="24"/>
      <c r="WG64" s="24"/>
      <c r="WH64" s="24"/>
      <c r="WI64" s="24"/>
      <c r="WJ64" s="24"/>
      <c r="WK64" s="24"/>
      <c r="WL64" s="24"/>
      <c r="WM64" s="24"/>
      <c r="WN64" s="24"/>
      <c r="WO64" s="24"/>
      <c r="WP64" s="24"/>
      <c r="WQ64" s="24"/>
      <c r="WR64" s="24"/>
      <c r="WS64" s="24"/>
      <c r="WT64" s="24"/>
      <c r="WU64" s="24"/>
      <c r="WV64" s="24"/>
      <c r="WW64" s="24"/>
      <c r="WX64" s="24"/>
      <c r="WY64" s="24"/>
      <c r="WZ64" s="24"/>
      <c r="XA64" s="24"/>
      <c r="XB64" s="24"/>
      <c r="XC64" s="24"/>
      <c r="XD64" s="24"/>
      <c r="XE64" s="24"/>
      <c r="XF64" s="24"/>
      <c r="XG64" s="24"/>
      <c r="XH64" s="24"/>
      <c r="XI64" s="24"/>
      <c r="XJ64" s="24"/>
      <c r="XK64" s="24"/>
      <c r="XL64" s="24"/>
      <c r="XM64" s="24"/>
      <c r="XN64" s="24"/>
      <c r="XO64" s="24"/>
      <c r="XP64" s="24"/>
      <c r="XQ64" s="24"/>
      <c r="XR64" s="24"/>
      <c r="XS64" s="24"/>
      <c r="XT64" s="24"/>
      <c r="XU64" s="24"/>
      <c r="XV64" s="24"/>
      <c r="XW64" s="24"/>
      <c r="XX64" s="24"/>
      <c r="XY64" s="24"/>
      <c r="XZ64" s="24"/>
      <c r="YA64" s="24"/>
      <c r="YB64" s="24"/>
      <c r="YC64" s="24"/>
      <c r="YD64" s="24"/>
      <c r="YE64" s="24"/>
      <c r="YF64" s="24"/>
      <c r="YG64" s="24"/>
      <c r="YH64" s="24"/>
      <c r="YI64" s="24"/>
      <c r="YJ64" s="24"/>
      <c r="YK64" s="24"/>
      <c r="YL64" s="24"/>
      <c r="YM64" s="24"/>
      <c r="YN64" s="24"/>
      <c r="YO64" s="24"/>
      <c r="YP64" s="24"/>
      <c r="YQ64" s="24"/>
      <c r="YR64" s="24"/>
      <c r="YS64" s="24"/>
      <c r="YT64" s="24"/>
      <c r="YU64" s="24"/>
      <c r="YV64" s="24"/>
      <c r="YW64" s="24"/>
      <c r="YX64" s="24"/>
      <c r="YY64" s="24"/>
      <c r="YZ64" s="24"/>
      <c r="ZA64" s="24"/>
      <c r="ZB64" s="24"/>
      <c r="ZC64" s="24"/>
      <c r="ZD64" s="24"/>
      <c r="ZE64" s="24"/>
      <c r="ZF64" s="24"/>
      <c r="ZG64" s="24"/>
      <c r="ZH64" s="24"/>
      <c r="ZI64" s="24"/>
      <c r="ZJ64" s="24"/>
      <c r="ZK64" s="24"/>
      <c r="ZL64" s="24"/>
      <c r="ZM64" s="24"/>
      <c r="ZN64" s="24"/>
      <c r="ZO64" s="24"/>
      <c r="ZP64" s="24"/>
      <c r="ZQ64" s="24"/>
      <c r="ZR64" s="24"/>
      <c r="ZS64" s="24"/>
      <c r="ZT64" s="24"/>
      <c r="ZU64" s="24"/>
      <c r="ZV64" s="24"/>
      <c r="ZW64" s="24"/>
      <c r="ZX64" s="24"/>
      <c r="ZY64" s="24"/>
      <c r="ZZ64" s="24"/>
      <c r="AAA64" s="24"/>
      <c r="AAB64" s="24"/>
      <c r="AAC64" s="24"/>
      <c r="AAD64" s="24"/>
      <c r="AAE64" s="24"/>
      <c r="AAF64" s="24"/>
      <c r="AAG64" s="24"/>
      <c r="AAH64" s="24"/>
      <c r="AAI64" s="24"/>
      <c r="AAJ64" s="24"/>
      <c r="AAK64" s="24"/>
      <c r="AAL64" s="24"/>
      <c r="AAM64" s="24"/>
      <c r="AAN64" s="24"/>
      <c r="AAO64" s="24"/>
      <c r="AAP64" s="24"/>
      <c r="AAQ64" s="24"/>
      <c r="AAR64" s="24"/>
      <c r="AAS64" s="24"/>
      <c r="AAT64" s="24"/>
      <c r="AAU64" s="24"/>
      <c r="AAV64" s="24"/>
      <c r="AAW64" s="24"/>
      <c r="AAX64" s="24"/>
      <c r="AAY64" s="24"/>
      <c r="AAZ64" s="24"/>
      <c r="ABA64" s="24"/>
      <c r="ABB64" s="24"/>
      <c r="ABC64" s="24"/>
      <c r="ABD64" s="24"/>
      <c r="ABE64" s="24"/>
      <c r="ABF64" s="24"/>
      <c r="ABG64" s="24"/>
      <c r="ABH64" s="24"/>
      <c r="ABI64" s="24"/>
      <c r="ABJ64" s="24"/>
      <c r="ABK64" s="24"/>
      <c r="ABL64" s="24"/>
      <c r="ABM64" s="24"/>
      <c r="ABN64" s="24"/>
      <c r="ABO64" s="24"/>
      <c r="ABP64" s="24"/>
      <c r="ABQ64" s="24"/>
      <c r="ABR64" s="24"/>
      <c r="ABS64" s="24"/>
      <c r="ABT64" s="24"/>
      <c r="ABU64" s="24"/>
      <c r="ABV64" s="24"/>
      <c r="ABW64" s="24"/>
      <c r="ABX64" s="24"/>
      <c r="ABY64" s="24"/>
      <c r="ABZ64" s="24"/>
      <c r="ACA64" s="24"/>
      <c r="ACB64" s="24"/>
      <c r="ACC64" s="24"/>
      <c r="ACD64" s="24"/>
      <c r="ACE64" s="24"/>
      <c r="ACF64" s="24"/>
      <c r="ACG64" s="24"/>
      <c r="ACH64" s="24"/>
      <c r="ACI64" s="24"/>
      <c r="ACJ64" s="24"/>
      <c r="ACK64" s="24"/>
      <c r="ACL64" s="24"/>
      <c r="ACM64" s="24"/>
      <c r="ACN64" s="24"/>
      <c r="ACO64" s="24"/>
      <c r="ACP64" s="24"/>
      <c r="ACQ64" s="24"/>
      <c r="ACR64" s="24"/>
      <c r="ACS64" s="24"/>
      <c r="ACT64" s="24"/>
      <c r="ACU64" s="24"/>
      <c r="ACV64" s="24"/>
      <c r="ACW64" s="24"/>
      <c r="ACX64" s="24"/>
      <c r="ACY64" s="24"/>
      <c r="ACZ64" s="24"/>
      <c r="ADA64" s="24"/>
      <c r="ADB64" s="24"/>
      <c r="ADC64" s="24"/>
      <c r="ADD64" s="24"/>
      <c r="ADE64" s="24"/>
      <c r="ADF64" s="24"/>
      <c r="ADG64" s="24"/>
      <c r="ADH64" s="24"/>
      <c r="ADI64" s="24"/>
      <c r="ADJ64" s="24"/>
      <c r="ADK64" s="24"/>
      <c r="ADL64" s="24"/>
      <c r="ADM64" s="24"/>
      <c r="ADN64" s="24"/>
      <c r="ADO64" s="24"/>
      <c r="ADP64" s="24"/>
      <c r="ADQ64" s="24"/>
      <c r="ADR64" s="24"/>
      <c r="ADS64" s="24"/>
      <c r="ADT64" s="24"/>
      <c r="ADU64" s="24"/>
      <c r="ADV64" s="24"/>
      <c r="ADW64" s="24"/>
      <c r="ADX64" s="24"/>
      <c r="ADY64" s="24"/>
      <c r="ADZ64" s="24"/>
      <c r="AEA64" s="24"/>
      <c r="AEB64" s="24"/>
      <c r="AEC64" s="24"/>
      <c r="AED64" s="24"/>
      <c r="AEE64" s="24"/>
      <c r="AEF64" s="24"/>
      <c r="AEG64" s="24"/>
      <c r="AEH64" s="24"/>
      <c r="AEI64" s="24"/>
      <c r="AEJ64" s="24"/>
      <c r="AEK64" s="24"/>
      <c r="AEL64" s="24"/>
      <c r="AEM64" s="24"/>
      <c r="AEN64" s="24"/>
      <c r="AEO64" s="24"/>
      <c r="AEP64" s="24"/>
      <c r="AEQ64" s="24"/>
      <c r="AER64" s="24"/>
      <c r="AES64" s="24"/>
      <c r="AET64" s="24"/>
      <c r="AEU64" s="24"/>
      <c r="AEV64" s="24"/>
      <c r="AEW64" s="24"/>
      <c r="AEX64" s="24"/>
      <c r="AEY64" s="24"/>
      <c r="AEZ64" s="24"/>
      <c r="AFA64" s="24"/>
      <c r="AFB64" s="24"/>
      <c r="AFC64" s="24"/>
      <c r="AFD64" s="24"/>
      <c r="AFE64" s="24"/>
      <c r="AFF64" s="24"/>
      <c r="AFG64" s="24"/>
      <c r="AFH64" s="24"/>
      <c r="AFI64" s="24"/>
      <c r="AFJ64" s="24"/>
      <c r="AFK64" s="24"/>
      <c r="AFL64" s="24"/>
      <c r="AFM64" s="24"/>
      <c r="AFN64" s="24"/>
      <c r="AFO64" s="24"/>
      <c r="AFP64" s="24"/>
      <c r="AFQ64" s="24"/>
      <c r="AFR64" s="24"/>
      <c r="AFS64" s="24"/>
      <c r="AFT64" s="24"/>
      <c r="AFU64" s="24"/>
      <c r="AFV64" s="24"/>
      <c r="AFW64" s="24"/>
      <c r="AFX64" s="24"/>
      <c r="AFY64" s="24"/>
      <c r="AFZ64" s="24"/>
      <c r="AGA64" s="24"/>
      <c r="AGB64" s="24"/>
      <c r="AGC64" s="24"/>
      <c r="AGD64" s="24"/>
      <c r="AGE64" s="24"/>
      <c r="AGF64" s="24"/>
      <c r="AGG64" s="24"/>
      <c r="AGH64" s="24"/>
      <c r="AGI64" s="24"/>
      <c r="AGJ64" s="24"/>
      <c r="AGK64" s="24"/>
      <c r="AGL64" s="24"/>
      <c r="AGM64" s="24"/>
      <c r="AGN64" s="24"/>
      <c r="AGO64" s="24"/>
      <c r="AGP64" s="24"/>
      <c r="AGQ64" s="24"/>
      <c r="AGR64" s="24"/>
      <c r="AGS64" s="24"/>
      <c r="AGT64" s="24"/>
      <c r="AGU64" s="24"/>
      <c r="AGV64" s="24"/>
      <c r="AGW64" s="24"/>
      <c r="AGX64" s="24"/>
      <c r="AGY64" s="24"/>
      <c r="AGZ64" s="24"/>
      <c r="AHA64" s="24"/>
      <c r="AHB64" s="24"/>
      <c r="AHC64" s="24"/>
      <c r="AHD64" s="24"/>
      <c r="AHE64" s="24"/>
      <c r="AHF64" s="24"/>
      <c r="AHG64" s="24"/>
      <c r="AHH64" s="24"/>
      <c r="AHI64" s="24"/>
      <c r="AHJ64" s="24"/>
      <c r="AHK64" s="24"/>
      <c r="AHL64" s="24"/>
      <c r="AHM64" s="24"/>
      <c r="AHN64" s="24"/>
      <c r="AHO64" s="24"/>
      <c r="AHP64" s="24"/>
      <c r="AHQ64" s="24"/>
      <c r="AHR64" s="24"/>
      <c r="AHS64" s="24"/>
      <c r="AHT64" s="24"/>
      <c r="AHU64" s="24"/>
      <c r="AHV64" s="24"/>
      <c r="AHW64" s="24"/>
      <c r="AHX64" s="24"/>
      <c r="AHY64" s="24"/>
      <c r="AHZ64" s="24"/>
      <c r="AIA64" s="24"/>
      <c r="AIB64" s="24"/>
      <c r="AIC64" s="24"/>
      <c r="AID64" s="24"/>
      <c r="AIE64" s="24"/>
      <c r="AIF64" s="24"/>
      <c r="AIG64" s="24"/>
      <c r="AIH64" s="24"/>
      <c r="AII64" s="24"/>
      <c r="AIJ64" s="24"/>
      <c r="AIK64" s="24"/>
      <c r="AIL64" s="24"/>
      <c r="AIM64" s="24"/>
      <c r="AIN64" s="24"/>
      <c r="AIO64" s="24"/>
      <c r="AIP64" s="24"/>
      <c r="AIQ64" s="24"/>
      <c r="AIR64" s="24"/>
      <c r="AIS64" s="24"/>
      <c r="AIT64" s="24"/>
      <c r="AIU64" s="24"/>
      <c r="AIV64" s="24"/>
      <c r="AIW64" s="24"/>
      <c r="AIX64" s="24"/>
      <c r="AIY64" s="24"/>
      <c r="AIZ64" s="24"/>
      <c r="AJA64" s="24"/>
      <c r="AJB64" s="24"/>
      <c r="AJC64" s="24"/>
      <c r="AJD64" s="24"/>
      <c r="AJE64" s="24"/>
      <c r="AJF64" s="24"/>
      <c r="AJG64" s="24"/>
      <c r="AJH64" s="24"/>
      <c r="AJI64" s="24"/>
      <c r="AJJ64" s="24"/>
      <c r="AJK64" s="24"/>
      <c r="AJL64" s="24"/>
      <c r="AJM64" s="24"/>
      <c r="AJN64" s="24"/>
      <c r="AJO64" s="24"/>
      <c r="AJP64" s="24"/>
      <c r="AJQ64" s="24"/>
      <c r="AJR64" s="24"/>
      <c r="AJS64" s="24"/>
      <c r="AJT64" s="24"/>
      <c r="AJU64" s="24"/>
      <c r="AJV64" s="24"/>
      <c r="AJW64" s="24"/>
      <c r="AJX64" s="24"/>
      <c r="AJY64" s="24"/>
      <c r="AJZ64" s="24"/>
      <c r="AKA64" s="24"/>
      <c r="AKB64" s="24"/>
      <c r="AKC64" s="24"/>
      <c r="AKD64" s="24"/>
      <c r="AKE64" s="24"/>
      <c r="AKF64" s="24"/>
      <c r="AKG64" s="24"/>
      <c r="AKH64" s="24"/>
      <c r="AKI64" s="24"/>
      <c r="AKJ64" s="24"/>
      <c r="AKK64" s="24"/>
      <c r="AKL64" s="24"/>
      <c r="AKM64" s="24"/>
      <c r="AKN64" s="24"/>
      <c r="AKO64" s="24"/>
      <c r="AKP64" s="24"/>
      <c r="AKQ64" s="24"/>
      <c r="AKR64" s="24"/>
      <c r="AKS64" s="24"/>
      <c r="AKT64" s="24"/>
      <c r="AKU64" s="24"/>
      <c r="AKV64" s="24"/>
      <c r="AKW64" s="24"/>
      <c r="AKX64" s="24"/>
      <c r="AKY64" s="24"/>
      <c r="AKZ64" s="24"/>
      <c r="ALA64" s="24"/>
      <c r="ALB64" s="24"/>
      <c r="ALC64" s="24"/>
      <c r="ALD64" s="24"/>
      <c r="ALE64" s="24"/>
      <c r="ALF64" s="24"/>
      <c r="ALG64" s="24"/>
      <c r="ALH64" s="24"/>
      <c r="ALI64" s="24"/>
      <c r="ALJ64" s="24"/>
      <c r="ALK64" s="24"/>
      <c r="ALL64" s="24"/>
      <c r="ALM64" s="24"/>
      <c r="ALN64" s="24"/>
      <c r="ALO64" s="24"/>
      <c r="ALP64" s="24"/>
      <c r="ALQ64" s="24"/>
      <c r="ALR64" s="24"/>
      <c r="ALS64" s="24"/>
      <c r="ALT64" s="24"/>
      <c r="ALU64" s="24"/>
      <c r="ALV64" s="24"/>
      <c r="ALW64" s="24"/>
      <c r="ALX64" s="24"/>
      <c r="ALY64" s="24"/>
      <c r="ALZ64" s="24"/>
      <c r="AMA64" s="24"/>
      <c r="AMB64" s="24"/>
      <c r="AMC64" s="24"/>
      <c r="AMD64" s="24"/>
      <c r="AME64" s="24"/>
      <c r="AMF64" s="24"/>
      <c r="AMG64" s="24"/>
      <c r="AMH64" s="24"/>
      <c r="AMI64" s="24"/>
      <c r="AMJ64" s="24"/>
    </row>
    <row r="65" spans="1:1024" ht="105">
      <c r="A65" s="32" t="s">
        <v>264</v>
      </c>
      <c r="B65" s="33" t="s">
        <v>280</v>
      </c>
      <c r="C65" s="34" t="s">
        <v>281</v>
      </c>
      <c r="D65" s="34" t="s">
        <v>282</v>
      </c>
      <c r="E65" s="35" t="s">
        <v>283</v>
      </c>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c r="HX65" s="24"/>
      <c r="HY65" s="24"/>
      <c r="HZ65" s="24"/>
      <c r="IA65" s="24"/>
      <c r="IB65" s="24"/>
      <c r="IC65" s="24"/>
      <c r="ID65" s="24"/>
      <c r="IE65" s="24"/>
      <c r="IF65" s="24"/>
      <c r="IG65" s="24"/>
      <c r="IH65" s="24"/>
      <c r="II65" s="24"/>
      <c r="IJ65" s="24"/>
      <c r="IK65" s="24"/>
      <c r="IL65" s="24"/>
      <c r="IM65" s="24"/>
      <c r="IN65" s="24"/>
      <c r="IO65" s="24"/>
      <c r="IP65" s="24"/>
      <c r="IQ65" s="24"/>
      <c r="IR65" s="24"/>
      <c r="IS65" s="24"/>
      <c r="IT65" s="24"/>
      <c r="IU65" s="24"/>
      <c r="IV65" s="24"/>
      <c r="IW65" s="24"/>
      <c r="IX65" s="24"/>
      <c r="IY65" s="24"/>
      <c r="IZ65" s="24"/>
      <c r="JA65" s="24"/>
      <c r="JB65" s="24"/>
      <c r="JC65" s="24"/>
      <c r="JD65" s="24"/>
      <c r="JE65" s="24"/>
      <c r="JF65" s="24"/>
      <c r="JG65" s="24"/>
      <c r="JH65" s="24"/>
      <c r="JI65" s="24"/>
      <c r="JJ65" s="24"/>
      <c r="JK65" s="24"/>
      <c r="JL65" s="24"/>
      <c r="JM65" s="24"/>
      <c r="JN65" s="24"/>
      <c r="JO65" s="24"/>
      <c r="JP65" s="24"/>
      <c r="JQ65" s="24"/>
      <c r="JR65" s="24"/>
      <c r="JS65" s="24"/>
      <c r="JT65" s="24"/>
      <c r="JU65" s="24"/>
      <c r="JV65" s="24"/>
      <c r="JW65" s="24"/>
      <c r="JX65" s="24"/>
      <c r="JY65" s="24"/>
      <c r="JZ65" s="24"/>
      <c r="KA65" s="24"/>
      <c r="KB65" s="24"/>
      <c r="KC65" s="24"/>
      <c r="KD65" s="24"/>
      <c r="KE65" s="24"/>
      <c r="KF65" s="24"/>
      <c r="KG65" s="24"/>
      <c r="KH65" s="24"/>
      <c r="KI65" s="24"/>
      <c r="KJ65" s="24"/>
      <c r="KK65" s="24"/>
      <c r="KL65" s="24"/>
      <c r="KM65" s="24"/>
      <c r="KN65" s="24"/>
      <c r="KO65" s="24"/>
      <c r="KP65" s="24"/>
      <c r="KQ65" s="24"/>
      <c r="KR65" s="24"/>
      <c r="KS65" s="24"/>
      <c r="KT65" s="24"/>
      <c r="KU65" s="24"/>
      <c r="KV65" s="24"/>
      <c r="KW65" s="24"/>
      <c r="KX65" s="24"/>
      <c r="KY65" s="24"/>
      <c r="KZ65" s="24"/>
      <c r="LA65" s="24"/>
      <c r="LB65" s="24"/>
      <c r="LC65" s="24"/>
      <c r="LD65" s="24"/>
      <c r="LE65" s="24"/>
      <c r="LF65" s="24"/>
      <c r="LG65" s="24"/>
      <c r="LH65" s="24"/>
      <c r="LI65" s="24"/>
      <c r="LJ65" s="24"/>
      <c r="LK65" s="24"/>
      <c r="LL65" s="24"/>
      <c r="LM65" s="24"/>
      <c r="LN65" s="24"/>
      <c r="LO65" s="24"/>
      <c r="LP65" s="24"/>
      <c r="LQ65" s="24"/>
      <c r="LR65" s="24"/>
      <c r="LS65" s="24"/>
      <c r="LT65" s="24"/>
      <c r="LU65" s="24"/>
      <c r="LV65" s="24"/>
      <c r="LW65" s="24"/>
      <c r="LX65" s="24"/>
      <c r="LY65" s="24"/>
      <c r="LZ65" s="24"/>
      <c r="MA65" s="24"/>
      <c r="MB65" s="24"/>
      <c r="MC65" s="24"/>
      <c r="MD65" s="24"/>
      <c r="ME65" s="24"/>
      <c r="MF65" s="24"/>
      <c r="MG65" s="24"/>
      <c r="MH65" s="24"/>
      <c r="MI65" s="24"/>
      <c r="MJ65" s="24"/>
      <c r="MK65" s="24"/>
      <c r="ML65" s="24"/>
      <c r="MM65" s="24"/>
      <c r="MN65" s="24"/>
      <c r="MO65" s="24"/>
      <c r="MP65" s="24"/>
      <c r="MQ65" s="24"/>
      <c r="MR65" s="24"/>
      <c r="MS65" s="24"/>
      <c r="MT65" s="24"/>
      <c r="MU65" s="24"/>
      <c r="MV65" s="24"/>
      <c r="MW65" s="24"/>
      <c r="MX65" s="24"/>
      <c r="MY65" s="24"/>
      <c r="MZ65" s="24"/>
      <c r="NA65" s="24"/>
      <c r="NB65" s="24"/>
      <c r="NC65" s="24"/>
      <c r="ND65" s="24"/>
      <c r="NE65" s="24"/>
      <c r="NF65" s="24"/>
      <c r="NG65" s="24"/>
      <c r="NH65" s="24"/>
      <c r="NI65" s="24"/>
      <c r="NJ65" s="24"/>
      <c r="NK65" s="24"/>
      <c r="NL65" s="24"/>
      <c r="NM65" s="24"/>
      <c r="NN65" s="24"/>
      <c r="NO65" s="24"/>
      <c r="NP65" s="24"/>
      <c r="NQ65" s="24"/>
      <c r="NR65" s="24"/>
      <c r="NS65" s="24"/>
      <c r="NT65" s="24"/>
      <c r="NU65" s="24"/>
      <c r="NV65" s="24"/>
      <c r="NW65" s="24"/>
      <c r="NX65" s="24"/>
      <c r="NY65" s="24"/>
      <c r="NZ65" s="24"/>
      <c r="OA65" s="24"/>
      <c r="OB65" s="24"/>
      <c r="OC65" s="24"/>
      <c r="OD65" s="24"/>
      <c r="OE65" s="24"/>
      <c r="OF65" s="24"/>
      <c r="OG65" s="24"/>
      <c r="OH65" s="24"/>
      <c r="OI65" s="24"/>
      <c r="OJ65" s="24"/>
      <c r="OK65" s="24"/>
      <c r="OL65" s="24"/>
      <c r="OM65" s="24"/>
      <c r="ON65" s="24"/>
      <c r="OO65" s="24"/>
      <c r="OP65" s="24"/>
      <c r="OQ65" s="24"/>
      <c r="OR65" s="24"/>
      <c r="OS65" s="24"/>
      <c r="OT65" s="24"/>
      <c r="OU65" s="24"/>
      <c r="OV65" s="24"/>
      <c r="OW65" s="24"/>
      <c r="OX65" s="24"/>
      <c r="OY65" s="24"/>
      <c r="OZ65" s="24"/>
      <c r="PA65" s="24"/>
      <c r="PB65" s="24"/>
      <c r="PC65" s="24"/>
      <c r="PD65" s="24"/>
      <c r="PE65" s="24"/>
      <c r="PF65" s="24"/>
      <c r="PG65" s="24"/>
      <c r="PH65" s="24"/>
      <c r="PI65" s="24"/>
      <c r="PJ65" s="24"/>
      <c r="PK65" s="24"/>
      <c r="PL65" s="24"/>
      <c r="PM65" s="24"/>
      <c r="PN65" s="24"/>
      <c r="PO65" s="24"/>
      <c r="PP65" s="24"/>
      <c r="PQ65" s="24"/>
      <c r="PR65" s="24"/>
      <c r="PS65" s="24"/>
      <c r="PT65" s="24"/>
      <c r="PU65" s="24"/>
      <c r="PV65" s="24"/>
      <c r="PW65" s="24"/>
      <c r="PX65" s="24"/>
      <c r="PY65" s="24"/>
      <c r="PZ65" s="24"/>
      <c r="QA65" s="24"/>
      <c r="QB65" s="24"/>
      <c r="QC65" s="24"/>
      <c r="QD65" s="24"/>
      <c r="QE65" s="24"/>
      <c r="QF65" s="24"/>
      <c r="QG65" s="24"/>
      <c r="QH65" s="24"/>
      <c r="QI65" s="24"/>
      <c r="QJ65" s="24"/>
      <c r="QK65" s="24"/>
      <c r="QL65" s="24"/>
      <c r="QM65" s="24"/>
      <c r="QN65" s="24"/>
      <c r="QO65" s="24"/>
      <c r="QP65" s="24"/>
      <c r="QQ65" s="24"/>
      <c r="QR65" s="24"/>
      <c r="QS65" s="24"/>
      <c r="QT65" s="24"/>
      <c r="QU65" s="24"/>
      <c r="QV65" s="24"/>
      <c r="QW65" s="24"/>
      <c r="QX65" s="24"/>
      <c r="QY65" s="24"/>
      <c r="QZ65" s="24"/>
      <c r="RA65" s="24"/>
      <c r="RB65" s="24"/>
      <c r="RC65" s="24"/>
      <c r="RD65" s="24"/>
      <c r="RE65" s="24"/>
      <c r="RF65" s="24"/>
      <c r="RG65" s="24"/>
      <c r="RH65" s="24"/>
      <c r="RI65" s="24"/>
      <c r="RJ65" s="24"/>
      <c r="RK65" s="24"/>
      <c r="RL65" s="24"/>
      <c r="RM65" s="24"/>
      <c r="RN65" s="24"/>
      <c r="RO65" s="24"/>
      <c r="RP65" s="24"/>
      <c r="RQ65" s="24"/>
      <c r="RR65" s="24"/>
      <c r="RS65" s="24"/>
      <c r="RT65" s="24"/>
      <c r="RU65" s="24"/>
      <c r="RV65" s="24"/>
      <c r="RW65" s="24"/>
      <c r="RX65" s="24"/>
      <c r="RY65" s="24"/>
      <c r="RZ65" s="24"/>
      <c r="SA65" s="24"/>
      <c r="SB65" s="24"/>
      <c r="SC65" s="24"/>
      <c r="SD65" s="24"/>
      <c r="SE65" s="24"/>
      <c r="SF65" s="24"/>
      <c r="SG65" s="24"/>
      <c r="SH65" s="24"/>
      <c r="SI65" s="24"/>
      <c r="SJ65" s="24"/>
      <c r="SK65" s="24"/>
      <c r="SL65" s="24"/>
      <c r="SM65" s="24"/>
      <c r="SN65" s="24"/>
      <c r="SO65" s="24"/>
      <c r="SP65" s="24"/>
      <c r="SQ65" s="24"/>
      <c r="SR65" s="24"/>
      <c r="SS65" s="24"/>
      <c r="ST65" s="24"/>
      <c r="SU65" s="24"/>
      <c r="SV65" s="24"/>
      <c r="SW65" s="24"/>
      <c r="SX65" s="24"/>
      <c r="SY65" s="24"/>
      <c r="SZ65" s="24"/>
      <c r="TA65" s="24"/>
      <c r="TB65" s="24"/>
      <c r="TC65" s="24"/>
      <c r="TD65" s="24"/>
      <c r="TE65" s="24"/>
      <c r="TF65" s="24"/>
      <c r="TG65" s="24"/>
      <c r="TH65" s="24"/>
      <c r="TI65" s="24"/>
      <c r="TJ65" s="24"/>
      <c r="TK65" s="24"/>
      <c r="TL65" s="24"/>
      <c r="TM65" s="24"/>
      <c r="TN65" s="24"/>
      <c r="TO65" s="24"/>
      <c r="TP65" s="24"/>
      <c r="TQ65" s="24"/>
      <c r="TR65" s="24"/>
      <c r="TS65" s="24"/>
      <c r="TT65" s="24"/>
      <c r="TU65" s="24"/>
      <c r="TV65" s="24"/>
      <c r="TW65" s="24"/>
      <c r="TX65" s="24"/>
      <c r="TY65" s="24"/>
      <c r="TZ65" s="24"/>
      <c r="UA65" s="24"/>
      <c r="UB65" s="24"/>
      <c r="UC65" s="24"/>
      <c r="UD65" s="24"/>
      <c r="UE65" s="24"/>
      <c r="UF65" s="24"/>
      <c r="UG65" s="24"/>
      <c r="UH65" s="24"/>
      <c r="UI65" s="24"/>
      <c r="UJ65" s="24"/>
      <c r="UK65" s="24"/>
      <c r="UL65" s="24"/>
      <c r="UM65" s="24"/>
      <c r="UN65" s="24"/>
      <c r="UO65" s="24"/>
      <c r="UP65" s="24"/>
      <c r="UQ65" s="24"/>
      <c r="UR65" s="24"/>
      <c r="US65" s="24"/>
      <c r="UT65" s="24"/>
      <c r="UU65" s="24"/>
      <c r="UV65" s="24"/>
      <c r="UW65" s="24"/>
      <c r="UX65" s="24"/>
      <c r="UY65" s="24"/>
      <c r="UZ65" s="24"/>
      <c r="VA65" s="24"/>
      <c r="VB65" s="24"/>
      <c r="VC65" s="24"/>
      <c r="VD65" s="24"/>
      <c r="VE65" s="24"/>
      <c r="VF65" s="24"/>
      <c r="VG65" s="24"/>
      <c r="VH65" s="24"/>
      <c r="VI65" s="24"/>
      <c r="VJ65" s="24"/>
      <c r="VK65" s="24"/>
      <c r="VL65" s="24"/>
      <c r="VM65" s="24"/>
      <c r="VN65" s="24"/>
      <c r="VO65" s="24"/>
      <c r="VP65" s="24"/>
      <c r="VQ65" s="24"/>
      <c r="VR65" s="24"/>
      <c r="VS65" s="24"/>
      <c r="VT65" s="24"/>
      <c r="VU65" s="24"/>
      <c r="VV65" s="24"/>
      <c r="VW65" s="24"/>
      <c r="VX65" s="24"/>
      <c r="VY65" s="24"/>
      <c r="VZ65" s="24"/>
      <c r="WA65" s="24"/>
      <c r="WB65" s="24"/>
      <c r="WC65" s="24"/>
      <c r="WD65" s="24"/>
      <c r="WE65" s="24"/>
      <c r="WF65" s="24"/>
      <c r="WG65" s="24"/>
      <c r="WH65" s="24"/>
      <c r="WI65" s="24"/>
      <c r="WJ65" s="24"/>
      <c r="WK65" s="24"/>
      <c r="WL65" s="24"/>
      <c r="WM65" s="24"/>
      <c r="WN65" s="24"/>
      <c r="WO65" s="24"/>
      <c r="WP65" s="24"/>
      <c r="WQ65" s="24"/>
      <c r="WR65" s="24"/>
      <c r="WS65" s="24"/>
      <c r="WT65" s="24"/>
      <c r="WU65" s="24"/>
      <c r="WV65" s="24"/>
      <c r="WW65" s="24"/>
      <c r="WX65" s="24"/>
      <c r="WY65" s="24"/>
      <c r="WZ65" s="24"/>
      <c r="XA65" s="24"/>
      <c r="XB65" s="24"/>
      <c r="XC65" s="24"/>
      <c r="XD65" s="24"/>
      <c r="XE65" s="24"/>
      <c r="XF65" s="24"/>
      <c r="XG65" s="24"/>
      <c r="XH65" s="24"/>
      <c r="XI65" s="24"/>
      <c r="XJ65" s="24"/>
      <c r="XK65" s="24"/>
      <c r="XL65" s="24"/>
      <c r="XM65" s="24"/>
      <c r="XN65" s="24"/>
      <c r="XO65" s="24"/>
      <c r="XP65" s="24"/>
      <c r="XQ65" s="24"/>
      <c r="XR65" s="24"/>
      <c r="XS65" s="24"/>
      <c r="XT65" s="24"/>
      <c r="XU65" s="24"/>
      <c r="XV65" s="24"/>
      <c r="XW65" s="24"/>
      <c r="XX65" s="24"/>
      <c r="XY65" s="24"/>
      <c r="XZ65" s="24"/>
      <c r="YA65" s="24"/>
      <c r="YB65" s="24"/>
      <c r="YC65" s="24"/>
      <c r="YD65" s="24"/>
      <c r="YE65" s="24"/>
      <c r="YF65" s="24"/>
      <c r="YG65" s="24"/>
      <c r="YH65" s="24"/>
      <c r="YI65" s="24"/>
      <c r="YJ65" s="24"/>
      <c r="YK65" s="24"/>
      <c r="YL65" s="24"/>
      <c r="YM65" s="24"/>
      <c r="YN65" s="24"/>
      <c r="YO65" s="24"/>
      <c r="YP65" s="24"/>
      <c r="YQ65" s="24"/>
      <c r="YR65" s="24"/>
      <c r="YS65" s="24"/>
      <c r="YT65" s="24"/>
      <c r="YU65" s="24"/>
      <c r="YV65" s="24"/>
      <c r="YW65" s="24"/>
      <c r="YX65" s="24"/>
      <c r="YY65" s="24"/>
      <c r="YZ65" s="24"/>
      <c r="ZA65" s="24"/>
      <c r="ZB65" s="24"/>
      <c r="ZC65" s="24"/>
      <c r="ZD65" s="24"/>
      <c r="ZE65" s="24"/>
      <c r="ZF65" s="24"/>
      <c r="ZG65" s="24"/>
      <c r="ZH65" s="24"/>
      <c r="ZI65" s="24"/>
      <c r="ZJ65" s="24"/>
      <c r="ZK65" s="24"/>
      <c r="ZL65" s="24"/>
      <c r="ZM65" s="24"/>
      <c r="ZN65" s="24"/>
      <c r="ZO65" s="24"/>
      <c r="ZP65" s="24"/>
      <c r="ZQ65" s="24"/>
      <c r="ZR65" s="24"/>
      <c r="ZS65" s="24"/>
      <c r="ZT65" s="24"/>
      <c r="ZU65" s="24"/>
      <c r="ZV65" s="24"/>
      <c r="ZW65" s="24"/>
      <c r="ZX65" s="24"/>
      <c r="ZY65" s="24"/>
      <c r="ZZ65" s="24"/>
      <c r="AAA65" s="24"/>
      <c r="AAB65" s="24"/>
      <c r="AAC65" s="24"/>
      <c r="AAD65" s="24"/>
      <c r="AAE65" s="24"/>
      <c r="AAF65" s="24"/>
      <c r="AAG65" s="24"/>
      <c r="AAH65" s="24"/>
      <c r="AAI65" s="24"/>
      <c r="AAJ65" s="24"/>
      <c r="AAK65" s="24"/>
      <c r="AAL65" s="24"/>
      <c r="AAM65" s="24"/>
      <c r="AAN65" s="24"/>
      <c r="AAO65" s="24"/>
      <c r="AAP65" s="24"/>
      <c r="AAQ65" s="24"/>
      <c r="AAR65" s="24"/>
      <c r="AAS65" s="24"/>
      <c r="AAT65" s="24"/>
      <c r="AAU65" s="24"/>
      <c r="AAV65" s="24"/>
      <c r="AAW65" s="24"/>
      <c r="AAX65" s="24"/>
      <c r="AAY65" s="24"/>
      <c r="AAZ65" s="24"/>
      <c r="ABA65" s="24"/>
      <c r="ABB65" s="24"/>
      <c r="ABC65" s="24"/>
      <c r="ABD65" s="24"/>
      <c r="ABE65" s="24"/>
      <c r="ABF65" s="24"/>
      <c r="ABG65" s="24"/>
      <c r="ABH65" s="24"/>
      <c r="ABI65" s="24"/>
      <c r="ABJ65" s="24"/>
      <c r="ABK65" s="24"/>
      <c r="ABL65" s="24"/>
      <c r="ABM65" s="24"/>
      <c r="ABN65" s="24"/>
      <c r="ABO65" s="24"/>
      <c r="ABP65" s="24"/>
      <c r="ABQ65" s="24"/>
      <c r="ABR65" s="24"/>
      <c r="ABS65" s="24"/>
      <c r="ABT65" s="24"/>
      <c r="ABU65" s="24"/>
      <c r="ABV65" s="24"/>
      <c r="ABW65" s="24"/>
      <c r="ABX65" s="24"/>
      <c r="ABY65" s="24"/>
      <c r="ABZ65" s="24"/>
      <c r="ACA65" s="24"/>
      <c r="ACB65" s="24"/>
      <c r="ACC65" s="24"/>
      <c r="ACD65" s="24"/>
      <c r="ACE65" s="24"/>
      <c r="ACF65" s="24"/>
      <c r="ACG65" s="24"/>
      <c r="ACH65" s="24"/>
      <c r="ACI65" s="24"/>
      <c r="ACJ65" s="24"/>
      <c r="ACK65" s="24"/>
      <c r="ACL65" s="24"/>
      <c r="ACM65" s="24"/>
      <c r="ACN65" s="24"/>
      <c r="ACO65" s="24"/>
      <c r="ACP65" s="24"/>
      <c r="ACQ65" s="24"/>
      <c r="ACR65" s="24"/>
      <c r="ACS65" s="24"/>
      <c r="ACT65" s="24"/>
      <c r="ACU65" s="24"/>
      <c r="ACV65" s="24"/>
      <c r="ACW65" s="24"/>
      <c r="ACX65" s="24"/>
      <c r="ACY65" s="24"/>
      <c r="ACZ65" s="24"/>
      <c r="ADA65" s="24"/>
      <c r="ADB65" s="24"/>
      <c r="ADC65" s="24"/>
      <c r="ADD65" s="24"/>
      <c r="ADE65" s="24"/>
      <c r="ADF65" s="24"/>
      <c r="ADG65" s="24"/>
      <c r="ADH65" s="24"/>
      <c r="ADI65" s="24"/>
      <c r="ADJ65" s="24"/>
      <c r="ADK65" s="24"/>
      <c r="ADL65" s="24"/>
      <c r="ADM65" s="24"/>
      <c r="ADN65" s="24"/>
      <c r="ADO65" s="24"/>
      <c r="ADP65" s="24"/>
      <c r="ADQ65" s="24"/>
      <c r="ADR65" s="24"/>
      <c r="ADS65" s="24"/>
      <c r="ADT65" s="24"/>
      <c r="ADU65" s="24"/>
      <c r="ADV65" s="24"/>
      <c r="ADW65" s="24"/>
      <c r="ADX65" s="24"/>
      <c r="ADY65" s="24"/>
      <c r="ADZ65" s="24"/>
      <c r="AEA65" s="24"/>
      <c r="AEB65" s="24"/>
      <c r="AEC65" s="24"/>
      <c r="AED65" s="24"/>
      <c r="AEE65" s="24"/>
      <c r="AEF65" s="24"/>
      <c r="AEG65" s="24"/>
      <c r="AEH65" s="24"/>
      <c r="AEI65" s="24"/>
      <c r="AEJ65" s="24"/>
      <c r="AEK65" s="24"/>
      <c r="AEL65" s="24"/>
      <c r="AEM65" s="24"/>
      <c r="AEN65" s="24"/>
      <c r="AEO65" s="24"/>
      <c r="AEP65" s="24"/>
      <c r="AEQ65" s="24"/>
      <c r="AER65" s="24"/>
      <c r="AES65" s="24"/>
      <c r="AET65" s="24"/>
      <c r="AEU65" s="24"/>
      <c r="AEV65" s="24"/>
      <c r="AEW65" s="24"/>
      <c r="AEX65" s="24"/>
      <c r="AEY65" s="24"/>
      <c r="AEZ65" s="24"/>
      <c r="AFA65" s="24"/>
      <c r="AFB65" s="24"/>
      <c r="AFC65" s="24"/>
      <c r="AFD65" s="24"/>
      <c r="AFE65" s="24"/>
      <c r="AFF65" s="24"/>
      <c r="AFG65" s="24"/>
      <c r="AFH65" s="24"/>
      <c r="AFI65" s="24"/>
      <c r="AFJ65" s="24"/>
      <c r="AFK65" s="24"/>
      <c r="AFL65" s="24"/>
      <c r="AFM65" s="24"/>
      <c r="AFN65" s="24"/>
      <c r="AFO65" s="24"/>
      <c r="AFP65" s="24"/>
      <c r="AFQ65" s="24"/>
      <c r="AFR65" s="24"/>
      <c r="AFS65" s="24"/>
      <c r="AFT65" s="24"/>
      <c r="AFU65" s="24"/>
      <c r="AFV65" s="24"/>
      <c r="AFW65" s="24"/>
      <c r="AFX65" s="24"/>
      <c r="AFY65" s="24"/>
      <c r="AFZ65" s="24"/>
      <c r="AGA65" s="24"/>
      <c r="AGB65" s="24"/>
      <c r="AGC65" s="24"/>
      <c r="AGD65" s="24"/>
      <c r="AGE65" s="24"/>
      <c r="AGF65" s="24"/>
      <c r="AGG65" s="24"/>
      <c r="AGH65" s="24"/>
      <c r="AGI65" s="24"/>
      <c r="AGJ65" s="24"/>
      <c r="AGK65" s="24"/>
      <c r="AGL65" s="24"/>
      <c r="AGM65" s="24"/>
      <c r="AGN65" s="24"/>
      <c r="AGO65" s="24"/>
      <c r="AGP65" s="24"/>
      <c r="AGQ65" s="24"/>
      <c r="AGR65" s="24"/>
      <c r="AGS65" s="24"/>
      <c r="AGT65" s="24"/>
      <c r="AGU65" s="24"/>
      <c r="AGV65" s="24"/>
      <c r="AGW65" s="24"/>
      <c r="AGX65" s="24"/>
      <c r="AGY65" s="24"/>
      <c r="AGZ65" s="24"/>
      <c r="AHA65" s="24"/>
      <c r="AHB65" s="24"/>
      <c r="AHC65" s="24"/>
      <c r="AHD65" s="24"/>
      <c r="AHE65" s="24"/>
      <c r="AHF65" s="24"/>
      <c r="AHG65" s="24"/>
      <c r="AHH65" s="24"/>
      <c r="AHI65" s="24"/>
      <c r="AHJ65" s="24"/>
      <c r="AHK65" s="24"/>
      <c r="AHL65" s="24"/>
      <c r="AHM65" s="24"/>
      <c r="AHN65" s="24"/>
      <c r="AHO65" s="24"/>
      <c r="AHP65" s="24"/>
      <c r="AHQ65" s="24"/>
      <c r="AHR65" s="24"/>
      <c r="AHS65" s="24"/>
      <c r="AHT65" s="24"/>
      <c r="AHU65" s="24"/>
      <c r="AHV65" s="24"/>
      <c r="AHW65" s="24"/>
      <c r="AHX65" s="24"/>
      <c r="AHY65" s="24"/>
      <c r="AHZ65" s="24"/>
      <c r="AIA65" s="24"/>
      <c r="AIB65" s="24"/>
      <c r="AIC65" s="24"/>
      <c r="AID65" s="24"/>
      <c r="AIE65" s="24"/>
      <c r="AIF65" s="24"/>
      <c r="AIG65" s="24"/>
      <c r="AIH65" s="24"/>
      <c r="AII65" s="24"/>
      <c r="AIJ65" s="24"/>
      <c r="AIK65" s="24"/>
      <c r="AIL65" s="24"/>
      <c r="AIM65" s="24"/>
      <c r="AIN65" s="24"/>
      <c r="AIO65" s="24"/>
      <c r="AIP65" s="24"/>
      <c r="AIQ65" s="24"/>
      <c r="AIR65" s="24"/>
      <c r="AIS65" s="24"/>
      <c r="AIT65" s="24"/>
      <c r="AIU65" s="24"/>
      <c r="AIV65" s="24"/>
      <c r="AIW65" s="24"/>
      <c r="AIX65" s="24"/>
      <c r="AIY65" s="24"/>
      <c r="AIZ65" s="24"/>
      <c r="AJA65" s="24"/>
      <c r="AJB65" s="24"/>
      <c r="AJC65" s="24"/>
      <c r="AJD65" s="24"/>
      <c r="AJE65" s="24"/>
      <c r="AJF65" s="24"/>
      <c r="AJG65" s="24"/>
      <c r="AJH65" s="24"/>
      <c r="AJI65" s="24"/>
      <c r="AJJ65" s="24"/>
      <c r="AJK65" s="24"/>
      <c r="AJL65" s="24"/>
      <c r="AJM65" s="24"/>
      <c r="AJN65" s="24"/>
      <c r="AJO65" s="24"/>
      <c r="AJP65" s="24"/>
      <c r="AJQ65" s="24"/>
      <c r="AJR65" s="24"/>
      <c r="AJS65" s="24"/>
      <c r="AJT65" s="24"/>
      <c r="AJU65" s="24"/>
      <c r="AJV65" s="24"/>
      <c r="AJW65" s="24"/>
      <c r="AJX65" s="24"/>
      <c r="AJY65" s="24"/>
      <c r="AJZ65" s="24"/>
      <c r="AKA65" s="24"/>
      <c r="AKB65" s="24"/>
      <c r="AKC65" s="24"/>
      <c r="AKD65" s="24"/>
      <c r="AKE65" s="24"/>
      <c r="AKF65" s="24"/>
      <c r="AKG65" s="24"/>
      <c r="AKH65" s="24"/>
      <c r="AKI65" s="24"/>
      <c r="AKJ65" s="24"/>
      <c r="AKK65" s="24"/>
      <c r="AKL65" s="24"/>
      <c r="AKM65" s="24"/>
      <c r="AKN65" s="24"/>
      <c r="AKO65" s="24"/>
      <c r="AKP65" s="24"/>
      <c r="AKQ65" s="24"/>
      <c r="AKR65" s="24"/>
      <c r="AKS65" s="24"/>
      <c r="AKT65" s="24"/>
      <c r="AKU65" s="24"/>
      <c r="AKV65" s="24"/>
      <c r="AKW65" s="24"/>
      <c r="AKX65" s="24"/>
      <c r="AKY65" s="24"/>
      <c r="AKZ65" s="24"/>
      <c r="ALA65" s="24"/>
      <c r="ALB65" s="24"/>
      <c r="ALC65" s="24"/>
      <c r="ALD65" s="24"/>
      <c r="ALE65" s="24"/>
      <c r="ALF65" s="24"/>
      <c r="ALG65" s="24"/>
      <c r="ALH65" s="24"/>
      <c r="ALI65" s="24"/>
      <c r="ALJ65" s="24"/>
      <c r="ALK65" s="24"/>
      <c r="ALL65" s="24"/>
      <c r="ALM65" s="24"/>
      <c r="ALN65" s="24"/>
      <c r="ALO65" s="24"/>
      <c r="ALP65" s="24"/>
      <c r="ALQ65" s="24"/>
      <c r="ALR65" s="24"/>
      <c r="ALS65" s="24"/>
      <c r="ALT65" s="24"/>
      <c r="ALU65" s="24"/>
      <c r="ALV65" s="24"/>
      <c r="ALW65" s="24"/>
      <c r="ALX65" s="24"/>
      <c r="ALY65" s="24"/>
      <c r="ALZ65" s="24"/>
      <c r="AMA65" s="24"/>
      <c r="AMB65" s="24"/>
      <c r="AMC65" s="24"/>
      <c r="AMD65" s="24"/>
      <c r="AME65" s="24"/>
      <c r="AMF65" s="24"/>
      <c r="AMG65" s="24"/>
      <c r="AMH65" s="24"/>
      <c r="AMI65" s="24"/>
      <c r="AMJ65" s="24"/>
    </row>
    <row r="66" spans="1:1024" ht="42">
      <c r="A66" s="32" t="s">
        <v>264</v>
      </c>
      <c r="B66" s="33" t="s">
        <v>284</v>
      </c>
      <c r="C66" s="34" t="s">
        <v>285</v>
      </c>
      <c r="D66" s="34" t="s">
        <v>286</v>
      </c>
      <c r="E66" s="35" t="s">
        <v>287</v>
      </c>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c r="HX66" s="24"/>
      <c r="HY66" s="24"/>
      <c r="HZ66" s="24"/>
      <c r="IA66" s="24"/>
      <c r="IB66" s="24"/>
      <c r="IC66" s="24"/>
      <c r="ID66" s="24"/>
      <c r="IE66" s="24"/>
      <c r="IF66" s="24"/>
      <c r="IG66" s="24"/>
      <c r="IH66" s="24"/>
      <c r="II66" s="24"/>
      <c r="IJ66" s="24"/>
      <c r="IK66" s="24"/>
      <c r="IL66" s="24"/>
      <c r="IM66" s="24"/>
      <c r="IN66" s="24"/>
      <c r="IO66" s="24"/>
      <c r="IP66" s="24"/>
      <c r="IQ66" s="24"/>
      <c r="IR66" s="24"/>
      <c r="IS66" s="24"/>
      <c r="IT66" s="24"/>
      <c r="IU66" s="24"/>
      <c r="IV66" s="24"/>
      <c r="IW66" s="24"/>
      <c r="IX66" s="24"/>
      <c r="IY66" s="24"/>
      <c r="IZ66" s="24"/>
      <c r="JA66" s="24"/>
      <c r="JB66" s="24"/>
      <c r="JC66" s="24"/>
      <c r="JD66" s="24"/>
      <c r="JE66" s="24"/>
      <c r="JF66" s="24"/>
      <c r="JG66" s="24"/>
      <c r="JH66" s="24"/>
      <c r="JI66" s="24"/>
      <c r="JJ66" s="24"/>
      <c r="JK66" s="24"/>
      <c r="JL66" s="24"/>
      <c r="JM66" s="24"/>
      <c r="JN66" s="24"/>
      <c r="JO66" s="24"/>
      <c r="JP66" s="24"/>
      <c r="JQ66" s="24"/>
      <c r="JR66" s="24"/>
      <c r="JS66" s="24"/>
      <c r="JT66" s="24"/>
      <c r="JU66" s="24"/>
      <c r="JV66" s="24"/>
      <c r="JW66" s="24"/>
      <c r="JX66" s="24"/>
      <c r="JY66" s="24"/>
      <c r="JZ66" s="24"/>
      <c r="KA66" s="24"/>
      <c r="KB66" s="24"/>
      <c r="KC66" s="24"/>
      <c r="KD66" s="24"/>
      <c r="KE66" s="24"/>
      <c r="KF66" s="24"/>
      <c r="KG66" s="24"/>
      <c r="KH66" s="24"/>
      <c r="KI66" s="24"/>
      <c r="KJ66" s="24"/>
      <c r="KK66" s="24"/>
      <c r="KL66" s="24"/>
      <c r="KM66" s="24"/>
      <c r="KN66" s="24"/>
      <c r="KO66" s="24"/>
      <c r="KP66" s="24"/>
      <c r="KQ66" s="24"/>
      <c r="KR66" s="24"/>
      <c r="KS66" s="24"/>
      <c r="KT66" s="24"/>
      <c r="KU66" s="24"/>
      <c r="KV66" s="24"/>
      <c r="KW66" s="24"/>
      <c r="KX66" s="24"/>
      <c r="KY66" s="24"/>
      <c r="KZ66" s="24"/>
      <c r="LA66" s="24"/>
      <c r="LB66" s="24"/>
      <c r="LC66" s="24"/>
      <c r="LD66" s="24"/>
      <c r="LE66" s="24"/>
      <c r="LF66" s="24"/>
      <c r="LG66" s="24"/>
      <c r="LH66" s="24"/>
      <c r="LI66" s="24"/>
      <c r="LJ66" s="24"/>
      <c r="LK66" s="24"/>
      <c r="LL66" s="24"/>
      <c r="LM66" s="24"/>
      <c r="LN66" s="24"/>
      <c r="LO66" s="24"/>
      <c r="LP66" s="24"/>
      <c r="LQ66" s="24"/>
      <c r="LR66" s="24"/>
      <c r="LS66" s="24"/>
      <c r="LT66" s="24"/>
      <c r="LU66" s="24"/>
      <c r="LV66" s="24"/>
      <c r="LW66" s="24"/>
      <c r="LX66" s="24"/>
      <c r="LY66" s="24"/>
      <c r="LZ66" s="24"/>
      <c r="MA66" s="24"/>
      <c r="MB66" s="24"/>
      <c r="MC66" s="24"/>
      <c r="MD66" s="24"/>
      <c r="ME66" s="24"/>
      <c r="MF66" s="24"/>
      <c r="MG66" s="24"/>
      <c r="MH66" s="24"/>
      <c r="MI66" s="24"/>
      <c r="MJ66" s="24"/>
      <c r="MK66" s="24"/>
      <c r="ML66" s="24"/>
      <c r="MM66" s="24"/>
      <c r="MN66" s="24"/>
      <c r="MO66" s="24"/>
      <c r="MP66" s="24"/>
      <c r="MQ66" s="24"/>
      <c r="MR66" s="24"/>
      <c r="MS66" s="24"/>
      <c r="MT66" s="24"/>
      <c r="MU66" s="24"/>
      <c r="MV66" s="24"/>
      <c r="MW66" s="24"/>
      <c r="MX66" s="24"/>
      <c r="MY66" s="24"/>
      <c r="MZ66" s="24"/>
      <c r="NA66" s="24"/>
      <c r="NB66" s="24"/>
      <c r="NC66" s="24"/>
      <c r="ND66" s="24"/>
      <c r="NE66" s="24"/>
      <c r="NF66" s="24"/>
      <c r="NG66" s="24"/>
      <c r="NH66" s="24"/>
      <c r="NI66" s="24"/>
      <c r="NJ66" s="24"/>
      <c r="NK66" s="24"/>
      <c r="NL66" s="24"/>
      <c r="NM66" s="24"/>
      <c r="NN66" s="24"/>
      <c r="NO66" s="24"/>
      <c r="NP66" s="24"/>
      <c r="NQ66" s="24"/>
      <c r="NR66" s="24"/>
      <c r="NS66" s="24"/>
      <c r="NT66" s="24"/>
      <c r="NU66" s="24"/>
      <c r="NV66" s="24"/>
      <c r="NW66" s="24"/>
      <c r="NX66" s="24"/>
      <c r="NY66" s="24"/>
      <c r="NZ66" s="24"/>
      <c r="OA66" s="24"/>
      <c r="OB66" s="24"/>
      <c r="OC66" s="24"/>
      <c r="OD66" s="24"/>
      <c r="OE66" s="24"/>
      <c r="OF66" s="24"/>
      <c r="OG66" s="24"/>
      <c r="OH66" s="24"/>
      <c r="OI66" s="24"/>
      <c r="OJ66" s="24"/>
      <c r="OK66" s="24"/>
      <c r="OL66" s="24"/>
      <c r="OM66" s="24"/>
      <c r="ON66" s="24"/>
      <c r="OO66" s="24"/>
      <c r="OP66" s="24"/>
      <c r="OQ66" s="24"/>
      <c r="OR66" s="24"/>
      <c r="OS66" s="24"/>
      <c r="OT66" s="24"/>
      <c r="OU66" s="24"/>
      <c r="OV66" s="24"/>
      <c r="OW66" s="24"/>
      <c r="OX66" s="24"/>
      <c r="OY66" s="24"/>
      <c r="OZ66" s="24"/>
      <c r="PA66" s="24"/>
      <c r="PB66" s="24"/>
      <c r="PC66" s="24"/>
      <c r="PD66" s="24"/>
      <c r="PE66" s="24"/>
      <c r="PF66" s="24"/>
      <c r="PG66" s="24"/>
      <c r="PH66" s="24"/>
      <c r="PI66" s="24"/>
      <c r="PJ66" s="24"/>
      <c r="PK66" s="24"/>
      <c r="PL66" s="24"/>
      <c r="PM66" s="24"/>
      <c r="PN66" s="24"/>
      <c r="PO66" s="24"/>
      <c r="PP66" s="24"/>
      <c r="PQ66" s="24"/>
      <c r="PR66" s="24"/>
      <c r="PS66" s="24"/>
      <c r="PT66" s="24"/>
      <c r="PU66" s="24"/>
      <c r="PV66" s="24"/>
      <c r="PW66" s="24"/>
      <c r="PX66" s="24"/>
      <c r="PY66" s="24"/>
      <c r="PZ66" s="24"/>
      <c r="QA66" s="24"/>
      <c r="QB66" s="24"/>
      <c r="QC66" s="24"/>
      <c r="QD66" s="24"/>
      <c r="QE66" s="24"/>
      <c r="QF66" s="24"/>
      <c r="QG66" s="24"/>
      <c r="QH66" s="24"/>
      <c r="QI66" s="24"/>
      <c r="QJ66" s="24"/>
      <c r="QK66" s="24"/>
      <c r="QL66" s="24"/>
      <c r="QM66" s="24"/>
      <c r="QN66" s="24"/>
      <c r="QO66" s="24"/>
      <c r="QP66" s="24"/>
      <c r="QQ66" s="24"/>
      <c r="QR66" s="24"/>
      <c r="QS66" s="24"/>
      <c r="QT66" s="24"/>
      <c r="QU66" s="24"/>
      <c r="QV66" s="24"/>
      <c r="QW66" s="24"/>
      <c r="QX66" s="24"/>
      <c r="QY66" s="24"/>
      <c r="QZ66" s="24"/>
      <c r="RA66" s="24"/>
      <c r="RB66" s="24"/>
      <c r="RC66" s="24"/>
      <c r="RD66" s="24"/>
      <c r="RE66" s="24"/>
      <c r="RF66" s="24"/>
      <c r="RG66" s="24"/>
      <c r="RH66" s="24"/>
      <c r="RI66" s="24"/>
      <c r="RJ66" s="24"/>
      <c r="RK66" s="24"/>
      <c r="RL66" s="24"/>
      <c r="RM66" s="24"/>
      <c r="RN66" s="24"/>
      <c r="RO66" s="24"/>
      <c r="RP66" s="24"/>
      <c r="RQ66" s="24"/>
      <c r="RR66" s="24"/>
      <c r="RS66" s="24"/>
      <c r="RT66" s="24"/>
      <c r="RU66" s="24"/>
      <c r="RV66" s="24"/>
      <c r="RW66" s="24"/>
      <c r="RX66" s="24"/>
      <c r="RY66" s="24"/>
      <c r="RZ66" s="24"/>
      <c r="SA66" s="24"/>
      <c r="SB66" s="24"/>
      <c r="SC66" s="24"/>
      <c r="SD66" s="24"/>
      <c r="SE66" s="24"/>
      <c r="SF66" s="24"/>
      <c r="SG66" s="24"/>
      <c r="SH66" s="24"/>
      <c r="SI66" s="24"/>
      <c r="SJ66" s="24"/>
      <c r="SK66" s="24"/>
      <c r="SL66" s="24"/>
      <c r="SM66" s="24"/>
      <c r="SN66" s="24"/>
      <c r="SO66" s="24"/>
      <c r="SP66" s="24"/>
      <c r="SQ66" s="24"/>
      <c r="SR66" s="24"/>
      <c r="SS66" s="24"/>
      <c r="ST66" s="24"/>
      <c r="SU66" s="24"/>
      <c r="SV66" s="24"/>
      <c r="SW66" s="24"/>
      <c r="SX66" s="24"/>
      <c r="SY66" s="24"/>
      <c r="SZ66" s="24"/>
      <c r="TA66" s="24"/>
      <c r="TB66" s="24"/>
      <c r="TC66" s="24"/>
      <c r="TD66" s="24"/>
      <c r="TE66" s="24"/>
      <c r="TF66" s="24"/>
      <c r="TG66" s="24"/>
      <c r="TH66" s="24"/>
      <c r="TI66" s="24"/>
      <c r="TJ66" s="24"/>
      <c r="TK66" s="24"/>
      <c r="TL66" s="24"/>
      <c r="TM66" s="24"/>
      <c r="TN66" s="24"/>
      <c r="TO66" s="24"/>
      <c r="TP66" s="24"/>
      <c r="TQ66" s="24"/>
      <c r="TR66" s="24"/>
      <c r="TS66" s="24"/>
      <c r="TT66" s="24"/>
      <c r="TU66" s="24"/>
      <c r="TV66" s="24"/>
      <c r="TW66" s="24"/>
      <c r="TX66" s="24"/>
      <c r="TY66" s="24"/>
      <c r="TZ66" s="24"/>
      <c r="UA66" s="24"/>
      <c r="UB66" s="24"/>
      <c r="UC66" s="24"/>
      <c r="UD66" s="24"/>
      <c r="UE66" s="24"/>
      <c r="UF66" s="24"/>
      <c r="UG66" s="24"/>
      <c r="UH66" s="24"/>
      <c r="UI66" s="24"/>
      <c r="UJ66" s="24"/>
      <c r="UK66" s="24"/>
      <c r="UL66" s="24"/>
      <c r="UM66" s="24"/>
      <c r="UN66" s="24"/>
      <c r="UO66" s="24"/>
      <c r="UP66" s="24"/>
      <c r="UQ66" s="24"/>
      <c r="UR66" s="24"/>
      <c r="US66" s="24"/>
      <c r="UT66" s="24"/>
      <c r="UU66" s="24"/>
      <c r="UV66" s="24"/>
      <c r="UW66" s="24"/>
      <c r="UX66" s="24"/>
      <c r="UY66" s="24"/>
      <c r="UZ66" s="24"/>
      <c r="VA66" s="24"/>
      <c r="VB66" s="24"/>
      <c r="VC66" s="24"/>
      <c r="VD66" s="24"/>
      <c r="VE66" s="24"/>
      <c r="VF66" s="24"/>
      <c r="VG66" s="24"/>
      <c r="VH66" s="24"/>
      <c r="VI66" s="24"/>
      <c r="VJ66" s="24"/>
      <c r="VK66" s="24"/>
      <c r="VL66" s="24"/>
      <c r="VM66" s="24"/>
      <c r="VN66" s="24"/>
      <c r="VO66" s="24"/>
      <c r="VP66" s="24"/>
      <c r="VQ66" s="24"/>
      <c r="VR66" s="24"/>
      <c r="VS66" s="24"/>
      <c r="VT66" s="24"/>
      <c r="VU66" s="24"/>
      <c r="VV66" s="24"/>
      <c r="VW66" s="24"/>
      <c r="VX66" s="24"/>
      <c r="VY66" s="24"/>
      <c r="VZ66" s="24"/>
      <c r="WA66" s="24"/>
      <c r="WB66" s="24"/>
      <c r="WC66" s="24"/>
      <c r="WD66" s="24"/>
      <c r="WE66" s="24"/>
      <c r="WF66" s="24"/>
      <c r="WG66" s="24"/>
      <c r="WH66" s="24"/>
      <c r="WI66" s="24"/>
      <c r="WJ66" s="24"/>
      <c r="WK66" s="24"/>
      <c r="WL66" s="24"/>
      <c r="WM66" s="24"/>
      <c r="WN66" s="24"/>
      <c r="WO66" s="24"/>
      <c r="WP66" s="24"/>
      <c r="WQ66" s="24"/>
      <c r="WR66" s="24"/>
      <c r="WS66" s="24"/>
      <c r="WT66" s="24"/>
      <c r="WU66" s="24"/>
      <c r="WV66" s="24"/>
      <c r="WW66" s="24"/>
      <c r="WX66" s="24"/>
      <c r="WY66" s="24"/>
      <c r="WZ66" s="24"/>
      <c r="XA66" s="24"/>
      <c r="XB66" s="24"/>
      <c r="XC66" s="24"/>
      <c r="XD66" s="24"/>
      <c r="XE66" s="24"/>
      <c r="XF66" s="24"/>
      <c r="XG66" s="24"/>
      <c r="XH66" s="24"/>
      <c r="XI66" s="24"/>
      <c r="XJ66" s="24"/>
      <c r="XK66" s="24"/>
      <c r="XL66" s="24"/>
      <c r="XM66" s="24"/>
      <c r="XN66" s="24"/>
      <c r="XO66" s="24"/>
      <c r="XP66" s="24"/>
      <c r="XQ66" s="24"/>
      <c r="XR66" s="24"/>
      <c r="XS66" s="24"/>
      <c r="XT66" s="24"/>
      <c r="XU66" s="24"/>
      <c r="XV66" s="24"/>
      <c r="XW66" s="24"/>
      <c r="XX66" s="24"/>
      <c r="XY66" s="24"/>
      <c r="XZ66" s="24"/>
      <c r="YA66" s="24"/>
      <c r="YB66" s="24"/>
      <c r="YC66" s="24"/>
      <c r="YD66" s="24"/>
      <c r="YE66" s="24"/>
      <c r="YF66" s="24"/>
      <c r="YG66" s="24"/>
      <c r="YH66" s="24"/>
      <c r="YI66" s="24"/>
      <c r="YJ66" s="24"/>
      <c r="YK66" s="24"/>
      <c r="YL66" s="24"/>
      <c r="YM66" s="24"/>
      <c r="YN66" s="24"/>
      <c r="YO66" s="24"/>
      <c r="YP66" s="24"/>
      <c r="YQ66" s="24"/>
      <c r="YR66" s="24"/>
      <c r="YS66" s="24"/>
      <c r="YT66" s="24"/>
      <c r="YU66" s="24"/>
      <c r="YV66" s="24"/>
      <c r="YW66" s="24"/>
      <c r="YX66" s="24"/>
      <c r="YY66" s="24"/>
      <c r="YZ66" s="24"/>
      <c r="ZA66" s="24"/>
      <c r="ZB66" s="24"/>
      <c r="ZC66" s="24"/>
      <c r="ZD66" s="24"/>
      <c r="ZE66" s="24"/>
      <c r="ZF66" s="24"/>
      <c r="ZG66" s="24"/>
      <c r="ZH66" s="24"/>
      <c r="ZI66" s="24"/>
      <c r="ZJ66" s="24"/>
      <c r="ZK66" s="24"/>
      <c r="ZL66" s="24"/>
      <c r="ZM66" s="24"/>
      <c r="ZN66" s="24"/>
      <c r="ZO66" s="24"/>
      <c r="ZP66" s="24"/>
      <c r="ZQ66" s="24"/>
      <c r="ZR66" s="24"/>
      <c r="ZS66" s="24"/>
      <c r="ZT66" s="24"/>
      <c r="ZU66" s="24"/>
      <c r="ZV66" s="24"/>
      <c r="ZW66" s="24"/>
      <c r="ZX66" s="24"/>
      <c r="ZY66" s="24"/>
      <c r="ZZ66" s="24"/>
      <c r="AAA66" s="24"/>
      <c r="AAB66" s="24"/>
      <c r="AAC66" s="24"/>
      <c r="AAD66" s="24"/>
      <c r="AAE66" s="24"/>
      <c r="AAF66" s="24"/>
      <c r="AAG66" s="24"/>
      <c r="AAH66" s="24"/>
      <c r="AAI66" s="24"/>
      <c r="AAJ66" s="24"/>
      <c r="AAK66" s="24"/>
      <c r="AAL66" s="24"/>
      <c r="AAM66" s="24"/>
      <c r="AAN66" s="24"/>
      <c r="AAO66" s="24"/>
      <c r="AAP66" s="24"/>
      <c r="AAQ66" s="24"/>
      <c r="AAR66" s="24"/>
      <c r="AAS66" s="24"/>
      <c r="AAT66" s="24"/>
      <c r="AAU66" s="24"/>
      <c r="AAV66" s="24"/>
      <c r="AAW66" s="24"/>
      <c r="AAX66" s="24"/>
      <c r="AAY66" s="24"/>
      <c r="AAZ66" s="24"/>
      <c r="ABA66" s="24"/>
      <c r="ABB66" s="24"/>
      <c r="ABC66" s="24"/>
      <c r="ABD66" s="24"/>
      <c r="ABE66" s="24"/>
      <c r="ABF66" s="24"/>
      <c r="ABG66" s="24"/>
      <c r="ABH66" s="24"/>
      <c r="ABI66" s="24"/>
      <c r="ABJ66" s="24"/>
      <c r="ABK66" s="24"/>
      <c r="ABL66" s="24"/>
      <c r="ABM66" s="24"/>
      <c r="ABN66" s="24"/>
      <c r="ABO66" s="24"/>
      <c r="ABP66" s="24"/>
      <c r="ABQ66" s="24"/>
      <c r="ABR66" s="24"/>
      <c r="ABS66" s="24"/>
      <c r="ABT66" s="24"/>
      <c r="ABU66" s="24"/>
      <c r="ABV66" s="24"/>
      <c r="ABW66" s="24"/>
      <c r="ABX66" s="24"/>
      <c r="ABY66" s="24"/>
      <c r="ABZ66" s="24"/>
      <c r="ACA66" s="24"/>
      <c r="ACB66" s="24"/>
      <c r="ACC66" s="24"/>
      <c r="ACD66" s="24"/>
      <c r="ACE66" s="24"/>
      <c r="ACF66" s="24"/>
      <c r="ACG66" s="24"/>
      <c r="ACH66" s="24"/>
      <c r="ACI66" s="24"/>
      <c r="ACJ66" s="24"/>
      <c r="ACK66" s="24"/>
      <c r="ACL66" s="24"/>
      <c r="ACM66" s="24"/>
      <c r="ACN66" s="24"/>
      <c r="ACO66" s="24"/>
      <c r="ACP66" s="24"/>
      <c r="ACQ66" s="24"/>
      <c r="ACR66" s="24"/>
      <c r="ACS66" s="24"/>
      <c r="ACT66" s="24"/>
      <c r="ACU66" s="24"/>
      <c r="ACV66" s="24"/>
      <c r="ACW66" s="24"/>
      <c r="ACX66" s="24"/>
      <c r="ACY66" s="24"/>
      <c r="ACZ66" s="24"/>
      <c r="ADA66" s="24"/>
      <c r="ADB66" s="24"/>
      <c r="ADC66" s="24"/>
      <c r="ADD66" s="24"/>
      <c r="ADE66" s="24"/>
      <c r="ADF66" s="24"/>
      <c r="ADG66" s="24"/>
      <c r="ADH66" s="24"/>
      <c r="ADI66" s="24"/>
      <c r="ADJ66" s="24"/>
      <c r="ADK66" s="24"/>
      <c r="ADL66" s="24"/>
      <c r="ADM66" s="24"/>
      <c r="ADN66" s="24"/>
      <c r="ADO66" s="24"/>
      <c r="ADP66" s="24"/>
      <c r="ADQ66" s="24"/>
      <c r="ADR66" s="24"/>
      <c r="ADS66" s="24"/>
      <c r="ADT66" s="24"/>
      <c r="ADU66" s="24"/>
      <c r="ADV66" s="24"/>
      <c r="ADW66" s="24"/>
      <c r="ADX66" s="24"/>
      <c r="ADY66" s="24"/>
      <c r="ADZ66" s="24"/>
      <c r="AEA66" s="24"/>
      <c r="AEB66" s="24"/>
      <c r="AEC66" s="24"/>
      <c r="AED66" s="24"/>
      <c r="AEE66" s="24"/>
      <c r="AEF66" s="24"/>
      <c r="AEG66" s="24"/>
      <c r="AEH66" s="24"/>
      <c r="AEI66" s="24"/>
      <c r="AEJ66" s="24"/>
      <c r="AEK66" s="24"/>
      <c r="AEL66" s="24"/>
      <c r="AEM66" s="24"/>
      <c r="AEN66" s="24"/>
      <c r="AEO66" s="24"/>
      <c r="AEP66" s="24"/>
      <c r="AEQ66" s="24"/>
      <c r="AER66" s="24"/>
      <c r="AES66" s="24"/>
      <c r="AET66" s="24"/>
      <c r="AEU66" s="24"/>
      <c r="AEV66" s="24"/>
      <c r="AEW66" s="24"/>
      <c r="AEX66" s="24"/>
      <c r="AEY66" s="24"/>
      <c r="AEZ66" s="24"/>
      <c r="AFA66" s="24"/>
      <c r="AFB66" s="24"/>
      <c r="AFC66" s="24"/>
      <c r="AFD66" s="24"/>
      <c r="AFE66" s="24"/>
      <c r="AFF66" s="24"/>
      <c r="AFG66" s="24"/>
      <c r="AFH66" s="24"/>
      <c r="AFI66" s="24"/>
      <c r="AFJ66" s="24"/>
      <c r="AFK66" s="24"/>
      <c r="AFL66" s="24"/>
      <c r="AFM66" s="24"/>
      <c r="AFN66" s="24"/>
      <c r="AFO66" s="24"/>
      <c r="AFP66" s="24"/>
      <c r="AFQ66" s="24"/>
      <c r="AFR66" s="24"/>
      <c r="AFS66" s="24"/>
      <c r="AFT66" s="24"/>
      <c r="AFU66" s="24"/>
      <c r="AFV66" s="24"/>
      <c r="AFW66" s="24"/>
      <c r="AFX66" s="24"/>
      <c r="AFY66" s="24"/>
      <c r="AFZ66" s="24"/>
      <c r="AGA66" s="24"/>
      <c r="AGB66" s="24"/>
      <c r="AGC66" s="24"/>
      <c r="AGD66" s="24"/>
      <c r="AGE66" s="24"/>
      <c r="AGF66" s="24"/>
      <c r="AGG66" s="24"/>
      <c r="AGH66" s="24"/>
      <c r="AGI66" s="24"/>
      <c r="AGJ66" s="24"/>
      <c r="AGK66" s="24"/>
      <c r="AGL66" s="24"/>
      <c r="AGM66" s="24"/>
      <c r="AGN66" s="24"/>
      <c r="AGO66" s="24"/>
      <c r="AGP66" s="24"/>
      <c r="AGQ66" s="24"/>
      <c r="AGR66" s="24"/>
      <c r="AGS66" s="24"/>
      <c r="AGT66" s="24"/>
      <c r="AGU66" s="24"/>
      <c r="AGV66" s="24"/>
      <c r="AGW66" s="24"/>
      <c r="AGX66" s="24"/>
      <c r="AGY66" s="24"/>
      <c r="AGZ66" s="24"/>
      <c r="AHA66" s="24"/>
      <c r="AHB66" s="24"/>
      <c r="AHC66" s="24"/>
      <c r="AHD66" s="24"/>
      <c r="AHE66" s="24"/>
      <c r="AHF66" s="24"/>
      <c r="AHG66" s="24"/>
      <c r="AHH66" s="24"/>
      <c r="AHI66" s="24"/>
      <c r="AHJ66" s="24"/>
      <c r="AHK66" s="24"/>
      <c r="AHL66" s="24"/>
      <c r="AHM66" s="24"/>
      <c r="AHN66" s="24"/>
      <c r="AHO66" s="24"/>
      <c r="AHP66" s="24"/>
      <c r="AHQ66" s="24"/>
      <c r="AHR66" s="24"/>
      <c r="AHS66" s="24"/>
      <c r="AHT66" s="24"/>
      <c r="AHU66" s="24"/>
      <c r="AHV66" s="24"/>
      <c r="AHW66" s="24"/>
      <c r="AHX66" s="24"/>
      <c r="AHY66" s="24"/>
      <c r="AHZ66" s="24"/>
      <c r="AIA66" s="24"/>
      <c r="AIB66" s="24"/>
      <c r="AIC66" s="24"/>
      <c r="AID66" s="24"/>
      <c r="AIE66" s="24"/>
      <c r="AIF66" s="24"/>
      <c r="AIG66" s="24"/>
      <c r="AIH66" s="24"/>
      <c r="AII66" s="24"/>
      <c r="AIJ66" s="24"/>
      <c r="AIK66" s="24"/>
      <c r="AIL66" s="24"/>
      <c r="AIM66" s="24"/>
      <c r="AIN66" s="24"/>
      <c r="AIO66" s="24"/>
      <c r="AIP66" s="24"/>
      <c r="AIQ66" s="24"/>
      <c r="AIR66" s="24"/>
      <c r="AIS66" s="24"/>
      <c r="AIT66" s="24"/>
      <c r="AIU66" s="24"/>
      <c r="AIV66" s="24"/>
      <c r="AIW66" s="24"/>
      <c r="AIX66" s="24"/>
      <c r="AIY66" s="24"/>
      <c r="AIZ66" s="24"/>
      <c r="AJA66" s="24"/>
      <c r="AJB66" s="24"/>
      <c r="AJC66" s="24"/>
      <c r="AJD66" s="24"/>
      <c r="AJE66" s="24"/>
      <c r="AJF66" s="24"/>
      <c r="AJG66" s="24"/>
      <c r="AJH66" s="24"/>
      <c r="AJI66" s="24"/>
      <c r="AJJ66" s="24"/>
      <c r="AJK66" s="24"/>
      <c r="AJL66" s="24"/>
      <c r="AJM66" s="24"/>
      <c r="AJN66" s="24"/>
      <c r="AJO66" s="24"/>
      <c r="AJP66" s="24"/>
      <c r="AJQ66" s="24"/>
      <c r="AJR66" s="24"/>
      <c r="AJS66" s="24"/>
      <c r="AJT66" s="24"/>
      <c r="AJU66" s="24"/>
      <c r="AJV66" s="24"/>
      <c r="AJW66" s="24"/>
      <c r="AJX66" s="24"/>
      <c r="AJY66" s="24"/>
      <c r="AJZ66" s="24"/>
      <c r="AKA66" s="24"/>
      <c r="AKB66" s="24"/>
      <c r="AKC66" s="24"/>
      <c r="AKD66" s="24"/>
      <c r="AKE66" s="24"/>
      <c r="AKF66" s="24"/>
      <c r="AKG66" s="24"/>
      <c r="AKH66" s="24"/>
      <c r="AKI66" s="24"/>
      <c r="AKJ66" s="24"/>
      <c r="AKK66" s="24"/>
      <c r="AKL66" s="24"/>
      <c r="AKM66" s="24"/>
      <c r="AKN66" s="24"/>
      <c r="AKO66" s="24"/>
      <c r="AKP66" s="24"/>
      <c r="AKQ66" s="24"/>
      <c r="AKR66" s="24"/>
      <c r="AKS66" s="24"/>
      <c r="AKT66" s="24"/>
      <c r="AKU66" s="24"/>
      <c r="AKV66" s="24"/>
      <c r="AKW66" s="24"/>
      <c r="AKX66" s="24"/>
      <c r="AKY66" s="24"/>
      <c r="AKZ66" s="24"/>
      <c r="ALA66" s="24"/>
      <c r="ALB66" s="24"/>
      <c r="ALC66" s="24"/>
      <c r="ALD66" s="24"/>
      <c r="ALE66" s="24"/>
      <c r="ALF66" s="24"/>
      <c r="ALG66" s="24"/>
      <c r="ALH66" s="24"/>
      <c r="ALI66" s="24"/>
      <c r="ALJ66" s="24"/>
      <c r="ALK66" s="24"/>
      <c r="ALL66" s="24"/>
      <c r="ALM66" s="24"/>
      <c r="ALN66" s="24"/>
      <c r="ALO66" s="24"/>
      <c r="ALP66" s="24"/>
      <c r="ALQ66" s="24"/>
      <c r="ALR66" s="24"/>
      <c r="ALS66" s="24"/>
      <c r="ALT66" s="24"/>
      <c r="ALU66" s="24"/>
      <c r="ALV66" s="24"/>
      <c r="ALW66" s="24"/>
      <c r="ALX66" s="24"/>
      <c r="ALY66" s="24"/>
      <c r="ALZ66" s="24"/>
      <c r="AMA66" s="24"/>
      <c r="AMB66" s="24"/>
      <c r="AMC66" s="24"/>
      <c r="AMD66" s="24"/>
      <c r="AME66" s="24"/>
      <c r="AMF66" s="24"/>
      <c r="AMG66" s="24"/>
      <c r="AMH66" s="24"/>
      <c r="AMI66" s="24"/>
      <c r="AMJ66" s="24"/>
    </row>
    <row r="67" spans="1:1024" ht="63">
      <c r="A67" s="32" t="s">
        <v>264</v>
      </c>
      <c r="B67" s="33" t="s">
        <v>288</v>
      </c>
      <c r="C67" s="34" t="s">
        <v>289</v>
      </c>
      <c r="D67" s="34" t="s">
        <v>290</v>
      </c>
      <c r="E67" s="35" t="s">
        <v>291</v>
      </c>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c r="HX67" s="24"/>
      <c r="HY67" s="24"/>
      <c r="HZ67" s="24"/>
      <c r="IA67" s="24"/>
      <c r="IB67" s="24"/>
      <c r="IC67" s="24"/>
      <c r="ID67" s="24"/>
      <c r="IE67" s="24"/>
      <c r="IF67" s="24"/>
      <c r="IG67" s="24"/>
      <c r="IH67" s="24"/>
      <c r="II67" s="24"/>
      <c r="IJ67" s="24"/>
      <c r="IK67" s="24"/>
      <c r="IL67" s="24"/>
      <c r="IM67" s="24"/>
      <c r="IN67" s="24"/>
      <c r="IO67" s="24"/>
      <c r="IP67" s="24"/>
      <c r="IQ67" s="24"/>
      <c r="IR67" s="24"/>
      <c r="IS67" s="24"/>
      <c r="IT67" s="24"/>
      <c r="IU67" s="24"/>
      <c r="IV67" s="24"/>
      <c r="IW67" s="24"/>
      <c r="IX67" s="24"/>
      <c r="IY67" s="24"/>
      <c r="IZ67" s="24"/>
      <c r="JA67" s="24"/>
      <c r="JB67" s="24"/>
      <c r="JC67" s="24"/>
      <c r="JD67" s="24"/>
      <c r="JE67" s="24"/>
      <c r="JF67" s="24"/>
      <c r="JG67" s="24"/>
      <c r="JH67" s="24"/>
      <c r="JI67" s="24"/>
      <c r="JJ67" s="24"/>
      <c r="JK67" s="24"/>
      <c r="JL67" s="24"/>
      <c r="JM67" s="24"/>
      <c r="JN67" s="24"/>
      <c r="JO67" s="24"/>
      <c r="JP67" s="24"/>
      <c r="JQ67" s="24"/>
      <c r="JR67" s="24"/>
      <c r="JS67" s="24"/>
      <c r="JT67" s="24"/>
      <c r="JU67" s="24"/>
      <c r="JV67" s="24"/>
      <c r="JW67" s="24"/>
      <c r="JX67" s="24"/>
      <c r="JY67" s="24"/>
      <c r="JZ67" s="24"/>
      <c r="KA67" s="24"/>
      <c r="KB67" s="24"/>
      <c r="KC67" s="24"/>
      <c r="KD67" s="24"/>
      <c r="KE67" s="24"/>
      <c r="KF67" s="24"/>
      <c r="KG67" s="24"/>
      <c r="KH67" s="24"/>
      <c r="KI67" s="24"/>
      <c r="KJ67" s="24"/>
      <c r="KK67" s="24"/>
      <c r="KL67" s="24"/>
      <c r="KM67" s="24"/>
      <c r="KN67" s="24"/>
      <c r="KO67" s="24"/>
      <c r="KP67" s="24"/>
      <c r="KQ67" s="24"/>
      <c r="KR67" s="24"/>
      <c r="KS67" s="24"/>
      <c r="KT67" s="24"/>
      <c r="KU67" s="24"/>
      <c r="KV67" s="24"/>
      <c r="KW67" s="24"/>
      <c r="KX67" s="24"/>
      <c r="KY67" s="24"/>
      <c r="KZ67" s="24"/>
      <c r="LA67" s="24"/>
      <c r="LB67" s="24"/>
      <c r="LC67" s="24"/>
      <c r="LD67" s="24"/>
      <c r="LE67" s="24"/>
      <c r="LF67" s="24"/>
      <c r="LG67" s="24"/>
      <c r="LH67" s="24"/>
      <c r="LI67" s="24"/>
      <c r="LJ67" s="24"/>
      <c r="LK67" s="24"/>
      <c r="LL67" s="24"/>
      <c r="LM67" s="24"/>
      <c r="LN67" s="24"/>
      <c r="LO67" s="24"/>
      <c r="LP67" s="24"/>
      <c r="LQ67" s="24"/>
      <c r="LR67" s="24"/>
      <c r="LS67" s="24"/>
      <c r="LT67" s="24"/>
      <c r="LU67" s="24"/>
      <c r="LV67" s="24"/>
      <c r="LW67" s="24"/>
      <c r="LX67" s="24"/>
      <c r="LY67" s="24"/>
      <c r="LZ67" s="24"/>
      <c r="MA67" s="24"/>
      <c r="MB67" s="24"/>
      <c r="MC67" s="24"/>
      <c r="MD67" s="24"/>
      <c r="ME67" s="24"/>
      <c r="MF67" s="24"/>
      <c r="MG67" s="24"/>
      <c r="MH67" s="24"/>
      <c r="MI67" s="24"/>
      <c r="MJ67" s="24"/>
      <c r="MK67" s="24"/>
      <c r="ML67" s="24"/>
      <c r="MM67" s="24"/>
      <c r="MN67" s="24"/>
      <c r="MO67" s="24"/>
      <c r="MP67" s="24"/>
      <c r="MQ67" s="24"/>
      <c r="MR67" s="24"/>
      <c r="MS67" s="24"/>
      <c r="MT67" s="24"/>
      <c r="MU67" s="24"/>
      <c r="MV67" s="24"/>
      <c r="MW67" s="24"/>
      <c r="MX67" s="24"/>
      <c r="MY67" s="24"/>
      <c r="MZ67" s="24"/>
      <c r="NA67" s="24"/>
      <c r="NB67" s="24"/>
      <c r="NC67" s="24"/>
      <c r="ND67" s="24"/>
      <c r="NE67" s="24"/>
      <c r="NF67" s="24"/>
      <c r="NG67" s="24"/>
      <c r="NH67" s="24"/>
      <c r="NI67" s="24"/>
      <c r="NJ67" s="24"/>
      <c r="NK67" s="24"/>
      <c r="NL67" s="24"/>
      <c r="NM67" s="24"/>
      <c r="NN67" s="24"/>
      <c r="NO67" s="24"/>
      <c r="NP67" s="24"/>
      <c r="NQ67" s="24"/>
      <c r="NR67" s="24"/>
      <c r="NS67" s="24"/>
      <c r="NT67" s="24"/>
      <c r="NU67" s="24"/>
      <c r="NV67" s="24"/>
      <c r="NW67" s="24"/>
      <c r="NX67" s="24"/>
      <c r="NY67" s="24"/>
      <c r="NZ67" s="24"/>
      <c r="OA67" s="24"/>
      <c r="OB67" s="24"/>
      <c r="OC67" s="24"/>
      <c r="OD67" s="24"/>
      <c r="OE67" s="24"/>
      <c r="OF67" s="24"/>
      <c r="OG67" s="24"/>
      <c r="OH67" s="24"/>
      <c r="OI67" s="24"/>
      <c r="OJ67" s="24"/>
      <c r="OK67" s="24"/>
      <c r="OL67" s="24"/>
      <c r="OM67" s="24"/>
      <c r="ON67" s="24"/>
      <c r="OO67" s="24"/>
      <c r="OP67" s="24"/>
      <c r="OQ67" s="24"/>
      <c r="OR67" s="24"/>
      <c r="OS67" s="24"/>
      <c r="OT67" s="24"/>
      <c r="OU67" s="24"/>
      <c r="OV67" s="24"/>
      <c r="OW67" s="24"/>
      <c r="OX67" s="24"/>
      <c r="OY67" s="24"/>
      <c r="OZ67" s="24"/>
      <c r="PA67" s="24"/>
      <c r="PB67" s="24"/>
      <c r="PC67" s="24"/>
      <c r="PD67" s="24"/>
      <c r="PE67" s="24"/>
      <c r="PF67" s="24"/>
      <c r="PG67" s="24"/>
      <c r="PH67" s="24"/>
      <c r="PI67" s="24"/>
      <c r="PJ67" s="24"/>
      <c r="PK67" s="24"/>
      <c r="PL67" s="24"/>
      <c r="PM67" s="24"/>
      <c r="PN67" s="24"/>
      <c r="PO67" s="24"/>
      <c r="PP67" s="24"/>
      <c r="PQ67" s="24"/>
      <c r="PR67" s="24"/>
      <c r="PS67" s="24"/>
      <c r="PT67" s="24"/>
      <c r="PU67" s="24"/>
      <c r="PV67" s="24"/>
      <c r="PW67" s="24"/>
      <c r="PX67" s="24"/>
      <c r="PY67" s="24"/>
      <c r="PZ67" s="24"/>
      <c r="QA67" s="24"/>
      <c r="QB67" s="24"/>
      <c r="QC67" s="24"/>
      <c r="QD67" s="24"/>
      <c r="QE67" s="24"/>
      <c r="QF67" s="24"/>
      <c r="QG67" s="24"/>
      <c r="QH67" s="24"/>
      <c r="QI67" s="24"/>
      <c r="QJ67" s="24"/>
      <c r="QK67" s="24"/>
      <c r="QL67" s="24"/>
      <c r="QM67" s="24"/>
      <c r="QN67" s="24"/>
      <c r="QO67" s="24"/>
      <c r="QP67" s="24"/>
      <c r="QQ67" s="24"/>
      <c r="QR67" s="24"/>
      <c r="QS67" s="24"/>
      <c r="QT67" s="24"/>
      <c r="QU67" s="24"/>
      <c r="QV67" s="24"/>
      <c r="QW67" s="24"/>
      <c r="QX67" s="24"/>
      <c r="QY67" s="24"/>
      <c r="QZ67" s="24"/>
      <c r="RA67" s="24"/>
      <c r="RB67" s="24"/>
      <c r="RC67" s="24"/>
      <c r="RD67" s="24"/>
      <c r="RE67" s="24"/>
      <c r="RF67" s="24"/>
      <c r="RG67" s="24"/>
      <c r="RH67" s="24"/>
      <c r="RI67" s="24"/>
      <c r="RJ67" s="24"/>
      <c r="RK67" s="24"/>
      <c r="RL67" s="24"/>
      <c r="RM67" s="24"/>
      <c r="RN67" s="24"/>
      <c r="RO67" s="24"/>
      <c r="RP67" s="24"/>
      <c r="RQ67" s="24"/>
      <c r="RR67" s="24"/>
      <c r="RS67" s="24"/>
      <c r="RT67" s="24"/>
      <c r="RU67" s="24"/>
      <c r="RV67" s="24"/>
      <c r="RW67" s="24"/>
      <c r="RX67" s="24"/>
      <c r="RY67" s="24"/>
      <c r="RZ67" s="24"/>
      <c r="SA67" s="24"/>
      <c r="SB67" s="24"/>
      <c r="SC67" s="24"/>
      <c r="SD67" s="24"/>
      <c r="SE67" s="24"/>
      <c r="SF67" s="24"/>
      <c r="SG67" s="24"/>
      <c r="SH67" s="24"/>
      <c r="SI67" s="24"/>
      <c r="SJ67" s="24"/>
      <c r="SK67" s="24"/>
      <c r="SL67" s="24"/>
      <c r="SM67" s="24"/>
      <c r="SN67" s="24"/>
      <c r="SO67" s="24"/>
      <c r="SP67" s="24"/>
      <c r="SQ67" s="24"/>
      <c r="SR67" s="24"/>
      <c r="SS67" s="24"/>
      <c r="ST67" s="24"/>
      <c r="SU67" s="24"/>
      <c r="SV67" s="24"/>
      <c r="SW67" s="24"/>
      <c r="SX67" s="24"/>
      <c r="SY67" s="24"/>
      <c r="SZ67" s="24"/>
      <c r="TA67" s="24"/>
      <c r="TB67" s="24"/>
      <c r="TC67" s="24"/>
      <c r="TD67" s="24"/>
      <c r="TE67" s="24"/>
      <c r="TF67" s="24"/>
      <c r="TG67" s="24"/>
      <c r="TH67" s="24"/>
      <c r="TI67" s="24"/>
      <c r="TJ67" s="24"/>
      <c r="TK67" s="24"/>
      <c r="TL67" s="24"/>
      <c r="TM67" s="24"/>
      <c r="TN67" s="24"/>
      <c r="TO67" s="24"/>
      <c r="TP67" s="24"/>
      <c r="TQ67" s="24"/>
      <c r="TR67" s="24"/>
      <c r="TS67" s="24"/>
      <c r="TT67" s="24"/>
      <c r="TU67" s="24"/>
      <c r="TV67" s="24"/>
      <c r="TW67" s="24"/>
      <c r="TX67" s="24"/>
      <c r="TY67" s="24"/>
      <c r="TZ67" s="24"/>
      <c r="UA67" s="24"/>
      <c r="UB67" s="24"/>
      <c r="UC67" s="24"/>
      <c r="UD67" s="24"/>
      <c r="UE67" s="24"/>
      <c r="UF67" s="24"/>
      <c r="UG67" s="24"/>
      <c r="UH67" s="24"/>
      <c r="UI67" s="24"/>
      <c r="UJ67" s="24"/>
      <c r="UK67" s="24"/>
      <c r="UL67" s="24"/>
      <c r="UM67" s="24"/>
      <c r="UN67" s="24"/>
      <c r="UO67" s="24"/>
      <c r="UP67" s="24"/>
      <c r="UQ67" s="24"/>
      <c r="UR67" s="24"/>
      <c r="US67" s="24"/>
      <c r="UT67" s="24"/>
      <c r="UU67" s="24"/>
      <c r="UV67" s="24"/>
      <c r="UW67" s="24"/>
      <c r="UX67" s="24"/>
      <c r="UY67" s="24"/>
      <c r="UZ67" s="24"/>
      <c r="VA67" s="24"/>
      <c r="VB67" s="24"/>
      <c r="VC67" s="24"/>
      <c r="VD67" s="24"/>
      <c r="VE67" s="24"/>
      <c r="VF67" s="24"/>
      <c r="VG67" s="24"/>
      <c r="VH67" s="24"/>
      <c r="VI67" s="24"/>
      <c r="VJ67" s="24"/>
      <c r="VK67" s="24"/>
      <c r="VL67" s="24"/>
      <c r="VM67" s="24"/>
      <c r="VN67" s="24"/>
      <c r="VO67" s="24"/>
      <c r="VP67" s="24"/>
      <c r="VQ67" s="24"/>
      <c r="VR67" s="24"/>
      <c r="VS67" s="24"/>
      <c r="VT67" s="24"/>
      <c r="VU67" s="24"/>
      <c r="VV67" s="24"/>
      <c r="VW67" s="24"/>
      <c r="VX67" s="24"/>
      <c r="VY67" s="24"/>
      <c r="VZ67" s="24"/>
      <c r="WA67" s="24"/>
      <c r="WB67" s="24"/>
      <c r="WC67" s="24"/>
      <c r="WD67" s="24"/>
      <c r="WE67" s="24"/>
      <c r="WF67" s="24"/>
      <c r="WG67" s="24"/>
      <c r="WH67" s="24"/>
      <c r="WI67" s="24"/>
      <c r="WJ67" s="24"/>
      <c r="WK67" s="24"/>
      <c r="WL67" s="24"/>
      <c r="WM67" s="24"/>
      <c r="WN67" s="24"/>
      <c r="WO67" s="24"/>
      <c r="WP67" s="24"/>
      <c r="WQ67" s="24"/>
      <c r="WR67" s="24"/>
      <c r="WS67" s="24"/>
      <c r="WT67" s="24"/>
      <c r="WU67" s="24"/>
      <c r="WV67" s="24"/>
      <c r="WW67" s="24"/>
      <c r="WX67" s="24"/>
      <c r="WY67" s="24"/>
      <c r="WZ67" s="24"/>
      <c r="XA67" s="24"/>
      <c r="XB67" s="24"/>
      <c r="XC67" s="24"/>
      <c r="XD67" s="24"/>
      <c r="XE67" s="24"/>
      <c r="XF67" s="24"/>
      <c r="XG67" s="24"/>
      <c r="XH67" s="24"/>
      <c r="XI67" s="24"/>
      <c r="XJ67" s="24"/>
      <c r="XK67" s="24"/>
      <c r="XL67" s="24"/>
      <c r="XM67" s="24"/>
      <c r="XN67" s="24"/>
      <c r="XO67" s="24"/>
      <c r="XP67" s="24"/>
      <c r="XQ67" s="24"/>
      <c r="XR67" s="24"/>
      <c r="XS67" s="24"/>
      <c r="XT67" s="24"/>
      <c r="XU67" s="24"/>
      <c r="XV67" s="24"/>
      <c r="XW67" s="24"/>
      <c r="XX67" s="24"/>
      <c r="XY67" s="24"/>
      <c r="XZ67" s="24"/>
      <c r="YA67" s="24"/>
      <c r="YB67" s="24"/>
      <c r="YC67" s="24"/>
      <c r="YD67" s="24"/>
      <c r="YE67" s="24"/>
      <c r="YF67" s="24"/>
      <c r="YG67" s="24"/>
      <c r="YH67" s="24"/>
      <c r="YI67" s="24"/>
      <c r="YJ67" s="24"/>
      <c r="YK67" s="24"/>
      <c r="YL67" s="24"/>
      <c r="YM67" s="24"/>
      <c r="YN67" s="24"/>
      <c r="YO67" s="24"/>
      <c r="YP67" s="24"/>
      <c r="YQ67" s="24"/>
      <c r="YR67" s="24"/>
      <c r="YS67" s="24"/>
      <c r="YT67" s="24"/>
      <c r="YU67" s="24"/>
      <c r="YV67" s="24"/>
      <c r="YW67" s="24"/>
      <c r="YX67" s="24"/>
      <c r="YY67" s="24"/>
      <c r="YZ67" s="24"/>
      <c r="ZA67" s="24"/>
      <c r="ZB67" s="24"/>
      <c r="ZC67" s="24"/>
      <c r="ZD67" s="24"/>
      <c r="ZE67" s="24"/>
      <c r="ZF67" s="24"/>
      <c r="ZG67" s="24"/>
      <c r="ZH67" s="24"/>
      <c r="ZI67" s="24"/>
      <c r="ZJ67" s="24"/>
      <c r="ZK67" s="24"/>
      <c r="ZL67" s="24"/>
      <c r="ZM67" s="24"/>
      <c r="ZN67" s="24"/>
      <c r="ZO67" s="24"/>
      <c r="ZP67" s="24"/>
      <c r="ZQ67" s="24"/>
      <c r="ZR67" s="24"/>
      <c r="ZS67" s="24"/>
      <c r="ZT67" s="24"/>
      <c r="ZU67" s="24"/>
      <c r="ZV67" s="24"/>
      <c r="ZW67" s="24"/>
      <c r="ZX67" s="24"/>
      <c r="ZY67" s="24"/>
      <c r="ZZ67" s="24"/>
      <c r="AAA67" s="24"/>
      <c r="AAB67" s="24"/>
      <c r="AAC67" s="24"/>
      <c r="AAD67" s="24"/>
      <c r="AAE67" s="24"/>
      <c r="AAF67" s="24"/>
      <c r="AAG67" s="24"/>
      <c r="AAH67" s="24"/>
      <c r="AAI67" s="24"/>
      <c r="AAJ67" s="24"/>
      <c r="AAK67" s="24"/>
      <c r="AAL67" s="24"/>
      <c r="AAM67" s="24"/>
      <c r="AAN67" s="24"/>
      <c r="AAO67" s="24"/>
      <c r="AAP67" s="24"/>
      <c r="AAQ67" s="24"/>
      <c r="AAR67" s="24"/>
      <c r="AAS67" s="24"/>
      <c r="AAT67" s="24"/>
      <c r="AAU67" s="24"/>
      <c r="AAV67" s="24"/>
      <c r="AAW67" s="24"/>
      <c r="AAX67" s="24"/>
      <c r="AAY67" s="24"/>
      <c r="AAZ67" s="24"/>
      <c r="ABA67" s="24"/>
      <c r="ABB67" s="24"/>
      <c r="ABC67" s="24"/>
      <c r="ABD67" s="24"/>
      <c r="ABE67" s="24"/>
      <c r="ABF67" s="24"/>
      <c r="ABG67" s="24"/>
      <c r="ABH67" s="24"/>
      <c r="ABI67" s="24"/>
      <c r="ABJ67" s="24"/>
      <c r="ABK67" s="24"/>
      <c r="ABL67" s="24"/>
      <c r="ABM67" s="24"/>
      <c r="ABN67" s="24"/>
      <c r="ABO67" s="24"/>
      <c r="ABP67" s="24"/>
      <c r="ABQ67" s="24"/>
      <c r="ABR67" s="24"/>
      <c r="ABS67" s="24"/>
      <c r="ABT67" s="24"/>
      <c r="ABU67" s="24"/>
      <c r="ABV67" s="24"/>
      <c r="ABW67" s="24"/>
      <c r="ABX67" s="24"/>
      <c r="ABY67" s="24"/>
      <c r="ABZ67" s="24"/>
      <c r="ACA67" s="24"/>
      <c r="ACB67" s="24"/>
      <c r="ACC67" s="24"/>
      <c r="ACD67" s="24"/>
      <c r="ACE67" s="24"/>
      <c r="ACF67" s="24"/>
      <c r="ACG67" s="24"/>
      <c r="ACH67" s="24"/>
      <c r="ACI67" s="24"/>
      <c r="ACJ67" s="24"/>
      <c r="ACK67" s="24"/>
      <c r="ACL67" s="24"/>
      <c r="ACM67" s="24"/>
      <c r="ACN67" s="24"/>
      <c r="ACO67" s="24"/>
      <c r="ACP67" s="24"/>
      <c r="ACQ67" s="24"/>
      <c r="ACR67" s="24"/>
      <c r="ACS67" s="24"/>
      <c r="ACT67" s="24"/>
      <c r="ACU67" s="24"/>
      <c r="ACV67" s="24"/>
      <c r="ACW67" s="24"/>
      <c r="ACX67" s="24"/>
      <c r="ACY67" s="24"/>
      <c r="ACZ67" s="24"/>
      <c r="ADA67" s="24"/>
      <c r="ADB67" s="24"/>
      <c r="ADC67" s="24"/>
      <c r="ADD67" s="24"/>
      <c r="ADE67" s="24"/>
      <c r="ADF67" s="24"/>
      <c r="ADG67" s="24"/>
      <c r="ADH67" s="24"/>
      <c r="ADI67" s="24"/>
      <c r="ADJ67" s="24"/>
      <c r="ADK67" s="24"/>
      <c r="ADL67" s="24"/>
      <c r="ADM67" s="24"/>
      <c r="ADN67" s="24"/>
      <c r="ADO67" s="24"/>
      <c r="ADP67" s="24"/>
      <c r="ADQ67" s="24"/>
      <c r="ADR67" s="24"/>
      <c r="ADS67" s="24"/>
      <c r="ADT67" s="24"/>
      <c r="ADU67" s="24"/>
      <c r="ADV67" s="24"/>
      <c r="ADW67" s="24"/>
      <c r="ADX67" s="24"/>
      <c r="ADY67" s="24"/>
      <c r="ADZ67" s="24"/>
      <c r="AEA67" s="24"/>
      <c r="AEB67" s="24"/>
      <c r="AEC67" s="24"/>
      <c r="AED67" s="24"/>
      <c r="AEE67" s="24"/>
      <c r="AEF67" s="24"/>
      <c r="AEG67" s="24"/>
      <c r="AEH67" s="24"/>
      <c r="AEI67" s="24"/>
      <c r="AEJ67" s="24"/>
      <c r="AEK67" s="24"/>
      <c r="AEL67" s="24"/>
      <c r="AEM67" s="24"/>
      <c r="AEN67" s="24"/>
      <c r="AEO67" s="24"/>
      <c r="AEP67" s="24"/>
      <c r="AEQ67" s="24"/>
      <c r="AER67" s="24"/>
      <c r="AES67" s="24"/>
      <c r="AET67" s="24"/>
      <c r="AEU67" s="24"/>
      <c r="AEV67" s="24"/>
      <c r="AEW67" s="24"/>
      <c r="AEX67" s="24"/>
      <c r="AEY67" s="24"/>
      <c r="AEZ67" s="24"/>
      <c r="AFA67" s="24"/>
      <c r="AFB67" s="24"/>
      <c r="AFC67" s="24"/>
      <c r="AFD67" s="24"/>
      <c r="AFE67" s="24"/>
      <c r="AFF67" s="24"/>
      <c r="AFG67" s="24"/>
      <c r="AFH67" s="24"/>
      <c r="AFI67" s="24"/>
      <c r="AFJ67" s="24"/>
      <c r="AFK67" s="24"/>
      <c r="AFL67" s="24"/>
      <c r="AFM67" s="24"/>
      <c r="AFN67" s="24"/>
      <c r="AFO67" s="24"/>
      <c r="AFP67" s="24"/>
      <c r="AFQ67" s="24"/>
      <c r="AFR67" s="24"/>
      <c r="AFS67" s="24"/>
      <c r="AFT67" s="24"/>
      <c r="AFU67" s="24"/>
      <c r="AFV67" s="24"/>
      <c r="AFW67" s="24"/>
      <c r="AFX67" s="24"/>
      <c r="AFY67" s="24"/>
      <c r="AFZ67" s="24"/>
      <c r="AGA67" s="24"/>
      <c r="AGB67" s="24"/>
      <c r="AGC67" s="24"/>
      <c r="AGD67" s="24"/>
      <c r="AGE67" s="24"/>
      <c r="AGF67" s="24"/>
      <c r="AGG67" s="24"/>
      <c r="AGH67" s="24"/>
      <c r="AGI67" s="24"/>
      <c r="AGJ67" s="24"/>
      <c r="AGK67" s="24"/>
      <c r="AGL67" s="24"/>
      <c r="AGM67" s="24"/>
      <c r="AGN67" s="24"/>
      <c r="AGO67" s="24"/>
      <c r="AGP67" s="24"/>
      <c r="AGQ67" s="24"/>
      <c r="AGR67" s="24"/>
      <c r="AGS67" s="24"/>
      <c r="AGT67" s="24"/>
      <c r="AGU67" s="24"/>
      <c r="AGV67" s="24"/>
      <c r="AGW67" s="24"/>
      <c r="AGX67" s="24"/>
      <c r="AGY67" s="24"/>
      <c r="AGZ67" s="24"/>
      <c r="AHA67" s="24"/>
      <c r="AHB67" s="24"/>
      <c r="AHC67" s="24"/>
      <c r="AHD67" s="24"/>
      <c r="AHE67" s="24"/>
      <c r="AHF67" s="24"/>
      <c r="AHG67" s="24"/>
      <c r="AHH67" s="24"/>
      <c r="AHI67" s="24"/>
      <c r="AHJ67" s="24"/>
      <c r="AHK67" s="24"/>
      <c r="AHL67" s="24"/>
      <c r="AHM67" s="24"/>
      <c r="AHN67" s="24"/>
      <c r="AHO67" s="24"/>
      <c r="AHP67" s="24"/>
      <c r="AHQ67" s="24"/>
      <c r="AHR67" s="24"/>
      <c r="AHS67" s="24"/>
      <c r="AHT67" s="24"/>
      <c r="AHU67" s="24"/>
      <c r="AHV67" s="24"/>
      <c r="AHW67" s="24"/>
      <c r="AHX67" s="24"/>
      <c r="AHY67" s="24"/>
      <c r="AHZ67" s="24"/>
      <c r="AIA67" s="24"/>
      <c r="AIB67" s="24"/>
      <c r="AIC67" s="24"/>
      <c r="AID67" s="24"/>
      <c r="AIE67" s="24"/>
      <c r="AIF67" s="24"/>
      <c r="AIG67" s="24"/>
      <c r="AIH67" s="24"/>
      <c r="AII67" s="24"/>
      <c r="AIJ67" s="24"/>
      <c r="AIK67" s="24"/>
      <c r="AIL67" s="24"/>
      <c r="AIM67" s="24"/>
      <c r="AIN67" s="24"/>
      <c r="AIO67" s="24"/>
      <c r="AIP67" s="24"/>
      <c r="AIQ67" s="24"/>
      <c r="AIR67" s="24"/>
      <c r="AIS67" s="24"/>
      <c r="AIT67" s="24"/>
      <c r="AIU67" s="24"/>
      <c r="AIV67" s="24"/>
      <c r="AIW67" s="24"/>
      <c r="AIX67" s="24"/>
      <c r="AIY67" s="24"/>
      <c r="AIZ67" s="24"/>
      <c r="AJA67" s="24"/>
      <c r="AJB67" s="24"/>
      <c r="AJC67" s="24"/>
      <c r="AJD67" s="24"/>
      <c r="AJE67" s="24"/>
      <c r="AJF67" s="24"/>
      <c r="AJG67" s="24"/>
      <c r="AJH67" s="24"/>
      <c r="AJI67" s="24"/>
      <c r="AJJ67" s="24"/>
      <c r="AJK67" s="24"/>
      <c r="AJL67" s="24"/>
      <c r="AJM67" s="24"/>
      <c r="AJN67" s="24"/>
      <c r="AJO67" s="24"/>
      <c r="AJP67" s="24"/>
      <c r="AJQ67" s="24"/>
      <c r="AJR67" s="24"/>
      <c r="AJS67" s="24"/>
      <c r="AJT67" s="24"/>
      <c r="AJU67" s="24"/>
      <c r="AJV67" s="24"/>
      <c r="AJW67" s="24"/>
      <c r="AJX67" s="24"/>
      <c r="AJY67" s="24"/>
      <c r="AJZ67" s="24"/>
      <c r="AKA67" s="24"/>
      <c r="AKB67" s="24"/>
      <c r="AKC67" s="24"/>
      <c r="AKD67" s="24"/>
      <c r="AKE67" s="24"/>
      <c r="AKF67" s="24"/>
      <c r="AKG67" s="24"/>
      <c r="AKH67" s="24"/>
      <c r="AKI67" s="24"/>
      <c r="AKJ67" s="24"/>
      <c r="AKK67" s="24"/>
      <c r="AKL67" s="24"/>
      <c r="AKM67" s="24"/>
      <c r="AKN67" s="24"/>
      <c r="AKO67" s="24"/>
      <c r="AKP67" s="24"/>
      <c r="AKQ67" s="24"/>
      <c r="AKR67" s="24"/>
      <c r="AKS67" s="24"/>
      <c r="AKT67" s="24"/>
      <c r="AKU67" s="24"/>
      <c r="AKV67" s="24"/>
      <c r="AKW67" s="24"/>
      <c r="AKX67" s="24"/>
      <c r="AKY67" s="24"/>
      <c r="AKZ67" s="24"/>
      <c r="ALA67" s="24"/>
      <c r="ALB67" s="24"/>
      <c r="ALC67" s="24"/>
      <c r="ALD67" s="24"/>
      <c r="ALE67" s="24"/>
      <c r="ALF67" s="24"/>
      <c r="ALG67" s="24"/>
      <c r="ALH67" s="24"/>
      <c r="ALI67" s="24"/>
      <c r="ALJ67" s="24"/>
      <c r="ALK67" s="24"/>
      <c r="ALL67" s="24"/>
      <c r="ALM67" s="24"/>
      <c r="ALN67" s="24"/>
      <c r="ALO67" s="24"/>
      <c r="ALP67" s="24"/>
      <c r="ALQ67" s="24"/>
      <c r="ALR67" s="24"/>
      <c r="ALS67" s="24"/>
      <c r="ALT67" s="24"/>
      <c r="ALU67" s="24"/>
      <c r="ALV67" s="24"/>
      <c r="ALW67" s="24"/>
      <c r="ALX67" s="24"/>
      <c r="ALY67" s="24"/>
      <c r="ALZ67" s="24"/>
      <c r="AMA67" s="24"/>
      <c r="AMB67" s="24"/>
      <c r="AMC67" s="24"/>
      <c r="AMD67" s="24"/>
      <c r="AME67" s="24"/>
      <c r="AMF67" s="24"/>
      <c r="AMG67" s="24"/>
      <c r="AMH67" s="24"/>
      <c r="AMI67" s="24"/>
      <c r="AMJ67" s="24"/>
    </row>
    <row r="68" spans="1:1024" ht="105">
      <c r="A68" s="32" t="s">
        <v>264</v>
      </c>
      <c r="B68" s="33" t="s">
        <v>292</v>
      </c>
      <c r="C68" s="34" t="s">
        <v>293</v>
      </c>
      <c r="D68" s="34" t="s">
        <v>294</v>
      </c>
      <c r="E68" s="35" t="s">
        <v>295</v>
      </c>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c r="IB68" s="24"/>
      <c r="IC68" s="24"/>
      <c r="ID68" s="24"/>
      <c r="IE68" s="24"/>
      <c r="IF68" s="24"/>
      <c r="IG68" s="24"/>
      <c r="IH68" s="24"/>
      <c r="II68" s="24"/>
      <c r="IJ68" s="24"/>
      <c r="IK68" s="24"/>
      <c r="IL68" s="24"/>
      <c r="IM68" s="24"/>
      <c r="IN68" s="24"/>
      <c r="IO68" s="24"/>
      <c r="IP68" s="24"/>
      <c r="IQ68" s="24"/>
      <c r="IR68" s="24"/>
      <c r="IS68" s="24"/>
      <c r="IT68" s="24"/>
      <c r="IU68" s="24"/>
      <c r="IV68" s="24"/>
      <c r="IW68" s="24"/>
      <c r="IX68" s="24"/>
      <c r="IY68" s="24"/>
      <c r="IZ68" s="24"/>
      <c r="JA68" s="24"/>
      <c r="JB68" s="24"/>
      <c r="JC68" s="24"/>
      <c r="JD68" s="24"/>
      <c r="JE68" s="24"/>
      <c r="JF68" s="24"/>
      <c r="JG68" s="24"/>
      <c r="JH68" s="24"/>
      <c r="JI68" s="24"/>
      <c r="JJ68" s="24"/>
      <c r="JK68" s="24"/>
      <c r="JL68" s="24"/>
      <c r="JM68" s="24"/>
      <c r="JN68" s="24"/>
      <c r="JO68" s="24"/>
      <c r="JP68" s="24"/>
      <c r="JQ68" s="24"/>
      <c r="JR68" s="24"/>
      <c r="JS68" s="24"/>
      <c r="JT68" s="24"/>
      <c r="JU68" s="24"/>
      <c r="JV68" s="24"/>
      <c r="JW68" s="24"/>
      <c r="JX68" s="24"/>
      <c r="JY68" s="24"/>
      <c r="JZ68" s="24"/>
      <c r="KA68" s="24"/>
      <c r="KB68" s="24"/>
      <c r="KC68" s="24"/>
      <c r="KD68" s="24"/>
      <c r="KE68" s="24"/>
      <c r="KF68" s="24"/>
      <c r="KG68" s="24"/>
      <c r="KH68" s="24"/>
      <c r="KI68" s="24"/>
      <c r="KJ68" s="24"/>
      <c r="KK68" s="24"/>
      <c r="KL68" s="24"/>
      <c r="KM68" s="24"/>
      <c r="KN68" s="24"/>
      <c r="KO68" s="24"/>
      <c r="KP68" s="24"/>
      <c r="KQ68" s="24"/>
      <c r="KR68" s="24"/>
      <c r="KS68" s="24"/>
      <c r="KT68" s="24"/>
      <c r="KU68" s="24"/>
      <c r="KV68" s="24"/>
      <c r="KW68" s="24"/>
      <c r="KX68" s="24"/>
      <c r="KY68" s="24"/>
      <c r="KZ68" s="24"/>
      <c r="LA68" s="24"/>
      <c r="LB68" s="24"/>
      <c r="LC68" s="24"/>
      <c r="LD68" s="24"/>
      <c r="LE68" s="24"/>
      <c r="LF68" s="24"/>
      <c r="LG68" s="24"/>
      <c r="LH68" s="24"/>
      <c r="LI68" s="24"/>
      <c r="LJ68" s="24"/>
      <c r="LK68" s="24"/>
      <c r="LL68" s="24"/>
      <c r="LM68" s="24"/>
      <c r="LN68" s="24"/>
      <c r="LO68" s="24"/>
      <c r="LP68" s="24"/>
      <c r="LQ68" s="24"/>
      <c r="LR68" s="24"/>
      <c r="LS68" s="24"/>
      <c r="LT68" s="24"/>
      <c r="LU68" s="24"/>
      <c r="LV68" s="24"/>
      <c r="LW68" s="24"/>
      <c r="LX68" s="24"/>
      <c r="LY68" s="24"/>
      <c r="LZ68" s="24"/>
      <c r="MA68" s="24"/>
      <c r="MB68" s="24"/>
      <c r="MC68" s="24"/>
      <c r="MD68" s="24"/>
      <c r="ME68" s="24"/>
      <c r="MF68" s="24"/>
      <c r="MG68" s="24"/>
      <c r="MH68" s="24"/>
      <c r="MI68" s="24"/>
      <c r="MJ68" s="24"/>
      <c r="MK68" s="24"/>
      <c r="ML68" s="24"/>
      <c r="MM68" s="24"/>
      <c r="MN68" s="24"/>
      <c r="MO68" s="24"/>
      <c r="MP68" s="24"/>
      <c r="MQ68" s="24"/>
      <c r="MR68" s="24"/>
      <c r="MS68" s="24"/>
      <c r="MT68" s="24"/>
      <c r="MU68" s="24"/>
      <c r="MV68" s="24"/>
      <c r="MW68" s="24"/>
      <c r="MX68" s="24"/>
      <c r="MY68" s="24"/>
      <c r="MZ68" s="24"/>
      <c r="NA68" s="24"/>
      <c r="NB68" s="24"/>
      <c r="NC68" s="24"/>
      <c r="ND68" s="24"/>
      <c r="NE68" s="24"/>
      <c r="NF68" s="24"/>
      <c r="NG68" s="24"/>
      <c r="NH68" s="24"/>
      <c r="NI68" s="24"/>
      <c r="NJ68" s="24"/>
      <c r="NK68" s="24"/>
      <c r="NL68" s="24"/>
      <c r="NM68" s="24"/>
      <c r="NN68" s="24"/>
      <c r="NO68" s="24"/>
      <c r="NP68" s="24"/>
      <c r="NQ68" s="24"/>
      <c r="NR68" s="24"/>
      <c r="NS68" s="24"/>
      <c r="NT68" s="24"/>
      <c r="NU68" s="24"/>
      <c r="NV68" s="24"/>
      <c r="NW68" s="24"/>
      <c r="NX68" s="24"/>
      <c r="NY68" s="24"/>
      <c r="NZ68" s="24"/>
      <c r="OA68" s="24"/>
      <c r="OB68" s="24"/>
      <c r="OC68" s="24"/>
      <c r="OD68" s="24"/>
      <c r="OE68" s="24"/>
      <c r="OF68" s="24"/>
      <c r="OG68" s="24"/>
      <c r="OH68" s="24"/>
      <c r="OI68" s="24"/>
      <c r="OJ68" s="24"/>
      <c r="OK68" s="24"/>
      <c r="OL68" s="24"/>
      <c r="OM68" s="24"/>
      <c r="ON68" s="24"/>
      <c r="OO68" s="24"/>
      <c r="OP68" s="24"/>
      <c r="OQ68" s="24"/>
      <c r="OR68" s="24"/>
      <c r="OS68" s="24"/>
      <c r="OT68" s="24"/>
      <c r="OU68" s="24"/>
      <c r="OV68" s="24"/>
      <c r="OW68" s="24"/>
      <c r="OX68" s="24"/>
      <c r="OY68" s="24"/>
      <c r="OZ68" s="24"/>
      <c r="PA68" s="24"/>
      <c r="PB68" s="24"/>
      <c r="PC68" s="24"/>
      <c r="PD68" s="24"/>
      <c r="PE68" s="24"/>
      <c r="PF68" s="24"/>
      <c r="PG68" s="24"/>
      <c r="PH68" s="24"/>
      <c r="PI68" s="24"/>
      <c r="PJ68" s="24"/>
      <c r="PK68" s="24"/>
      <c r="PL68" s="24"/>
      <c r="PM68" s="24"/>
      <c r="PN68" s="24"/>
      <c r="PO68" s="24"/>
      <c r="PP68" s="24"/>
      <c r="PQ68" s="24"/>
      <c r="PR68" s="24"/>
      <c r="PS68" s="24"/>
      <c r="PT68" s="24"/>
      <c r="PU68" s="24"/>
      <c r="PV68" s="24"/>
      <c r="PW68" s="24"/>
      <c r="PX68" s="24"/>
      <c r="PY68" s="24"/>
      <c r="PZ68" s="24"/>
      <c r="QA68" s="24"/>
      <c r="QB68" s="24"/>
      <c r="QC68" s="24"/>
      <c r="QD68" s="24"/>
      <c r="QE68" s="24"/>
      <c r="QF68" s="24"/>
      <c r="QG68" s="24"/>
      <c r="QH68" s="24"/>
      <c r="QI68" s="24"/>
      <c r="QJ68" s="24"/>
      <c r="QK68" s="24"/>
      <c r="QL68" s="24"/>
      <c r="QM68" s="24"/>
      <c r="QN68" s="24"/>
      <c r="QO68" s="24"/>
      <c r="QP68" s="24"/>
      <c r="QQ68" s="24"/>
      <c r="QR68" s="24"/>
      <c r="QS68" s="24"/>
      <c r="QT68" s="24"/>
      <c r="QU68" s="24"/>
      <c r="QV68" s="24"/>
      <c r="QW68" s="24"/>
      <c r="QX68" s="24"/>
      <c r="QY68" s="24"/>
      <c r="QZ68" s="24"/>
      <c r="RA68" s="24"/>
      <c r="RB68" s="24"/>
      <c r="RC68" s="24"/>
      <c r="RD68" s="24"/>
      <c r="RE68" s="24"/>
      <c r="RF68" s="24"/>
      <c r="RG68" s="24"/>
      <c r="RH68" s="24"/>
      <c r="RI68" s="24"/>
      <c r="RJ68" s="24"/>
      <c r="RK68" s="24"/>
      <c r="RL68" s="24"/>
      <c r="RM68" s="24"/>
      <c r="RN68" s="24"/>
      <c r="RO68" s="24"/>
      <c r="RP68" s="24"/>
      <c r="RQ68" s="24"/>
      <c r="RR68" s="24"/>
      <c r="RS68" s="24"/>
      <c r="RT68" s="24"/>
      <c r="RU68" s="24"/>
      <c r="RV68" s="24"/>
      <c r="RW68" s="24"/>
      <c r="RX68" s="24"/>
      <c r="RY68" s="24"/>
      <c r="RZ68" s="24"/>
      <c r="SA68" s="24"/>
      <c r="SB68" s="24"/>
      <c r="SC68" s="24"/>
      <c r="SD68" s="24"/>
      <c r="SE68" s="24"/>
      <c r="SF68" s="24"/>
      <c r="SG68" s="24"/>
      <c r="SH68" s="24"/>
      <c r="SI68" s="24"/>
      <c r="SJ68" s="24"/>
      <c r="SK68" s="24"/>
      <c r="SL68" s="24"/>
      <c r="SM68" s="24"/>
      <c r="SN68" s="24"/>
      <c r="SO68" s="24"/>
      <c r="SP68" s="24"/>
      <c r="SQ68" s="24"/>
      <c r="SR68" s="24"/>
      <c r="SS68" s="24"/>
      <c r="ST68" s="24"/>
      <c r="SU68" s="24"/>
      <c r="SV68" s="24"/>
      <c r="SW68" s="24"/>
      <c r="SX68" s="24"/>
      <c r="SY68" s="24"/>
      <c r="SZ68" s="24"/>
      <c r="TA68" s="24"/>
      <c r="TB68" s="24"/>
      <c r="TC68" s="24"/>
      <c r="TD68" s="24"/>
      <c r="TE68" s="24"/>
      <c r="TF68" s="24"/>
      <c r="TG68" s="24"/>
      <c r="TH68" s="24"/>
      <c r="TI68" s="24"/>
      <c r="TJ68" s="24"/>
      <c r="TK68" s="24"/>
      <c r="TL68" s="24"/>
      <c r="TM68" s="24"/>
      <c r="TN68" s="24"/>
      <c r="TO68" s="24"/>
      <c r="TP68" s="24"/>
      <c r="TQ68" s="24"/>
      <c r="TR68" s="24"/>
      <c r="TS68" s="24"/>
      <c r="TT68" s="24"/>
      <c r="TU68" s="24"/>
      <c r="TV68" s="24"/>
      <c r="TW68" s="24"/>
      <c r="TX68" s="24"/>
      <c r="TY68" s="24"/>
      <c r="TZ68" s="24"/>
      <c r="UA68" s="24"/>
      <c r="UB68" s="24"/>
      <c r="UC68" s="24"/>
      <c r="UD68" s="24"/>
      <c r="UE68" s="24"/>
      <c r="UF68" s="24"/>
      <c r="UG68" s="24"/>
      <c r="UH68" s="24"/>
      <c r="UI68" s="24"/>
      <c r="UJ68" s="24"/>
      <c r="UK68" s="24"/>
      <c r="UL68" s="24"/>
      <c r="UM68" s="24"/>
      <c r="UN68" s="24"/>
      <c r="UO68" s="24"/>
      <c r="UP68" s="24"/>
      <c r="UQ68" s="24"/>
      <c r="UR68" s="24"/>
      <c r="US68" s="24"/>
      <c r="UT68" s="24"/>
      <c r="UU68" s="24"/>
      <c r="UV68" s="24"/>
      <c r="UW68" s="24"/>
      <c r="UX68" s="24"/>
      <c r="UY68" s="24"/>
      <c r="UZ68" s="24"/>
      <c r="VA68" s="24"/>
      <c r="VB68" s="24"/>
      <c r="VC68" s="24"/>
      <c r="VD68" s="24"/>
      <c r="VE68" s="24"/>
      <c r="VF68" s="24"/>
      <c r="VG68" s="24"/>
      <c r="VH68" s="24"/>
      <c r="VI68" s="24"/>
      <c r="VJ68" s="24"/>
      <c r="VK68" s="24"/>
      <c r="VL68" s="24"/>
      <c r="VM68" s="24"/>
      <c r="VN68" s="24"/>
      <c r="VO68" s="24"/>
      <c r="VP68" s="24"/>
      <c r="VQ68" s="24"/>
      <c r="VR68" s="24"/>
      <c r="VS68" s="24"/>
      <c r="VT68" s="24"/>
      <c r="VU68" s="24"/>
      <c r="VV68" s="24"/>
      <c r="VW68" s="24"/>
      <c r="VX68" s="24"/>
      <c r="VY68" s="24"/>
      <c r="VZ68" s="24"/>
      <c r="WA68" s="24"/>
      <c r="WB68" s="24"/>
      <c r="WC68" s="24"/>
      <c r="WD68" s="24"/>
      <c r="WE68" s="24"/>
      <c r="WF68" s="24"/>
      <c r="WG68" s="24"/>
      <c r="WH68" s="24"/>
      <c r="WI68" s="24"/>
      <c r="WJ68" s="24"/>
      <c r="WK68" s="24"/>
      <c r="WL68" s="24"/>
      <c r="WM68" s="24"/>
      <c r="WN68" s="24"/>
      <c r="WO68" s="24"/>
      <c r="WP68" s="24"/>
      <c r="WQ68" s="24"/>
      <c r="WR68" s="24"/>
      <c r="WS68" s="24"/>
      <c r="WT68" s="24"/>
      <c r="WU68" s="24"/>
      <c r="WV68" s="24"/>
      <c r="WW68" s="24"/>
      <c r="WX68" s="24"/>
      <c r="WY68" s="24"/>
      <c r="WZ68" s="24"/>
      <c r="XA68" s="24"/>
      <c r="XB68" s="24"/>
      <c r="XC68" s="24"/>
      <c r="XD68" s="24"/>
      <c r="XE68" s="24"/>
      <c r="XF68" s="24"/>
      <c r="XG68" s="24"/>
      <c r="XH68" s="24"/>
      <c r="XI68" s="24"/>
      <c r="XJ68" s="24"/>
      <c r="XK68" s="24"/>
      <c r="XL68" s="24"/>
      <c r="XM68" s="24"/>
      <c r="XN68" s="24"/>
      <c r="XO68" s="24"/>
      <c r="XP68" s="24"/>
      <c r="XQ68" s="24"/>
      <c r="XR68" s="24"/>
      <c r="XS68" s="24"/>
      <c r="XT68" s="24"/>
      <c r="XU68" s="24"/>
      <c r="XV68" s="24"/>
      <c r="XW68" s="24"/>
      <c r="XX68" s="24"/>
      <c r="XY68" s="24"/>
      <c r="XZ68" s="24"/>
      <c r="YA68" s="24"/>
      <c r="YB68" s="24"/>
      <c r="YC68" s="24"/>
      <c r="YD68" s="24"/>
      <c r="YE68" s="24"/>
      <c r="YF68" s="24"/>
      <c r="YG68" s="24"/>
      <c r="YH68" s="24"/>
      <c r="YI68" s="24"/>
      <c r="YJ68" s="24"/>
      <c r="YK68" s="24"/>
      <c r="YL68" s="24"/>
      <c r="YM68" s="24"/>
      <c r="YN68" s="24"/>
      <c r="YO68" s="24"/>
      <c r="YP68" s="24"/>
      <c r="YQ68" s="24"/>
      <c r="YR68" s="24"/>
      <c r="YS68" s="24"/>
      <c r="YT68" s="24"/>
      <c r="YU68" s="24"/>
      <c r="YV68" s="24"/>
      <c r="YW68" s="24"/>
      <c r="YX68" s="24"/>
      <c r="YY68" s="24"/>
      <c r="YZ68" s="24"/>
      <c r="ZA68" s="24"/>
      <c r="ZB68" s="24"/>
      <c r="ZC68" s="24"/>
      <c r="ZD68" s="24"/>
      <c r="ZE68" s="24"/>
      <c r="ZF68" s="24"/>
      <c r="ZG68" s="24"/>
      <c r="ZH68" s="24"/>
      <c r="ZI68" s="24"/>
      <c r="ZJ68" s="24"/>
      <c r="ZK68" s="24"/>
      <c r="ZL68" s="24"/>
      <c r="ZM68" s="24"/>
      <c r="ZN68" s="24"/>
      <c r="ZO68" s="24"/>
      <c r="ZP68" s="24"/>
      <c r="ZQ68" s="24"/>
      <c r="ZR68" s="24"/>
      <c r="ZS68" s="24"/>
      <c r="ZT68" s="24"/>
      <c r="ZU68" s="24"/>
      <c r="ZV68" s="24"/>
      <c r="ZW68" s="24"/>
      <c r="ZX68" s="24"/>
      <c r="ZY68" s="24"/>
      <c r="ZZ68" s="24"/>
      <c r="AAA68" s="24"/>
      <c r="AAB68" s="24"/>
      <c r="AAC68" s="24"/>
      <c r="AAD68" s="24"/>
      <c r="AAE68" s="24"/>
      <c r="AAF68" s="24"/>
      <c r="AAG68" s="24"/>
      <c r="AAH68" s="24"/>
      <c r="AAI68" s="24"/>
      <c r="AAJ68" s="24"/>
      <c r="AAK68" s="24"/>
      <c r="AAL68" s="24"/>
      <c r="AAM68" s="24"/>
      <c r="AAN68" s="24"/>
      <c r="AAO68" s="24"/>
      <c r="AAP68" s="24"/>
      <c r="AAQ68" s="24"/>
      <c r="AAR68" s="24"/>
      <c r="AAS68" s="24"/>
      <c r="AAT68" s="24"/>
      <c r="AAU68" s="24"/>
      <c r="AAV68" s="24"/>
      <c r="AAW68" s="24"/>
      <c r="AAX68" s="24"/>
      <c r="AAY68" s="24"/>
      <c r="AAZ68" s="24"/>
      <c r="ABA68" s="24"/>
      <c r="ABB68" s="24"/>
      <c r="ABC68" s="24"/>
      <c r="ABD68" s="24"/>
      <c r="ABE68" s="24"/>
      <c r="ABF68" s="24"/>
      <c r="ABG68" s="24"/>
      <c r="ABH68" s="24"/>
      <c r="ABI68" s="24"/>
      <c r="ABJ68" s="24"/>
      <c r="ABK68" s="24"/>
      <c r="ABL68" s="24"/>
      <c r="ABM68" s="24"/>
      <c r="ABN68" s="24"/>
      <c r="ABO68" s="24"/>
      <c r="ABP68" s="24"/>
      <c r="ABQ68" s="24"/>
      <c r="ABR68" s="24"/>
      <c r="ABS68" s="24"/>
      <c r="ABT68" s="24"/>
      <c r="ABU68" s="24"/>
      <c r="ABV68" s="24"/>
      <c r="ABW68" s="24"/>
      <c r="ABX68" s="24"/>
      <c r="ABY68" s="24"/>
      <c r="ABZ68" s="24"/>
      <c r="ACA68" s="24"/>
      <c r="ACB68" s="24"/>
      <c r="ACC68" s="24"/>
      <c r="ACD68" s="24"/>
      <c r="ACE68" s="24"/>
      <c r="ACF68" s="24"/>
      <c r="ACG68" s="24"/>
      <c r="ACH68" s="24"/>
      <c r="ACI68" s="24"/>
      <c r="ACJ68" s="24"/>
      <c r="ACK68" s="24"/>
      <c r="ACL68" s="24"/>
      <c r="ACM68" s="24"/>
      <c r="ACN68" s="24"/>
      <c r="ACO68" s="24"/>
      <c r="ACP68" s="24"/>
      <c r="ACQ68" s="24"/>
      <c r="ACR68" s="24"/>
      <c r="ACS68" s="24"/>
      <c r="ACT68" s="24"/>
      <c r="ACU68" s="24"/>
      <c r="ACV68" s="24"/>
      <c r="ACW68" s="24"/>
      <c r="ACX68" s="24"/>
      <c r="ACY68" s="24"/>
      <c r="ACZ68" s="24"/>
      <c r="ADA68" s="24"/>
      <c r="ADB68" s="24"/>
      <c r="ADC68" s="24"/>
      <c r="ADD68" s="24"/>
      <c r="ADE68" s="24"/>
      <c r="ADF68" s="24"/>
      <c r="ADG68" s="24"/>
      <c r="ADH68" s="24"/>
      <c r="ADI68" s="24"/>
      <c r="ADJ68" s="24"/>
      <c r="ADK68" s="24"/>
      <c r="ADL68" s="24"/>
      <c r="ADM68" s="24"/>
      <c r="ADN68" s="24"/>
      <c r="ADO68" s="24"/>
      <c r="ADP68" s="24"/>
      <c r="ADQ68" s="24"/>
      <c r="ADR68" s="24"/>
      <c r="ADS68" s="24"/>
      <c r="ADT68" s="24"/>
      <c r="ADU68" s="24"/>
      <c r="ADV68" s="24"/>
      <c r="ADW68" s="24"/>
      <c r="ADX68" s="24"/>
      <c r="ADY68" s="24"/>
      <c r="ADZ68" s="24"/>
      <c r="AEA68" s="24"/>
      <c r="AEB68" s="24"/>
      <c r="AEC68" s="24"/>
      <c r="AED68" s="24"/>
      <c r="AEE68" s="24"/>
      <c r="AEF68" s="24"/>
      <c r="AEG68" s="24"/>
      <c r="AEH68" s="24"/>
      <c r="AEI68" s="24"/>
      <c r="AEJ68" s="24"/>
      <c r="AEK68" s="24"/>
      <c r="AEL68" s="24"/>
      <c r="AEM68" s="24"/>
      <c r="AEN68" s="24"/>
      <c r="AEO68" s="24"/>
      <c r="AEP68" s="24"/>
      <c r="AEQ68" s="24"/>
      <c r="AER68" s="24"/>
      <c r="AES68" s="24"/>
      <c r="AET68" s="24"/>
      <c r="AEU68" s="24"/>
      <c r="AEV68" s="24"/>
      <c r="AEW68" s="24"/>
      <c r="AEX68" s="24"/>
      <c r="AEY68" s="24"/>
      <c r="AEZ68" s="24"/>
      <c r="AFA68" s="24"/>
      <c r="AFB68" s="24"/>
      <c r="AFC68" s="24"/>
      <c r="AFD68" s="24"/>
      <c r="AFE68" s="24"/>
      <c r="AFF68" s="24"/>
      <c r="AFG68" s="24"/>
      <c r="AFH68" s="24"/>
      <c r="AFI68" s="24"/>
      <c r="AFJ68" s="24"/>
      <c r="AFK68" s="24"/>
      <c r="AFL68" s="24"/>
      <c r="AFM68" s="24"/>
      <c r="AFN68" s="24"/>
      <c r="AFO68" s="24"/>
      <c r="AFP68" s="24"/>
      <c r="AFQ68" s="24"/>
      <c r="AFR68" s="24"/>
      <c r="AFS68" s="24"/>
      <c r="AFT68" s="24"/>
      <c r="AFU68" s="24"/>
      <c r="AFV68" s="24"/>
      <c r="AFW68" s="24"/>
      <c r="AFX68" s="24"/>
      <c r="AFY68" s="24"/>
      <c r="AFZ68" s="24"/>
      <c r="AGA68" s="24"/>
      <c r="AGB68" s="24"/>
      <c r="AGC68" s="24"/>
      <c r="AGD68" s="24"/>
      <c r="AGE68" s="24"/>
      <c r="AGF68" s="24"/>
      <c r="AGG68" s="24"/>
      <c r="AGH68" s="24"/>
      <c r="AGI68" s="24"/>
      <c r="AGJ68" s="24"/>
      <c r="AGK68" s="24"/>
      <c r="AGL68" s="24"/>
      <c r="AGM68" s="24"/>
      <c r="AGN68" s="24"/>
      <c r="AGO68" s="24"/>
      <c r="AGP68" s="24"/>
      <c r="AGQ68" s="24"/>
      <c r="AGR68" s="24"/>
      <c r="AGS68" s="24"/>
      <c r="AGT68" s="24"/>
      <c r="AGU68" s="24"/>
      <c r="AGV68" s="24"/>
      <c r="AGW68" s="24"/>
      <c r="AGX68" s="24"/>
      <c r="AGY68" s="24"/>
      <c r="AGZ68" s="24"/>
      <c r="AHA68" s="24"/>
      <c r="AHB68" s="24"/>
      <c r="AHC68" s="24"/>
      <c r="AHD68" s="24"/>
      <c r="AHE68" s="24"/>
      <c r="AHF68" s="24"/>
      <c r="AHG68" s="24"/>
      <c r="AHH68" s="24"/>
      <c r="AHI68" s="24"/>
      <c r="AHJ68" s="24"/>
      <c r="AHK68" s="24"/>
      <c r="AHL68" s="24"/>
      <c r="AHM68" s="24"/>
      <c r="AHN68" s="24"/>
      <c r="AHO68" s="24"/>
      <c r="AHP68" s="24"/>
      <c r="AHQ68" s="24"/>
      <c r="AHR68" s="24"/>
      <c r="AHS68" s="24"/>
      <c r="AHT68" s="24"/>
      <c r="AHU68" s="24"/>
      <c r="AHV68" s="24"/>
      <c r="AHW68" s="24"/>
      <c r="AHX68" s="24"/>
      <c r="AHY68" s="24"/>
      <c r="AHZ68" s="24"/>
      <c r="AIA68" s="24"/>
      <c r="AIB68" s="24"/>
      <c r="AIC68" s="24"/>
      <c r="AID68" s="24"/>
      <c r="AIE68" s="24"/>
      <c r="AIF68" s="24"/>
      <c r="AIG68" s="24"/>
      <c r="AIH68" s="24"/>
      <c r="AII68" s="24"/>
      <c r="AIJ68" s="24"/>
      <c r="AIK68" s="24"/>
      <c r="AIL68" s="24"/>
      <c r="AIM68" s="24"/>
      <c r="AIN68" s="24"/>
      <c r="AIO68" s="24"/>
      <c r="AIP68" s="24"/>
      <c r="AIQ68" s="24"/>
      <c r="AIR68" s="24"/>
      <c r="AIS68" s="24"/>
      <c r="AIT68" s="24"/>
      <c r="AIU68" s="24"/>
      <c r="AIV68" s="24"/>
      <c r="AIW68" s="24"/>
      <c r="AIX68" s="24"/>
      <c r="AIY68" s="24"/>
      <c r="AIZ68" s="24"/>
      <c r="AJA68" s="24"/>
      <c r="AJB68" s="24"/>
      <c r="AJC68" s="24"/>
      <c r="AJD68" s="24"/>
      <c r="AJE68" s="24"/>
      <c r="AJF68" s="24"/>
      <c r="AJG68" s="24"/>
      <c r="AJH68" s="24"/>
      <c r="AJI68" s="24"/>
      <c r="AJJ68" s="24"/>
      <c r="AJK68" s="24"/>
      <c r="AJL68" s="24"/>
      <c r="AJM68" s="24"/>
      <c r="AJN68" s="24"/>
      <c r="AJO68" s="24"/>
      <c r="AJP68" s="24"/>
      <c r="AJQ68" s="24"/>
      <c r="AJR68" s="24"/>
      <c r="AJS68" s="24"/>
      <c r="AJT68" s="24"/>
      <c r="AJU68" s="24"/>
      <c r="AJV68" s="24"/>
      <c r="AJW68" s="24"/>
      <c r="AJX68" s="24"/>
      <c r="AJY68" s="24"/>
      <c r="AJZ68" s="24"/>
      <c r="AKA68" s="24"/>
      <c r="AKB68" s="24"/>
      <c r="AKC68" s="24"/>
      <c r="AKD68" s="24"/>
      <c r="AKE68" s="24"/>
      <c r="AKF68" s="24"/>
      <c r="AKG68" s="24"/>
      <c r="AKH68" s="24"/>
      <c r="AKI68" s="24"/>
      <c r="AKJ68" s="24"/>
      <c r="AKK68" s="24"/>
      <c r="AKL68" s="24"/>
      <c r="AKM68" s="24"/>
      <c r="AKN68" s="24"/>
      <c r="AKO68" s="24"/>
      <c r="AKP68" s="24"/>
      <c r="AKQ68" s="24"/>
      <c r="AKR68" s="24"/>
      <c r="AKS68" s="24"/>
      <c r="AKT68" s="24"/>
      <c r="AKU68" s="24"/>
      <c r="AKV68" s="24"/>
      <c r="AKW68" s="24"/>
      <c r="AKX68" s="24"/>
      <c r="AKY68" s="24"/>
      <c r="AKZ68" s="24"/>
      <c r="ALA68" s="24"/>
      <c r="ALB68" s="24"/>
      <c r="ALC68" s="24"/>
      <c r="ALD68" s="24"/>
      <c r="ALE68" s="24"/>
      <c r="ALF68" s="24"/>
      <c r="ALG68" s="24"/>
      <c r="ALH68" s="24"/>
      <c r="ALI68" s="24"/>
      <c r="ALJ68" s="24"/>
      <c r="ALK68" s="24"/>
      <c r="ALL68" s="24"/>
      <c r="ALM68" s="24"/>
      <c r="ALN68" s="24"/>
      <c r="ALO68" s="24"/>
      <c r="ALP68" s="24"/>
      <c r="ALQ68" s="24"/>
      <c r="ALR68" s="24"/>
      <c r="ALS68" s="24"/>
      <c r="ALT68" s="24"/>
      <c r="ALU68" s="24"/>
      <c r="ALV68" s="24"/>
      <c r="ALW68" s="24"/>
      <c r="ALX68" s="24"/>
      <c r="ALY68" s="24"/>
      <c r="ALZ68" s="24"/>
      <c r="AMA68" s="24"/>
      <c r="AMB68" s="24"/>
      <c r="AMC68" s="24"/>
      <c r="AMD68" s="24"/>
      <c r="AME68" s="24"/>
      <c r="AMF68" s="24"/>
      <c r="AMG68" s="24"/>
      <c r="AMH68" s="24"/>
      <c r="AMI68" s="24"/>
      <c r="AMJ68" s="24"/>
    </row>
    <row r="69" spans="1:1024" ht="63">
      <c r="A69" s="32" t="s">
        <v>264</v>
      </c>
      <c r="B69" s="33" t="s">
        <v>296</v>
      </c>
      <c r="C69" s="34" t="s">
        <v>297</v>
      </c>
      <c r="D69" s="34" t="s">
        <v>298</v>
      </c>
      <c r="E69" s="35" t="s">
        <v>299</v>
      </c>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c r="IG69" s="24"/>
      <c r="IH69" s="24"/>
      <c r="II69" s="24"/>
      <c r="IJ69" s="24"/>
      <c r="IK69" s="24"/>
      <c r="IL69" s="24"/>
      <c r="IM69" s="24"/>
      <c r="IN69" s="24"/>
      <c r="IO69" s="24"/>
      <c r="IP69" s="24"/>
      <c r="IQ69" s="24"/>
      <c r="IR69" s="24"/>
      <c r="IS69" s="24"/>
      <c r="IT69" s="24"/>
      <c r="IU69" s="24"/>
      <c r="IV69" s="24"/>
      <c r="IW69" s="24"/>
      <c r="IX69" s="24"/>
      <c r="IY69" s="24"/>
      <c r="IZ69" s="24"/>
      <c r="JA69" s="24"/>
      <c r="JB69" s="24"/>
      <c r="JC69" s="24"/>
      <c r="JD69" s="24"/>
      <c r="JE69" s="24"/>
      <c r="JF69" s="24"/>
      <c r="JG69" s="24"/>
      <c r="JH69" s="24"/>
      <c r="JI69" s="24"/>
      <c r="JJ69" s="24"/>
      <c r="JK69" s="24"/>
      <c r="JL69" s="24"/>
      <c r="JM69" s="24"/>
      <c r="JN69" s="24"/>
      <c r="JO69" s="24"/>
      <c r="JP69" s="24"/>
      <c r="JQ69" s="24"/>
      <c r="JR69" s="24"/>
      <c r="JS69" s="24"/>
      <c r="JT69" s="24"/>
      <c r="JU69" s="24"/>
      <c r="JV69" s="24"/>
      <c r="JW69" s="24"/>
      <c r="JX69" s="24"/>
      <c r="JY69" s="24"/>
      <c r="JZ69" s="24"/>
      <c r="KA69" s="24"/>
      <c r="KB69" s="24"/>
      <c r="KC69" s="24"/>
      <c r="KD69" s="24"/>
      <c r="KE69" s="24"/>
      <c r="KF69" s="24"/>
      <c r="KG69" s="24"/>
      <c r="KH69" s="24"/>
      <c r="KI69" s="24"/>
      <c r="KJ69" s="24"/>
      <c r="KK69" s="24"/>
      <c r="KL69" s="24"/>
      <c r="KM69" s="24"/>
      <c r="KN69" s="24"/>
      <c r="KO69" s="24"/>
      <c r="KP69" s="24"/>
      <c r="KQ69" s="24"/>
      <c r="KR69" s="24"/>
      <c r="KS69" s="24"/>
      <c r="KT69" s="24"/>
      <c r="KU69" s="24"/>
      <c r="KV69" s="24"/>
      <c r="KW69" s="24"/>
      <c r="KX69" s="24"/>
      <c r="KY69" s="24"/>
      <c r="KZ69" s="24"/>
      <c r="LA69" s="24"/>
      <c r="LB69" s="24"/>
      <c r="LC69" s="24"/>
      <c r="LD69" s="24"/>
      <c r="LE69" s="24"/>
      <c r="LF69" s="24"/>
      <c r="LG69" s="24"/>
      <c r="LH69" s="24"/>
      <c r="LI69" s="24"/>
      <c r="LJ69" s="24"/>
      <c r="LK69" s="24"/>
      <c r="LL69" s="24"/>
      <c r="LM69" s="24"/>
      <c r="LN69" s="24"/>
      <c r="LO69" s="24"/>
      <c r="LP69" s="24"/>
      <c r="LQ69" s="24"/>
      <c r="LR69" s="24"/>
      <c r="LS69" s="24"/>
      <c r="LT69" s="24"/>
      <c r="LU69" s="24"/>
      <c r="LV69" s="24"/>
      <c r="LW69" s="24"/>
      <c r="LX69" s="24"/>
      <c r="LY69" s="24"/>
      <c r="LZ69" s="24"/>
      <c r="MA69" s="24"/>
      <c r="MB69" s="24"/>
      <c r="MC69" s="24"/>
      <c r="MD69" s="24"/>
      <c r="ME69" s="24"/>
      <c r="MF69" s="24"/>
      <c r="MG69" s="24"/>
      <c r="MH69" s="24"/>
      <c r="MI69" s="24"/>
      <c r="MJ69" s="24"/>
      <c r="MK69" s="24"/>
      <c r="ML69" s="24"/>
      <c r="MM69" s="24"/>
      <c r="MN69" s="24"/>
      <c r="MO69" s="24"/>
      <c r="MP69" s="24"/>
      <c r="MQ69" s="24"/>
      <c r="MR69" s="24"/>
      <c r="MS69" s="24"/>
      <c r="MT69" s="24"/>
      <c r="MU69" s="24"/>
      <c r="MV69" s="24"/>
      <c r="MW69" s="24"/>
      <c r="MX69" s="24"/>
      <c r="MY69" s="24"/>
      <c r="MZ69" s="24"/>
      <c r="NA69" s="24"/>
      <c r="NB69" s="24"/>
      <c r="NC69" s="24"/>
      <c r="ND69" s="24"/>
      <c r="NE69" s="24"/>
      <c r="NF69" s="24"/>
      <c r="NG69" s="24"/>
      <c r="NH69" s="24"/>
      <c r="NI69" s="24"/>
      <c r="NJ69" s="24"/>
      <c r="NK69" s="24"/>
      <c r="NL69" s="24"/>
      <c r="NM69" s="24"/>
      <c r="NN69" s="24"/>
      <c r="NO69" s="24"/>
      <c r="NP69" s="24"/>
      <c r="NQ69" s="24"/>
      <c r="NR69" s="24"/>
      <c r="NS69" s="24"/>
      <c r="NT69" s="24"/>
      <c r="NU69" s="24"/>
      <c r="NV69" s="24"/>
      <c r="NW69" s="24"/>
      <c r="NX69" s="24"/>
      <c r="NY69" s="24"/>
      <c r="NZ69" s="24"/>
      <c r="OA69" s="24"/>
      <c r="OB69" s="24"/>
      <c r="OC69" s="24"/>
      <c r="OD69" s="24"/>
      <c r="OE69" s="24"/>
      <c r="OF69" s="24"/>
      <c r="OG69" s="24"/>
      <c r="OH69" s="24"/>
      <c r="OI69" s="24"/>
      <c r="OJ69" s="24"/>
      <c r="OK69" s="24"/>
      <c r="OL69" s="24"/>
      <c r="OM69" s="24"/>
      <c r="ON69" s="24"/>
      <c r="OO69" s="24"/>
      <c r="OP69" s="24"/>
      <c r="OQ69" s="24"/>
      <c r="OR69" s="24"/>
      <c r="OS69" s="24"/>
      <c r="OT69" s="24"/>
      <c r="OU69" s="24"/>
      <c r="OV69" s="24"/>
      <c r="OW69" s="24"/>
      <c r="OX69" s="24"/>
      <c r="OY69" s="24"/>
      <c r="OZ69" s="24"/>
      <c r="PA69" s="24"/>
      <c r="PB69" s="24"/>
      <c r="PC69" s="24"/>
      <c r="PD69" s="24"/>
      <c r="PE69" s="24"/>
      <c r="PF69" s="24"/>
      <c r="PG69" s="24"/>
      <c r="PH69" s="24"/>
      <c r="PI69" s="24"/>
      <c r="PJ69" s="24"/>
      <c r="PK69" s="24"/>
      <c r="PL69" s="24"/>
      <c r="PM69" s="24"/>
      <c r="PN69" s="24"/>
      <c r="PO69" s="24"/>
      <c r="PP69" s="24"/>
      <c r="PQ69" s="24"/>
      <c r="PR69" s="24"/>
      <c r="PS69" s="24"/>
      <c r="PT69" s="24"/>
      <c r="PU69" s="24"/>
      <c r="PV69" s="24"/>
      <c r="PW69" s="24"/>
      <c r="PX69" s="24"/>
      <c r="PY69" s="24"/>
      <c r="PZ69" s="24"/>
      <c r="QA69" s="24"/>
      <c r="QB69" s="24"/>
      <c r="QC69" s="24"/>
      <c r="QD69" s="24"/>
      <c r="QE69" s="24"/>
      <c r="QF69" s="24"/>
      <c r="QG69" s="24"/>
      <c r="QH69" s="24"/>
      <c r="QI69" s="24"/>
      <c r="QJ69" s="24"/>
      <c r="QK69" s="24"/>
      <c r="QL69" s="24"/>
      <c r="QM69" s="24"/>
      <c r="QN69" s="24"/>
      <c r="QO69" s="24"/>
      <c r="QP69" s="24"/>
      <c r="QQ69" s="24"/>
      <c r="QR69" s="24"/>
      <c r="QS69" s="24"/>
      <c r="QT69" s="24"/>
      <c r="QU69" s="24"/>
      <c r="QV69" s="24"/>
      <c r="QW69" s="24"/>
      <c r="QX69" s="24"/>
      <c r="QY69" s="24"/>
      <c r="QZ69" s="24"/>
      <c r="RA69" s="24"/>
      <c r="RB69" s="24"/>
      <c r="RC69" s="24"/>
      <c r="RD69" s="24"/>
      <c r="RE69" s="24"/>
      <c r="RF69" s="24"/>
      <c r="RG69" s="24"/>
      <c r="RH69" s="24"/>
      <c r="RI69" s="24"/>
      <c r="RJ69" s="24"/>
      <c r="RK69" s="24"/>
      <c r="RL69" s="24"/>
      <c r="RM69" s="24"/>
      <c r="RN69" s="24"/>
      <c r="RO69" s="24"/>
      <c r="RP69" s="24"/>
      <c r="RQ69" s="24"/>
      <c r="RR69" s="24"/>
      <c r="RS69" s="24"/>
      <c r="RT69" s="24"/>
      <c r="RU69" s="24"/>
      <c r="RV69" s="24"/>
      <c r="RW69" s="24"/>
      <c r="RX69" s="24"/>
      <c r="RY69" s="24"/>
      <c r="RZ69" s="24"/>
      <c r="SA69" s="24"/>
      <c r="SB69" s="24"/>
      <c r="SC69" s="24"/>
      <c r="SD69" s="24"/>
      <c r="SE69" s="24"/>
      <c r="SF69" s="24"/>
      <c r="SG69" s="24"/>
      <c r="SH69" s="24"/>
      <c r="SI69" s="24"/>
      <c r="SJ69" s="24"/>
      <c r="SK69" s="24"/>
      <c r="SL69" s="24"/>
      <c r="SM69" s="24"/>
      <c r="SN69" s="24"/>
      <c r="SO69" s="24"/>
      <c r="SP69" s="24"/>
      <c r="SQ69" s="24"/>
      <c r="SR69" s="24"/>
      <c r="SS69" s="24"/>
      <c r="ST69" s="24"/>
      <c r="SU69" s="24"/>
      <c r="SV69" s="24"/>
      <c r="SW69" s="24"/>
      <c r="SX69" s="24"/>
      <c r="SY69" s="24"/>
      <c r="SZ69" s="24"/>
      <c r="TA69" s="24"/>
      <c r="TB69" s="24"/>
      <c r="TC69" s="24"/>
      <c r="TD69" s="24"/>
      <c r="TE69" s="24"/>
      <c r="TF69" s="24"/>
      <c r="TG69" s="24"/>
      <c r="TH69" s="24"/>
      <c r="TI69" s="24"/>
      <c r="TJ69" s="24"/>
      <c r="TK69" s="24"/>
      <c r="TL69" s="24"/>
      <c r="TM69" s="24"/>
      <c r="TN69" s="24"/>
      <c r="TO69" s="24"/>
      <c r="TP69" s="24"/>
      <c r="TQ69" s="24"/>
      <c r="TR69" s="24"/>
      <c r="TS69" s="24"/>
      <c r="TT69" s="24"/>
      <c r="TU69" s="24"/>
      <c r="TV69" s="24"/>
      <c r="TW69" s="24"/>
      <c r="TX69" s="24"/>
      <c r="TY69" s="24"/>
      <c r="TZ69" s="24"/>
      <c r="UA69" s="24"/>
      <c r="UB69" s="24"/>
      <c r="UC69" s="24"/>
      <c r="UD69" s="24"/>
      <c r="UE69" s="24"/>
      <c r="UF69" s="24"/>
      <c r="UG69" s="24"/>
      <c r="UH69" s="24"/>
      <c r="UI69" s="24"/>
      <c r="UJ69" s="24"/>
      <c r="UK69" s="24"/>
      <c r="UL69" s="24"/>
      <c r="UM69" s="24"/>
      <c r="UN69" s="24"/>
      <c r="UO69" s="24"/>
      <c r="UP69" s="24"/>
      <c r="UQ69" s="24"/>
      <c r="UR69" s="24"/>
      <c r="US69" s="24"/>
      <c r="UT69" s="24"/>
      <c r="UU69" s="24"/>
      <c r="UV69" s="24"/>
      <c r="UW69" s="24"/>
      <c r="UX69" s="24"/>
      <c r="UY69" s="24"/>
      <c r="UZ69" s="24"/>
      <c r="VA69" s="24"/>
      <c r="VB69" s="24"/>
      <c r="VC69" s="24"/>
      <c r="VD69" s="24"/>
      <c r="VE69" s="24"/>
      <c r="VF69" s="24"/>
      <c r="VG69" s="24"/>
      <c r="VH69" s="24"/>
      <c r="VI69" s="24"/>
      <c r="VJ69" s="24"/>
      <c r="VK69" s="24"/>
      <c r="VL69" s="24"/>
      <c r="VM69" s="24"/>
      <c r="VN69" s="24"/>
      <c r="VO69" s="24"/>
      <c r="VP69" s="24"/>
      <c r="VQ69" s="24"/>
      <c r="VR69" s="24"/>
      <c r="VS69" s="24"/>
      <c r="VT69" s="24"/>
      <c r="VU69" s="24"/>
      <c r="VV69" s="24"/>
      <c r="VW69" s="24"/>
      <c r="VX69" s="24"/>
      <c r="VY69" s="24"/>
      <c r="VZ69" s="24"/>
      <c r="WA69" s="24"/>
      <c r="WB69" s="24"/>
      <c r="WC69" s="24"/>
      <c r="WD69" s="24"/>
      <c r="WE69" s="24"/>
      <c r="WF69" s="24"/>
      <c r="WG69" s="24"/>
      <c r="WH69" s="24"/>
      <c r="WI69" s="24"/>
      <c r="WJ69" s="24"/>
      <c r="WK69" s="24"/>
      <c r="WL69" s="24"/>
      <c r="WM69" s="24"/>
      <c r="WN69" s="24"/>
      <c r="WO69" s="24"/>
      <c r="WP69" s="24"/>
      <c r="WQ69" s="24"/>
      <c r="WR69" s="24"/>
      <c r="WS69" s="24"/>
      <c r="WT69" s="24"/>
      <c r="WU69" s="24"/>
      <c r="WV69" s="24"/>
      <c r="WW69" s="24"/>
      <c r="WX69" s="24"/>
      <c r="WY69" s="24"/>
      <c r="WZ69" s="24"/>
      <c r="XA69" s="24"/>
      <c r="XB69" s="24"/>
      <c r="XC69" s="24"/>
      <c r="XD69" s="24"/>
      <c r="XE69" s="24"/>
      <c r="XF69" s="24"/>
      <c r="XG69" s="24"/>
      <c r="XH69" s="24"/>
      <c r="XI69" s="24"/>
      <c r="XJ69" s="24"/>
      <c r="XK69" s="24"/>
      <c r="XL69" s="24"/>
      <c r="XM69" s="24"/>
      <c r="XN69" s="24"/>
      <c r="XO69" s="24"/>
      <c r="XP69" s="24"/>
      <c r="XQ69" s="24"/>
      <c r="XR69" s="24"/>
      <c r="XS69" s="24"/>
      <c r="XT69" s="24"/>
      <c r="XU69" s="24"/>
      <c r="XV69" s="24"/>
      <c r="XW69" s="24"/>
      <c r="XX69" s="24"/>
      <c r="XY69" s="24"/>
      <c r="XZ69" s="24"/>
      <c r="YA69" s="24"/>
      <c r="YB69" s="24"/>
      <c r="YC69" s="24"/>
      <c r="YD69" s="24"/>
      <c r="YE69" s="24"/>
      <c r="YF69" s="24"/>
      <c r="YG69" s="24"/>
      <c r="YH69" s="24"/>
      <c r="YI69" s="24"/>
      <c r="YJ69" s="24"/>
      <c r="YK69" s="24"/>
      <c r="YL69" s="24"/>
      <c r="YM69" s="24"/>
      <c r="YN69" s="24"/>
      <c r="YO69" s="24"/>
      <c r="YP69" s="24"/>
      <c r="YQ69" s="24"/>
      <c r="YR69" s="24"/>
      <c r="YS69" s="24"/>
      <c r="YT69" s="24"/>
      <c r="YU69" s="24"/>
      <c r="YV69" s="24"/>
      <c r="YW69" s="24"/>
      <c r="YX69" s="24"/>
      <c r="YY69" s="24"/>
      <c r="YZ69" s="24"/>
      <c r="ZA69" s="24"/>
      <c r="ZB69" s="24"/>
      <c r="ZC69" s="24"/>
      <c r="ZD69" s="24"/>
      <c r="ZE69" s="24"/>
      <c r="ZF69" s="24"/>
      <c r="ZG69" s="24"/>
      <c r="ZH69" s="24"/>
      <c r="ZI69" s="24"/>
      <c r="ZJ69" s="24"/>
      <c r="ZK69" s="24"/>
      <c r="ZL69" s="24"/>
      <c r="ZM69" s="24"/>
      <c r="ZN69" s="24"/>
      <c r="ZO69" s="24"/>
      <c r="ZP69" s="24"/>
      <c r="ZQ69" s="24"/>
      <c r="ZR69" s="24"/>
      <c r="ZS69" s="24"/>
      <c r="ZT69" s="24"/>
      <c r="ZU69" s="24"/>
      <c r="ZV69" s="24"/>
      <c r="ZW69" s="24"/>
      <c r="ZX69" s="24"/>
      <c r="ZY69" s="24"/>
      <c r="ZZ69" s="24"/>
      <c r="AAA69" s="24"/>
      <c r="AAB69" s="24"/>
      <c r="AAC69" s="24"/>
      <c r="AAD69" s="24"/>
      <c r="AAE69" s="24"/>
      <c r="AAF69" s="24"/>
      <c r="AAG69" s="24"/>
      <c r="AAH69" s="24"/>
      <c r="AAI69" s="24"/>
      <c r="AAJ69" s="24"/>
      <c r="AAK69" s="24"/>
      <c r="AAL69" s="24"/>
      <c r="AAM69" s="24"/>
      <c r="AAN69" s="24"/>
      <c r="AAO69" s="24"/>
      <c r="AAP69" s="24"/>
      <c r="AAQ69" s="24"/>
      <c r="AAR69" s="24"/>
      <c r="AAS69" s="24"/>
      <c r="AAT69" s="24"/>
      <c r="AAU69" s="24"/>
      <c r="AAV69" s="24"/>
      <c r="AAW69" s="24"/>
      <c r="AAX69" s="24"/>
      <c r="AAY69" s="24"/>
      <c r="AAZ69" s="24"/>
      <c r="ABA69" s="24"/>
      <c r="ABB69" s="24"/>
      <c r="ABC69" s="24"/>
      <c r="ABD69" s="24"/>
      <c r="ABE69" s="24"/>
      <c r="ABF69" s="24"/>
      <c r="ABG69" s="24"/>
      <c r="ABH69" s="24"/>
      <c r="ABI69" s="24"/>
      <c r="ABJ69" s="24"/>
      <c r="ABK69" s="24"/>
      <c r="ABL69" s="24"/>
      <c r="ABM69" s="24"/>
      <c r="ABN69" s="24"/>
      <c r="ABO69" s="24"/>
      <c r="ABP69" s="24"/>
      <c r="ABQ69" s="24"/>
      <c r="ABR69" s="24"/>
      <c r="ABS69" s="24"/>
      <c r="ABT69" s="24"/>
      <c r="ABU69" s="24"/>
      <c r="ABV69" s="24"/>
      <c r="ABW69" s="24"/>
      <c r="ABX69" s="24"/>
      <c r="ABY69" s="24"/>
      <c r="ABZ69" s="24"/>
      <c r="ACA69" s="24"/>
      <c r="ACB69" s="24"/>
      <c r="ACC69" s="24"/>
      <c r="ACD69" s="24"/>
      <c r="ACE69" s="24"/>
      <c r="ACF69" s="24"/>
      <c r="ACG69" s="24"/>
      <c r="ACH69" s="24"/>
      <c r="ACI69" s="24"/>
      <c r="ACJ69" s="24"/>
      <c r="ACK69" s="24"/>
      <c r="ACL69" s="24"/>
      <c r="ACM69" s="24"/>
      <c r="ACN69" s="24"/>
      <c r="ACO69" s="24"/>
      <c r="ACP69" s="24"/>
      <c r="ACQ69" s="24"/>
      <c r="ACR69" s="24"/>
      <c r="ACS69" s="24"/>
      <c r="ACT69" s="24"/>
      <c r="ACU69" s="24"/>
      <c r="ACV69" s="24"/>
      <c r="ACW69" s="24"/>
      <c r="ACX69" s="24"/>
      <c r="ACY69" s="24"/>
      <c r="ACZ69" s="24"/>
      <c r="ADA69" s="24"/>
      <c r="ADB69" s="24"/>
      <c r="ADC69" s="24"/>
      <c r="ADD69" s="24"/>
      <c r="ADE69" s="24"/>
      <c r="ADF69" s="24"/>
      <c r="ADG69" s="24"/>
      <c r="ADH69" s="24"/>
      <c r="ADI69" s="24"/>
      <c r="ADJ69" s="24"/>
      <c r="ADK69" s="24"/>
      <c r="ADL69" s="24"/>
      <c r="ADM69" s="24"/>
      <c r="ADN69" s="24"/>
      <c r="ADO69" s="24"/>
      <c r="ADP69" s="24"/>
      <c r="ADQ69" s="24"/>
      <c r="ADR69" s="24"/>
      <c r="ADS69" s="24"/>
      <c r="ADT69" s="24"/>
      <c r="ADU69" s="24"/>
      <c r="ADV69" s="24"/>
      <c r="ADW69" s="24"/>
      <c r="ADX69" s="24"/>
      <c r="ADY69" s="24"/>
      <c r="ADZ69" s="24"/>
      <c r="AEA69" s="24"/>
      <c r="AEB69" s="24"/>
      <c r="AEC69" s="24"/>
      <c r="AED69" s="24"/>
      <c r="AEE69" s="24"/>
      <c r="AEF69" s="24"/>
      <c r="AEG69" s="24"/>
      <c r="AEH69" s="24"/>
      <c r="AEI69" s="24"/>
      <c r="AEJ69" s="24"/>
      <c r="AEK69" s="24"/>
      <c r="AEL69" s="24"/>
      <c r="AEM69" s="24"/>
      <c r="AEN69" s="24"/>
      <c r="AEO69" s="24"/>
      <c r="AEP69" s="24"/>
      <c r="AEQ69" s="24"/>
      <c r="AER69" s="24"/>
      <c r="AES69" s="24"/>
      <c r="AET69" s="24"/>
      <c r="AEU69" s="24"/>
      <c r="AEV69" s="24"/>
      <c r="AEW69" s="24"/>
      <c r="AEX69" s="24"/>
      <c r="AEY69" s="24"/>
      <c r="AEZ69" s="24"/>
      <c r="AFA69" s="24"/>
      <c r="AFB69" s="24"/>
      <c r="AFC69" s="24"/>
      <c r="AFD69" s="24"/>
      <c r="AFE69" s="24"/>
      <c r="AFF69" s="24"/>
      <c r="AFG69" s="24"/>
      <c r="AFH69" s="24"/>
      <c r="AFI69" s="24"/>
      <c r="AFJ69" s="24"/>
      <c r="AFK69" s="24"/>
      <c r="AFL69" s="24"/>
      <c r="AFM69" s="24"/>
      <c r="AFN69" s="24"/>
      <c r="AFO69" s="24"/>
      <c r="AFP69" s="24"/>
      <c r="AFQ69" s="24"/>
      <c r="AFR69" s="24"/>
      <c r="AFS69" s="24"/>
      <c r="AFT69" s="24"/>
      <c r="AFU69" s="24"/>
      <c r="AFV69" s="24"/>
      <c r="AFW69" s="24"/>
      <c r="AFX69" s="24"/>
      <c r="AFY69" s="24"/>
      <c r="AFZ69" s="24"/>
      <c r="AGA69" s="24"/>
      <c r="AGB69" s="24"/>
      <c r="AGC69" s="24"/>
      <c r="AGD69" s="24"/>
      <c r="AGE69" s="24"/>
      <c r="AGF69" s="24"/>
      <c r="AGG69" s="24"/>
      <c r="AGH69" s="24"/>
      <c r="AGI69" s="24"/>
      <c r="AGJ69" s="24"/>
      <c r="AGK69" s="24"/>
      <c r="AGL69" s="24"/>
      <c r="AGM69" s="24"/>
      <c r="AGN69" s="24"/>
      <c r="AGO69" s="24"/>
      <c r="AGP69" s="24"/>
      <c r="AGQ69" s="24"/>
      <c r="AGR69" s="24"/>
      <c r="AGS69" s="24"/>
      <c r="AGT69" s="24"/>
      <c r="AGU69" s="24"/>
      <c r="AGV69" s="24"/>
      <c r="AGW69" s="24"/>
      <c r="AGX69" s="24"/>
      <c r="AGY69" s="24"/>
      <c r="AGZ69" s="24"/>
      <c r="AHA69" s="24"/>
      <c r="AHB69" s="24"/>
      <c r="AHC69" s="24"/>
      <c r="AHD69" s="24"/>
      <c r="AHE69" s="24"/>
      <c r="AHF69" s="24"/>
      <c r="AHG69" s="24"/>
      <c r="AHH69" s="24"/>
      <c r="AHI69" s="24"/>
      <c r="AHJ69" s="24"/>
      <c r="AHK69" s="24"/>
      <c r="AHL69" s="24"/>
      <c r="AHM69" s="24"/>
      <c r="AHN69" s="24"/>
      <c r="AHO69" s="24"/>
      <c r="AHP69" s="24"/>
      <c r="AHQ69" s="24"/>
      <c r="AHR69" s="24"/>
      <c r="AHS69" s="24"/>
      <c r="AHT69" s="24"/>
      <c r="AHU69" s="24"/>
      <c r="AHV69" s="24"/>
      <c r="AHW69" s="24"/>
      <c r="AHX69" s="24"/>
      <c r="AHY69" s="24"/>
      <c r="AHZ69" s="24"/>
      <c r="AIA69" s="24"/>
      <c r="AIB69" s="24"/>
      <c r="AIC69" s="24"/>
      <c r="AID69" s="24"/>
      <c r="AIE69" s="24"/>
      <c r="AIF69" s="24"/>
      <c r="AIG69" s="24"/>
      <c r="AIH69" s="24"/>
      <c r="AII69" s="24"/>
      <c r="AIJ69" s="24"/>
      <c r="AIK69" s="24"/>
      <c r="AIL69" s="24"/>
      <c r="AIM69" s="24"/>
      <c r="AIN69" s="24"/>
      <c r="AIO69" s="24"/>
      <c r="AIP69" s="24"/>
      <c r="AIQ69" s="24"/>
      <c r="AIR69" s="24"/>
      <c r="AIS69" s="24"/>
      <c r="AIT69" s="24"/>
      <c r="AIU69" s="24"/>
      <c r="AIV69" s="24"/>
      <c r="AIW69" s="24"/>
      <c r="AIX69" s="24"/>
      <c r="AIY69" s="24"/>
      <c r="AIZ69" s="24"/>
      <c r="AJA69" s="24"/>
      <c r="AJB69" s="24"/>
      <c r="AJC69" s="24"/>
      <c r="AJD69" s="24"/>
      <c r="AJE69" s="24"/>
      <c r="AJF69" s="24"/>
      <c r="AJG69" s="24"/>
      <c r="AJH69" s="24"/>
      <c r="AJI69" s="24"/>
      <c r="AJJ69" s="24"/>
      <c r="AJK69" s="24"/>
      <c r="AJL69" s="24"/>
      <c r="AJM69" s="24"/>
      <c r="AJN69" s="24"/>
      <c r="AJO69" s="24"/>
      <c r="AJP69" s="24"/>
      <c r="AJQ69" s="24"/>
      <c r="AJR69" s="24"/>
      <c r="AJS69" s="24"/>
      <c r="AJT69" s="24"/>
      <c r="AJU69" s="24"/>
      <c r="AJV69" s="24"/>
      <c r="AJW69" s="24"/>
      <c r="AJX69" s="24"/>
      <c r="AJY69" s="24"/>
      <c r="AJZ69" s="24"/>
      <c r="AKA69" s="24"/>
      <c r="AKB69" s="24"/>
      <c r="AKC69" s="24"/>
      <c r="AKD69" s="24"/>
      <c r="AKE69" s="24"/>
      <c r="AKF69" s="24"/>
      <c r="AKG69" s="24"/>
      <c r="AKH69" s="24"/>
      <c r="AKI69" s="24"/>
      <c r="AKJ69" s="24"/>
      <c r="AKK69" s="24"/>
      <c r="AKL69" s="24"/>
      <c r="AKM69" s="24"/>
      <c r="AKN69" s="24"/>
      <c r="AKO69" s="24"/>
      <c r="AKP69" s="24"/>
      <c r="AKQ69" s="24"/>
      <c r="AKR69" s="24"/>
      <c r="AKS69" s="24"/>
      <c r="AKT69" s="24"/>
      <c r="AKU69" s="24"/>
      <c r="AKV69" s="24"/>
      <c r="AKW69" s="24"/>
      <c r="AKX69" s="24"/>
      <c r="AKY69" s="24"/>
      <c r="AKZ69" s="24"/>
      <c r="ALA69" s="24"/>
      <c r="ALB69" s="24"/>
      <c r="ALC69" s="24"/>
      <c r="ALD69" s="24"/>
      <c r="ALE69" s="24"/>
      <c r="ALF69" s="24"/>
      <c r="ALG69" s="24"/>
      <c r="ALH69" s="24"/>
      <c r="ALI69" s="24"/>
      <c r="ALJ69" s="24"/>
      <c r="ALK69" s="24"/>
      <c r="ALL69" s="24"/>
      <c r="ALM69" s="24"/>
      <c r="ALN69" s="24"/>
      <c r="ALO69" s="24"/>
      <c r="ALP69" s="24"/>
      <c r="ALQ69" s="24"/>
      <c r="ALR69" s="24"/>
      <c r="ALS69" s="24"/>
      <c r="ALT69" s="24"/>
      <c r="ALU69" s="24"/>
      <c r="ALV69" s="24"/>
      <c r="ALW69" s="24"/>
      <c r="ALX69" s="24"/>
      <c r="ALY69" s="24"/>
      <c r="ALZ69" s="24"/>
      <c r="AMA69" s="24"/>
      <c r="AMB69" s="24"/>
      <c r="AMC69" s="24"/>
      <c r="AMD69" s="24"/>
      <c r="AME69" s="24"/>
      <c r="AMF69" s="24"/>
      <c r="AMG69" s="24"/>
      <c r="AMH69" s="24"/>
      <c r="AMI69" s="24"/>
      <c r="AMJ69" s="24"/>
    </row>
    <row r="70" spans="1:1024" ht="63">
      <c r="A70" s="32" t="s">
        <v>264</v>
      </c>
      <c r="B70" s="33" t="s">
        <v>300</v>
      </c>
      <c r="C70" s="34" t="s">
        <v>301</v>
      </c>
      <c r="D70" s="34" t="s">
        <v>302</v>
      </c>
      <c r="E70" s="35" t="s">
        <v>303</v>
      </c>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c r="IW70" s="24"/>
      <c r="IX70" s="24"/>
      <c r="IY70" s="24"/>
      <c r="IZ70" s="24"/>
      <c r="JA70" s="24"/>
      <c r="JB70" s="24"/>
      <c r="JC70" s="24"/>
      <c r="JD70" s="24"/>
      <c r="JE70" s="24"/>
      <c r="JF70" s="24"/>
      <c r="JG70" s="24"/>
      <c r="JH70" s="24"/>
      <c r="JI70" s="24"/>
      <c r="JJ70" s="24"/>
      <c r="JK70" s="24"/>
      <c r="JL70" s="24"/>
      <c r="JM70" s="24"/>
      <c r="JN70" s="24"/>
      <c r="JO70" s="24"/>
      <c r="JP70" s="24"/>
      <c r="JQ70" s="24"/>
      <c r="JR70" s="24"/>
      <c r="JS70" s="24"/>
      <c r="JT70" s="24"/>
      <c r="JU70" s="24"/>
      <c r="JV70" s="24"/>
      <c r="JW70" s="24"/>
      <c r="JX70" s="24"/>
      <c r="JY70" s="24"/>
      <c r="JZ70" s="24"/>
      <c r="KA70" s="24"/>
      <c r="KB70" s="24"/>
      <c r="KC70" s="24"/>
      <c r="KD70" s="24"/>
      <c r="KE70" s="24"/>
      <c r="KF70" s="24"/>
      <c r="KG70" s="24"/>
      <c r="KH70" s="24"/>
      <c r="KI70" s="24"/>
      <c r="KJ70" s="24"/>
      <c r="KK70" s="24"/>
      <c r="KL70" s="24"/>
      <c r="KM70" s="24"/>
      <c r="KN70" s="24"/>
      <c r="KO70" s="24"/>
      <c r="KP70" s="24"/>
      <c r="KQ70" s="24"/>
      <c r="KR70" s="24"/>
      <c r="KS70" s="24"/>
      <c r="KT70" s="24"/>
      <c r="KU70" s="24"/>
      <c r="KV70" s="24"/>
      <c r="KW70" s="24"/>
      <c r="KX70" s="24"/>
      <c r="KY70" s="24"/>
      <c r="KZ70" s="24"/>
      <c r="LA70" s="24"/>
      <c r="LB70" s="24"/>
      <c r="LC70" s="24"/>
      <c r="LD70" s="24"/>
      <c r="LE70" s="24"/>
      <c r="LF70" s="24"/>
      <c r="LG70" s="24"/>
      <c r="LH70" s="24"/>
      <c r="LI70" s="24"/>
      <c r="LJ70" s="24"/>
      <c r="LK70" s="24"/>
      <c r="LL70" s="24"/>
      <c r="LM70" s="24"/>
      <c r="LN70" s="24"/>
      <c r="LO70" s="24"/>
      <c r="LP70" s="24"/>
      <c r="LQ70" s="24"/>
      <c r="LR70" s="24"/>
      <c r="LS70" s="24"/>
      <c r="LT70" s="24"/>
      <c r="LU70" s="24"/>
      <c r="LV70" s="24"/>
      <c r="LW70" s="24"/>
      <c r="LX70" s="24"/>
      <c r="LY70" s="24"/>
      <c r="LZ70" s="24"/>
      <c r="MA70" s="24"/>
      <c r="MB70" s="24"/>
      <c r="MC70" s="24"/>
      <c r="MD70" s="24"/>
      <c r="ME70" s="24"/>
      <c r="MF70" s="24"/>
      <c r="MG70" s="24"/>
      <c r="MH70" s="24"/>
      <c r="MI70" s="24"/>
      <c r="MJ70" s="24"/>
      <c r="MK70" s="24"/>
      <c r="ML70" s="24"/>
      <c r="MM70" s="24"/>
      <c r="MN70" s="24"/>
      <c r="MO70" s="24"/>
      <c r="MP70" s="24"/>
      <c r="MQ70" s="24"/>
      <c r="MR70" s="24"/>
      <c r="MS70" s="24"/>
      <c r="MT70" s="24"/>
      <c r="MU70" s="24"/>
      <c r="MV70" s="24"/>
      <c r="MW70" s="24"/>
      <c r="MX70" s="24"/>
      <c r="MY70" s="24"/>
      <c r="MZ70" s="24"/>
      <c r="NA70" s="24"/>
      <c r="NB70" s="24"/>
      <c r="NC70" s="24"/>
      <c r="ND70" s="24"/>
      <c r="NE70" s="24"/>
      <c r="NF70" s="24"/>
      <c r="NG70" s="24"/>
      <c r="NH70" s="24"/>
      <c r="NI70" s="24"/>
      <c r="NJ70" s="24"/>
      <c r="NK70" s="24"/>
      <c r="NL70" s="24"/>
      <c r="NM70" s="24"/>
      <c r="NN70" s="24"/>
      <c r="NO70" s="24"/>
      <c r="NP70" s="24"/>
      <c r="NQ70" s="24"/>
      <c r="NR70" s="24"/>
      <c r="NS70" s="24"/>
      <c r="NT70" s="24"/>
      <c r="NU70" s="24"/>
      <c r="NV70" s="24"/>
      <c r="NW70" s="24"/>
      <c r="NX70" s="24"/>
      <c r="NY70" s="24"/>
      <c r="NZ70" s="24"/>
      <c r="OA70" s="24"/>
      <c r="OB70" s="24"/>
      <c r="OC70" s="24"/>
      <c r="OD70" s="24"/>
      <c r="OE70" s="24"/>
      <c r="OF70" s="24"/>
      <c r="OG70" s="24"/>
      <c r="OH70" s="24"/>
      <c r="OI70" s="24"/>
      <c r="OJ70" s="24"/>
      <c r="OK70" s="24"/>
      <c r="OL70" s="24"/>
      <c r="OM70" s="24"/>
      <c r="ON70" s="24"/>
      <c r="OO70" s="24"/>
      <c r="OP70" s="24"/>
      <c r="OQ70" s="24"/>
      <c r="OR70" s="24"/>
      <c r="OS70" s="24"/>
      <c r="OT70" s="24"/>
      <c r="OU70" s="24"/>
      <c r="OV70" s="24"/>
      <c r="OW70" s="24"/>
      <c r="OX70" s="24"/>
      <c r="OY70" s="24"/>
      <c r="OZ70" s="24"/>
      <c r="PA70" s="24"/>
      <c r="PB70" s="24"/>
      <c r="PC70" s="24"/>
      <c r="PD70" s="24"/>
      <c r="PE70" s="24"/>
      <c r="PF70" s="24"/>
      <c r="PG70" s="24"/>
      <c r="PH70" s="24"/>
      <c r="PI70" s="24"/>
      <c r="PJ70" s="24"/>
      <c r="PK70" s="24"/>
      <c r="PL70" s="24"/>
      <c r="PM70" s="24"/>
      <c r="PN70" s="24"/>
      <c r="PO70" s="24"/>
      <c r="PP70" s="24"/>
      <c r="PQ70" s="24"/>
      <c r="PR70" s="24"/>
      <c r="PS70" s="24"/>
      <c r="PT70" s="24"/>
      <c r="PU70" s="24"/>
      <c r="PV70" s="24"/>
      <c r="PW70" s="24"/>
      <c r="PX70" s="24"/>
      <c r="PY70" s="24"/>
      <c r="PZ70" s="24"/>
      <c r="QA70" s="24"/>
      <c r="QB70" s="24"/>
      <c r="QC70" s="24"/>
      <c r="QD70" s="24"/>
      <c r="QE70" s="24"/>
      <c r="QF70" s="24"/>
      <c r="QG70" s="24"/>
      <c r="QH70" s="24"/>
      <c r="QI70" s="24"/>
      <c r="QJ70" s="24"/>
      <c r="QK70" s="24"/>
      <c r="QL70" s="24"/>
      <c r="QM70" s="24"/>
      <c r="QN70" s="24"/>
      <c r="QO70" s="24"/>
      <c r="QP70" s="24"/>
      <c r="QQ70" s="24"/>
      <c r="QR70" s="24"/>
      <c r="QS70" s="24"/>
      <c r="QT70" s="24"/>
      <c r="QU70" s="24"/>
      <c r="QV70" s="24"/>
      <c r="QW70" s="24"/>
      <c r="QX70" s="24"/>
      <c r="QY70" s="24"/>
      <c r="QZ70" s="24"/>
      <c r="RA70" s="24"/>
      <c r="RB70" s="24"/>
      <c r="RC70" s="24"/>
      <c r="RD70" s="24"/>
      <c r="RE70" s="24"/>
      <c r="RF70" s="24"/>
      <c r="RG70" s="24"/>
      <c r="RH70" s="24"/>
      <c r="RI70" s="24"/>
      <c r="RJ70" s="24"/>
      <c r="RK70" s="24"/>
      <c r="RL70" s="24"/>
      <c r="RM70" s="24"/>
      <c r="RN70" s="24"/>
      <c r="RO70" s="24"/>
      <c r="RP70" s="24"/>
      <c r="RQ70" s="24"/>
      <c r="RR70" s="24"/>
      <c r="RS70" s="24"/>
      <c r="RT70" s="24"/>
      <c r="RU70" s="24"/>
      <c r="RV70" s="24"/>
      <c r="RW70" s="24"/>
      <c r="RX70" s="24"/>
      <c r="RY70" s="24"/>
      <c r="RZ70" s="24"/>
      <c r="SA70" s="24"/>
      <c r="SB70" s="24"/>
      <c r="SC70" s="24"/>
      <c r="SD70" s="24"/>
      <c r="SE70" s="24"/>
      <c r="SF70" s="24"/>
      <c r="SG70" s="24"/>
      <c r="SH70" s="24"/>
      <c r="SI70" s="24"/>
      <c r="SJ70" s="24"/>
      <c r="SK70" s="24"/>
      <c r="SL70" s="24"/>
      <c r="SM70" s="24"/>
      <c r="SN70" s="24"/>
      <c r="SO70" s="24"/>
      <c r="SP70" s="24"/>
      <c r="SQ70" s="24"/>
      <c r="SR70" s="24"/>
      <c r="SS70" s="24"/>
      <c r="ST70" s="24"/>
      <c r="SU70" s="24"/>
      <c r="SV70" s="24"/>
      <c r="SW70" s="24"/>
      <c r="SX70" s="24"/>
      <c r="SY70" s="24"/>
      <c r="SZ70" s="24"/>
      <c r="TA70" s="24"/>
      <c r="TB70" s="24"/>
      <c r="TC70" s="24"/>
      <c r="TD70" s="24"/>
      <c r="TE70" s="24"/>
      <c r="TF70" s="24"/>
      <c r="TG70" s="24"/>
      <c r="TH70" s="24"/>
      <c r="TI70" s="24"/>
      <c r="TJ70" s="24"/>
      <c r="TK70" s="24"/>
      <c r="TL70" s="24"/>
      <c r="TM70" s="24"/>
      <c r="TN70" s="24"/>
      <c r="TO70" s="24"/>
      <c r="TP70" s="24"/>
      <c r="TQ70" s="24"/>
      <c r="TR70" s="24"/>
      <c r="TS70" s="24"/>
      <c r="TT70" s="24"/>
      <c r="TU70" s="24"/>
      <c r="TV70" s="24"/>
      <c r="TW70" s="24"/>
      <c r="TX70" s="24"/>
      <c r="TY70" s="24"/>
      <c r="TZ70" s="24"/>
      <c r="UA70" s="24"/>
      <c r="UB70" s="24"/>
      <c r="UC70" s="24"/>
      <c r="UD70" s="24"/>
      <c r="UE70" s="24"/>
      <c r="UF70" s="24"/>
      <c r="UG70" s="24"/>
      <c r="UH70" s="24"/>
      <c r="UI70" s="24"/>
      <c r="UJ70" s="24"/>
      <c r="UK70" s="24"/>
      <c r="UL70" s="24"/>
      <c r="UM70" s="24"/>
      <c r="UN70" s="24"/>
      <c r="UO70" s="24"/>
      <c r="UP70" s="24"/>
      <c r="UQ70" s="24"/>
      <c r="UR70" s="24"/>
      <c r="US70" s="24"/>
      <c r="UT70" s="24"/>
      <c r="UU70" s="24"/>
      <c r="UV70" s="24"/>
      <c r="UW70" s="24"/>
      <c r="UX70" s="24"/>
      <c r="UY70" s="24"/>
      <c r="UZ70" s="24"/>
      <c r="VA70" s="24"/>
      <c r="VB70" s="24"/>
      <c r="VC70" s="24"/>
      <c r="VD70" s="24"/>
      <c r="VE70" s="24"/>
      <c r="VF70" s="24"/>
      <c r="VG70" s="24"/>
      <c r="VH70" s="24"/>
      <c r="VI70" s="24"/>
      <c r="VJ70" s="24"/>
      <c r="VK70" s="24"/>
      <c r="VL70" s="24"/>
      <c r="VM70" s="24"/>
      <c r="VN70" s="24"/>
      <c r="VO70" s="24"/>
      <c r="VP70" s="24"/>
      <c r="VQ70" s="24"/>
      <c r="VR70" s="24"/>
      <c r="VS70" s="24"/>
      <c r="VT70" s="24"/>
      <c r="VU70" s="24"/>
      <c r="VV70" s="24"/>
      <c r="VW70" s="24"/>
      <c r="VX70" s="24"/>
      <c r="VY70" s="24"/>
      <c r="VZ70" s="24"/>
      <c r="WA70" s="24"/>
      <c r="WB70" s="24"/>
      <c r="WC70" s="24"/>
      <c r="WD70" s="24"/>
      <c r="WE70" s="24"/>
      <c r="WF70" s="24"/>
      <c r="WG70" s="24"/>
      <c r="WH70" s="24"/>
      <c r="WI70" s="24"/>
      <c r="WJ70" s="24"/>
      <c r="WK70" s="24"/>
      <c r="WL70" s="24"/>
      <c r="WM70" s="24"/>
      <c r="WN70" s="24"/>
      <c r="WO70" s="24"/>
      <c r="WP70" s="24"/>
      <c r="WQ70" s="24"/>
      <c r="WR70" s="24"/>
      <c r="WS70" s="24"/>
      <c r="WT70" s="24"/>
      <c r="WU70" s="24"/>
      <c r="WV70" s="24"/>
      <c r="WW70" s="24"/>
      <c r="WX70" s="24"/>
      <c r="WY70" s="24"/>
      <c r="WZ70" s="24"/>
      <c r="XA70" s="24"/>
      <c r="XB70" s="24"/>
      <c r="XC70" s="24"/>
      <c r="XD70" s="24"/>
      <c r="XE70" s="24"/>
      <c r="XF70" s="24"/>
      <c r="XG70" s="24"/>
      <c r="XH70" s="24"/>
      <c r="XI70" s="24"/>
      <c r="XJ70" s="24"/>
      <c r="XK70" s="24"/>
      <c r="XL70" s="24"/>
      <c r="XM70" s="24"/>
      <c r="XN70" s="24"/>
      <c r="XO70" s="24"/>
      <c r="XP70" s="24"/>
      <c r="XQ70" s="24"/>
      <c r="XR70" s="24"/>
      <c r="XS70" s="24"/>
      <c r="XT70" s="24"/>
      <c r="XU70" s="24"/>
      <c r="XV70" s="24"/>
      <c r="XW70" s="24"/>
      <c r="XX70" s="24"/>
      <c r="XY70" s="24"/>
      <c r="XZ70" s="24"/>
      <c r="YA70" s="24"/>
      <c r="YB70" s="24"/>
      <c r="YC70" s="24"/>
      <c r="YD70" s="24"/>
      <c r="YE70" s="24"/>
      <c r="YF70" s="24"/>
      <c r="YG70" s="24"/>
      <c r="YH70" s="24"/>
      <c r="YI70" s="24"/>
      <c r="YJ70" s="24"/>
      <c r="YK70" s="24"/>
      <c r="YL70" s="24"/>
      <c r="YM70" s="24"/>
      <c r="YN70" s="24"/>
      <c r="YO70" s="24"/>
      <c r="YP70" s="24"/>
      <c r="YQ70" s="24"/>
      <c r="YR70" s="24"/>
      <c r="YS70" s="24"/>
      <c r="YT70" s="24"/>
      <c r="YU70" s="24"/>
      <c r="YV70" s="24"/>
      <c r="YW70" s="24"/>
      <c r="YX70" s="24"/>
      <c r="YY70" s="24"/>
      <c r="YZ70" s="24"/>
      <c r="ZA70" s="24"/>
      <c r="ZB70" s="24"/>
      <c r="ZC70" s="24"/>
      <c r="ZD70" s="24"/>
      <c r="ZE70" s="24"/>
      <c r="ZF70" s="24"/>
      <c r="ZG70" s="24"/>
      <c r="ZH70" s="24"/>
      <c r="ZI70" s="24"/>
      <c r="ZJ70" s="24"/>
      <c r="ZK70" s="24"/>
      <c r="ZL70" s="24"/>
      <c r="ZM70" s="24"/>
      <c r="ZN70" s="24"/>
      <c r="ZO70" s="24"/>
      <c r="ZP70" s="24"/>
      <c r="ZQ70" s="24"/>
      <c r="ZR70" s="24"/>
      <c r="ZS70" s="24"/>
      <c r="ZT70" s="24"/>
      <c r="ZU70" s="24"/>
      <c r="ZV70" s="24"/>
      <c r="ZW70" s="24"/>
      <c r="ZX70" s="24"/>
      <c r="ZY70" s="24"/>
      <c r="ZZ70" s="24"/>
      <c r="AAA70" s="24"/>
      <c r="AAB70" s="24"/>
      <c r="AAC70" s="24"/>
      <c r="AAD70" s="24"/>
      <c r="AAE70" s="24"/>
      <c r="AAF70" s="24"/>
      <c r="AAG70" s="24"/>
      <c r="AAH70" s="24"/>
      <c r="AAI70" s="24"/>
      <c r="AAJ70" s="24"/>
      <c r="AAK70" s="24"/>
      <c r="AAL70" s="24"/>
      <c r="AAM70" s="24"/>
      <c r="AAN70" s="24"/>
      <c r="AAO70" s="24"/>
      <c r="AAP70" s="24"/>
      <c r="AAQ70" s="24"/>
      <c r="AAR70" s="24"/>
      <c r="AAS70" s="24"/>
      <c r="AAT70" s="24"/>
      <c r="AAU70" s="24"/>
      <c r="AAV70" s="24"/>
      <c r="AAW70" s="24"/>
      <c r="AAX70" s="24"/>
      <c r="AAY70" s="24"/>
      <c r="AAZ70" s="24"/>
      <c r="ABA70" s="24"/>
      <c r="ABB70" s="24"/>
      <c r="ABC70" s="24"/>
      <c r="ABD70" s="24"/>
      <c r="ABE70" s="24"/>
      <c r="ABF70" s="24"/>
      <c r="ABG70" s="24"/>
      <c r="ABH70" s="24"/>
      <c r="ABI70" s="24"/>
      <c r="ABJ70" s="24"/>
      <c r="ABK70" s="24"/>
      <c r="ABL70" s="24"/>
      <c r="ABM70" s="24"/>
      <c r="ABN70" s="24"/>
      <c r="ABO70" s="24"/>
      <c r="ABP70" s="24"/>
      <c r="ABQ70" s="24"/>
      <c r="ABR70" s="24"/>
      <c r="ABS70" s="24"/>
      <c r="ABT70" s="24"/>
      <c r="ABU70" s="24"/>
      <c r="ABV70" s="24"/>
      <c r="ABW70" s="24"/>
      <c r="ABX70" s="24"/>
      <c r="ABY70" s="24"/>
      <c r="ABZ70" s="24"/>
      <c r="ACA70" s="24"/>
      <c r="ACB70" s="24"/>
      <c r="ACC70" s="24"/>
      <c r="ACD70" s="24"/>
      <c r="ACE70" s="24"/>
      <c r="ACF70" s="24"/>
      <c r="ACG70" s="24"/>
      <c r="ACH70" s="24"/>
      <c r="ACI70" s="24"/>
      <c r="ACJ70" s="24"/>
      <c r="ACK70" s="24"/>
      <c r="ACL70" s="24"/>
      <c r="ACM70" s="24"/>
      <c r="ACN70" s="24"/>
      <c r="ACO70" s="24"/>
      <c r="ACP70" s="24"/>
      <c r="ACQ70" s="24"/>
      <c r="ACR70" s="24"/>
      <c r="ACS70" s="24"/>
      <c r="ACT70" s="24"/>
      <c r="ACU70" s="24"/>
      <c r="ACV70" s="24"/>
      <c r="ACW70" s="24"/>
      <c r="ACX70" s="24"/>
      <c r="ACY70" s="24"/>
      <c r="ACZ70" s="24"/>
      <c r="ADA70" s="24"/>
      <c r="ADB70" s="24"/>
      <c r="ADC70" s="24"/>
      <c r="ADD70" s="24"/>
      <c r="ADE70" s="24"/>
      <c r="ADF70" s="24"/>
      <c r="ADG70" s="24"/>
      <c r="ADH70" s="24"/>
      <c r="ADI70" s="24"/>
      <c r="ADJ70" s="24"/>
      <c r="ADK70" s="24"/>
      <c r="ADL70" s="24"/>
      <c r="ADM70" s="24"/>
      <c r="ADN70" s="24"/>
      <c r="ADO70" s="24"/>
      <c r="ADP70" s="24"/>
      <c r="ADQ70" s="24"/>
      <c r="ADR70" s="24"/>
      <c r="ADS70" s="24"/>
      <c r="ADT70" s="24"/>
      <c r="ADU70" s="24"/>
      <c r="ADV70" s="24"/>
      <c r="ADW70" s="24"/>
      <c r="ADX70" s="24"/>
      <c r="ADY70" s="24"/>
      <c r="ADZ70" s="24"/>
      <c r="AEA70" s="24"/>
      <c r="AEB70" s="24"/>
      <c r="AEC70" s="24"/>
      <c r="AED70" s="24"/>
      <c r="AEE70" s="24"/>
      <c r="AEF70" s="24"/>
      <c r="AEG70" s="24"/>
      <c r="AEH70" s="24"/>
      <c r="AEI70" s="24"/>
      <c r="AEJ70" s="24"/>
      <c r="AEK70" s="24"/>
      <c r="AEL70" s="24"/>
      <c r="AEM70" s="24"/>
      <c r="AEN70" s="24"/>
      <c r="AEO70" s="24"/>
      <c r="AEP70" s="24"/>
      <c r="AEQ70" s="24"/>
      <c r="AER70" s="24"/>
      <c r="AES70" s="24"/>
      <c r="AET70" s="24"/>
      <c r="AEU70" s="24"/>
      <c r="AEV70" s="24"/>
      <c r="AEW70" s="24"/>
      <c r="AEX70" s="24"/>
      <c r="AEY70" s="24"/>
      <c r="AEZ70" s="24"/>
      <c r="AFA70" s="24"/>
      <c r="AFB70" s="24"/>
      <c r="AFC70" s="24"/>
      <c r="AFD70" s="24"/>
      <c r="AFE70" s="24"/>
      <c r="AFF70" s="24"/>
      <c r="AFG70" s="24"/>
      <c r="AFH70" s="24"/>
      <c r="AFI70" s="24"/>
      <c r="AFJ70" s="24"/>
      <c r="AFK70" s="24"/>
      <c r="AFL70" s="24"/>
      <c r="AFM70" s="24"/>
      <c r="AFN70" s="24"/>
      <c r="AFO70" s="24"/>
      <c r="AFP70" s="24"/>
      <c r="AFQ70" s="24"/>
      <c r="AFR70" s="24"/>
      <c r="AFS70" s="24"/>
      <c r="AFT70" s="24"/>
      <c r="AFU70" s="24"/>
      <c r="AFV70" s="24"/>
      <c r="AFW70" s="24"/>
      <c r="AFX70" s="24"/>
      <c r="AFY70" s="24"/>
      <c r="AFZ70" s="24"/>
      <c r="AGA70" s="24"/>
      <c r="AGB70" s="24"/>
      <c r="AGC70" s="24"/>
      <c r="AGD70" s="24"/>
      <c r="AGE70" s="24"/>
      <c r="AGF70" s="24"/>
      <c r="AGG70" s="24"/>
      <c r="AGH70" s="24"/>
      <c r="AGI70" s="24"/>
      <c r="AGJ70" s="24"/>
      <c r="AGK70" s="24"/>
      <c r="AGL70" s="24"/>
      <c r="AGM70" s="24"/>
      <c r="AGN70" s="24"/>
      <c r="AGO70" s="24"/>
      <c r="AGP70" s="24"/>
      <c r="AGQ70" s="24"/>
      <c r="AGR70" s="24"/>
      <c r="AGS70" s="24"/>
      <c r="AGT70" s="24"/>
      <c r="AGU70" s="24"/>
      <c r="AGV70" s="24"/>
      <c r="AGW70" s="24"/>
      <c r="AGX70" s="24"/>
      <c r="AGY70" s="24"/>
      <c r="AGZ70" s="24"/>
      <c r="AHA70" s="24"/>
      <c r="AHB70" s="24"/>
      <c r="AHC70" s="24"/>
      <c r="AHD70" s="24"/>
      <c r="AHE70" s="24"/>
      <c r="AHF70" s="24"/>
      <c r="AHG70" s="24"/>
      <c r="AHH70" s="24"/>
      <c r="AHI70" s="24"/>
      <c r="AHJ70" s="24"/>
      <c r="AHK70" s="24"/>
      <c r="AHL70" s="24"/>
      <c r="AHM70" s="24"/>
      <c r="AHN70" s="24"/>
      <c r="AHO70" s="24"/>
      <c r="AHP70" s="24"/>
      <c r="AHQ70" s="24"/>
      <c r="AHR70" s="24"/>
      <c r="AHS70" s="24"/>
      <c r="AHT70" s="24"/>
      <c r="AHU70" s="24"/>
      <c r="AHV70" s="24"/>
      <c r="AHW70" s="24"/>
      <c r="AHX70" s="24"/>
      <c r="AHY70" s="24"/>
      <c r="AHZ70" s="24"/>
      <c r="AIA70" s="24"/>
      <c r="AIB70" s="24"/>
      <c r="AIC70" s="24"/>
      <c r="AID70" s="24"/>
      <c r="AIE70" s="24"/>
      <c r="AIF70" s="24"/>
      <c r="AIG70" s="24"/>
      <c r="AIH70" s="24"/>
      <c r="AII70" s="24"/>
      <c r="AIJ70" s="24"/>
      <c r="AIK70" s="24"/>
      <c r="AIL70" s="24"/>
      <c r="AIM70" s="24"/>
      <c r="AIN70" s="24"/>
      <c r="AIO70" s="24"/>
      <c r="AIP70" s="24"/>
      <c r="AIQ70" s="24"/>
      <c r="AIR70" s="24"/>
      <c r="AIS70" s="24"/>
      <c r="AIT70" s="24"/>
      <c r="AIU70" s="24"/>
      <c r="AIV70" s="24"/>
      <c r="AIW70" s="24"/>
      <c r="AIX70" s="24"/>
      <c r="AIY70" s="24"/>
      <c r="AIZ70" s="24"/>
      <c r="AJA70" s="24"/>
      <c r="AJB70" s="24"/>
      <c r="AJC70" s="24"/>
      <c r="AJD70" s="24"/>
      <c r="AJE70" s="24"/>
      <c r="AJF70" s="24"/>
      <c r="AJG70" s="24"/>
      <c r="AJH70" s="24"/>
      <c r="AJI70" s="24"/>
      <c r="AJJ70" s="24"/>
      <c r="AJK70" s="24"/>
      <c r="AJL70" s="24"/>
      <c r="AJM70" s="24"/>
      <c r="AJN70" s="24"/>
      <c r="AJO70" s="24"/>
      <c r="AJP70" s="24"/>
      <c r="AJQ70" s="24"/>
      <c r="AJR70" s="24"/>
      <c r="AJS70" s="24"/>
      <c r="AJT70" s="24"/>
      <c r="AJU70" s="24"/>
      <c r="AJV70" s="24"/>
      <c r="AJW70" s="24"/>
      <c r="AJX70" s="24"/>
      <c r="AJY70" s="24"/>
      <c r="AJZ70" s="24"/>
      <c r="AKA70" s="24"/>
      <c r="AKB70" s="24"/>
      <c r="AKC70" s="24"/>
      <c r="AKD70" s="24"/>
      <c r="AKE70" s="24"/>
      <c r="AKF70" s="24"/>
      <c r="AKG70" s="24"/>
      <c r="AKH70" s="24"/>
      <c r="AKI70" s="24"/>
      <c r="AKJ70" s="24"/>
      <c r="AKK70" s="24"/>
      <c r="AKL70" s="24"/>
      <c r="AKM70" s="24"/>
      <c r="AKN70" s="24"/>
      <c r="AKO70" s="24"/>
      <c r="AKP70" s="24"/>
      <c r="AKQ70" s="24"/>
      <c r="AKR70" s="24"/>
      <c r="AKS70" s="24"/>
      <c r="AKT70" s="24"/>
      <c r="AKU70" s="24"/>
      <c r="AKV70" s="24"/>
      <c r="AKW70" s="24"/>
      <c r="AKX70" s="24"/>
      <c r="AKY70" s="24"/>
      <c r="AKZ70" s="24"/>
      <c r="ALA70" s="24"/>
      <c r="ALB70" s="24"/>
      <c r="ALC70" s="24"/>
      <c r="ALD70" s="24"/>
      <c r="ALE70" s="24"/>
      <c r="ALF70" s="24"/>
      <c r="ALG70" s="24"/>
      <c r="ALH70" s="24"/>
      <c r="ALI70" s="24"/>
      <c r="ALJ70" s="24"/>
      <c r="ALK70" s="24"/>
      <c r="ALL70" s="24"/>
      <c r="ALM70" s="24"/>
      <c r="ALN70" s="24"/>
      <c r="ALO70" s="24"/>
      <c r="ALP70" s="24"/>
      <c r="ALQ70" s="24"/>
      <c r="ALR70" s="24"/>
      <c r="ALS70" s="24"/>
      <c r="ALT70" s="24"/>
      <c r="ALU70" s="24"/>
      <c r="ALV70" s="24"/>
      <c r="ALW70" s="24"/>
      <c r="ALX70" s="24"/>
      <c r="ALY70" s="24"/>
      <c r="ALZ70" s="24"/>
      <c r="AMA70" s="24"/>
      <c r="AMB70" s="24"/>
      <c r="AMC70" s="24"/>
      <c r="AMD70" s="24"/>
      <c r="AME70" s="24"/>
      <c r="AMF70" s="24"/>
      <c r="AMG70" s="24"/>
      <c r="AMH70" s="24"/>
      <c r="AMI70" s="24"/>
      <c r="AMJ70" s="24"/>
    </row>
    <row r="71" spans="1:1024" ht="63">
      <c r="A71" s="32" t="s">
        <v>264</v>
      </c>
      <c r="B71" s="33" t="s">
        <v>304</v>
      </c>
      <c r="C71" s="34" t="s">
        <v>305</v>
      </c>
      <c r="D71" s="34" t="s">
        <v>306</v>
      </c>
      <c r="E71" s="35" t="s">
        <v>307</v>
      </c>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c r="IW71" s="24"/>
      <c r="IX71" s="24"/>
      <c r="IY71" s="24"/>
      <c r="IZ71" s="24"/>
      <c r="JA71" s="24"/>
      <c r="JB71" s="24"/>
      <c r="JC71" s="24"/>
      <c r="JD71" s="24"/>
      <c r="JE71" s="24"/>
      <c r="JF71" s="24"/>
      <c r="JG71" s="24"/>
      <c r="JH71" s="24"/>
      <c r="JI71" s="24"/>
      <c r="JJ71" s="24"/>
      <c r="JK71" s="24"/>
      <c r="JL71" s="24"/>
      <c r="JM71" s="24"/>
      <c r="JN71" s="24"/>
      <c r="JO71" s="24"/>
      <c r="JP71" s="24"/>
      <c r="JQ71" s="24"/>
      <c r="JR71" s="24"/>
      <c r="JS71" s="24"/>
      <c r="JT71" s="24"/>
      <c r="JU71" s="24"/>
      <c r="JV71" s="24"/>
      <c r="JW71" s="24"/>
      <c r="JX71" s="24"/>
      <c r="JY71" s="24"/>
      <c r="JZ71" s="24"/>
      <c r="KA71" s="24"/>
      <c r="KB71" s="24"/>
      <c r="KC71" s="24"/>
      <c r="KD71" s="24"/>
      <c r="KE71" s="24"/>
      <c r="KF71" s="24"/>
      <c r="KG71" s="24"/>
      <c r="KH71" s="24"/>
      <c r="KI71" s="24"/>
      <c r="KJ71" s="24"/>
      <c r="KK71" s="24"/>
      <c r="KL71" s="24"/>
      <c r="KM71" s="24"/>
      <c r="KN71" s="24"/>
      <c r="KO71" s="24"/>
      <c r="KP71" s="24"/>
      <c r="KQ71" s="24"/>
      <c r="KR71" s="24"/>
      <c r="KS71" s="24"/>
      <c r="KT71" s="24"/>
      <c r="KU71" s="24"/>
      <c r="KV71" s="24"/>
      <c r="KW71" s="24"/>
      <c r="KX71" s="24"/>
      <c r="KY71" s="24"/>
      <c r="KZ71" s="24"/>
      <c r="LA71" s="24"/>
      <c r="LB71" s="24"/>
      <c r="LC71" s="24"/>
      <c r="LD71" s="24"/>
      <c r="LE71" s="24"/>
      <c r="LF71" s="24"/>
      <c r="LG71" s="24"/>
      <c r="LH71" s="24"/>
      <c r="LI71" s="24"/>
      <c r="LJ71" s="24"/>
      <c r="LK71" s="24"/>
      <c r="LL71" s="24"/>
      <c r="LM71" s="24"/>
      <c r="LN71" s="24"/>
      <c r="LO71" s="24"/>
      <c r="LP71" s="24"/>
      <c r="LQ71" s="24"/>
      <c r="LR71" s="24"/>
      <c r="LS71" s="24"/>
      <c r="LT71" s="24"/>
      <c r="LU71" s="24"/>
      <c r="LV71" s="24"/>
      <c r="LW71" s="24"/>
      <c r="LX71" s="24"/>
      <c r="LY71" s="24"/>
      <c r="LZ71" s="24"/>
      <c r="MA71" s="24"/>
      <c r="MB71" s="24"/>
      <c r="MC71" s="24"/>
      <c r="MD71" s="24"/>
      <c r="ME71" s="24"/>
      <c r="MF71" s="24"/>
      <c r="MG71" s="24"/>
      <c r="MH71" s="24"/>
      <c r="MI71" s="24"/>
      <c r="MJ71" s="24"/>
      <c r="MK71" s="24"/>
      <c r="ML71" s="24"/>
      <c r="MM71" s="24"/>
      <c r="MN71" s="24"/>
      <c r="MO71" s="24"/>
      <c r="MP71" s="24"/>
      <c r="MQ71" s="24"/>
      <c r="MR71" s="24"/>
      <c r="MS71" s="24"/>
      <c r="MT71" s="24"/>
      <c r="MU71" s="24"/>
      <c r="MV71" s="24"/>
      <c r="MW71" s="24"/>
      <c r="MX71" s="24"/>
      <c r="MY71" s="24"/>
      <c r="MZ71" s="24"/>
      <c r="NA71" s="24"/>
      <c r="NB71" s="24"/>
      <c r="NC71" s="24"/>
      <c r="ND71" s="24"/>
      <c r="NE71" s="24"/>
      <c r="NF71" s="24"/>
      <c r="NG71" s="24"/>
      <c r="NH71" s="24"/>
      <c r="NI71" s="24"/>
      <c r="NJ71" s="24"/>
      <c r="NK71" s="24"/>
      <c r="NL71" s="24"/>
      <c r="NM71" s="24"/>
      <c r="NN71" s="24"/>
      <c r="NO71" s="24"/>
      <c r="NP71" s="24"/>
      <c r="NQ71" s="24"/>
      <c r="NR71" s="24"/>
      <c r="NS71" s="24"/>
      <c r="NT71" s="24"/>
      <c r="NU71" s="24"/>
      <c r="NV71" s="24"/>
      <c r="NW71" s="24"/>
      <c r="NX71" s="24"/>
      <c r="NY71" s="24"/>
      <c r="NZ71" s="24"/>
      <c r="OA71" s="24"/>
      <c r="OB71" s="24"/>
      <c r="OC71" s="24"/>
      <c r="OD71" s="24"/>
      <c r="OE71" s="24"/>
      <c r="OF71" s="24"/>
      <c r="OG71" s="24"/>
      <c r="OH71" s="24"/>
      <c r="OI71" s="24"/>
      <c r="OJ71" s="24"/>
      <c r="OK71" s="24"/>
      <c r="OL71" s="24"/>
      <c r="OM71" s="24"/>
      <c r="ON71" s="24"/>
      <c r="OO71" s="24"/>
      <c r="OP71" s="24"/>
      <c r="OQ71" s="24"/>
      <c r="OR71" s="24"/>
      <c r="OS71" s="24"/>
      <c r="OT71" s="24"/>
      <c r="OU71" s="24"/>
      <c r="OV71" s="24"/>
      <c r="OW71" s="24"/>
      <c r="OX71" s="24"/>
      <c r="OY71" s="24"/>
      <c r="OZ71" s="24"/>
      <c r="PA71" s="24"/>
      <c r="PB71" s="24"/>
      <c r="PC71" s="24"/>
      <c r="PD71" s="24"/>
      <c r="PE71" s="24"/>
      <c r="PF71" s="24"/>
      <c r="PG71" s="24"/>
      <c r="PH71" s="24"/>
      <c r="PI71" s="24"/>
      <c r="PJ71" s="24"/>
      <c r="PK71" s="24"/>
      <c r="PL71" s="24"/>
      <c r="PM71" s="24"/>
      <c r="PN71" s="24"/>
      <c r="PO71" s="24"/>
      <c r="PP71" s="24"/>
      <c r="PQ71" s="24"/>
      <c r="PR71" s="24"/>
      <c r="PS71" s="24"/>
      <c r="PT71" s="24"/>
      <c r="PU71" s="24"/>
      <c r="PV71" s="24"/>
      <c r="PW71" s="24"/>
      <c r="PX71" s="24"/>
      <c r="PY71" s="24"/>
      <c r="PZ71" s="24"/>
      <c r="QA71" s="24"/>
      <c r="QB71" s="24"/>
      <c r="QC71" s="24"/>
      <c r="QD71" s="24"/>
      <c r="QE71" s="24"/>
      <c r="QF71" s="24"/>
      <c r="QG71" s="24"/>
      <c r="QH71" s="24"/>
      <c r="QI71" s="24"/>
      <c r="QJ71" s="24"/>
      <c r="QK71" s="24"/>
      <c r="QL71" s="24"/>
      <c r="QM71" s="24"/>
      <c r="QN71" s="24"/>
      <c r="QO71" s="24"/>
      <c r="QP71" s="24"/>
      <c r="QQ71" s="24"/>
      <c r="QR71" s="24"/>
      <c r="QS71" s="24"/>
      <c r="QT71" s="24"/>
      <c r="QU71" s="24"/>
      <c r="QV71" s="24"/>
      <c r="QW71" s="24"/>
      <c r="QX71" s="24"/>
      <c r="QY71" s="24"/>
      <c r="QZ71" s="24"/>
      <c r="RA71" s="24"/>
      <c r="RB71" s="24"/>
      <c r="RC71" s="24"/>
      <c r="RD71" s="24"/>
      <c r="RE71" s="24"/>
      <c r="RF71" s="24"/>
      <c r="RG71" s="24"/>
      <c r="RH71" s="24"/>
      <c r="RI71" s="24"/>
      <c r="RJ71" s="24"/>
      <c r="RK71" s="24"/>
      <c r="RL71" s="24"/>
      <c r="RM71" s="24"/>
      <c r="RN71" s="24"/>
      <c r="RO71" s="24"/>
      <c r="RP71" s="24"/>
      <c r="RQ71" s="24"/>
      <c r="RR71" s="24"/>
      <c r="RS71" s="24"/>
      <c r="RT71" s="24"/>
      <c r="RU71" s="24"/>
      <c r="RV71" s="24"/>
      <c r="RW71" s="24"/>
      <c r="RX71" s="24"/>
      <c r="RY71" s="24"/>
      <c r="RZ71" s="24"/>
      <c r="SA71" s="24"/>
      <c r="SB71" s="24"/>
      <c r="SC71" s="24"/>
      <c r="SD71" s="24"/>
      <c r="SE71" s="24"/>
      <c r="SF71" s="24"/>
      <c r="SG71" s="24"/>
      <c r="SH71" s="24"/>
      <c r="SI71" s="24"/>
      <c r="SJ71" s="24"/>
      <c r="SK71" s="24"/>
      <c r="SL71" s="24"/>
      <c r="SM71" s="24"/>
      <c r="SN71" s="24"/>
      <c r="SO71" s="24"/>
      <c r="SP71" s="24"/>
      <c r="SQ71" s="24"/>
      <c r="SR71" s="24"/>
      <c r="SS71" s="24"/>
      <c r="ST71" s="24"/>
      <c r="SU71" s="24"/>
      <c r="SV71" s="24"/>
      <c r="SW71" s="24"/>
      <c r="SX71" s="24"/>
      <c r="SY71" s="24"/>
      <c r="SZ71" s="24"/>
      <c r="TA71" s="24"/>
      <c r="TB71" s="24"/>
      <c r="TC71" s="24"/>
      <c r="TD71" s="24"/>
      <c r="TE71" s="24"/>
      <c r="TF71" s="24"/>
      <c r="TG71" s="24"/>
      <c r="TH71" s="24"/>
      <c r="TI71" s="24"/>
      <c r="TJ71" s="24"/>
      <c r="TK71" s="24"/>
      <c r="TL71" s="24"/>
      <c r="TM71" s="24"/>
      <c r="TN71" s="24"/>
      <c r="TO71" s="24"/>
      <c r="TP71" s="24"/>
      <c r="TQ71" s="24"/>
      <c r="TR71" s="24"/>
      <c r="TS71" s="24"/>
      <c r="TT71" s="24"/>
      <c r="TU71" s="24"/>
      <c r="TV71" s="24"/>
      <c r="TW71" s="24"/>
      <c r="TX71" s="24"/>
      <c r="TY71" s="24"/>
      <c r="TZ71" s="24"/>
      <c r="UA71" s="24"/>
      <c r="UB71" s="24"/>
      <c r="UC71" s="24"/>
      <c r="UD71" s="24"/>
      <c r="UE71" s="24"/>
      <c r="UF71" s="24"/>
      <c r="UG71" s="24"/>
      <c r="UH71" s="24"/>
      <c r="UI71" s="24"/>
      <c r="UJ71" s="24"/>
      <c r="UK71" s="24"/>
      <c r="UL71" s="24"/>
      <c r="UM71" s="24"/>
      <c r="UN71" s="24"/>
      <c r="UO71" s="24"/>
      <c r="UP71" s="24"/>
      <c r="UQ71" s="24"/>
      <c r="UR71" s="24"/>
      <c r="US71" s="24"/>
      <c r="UT71" s="24"/>
      <c r="UU71" s="24"/>
      <c r="UV71" s="24"/>
      <c r="UW71" s="24"/>
      <c r="UX71" s="24"/>
      <c r="UY71" s="24"/>
      <c r="UZ71" s="24"/>
      <c r="VA71" s="24"/>
      <c r="VB71" s="24"/>
      <c r="VC71" s="24"/>
      <c r="VD71" s="24"/>
      <c r="VE71" s="24"/>
      <c r="VF71" s="24"/>
      <c r="VG71" s="24"/>
      <c r="VH71" s="24"/>
      <c r="VI71" s="24"/>
      <c r="VJ71" s="24"/>
      <c r="VK71" s="24"/>
      <c r="VL71" s="24"/>
      <c r="VM71" s="24"/>
      <c r="VN71" s="24"/>
      <c r="VO71" s="24"/>
      <c r="VP71" s="24"/>
      <c r="VQ71" s="24"/>
      <c r="VR71" s="24"/>
      <c r="VS71" s="24"/>
      <c r="VT71" s="24"/>
      <c r="VU71" s="24"/>
      <c r="VV71" s="24"/>
      <c r="VW71" s="24"/>
      <c r="VX71" s="24"/>
      <c r="VY71" s="24"/>
      <c r="VZ71" s="24"/>
      <c r="WA71" s="24"/>
      <c r="WB71" s="24"/>
      <c r="WC71" s="24"/>
      <c r="WD71" s="24"/>
      <c r="WE71" s="24"/>
      <c r="WF71" s="24"/>
      <c r="WG71" s="24"/>
      <c r="WH71" s="24"/>
      <c r="WI71" s="24"/>
      <c r="WJ71" s="24"/>
      <c r="WK71" s="24"/>
      <c r="WL71" s="24"/>
      <c r="WM71" s="24"/>
      <c r="WN71" s="24"/>
      <c r="WO71" s="24"/>
      <c r="WP71" s="24"/>
      <c r="WQ71" s="24"/>
      <c r="WR71" s="24"/>
      <c r="WS71" s="24"/>
      <c r="WT71" s="24"/>
      <c r="WU71" s="24"/>
      <c r="WV71" s="24"/>
      <c r="WW71" s="24"/>
      <c r="WX71" s="24"/>
      <c r="WY71" s="24"/>
      <c r="WZ71" s="24"/>
      <c r="XA71" s="24"/>
      <c r="XB71" s="24"/>
      <c r="XC71" s="24"/>
      <c r="XD71" s="24"/>
      <c r="XE71" s="24"/>
      <c r="XF71" s="24"/>
      <c r="XG71" s="24"/>
      <c r="XH71" s="24"/>
      <c r="XI71" s="24"/>
      <c r="XJ71" s="24"/>
      <c r="XK71" s="24"/>
      <c r="XL71" s="24"/>
      <c r="XM71" s="24"/>
      <c r="XN71" s="24"/>
      <c r="XO71" s="24"/>
      <c r="XP71" s="24"/>
      <c r="XQ71" s="24"/>
      <c r="XR71" s="24"/>
      <c r="XS71" s="24"/>
      <c r="XT71" s="24"/>
      <c r="XU71" s="24"/>
      <c r="XV71" s="24"/>
      <c r="XW71" s="24"/>
      <c r="XX71" s="24"/>
      <c r="XY71" s="24"/>
      <c r="XZ71" s="24"/>
      <c r="YA71" s="24"/>
      <c r="YB71" s="24"/>
      <c r="YC71" s="24"/>
      <c r="YD71" s="24"/>
      <c r="YE71" s="24"/>
      <c r="YF71" s="24"/>
      <c r="YG71" s="24"/>
      <c r="YH71" s="24"/>
      <c r="YI71" s="24"/>
      <c r="YJ71" s="24"/>
      <c r="YK71" s="24"/>
      <c r="YL71" s="24"/>
      <c r="YM71" s="24"/>
      <c r="YN71" s="24"/>
      <c r="YO71" s="24"/>
      <c r="YP71" s="24"/>
      <c r="YQ71" s="24"/>
      <c r="YR71" s="24"/>
      <c r="YS71" s="24"/>
      <c r="YT71" s="24"/>
      <c r="YU71" s="24"/>
      <c r="YV71" s="24"/>
      <c r="YW71" s="24"/>
      <c r="YX71" s="24"/>
      <c r="YY71" s="24"/>
      <c r="YZ71" s="24"/>
      <c r="ZA71" s="24"/>
      <c r="ZB71" s="24"/>
      <c r="ZC71" s="24"/>
      <c r="ZD71" s="24"/>
      <c r="ZE71" s="24"/>
      <c r="ZF71" s="24"/>
      <c r="ZG71" s="24"/>
      <c r="ZH71" s="24"/>
      <c r="ZI71" s="24"/>
      <c r="ZJ71" s="24"/>
      <c r="ZK71" s="24"/>
      <c r="ZL71" s="24"/>
      <c r="ZM71" s="24"/>
      <c r="ZN71" s="24"/>
      <c r="ZO71" s="24"/>
      <c r="ZP71" s="24"/>
      <c r="ZQ71" s="24"/>
      <c r="ZR71" s="24"/>
      <c r="ZS71" s="24"/>
      <c r="ZT71" s="24"/>
      <c r="ZU71" s="24"/>
      <c r="ZV71" s="24"/>
      <c r="ZW71" s="24"/>
      <c r="ZX71" s="24"/>
      <c r="ZY71" s="24"/>
      <c r="ZZ71" s="24"/>
      <c r="AAA71" s="24"/>
      <c r="AAB71" s="24"/>
      <c r="AAC71" s="24"/>
      <c r="AAD71" s="24"/>
      <c r="AAE71" s="24"/>
      <c r="AAF71" s="24"/>
      <c r="AAG71" s="24"/>
      <c r="AAH71" s="24"/>
      <c r="AAI71" s="24"/>
      <c r="AAJ71" s="24"/>
      <c r="AAK71" s="24"/>
      <c r="AAL71" s="24"/>
      <c r="AAM71" s="24"/>
      <c r="AAN71" s="24"/>
      <c r="AAO71" s="24"/>
      <c r="AAP71" s="24"/>
      <c r="AAQ71" s="24"/>
      <c r="AAR71" s="24"/>
      <c r="AAS71" s="24"/>
      <c r="AAT71" s="24"/>
      <c r="AAU71" s="24"/>
      <c r="AAV71" s="24"/>
      <c r="AAW71" s="24"/>
      <c r="AAX71" s="24"/>
      <c r="AAY71" s="24"/>
      <c r="AAZ71" s="24"/>
      <c r="ABA71" s="24"/>
      <c r="ABB71" s="24"/>
      <c r="ABC71" s="24"/>
      <c r="ABD71" s="24"/>
      <c r="ABE71" s="24"/>
      <c r="ABF71" s="24"/>
      <c r="ABG71" s="24"/>
      <c r="ABH71" s="24"/>
      <c r="ABI71" s="24"/>
      <c r="ABJ71" s="24"/>
      <c r="ABK71" s="24"/>
      <c r="ABL71" s="24"/>
      <c r="ABM71" s="24"/>
      <c r="ABN71" s="24"/>
      <c r="ABO71" s="24"/>
      <c r="ABP71" s="24"/>
      <c r="ABQ71" s="24"/>
      <c r="ABR71" s="24"/>
      <c r="ABS71" s="24"/>
      <c r="ABT71" s="24"/>
      <c r="ABU71" s="24"/>
      <c r="ABV71" s="24"/>
      <c r="ABW71" s="24"/>
      <c r="ABX71" s="24"/>
      <c r="ABY71" s="24"/>
      <c r="ABZ71" s="24"/>
      <c r="ACA71" s="24"/>
      <c r="ACB71" s="24"/>
      <c r="ACC71" s="24"/>
      <c r="ACD71" s="24"/>
      <c r="ACE71" s="24"/>
      <c r="ACF71" s="24"/>
      <c r="ACG71" s="24"/>
      <c r="ACH71" s="24"/>
      <c r="ACI71" s="24"/>
      <c r="ACJ71" s="24"/>
      <c r="ACK71" s="24"/>
      <c r="ACL71" s="24"/>
      <c r="ACM71" s="24"/>
      <c r="ACN71" s="24"/>
      <c r="ACO71" s="24"/>
      <c r="ACP71" s="24"/>
      <c r="ACQ71" s="24"/>
      <c r="ACR71" s="24"/>
      <c r="ACS71" s="24"/>
      <c r="ACT71" s="24"/>
      <c r="ACU71" s="24"/>
      <c r="ACV71" s="24"/>
      <c r="ACW71" s="24"/>
      <c r="ACX71" s="24"/>
      <c r="ACY71" s="24"/>
      <c r="ACZ71" s="24"/>
      <c r="ADA71" s="24"/>
      <c r="ADB71" s="24"/>
      <c r="ADC71" s="24"/>
      <c r="ADD71" s="24"/>
      <c r="ADE71" s="24"/>
      <c r="ADF71" s="24"/>
      <c r="ADG71" s="24"/>
      <c r="ADH71" s="24"/>
      <c r="ADI71" s="24"/>
      <c r="ADJ71" s="24"/>
      <c r="ADK71" s="24"/>
      <c r="ADL71" s="24"/>
      <c r="ADM71" s="24"/>
      <c r="ADN71" s="24"/>
      <c r="ADO71" s="24"/>
      <c r="ADP71" s="24"/>
      <c r="ADQ71" s="24"/>
      <c r="ADR71" s="24"/>
      <c r="ADS71" s="24"/>
      <c r="ADT71" s="24"/>
      <c r="ADU71" s="24"/>
      <c r="ADV71" s="24"/>
      <c r="ADW71" s="24"/>
      <c r="ADX71" s="24"/>
      <c r="ADY71" s="24"/>
      <c r="ADZ71" s="24"/>
      <c r="AEA71" s="24"/>
      <c r="AEB71" s="24"/>
      <c r="AEC71" s="24"/>
      <c r="AED71" s="24"/>
      <c r="AEE71" s="24"/>
      <c r="AEF71" s="24"/>
      <c r="AEG71" s="24"/>
      <c r="AEH71" s="24"/>
      <c r="AEI71" s="24"/>
      <c r="AEJ71" s="24"/>
      <c r="AEK71" s="24"/>
      <c r="AEL71" s="24"/>
      <c r="AEM71" s="24"/>
      <c r="AEN71" s="24"/>
      <c r="AEO71" s="24"/>
      <c r="AEP71" s="24"/>
      <c r="AEQ71" s="24"/>
      <c r="AER71" s="24"/>
      <c r="AES71" s="24"/>
      <c r="AET71" s="24"/>
      <c r="AEU71" s="24"/>
      <c r="AEV71" s="24"/>
      <c r="AEW71" s="24"/>
      <c r="AEX71" s="24"/>
      <c r="AEY71" s="24"/>
      <c r="AEZ71" s="24"/>
      <c r="AFA71" s="24"/>
      <c r="AFB71" s="24"/>
      <c r="AFC71" s="24"/>
      <c r="AFD71" s="24"/>
      <c r="AFE71" s="24"/>
      <c r="AFF71" s="24"/>
      <c r="AFG71" s="24"/>
      <c r="AFH71" s="24"/>
      <c r="AFI71" s="24"/>
      <c r="AFJ71" s="24"/>
      <c r="AFK71" s="24"/>
      <c r="AFL71" s="24"/>
      <c r="AFM71" s="24"/>
      <c r="AFN71" s="24"/>
      <c r="AFO71" s="24"/>
      <c r="AFP71" s="24"/>
      <c r="AFQ71" s="24"/>
      <c r="AFR71" s="24"/>
      <c r="AFS71" s="24"/>
      <c r="AFT71" s="24"/>
      <c r="AFU71" s="24"/>
      <c r="AFV71" s="24"/>
      <c r="AFW71" s="24"/>
      <c r="AFX71" s="24"/>
      <c r="AFY71" s="24"/>
      <c r="AFZ71" s="24"/>
      <c r="AGA71" s="24"/>
      <c r="AGB71" s="24"/>
      <c r="AGC71" s="24"/>
      <c r="AGD71" s="24"/>
      <c r="AGE71" s="24"/>
      <c r="AGF71" s="24"/>
      <c r="AGG71" s="24"/>
      <c r="AGH71" s="24"/>
      <c r="AGI71" s="24"/>
      <c r="AGJ71" s="24"/>
      <c r="AGK71" s="24"/>
      <c r="AGL71" s="24"/>
      <c r="AGM71" s="24"/>
      <c r="AGN71" s="24"/>
      <c r="AGO71" s="24"/>
      <c r="AGP71" s="24"/>
      <c r="AGQ71" s="24"/>
      <c r="AGR71" s="24"/>
      <c r="AGS71" s="24"/>
      <c r="AGT71" s="24"/>
      <c r="AGU71" s="24"/>
      <c r="AGV71" s="24"/>
      <c r="AGW71" s="24"/>
      <c r="AGX71" s="24"/>
      <c r="AGY71" s="24"/>
      <c r="AGZ71" s="24"/>
      <c r="AHA71" s="24"/>
      <c r="AHB71" s="24"/>
      <c r="AHC71" s="24"/>
      <c r="AHD71" s="24"/>
      <c r="AHE71" s="24"/>
      <c r="AHF71" s="24"/>
      <c r="AHG71" s="24"/>
      <c r="AHH71" s="24"/>
      <c r="AHI71" s="24"/>
      <c r="AHJ71" s="24"/>
      <c r="AHK71" s="24"/>
      <c r="AHL71" s="24"/>
      <c r="AHM71" s="24"/>
      <c r="AHN71" s="24"/>
      <c r="AHO71" s="24"/>
      <c r="AHP71" s="24"/>
      <c r="AHQ71" s="24"/>
      <c r="AHR71" s="24"/>
      <c r="AHS71" s="24"/>
      <c r="AHT71" s="24"/>
      <c r="AHU71" s="24"/>
      <c r="AHV71" s="24"/>
      <c r="AHW71" s="24"/>
      <c r="AHX71" s="24"/>
      <c r="AHY71" s="24"/>
      <c r="AHZ71" s="24"/>
      <c r="AIA71" s="24"/>
      <c r="AIB71" s="24"/>
      <c r="AIC71" s="24"/>
      <c r="AID71" s="24"/>
      <c r="AIE71" s="24"/>
      <c r="AIF71" s="24"/>
      <c r="AIG71" s="24"/>
      <c r="AIH71" s="24"/>
      <c r="AII71" s="24"/>
      <c r="AIJ71" s="24"/>
      <c r="AIK71" s="24"/>
      <c r="AIL71" s="24"/>
      <c r="AIM71" s="24"/>
      <c r="AIN71" s="24"/>
      <c r="AIO71" s="24"/>
      <c r="AIP71" s="24"/>
      <c r="AIQ71" s="24"/>
      <c r="AIR71" s="24"/>
      <c r="AIS71" s="24"/>
      <c r="AIT71" s="24"/>
      <c r="AIU71" s="24"/>
      <c r="AIV71" s="24"/>
      <c r="AIW71" s="24"/>
      <c r="AIX71" s="24"/>
      <c r="AIY71" s="24"/>
      <c r="AIZ71" s="24"/>
      <c r="AJA71" s="24"/>
      <c r="AJB71" s="24"/>
      <c r="AJC71" s="24"/>
      <c r="AJD71" s="24"/>
      <c r="AJE71" s="24"/>
      <c r="AJF71" s="24"/>
      <c r="AJG71" s="24"/>
      <c r="AJH71" s="24"/>
      <c r="AJI71" s="24"/>
      <c r="AJJ71" s="24"/>
      <c r="AJK71" s="24"/>
      <c r="AJL71" s="24"/>
      <c r="AJM71" s="24"/>
      <c r="AJN71" s="24"/>
      <c r="AJO71" s="24"/>
      <c r="AJP71" s="24"/>
      <c r="AJQ71" s="24"/>
      <c r="AJR71" s="24"/>
      <c r="AJS71" s="24"/>
      <c r="AJT71" s="24"/>
      <c r="AJU71" s="24"/>
      <c r="AJV71" s="24"/>
      <c r="AJW71" s="24"/>
      <c r="AJX71" s="24"/>
      <c r="AJY71" s="24"/>
      <c r="AJZ71" s="24"/>
      <c r="AKA71" s="24"/>
      <c r="AKB71" s="24"/>
      <c r="AKC71" s="24"/>
      <c r="AKD71" s="24"/>
      <c r="AKE71" s="24"/>
      <c r="AKF71" s="24"/>
      <c r="AKG71" s="24"/>
      <c r="AKH71" s="24"/>
      <c r="AKI71" s="24"/>
      <c r="AKJ71" s="24"/>
      <c r="AKK71" s="24"/>
      <c r="AKL71" s="24"/>
      <c r="AKM71" s="24"/>
      <c r="AKN71" s="24"/>
      <c r="AKO71" s="24"/>
      <c r="AKP71" s="24"/>
      <c r="AKQ71" s="24"/>
      <c r="AKR71" s="24"/>
      <c r="AKS71" s="24"/>
      <c r="AKT71" s="24"/>
      <c r="AKU71" s="24"/>
      <c r="AKV71" s="24"/>
      <c r="AKW71" s="24"/>
      <c r="AKX71" s="24"/>
      <c r="AKY71" s="24"/>
      <c r="AKZ71" s="24"/>
      <c r="ALA71" s="24"/>
      <c r="ALB71" s="24"/>
      <c r="ALC71" s="24"/>
      <c r="ALD71" s="24"/>
      <c r="ALE71" s="24"/>
      <c r="ALF71" s="24"/>
      <c r="ALG71" s="24"/>
      <c r="ALH71" s="24"/>
      <c r="ALI71" s="24"/>
      <c r="ALJ71" s="24"/>
      <c r="ALK71" s="24"/>
      <c r="ALL71" s="24"/>
      <c r="ALM71" s="24"/>
      <c r="ALN71" s="24"/>
      <c r="ALO71" s="24"/>
      <c r="ALP71" s="24"/>
      <c r="ALQ71" s="24"/>
      <c r="ALR71" s="24"/>
      <c r="ALS71" s="24"/>
      <c r="ALT71" s="24"/>
      <c r="ALU71" s="24"/>
      <c r="ALV71" s="24"/>
      <c r="ALW71" s="24"/>
      <c r="ALX71" s="24"/>
      <c r="ALY71" s="24"/>
      <c r="ALZ71" s="24"/>
      <c r="AMA71" s="24"/>
      <c r="AMB71" s="24"/>
      <c r="AMC71" s="24"/>
      <c r="AMD71" s="24"/>
      <c r="AME71" s="24"/>
      <c r="AMF71" s="24"/>
      <c r="AMG71" s="24"/>
      <c r="AMH71" s="24"/>
      <c r="AMI71" s="24"/>
      <c r="AMJ71" s="24"/>
    </row>
    <row r="72" spans="1:1024" ht="42">
      <c r="A72" s="32" t="s">
        <v>264</v>
      </c>
      <c r="B72" s="33" t="s">
        <v>308</v>
      </c>
      <c r="C72" s="34" t="s">
        <v>309</v>
      </c>
      <c r="D72" s="34" t="s">
        <v>310</v>
      </c>
      <c r="E72" s="35" t="s">
        <v>311</v>
      </c>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c r="IF72" s="24"/>
      <c r="IG72" s="24"/>
      <c r="IH72" s="24"/>
      <c r="II72" s="24"/>
      <c r="IJ72" s="24"/>
      <c r="IK72" s="24"/>
      <c r="IL72" s="24"/>
      <c r="IM72" s="24"/>
      <c r="IN72" s="24"/>
      <c r="IO72" s="24"/>
      <c r="IP72" s="24"/>
      <c r="IQ72" s="24"/>
      <c r="IR72" s="24"/>
      <c r="IS72" s="24"/>
      <c r="IT72" s="24"/>
      <c r="IU72" s="24"/>
      <c r="IV72" s="24"/>
      <c r="IW72" s="24"/>
      <c r="IX72" s="24"/>
      <c r="IY72" s="24"/>
      <c r="IZ72" s="24"/>
      <c r="JA72" s="24"/>
      <c r="JB72" s="24"/>
      <c r="JC72" s="24"/>
      <c r="JD72" s="24"/>
      <c r="JE72" s="24"/>
      <c r="JF72" s="24"/>
      <c r="JG72" s="24"/>
      <c r="JH72" s="24"/>
      <c r="JI72" s="24"/>
      <c r="JJ72" s="24"/>
      <c r="JK72" s="24"/>
      <c r="JL72" s="24"/>
      <c r="JM72" s="24"/>
      <c r="JN72" s="24"/>
      <c r="JO72" s="24"/>
      <c r="JP72" s="24"/>
      <c r="JQ72" s="24"/>
      <c r="JR72" s="24"/>
      <c r="JS72" s="24"/>
      <c r="JT72" s="24"/>
      <c r="JU72" s="24"/>
      <c r="JV72" s="24"/>
      <c r="JW72" s="24"/>
      <c r="JX72" s="24"/>
      <c r="JY72" s="24"/>
      <c r="JZ72" s="24"/>
      <c r="KA72" s="24"/>
      <c r="KB72" s="24"/>
      <c r="KC72" s="24"/>
      <c r="KD72" s="24"/>
      <c r="KE72" s="24"/>
      <c r="KF72" s="24"/>
      <c r="KG72" s="24"/>
      <c r="KH72" s="24"/>
      <c r="KI72" s="24"/>
      <c r="KJ72" s="24"/>
      <c r="KK72" s="24"/>
      <c r="KL72" s="24"/>
      <c r="KM72" s="24"/>
      <c r="KN72" s="24"/>
      <c r="KO72" s="24"/>
      <c r="KP72" s="24"/>
      <c r="KQ72" s="24"/>
      <c r="KR72" s="24"/>
      <c r="KS72" s="24"/>
      <c r="KT72" s="24"/>
      <c r="KU72" s="24"/>
      <c r="KV72" s="24"/>
      <c r="KW72" s="24"/>
      <c r="KX72" s="24"/>
      <c r="KY72" s="24"/>
      <c r="KZ72" s="24"/>
      <c r="LA72" s="24"/>
      <c r="LB72" s="24"/>
      <c r="LC72" s="24"/>
      <c r="LD72" s="24"/>
      <c r="LE72" s="24"/>
      <c r="LF72" s="24"/>
      <c r="LG72" s="24"/>
      <c r="LH72" s="24"/>
      <c r="LI72" s="24"/>
      <c r="LJ72" s="24"/>
      <c r="LK72" s="24"/>
      <c r="LL72" s="24"/>
      <c r="LM72" s="24"/>
      <c r="LN72" s="24"/>
      <c r="LO72" s="24"/>
      <c r="LP72" s="24"/>
      <c r="LQ72" s="24"/>
      <c r="LR72" s="24"/>
      <c r="LS72" s="24"/>
      <c r="LT72" s="24"/>
      <c r="LU72" s="24"/>
      <c r="LV72" s="24"/>
      <c r="LW72" s="24"/>
      <c r="LX72" s="24"/>
      <c r="LY72" s="24"/>
      <c r="LZ72" s="24"/>
      <c r="MA72" s="24"/>
      <c r="MB72" s="24"/>
      <c r="MC72" s="24"/>
      <c r="MD72" s="24"/>
      <c r="ME72" s="24"/>
      <c r="MF72" s="24"/>
      <c r="MG72" s="24"/>
      <c r="MH72" s="24"/>
      <c r="MI72" s="24"/>
      <c r="MJ72" s="24"/>
      <c r="MK72" s="24"/>
      <c r="ML72" s="24"/>
      <c r="MM72" s="24"/>
      <c r="MN72" s="24"/>
      <c r="MO72" s="24"/>
      <c r="MP72" s="24"/>
      <c r="MQ72" s="24"/>
      <c r="MR72" s="24"/>
      <c r="MS72" s="24"/>
      <c r="MT72" s="24"/>
      <c r="MU72" s="24"/>
      <c r="MV72" s="24"/>
      <c r="MW72" s="24"/>
      <c r="MX72" s="24"/>
      <c r="MY72" s="24"/>
      <c r="MZ72" s="24"/>
      <c r="NA72" s="24"/>
      <c r="NB72" s="24"/>
      <c r="NC72" s="24"/>
      <c r="ND72" s="24"/>
      <c r="NE72" s="24"/>
      <c r="NF72" s="24"/>
      <c r="NG72" s="24"/>
      <c r="NH72" s="24"/>
      <c r="NI72" s="24"/>
      <c r="NJ72" s="24"/>
      <c r="NK72" s="24"/>
      <c r="NL72" s="24"/>
      <c r="NM72" s="24"/>
      <c r="NN72" s="24"/>
      <c r="NO72" s="24"/>
      <c r="NP72" s="24"/>
      <c r="NQ72" s="24"/>
      <c r="NR72" s="24"/>
      <c r="NS72" s="24"/>
      <c r="NT72" s="24"/>
      <c r="NU72" s="24"/>
      <c r="NV72" s="24"/>
      <c r="NW72" s="24"/>
      <c r="NX72" s="24"/>
      <c r="NY72" s="24"/>
      <c r="NZ72" s="24"/>
      <c r="OA72" s="24"/>
      <c r="OB72" s="24"/>
      <c r="OC72" s="24"/>
      <c r="OD72" s="24"/>
      <c r="OE72" s="24"/>
      <c r="OF72" s="24"/>
      <c r="OG72" s="24"/>
      <c r="OH72" s="24"/>
      <c r="OI72" s="24"/>
      <c r="OJ72" s="24"/>
      <c r="OK72" s="24"/>
      <c r="OL72" s="24"/>
      <c r="OM72" s="24"/>
      <c r="ON72" s="24"/>
      <c r="OO72" s="24"/>
      <c r="OP72" s="24"/>
      <c r="OQ72" s="24"/>
      <c r="OR72" s="24"/>
      <c r="OS72" s="24"/>
      <c r="OT72" s="24"/>
      <c r="OU72" s="24"/>
      <c r="OV72" s="24"/>
      <c r="OW72" s="24"/>
      <c r="OX72" s="24"/>
      <c r="OY72" s="24"/>
      <c r="OZ72" s="24"/>
      <c r="PA72" s="24"/>
      <c r="PB72" s="24"/>
      <c r="PC72" s="24"/>
      <c r="PD72" s="24"/>
      <c r="PE72" s="24"/>
      <c r="PF72" s="24"/>
      <c r="PG72" s="24"/>
      <c r="PH72" s="24"/>
      <c r="PI72" s="24"/>
      <c r="PJ72" s="24"/>
      <c r="PK72" s="24"/>
      <c r="PL72" s="24"/>
      <c r="PM72" s="24"/>
      <c r="PN72" s="24"/>
      <c r="PO72" s="24"/>
      <c r="PP72" s="24"/>
      <c r="PQ72" s="24"/>
      <c r="PR72" s="24"/>
      <c r="PS72" s="24"/>
      <c r="PT72" s="24"/>
      <c r="PU72" s="24"/>
      <c r="PV72" s="24"/>
      <c r="PW72" s="24"/>
      <c r="PX72" s="24"/>
      <c r="PY72" s="24"/>
      <c r="PZ72" s="24"/>
      <c r="QA72" s="24"/>
      <c r="QB72" s="24"/>
      <c r="QC72" s="24"/>
      <c r="QD72" s="24"/>
      <c r="QE72" s="24"/>
      <c r="QF72" s="24"/>
      <c r="QG72" s="24"/>
      <c r="QH72" s="24"/>
      <c r="QI72" s="24"/>
      <c r="QJ72" s="24"/>
      <c r="QK72" s="24"/>
      <c r="QL72" s="24"/>
      <c r="QM72" s="24"/>
      <c r="QN72" s="24"/>
      <c r="QO72" s="24"/>
      <c r="QP72" s="24"/>
      <c r="QQ72" s="24"/>
      <c r="QR72" s="24"/>
      <c r="QS72" s="24"/>
      <c r="QT72" s="24"/>
      <c r="QU72" s="24"/>
      <c r="QV72" s="24"/>
      <c r="QW72" s="24"/>
      <c r="QX72" s="24"/>
      <c r="QY72" s="24"/>
      <c r="QZ72" s="24"/>
      <c r="RA72" s="24"/>
      <c r="RB72" s="24"/>
      <c r="RC72" s="24"/>
      <c r="RD72" s="24"/>
      <c r="RE72" s="24"/>
      <c r="RF72" s="24"/>
      <c r="RG72" s="24"/>
      <c r="RH72" s="24"/>
      <c r="RI72" s="24"/>
      <c r="RJ72" s="24"/>
      <c r="RK72" s="24"/>
      <c r="RL72" s="24"/>
      <c r="RM72" s="24"/>
      <c r="RN72" s="24"/>
      <c r="RO72" s="24"/>
      <c r="RP72" s="24"/>
      <c r="RQ72" s="24"/>
      <c r="RR72" s="24"/>
      <c r="RS72" s="24"/>
      <c r="RT72" s="24"/>
      <c r="RU72" s="24"/>
      <c r="RV72" s="24"/>
      <c r="RW72" s="24"/>
      <c r="RX72" s="24"/>
      <c r="RY72" s="24"/>
      <c r="RZ72" s="24"/>
      <c r="SA72" s="24"/>
      <c r="SB72" s="24"/>
      <c r="SC72" s="24"/>
      <c r="SD72" s="24"/>
      <c r="SE72" s="24"/>
      <c r="SF72" s="24"/>
      <c r="SG72" s="24"/>
      <c r="SH72" s="24"/>
      <c r="SI72" s="24"/>
      <c r="SJ72" s="24"/>
      <c r="SK72" s="24"/>
      <c r="SL72" s="24"/>
      <c r="SM72" s="24"/>
      <c r="SN72" s="24"/>
      <c r="SO72" s="24"/>
      <c r="SP72" s="24"/>
      <c r="SQ72" s="24"/>
      <c r="SR72" s="24"/>
      <c r="SS72" s="24"/>
      <c r="ST72" s="24"/>
      <c r="SU72" s="24"/>
      <c r="SV72" s="24"/>
      <c r="SW72" s="24"/>
      <c r="SX72" s="24"/>
      <c r="SY72" s="24"/>
      <c r="SZ72" s="24"/>
      <c r="TA72" s="24"/>
      <c r="TB72" s="24"/>
      <c r="TC72" s="24"/>
      <c r="TD72" s="24"/>
      <c r="TE72" s="24"/>
      <c r="TF72" s="24"/>
      <c r="TG72" s="24"/>
      <c r="TH72" s="24"/>
      <c r="TI72" s="24"/>
      <c r="TJ72" s="24"/>
      <c r="TK72" s="24"/>
      <c r="TL72" s="24"/>
      <c r="TM72" s="24"/>
      <c r="TN72" s="24"/>
      <c r="TO72" s="24"/>
      <c r="TP72" s="24"/>
      <c r="TQ72" s="24"/>
      <c r="TR72" s="24"/>
      <c r="TS72" s="24"/>
      <c r="TT72" s="24"/>
      <c r="TU72" s="24"/>
      <c r="TV72" s="24"/>
      <c r="TW72" s="24"/>
      <c r="TX72" s="24"/>
      <c r="TY72" s="24"/>
      <c r="TZ72" s="24"/>
      <c r="UA72" s="24"/>
      <c r="UB72" s="24"/>
      <c r="UC72" s="24"/>
      <c r="UD72" s="24"/>
      <c r="UE72" s="24"/>
      <c r="UF72" s="24"/>
      <c r="UG72" s="24"/>
      <c r="UH72" s="24"/>
      <c r="UI72" s="24"/>
      <c r="UJ72" s="24"/>
      <c r="UK72" s="24"/>
      <c r="UL72" s="24"/>
      <c r="UM72" s="24"/>
      <c r="UN72" s="24"/>
      <c r="UO72" s="24"/>
      <c r="UP72" s="24"/>
      <c r="UQ72" s="24"/>
      <c r="UR72" s="24"/>
      <c r="US72" s="24"/>
      <c r="UT72" s="24"/>
      <c r="UU72" s="24"/>
      <c r="UV72" s="24"/>
      <c r="UW72" s="24"/>
      <c r="UX72" s="24"/>
      <c r="UY72" s="24"/>
      <c r="UZ72" s="24"/>
      <c r="VA72" s="24"/>
      <c r="VB72" s="24"/>
      <c r="VC72" s="24"/>
      <c r="VD72" s="24"/>
      <c r="VE72" s="24"/>
      <c r="VF72" s="24"/>
      <c r="VG72" s="24"/>
      <c r="VH72" s="24"/>
      <c r="VI72" s="24"/>
      <c r="VJ72" s="24"/>
      <c r="VK72" s="24"/>
      <c r="VL72" s="24"/>
      <c r="VM72" s="24"/>
      <c r="VN72" s="24"/>
      <c r="VO72" s="24"/>
      <c r="VP72" s="24"/>
      <c r="VQ72" s="24"/>
      <c r="VR72" s="24"/>
      <c r="VS72" s="24"/>
      <c r="VT72" s="24"/>
      <c r="VU72" s="24"/>
      <c r="VV72" s="24"/>
      <c r="VW72" s="24"/>
      <c r="VX72" s="24"/>
      <c r="VY72" s="24"/>
      <c r="VZ72" s="24"/>
      <c r="WA72" s="24"/>
      <c r="WB72" s="24"/>
      <c r="WC72" s="24"/>
      <c r="WD72" s="24"/>
      <c r="WE72" s="24"/>
      <c r="WF72" s="24"/>
      <c r="WG72" s="24"/>
      <c r="WH72" s="24"/>
      <c r="WI72" s="24"/>
      <c r="WJ72" s="24"/>
      <c r="WK72" s="24"/>
      <c r="WL72" s="24"/>
      <c r="WM72" s="24"/>
      <c r="WN72" s="24"/>
      <c r="WO72" s="24"/>
      <c r="WP72" s="24"/>
      <c r="WQ72" s="24"/>
      <c r="WR72" s="24"/>
      <c r="WS72" s="24"/>
      <c r="WT72" s="24"/>
      <c r="WU72" s="24"/>
      <c r="WV72" s="24"/>
      <c r="WW72" s="24"/>
      <c r="WX72" s="24"/>
      <c r="WY72" s="24"/>
      <c r="WZ72" s="24"/>
      <c r="XA72" s="24"/>
      <c r="XB72" s="24"/>
      <c r="XC72" s="24"/>
      <c r="XD72" s="24"/>
      <c r="XE72" s="24"/>
      <c r="XF72" s="24"/>
      <c r="XG72" s="24"/>
      <c r="XH72" s="24"/>
      <c r="XI72" s="24"/>
      <c r="XJ72" s="24"/>
      <c r="XK72" s="24"/>
      <c r="XL72" s="24"/>
      <c r="XM72" s="24"/>
      <c r="XN72" s="24"/>
      <c r="XO72" s="24"/>
      <c r="XP72" s="24"/>
      <c r="XQ72" s="24"/>
      <c r="XR72" s="24"/>
      <c r="XS72" s="24"/>
      <c r="XT72" s="24"/>
      <c r="XU72" s="24"/>
      <c r="XV72" s="24"/>
      <c r="XW72" s="24"/>
      <c r="XX72" s="24"/>
      <c r="XY72" s="24"/>
      <c r="XZ72" s="24"/>
      <c r="YA72" s="24"/>
      <c r="YB72" s="24"/>
      <c r="YC72" s="24"/>
      <c r="YD72" s="24"/>
      <c r="YE72" s="24"/>
      <c r="YF72" s="24"/>
      <c r="YG72" s="24"/>
      <c r="YH72" s="24"/>
      <c r="YI72" s="24"/>
      <c r="YJ72" s="24"/>
      <c r="YK72" s="24"/>
      <c r="YL72" s="24"/>
      <c r="YM72" s="24"/>
      <c r="YN72" s="24"/>
      <c r="YO72" s="24"/>
      <c r="YP72" s="24"/>
      <c r="YQ72" s="24"/>
      <c r="YR72" s="24"/>
      <c r="YS72" s="24"/>
      <c r="YT72" s="24"/>
      <c r="YU72" s="24"/>
      <c r="YV72" s="24"/>
      <c r="YW72" s="24"/>
      <c r="YX72" s="24"/>
      <c r="YY72" s="24"/>
      <c r="YZ72" s="24"/>
      <c r="ZA72" s="24"/>
      <c r="ZB72" s="24"/>
      <c r="ZC72" s="24"/>
      <c r="ZD72" s="24"/>
      <c r="ZE72" s="24"/>
      <c r="ZF72" s="24"/>
      <c r="ZG72" s="24"/>
      <c r="ZH72" s="24"/>
      <c r="ZI72" s="24"/>
      <c r="ZJ72" s="24"/>
      <c r="ZK72" s="24"/>
      <c r="ZL72" s="24"/>
      <c r="ZM72" s="24"/>
      <c r="ZN72" s="24"/>
      <c r="ZO72" s="24"/>
      <c r="ZP72" s="24"/>
      <c r="ZQ72" s="24"/>
      <c r="ZR72" s="24"/>
      <c r="ZS72" s="24"/>
      <c r="ZT72" s="24"/>
      <c r="ZU72" s="24"/>
      <c r="ZV72" s="24"/>
      <c r="ZW72" s="24"/>
      <c r="ZX72" s="24"/>
      <c r="ZY72" s="24"/>
      <c r="ZZ72" s="24"/>
      <c r="AAA72" s="24"/>
      <c r="AAB72" s="24"/>
      <c r="AAC72" s="24"/>
      <c r="AAD72" s="24"/>
      <c r="AAE72" s="24"/>
      <c r="AAF72" s="24"/>
      <c r="AAG72" s="24"/>
      <c r="AAH72" s="24"/>
      <c r="AAI72" s="24"/>
      <c r="AAJ72" s="24"/>
      <c r="AAK72" s="24"/>
      <c r="AAL72" s="24"/>
      <c r="AAM72" s="24"/>
      <c r="AAN72" s="24"/>
      <c r="AAO72" s="24"/>
      <c r="AAP72" s="24"/>
      <c r="AAQ72" s="24"/>
      <c r="AAR72" s="24"/>
      <c r="AAS72" s="24"/>
      <c r="AAT72" s="24"/>
      <c r="AAU72" s="24"/>
      <c r="AAV72" s="24"/>
      <c r="AAW72" s="24"/>
      <c r="AAX72" s="24"/>
      <c r="AAY72" s="24"/>
      <c r="AAZ72" s="24"/>
      <c r="ABA72" s="24"/>
      <c r="ABB72" s="24"/>
      <c r="ABC72" s="24"/>
      <c r="ABD72" s="24"/>
      <c r="ABE72" s="24"/>
      <c r="ABF72" s="24"/>
      <c r="ABG72" s="24"/>
      <c r="ABH72" s="24"/>
      <c r="ABI72" s="24"/>
      <c r="ABJ72" s="24"/>
      <c r="ABK72" s="24"/>
      <c r="ABL72" s="24"/>
      <c r="ABM72" s="24"/>
      <c r="ABN72" s="24"/>
      <c r="ABO72" s="24"/>
      <c r="ABP72" s="24"/>
      <c r="ABQ72" s="24"/>
      <c r="ABR72" s="24"/>
      <c r="ABS72" s="24"/>
      <c r="ABT72" s="24"/>
      <c r="ABU72" s="24"/>
      <c r="ABV72" s="24"/>
      <c r="ABW72" s="24"/>
      <c r="ABX72" s="24"/>
      <c r="ABY72" s="24"/>
      <c r="ABZ72" s="24"/>
      <c r="ACA72" s="24"/>
      <c r="ACB72" s="24"/>
      <c r="ACC72" s="24"/>
      <c r="ACD72" s="24"/>
      <c r="ACE72" s="24"/>
      <c r="ACF72" s="24"/>
      <c r="ACG72" s="24"/>
      <c r="ACH72" s="24"/>
      <c r="ACI72" s="24"/>
      <c r="ACJ72" s="24"/>
      <c r="ACK72" s="24"/>
      <c r="ACL72" s="24"/>
      <c r="ACM72" s="24"/>
      <c r="ACN72" s="24"/>
      <c r="ACO72" s="24"/>
      <c r="ACP72" s="24"/>
      <c r="ACQ72" s="24"/>
      <c r="ACR72" s="24"/>
      <c r="ACS72" s="24"/>
      <c r="ACT72" s="24"/>
      <c r="ACU72" s="24"/>
      <c r="ACV72" s="24"/>
      <c r="ACW72" s="24"/>
      <c r="ACX72" s="24"/>
      <c r="ACY72" s="24"/>
      <c r="ACZ72" s="24"/>
      <c r="ADA72" s="24"/>
      <c r="ADB72" s="24"/>
      <c r="ADC72" s="24"/>
      <c r="ADD72" s="24"/>
      <c r="ADE72" s="24"/>
      <c r="ADF72" s="24"/>
      <c r="ADG72" s="24"/>
      <c r="ADH72" s="24"/>
      <c r="ADI72" s="24"/>
      <c r="ADJ72" s="24"/>
      <c r="ADK72" s="24"/>
      <c r="ADL72" s="24"/>
      <c r="ADM72" s="24"/>
      <c r="ADN72" s="24"/>
      <c r="ADO72" s="24"/>
      <c r="ADP72" s="24"/>
      <c r="ADQ72" s="24"/>
      <c r="ADR72" s="24"/>
      <c r="ADS72" s="24"/>
      <c r="ADT72" s="24"/>
      <c r="ADU72" s="24"/>
      <c r="ADV72" s="24"/>
      <c r="ADW72" s="24"/>
      <c r="ADX72" s="24"/>
      <c r="ADY72" s="24"/>
      <c r="ADZ72" s="24"/>
      <c r="AEA72" s="24"/>
      <c r="AEB72" s="24"/>
      <c r="AEC72" s="24"/>
      <c r="AED72" s="24"/>
      <c r="AEE72" s="24"/>
      <c r="AEF72" s="24"/>
      <c r="AEG72" s="24"/>
      <c r="AEH72" s="24"/>
      <c r="AEI72" s="24"/>
      <c r="AEJ72" s="24"/>
      <c r="AEK72" s="24"/>
      <c r="AEL72" s="24"/>
      <c r="AEM72" s="24"/>
      <c r="AEN72" s="24"/>
      <c r="AEO72" s="24"/>
      <c r="AEP72" s="24"/>
      <c r="AEQ72" s="24"/>
      <c r="AER72" s="24"/>
      <c r="AES72" s="24"/>
      <c r="AET72" s="24"/>
      <c r="AEU72" s="24"/>
      <c r="AEV72" s="24"/>
      <c r="AEW72" s="24"/>
      <c r="AEX72" s="24"/>
      <c r="AEY72" s="24"/>
      <c r="AEZ72" s="24"/>
      <c r="AFA72" s="24"/>
      <c r="AFB72" s="24"/>
      <c r="AFC72" s="24"/>
      <c r="AFD72" s="24"/>
      <c r="AFE72" s="24"/>
      <c r="AFF72" s="24"/>
      <c r="AFG72" s="24"/>
      <c r="AFH72" s="24"/>
      <c r="AFI72" s="24"/>
      <c r="AFJ72" s="24"/>
      <c r="AFK72" s="24"/>
      <c r="AFL72" s="24"/>
      <c r="AFM72" s="24"/>
      <c r="AFN72" s="24"/>
      <c r="AFO72" s="24"/>
      <c r="AFP72" s="24"/>
      <c r="AFQ72" s="24"/>
      <c r="AFR72" s="24"/>
      <c r="AFS72" s="24"/>
      <c r="AFT72" s="24"/>
      <c r="AFU72" s="24"/>
      <c r="AFV72" s="24"/>
      <c r="AFW72" s="24"/>
      <c r="AFX72" s="24"/>
      <c r="AFY72" s="24"/>
      <c r="AFZ72" s="24"/>
      <c r="AGA72" s="24"/>
      <c r="AGB72" s="24"/>
      <c r="AGC72" s="24"/>
      <c r="AGD72" s="24"/>
      <c r="AGE72" s="24"/>
      <c r="AGF72" s="24"/>
      <c r="AGG72" s="24"/>
      <c r="AGH72" s="24"/>
      <c r="AGI72" s="24"/>
      <c r="AGJ72" s="24"/>
      <c r="AGK72" s="24"/>
      <c r="AGL72" s="24"/>
      <c r="AGM72" s="24"/>
      <c r="AGN72" s="24"/>
      <c r="AGO72" s="24"/>
      <c r="AGP72" s="24"/>
      <c r="AGQ72" s="24"/>
      <c r="AGR72" s="24"/>
      <c r="AGS72" s="24"/>
      <c r="AGT72" s="24"/>
      <c r="AGU72" s="24"/>
      <c r="AGV72" s="24"/>
      <c r="AGW72" s="24"/>
      <c r="AGX72" s="24"/>
      <c r="AGY72" s="24"/>
      <c r="AGZ72" s="24"/>
      <c r="AHA72" s="24"/>
      <c r="AHB72" s="24"/>
      <c r="AHC72" s="24"/>
      <c r="AHD72" s="24"/>
      <c r="AHE72" s="24"/>
      <c r="AHF72" s="24"/>
      <c r="AHG72" s="24"/>
      <c r="AHH72" s="24"/>
      <c r="AHI72" s="24"/>
      <c r="AHJ72" s="24"/>
      <c r="AHK72" s="24"/>
      <c r="AHL72" s="24"/>
      <c r="AHM72" s="24"/>
      <c r="AHN72" s="24"/>
      <c r="AHO72" s="24"/>
      <c r="AHP72" s="24"/>
      <c r="AHQ72" s="24"/>
      <c r="AHR72" s="24"/>
      <c r="AHS72" s="24"/>
      <c r="AHT72" s="24"/>
      <c r="AHU72" s="24"/>
      <c r="AHV72" s="24"/>
      <c r="AHW72" s="24"/>
      <c r="AHX72" s="24"/>
      <c r="AHY72" s="24"/>
      <c r="AHZ72" s="24"/>
      <c r="AIA72" s="24"/>
      <c r="AIB72" s="24"/>
      <c r="AIC72" s="24"/>
      <c r="AID72" s="24"/>
      <c r="AIE72" s="24"/>
      <c r="AIF72" s="24"/>
      <c r="AIG72" s="24"/>
      <c r="AIH72" s="24"/>
      <c r="AII72" s="24"/>
      <c r="AIJ72" s="24"/>
      <c r="AIK72" s="24"/>
      <c r="AIL72" s="24"/>
      <c r="AIM72" s="24"/>
      <c r="AIN72" s="24"/>
      <c r="AIO72" s="24"/>
      <c r="AIP72" s="24"/>
      <c r="AIQ72" s="24"/>
      <c r="AIR72" s="24"/>
      <c r="AIS72" s="24"/>
      <c r="AIT72" s="24"/>
      <c r="AIU72" s="24"/>
      <c r="AIV72" s="24"/>
      <c r="AIW72" s="24"/>
      <c r="AIX72" s="24"/>
      <c r="AIY72" s="24"/>
      <c r="AIZ72" s="24"/>
      <c r="AJA72" s="24"/>
      <c r="AJB72" s="24"/>
      <c r="AJC72" s="24"/>
      <c r="AJD72" s="24"/>
      <c r="AJE72" s="24"/>
      <c r="AJF72" s="24"/>
      <c r="AJG72" s="24"/>
      <c r="AJH72" s="24"/>
      <c r="AJI72" s="24"/>
      <c r="AJJ72" s="24"/>
      <c r="AJK72" s="24"/>
      <c r="AJL72" s="24"/>
      <c r="AJM72" s="24"/>
      <c r="AJN72" s="24"/>
      <c r="AJO72" s="24"/>
      <c r="AJP72" s="24"/>
      <c r="AJQ72" s="24"/>
      <c r="AJR72" s="24"/>
      <c r="AJS72" s="24"/>
      <c r="AJT72" s="24"/>
      <c r="AJU72" s="24"/>
      <c r="AJV72" s="24"/>
      <c r="AJW72" s="24"/>
      <c r="AJX72" s="24"/>
      <c r="AJY72" s="24"/>
      <c r="AJZ72" s="24"/>
      <c r="AKA72" s="24"/>
      <c r="AKB72" s="24"/>
      <c r="AKC72" s="24"/>
      <c r="AKD72" s="24"/>
      <c r="AKE72" s="24"/>
      <c r="AKF72" s="24"/>
      <c r="AKG72" s="24"/>
      <c r="AKH72" s="24"/>
      <c r="AKI72" s="24"/>
      <c r="AKJ72" s="24"/>
      <c r="AKK72" s="24"/>
      <c r="AKL72" s="24"/>
      <c r="AKM72" s="24"/>
      <c r="AKN72" s="24"/>
      <c r="AKO72" s="24"/>
      <c r="AKP72" s="24"/>
      <c r="AKQ72" s="24"/>
      <c r="AKR72" s="24"/>
      <c r="AKS72" s="24"/>
      <c r="AKT72" s="24"/>
      <c r="AKU72" s="24"/>
      <c r="AKV72" s="24"/>
      <c r="AKW72" s="24"/>
      <c r="AKX72" s="24"/>
      <c r="AKY72" s="24"/>
      <c r="AKZ72" s="24"/>
      <c r="ALA72" s="24"/>
      <c r="ALB72" s="24"/>
      <c r="ALC72" s="24"/>
      <c r="ALD72" s="24"/>
      <c r="ALE72" s="24"/>
      <c r="ALF72" s="24"/>
      <c r="ALG72" s="24"/>
      <c r="ALH72" s="24"/>
      <c r="ALI72" s="24"/>
      <c r="ALJ72" s="24"/>
      <c r="ALK72" s="24"/>
      <c r="ALL72" s="24"/>
      <c r="ALM72" s="24"/>
      <c r="ALN72" s="24"/>
      <c r="ALO72" s="24"/>
      <c r="ALP72" s="24"/>
      <c r="ALQ72" s="24"/>
      <c r="ALR72" s="24"/>
      <c r="ALS72" s="24"/>
      <c r="ALT72" s="24"/>
      <c r="ALU72" s="24"/>
      <c r="ALV72" s="24"/>
      <c r="ALW72" s="24"/>
      <c r="ALX72" s="24"/>
      <c r="ALY72" s="24"/>
      <c r="ALZ72" s="24"/>
      <c r="AMA72" s="24"/>
      <c r="AMB72" s="24"/>
      <c r="AMC72" s="24"/>
      <c r="AMD72" s="24"/>
      <c r="AME72" s="24"/>
      <c r="AMF72" s="24"/>
      <c r="AMG72" s="24"/>
      <c r="AMH72" s="24"/>
      <c r="AMI72" s="24"/>
      <c r="AMJ72" s="24"/>
    </row>
    <row r="73" spans="1:1024" ht="84">
      <c r="A73" s="32" t="s">
        <v>264</v>
      </c>
      <c r="B73" s="33" t="s">
        <v>312</v>
      </c>
      <c r="C73" s="34" t="s">
        <v>313</v>
      </c>
      <c r="D73" s="34" t="s">
        <v>314</v>
      </c>
      <c r="E73" s="35" t="s">
        <v>315</v>
      </c>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c r="IG73" s="24"/>
      <c r="IH73" s="24"/>
      <c r="II73" s="24"/>
      <c r="IJ73" s="24"/>
      <c r="IK73" s="24"/>
      <c r="IL73" s="24"/>
      <c r="IM73" s="24"/>
      <c r="IN73" s="24"/>
      <c r="IO73" s="24"/>
      <c r="IP73" s="24"/>
      <c r="IQ73" s="24"/>
      <c r="IR73" s="24"/>
      <c r="IS73" s="24"/>
      <c r="IT73" s="24"/>
      <c r="IU73" s="24"/>
      <c r="IV73" s="24"/>
      <c r="IW73" s="24"/>
      <c r="IX73" s="24"/>
      <c r="IY73" s="24"/>
      <c r="IZ73" s="24"/>
      <c r="JA73" s="24"/>
      <c r="JB73" s="24"/>
      <c r="JC73" s="24"/>
      <c r="JD73" s="24"/>
      <c r="JE73" s="24"/>
      <c r="JF73" s="24"/>
      <c r="JG73" s="24"/>
      <c r="JH73" s="24"/>
      <c r="JI73" s="24"/>
      <c r="JJ73" s="24"/>
      <c r="JK73" s="24"/>
      <c r="JL73" s="24"/>
      <c r="JM73" s="24"/>
      <c r="JN73" s="24"/>
      <c r="JO73" s="24"/>
      <c r="JP73" s="24"/>
      <c r="JQ73" s="24"/>
      <c r="JR73" s="24"/>
      <c r="JS73" s="24"/>
      <c r="JT73" s="24"/>
      <c r="JU73" s="24"/>
      <c r="JV73" s="24"/>
      <c r="JW73" s="24"/>
      <c r="JX73" s="24"/>
      <c r="JY73" s="24"/>
      <c r="JZ73" s="24"/>
      <c r="KA73" s="24"/>
      <c r="KB73" s="24"/>
      <c r="KC73" s="24"/>
      <c r="KD73" s="24"/>
      <c r="KE73" s="24"/>
      <c r="KF73" s="24"/>
      <c r="KG73" s="24"/>
      <c r="KH73" s="24"/>
      <c r="KI73" s="24"/>
      <c r="KJ73" s="24"/>
      <c r="KK73" s="24"/>
      <c r="KL73" s="24"/>
      <c r="KM73" s="24"/>
      <c r="KN73" s="24"/>
      <c r="KO73" s="24"/>
      <c r="KP73" s="24"/>
      <c r="KQ73" s="24"/>
      <c r="KR73" s="24"/>
      <c r="KS73" s="24"/>
      <c r="KT73" s="24"/>
      <c r="KU73" s="24"/>
      <c r="KV73" s="24"/>
      <c r="KW73" s="24"/>
      <c r="KX73" s="24"/>
      <c r="KY73" s="24"/>
      <c r="KZ73" s="24"/>
      <c r="LA73" s="24"/>
      <c r="LB73" s="24"/>
      <c r="LC73" s="24"/>
      <c r="LD73" s="24"/>
      <c r="LE73" s="24"/>
      <c r="LF73" s="24"/>
      <c r="LG73" s="24"/>
      <c r="LH73" s="24"/>
      <c r="LI73" s="24"/>
      <c r="LJ73" s="24"/>
      <c r="LK73" s="24"/>
      <c r="LL73" s="24"/>
      <c r="LM73" s="24"/>
      <c r="LN73" s="24"/>
      <c r="LO73" s="24"/>
      <c r="LP73" s="24"/>
      <c r="LQ73" s="24"/>
      <c r="LR73" s="24"/>
      <c r="LS73" s="24"/>
      <c r="LT73" s="24"/>
      <c r="LU73" s="24"/>
      <c r="LV73" s="24"/>
      <c r="LW73" s="24"/>
      <c r="LX73" s="24"/>
      <c r="LY73" s="24"/>
      <c r="LZ73" s="24"/>
      <c r="MA73" s="24"/>
      <c r="MB73" s="24"/>
      <c r="MC73" s="24"/>
      <c r="MD73" s="24"/>
      <c r="ME73" s="24"/>
      <c r="MF73" s="24"/>
      <c r="MG73" s="24"/>
      <c r="MH73" s="24"/>
      <c r="MI73" s="24"/>
      <c r="MJ73" s="24"/>
      <c r="MK73" s="24"/>
      <c r="ML73" s="24"/>
      <c r="MM73" s="24"/>
      <c r="MN73" s="24"/>
      <c r="MO73" s="24"/>
      <c r="MP73" s="24"/>
      <c r="MQ73" s="24"/>
      <c r="MR73" s="24"/>
      <c r="MS73" s="24"/>
      <c r="MT73" s="24"/>
      <c r="MU73" s="24"/>
      <c r="MV73" s="24"/>
      <c r="MW73" s="24"/>
      <c r="MX73" s="24"/>
      <c r="MY73" s="24"/>
      <c r="MZ73" s="24"/>
      <c r="NA73" s="24"/>
      <c r="NB73" s="24"/>
      <c r="NC73" s="24"/>
      <c r="ND73" s="24"/>
      <c r="NE73" s="24"/>
      <c r="NF73" s="24"/>
      <c r="NG73" s="24"/>
      <c r="NH73" s="24"/>
      <c r="NI73" s="24"/>
      <c r="NJ73" s="24"/>
      <c r="NK73" s="24"/>
      <c r="NL73" s="24"/>
      <c r="NM73" s="24"/>
      <c r="NN73" s="24"/>
      <c r="NO73" s="24"/>
      <c r="NP73" s="24"/>
      <c r="NQ73" s="24"/>
      <c r="NR73" s="24"/>
      <c r="NS73" s="24"/>
      <c r="NT73" s="24"/>
      <c r="NU73" s="24"/>
      <c r="NV73" s="24"/>
      <c r="NW73" s="24"/>
      <c r="NX73" s="24"/>
      <c r="NY73" s="24"/>
      <c r="NZ73" s="24"/>
      <c r="OA73" s="24"/>
      <c r="OB73" s="24"/>
      <c r="OC73" s="24"/>
      <c r="OD73" s="24"/>
      <c r="OE73" s="24"/>
      <c r="OF73" s="24"/>
      <c r="OG73" s="24"/>
      <c r="OH73" s="24"/>
      <c r="OI73" s="24"/>
      <c r="OJ73" s="24"/>
      <c r="OK73" s="24"/>
      <c r="OL73" s="24"/>
      <c r="OM73" s="24"/>
      <c r="ON73" s="24"/>
      <c r="OO73" s="24"/>
      <c r="OP73" s="24"/>
      <c r="OQ73" s="24"/>
      <c r="OR73" s="24"/>
      <c r="OS73" s="24"/>
      <c r="OT73" s="24"/>
      <c r="OU73" s="24"/>
      <c r="OV73" s="24"/>
      <c r="OW73" s="24"/>
      <c r="OX73" s="24"/>
      <c r="OY73" s="24"/>
      <c r="OZ73" s="24"/>
      <c r="PA73" s="24"/>
      <c r="PB73" s="24"/>
      <c r="PC73" s="24"/>
      <c r="PD73" s="24"/>
      <c r="PE73" s="24"/>
      <c r="PF73" s="24"/>
      <c r="PG73" s="24"/>
      <c r="PH73" s="24"/>
      <c r="PI73" s="24"/>
      <c r="PJ73" s="24"/>
      <c r="PK73" s="24"/>
      <c r="PL73" s="24"/>
      <c r="PM73" s="24"/>
      <c r="PN73" s="24"/>
      <c r="PO73" s="24"/>
      <c r="PP73" s="24"/>
      <c r="PQ73" s="24"/>
      <c r="PR73" s="24"/>
      <c r="PS73" s="24"/>
      <c r="PT73" s="24"/>
      <c r="PU73" s="24"/>
      <c r="PV73" s="24"/>
      <c r="PW73" s="24"/>
      <c r="PX73" s="24"/>
      <c r="PY73" s="24"/>
      <c r="PZ73" s="24"/>
      <c r="QA73" s="24"/>
      <c r="QB73" s="24"/>
      <c r="QC73" s="24"/>
      <c r="QD73" s="24"/>
      <c r="QE73" s="24"/>
      <c r="QF73" s="24"/>
      <c r="QG73" s="24"/>
      <c r="QH73" s="24"/>
      <c r="QI73" s="24"/>
      <c r="QJ73" s="24"/>
      <c r="QK73" s="24"/>
      <c r="QL73" s="24"/>
      <c r="QM73" s="24"/>
      <c r="QN73" s="24"/>
      <c r="QO73" s="24"/>
      <c r="QP73" s="24"/>
      <c r="QQ73" s="24"/>
      <c r="QR73" s="24"/>
      <c r="QS73" s="24"/>
      <c r="QT73" s="24"/>
      <c r="QU73" s="24"/>
      <c r="QV73" s="24"/>
      <c r="QW73" s="24"/>
      <c r="QX73" s="24"/>
      <c r="QY73" s="24"/>
      <c r="QZ73" s="24"/>
      <c r="RA73" s="24"/>
      <c r="RB73" s="24"/>
      <c r="RC73" s="24"/>
      <c r="RD73" s="24"/>
      <c r="RE73" s="24"/>
      <c r="RF73" s="24"/>
      <c r="RG73" s="24"/>
      <c r="RH73" s="24"/>
      <c r="RI73" s="24"/>
      <c r="RJ73" s="24"/>
      <c r="RK73" s="24"/>
      <c r="RL73" s="24"/>
      <c r="RM73" s="24"/>
      <c r="RN73" s="24"/>
      <c r="RO73" s="24"/>
      <c r="RP73" s="24"/>
      <c r="RQ73" s="24"/>
      <c r="RR73" s="24"/>
      <c r="RS73" s="24"/>
      <c r="RT73" s="24"/>
      <c r="RU73" s="24"/>
      <c r="RV73" s="24"/>
      <c r="RW73" s="24"/>
      <c r="RX73" s="24"/>
      <c r="RY73" s="24"/>
      <c r="RZ73" s="24"/>
      <c r="SA73" s="24"/>
      <c r="SB73" s="24"/>
      <c r="SC73" s="24"/>
      <c r="SD73" s="24"/>
      <c r="SE73" s="24"/>
      <c r="SF73" s="24"/>
      <c r="SG73" s="24"/>
      <c r="SH73" s="24"/>
      <c r="SI73" s="24"/>
      <c r="SJ73" s="24"/>
      <c r="SK73" s="24"/>
      <c r="SL73" s="24"/>
      <c r="SM73" s="24"/>
      <c r="SN73" s="24"/>
      <c r="SO73" s="24"/>
      <c r="SP73" s="24"/>
      <c r="SQ73" s="24"/>
      <c r="SR73" s="24"/>
      <c r="SS73" s="24"/>
      <c r="ST73" s="24"/>
      <c r="SU73" s="24"/>
      <c r="SV73" s="24"/>
      <c r="SW73" s="24"/>
      <c r="SX73" s="24"/>
      <c r="SY73" s="24"/>
      <c r="SZ73" s="24"/>
      <c r="TA73" s="24"/>
      <c r="TB73" s="24"/>
      <c r="TC73" s="24"/>
      <c r="TD73" s="24"/>
      <c r="TE73" s="24"/>
      <c r="TF73" s="24"/>
      <c r="TG73" s="24"/>
      <c r="TH73" s="24"/>
      <c r="TI73" s="24"/>
      <c r="TJ73" s="24"/>
      <c r="TK73" s="24"/>
      <c r="TL73" s="24"/>
      <c r="TM73" s="24"/>
      <c r="TN73" s="24"/>
      <c r="TO73" s="24"/>
      <c r="TP73" s="24"/>
      <c r="TQ73" s="24"/>
      <c r="TR73" s="24"/>
      <c r="TS73" s="24"/>
      <c r="TT73" s="24"/>
      <c r="TU73" s="24"/>
      <c r="TV73" s="24"/>
      <c r="TW73" s="24"/>
      <c r="TX73" s="24"/>
      <c r="TY73" s="24"/>
      <c r="TZ73" s="24"/>
      <c r="UA73" s="24"/>
      <c r="UB73" s="24"/>
      <c r="UC73" s="24"/>
      <c r="UD73" s="24"/>
      <c r="UE73" s="24"/>
      <c r="UF73" s="24"/>
      <c r="UG73" s="24"/>
      <c r="UH73" s="24"/>
      <c r="UI73" s="24"/>
      <c r="UJ73" s="24"/>
      <c r="UK73" s="24"/>
      <c r="UL73" s="24"/>
      <c r="UM73" s="24"/>
      <c r="UN73" s="24"/>
      <c r="UO73" s="24"/>
      <c r="UP73" s="24"/>
      <c r="UQ73" s="24"/>
      <c r="UR73" s="24"/>
      <c r="US73" s="24"/>
      <c r="UT73" s="24"/>
      <c r="UU73" s="24"/>
      <c r="UV73" s="24"/>
      <c r="UW73" s="24"/>
      <c r="UX73" s="24"/>
      <c r="UY73" s="24"/>
      <c r="UZ73" s="24"/>
      <c r="VA73" s="24"/>
      <c r="VB73" s="24"/>
      <c r="VC73" s="24"/>
      <c r="VD73" s="24"/>
      <c r="VE73" s="24"/>
      <c r="VF73" s="24"/>
      <c r="VG73" s="24"/>
      <c r="VH73" s="24"/>
      <c r="VI73" s="24"/>
      <c r="VJ73" s="24"/>
      <c r="VK73" s="24"/>
      <c r="VL73" s="24"/>
      <c r="VM73" s="24"/>
      <c r="VN73" s="24"/>
      <c r="VO73" s="24"/>
      <c r="VP73" s="24"/>
      <c r="VQ73" s="24"/>
      <c r="VR73" s="24"/>
      <c r="VS73" s="24"/>
      <c r="VT73" s="24"/>
      <c r="VU73" s="24"/>
      <c r="VV73" s="24"/>
      <c r="VW73" s="24"/>
      <c r="VX73" s="24"/>
      <c r="VY73" s="24"/>
      <c r="VZ73" s="24"/>
      <c r="WA73" s="24"/>
      <c r="WB73" s="24"/>
      <c r="WC73" s="24"/>
      <c r="WD73" s="24"/>
      <c r="WE73" s="24"/>
      <c r="WF73" s="24"/>
      <c r="WG73" s="24"/>
      <c r="WH73" s="24"/>
      <c r="WI73" s="24"/>
      <c r="WJ73" s="24"/>
      <c r="WK73" s="24"/>
      <c r="WL73" s="24"/>
      <c r="WM73" s="24"/>
      <c r="WN73" s="24"/>
      <c r="WO73" s="24"/>
      <c r="WP73" s="24"/>
      <c r="WQ73" s="24"/>
      <c r="WR73" s="24"/>
      <c r="WS73" s="24"/>
      <c r="WT73" s="24"/>
      <c r="WU73" s="24"/>
      <c r="WV73" s="24"/>
      <c r="WW73" s="24"/>
      <c r="WX73" s="24"/>
      <c r="WY73" s="24"/>
      <c r="WZ73" s="24"/>
      <c r="XA73" s="24"/>
      <c r="XB73" s="24"/>
      <c r="XC73" s="24"/>
      <c r="XD73" s="24"/>
      <c r="XE73" s="24"/>
      <c r="XF73" s="24"/>
      <c r="XG73" s="24"/>
      <c r="XH73" s="24"/>
      <c r="XI73" s="24"/>
      <c r="XJ73" s="24"/>
      <c r="XK73" s="24"/>
      <c r="XL73" s="24"/>
      <c r="XM73" s="24"/>
      <c r="XN73" s="24"/>
      <c r="XO73" s="24"/>
      <c r="XP73" s="24"/>
      <c r="XQ73" s="24"/>
      <c r="XR73" s="24"/>
      <c r="XS73" s="24"/>
      <c r="XT73" s="24"/>
      <c r="XU73" s="24"/>
      <c r="XV73" s="24"/>
      <c r="XW73" s="24"/>
      <c r="XX73" s="24"/>
      <c r="XY73" s="24"/>
      <c r="XZ73" s="24"/>
      <c r="YA73" s="24"/>
      <c r="YB73" s="24"/>
      <c r="YC73" s="24"/>
      <c r="YD73" s="24"/>
      <c r="YE73" s="24"/>
      <c r="YF73" s="24"/>
      <c r="YG73" s="24"/>
      <c r="YH73" s="24"/>
      <c r="YI73" s="24"/>
      <c r="YJ73" s="24"/>
      <c r="YK73" s="24"/>
      <c r="YL73" s="24"/>
      <c r="YM73" s="24"/>
      <c r="YN73" s="24"/>
      <c r="YO73" s="24"/>
      <c r="YP73" s="24"/>
      <c r="YQ73" s="24"/>
      <c r="YR73" s="24"/>
      <c r="YS73" s="24"/>
      <c r="YT73" s="24"/>
      <c r="YU73" s="24"/>
      <c r="YV73" s="24"/>
      <c r="YW73" s="24"/>
      <c r="YX73" s="24"/>
      <c r="YY73" s="24"/>
      <c r="YZ73" s="24"/>
      <c r="ZA73" s="24"/>
      <c r="ZB73" s="24"/>
      <c r="ZC73" s="24"/>
      <c r="ZD73" s="24"/>
      <c r="ZE73" s="24"/>
      <c r="ZF73" s="24"/>
      <c r="ZG73" s="24"/>
      <c r="ZH73" s="24"/>
      <c r="ZI73" s="24"/>
      <c r="ZJ73" s="24"/>
      <c r="ZK73" s="24"/>
      <c r="ZL73" s="24"/>
      <c r="ZM73" s="24"/>
      <c r="ZN73" s="24"/>
      <c r="ZO73" s="24"/>
      <c r="ZP73" s="24"/>
      <c r="ZQ73" s="24"/>
      <c r="ZR73" s="24"/>
      <c r="ZS73" s="24"/>
      <c r="ZT73" s="24"/>
      <c r="ZU73" s="24"/>
      <c r="ZV73" s="24"/>
      <c r="ZW73" s="24"/>
      <c r="ZX73" s="24"/>
      <c r="ZY73" s="24"/>
      <c r="ZZ73" s="24"/>
      <c r="AAA73" s="24"/>
      <c r="AAB73" s="24"/>
      <c r="AAC73" s="24"/>
      <c r="AAD73" s="24"/>
      <c r="AAE73" s="24"/>
      <c r="AAF73" s="24"/>
      <c r="AAG73" s="24"/>
      <c r="AAH73" s="24"/>
      <c r="AAI73" s="24"/>
      <c r="AAJ73" s="24"/>
      <c r="AAK73" s="24"/>
      <c r="AAL73" s="24"/>
      <c r="AAM73" s="24"/>
      <c r="AAN73" s="24"/>
      <c r="AAO73" s="24"/>
      <c r="AAP73" s="24"/>
      <c r="AAQ73" s="24"/>
      <c r="AAR73" s="24"/>
      <c r="AAS73" s="24"/>
      <c r="AAT73" s="24"/>
      <c r="AAU73" s="24"/>
      <c r="AAV73" s="24"/>
      <c r="AAW73" s="24"/>
      <c r="AAX73" s="24"/>
      <c r="AAY73" s="24"/>
      <c r="AAZ73" s="24"/>
      <c r="ABA73" s="24"/>
      <c r="ABB73" s="24"/>
      <c r="ABC73" s="24"/>
      <c r="ABD73" s="24"/>
      <c r="ABE73" s="24"/>
      <c r="ABF73" s="24"/>
      <c r="ABG73" s="24"/>
      <c r="ABH73" s="24"/>
      <c r="ABI73" s="24"/>
      <c r="ABJ73" s="24"/>
      <c r="ABK73" s="24"/>
      <c r="ABL73" s="24"/>
      <c r="ABM73" s="24"/>
      <c r="ABN73" s="24"/>
      <c r="ABO73" s="24"/>
      <c r="ABP73" s="24"/>
      <c r="ABQ73" s="24"/>
      <c r="ABR73" s="24"/>
      <c r="ABS73" s="24"/>
      <c r="ABT73" s="24"/>
      <c r="ABU73" s="24"/>
      <c r="ABV73" s="24"/>
      <c r="ABW73" s="24"/>
      <c r="ABX73" s="24"/>
      <c r="ABY73" s="24"/>
      <c r="ABZ73" s="24"/>
      <c r="ACA73" s="24"/>
      <c r="ACB73" s="24"/>
      <c r="ACC73" s="24"/>
      <c r="ACD73" s="24"/>
      <c r="ACE73" s="24"/>
      <c r="ACF73" s="24"/>
      <c r="ACG73" s="24"/>
      <c r="ACH73" s="24"/>
      <c r="ACI73" s="24"/>
      <c r="ACJ73" s="24"/>
      <c r="ACK73" s="24"/>
      <c r="ACL73" s="24"/>
      <c r="ACM73" s="24"/>
      <c r="ACN73" s="24"/>
      <c r="ACO73" s="24"/>
      <c r="ACP73" s="24"/>
      <c r="ACQ73" s="24"/>
      <c r="ACR73" s="24"/>
      <c r="ACS73" s="24"/>
      <c r="ACT73" s="24"/>
      <c r="ACU73" s="24"/>
      <c r="ACV73" s="24"/>
      <c r="ACW73" s="24"/>
      <c r="ACX73" s="24"/>
      <c r="ACY73" s="24"/>
      <c r="ACZ73" s="24"/>
      <c r="ADA73" s="24"/>
      <c r="ADB73" s="24"/>
      <c r="ADC73" s="24"/>
      <c r="ADD73" s="24"/>
      <c r="ADE73" s="24"/>
      <c r="ADF73" s="24"/>
      <c r="ADG73" s="24"/>
      <c r="ADH73" s="24"/>
      <c r="ADI73" s="24"/>
      <c r="ADJ73" s="24"/>
      <c r="ADK73" s="24"/>
      <c r="ADL73" s="24"/>
      <c r="ADM73" s="24"/>
      <c r="ADN73" s="24"/>
      <c r="ADO73" s="24"/>
      <c r="ADP73" s="24"/>
      <c r="ADQ73" s="24"/>
      <c r="ADR73" s="24"/>
      <c r="ADS73" s="24"/>
      <c r="ADT73" s="24"/>
      <c r="ADU73" s="24"/>
      <c r="ADV73" s="24"/>
      <c r="ADW73" s="24"/>
      <c r="ADX73" s="24"/>
      <c r="ADY73" s="24"/>
      <c r="ADZ73" s="24"/>
      <c r="AEA73" s="24"/>
      <c r="AEB73" s="24"/>
      <c r="AEC73" s="24"/>
      <c r="AED73" s="24"/>
      <c r="AEE73" s="24"/>
      <c r="AEF73" s="24"/>
      <c r="AEG73" s="24"/>
      <c r="AEH73" s="24"/>
      <c r="AEI73" s="24"/>
      <c r="AEJ73" s="24"/>
      <c r="AEK73" s="24"/>
      <c r="AEL73" s="24"/>
      <c r="AEM73" s="24"/>
      <c r="AEN73" s="24"/>
      <c r="AEO73" s="24"/>
      <c r="AEP73" s="24"/>
      <c r="AEQ73" s="24"/>
      <c r="AER73" s="24"/>
      <c r="AES73" s="24"/>
      <c r="AET73" s="24"/>
      <c r="AEU73" s="24"/>
      <c r="AEV73" s="24"/>
      <c r="AEW73" s="24"/>
      <c r="AEX73" s="24"/>
      <c r="AEY73" s="24"/>
      <c r="AEZ73" s="24"/>
      <c r="AFA73" s="24"/>
      <c r="AFB73" s="24"/>
      <c r="AFC73" s="24"/>
      <c r="AFD73" s="24"/>
      <c r="AFE73" s="24"/>
      <c r="AFF73" s="24"/>
      <c r="AFG73" s="24"/>
      <c r="AFH73" s="24"/>
      <c r="AFI73" s="24"/>
      <c r="AFJ73" s="24"/>
      <c r="AFK73" s="24"/>
      <c r="AFL73" s="24"/>
      <c r="AFM73" s="24"/>
      <c r="AFN73" s="24"/>
      <c r="AFO73" s="24"/>
      <c r="AFP73" s="24"/>
      <c r="AFQ73" s="24"/>
      <c r="AFR73" s="24"/>
      <c r="AFS73" s="24"/>
      <c r="AFT73" s="24"/>
      <c r="AFU73" s="24"/>
      <c r="AFV73" s="24"/>
      <c r="AFW73" s="24"/>
      <c r="AFX73" s="24"/>
      <c r="AFY73" s="24"/>
      <c r="AFZ73" s="24"/>
      <c r="AGA73" s="24"/>
      <c r="AGB73" s="24"/>
      <c r="AGC73" s="24"/>
      <c r="AGD73" s="24"/>
      <c r="AGE73" s="24"/>
      <c r="AGF73" s="24"/>
      <c r="AGG73" s="24"/>
      <c r="AGH73" s="24"/>
      <c r="AGI73" s="24"/>
      <c r="AGJ73" s="24"/>
      <c r="AGK73" s="24"/>
      <c r="AGL73" s="24"/>
      <c r="AGM73" s="24"/>
      <c r="AGN73" s="24"/>
      <c r="AGO73" s="24"/>
      <c r="AGP73" s="24"/>
      <c r="AGQ73" s="24"/>
      <c r="AGR73" s="24"/>
      <c r="AGS73" s="24"/>
      <c r="AGT73" s="24"/>
      <c r="AGU73" s="24"/>
      <c r="AGV73" s="24"/>
      <c r="AGW73" s="24"/>
      <c r="AGX73" s="24"/>
      <c r="AGY73" s="24"/>
      <c r="AGZ73" s="24"/>
      <c r="AHA73" s="24"/>
      <c r="AHB73" s="24"/>
      <c r="AHC73" s="24"/>
      <c r="AHD73" s="24"/>
      <c r="AHE73" s="24"/>
      <c r="AHF73" s="24"/>
      <c r="AHG73" s="24"/>
      <c r="AHH73" s="24"/>
      <c r="AHI73" s="24"/>
      <c r="AHJ73" s="24"/>
      <c r="AHK73" s="24"/>
      <c r="AHL73" s="24"/>
      <c r="AHM73" s="24"/>
      <c r="AHN73" s="24"/>
      <c r="AHO73" s="24"/>
      <c r="AHP73" s="24"/>
      <c r="AHQ73" s="24"/>
      <c r="AHR73" s="24"/>
      <c r="AHS73" s="24"/>
      <c r="AHT73" s="24"/>
      <c r="AHU73" s="24"/>
      <c r="AHV73" s="24"/>
      <c r="AHW73" s="24"/>
      <c r="AHX73" s="24"/>
      <c r="AHY73" s="24"/>
      <c r="AHZ73" s="24"/>
      <c r="AIA73" s="24"/>
      <c r="AIB73" s="24"/>
      <c r="AIC73" s="24"/>
      <c r="AID73" s="24"/>
      <c r="AIE73" s="24"/>
      <c r="AIF73" s="24"/>
      <c r="AIG73" s="24"/>
      <c r="AIH73" s="24"/>
      <c r="AII73" s="24"/>
      <c r="AIJ73" s="24"/>
      <c r="AIK73" s="24"/>
      <c r="AIL73" s="24"/>
      <c r="AIM73" s="24"/>
      <c r="AIN73" s="24"/>
      <c r="AIO73" s="24"/>
      <c r="AIP73" s="24"/>
      <c r="AIQ73" s="24"/>
      <c r="AIR73" s="24"/>
      <c r="AIS73" s="24"/>
      <c r="AIT73" s="24"/>
      <c r="AIU73" s="24"/>
      <c r="AIV73" s="24"/>
      <c r="AIW73" s="24"/>
      <c r="AIX73" s="24"/>
      <c r="AIY73" s="24"/>
      <c r="AIZ73" s="24"/>
      <c r="AJA73" s="24"/>
      <c r="AJB73" s="24"/>
      <c r="AJC73" s="24"/>
      <c r="AJD73" s="24"/>
      <c r="AJE73" s="24"/>
      <c r="AJF73" s="24"/>
      <c r="AJG73" s="24"/>
      <c r="AJH73" s="24"/>
      <c r="AJI73" s="24"/>
      <c r="AJJ73" s="24"/>
      <c r="AJK73" s="24"/>
      <c r="AJL73" s="24"/>
      <c r="AJM73" s="24"/>
      <c r="AJN73" s="24"/>
      <c r="AJO73" s="24"/>
      <c r="AJP73" s="24"/>
      <c r="AJQ73" s="24"/>
      <c r="AJR73" s="24"/>
      <c r="AJS73" s="24"/>
      <c r="AJT73" s="24"/>
      <c r="AJU73" s="24"/>
      <c r="AJV73" s="24"/>
      <c r="AJW73" s="24"/>
      <c r="AJX73" s="24"/>
      <c r="AJY73" s="24"/>
      <c r="AJZ73" s="24"/>
      <c r="AKA73" s="24"/>
      <c r="AKB73" s="24"/>
      <c r="AKC73" s="24"/>
      <c r="AKD73" s="24"/>
      <c r="AKE73" s="24"/>
      <c r="AKF73" s="24"/>
      <c r="AKG73" s="24"/>
      <c r="AKH73" s="24"/>
      <c r="AKI73" s="24"/>
      <c r="AKJ73" s="24"/>
      <c r="AKK73" s="24"/>
      <c r="AKL73" s="24"/>
      <c r="AKM73" s="24"/>
      <c r="AKN73" s="24"/>
      <c r="AKO73" s="24"/>
      <c r="AKP73" s="24"/>
      <c r="AKQ73" s="24"/>
      <c r="AKR73" s="24"/>
      <c r="AKS73" s="24"/>
      <c r="AKT73" s="24"/>
      <c r="AKU73" s="24"/>
      <c r="AKV73" s="24"/>
      <c r="AKW73" s="24"/>
      <c r="AKX73" s="24"/>
      <c r="AKY73" s="24"/>
      <c r="AKZ73" s="24"/>
      <c r="ALA73" s="24"/>
      <c r="ALB73" s="24"/>
      <c r="ALC73" s="24"/>
      <c r="ALD73" s="24"/>
      <c r="ALE73" s="24"/>
      <c r="ALF73" s="24"/>
      <c r="ALG73" s="24"/>
      <c r="ALH73" s="24"/>
      <c r="ALI73" s="24"/>
      <c r="ALJ73" s="24"/>
      <c r="ALK73" s="24"/>
      <c r="ALL73" s="24"/>
      <c r="ALM73" s="24"/>
      <c r="ALN73" s="24"/>
      <c r="ALO73" s="24"/>
      <c r="ALP73" s="24"/>
      <c r="ALQ73" s="24"/>
      <c r="ALR73" s="24"/>
      <c r="ALS73" s="24"/>
      <c r="ALT73" s="24"/>
      <c r="ALU73" s="24"/>
      <c r="ALV73" s="24"/>
      <c r="ALW73" s="24"/>
      <c r="ALX73" s="24"/>
      <c r="ALY73" s="24"/>
      <c r="ALZ73" s="24"/>
      <c r="AMA73" s="24"/>
      <c r="AMB73" s="24"/>
      <c r="AMC73" s="24"/>
      <c r="AMD73" s="24"/>
      <c r="AME73" s="24"/>
      <c r="AMF73" s="24"/>
      <c r="AMG73" s="24"/>
      <c r="AMH73" s="24"/>
      <c r="AMI73" s="24"/>
      <c r="AMJ73" s="24"/>
    </row>
    <row r="74" spans="1:1024" ht="147">
      <c r="A74" s="32" t="s">
        <v>316</v>
      </c>
      <c r="B74" s="33" t="s">
        <v>317</v>
      </c>
      <c r="C74" s="34" t="s">
        <v>318</v>
      </c>
      <c r="D74" s="34" t="s">
        <v>319</v>
      </c>
      <c r="E74" s="35" t="s">
        <v>272</v>
      </c>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c r="IG74" s="24"/>
      <c r="IH74" s="24"/>
      <c r="II74" s="24"/>
      <c r="IJ74" s="24"/>
      <c r="IK74" s="24"/>
      <c r="IL74" s="24"/>
      <c r="IM74" s="24"/>
      <c r="IN74" s="24"/>
      <c r="IO74" s="24"/>
      <c r="IP74" s="24"/>
      <c r="IQ74" s="24"/>
      <c r="IR74" s="24"/>
      <c r="IS74" s="24"/>
      <c r="IT74" s="24"/>
      <c r="IU74" s="24"/>
      <c r="IV74" s="24"/>
      <c r="IW74" s="24"/>
      <c r="IX74" s="24"/>
      <c r="IY74" s="24"/>
      <c r="IZ74" s="24"/>
      <c r="JA74" s="24"/>
      <c r="JB74" s="24"/>
      <c r="JC74" s="24"/>
      <c r="JD74" s="24"/>
      <c r="JE74" s="24"/>
      <c r="JF74" s="24"/>
      <c r="JG74" s="24"/>
      <c r="JH74" s="24"/>
      <c r="JI74" s="24"/>
      <c r="JJ74" s="24"/>
      <c r="JK74" s="24"/>
      <c r="JL74" s="24"/>
      <c r="JM74" s="24"/>
      <c r="JN74" s="24"/>
      <c r="JO74" s="24"/>
      <c r="JP74" s="24"/>
      <c r="JQ74" s="24"/>
      <c r="JR74" s="24"/>
      <c r="JS74" s="24"/>
      <c r="JT74" s="24"/>
      <c r="JU74" s="24"/>
      <c r="JV74" s="24"/>
      <c r="JW74" s="24"/>
      <c r="JX74" s="24"/>
      <c r="JY74" s="24"/>
      <c r="JZ74" s="24"/>
      <c r="KA74" s="24"/>
      <c r="KB74" s="24"/>
      <c r="KC74" s="24"/>
      <c r="KD74" s="24"/>
      <c r="KE74" s="24"/>
      <c r="KF74" s="24"/>
      <c r="KG74" s="24"/>
      <c r="KH74" s="24"/>
      <c r="KI74" s="24"/>
      <c r="KJ74" s="24"/>
      <c r="KK74" s="24"/>
      <c r="KL74" s="24"/>
      <c r="KM74" s="24"/>
      <c r="KN74" s="24"/>
      <c r="KO74" s="24"/>
      <c r="KP74" s="24"/>
      <c r="KQ74" s="24"/>
      <c r="KR74" s="24"/>
      <c r="KS74" s="24"/>
      <c r="KT74" s="24"/>
      <c r="KU74" s="24"/>
      <c r="KV74" s="24"/>
      <c r="KW74" s="24"/>
      <c r="KX74" s="24"/>
      <c r="KY74" s="24"/>
      <c r="KZ74" s="24"/>
      <c r="LA74" s="24"/>
      <c r="LB74" s="24"/>
      <c r="LC74" s="24"/>
      <c r="LD74" s="24"/>
      <c r="LE74" s="24"/>
      <c r="LF74" s="24"/>
      <c r="LG74" s="24"/>
      <c r="LH74" s="24"/>
      <c r="LI74" s="24"/>
      <c r="LJ74" s="24"/>
      <c r="LK74" s="24"/>
      <c r="LL74" s="24"/>
      <c r="LM74" s="24"/>
      <c r="LN74" s="24"/>
      <c r="LO74" s="24"/>
      <c r="LP74" s="24"/>
      <c r="LQ74" s="24"/>
      <c r="LR74" s="24"/>
      <c r="LS74" s="24"/>
      <c r="LT74" s="24"/>
      <c r="LU74" s="24"/>
      <c r="LV74" s="24"/>
      <c r="LW74" s="24"/>
      <c r="LX74" s="24"/>
      <c r="LY74" s="24"/>
      <c r="LZ74" s="24"/>
      <c r="MA74" s="24"/>
      <c r="MB74" s="24"/>
      <c r="MC74" s="24"/>
      <c r="MD74" s="24"/>
      <c r="ME74" s="24"/>
      <c r="MF74" s="24"/>
      <c r="MG74" s="24"/>
      <c r="MH74" s="24"/>
      <c r="MI74" s="24"/>
      <c r="MJ74" s="24"/>
      <c r="MK74" s="24"/>
      <c r="ML74" s="24"/>
      <c r="MM74" s="24"/>
      <c r="MN74" s="24"/>
      <c r="MO74" s="24"/>
      <c r="MP74" s="24"/>
      <c r="MQ74" s="24"/>
      <c r="MR74" s="24"/>
      <c r="MS74" s="24"/>
      <c r="MT74" s="24"/>
      <c r="MU74" s="24"/>
      <c r="MV74" s="24"/>
      <c r="MW74" s="24"/>
      <c r="MX74" s="24"/>
      <c r="MY74" s="24"/>
      <c r="MZ74" s="24"/>
      <c r="NA74" s="24"/>
      <c r="NB74" s="24"/>
      <c r="NC74" s="24"/>
      <c r="ND74" s="24"/>
      <c r="NE74" s="24"/>
      <c r="NF74" s="24"/>
      <c r="NG74" s="24"/>
      <c r="NH74" s="24"/>
      <c r="NI74" s="24"/>
      <c r="NJ74" s="24"/>
      <c r="NK74" s="24"/>
      <c r="NL74" s="24"/>
      <c r="NM74" s="24"/>
      <c r="NN74" s="24"/>
      <c r="NO74" s="24"/>
      <c r="NP74" s="24"/>
      <c r="NQ74" s="24"/>
      <c r="NR74" s="24"/>
      <c r="NS74" s="24"/>
      <c r="NT74" s="24"/>
      <c r="NU74" s="24"/>
      <c r="NV74" s="24"/>
      <c r="NW74" s="24"/>
      <c r="NX74" s="24"/>
      <c r="NY74" s="24"/>
      <c r="NZ74" s="24"/>
      <c r="OA74" s="24"/>
      <c r="OB74" s="24"/>
      <c r="OC74" s="24"/>
      <c r="OD74" s="24"/>
      <c r="OE74" s="24"/>
      <c r="OF74" s="24"/>
      <c r="OG74" s="24"/>
      <c r="OH74" s="24"/>
      <c r="OI74" s="24"/>
      <c r="OJ74" s="24"/>
      <c r="OK74" s="24"/>
      <c r="OL74" s="24"/>
      <c r="OM74" s="24"/>
      <c r="ON74" s="24"/>
      <c r="OO74" s="24"/>
      <c r="OP74" s="24"/>
      <c r="OQ74" s="24"/>
      <c r="OR74" s="24"/>
      <c r="OS74" s="24"/>
      <c r="OT74" s="24"/>
      <c r="OU74" s="24"/>
      <c r="OV74" s="24"/>
      <c r="OW74" s="24"/>
      <c r="OX74" s="24"/>
      <c r="OY74" s="24"/>
      <c r="OZ74" s="24"/>
      <c r="PA74" s="24"/>
      <c r="PB74" s="24"/>
      <c r="PC74" s="24"/>
      <c r="PD74" s="24"/>
      <c r="PE74" s="24"/>
      <c r="PF74" s="24"/>
      <c r="PG74" s="24"/>
      <c r="PH74" s="24"/>
      <c r="PI74" s="24"/>
      <c r="PJ74" s="24"/>
      <c r="PK74" s="24"/>
      <c r="PL74" s="24"/>
      <c r="PM74" s="24"/>
      <c r="PN74" s="24"/>
      <c r="PO74" s="24"/>
      <c r="PP74" s="24"/>
      <c r="PQ74" s="24"/>
      <c r="PR74" s="24"/>
      <c r="PS74" s="24"/>
      <c r="PT74" s="24"/>
      <c r="PU74" s="24"/>
      <c r="PV74" s="24"/>
      <c r="PW74" s="24"/>
      <c r="PX74" s="24"/>
      <c r="PY74" s="24"/>
      <c r="PZ74" s="24"/>
      <c r="QA74" s="24"/>
      <c r="QB74" s="24"/>
      <c r="QC74" s="24"/>
      <c r="QD74" s="24"/>
      <c r="QE74" s="24"/>
      <c r="QF74" s="24"/>
      <c r="QG74" s="24"/>
      <c r="QH74" s="24"/>
      <c r="QI74" s="24"/>
      <c r="QJ74" s="24"/>
      <c r="QK74" s="24"/>
      <c r="QL74" s="24"/>
      <c r="QM74" s="24"/>
      <c r="QN74" s="24"/>
      <c r="QO74" s="24"/>
      <c r="QP74" s="24"/>
      <c r="QQ74" s="24"/>
      <c r="QR74" s="24"/>
      <c r="QS74" s="24"/>
      <c r="QT74" s="24"/>
      <c r="QU74" s="24"/>
      <c r="QV74" s="24"/>
      <c r="QW74" s="24"/>
      <c r="QX74" s="24"/>
      <c r="QY74" s="24"/>
      <c r="QZ74" s="24"/>
      <c r="RA74" s="24"/>
      <c r="RB74" s="24"/>
      <c r="RC74" s="24"/>
      <c r="RD74" s="24"/>
      <c r="RE74" s="24"/>
      <c r="RF74" s="24"/>
      <c r="RG74" s="24"/>
      <c r="RH74" s="24"/>
      <c r="RI74" s="24"/>
      <c r="RJ74" s="24"/>
      <c r="RK74" s="24"/>
      <c r="RL74" s="24"/>
      <c r="RM74" s="24"/>
      <c r="RN74" s="24"/>
      <c r="RO74" s="24"/>
      <c r="RP74" s="24"/>
      <c r="RQ74" s="24"/>
      <c r="RR74" s="24"/>
      <c r="RS74" s="24"/>
      <c r="RT74" s="24"/>
      <c r="RU74" s="24"/>
      <c r="RV74" s="24"/>
      <c r="RW74" s="24"/>
      <c r="RX74" s="24"/>
      <c r="RY74" s="24"/>
      <c r="RZ74" s="24"/>
      <c r="SA74" s="24"/>
      <c r="SB74" s="24"/>
      <c r="SC74" s="24"/>
      <c r="SD74" s="24"/>
      <c r="SE74" s="24"/>
      <c r="SF74" s="24"/>
      <c r="SG74" s="24"/>
      <c r="SH74" s="24"/>
      <c r="SI74" s="24"/>
      <c r="SJ74" s="24"/>
      <c r="SK74" s="24"/>
      <c r="SL74" s="24"/>
      <c r="SM74" s="24"/>
      <c r="SN74" s="24"/>
      <c r="SO74" s="24"/>
      <c r="SP74" s="24"/>
      <c r="SQ74" s="24"/>
      <c r="SR74" s="24"/>
      <c r="SS74" s="24"/>
      <c r="ST74" s="24"/>
      <c r="SU74" s="24"/>
      <c r="SV74" s="24"/>
      <c r="SW74" s="24"/>
      <c r="SX74" s="24"/>
      <c r="SY74" s="24"/>
      <c r="SZ74" s="24"/>
      <c r="TA74" s="24"/>
      <c r="TB74" s="24"/>
      <c r="TC74" s="24"/>
      <c r="TD74" s="24"/>
      <c r="TE74" s="24"/>
      <c r="TF74" s="24"/>
      <c r="TG74" s="24"/>
      <c r="TH74" s="24"/>
      <c r="TI74" s="24"/>
      <c r="TJ74" s="24"/>
      <c r="TK74" s="24"/>
      <c r="TL74" s="24"/>
      <c r="TM74" s="24"/>
      <c r="TN74" s="24"/>
      <c r="TO74" s="24"/>
      <c r="TP74" s="24"/>
      <c r="TQ74" s="24"/>
      <c r="TR74" s="24"/>
      <c r="TS74" s="24"/>
      <c r="TT74" s="24"/>
      <c r="TU74" s="24"/>
      <c r="TV74" s="24"/>
      <c r="TW74" s="24"/>
      <c r="TX74" s="24"/>
      <c r="TY74" s="24"/>
      <c r="TZ74" s="24"/>
      <c r="UA74" s="24"/>
      <c r="UB74" s="24"/>
      <c r="UC74" s="24"/>
      <c r="UD74" s="24"/>
      <c r="UE74" s="24"/>
      <c r="UF74" s="24"/>
      <c r="UG74" s="24"/>
      <c r="UH74" s="24"/>
      <c r="UI74" s="24"/>
      <c r="UJ74" s="24"/>
      <c r="UK74" s="24"/>
      <c r="UL74" s="24"/>
      <c r="UM74" s="24"/>
      <c r="UN74" s="24"/>
      <c r="UO74" s="24"/>
      <c r="UP74" s="24"/>
      <c r="UQ74" s="24"/>
      <c r="UR74" s="24"/>
      <c r="US74" s="24"/>
      <c r="UT74" s="24"/>
      <c r="UU74" s="24"/>
      <c r="UV74" s="24"/>
      <c r="UW74" s="24"/>
      <c r="UX74" s="24"/>
      <c r="UY74" s="24"/>
      <c r="UZ74" s="24"/>
      <c r="VA74" s="24"/>
      <c r="VB74" s="24"/>
      <c r="VC74" s="24"/>
      <c r="VD74" s="24"/>
      <c r="VE74" s="24"/>
      <c r="VF74" s="24"/>
      <c r="VG74" s="24"/>
      <c r="VH74" s="24"/>
      <c r="VI74" s="24"/>
      <c r="VJ74" s="24"/>
      <c r="VK74" s="24"/>
      <c r="VL74" s="24"/>
      <c r="VM74" s="24"/>
      <c r="VN74" s="24"/>
      <c r="VO74" s="24"/>
      <c r="VP74" s="24"/>
      <c r="VQ74" s="24"/>
      <c r="VR74" s="24"/>
      <c r="VS74" s="24"/>
      <c r="VT74" s="24"/>
      <c r="VU74" s="24"/>
      <c r="VV74" s="24"/>
      <c r="VW74" s="24"/>
      <c r="VX74" s="24"/>
      <c r="VY74" s="24"/>
      <c r="VZ74" s="24"/>
      <c r="WA74" s="24"/>
      <c r="WB74" s="24"/>
      <c r="WC74" s="24"/>
      <c r="WD74" s="24"/>
      <c r="WE74" s="24"/>
      <c r="WF74" s="24"/>
      <c r="WG74" s="24"/>
      <c r="WH74" s="24"/>
      <c r="WI74" s="24"/>
      <c r="WJ74" s="24"/>
      <c r="WK74" s="24"/>
      <c r="WL74" s="24"/>
      <c r="WM74" s="24"/>
      <c r="WN74" s="24"/>
      <c r="WO74" s="24"/>
      <c r="WP74" s="24"/>
      <c r="WQ74" s="24"/>
      <c r="WR74" s="24"/>
      <c r="WS74" s="24"/>
      <c r="WT74" s="24"/>
      <c r="WU74" s="24"/>
      <c r="WV74" s="24"/>
      <c r="WW74" s="24"/>
      <c r="WX74" s="24"/>
      <c r="WY74" s="24"/>
      <c r="WZ74" s="24"/>
      <c r="XA74" s="24"/>
      <c r="XB74" s="24"/>
      <c r="XC74" s="24"/>
      <c r="XD74" s="24"/>
      <c r="XE74" s="24"/>
      <c r="XF74" s="24"/>
      <c r="XG74" s="24"/>
      <c r="XH74" s="24"/>
      <c r="XI74" s="24"/>
      <c r="XJ74" s="24"/>
      <c r="XK74" s="24"/>
      <c r="XL74" s="24"/>
      <c r="XM74" s="24"/>
      <c r="XN74" s="24"/>
      <c r="XO74" s="24"/>
      <c r="XP74" s="24"/>
      <c r="XQ74" s="24"/>
      <c r="XR74" s="24"/>
      <c r="XS74" s="24"/>
      <c r="XT74" s="24"/>
      <c r="XU74" s="24"/>
      <c r="XV74" s="24"/>
      <c r="XW74" s="24"/>
      <c r="XX74" s="24"/>
      <c r="XY74" s="24"/>
      <c r="XZ74" s="24"/>
      <c r="YA74" s="24"/>
      <c r="YB74" s="24"/>
      <c r="YC74" s="24"/>
      <c r="YD74" s="24"/>
      <c r="YE74" s="24"/>
      <c r="YF74" s="24"/>
      <c r="YG74" s="24"/>
      <c r="YH74" s="24"/>
      <c r="YI74" s="24"/>
      <c r="YJ74" s="24"/>
      <c r="YK74" s="24"/>
      <c r="YL74" s="24"/>
      <c r="YM74" s="24"/>
      <c r="YN74" s="24"/>
      <c r="YO74" s="24"/>
      <c r="YP74" s="24"/>
      <c r="YQ74" s="24"/>
      <c r="YR74" s="24"/>
      <c r="YS74" s="24"/>
      <c r="YT74" s="24"/>
      <c r="YU74" s="24"/>
      <c r="YV74" s="24"/>
      <c r="YW74" s="24"/>
      <c r="YX74" s="24"/>
      <c r="YY74" s="24"/>
      <c r="YZ74" s="24"/>
      <c r="ZA74" s="24"/>
      <c r="ZB74" s="24"/>
      <c r="ZC74" s="24"/>
      <c r="ZD74" s="24"/>
      <c r="ZE74" s="24"/>
      <c r="ZF74" s="24"/>
      <c r="ZG74" s="24"/>
      <c r="ZH74" s="24"/>
      <c r="ZI74" s="24"/>
      <c r="ZJ74" s="24"/>
      <c r="ZK74" s="24"/>
      <c r="ZL74" s="24"/>
      <c r="ZM74" s="24"/>
      <c r="ZN74" s="24"/>
      <c r="ZO74" s="24"/>
      <c r="ZP74" s="24"/>
      <c r="ZQ74" s="24"/>
      <c r="ZR74" s="24"/>
      <c r="ZS74" s="24"/>
      <c r="ZT74" s="24"/>
      <c r="ZU74" s="24"/>
      <c r="ZV74" s="24"/>
      <c r="ZW74" s="24"/>
      <c r="ZX74" s="24"/>
      <c r="ZY74" s="24"/>
      <c r="ZZ74" s="24"/>
      <c r="AAA74" s="24"/>
      <c r="AAB74" s="24"/>
      <c r="AAC74" s="24"/>
      <c r="AAD74" s="24"/>
      <c r="AAE74" s="24"/>
      <c r="AAF74" s="24"/>
      <c r="AAG74" s="24"/>
      <c r="AAH74" s="24"/>
      <c r="AAI74" s="24"/>
      <c r="AAJ74" s="24"/>
      <c r="AAK74" s="24"/>
      <c r="AAL74" s="24"/>
      <c r="AAM74" s="24"/>
      <c r="AAN74" s="24"/>
      <c r="AAO74" s="24"/>
      <c r="AAP74" s="24"/>
      <c r="AAQ74" s="24"/>
      <c r="AAR74" s="24"/>
      <c r="AAS74" s="24"/>
      <c r="AAT74" s="24"/>
      <c r="AAU74" s="24"/>
      <c r="AAV74" s="24"/>
      <c r="AAW74" s="24"/>
      <c r="AAX74" s="24"/>
      <c r="AAY74" s="24"/>
      <c r="AAZ74" s="24"/>
      <c r="ABA74" s="24"/>
      <c r="ABB74" s="24"/>
      <c r="ABC74" s="24"/>
      <c r="ABD74" s="24"/>
      <c r="ABE74" s="24"/>
      <c r="ABF74" s="24"/>
      <c r="ABG74" s="24"/>
      <c r="ABH74" s="24"/>
      <c r="ABI74" s="24"/>
      <c r="ABJ74" s="24"/>
      <c r="ABK74" s="24"/>
      <c r="ABL74" s="24"/>
      <c r="ABM74" s="24"/>
      <c r="ABN74" s="24"/>
      <c r="ABO74" s="24"/>
      <c r="ABP74" s="24"/>
      <c r="ABQ74" s="24"/>
      <c r="ABR74" s="24"/>
      <c r="ABS74" s="24"/>
      <c r="ABT74" s="24"/>
      <c r="ABU74" s="24"/>
      <c r="ABV74" s="24"/>
      <c r="ABW74" s="24"/>
      <c r="ABX74" s="24"/>
      <c r="ABY74" s="24"/>
      <c r="ABZ74" s="24"/>
      <c r="ACA74" s="24"/>
      <c r="ACB74" s="24"/>
      <c r="ACC74" s="24"/>
      <c r="ACD74" s="24"/>
      <c r="ACE74" s="24"/>
      <c r="ACF74" s="24"/>
      <c r="ACG74" s="24"/>
      <c r="ACH74" s="24"/>
      <c r="ACI74" s="24"/>
      <c r="ACJ74" s="24"/>
      <c r="ACK74" s="24"/>
      <c r="ACL74" s="24"/>
      <c r="ACM74" s="24"/>
      <c r="ACN74" s="24"/>
      <c r="ACO74" s="24"/>
      <c r="ACP74" s="24"/>
      <c r="ACQ74" s="24"/>
      <c r="ACR74" s="24"/>
      <c r="ACS74" s="24"/>
      <c r="ACT74" s="24"/>
      <c r="ACU74" s="24"/>
      <c r="ACV74" s="24"/>
      <c r="ACW74" s="24"/>
      <c r="ACX74" s="24"/>
      <c r="ACY74" s="24"/>
      <c r="ACZ74" s="24"/>
      <c r="ADA74" s="24"/>
      <c r="ADB74" s="24"/>
      <c r="ADC74" s="24"/>
      <c r="ADD74" s="24"/>
      <c r="ADE74" s="24"/>
      <c r="ADF74" s="24"/>
      <c r="ADG74" s="24"/>
      <c r="ADH74" s="24"/>
      <c r="ADI74" s="24"/>
      <c r="ADJ74" s="24"/>
      <c r="ADK74" s="24"/>
      <c r="ADL74" s="24"/>
      <c r="ADM74" s="24"/>
      <c r="ADN74" s="24"/>
      <c r="ADO74" s="24"/>
      <c r="ADP74" s="24"/>
      <c r="ADQ74" s="24"/>
      <c r="ADR74" s="24"/>
      <c r="ADS74" s="24"/>
      <c r="ADT74" s="24"/>
      <c r="ADU74" s="24"/>
      <c r="ADV74" s="24"/>
      <c r="ADW74" s="24"/>
      <c r="ADX74" s="24"/>
      <c r="ADY74" s="24"/>
      <c r="ADZ74" s="24"/>
      <c r="AEA74" s="24"/>
      <c r="AEB74" s="24"/>
      <c r="AEC74" s="24"/>
      <c r="AED74" s="24"/>
      <c r="AEE74" s="24"/>
      <c r="AEF74" s="24"/>
      <c r="AEG74" s="24"/>
      <c r="AEH74" s="24"/>
      <c r="AEI74" s="24"/>
      <c r="AEJ74" s="24"/>
      <c r="AEK74" s="24"/>
      <c r="AEL74" s="24"/>
      <c r="AEM74" s="24"/>
      <c r="AEN74" s="24"/>
      <c r="AEO74" s="24"/>
      <c r="AEP74" s="24"/>
      <c r="AEQ74" s="24"/>
      <c r="AER74" s="24"/>
      <c r="AES74" s="24"/>
      <c r="AET74" s="24"/>
      <c r="AEU74" s="24"/>
      <c r="AEV74" s="24"/>
      <c r="AEW74" s="24"/>
      <c r="AEX74" s="24"/>
      <c r="AEY74" s="24"/>
      <c r="AEZ74" s="24"/>
      <c r="AFA74" s="24"/>
      <c r="AFB74" s="24"/>
      <c r="AFC74" s="24"/>
      <c r="AFD74" s="24"/>
      <c r="AFE74" s="24"/>
      <c r="AFF74" s="24"/>
      <c r="AFG74" s="24"/>
      <c r="AFH74" s="24"/>
      <c r="AFI74" s="24"/>
      <c r="AFJ74" s="24"/>
      <c r="AFK74" s="24"/>
      <c r="AFL74" s="24"/>
      <c r="AFM74" s="24"/>
      <c r="AFN74" s="24"/>
      <c r="AFO74" s="24"/>
      <c r="AFP74" s="24"/>
      <c r="AFQ74" s="24"/>
      <c r="AFR74" s="24"/>
      <c r="AFS74" s="24"/>
      <c r="AFT74" s="24"/>
      <c r="AFU74" s="24"/>
      <c r="AFV74" s="24"/>
      <c r="AFW74" s="24"/>
      <c r="AFX74" s="24"/>
      <c r="AFY74" s="24"/>
      <c r="AFZ74" s="24"/>
      <c r="AGA74" s="24"/>
      <c r="AGB74" s="24"/>
      <c r="AGC74" s="24"/>
      <c r="AGD74" s="24"/>
      <c r="AGE74" s="24"/>
      <c r="AGF74" s="24"/>
      <c r="AGG74" s="24"/>
      <c r="AGH74" s="24"/>
      <c r="AGI74" s="24"/>
      <c r="AGJ74" s="24"/>
      <c r="AGK74" s="24"/>
      <c r="AGL74" s="24"/>
      <c r="AGM74" s="24"/>
      <c r="AGN74" s="24"/>
      <c r="AGO74" s="24"/>
      <c r="AGP74" s="24"/>
      <c r="AGQ74" s="24"/>
      <c r="AGR74" s="24"/>
      <c r="AGS74" s="24"/>
      <c r="AGT74" s="24"/>
      <c r="AGU74" s="24"/>
      <c r="AGV74" s="24"/>
      <c r="AGW74" s="24"/>
      <c r="AGX74" s="24"/>
      <c r="AGY74" s="24"/>
      <c r="AGZ74" s="24"/>
      <c r="AHA74" s="24"/>
      <c r="AHB74" s="24"/>
      <c r="AHC74" s="24"/>
      <c r="AHD74" s="24"/>
      <c r="AHE74" s="24"/>
      <c r="AHF74" s="24"/>
      <c r="AHG74" s="24"/>
      <c r="AHH74" s="24"/>
      <c r="AHI74" s="24"/>
      <c r="AHJ74" s="24"/>
      <c r="AHK74" s="24"/>
      <c r="AHL74" s="24"/>
      <c r="AHM74" s="24"/>
      <c r="AHN74" s="24"/>
      <c r="AHO74" s="24"/>
      <c r="AHP74" s="24"/>
      <c r="AHQ74" s="24"/>
      <c r="AHR74" s="24"/>
      <c r="AHS74" s="24"/>
      <c r="AHT74" s="24"/>
      <c r="AHU74" s="24"/>
      <c r="AHV74" s="24"/>
      <c r="AHW74" s="24"/>
      <c r="AHX74" s="24"/>
      <c r="AHY74" s="24"/>
      <c r="AHZ74" s="24"/>
      <c r="AIA74" s="24"/>
      <c r="AIB74" s="24"/>
      <c r="AIC74" s="24"/>
      <c r="AID74" s="24"/>
      <c r="AIE74" s="24"/>
      <c r="AIF74" s="24"/>
      <c r="AIG74" s="24"/>
      <c r="AIH74" s="24"/>
      <c r="AII74" s="24"/>
      <c r="AIJ74" s="24"/>
      <c r="AIK74" s="24"/>
      <c r="AIL74" s="24"/>
      <c r="AIM74" s="24"/>
      <c r="AIN74" s="24"/>
      <c r="AIO74" s="24"/>
      <c r="AIP74" s="24"/>
      <c r="AIQ74" s="24"/>
      <c r="AIR74" s="24"/>
      <c r="AIS74" s="24"/>
      <c r="AIT74" s="24"/>
      <c r="AIU74" s="24"/>
      <c r="AIV74" s="24"/>
      <c r="AIW74" s="24"/>
      <c r="AIX74" s="24"/>
      <c r="AIY74" s="24"/>
      <c r="AIZ74" s="24"/>
      <c r="AJA74" s="24"/>
      <c r="AJB74" s="24"/>
      <c r="AJC74" s="24"/>
      <c r="AJD74" s="24"/>
      <c r="AJE74" s="24"/>
      <c r="AJF74" s="24"/>
      <c r="AJG74" s="24"/>
      <c r="AJH74" s="24"/>
      <c r="AJI74" s="24"/>
      <c r="AJJ74" s="24"/>
      <c r="AJK74" s="24"/>
      <c r="AJL74" s="24"/>
      <c r="AJM74" s="24"/>
      <c r="AJN74" s="24"/>
      <c r="AJO74" s="24"/>
      <c r="AJP74" s="24"/>
      <c r="AJQ74" s="24"/>
      <c r="AJR74" s="24"/>
      <c r="AJS74" s="24"/>
      <c r="AJT74" s="24"/>
      <c r="AJU74" s="24"/>
      <c r="AJV74" s="24"/>
      <c r="AJW74" s="24"/>
      <c r="AJX74" s="24"/>
      <c r="AJY74" s="24"/>
      <c r="AJZ74" s="24"/>
      <c r="AKA74" s="24"/>
      <c r="AKB74" s="24"/>
      <c r="AKC74" s="24"/>
      <c r="AKD74" s="24"/>
      <c r="AKE74" s="24"/>
      <c r="AKF74" s="24"/>
      <c r="AKG74" s="24"/>
      <c r="AKH74" s="24"/>
      <c r="AKI74" s="24"/>
      <c r="AKJ74" s="24"/>
      <c r="AKK74" s="24"/>
      <c r="AKL74" s="24"/>
      <c r="AKM74" s="24"/>
      <c r="AKN74" s="24"/>
      <c r="AKO74" s="24"/>
      <c r="AKP74" s="24"/>
      <c r="AKQ74" s="24"/>
      <c r="AKR74" s="24"/>
      <c r="AKS74" s="24"/>
      <c r="AKT74" s="24"/>
      <c r="AKU74" s="24"/>
      <c r="AKV74" s="24"/>
      <c r="AKW74" s="24"/>
      <c r="AKX74" s="24"/>
      <c r="AKY74" s="24"/>
      <c r="AKZ74" s="24"/>
      <c r="ALA74" s="24"/>
      <c r="ALB74" s="24"/>
      <c r="ALC74" s="24"/>
      <c r="ALD74" s="24"/>
      <c r="ALE74" s="24"/>
      <c r="ALF74" s="24"/>
      <c r="ALG74" s="24"/>
      <c r="ALH74" s="24"/>
      <c r="ALI74" s="24"/>
      <c r="ALJ74" s="24"/>
      <c r="ALK74" s="24"/>
      <c r="ALL74" s="24"/>
      <c r="ALM74" s="24"/>
      <c r="ALN74" s="24"/>
      <c r="ALO74" s="24"/>
      <c r="ALP74" s="24"/>
      <c r="ALQ74" s="24"/>
      <c r="ALR74" s="24"/>
      <c r="ALS74" s="24"/>
      <c r="ALT74" s="24"/>
      <c r="ALU74" s="24"/>
      <c r="ALV74" s="24"/>
      <c r="ALW74" s="24"/>
      <c r="ALX74" s="24"/>
      <c r="ALY74" s="24"/>
      <c r="ALZ74" s="24"/>
      <c r="AMA74" s="24"/>
      <c r="AMB74" s="24"/>
      <c r="AMC74" s="24"/>
      <c r="AMD74" s="24"/>
      <c r="AME74" s="24"/>
      <c r="AMF74" s="24"/>
      <c r="AMG74" s="24"/>
      <c r="AMH74" s="24"/>
      <c r="AMI74" s="24"/>
      <c r="AMJ74" s="24"/>
    </row>
    <row r="75" spans="1:1024" ht="63">
      <c r="A75" s="32" t="s">
        <v>316</v>
      </c>
      <c r="B75" s="33" t="s">
        <v>320</v>
      </c>
      <c r="C75" s="34" t="s">
        <v>321</v>
      </c>
      <c r="D75" s="34" t="s">
        <v>322</v>
      </c>
      <c r="E75" s="35" t="s">
        <v>323</v>
      </c>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c r="IG75" s="24"/>
      <c r="IH75" s="24"/>
      <c r="II75" s="24"/>
      <c r="IJ75" s="24"/>
      <c r="IK75" s="24"/>
      <c r="IL75" s="24"/>
      <c r="IM75" s="24"/>
      <c r="IN75" s="24"/>
      <c r="IO75" s="24"/>
      <c r="IP75" s="24"/>
      <c r="IQ75" s="24"/>
      <c r="IR75" s="24"/>
      <c r="IS75" s="24"/>
      <c r="IT75" s="24"/>
      <c r="IU75" s="24"/>
      <c r="IV75" s="24"/>
      <c r="IW75" s="24"/>
      <c r="IX75" s="24"/>
      <c r="IY75" s="24"/>
      <c r="IZ75" s="24"/>
      <c r="JA75" s="24"/>
      <c r="JB75" s="24"/>
      <c r="JC75" s="24"/>
      <c r="JD75" s="24"/>
      <c r="JE75" s="24"/>
      <c r="JF75" s="24"/>
      <c r="JG75" s="24"/>
      <c r="JH75" s="24"/>
      <c r="JI75" s="24"/>
      <c r="JJ75" s="24"/>
      <c r="JK75" s="24"/>
      <c r="JL75" s="24"/>
      <c r="JM75" s="24"/>
      <c r="JN75" s="24"/>
      <c r="JO75" s="24"/>
      <c r="JP75" s="24"/>
      <c r="JQ75" s="24"/>
      <c r="JR75" s="24"/>
      <c r="JS75" s="24"/>
      <c r="JT75" s="24"/>
      <c r="JU75" s="24"/>
      <c r="JV75" s="24"/>
      <c r="JW75" s="24"/>
      <c r="JX75" s="24"/>
      <c r="JY75" s="24"/>
      <c r="JZ75" s="24"/>
      <c r="KA75" s="24"/>
      <c r="KB75" s="24"/>
      <c r="KC75" s="24"/>
      <c r="KD75" s="24"/>
      <c r="KE75" s="24"/>
      <c r="KF75" s="24"/>
      <c r="KG75" s="24"/>
      <c r="KH75" s="24"/>
      <c r="KI75" s="24"/>
      <c r="KJ75" s="24"/>
      <c r="KK75" s="24"/>
      <c r="KL75" s="24"/>
      <c r="KM75" s="24"/>
      <c r="KN75" s="24"/>
      <c r="KO75" s="24"/>
      <c r="KP75" s="24"/>
      <c r="KQ75" s="24"/>
      <c r="KR75" s="24"/>
      <c r="KS75" s="24"/>
      <c r="KT75" s="24"/>
      <c r="KU75" s="24"/>
      <c r="KV75" s="24"/>
      <c r="KW75" s="24"/>
      <c r="KX75" s="24"/>
      <c r="KY75" s="24"/>
      <c r="KZ75" s="24"/>
      <c r="LA75" s="24"/>
      <c r="LB75" s="24"/>
      <c r="LC75" s="24"/>
      <c r="LD75" s="24"/>
      <c r="LE75" s="24"/>
      <c r="LF75" s="24"/>
      <c r="LG75" s="24"/>
      <c r="LH75" s="24"/>
      <c r="LI75" s="24"/>
      <c r="LJ75" s="24"/>
      <c r="LK75" s="24"/>
      <c r="LL75" s="24"/>
      <c r="LM75" s="24"/>
      <c r="LN75" s="24"/>
      <c r="LO75" s="24"/>
      <c r="LP75" s="24"/>
      <c r="LQ75" s="24"/>
      <c r="LR75" s="24"/>
      <c r="LS75" s="24"/>
      <c r="LT75" s="24"/>
      <c r="LU75" s="24"/>
      <c r="LV75" s="24"/>
      <c r="LW75" s="24"/>
      <c r="LX75" s="24"/>
      <c r="LY75" s="24"/>
      <c r="LZ75" s="24"/>
      <c r="MA75" s="24"/>
      <c r="MB75" s="24"/>
      <c r="MC75" s="24"/>
      <c r="MD75" s="24"/>
      <c r="ME75" s="24"/>
      <c r="MF75" s="24"/>
      <c r="MG75" s="24"/>
      <c r="MH75" s="24"/>
      <c r="MI75" s="24"/>
      <c r="MJ75" s="24"/>
      <c r="MK75" s="24"/>
      <c r="ML75" s="24"/>
      <c r="MM75" s="24"/>
      <c r="MN75" s="24"/>
      <c r="MO75" s="24"/>
      <c r="MP75" s="24"/>
      <c r="MQ75" s="24"/>
      <c r="MR75" s="24"/>
      <c r="MS75" s="24"/>
      <c r="MT75" s="24"/>
      <c r="MU75" s="24"/>
      <c r="MV75" s="24"/>
      <c r="MW75" s="24"/>
      <c r="MX75" s="24"/>
      <c r="MY75" s="24"/>
      <c r="MZ75" s="24"/>
      <c r="NA75" s="24"/>
      <c r="NB75" s="24"/>
      <c r="NC75" s="24"/>
      <c r="ND75" s="24"/>
      <c r="NE75" s="24"/>
      <c r="NF75" s="24"/>
      <c r="NG75" s="24"/>
      <c r="NH75" s="24"/>
      <c r="NI75" s="24"/>
      <c r="NJ75" s="24"/>
      <c r="NK75" s="24"/>
      <c r="NL75" s="24"/>
      <c r="NM75" s="24"/>
      <c r="NN75" s="24"/>
      <c r="NO75" s="24"/>
      <c r="NP75" s="24"/>
      <c r="NQ75" s="24"/>
      <c r="NR75" s="24"/>
      <c r="NS75" s="24"/>
      <c r="NT75" s="24"/>
      <c r="NU75" s="24"/>
      <c r="NV75" s="24"/>
      <c r="NW75" s="24"/>
      <c r="NX75" s="24"/>
      <c r="NY75" s="24"/>
      <c r="NZ75" s="24"/>
      <c r="OA75" s="24"/>
      <c r="OB75" s="24"/>
      <c r="OC75" s="24"/>
      <c r="OD75" s="24"/>
      <c r="OE75" s="24"/>
      <c r="OF75" s="24"/>
      <c r="OG75" s="24"/>
      <c r="OH75" s="24"/>
      <c r="OI75" s="24"/>
      <c r="OJ75" s="24"/>
      <c r="OK75" s="24"/>
      <c r="OL75" s="24"/>
      <c r="OM75" s="24"/>
      <c r="ON75" s="24"/>
      <c r="OO75" s="24"/>
      <c r="OP75" s="24"/>
      <c r="OQ75" s="24"/>
      <c r="OR75" s="24"/>
      <c r="OS75" s="24"/>
      <c r="OT75" s="24"/>
      <c r="OU75" s="24"/>
      <c r="OV75" s="24"/>
      <c r="OW75" s="24"/>
      <c r="OX75" s="24"/>
      <c r="OY75" s="24"/>
      <c r="OZ75" s="24"/>
      <c r="PA75" s="24"/>
      <c r="PB75" s="24"/>
      <c r="PC75" s="24"/>
      <c r="PD75" s="24"/>
      <c r="PE75" s="24"/>
      <c r="PF75" s="24"/>
      <c r="PG75" s="24"/>
      <c r="PH75" s="24"/>
      <c r="PI75" s="24"/>
      <c r="PJ75" s="24"/>
      <c r="PK75" s="24"/>
      <c r="PL75" s="24"/>
      <c r="PM75" s="24"/>
      <c r="PN75" s="24"/>
      <c r="PO75" s="24"/>
      <c r="PP75" s="24"/>
      <c r="PQ75" s="24"/>
      <c r="PR75" s="24"/>
      <c r="PS75" s="24"/>
      <c r="PT75" s="24"/>
      <c r="PU75" s="24"/>
      <c r="PV75" s="24"/>
      <c r="PW75" s="24"/>
      <c r="PX75" s="24"/>
      <c r="PY75" s="24"/>
      <c r="PZ75" s="24"/>
      <c r="QA75" s="24"/>
      <c r="QB75" s="24"/>
      <c r="QC75" s="24"/>
      <c r="QD75" s="24"/>
      <c r="QE75" s="24"/>
      <c r="QF75" s="24"/>
      <c r="QG75" s="24"/>
      <c r="QH75" s="24"/>
      <c r="QI75" s="24"/>
      <c r="QJ75" s="24"/>
      <c r="QK75" s="24"/>
      <c r="QL75" s="24"/>
      <c r="QM75" s="24"/>
      <c r="QN75" s="24"/>
      <c r="QO75" s="24"/>
      <c r="QP75" s="24"/>
      <c r="QQ75" s="24"/>
      <c r="QR75" s="24"/>
      <c r="QS75" s="24"/>
      <c r="QT75" s="24"/>
      <c r="QU75" s="24"/>
      <c r="QV75" s="24"/>
      <c r="QW75" s="24"/>
      <c r="QX75" s="24"/>
      <c r="QY75" s="24"/>
      <c r="QZ75" s="24"/>
      <c r="RA75" s="24"/>
      <c r="RB75" s="24"/>
      <c r="RC75" s="24"/>
      <c r="RD75" s="24"/>
      <c r="RE75" s="24"/>
      <c r="RF75" s="24"/>
      <c r="RG75" s="24"/>
      <c r="RH75" s="24"/>
      <c r="RI75" s="24"/>
      <c r="RJ75" s="24"/>
      <c r="RK75" s="24"/>
      <c r="RL75" s="24"/>
      <c r="RM75" s="24"/>
      <c r="RN75" s="24"/>
      <c r="RO75" s="24"/>
      <c r="RP75" s="24"/>
      <c r="RQ75" s="24"/>
      <c r="RR75" s="24"/>
      <c r="RS75" s="24"/>
      <c r="RT75" s="24"/>
      <c r="RU75" s="24"/>
      <c r="RV75" s="24"/>
      <c r="RW75" s="24"/>
      <c r="RX75" s="24"/>
      <c r="RY75" s="24"/>
      <c r="RZ75" s="24"/>
      <c r="SA75" s="24"/>
      <c r="SB75" s="24"/>
      <c r="SC75" s="24"/>
      <c r="SD75" s="24"/>
      <c r="SE75" s="24"/>
      <c r="SF75" s="24"/>
      <c r="SG75" s="24"/>
      <c r="SH75" s="24"/>
      <c r="SI75" s="24"/>
      <c r="SJ75" s="24"/>
      <c r="SK75" s="24"/>
      <c r="SL75" s="24"/>
      <c r="SM75" s="24"/>
      <c r="SN75" s="24"/>
      <c r="SO75" s="24"/>
      <c r="SP75" s="24"/>
      <c r="SQ75" s="24"/>
      <c r="SR75" s="24"/>
      <c r="SS75" s="24"/>
      <c r="ST75" s="24"/>
      <c r="SU75" s="24"/>
      <c r="SV75" s="24"/>
      <c r="SW75" s="24"/>
      <c r="SX75" s="24"/>
      <c r="SY75" s="24"/>
      <c r="SZ75" s="24"/>
      <c r="TA75" s="24"/>
      <c r="TB75" s="24"/>
      <c r="TC75" s="24"/>
      <c r="TD75" s="24"/>
      <c r="TE75" s="24"/>
      <c r="TF75" s="24"/>
      <c r="TG75" s="24"/>
      <c r="TH75" s="24"/>
      <c r="TI75" s="24"/>
      <c r="TJ75" s="24"/>
      <c r="TK75" s="24"/>
      <c r="TL75" s="24"/>
      <c r="TM75" s="24"/>
      <c r="TN75" s="24"/>
      <c r="TO75" s="24"/>
      <c r="TP75" s="24"/>
      <c r="TQ75" s="24"/>
      <c r="TR75" s="24"/>
      <c r="TS75" s="24"/>
      <c r="TT75" s="24"/>
      <c r="TU75" s="24"/>
      <c r="TV75" s="24"/>
      <c r="TW75" s="24"/>
      <c r="TX75" s="24"/>
      <c r="TY75" s="24"/>
      <c r="TZ75" s="24"/>
      <c r="UA75" s="24"/>
      <c r="UB75" s="24"/>
      <c r="UC75" s="24"/>
      <c r="UD75" s="24"/>
      <c r="UE75" s="24"/>
      <c r="UF75" s="24"/>
      <c r="UG75" s="24"/>
      <c r="UH75" s="24"/>
      <c r="UI75" s="24"/>
      <c r="UJ75" s="24"/>
      <c r="UK75" s="24"/>
      <c r="UL75" s="24"/>
      <c r="UM75" s="24"/>
      <c r="UN75" s="24"/>
      <c r="UO75" s="24"/>
      <c r="UP75" s="24"/>
      <c r="UQ75" s="24"/>
      <c r="UR75" s="24"/>
      <c r="US75" s="24"/>
      <c r="UT75" s="24"/>
      <c r="UU75" s="24"/>
      <c r="UV75" s="24"/>
      <c r="UW75" s="24"/>
      <c r="UX75" s="24"/>
      <c r="UY75" s="24"/>
      <c r="UZ75" s="24"/>
      <c r="VA75" s="24"/>
      <c r="VB75" s="24"/>
      <c r="VC75" s="24"/>
      <c r="VD75" s="24"/>
      <c r="VE75" s="24"/>
      <c r="VF75" s="24"/>
      <c r="VG75" s="24"/>
      <c r="VH75" s="24"/>
      <c r="VI75" s="24"/>
      <c r="VJ75" s="24"/>
      <c r="VK75" s="24"/>
      <c r="VL75" s="24"/>
      <c r="VM75" s="24"/>
      <c r="VN75" s="24"/>
      <c r="VO75" s="24"/>
      <c r="VP75" s="24"/>
      <c r="VQ75" s="24"/>
      <c r="VR75" s="24"/>
      <c r="VS75" s="24"/>
      <c r="VT75" s="24"/>
      <c r="VU75" s="24"/>
      <c r="VV75" s="24"/>
      <c r="VW75" s="24"/>
      <c r="VX75" s="24"/>
      <c r="VY75" s="24"/>
      <c r="VZ75" s="24"/>
      <c r="WA75" s="24"/>
      <c r="WB75" s="24"/>
      <c r="WC75" s="24"/>
      <c r="WD75" s="24"/>
      <c r="WE75" s="24"/>
      <c r="WF75" s="24"/>
      <c r="WG75" s="24"/>
      <c r="WH75" s="24"/>
      <c r="WI75" s="24"/>
      <c r="WJ75" s="24"/>
      <c r="WK75" s="24"/>
      <c r="WL75" s="24"/>
      <c r="WM75" s="24"/>
      <c r="WN75" s="24"/>
      <c r="WO75" s="24"/>
      <c r="WP75" s="24"/>
      <c r="WQ75" s="24"/>
      <c r="WR75" s="24"/>
      <c r="WS75" s="24"/>
      <c r="WT75" s="24"/>
      <c r="WU75" s="24"/>
      <c r="WV75" s="24"/>
      <c r="WW75" s="24"/>
      <c r="WX75" s="24"/>
      <c r="WY75" s="24"/>
      <c r="WZ75" s="24"/>
      <c r="XA75" s="24"/>
      <c r="XB75" s="24"/>
      <c r="XC75" s="24"/>
      <c r="XD75" s="24"/>
      <c r="XE75" s="24"/>
      <c r="XF75" s="24"/>
      <c r="XG75" s="24"/>
      <c r="XH75" s="24"/>
      <c r="XI75" s="24"/>
      <c r="XJ75" s="24"/>
      <c r="XK75" s="24"/>
      <c r="XL75" s="24"/>
      <c r="XM75" s="24"/>
      <c r="XN75" s="24"/>
      <c r="XO75" s="24"/>
      <c r="XP75" s="24"/>
      <c r="XQ75" s="24"/>
      <c r="XR75" s="24"/>
      <c r="XS75" s="24"/>
      <c r="XT75" s="24"/>
      <c r="XU75" s="24"/>
      <c r="XV75" s="24"/>
      <c r="XW75" s="24"/>
      <c r="XX75" s="24"/>
      <c r="XY75" s="24"/>
      <c r="XZ75" s="24"/>
      <c r="YA75" s="24"/>
      <c r="YB75" s="24"/>
      <c r="YC75" s="24"/>
      <c r="YD75" s="24"/>
      <c r="YE75" s="24"/>
      <c r="YF75" s="24"/>
      <c r="YG75" s="24"/>
      <c r="YH75" s="24"/>
      <c r="YI75" s="24"/>
      <c r="YJ75" s="24"/>
      <c r="YK75" s="24"/>
      <c r="YL75" s="24"/>
      <c r="YM75" s="24"/>
      <c r="YN75" s="24"/>
      <c r="YO75" s="24"/>
      <c r="YP75" s="24"/>
      <c r="YQ75" s="24"/>
      <c r="YR75" s="24"/>
      <c r="YS75" s="24"/>
      <c r="YT75" s="24"/>
      <c r="YU75" s="24"/>
      <c r="YV75" s="24"/>
      <c r="YW75" s="24"/>
      <c r="YX75" s="24"/>
      <c r="YY75" s="24"/>
      <c r="YZ75" s="24"/>
      <c r="ZA75" s="24"/>
      <c r="ZB75" s="24"/>
      <c r="ZC75" s="24"/>
      <c r="ZD75" s="24"/>
      <c r="ZE75" s="24"/>
      <c r="ZF75" s="24"/>
      <c r="ZG75" s="24"/>
      <c r="ZH75" s="24"/>
      <c r="ZI75" s="24"/>
      <c r="ZJ75" s="24"/>
      <c r="ZK75" s="24"/>
      <c r="ZL75" s="24"/>
      <c r="ZM75" s="24"/>
      <c r="ZN75" s="24"/>
      <c r="ZO75" s="24"/>
      <c r="ZP75" s="24"/>
      <c r="ZQ75" s="24"/>
      <c r="ZR75" s="24"/>
      <c r="ZS75" s="24"/>
      <c r="ZT75" s="24"/>
      <c r="ZU75" s="24"/>
      <c r="ZV75" s="24"/>
      <c r="ZW75" s="24"/>
      <c r="ZX75" s="24"/>
      <c r="ZY75" s="24"/>
      <c r="ZZ75" s="24"/>
      <c r="AAA75" s="24"/>
      <c r="AAB75" s="24"/>
      <c r="AAC75" s="24"/>
      <c r="AAD75" s="24"/>
      <c r="AAE75" s="24"/>
      <c r="AAF75" s="24"/>
      <c r="AAG75" s="24"/>
      <c r="AAH75" s="24"/>
      <c r="AAI75" s="24"/>
      <c r="AAJ75" s="24"/>
      <c r="AAK75" s="24"/>
      <c r="AAL75" s="24"/>
      <c r="AAM75" s="24"/>
      <c r="AAN75" s="24"/>
      <c r="AAO75" s="24"/>
      <c r="AAP75" s="24"/>
      <c r="AAQ75" s="24"/>
      <c r="AAR75" s="24"/>
      <c r="AAS75" s="24"/>
      <c r="AAT75" s="24"/>
      <c r="AAU75" s="24"/>
      <c r="AAV75" s="24"/>
      <c r="AAW75" s="24"/>
      <c r="AAX75" s="24"/>
      <c r="AAY75" s="24"/>
      <c r="AAZ75" s="24"/>
      <c r="ABA75" s="24"/>
      <c r="ABB75" s="24"/>
      <c r="ABC75" s="24"/>
      <c r="ABD75" s="24"/>
      <c r="ABE75" s="24"/>
      <c r="ABF75" s="24"/>
      <c r="ABG75" s="24"/>
      <c r="ABH75" s="24"/>
      <c r="ABI75" s="24"/>
      <c r="ABJ75" s="24"/>
      <c r="ABK75" s="24"/>
      <c r="ABL75" s="24"/>
      <c r="ABM75" s="24"/>
      <c r="ABN75" s="24"/>
      <c r="ABO75" s="24"/>
      <c r="ABP75" s="24"/>
      <c r="ABQ75" s="24"/>
      <c r="ABR75" s="24"/>
      <c r="ABS75" s="24"/>
      <c r="ABT75" s="24"/>
      <c r="ABU75" s="24"/>
      <c r="ABV75" s="24"/>
      <c r="ABW75" s="24"/>
      <c r="ABX75" s="24"/>
      <c r="ABY75" s="24"/>
      <c r="ABZ75" s="24"/>
      <c r="ACA75" s="24"/>
      <c r="ACB75" s="24"/>
      <c r="ACC75" s="24"/>
      <c r="ACD75" s="24"/>
      <c r="ACE75" s="24"/>
      <c r="ACF75" s="24"/>
      <c r="ACG75" s="24"/>
      <c r="ACH75" s="24"/>
      <c r="ACI75" s="24"/>
      <c r="ACJ75" s="24"/>
      <c r="ACK75" s="24"/>
      <c r="ACL75" s="24"/>
      <c r="ACM75" s="24"/>
      <c r="ACN75" s="24"/>
      <c r="ACO75" s="24"/>
      <c r="ACP75" s="24"/>
      <c r="ACQ75" s="24"/>
      <c r="ACR75" s="24"/>
      <c r="ACS75" s="24"/>
      <c r="ACT75" s="24"/>
      <c r="ACU75" s="24"/>
      <c r="ACV75" s="24"/>
      <c r="ACW75" s="24"/>
      <c r="ACX75" s="24"/>
      <c r="ACY75" s="24"/>
      <c r="ACZ75" s="24"/>
      <c r="ADA75" s="24"/>
      <c r="ADB75" s="24"/>
      <c r="ADC75" s="24"/>
      <c r="ADD75" s="24"/>
      <c r="ADE75" s="24"/>
      <c r="ADF75" s="24"/>
      <c r="ADG75" s="24"/>
      <c r="ADH75" s="24"/>
      <c r="ADI75" s="24"/>
      <c r="ADJ75" s="24"/>
      <c r="ADK75" s="24"/>
      <c r="ADL75" s="24"/>
      <c r="ADM75" s="24"/>
      <c r="ADN75" s="24"/>
      <c r="ADO75" s="24"/>
      <c r="ADP75" s="24"/>
      <c r="ADQ75" s="24"/>
      <c r="ADR75" s="24"/>
      <c r="ADS75" s="24"/>
      <c r="ADT75" s="24"/>
      <c r="ADU75" s="24"/>
      <c r="ADV75" s="24"/>
      <c r="ADW75" s="24"/>
      <c r="ADX75" s="24"/>
      <c r="ADY75" s="24"/>
      <c r="ADZ75" s="24"/>
      <c r="AEA75" s="24"/>
      <c r="AEB75" s="24"/>
      <c r="AEC75" s="24"/>
      <c r="AED75" s="24"/>
      <c r="AEE75" s="24"/>
      <c r="AEF75" s="24"/>
      <c r="AEG75" s="24"/>
      <c r="AEH75" s="24"/>
      <c r="AEI75" s="24"/>
      <c r="AEJ75" s="24"/>
      <c r="AEK75" s="24"/>
      <c r="AEL75" s="24"/>
      <c r="AEM75" s="24"/>
      <c r="AEN75" s="24"/>
      <c r="AEO75" s="24"/>
      <c r="AEP75" s="24"/>
      <c r="AEQ75" s="24"/>
      <c r="AER75" s="24"/>
      <c r="AES75" s="24"/>
      <c r="AET75" s="24"/>
      <c r="AEU75" s="24"/>
      <c r="AEV75" s="24"/>
      <c r="AEW75" s="24"/>
      <c r="AEX75" s="24"/>
      <c r="AEY75" s="24"/>
      <c r="AEZ75" s="24"/>
      <c r="AFA75" s="24"/>
      <c r="AFB75" s="24"/>
      <c r="AFC75" s="24"/>
      <c r="AFD75" s="24"/>
      <c r="AFE75" s="24"/>
      <c r="AFF75" s="24"/>
      <c r="AFG75" s="24"/>
      <c r="AFH75" s="24"/>
      <c r="AFI75" s="24"/>
      <c r="AFJ75" s="24"/>
      <c r="AFK75" s="24"/>
      <c r="AFL75" s="24"/>
      <c r="AFM75" s="24"/>
      <c r="AFN75" s="24"/>
      <c r="AFO75" s="24"/>
      <c r="AFP75" s="24"/>
      <c r="AFQ75" s="24"/>
      <c r="AFR75" s="24"/>
      <c r="AFS75" s="24"/>
      <c r="AFT75" s="24"/>
      <c r="AFU75" s="24"/>
      <c r="AFV75" s="24"/>
      <c r="AFW75" s="24"/>
      <c r="AFX75" s="24"/>
      <c r="AFY75" s="24"/>
      <c r="AFZ75" s="24"/>
      <c r="AGA75" s="24"/>
      <c r="AGB75" s="24"/>
      <c r="AGC75" s="24"/>
      <c r="AGD75" s="24"/>
      <c r="AGE75" s="24"/>
      <c r="AGF75" s="24"/>
      <c r="AGG75" s="24"/>
      <c r="AGH75" s="24"/>
      <c r="AGI75" s="24"/>
      <c r="AGJ75" s="24"/>
      <c r="AGK75" s="24"/>
      <c r="AGL75" s="24"/>
      <c r="AGM75" s="24"/>
      <c r="AGN75" s="24"/>
      <c r="AGO75" s="24"/>
      <c r="AGP75" s="24"/>
      <c r="AGQ75" s="24"/>
      <c r="AGR75" s="24"/>
      <c r="AGS75" s="24"/>
      <c r="AGT75" s="24"/>
      <c r="AGU75" s="24"/>
      <c r="AGV75" s="24"/>
      <c r="AGW75" s="24"/>
      <c r="AGX75" s="24"/>
      <c r="AGY75" s="24"/>
      <c r="AGZ75" s="24"/>
      <c r="AHA75" s="24"/>
      <c r="AHB75" s="24"/>
      <c r="AHC75" s="24"/>
      <c r="AHD75" s="24"/>
      <c r="AHE75" s="24"/>
      <c r="AHF75" s="24"/>
      <c r="AHG75" s="24"/>
      <c r="AHH75" s="24"/>
      <c r="AHI75" s="24"/>
      <c r="AHJ75" s="24"/>
      <c r="AHK75" s="24"/>
      <c r="AHL75" s="24"/>
      <c r="AHM75" s="24"/>
      <c r="AHN75" s="24"/>
      <c r="AHO75" s="24"/>
      <c r="AHP75" s="24"/>
      <c r="AHQ75" s="24"/>
      <c r="AHR75" s="24"/>
      <c r="AHS75" s="24"/>
      <c r="AHT75" s="24"/>
      <c r="AHU75" s="24"/>
      <c r="AHV75" s="24"/>
      <c r="AHW75" s="24"/>
      <c r="AHX75" s="24"/>
      <c r="AHY75" s="24"/>
      <c r="AHZ75" s="24"/>
      <c r="AIA75" s="24"/>
      <c r="AIB75" s="24"/>
      <c r="AIC75" s="24"/>
      <c r="AID75" s="24"/>
      <c r="AIE75" s="24"/>
      <c r="AIF75" s="24"/>
      <c r="AIG75" s="24"/>
      <c r="AIH75" s="24"/>
      <c r="AII75" s="24"/>
      <c r="AIJ75" s="24"/>
      <c r="AIK75" s="24"/>
      <c r="AIL75" s="24"/>
      <c r="AIM75" s="24"/>
      <c r="AIN75" s="24"/>
      <c r="AIO75" s="24"/>
      <c r="AIP75" s="24"/>
      <c r="AIQ75" s="24"/>
      <c r="AIR75" s="24"/>
      <c r="AIS75" s="24"/>
      <c r="AIT75" s="24"/>
      <c r="AIU75" s="24"/>
      <c r="AIV75" s="24"/>
      <c r="AIW75" s="24"/>
      <c r="AIX75" s="24"/>
      <c r="AIY75" s="24"/>
      <c r="AIZ75" s="24"/>
      <c r="AJA75" s="24"/>
      <c r="AJB75" s="24"/>
      <c r="AJC75" s="24"/>
      <c r="AJD75" s="24"/>
      <c r="AJE75" s="24"/>
      <c r="AJF75" s="24"/>
      <c r="AJG75" s="24"/>
      <c r="AJH75" s="24"/>
      <c r="AJI75" s="24"/>
      <c r="AJJ75" s="24"/>
      <c r="AJK75" s="24"/>
      <c r="AJL75" s="24"/>
      <c r="AJM75" s="24"/>
      <c r="AJN75" s="24"/>
      <c r="AJO75" s="24"/>
      <c r="AJP75" s="24"/>
      <c r="AJQ75" s="24"/>
      <c r="AJR75" s="24"/>
      <c r="AJS75" s="24"/>
      <c r="AJT75" s="24"/>
      <c r="AJU75" s="24"/>
      <c r="AJV75" s="24"/>
      <c r="AJW75" s="24"/>
      <c r="AJX75" s="24"/>
      <c r="AJY75" s="24"/>
      <c r="AJZ75" s="24"/>
      <c r="AKA75" s="24"/>
      <c r="AKB75" s="24"/>
      <c r="AKC75" s="24"/>
      <c r="AKD75" s="24"/>
      <c r="AKE75" s="24"/>
      <c r="AKF75" s="24"/>
      <c r="AKG75" s="24"/>
      <c r="AKH75" s="24"/>
      <c r="AKI75" s="24"/>
      <c r="AKJ75" s="24"/>
      <c r="AKK75" s="24"/>
      <c r="AKL75" s="24"/>
      <c r="AKM75" s="24"/>
      <c r="AKN75" s="24"/>
      <c r="AKO75" s="24"/>
      <c r="AKP75" s="24"/>
      <c r="AKQ75" s="24"/>
      <c r="AKR75" s="24"/>
      <c r="AKS75" s="24"/>
      <c r="AKT75" s="24"/>
      <c r="AKU75" s="24"/>
      <c r="AKV75" s="24"/>
      <c r="AKW75" s="24"/>
      <c r="AKX75" s="24"/>
      <c r="AKY75" s="24"/>
      <c r="AKZ75" s="24"/>
      <c r="ALA75" s="24"/>
      <c r="ALB75" s="24"/>
      <c r="ALC75" s="24"/>
      <c r="ALD75" s="24"/>
      <c r="ALE75" s="24"/>
      <c r="ALF75" s="24"/>
      <c r="ALG75" s="24"/>
      <c r="ALH75" s="24"/>
      <c r="ALI75" s="24"/>
      <c r="ALJ75" s="24"/>
      <c r="ALK75" s="24"/>
      <c r="ALL75" s="24"/>
      <c r="ALM75" s="24"/>
      <c r="ALN75" s="24"/>
      <c r="ALO75" s="24"/>
      <c r="ALP75" s="24"/>
      <c r="ALQ75" s="24"/>
      <c r="ALR75" s="24"/>
      <c r="ALS75" s="24"/>
      <c r="ALT75" s="24"/>
      <c r="ALU75" s="24"/>
      <c r="ALV75" s="24"/>
      <c r="ALW75" s="24"/>
      <c r="ALX75" s="24"/>
      <c r="ALY75" s="24"/>
      <c r="ALZ75" s="24"/>
      <c r="AMA75" s="24"/>
      <c r="AMB75" s="24"/>
      <c r="AMC75" s="24"/>
      <c r="AMD75" s="24"/>
      <c r="AME75" s="24"/>
      <c r="AMF75" s="24"/>
      <c r="AMG75" s="24"/>
      <c r="AMH75" s="24"/>
      <c r="AMI75" s="24"/>
      <c r="AMJ75" s="24"/>
    </row>
    <row r="76" spans="1:1024" ht="63">
      <c r="A76" s="32" t="s">
        <v>316</v>
      </c>
      <c r="B76" s="33" t="s">
        <v>324</v>
      </c>
      <c r="C76" s="34" t="s">
        <v>325</v>
      </c>
      <c r="D76" s="34" t="s">
        <v>326</v>
      </c>
      <c r="E76" s="35" t="s">
        <v>327</v>
      </c>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c r="IG76" s="24"/>
      <c r="IH76" s="24"/>
      <c r="II76" s="24"/>
      <c r="IJ76" s="24"/>
      <c r="IK76" s="24"/>
      <c r="IL76" s="24"/>
      <c r="IM76" s="24"/>
      <c r="IN76" s="24"/>
      <c r="IO76" s="24"/>
      <c r="IP76" s="24"/>
      <c r="IQ76" s="24"/>
      <c r="IR76" s="24"/>
      <c r="IS76" s="24"/>
      <c r="IT76" s="24"/>
      <c r="IU76" s="24"/>
      <c r="IV76" s="24"/>
      <c r="IW76" s="24"/>
      <c r="IX76" s="24"/>
      <c r="IY76" s="24"/>
      <c r="IZ76" s="24"/>
      <c r="JA76" s="24"/>
      <c r="JB76" s="24"/>
      <c r="JC76" s="24"/>
      <c r="JD76" s="24"/>
      <c r="JE76" s="24"/>
      <c r="JF76" s="24"/>
      <c r="JG76" s="24"/>
      <c r="JH76" s="24"/>
      <c r="JI76" s="24"/>
      <c r="JJ76" s="24"/>
      <c r="JK76" s="24"/>
      <c r="JL76" s="24"/>
      <c r="JM76" s="24"/>
      <c r="JN76" s="24"/>
      <c r="JO76" s="24"/>
      <c r="JP76" s="24"/>
      <c r="JQ76" s="24"/>
      <c r="JR76" s="24"/>
      <c r="JS76" s="24"/>
      <c r="JT76" s="24"/>
      <c r="JU76" s="24"/>
      <c r="JV76" s="24"/>
      <c r="JW76" s="24"/>
      <c r="JX76" s="24"/>
      <c r="JY76" s="24"/>
      <c r="JZ76" s="24"/>
      <c r="KA76" s="24"/>
      <c r="KB76" s="24"/>
      <c r="KC76" s="24"/>
      <c r="KD76" s="24"/>
      <c r="KE76" s="24"/>
      <c r="KF76" s="24"/>
      <c r="KG76" s="24"/>
      <c r="KH76" s="24"/>
      <c r="KI76" s="24"/>
      <c r="KJ76" s="24"/>
      <c r="KK76" s="24"/>
      <c r="KL76" s="24"/>
      <c r="KM76" s="24"/>
      <c r="KN76" s="24"/>
      <c r="KO76" s="24"/>
      <c r="KP76" s="24"/>
      <c r="KQ76" s="24"/>
      <c r="KR76" s="24"/>
      <c r="KS76" s="24"/>
      <c r="KT76" s="24"/>
      <c r="KU76" s="24"/>
      <c r="KV76" s="24"/>
      <c r="KW76" s="24"/>
      <c r="KX76" s="24"/>
      <c r="KY76" s="24"/>
      <c r="KZ76" s="24"/>
      <c r="LA76" s="24"/>
      <c r="LB76" s="24"/>
      <c r="LC76" s="24"/>
      <c r="LD76" s="24"/>
      <c r="LE76" s="24"/>
      <c r="LF76" s="24"/>
      <c r="LG76" s="24"/>
      <c r="LH76" s="24"/>
      <c r="LI76" s="24"/>
      <c r="LJ76" s="24"/>
      <c r="LK76" s="24"/>
      <c r="LL76" s="24"/>
      <c r="LM76" s="24"/>
      <c r="LN76" s="24"/>
      <c r="LO76" s="24"/>
      <c r="LP76" s="24"/>
      <c r="LQ76" s="24"/>
      <c r="LR76" s="24"/>
      <c r="LS76" s="24"/>
      <c r="LT76" s="24"/>
      <c r="LU76" s="24"/>
      <c r="LV76" s="24"/>
      <c r="LW76" s="24"/>
      <c r="LX76" s="24"/>
      <c r="LY76" s="24"/>
      <c r="LZ76" s="24"/>
      <c r="MA76" s="24"/>
      <c r="MB76" s="24"/>
      <c r="MC76" s="24"/>
      <c r="MD76" s="24"/>
      <c r="ME76" s="24"/>
      <c r="MF76" s="24"/>
      <c r="MG76" s="24"/>
      <c r="MH76" s="24"/>
      <c r="MI76" s="24"/>
      <c r="MJ76" s="24"/>
      <c r="MK76" s="24"/>
      <c r="ML76" s="24"/>
      <c r="MM76" s="24"/>
      <c r="MN76" s="24"/>
      <c r="MO76" s="24"/>
      <c r="MP76" s="24"/>
      <c r="MQ76" s="24"/>
      <c r="MR76" s="24"/>
      <c r="MS76" s="24"/>
      <c r="MT76" s="24"/>
      <c r="MU76" s="24"/>
      <c r="MV76" s="24"/>
      <c r="MW76" s="24"/>
      <c r="MX76" s="24"/>
      <c r="MY76" s="24"/>
      <c r="MZ76" s="24"/>
      <c r="NA76" s="24"/>
      <c r="NB76" s="24"/>
      <c r="NC76" s="24"/>
      <c r="ND76" s="24"/>
      <c r="NE76" s="24"/>
      <c r="NF76" s="24"/>
      <c r="NG76" s="24"/>
      <c r="NH76" s="24"/>
      <c r="NI76" s="24"/>
      <c r="NJ76" s="24"/>
      <c r="NK76" s="24"/>
      <c r="NL76" s="24"/>
      <c r="NM76" s="24"/>
      <c r="NN76" s="24"/>
      <c r="NO76" s="24"/>
      <c r="NP76" s="24"/>
      <c r="NQ76" s="24"/>
      <c r="NR76" s="24"/>
      <c r="NS76" s="24"/>
      <c r="NT76" s="24"/>
      <c r="NU76" s="24"/>
      <c r="NV76" s="24"/>
      <c r="NW76" s="24"/>
      <c r="NX76" s="24"/>
      <c r="NY76" s="24"/>
      <c r="NZ76" s="24"/>
      <c r="OA76" s="24"/>
      <c r="OB76" s="24"/>
      <c r="OC76" s="24"/>
      <c r="OD76" s="24"/>
      <c r="OE76" s="24"/>
      <c r="OF76" s="24"/>
      <c r="OG76" s="24"/>
      <c r="OH76" s="24"/>
      <c r="OI76" s="24"/>
      <c r="OJ76" s="24"/>
      <c r="OK76" s="24"/>
      <c r="OL76" s="24"/>
      <c r="OM76" s="24"/>
      <c r="ON76" s="24"/>
      <c r="OO76" s="24"/>
      <c r="OP76" s="24"/>
      <c r="OQ76" s="24"/>
      <c r="OR76" s="24"/>
      <c r="OS76" s="24"/>
      <c r="OT76" s="24"/>
      <c r="OU76" s="24"/>
      <c r="OV76" s="24"/>
      <c r="OW76" s="24"/>
      <c r="OX76" s="24"/>
      <c r="OY76" s="24"/>
      <c r="OZ76" s="24"/>
      <c r="PA76" s="24"/>
      <c r="PB76" s="24"/>
      <c r="PC76" s="24"/>
      <c r="PD76" s="24"/>
      <c r="PE76" s="24"/>
      <c r="PF76" s="24"/>
      <c r="PG76" s="24"/>
      <c r="PH76" s="24"/>
      <c r="PI76" s="24"/>
      <c r="PJ76" s="24"/>
      <c r="PK76" s="24"/>
      <c r="PL76" s="24"/>
      <c r="PM76" s="24"/>
      <c r="PN76" s="24"/>
      <c r="PO76" s="24"/>
      <c r="PP76" s="24"/>
      <c r="PQ76" s="24"/>
      <c r="PR76" s="24"/>
      <c r="PS76" s="24"/>
      <c r="PT76" s="24"/>
      <c r="PU76" s="24"/>
      <c r="PV76" s="24"/>
      <c r="PW76" s="24"/>
      <c r="PX76" s="24"/>
      <c r="PY76" s="24"/>
      <c r="PZ76" s="24"/>
      <c r="QA76" s="24"/>
      <c r="QB76" s="24"/>
      <c r="QC76" s="24"/>
      <c r="QD76" s="24"/>
      <c r="QE76" s="24"/>
      <c r="QF76" s="24"/>
      <c r="QG76" s="24"/>
      <c r="QH76" s="24"/>
      <c r="QI76" s="24"/>
      <c r="QJ76" s="24"/>
      <c r="QK76" s="24"/>
      <c r="QL76" s="24"/>
      <c r="QM76" s="24"/>
      <c r="QN76" s="24"/>
      <c r="QO76" s="24"/>
      <c r="QP76" s="24"/>
      <c r="QQ76" s="24"/>
      <c r="QR76" s="24"/>
      <c r="QS76" s="24"/>
      <c r="QT76" s="24"/>
      <c r="QU76" s="24"/>
      <c r="QV76" s="24"/>
      <c r="QW76" s="24"/>
      <c r="QX76" s="24"/>
      <c r="QY76" s="24"/>
      <c r="QZ76" s="24"/>
      <c r="RA76" s="24"/>
      <c r="RB76" s="24"/>
      <c r="RC76" s="24"/>
      <c r="RD76" s="24"/>
      <c r="RE76" s="24"/>
      <c r="RF76" s="24"/>
      <c r="RG76" s="24"/>
      <c r="RH76" s="24"/>
      <c r="RI76" s="24"/>
      <c r="RJ76" s="24"/>
      <c r="RK76" s="24"/>
      <c r="RL76" s="24"/>
      <c r="RM76" s="24"/>
      <c r="RN76" s="24"/>
      <c r="RO76" s="24"/>
      <c r="RP76" s="24"/>
      <c r="RQ76" s="24"/>
      <c r="RR76" s="24"/>
      <c r="RS76" s="24"/>
      <c r="RT76" s="24"/>
      <c r="RU76" s="24"/>
      <c r="RV76" s="24"/>
      <c r="RW76" s="24"/>
      <c r="RX76" s="24"/>
      <c r="RY76" s="24"/>
      <c r="RZ76" s="24"/>
      <c r="SA76" s="24"/>
      <c r="SB76" s="24"/>
      <c r="SC76" s="24"/>
      <c r="SD76" s="24"/>
      <c r="SE76" s="24"/>
      <c r="SF76" s="24"/>
      <c r="SG76" s="24"/>
      <c r="SH76" s="24"/>
      <c r="SI76" s="24"/>
      <c r="SJ76" s="24"/>
      <c r="SK76" s="24"/>
      <c r="SL76" s="24"/>
      <c r="SM76" s="24"/>
      <c r="SN76" s="24"/>
      <c r="SO76" s="24"/>
      <c r="SP76" s="24"/>
      <c r="SQ76" s="24"/>
      <c r="SR76" s="24"/>
      <c r="SS76" s="24"/>
      <c r="ST76" s="24"/>
      <c r="SU76" s="24"/>
      <c r="SV76" s="24"/>
      <c r="SW76" s="24"/>
      <c r="SX76" s="24"/>
      <c r="SY76" s="24"/>
      <c r="SZ76" s="24"/>
      <c r="TA76" s="24"/>
      <c r="TB76" s="24"/>
      <c r="TC76" s="24"/>
      <c r="TD76" s="24"/>
      <c r="TE76" s="24"/>
      <c r="TF76" s="24"/>
      <c r="TG76" s="24"/>
      <c r="TH76" s="24"/>
      <c r="TI76" s="24"/>
      <c r="TJ76" s="24"/>
      <c r="TK76" s="24"/>
      <c r="TL76" s="24"/>
      <c r="TM76" s="24"/>
      <c r="TN76" s="24"/>
      <c r="TO76" s="24"/>
      <c r="TP76" s="24"/>
      <c r="TQ76" s="24"/>
      <c r="TR76" s="24"/>
      <c r="TS76" s="24"/>
      <c r="TT76" s="24"/>
      <c r="TU76" s="24"/>
      <c r="TV76" s="24"/>
      <c r="TW76" s="24"/>
      <c r="TX76" s="24"/>
      <c r="TY76" s="24"/>
      <c r="TZ76" s="24"/>
      <c r="UA76" s="24"/>
      <c r="UB76" s="24"/>
      <c r="UC76" s="24"/>
      <c r="UD76" s="24"/>
      <c r="UE76" s="24"/>
      <c r="UF76" s="24"/>
      <c r="UG76" s="24"/>
      <c r="UH76" s="24"/>
      <c r="UI76" s="24"/>
      <c r="UJ76" s="24"/>
      <c r="UK76" s="24"/>
      <c r="UL76" s="24"/>
      <c r="UM76" s="24"/>
      <c r="UN76" s="24"/>
      <c r="UO76" s="24"/>
      <c r="UP76" s="24"/>
      <c r="UQ76" s="24"/>
      <c r="UR76" s="24"/>
      <c r="US76" s="24"/>
      <c r="UT76" s="24"/>
      <c r="UU76" s="24"/>
      <c r="UV76" s="24"/>
      <c r="UW76" s="24"/>
      <c r="UX76" s="24"/>
      <c r="UY76" s="24"/>
      <c r="UZ76" s="24"/>
      <c r="VA76" s="24"/>
      <c r="VB76" s="24"/>
      <c r="VC76" s="24"/>
      <c r="VD76" s="24"/>
      <c r="VE76" s="24"/>
      <c r="VF76" s="24"/>
      <c r="VG76" s="24"/>
      <c r="VH76" s="24"/>
      <c r="VI76" s="24"/>
      <c r="VJ76" s="24"/>
      <c r="VK76" s="24"/>
      <c r="VL76" s="24"/>
      <c r="VM76" s="24"/>
      <c r="VN76" s="24"/>
      <c r="VO76" s="24"/>
      <c r="VP76" s="24"/>
      <c r="VQ76" s="24"/>
      <c r="VR76" s="24"/>
      <c r="VS76" s="24"/>
      <c r="VT76" s="24"/>
      <c r="VU76" s="24"/>
      <c r="VV76" s="24"/>
      <c r="VW76" s="24"/>
      <c r="VX76" s="24"/>
      <c r="VY76" s="24"/>
      <c r="VZ76" s="24"/>
      <c r="WA76" s="24"/>
      <c r="WB76" s="24"/>
      <c r="WC76" s="24"/>
      <c r="WD76" s="24"/>
      <c r="WE76" s="24"/>
      <c r="WF76" s="24"/>
      <c r="WG76" s="24"/>
      <c r="WH76" s="24"/>
      <c r="WI76" s="24"/>
      <c r="WJ76" s="24"/>
      <c r="WK76" s="24"/>
      <c r="WL76" s="24"/>
      <c r="WM76" s="24"/>
      <c r="WN76" s="24"/>
      <c r="WO76" s="24"/>
      <c r="WP76" s="24"/>
      <c r="WQ76" s="24"/>
      <c r="WR76" s="24"/>
      <c r="WS76" s="24"/>
      <c r="WT76" s="24"/>
      <c r="WU76" s="24"/>
      <c r="WV76" s="24"/>
      <c r="WW76" s="24"/>
      <c r="WX76" s="24"/>
      <c r="WY76" s="24"/>
      <c r="WZ76" s="24"/>
      <c r="XA76" s="24"/>
      <c r="XB76" s="24"/>
      <c r="XC76" s="24"/>
      <c r="XD76" s="24"/>
      <c r="XE76" s="24"/>
      <c r="XF76" s="24"/>
      <c r="XG76" s="24"/>
      <c r="XH76" s="24"/>
      <c r="XI76" s="24"/>
      <c r="XJ76" s="24"/>
      <c r="XK76" s="24"/>
      <c r="XL76" s="24"/>
      <c r="XM76" s="24"/>
      <c r="XN76" s="24"/>
      <c r="XO76" s="24"/>
      <c r="XP76" s="24"/>
      <c r="XQ76" s="24"/>
      <c r="XR76" s="24"/>
      <c r="XS76" s="24"/>
      <c r="XT76" s="24"/>
      <c r="XU76" s="24"/>
      <c r="XV76" s="24"/>
      <c r="XW76" s="24"/>
      <c r="XX76" s="24"/>
      <c r="XY76" s="24"/>
      <c r="XZ76" s="24"/>
      <c r="YA76" s="24"/>
      <c r="YB76" s="24"/>
      <c r="YC76" s="24"/>
      <c r="YD76" s="24"/>
      <c r="YE76" s="24"/>
      <c r="YF76" s="24"/>
      <c r="YG76" s="24"/>
      <c r="YH76" s="24"/>
      <c r="YI76" s="24"/>
      <c r="YJ76" s="24"/>
      <c r="YK76" s="24"/>
      <c r="YL76" s="24"/>
      <c r="YM76" s="24"/>
      <c r="YN76" s="24"/>
      <c r="YO76" s="24"/>
      <c r="YP76" s="24"/>
      <c r="YQ76" s="24"/>
      <c r="YR76" s="24"/>
      <c r="YS76" s="24"/>
      <c r="YT76" s="24"/>
      <c r="YU76" s="24"/>
      <c r="YV76" s="24"/>
      <c r="YW76" s="24"/>
      <c r="YX76" s="24"/>
      <c r="YY76" s="24"/>
      <c r="YZ76" s="24"/>
      <c r="ZA76" s="24"/>
      <c r="ZB76" s="24"/>
      <c r="ZC76" s="24"/>
      <c r="ZD76" s="24"/>
      <c r="ZE76" s="24"/>
      <c r="ZF76" s="24"/>
      <c r="ZG76" s="24"/>
      <c r="ZH76" s="24"/>
      <c r="ZI76" s="24"/>
      <c r="ZJ76" s="24"/>
      <c r="ZK76" s="24"/>
      <c r="ZL76" s="24"/>
      <c r="ZM76" s="24"/>
      <c r="ZN76" s="24"/>
      <c r="ZO76" s="24"/>
      <c r="ZP76" s="24"/>
      <c r="ZQ76" s="24"/>
      <c r="ZR76" s="24"/>
      <c r="ZS76" s="24"/>
      <c r="ZT76" s="24"/>
      <c r="ZU76" s="24"/>
      <c r="ZV76" s="24"/>
      <c r="ZW76" s="24"/>
      <c r="ZX76" s="24"/>
      <c r="ZY76" s="24"/>
      <c r="ZZ76" s="24"/>
      <c r="AAA76" s="24"/>
      <c r="AAB76" s="24"/>
      <c r="AAC76" s="24"/>
      <c r="AAD76" s="24"/>
      <c r="AAE76" s="24"/>
      <c r="AAF76" s="24"/>
      <c r="AAG76" s="24"/>
      <c r="AAH76" s="24"/>
      <c r="AAI76" s="24"/>
      <c r="AAJ76" s="24"/>
      <c r="AAK76" s="24"/>
      <c r="AAL76" s="24"/>
      <c r="AAM76" s="24"/>
      <c r="AAN76" s="24"/>
      <c r="AAO76" s="24"/>
      <c r="AAP76" s="24"/>
      <c r="AAQ76" s="24"/>
      <c r="AAR76" s="24"/>
      <c r="AAS76" s="24"/>
      <c r="AAT76" s="24"/>
      <c r="AAU76" s="24"/>
      <c r="AAV76" s="24"/>
      <c r="AAW76" s="24"/>
      <c r="AAX76" s="24"/>
      <c r="AAY76" s="24"/>
      <c r="AAZ76" s="24"/>
      <c r="ABA76" s="24"/>
      <c r="ABB76" s="24"/>
      <c r="ABC76" s="24"/>
      <c r="ABD76" s="24"/>
      <c r="ABE76" s="24"/>
      <c r="ABF76" s="24"/>
      <c r="ABG76" s="24"/>
      <c r="ABH76" s="24"/>
      <c r="ABI76" s="24"/>
      <c r="ABJ76" s="24"/>
      <c r="ABK76" s="24"/>
      <c r="ABL76" s="24"/>
      <c r="ABM76" s="24"/>
      <c r="ABN76" s="24"/>
      <c r="ABO76" s="24"/>
      <c r="ABP76" s="24"/>
      <c r="ABQ76" s="24"/>
      <c r="ABR76" s="24"/>
      <c r="ABS76" s="24"/>
      <c r="ABT76" s="24"/>
      <c r="ABU76" s="24"/>
      <c r="ABV76" s="24"/>
      <c r="ABW76" s="24"/>
      <c r="ABX76" s="24"/>
      <c r="ABY76" s="24"/>
      <c r="ABZ76" s="24"/>
      <c r="ACA76" s="24"/>
      <c r="ACB76" s="24"/>
      <c r="ACC76" s="24"/>
      <c r="ACD76" s="24"/>
      <c r="ACE76" s="24"/>
      <c r="ACF76" s="24"/>
      <c r="ACG76" s="24"/>
      <c r="ACH76" s="24"/>
      <c r="ACI76" s="24"/>
      <c r="ACJ76" s="24"/>
      <c r="ACK76" s="24"/>
      <c r="ACL76" s="24"/>
      <c r="ACM76" s="24"/>
      <c r="ACN76" s="24"/>
      <c r="ACO76" s="24"/>
      <c r="ACP76" s="24"/>
      <c r="ACQ76" s="24"/>
      <c r="ACR76" s="24"/>
      <c r="ACS76" s="24"/>
      <c r="ACT76" s="24"/>
      <c r="ACU76" s="24"/>
      <c r="ACV76" s="24"/>
      <c r="ACW76" s="24"/>
      <c r="ACX76" s="24"/>
      <c r="ACY76" s="24"/>
      <c r="ACZ76" s="24"/>
      <c r="ADA76" s="24"/>
      <c r="ADB76" s="24"/>
      <c r="ADC76" s="24"/>
      <c r="ADD76" s="24"/>
      <c r="ADE76" s="24"/>
      <c r="ADF76" s="24"/>
      <c r="ADG76" s="24"/>
      <c r="ADH76" s="24"/>
      <c r="ADI76" s="24"/>
      <c r="ADJ76" s="24"/>
      <c r="ADK76" s="24"/>
      <c r="ADL76" s="24"/>
      <c r="ADM76" s="24"/>
      <c r="ADN76" s="24"/>
      <c r="ADO76" s="24"/>
      <c r="ADP76" s="24"/>
      <c r="ADQ76" s="24"/>
      <c r="ADR76" s="24"/>
      <c r="ADS76" s="24"/>
      <c r="ADT76" s="24"/>
      <c r="ADU76" s="24"/>
      <c r="ADV76" s="24"/>
      <c r="ADW76" s="24"/>
      <c r="ADX76" s="24"/>
      <c r="ADY76" s="24"/>
      <c r="ADZ76" s="24"/>
      <c r="AEA76" s="24"/>
      <c r="AEB76" s="24"/>
      <c r="AEC76" s="24"/>
      <c r="AED76" s="24"/>
      <c r="AEE76" s="24"/>
      <c r="AEF76" s="24"/>
      <c r="AEG76" s="24"/>
      <c r="AEH76" s="24"/>
      <c r="AEI76" s="24"/>
      <c r="AEJ76" s="24"/>
      <c r="AEK76" s="24"/>
      <c r="AEL76" s="24"/>
      <c r="AEM76" s="24"/>
      <c r="AEN76" s="24"/>
      <c r="AEO76" s="24"/>
      <c r="AEP76" s="24"/>
      <c r="AEQ76" s="24"/>
      <c r="AER76" s="24"/>
      <c r="AES76" s="24"/>
      <c r="AET76" s="24"/>
      <c r="AEU76" s="24"/>
      <c r="AEV76" s="24"/>
      <c r="AEW76" s="24"/>
      <c r="AEX76" s="24"/>
      <c r="AEY76" s="24"/>
      <c r="AEZ76" s="24"/>
      <c r="AFA76" s="24"/>
      <c r="AFB76" s="24"/>
      <c r="AFC76" s="24"/>
      <c r="AFD76" s="24"/>
      <c r="AFE76" s="24"/>
      <c r="AFF76" s="24"/>
      <c r="AFG76" s="24"/>
      <c r="AFH76" s="24"/>
      <c r="AFI76" s="24"/>
      <c r="AFJ76" s="24"/>
      <c r="AFK76" s="24"/>
      <c r="AFL76" s="24"/>
      <c r="AFM76" s="24"/>
      <c r="AFN76" s="24"/>
      <c r="AFO76" s="24"/>
      <c r="AFP76" s="24"/>
      <c r="AFQ76" s="24"/>
      <c r="AFR76" s="24"/>
      <c r="AFS76" s="24"/>
      <c r="AFT76" s="24"/>
      <c r="AFU76" s="24"/>
      <c r="AFV76" s="24"/>
      <c r="AFW76" s="24"/>
      <c r="AFX76" s="24"/>
      <c r="AFY76" s="24"/>
      <c r="AFZ76" s="24"/>
      <c r="AGA76" s="24"/>
      <c r="AGB76" s="24"/>
      <c r="AGC76" s="24"/>
      <c r="AGD76" s="24"/>
      <c r="AGE76" s="24"/>
      <c r="AGF76" s="24"/>
      <c r="AGG76" s="24"/>
      <c r="AGH76" s="24"/>
      <c r="AGI76" s="24"/>
      <c r="AGJ76" s="24"/>
      <c r="AGK76" s="24"/>
      <c r="AGL76" s="24"/>
      <c r="AGM76" s="24"/>
      <c r="AGN76" s="24"/>
      <c r="AGO76" s="24"/>
      <c r="AGP76" s="24"/>
      <c r="AGQ76" s="24"/>
      <c r="AGR76" s="24"/>
      <c r="AGS76" s="24"/>
      <c r="AGT76" s="24"/>
      <c r="AGU76" s="24"/>
      <c r="AGV76" s="24"/>
      <c r="AGW76" s="24"/>
      <c r="AGX76" s="24"/>
      <c r="AGY76" s="24"/>
      <c r="AGZ76" s="24"/>
      <c r="AHA76" s="24"/>
      <c r="AHB76" s="24"/>
      <c r="AHC76" s="24"/>
      <c r="AHD76" s="24"/>
      <c r="AHE76" s="24"/>
      <c r="AHF76" s="24"/>
      <c r="AHG76" s="24"/>
      <c r="AHH76" s="24"/>
      <c r="AHI76" s="24"/>
      <c r="AHJ76" s="24"/>
      <c r="AHK76" s="24"/>
      <c r="AHL76" s="24"/>
      <c r="AHM76" s="24"/>
      <c r="AHN76" s="24"/>
      <c r="AHO76" s="24"/>
      <c r="AHP76" s="24"/>
      <c r="AHQ76" s="24"/>
      <c r="AHR76" s="24"/>
      <c r="AHS76" s="24"/>
      <c r="AHT76" s="24"/>
      <c r="AHU76" s="24"/>
      <c r="AHV76" s="24"/>
      <c r="AHW76" s="24"/>
      <c r="AHX76" s="24"/>
      <c r="AHY76" s="24"/>
      <c r="AHZ76" s="24"/>
      <c r="AIA76" s="24"/>
      <c r="AIB76" s="24"/>
      <c r="AIC76" s="24"/>
      <c r="AID76" s="24"/>
      <c r="AIE76" s="24"/>
      <c r="AIF76" s="24"/>
      <c r="AIG76" s="24"/>
      <c r="AIH76" s="24"/>
      <c r="AII76" s="24"/>
      <c r="AIJ76" s="24"/>
      <c r="AIK76" s="24"/>
      <c r="AIL76" s="24"/>
      <c r="AIM76" s="24"/>
      <c r="AIN76" s="24"/>
      <c r="AIO76" s="24"/>
      <c r="AIP76" s="24"/>
      <c r="AIQ76" s="24"/>
      <c r="AIR76" s="24"/>
      <c r="AIS76" s="24"/>
      <c r="AIT76" s="24"/>
      <c r="AIU76" s="24"/>
      <c r="AIV76" s="24"/>
      <c r="AIW76" s="24"/>
      <c r="AIX76" s="24"/>
      <c r="AIY76" s="24"/>
      <c r="AIZ76" s="24"/>
      <c r="AJA76" s="24"/>
      <c r="AJB76" s="24"/>
      <c r="AJC76" s="24"/>
      <c r="AJD76" s="24"/>
      <c r="AJE76" s="24"/>
      <c r="AJF76" s="24"/>
      <c r="AJG76" s="24"/>
      <c r="AJH76" s="24"/>
      <c r="AJI76" s="24"/>
      <c r="AJJ76" s="24"/>
      <c r="AJK76" s="24"/>
      <c r="AJL76" s="24"/>
      <c r="AJM76" s="24"/>
      <c r="AJN76" s="24"/>
      <c r="AJO76" s="24"/>
      <c r="AJP76" s="24"/>
      <c r="AJQ76" s="24"/>
      <c r="AJR76" s="24"/>
      <c r="AJS76" s="24"/>
      <c r="AJT76" s="24"/>
      <c r="AJU76" s="24"/>
      <c r="AJV76" s="24"/>
      <c r="AJW76" s="24"/>
      <c r="AJX76" s="24"/>
      <c r="AJY76" s="24"/>
      <c r="AJZ76" s="24"/>
      <c r="AKA76" s="24"/>
      <c r="AKB76" s="24"/>
      <c r="AKC76" s="24"/>
      <c r="AKD76" s="24"/>
      <c r="AKE76" s="24"/>
      <c r="AKF76" s="24"/>
      <c r="AKG76" s="24"/>
      <c r="AKH76" s="24"/>
      <c r="AKI76" s="24"/>
      <c r="AKJ76" s="24"/>
      <c r="AKK76" s="24"/>
      <c r="AKL76" s="24"/>
      <c r="AKM76" s="24"/>
      <c r="AKN76" s="24"/>
      <c r="AKO76" s="24"/>
      <c r="AKP76" s="24"/>
      <c r="AKQ76" s="24"/>
      <c r="AKR76" s="24"/>
      <c r="AKS76" s="24"/>
      <c r="AKT76" s="24"/>
      <c r="AKU76" s="24"/>
      <c r="AKV76" s="24"/>
      <c r="AKW76" s="24"/>
      <c r="AKX76" s="24"/>
      <c r="AKY76" s="24"/>
      <c r="AKZ76" s="24"/>
      <c r="ALA76" s="24"/>
      <c r="ALB76" s="24"/>
      <c r="ALC76" s="24"/>
      <c r="ALD76" s="24"/>
      <c r="ALE76" s="24"/>
      <c r="ALF76" s="24"/>
      <c r="ALG76" s="24"/>
      <c r="ALH76" s="24"/>
      <c r="ALI76" s="24"/>
      <c r="ALJ76" s="24"/>
      <c r="ALK76" s="24"/>
      <c r="ALL76" s="24"/>
      <c r="ALM76" s="24"/>
      <c r="ALN76" s="24"/>
      <c r="ALO76" s="24"/>
      <c r="ALP76" s="24"/>
      <c r="ALQ76" s="24"/>
      <c r="ALR76" s="24"/>
      <c r="ALS76" s="24"/>
      <c r="ALT76" s="24"/>
      <c r="ALU76" s="24"/>
      <c r="ALV76" s="24"/>
      <c r="ALW76" s="24"/>
      <c r="ALX76" s="24"/>
      <c r="ALY76" s="24"/>
      <c r="ALZ76" s="24"/>
      <c r="AMA76" s="24"/>
      <c r="AMB76" s="24"/>
      <c r="AMC76" s="24"/>
      <c r="AMD76" s="24"/>
      <c r="AME76" s="24"/>
      <c r="AMF76" s="24"/>
      <c r="AMG76" s="24"/>
      <c r="AMH76" s="24"/>
      <c r="AMI76" s="24"/>
      <c r="AMJ76" s="24"/>
    </row>
    <row r="77" spans="1:1024" ht="42">
      <c r="A77" s="32" t="s">
        <v>316</v>
      </c>
      <c r="B77" s="33" t="s">
        <v>328</v>
      </c>
      <c r="C77" s="34" t="s">
        <v>329</v>
      </c>
      <c r="D77" s="34" t="s">
        <v>330</v>
      </c>
      <c r="E77" s="35" t="s">
        <v>331</v>
      </c>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c r="IG77" s="24"/>
      <c r="IH77" s="24"/>
      <c r="II77" s="24"/>
      <c r="IJ77" s="24"/>
      <c r="IK77" s="24"/>
      <c r="IL77" s="24"/>
      <c r="IM77" s="24"/>
      <c r="IN77" s="24"/>
      <c r="IO77" s="24"/>
      <c r="IP77" s="24"/>
      <c r="IQ77" s="24"/>
      <c r="IR77" s="24"/>
      <c r="IS77" s="24"/>
      <c r="IT77" s="24"/>
      <c r="IU77" s="24"/>
      <c r="IV77" s="24"/>
      <c r="IW77" s="24"/>
      <c r="IX77" s="24"/>
      <c r="IY77" s="24"/>
      <c r="IZ77" s="24"/>
      <c r="JA77" s="24"/>
      <c r="JB77" s="24"/>
      <c r="JC77" s="24"/>
      <c r="JD77" s="24"/>
      <c r="JE77" s="24"/>
      <c r="JF77" s="24"/>
      <c r="JG77" s="24"/>
      <c r="JH77" s="24"/>
      <c r="JI77" s="24"/>
      <c r="JJ77" s="24"/>
      <c r="JK77" s="24"/>
      <c r="JL77" s="24"/>
      <c r="JM77" s="24"/>
      <c r="JN77" s="24"/>
      <c r="JO77" s="24"/>
      <c r="JP77" s="24"/>
      <c r="JQ77" s="24"/>
      <c r="JR77" s="24"/>
      <c r="JS77" s="24"/>
      <c r="JT77" s="24"/>
      <c r="JU77" s="24"/>
      <c r="JV77" s="24"/>
      <c r="JW77" s="24"/>
      <c r="JX77" s="24"/>
      <c r="JY77" s="24"/>
      <c r="JZ77" s="24"/>
      <c r="KA77" s="24"/>
      <c r="KB77" s="24"/>
      <c r="KC77" s="24"/>
      <c r="KD77" s="24"/>
      <c r="KE77" s="24"/>
      <c r="KF77" s="24"/>
      <c r="KG77" s="24"/>
      <c r="KH77" s="24"/>
      <c r="KI77" s="24"/>
      <c r="KJ77" s="24"/>
      <c r="KK77" s="24"/>
      <c r="KL77" s="24"/>
      <c r="KM77" s="24"/>
      <c r="KN77" s="24"/>
      <c r="KO77" s="24"/>
      <c r="KP77" s="24"/>
      <c r="KQ77" s="24"/>
      <c r="KR77" s="24"/>
      <c r="KS77" s="24"/>
      <c r="KT77" s="24"/>
      <c r="KU77" s="24"/>
      <c r="KV77" s="24"/>
      <c r="KW77" s="24"/>
      <c r="KX77" s="24"/>
      <c r="KY77" s="24"/>
      <c r="KZ77" s="24"/>
      <c r="LA77" s="24"/>
      <c r="LB77" s="24"/>
      <c r="LC77" s="24"/>
      <c r="LD77" s="24"/>
      <c r="LE77" s="24"/>
      <c r="LF77" s="24"/>
      <c r="LG77" s="24"/>
      <c r="LH77" s="24"/>
      <c r="LI77" s="24"/>
      <c r="LJ77" s="24"/>
      <c r="LK77" s="24"/>
      <c r="LL77" s="24"/>
      <c r="LM77" s="24"/>
      <c r="LN77" s="24"/>
      <c r="LO77" s="24"/>
      <c r="LP77" s="24"/>
      <c r="LQ77" s="24"/>
      <c r="LR77" s="24"/>
      <c r="LS77" s="24"/>
      <c r="LT77" s="24"/>
      <c r="LU77" s="24"/>
      <c r="LV77" s="24"/>
      <c r="LW77" s="24"/>
      <c r="LX77" s="24"/>
      <c r="LY77" s="24"/>
      <c r="LZ77" s="24"/>
      <c r="MA77" s="24"/>
      <c r="MB77" s="24"/>
      <c r="MC77" s="24"/>
      <c r="MD77" s="24"/>
      <c r="ME77" s="24"/>
      <c r="MF77" s="24"/>
      <c r="MG77" s="24"/>
      <c r="MH77" s="24"/>
      <c r="MI77" s="24"/>
      <c r="MJ77" s="24"/>
      <c r="MK77" s="24"/>
      <c r="ML77" s="24"/>
      <c r="MM77" s="24"/>
      <c r="MN77" s="24"/>
      <c r="MO77" s="24"/>
      <c r="MP77" s="24"/>
      <c r="MQ77" s="24"/>
      <c r="MR77" s="24"/>
      <c r="MS77" s="24"/>
      <c r="MT77" s="24"/>
      <c r="MU77" s="24"/>
      <c r="MV77" s="24"/>
      <c r="MW77" s="24"/>
      <c r="MX77" s="24"/>
      <c r="MY77" s="24"/>
      <c r="MZ77" s="24"/>
      <c r="NA77" s="24"/>
      <c r="NB77" s="24"/>
      <c r="NC77" s="24"/>
      <c r="ND77" s="24"/>
      <c r="NE77" s="24"/>
      <c r="NF77" s="24"/>
      <c r="NG77" s="24"/>
      <c r="NH77" s="24"/>
      <c r="NI77" s="24"/>
      <c r="NJ77" s="24"/>
      <c r="NK77" s="24"/>
      <c r="NL77" s="24"/>
      <c r="NM77" s="24"/>
      <c r="NN77" s="24"/>
      <c r="NO77" s="24"/>
      <c r="NP77" s="24"/>
      <c r="NQ77" s="24"/>
      <c r="NR77" s="24"/>
      <c r="NS77" s="24"/>
      <c r="NT77" s="24"/>
      <c r="NU77" s="24"/>
      <c r="NV77" s="24"/>
      <c r="NW77" s="24"/>
      <c r="NX77" s="24"/>
      <c r="NY77" s="24"/>
      <c r="NZ77" s="24"/>
      <c r="OA77" s="24"/>
      <c r="OB77" s="24"/>
      <c r="OC77" s="24"/>
      <c r="OD77" s="24"/>
      <c r="OE77" s="24"/>
      <c r="OF77" s="24"/>
      <c r="OG77" s="24"/>
      <c r="OH77" s="24"/>
      <c r="OI77" s="24"/>
      <c r="OJ77" s="24"/>
      <c r="OK77" s="24"/>
      <c r="OL77" s="24"/>
      <c r="OM77" s="24"/>
      <c r="ON77" s="24"/>
      <c r="OO77" s="24"/>
      <c r="OP77" s="24"/>
      <c r="OQ77" s="24"/>
      <c r="OR77" s="24"/>
      <c r="OS77" s="24"/>
      <c r="OT77" s="24"/>
      <c r="OU77" s="24"/>
      <c r="OV77" s="24"/>
      <c r="OW77" s="24"/>
      <c r="OX77" s="24"/>
      <c r="OY77" s="24"/>
      <c r="OZ77" s="24"/>
      <c r="PA77" s="24"/>
      <c r="PB77" s="24"/>
      <c r="PC77" s="24"/>
      <c r="PD77" s="24"/>
      <c r="PE77" s="24"/>
      <c r="PF77" s="24"/>
      <c r="PG77" s="24"/>
      <c r="PH77" s="24"/>
      <c r="PI77" s="24"/>
      <c r="PJ77" s="24"/>
      <c r="PK77" s="24"/>
      <c r="PL77" s="24"/>
      <c r="PM77" s="24"/>
      <c r="PN77" s="24"/>
      <c r="PO77" s="24"/>
      <c r="PP77" s="24"/>
      <c r="PQ77" s="24"/>
      <c r="PR77" s="24"/>
      <c r="PS77" s="24"/>
      <c r="PT77" s="24"/>
      <c r="PU77" s="24"/>
      <c r="PV77" s="24"/>
      <c r="PW77" s="24"/>
      <c r="PX77" s="24"/>
      <c r="PY77" s="24"/>
      <c r="PZ77" s="24"/>
      <c r="QA77" s="24"/>
      <c r="QB77" s="24"/>
      <c r="QC77" s="24"/>
      <c r="QD77" s="24"/>
      <c r="QE77" s="24"/>
      <c r="QF77" s="24"/>
      <c r="QG77" s="24"/>
      <c r="QH77" s="24"/>
      <c r="QI77" s="24"/>
      <c r="QJ77" s="24"/>
      <c r="QK77" s="24"/>
      <c r="QL77" s="24"/>
      <c r="QM77" s="24"/>
      <c r="QN77" s="24"/>
      <c r="QO77" s="24"/>
      <c r="QP77" s="24"/>
      <c r="QQ77" s="24"/>
      <c r="QR77" s="24"/>
      <c r="QS77" s="24"/>
      <c r="QT77" s="24"/>
      <c r="QU77" s="24"/>
      <c r="QV77" s="24"/>
      <c r="QW77" s="24"/>
      <c r="QX77" s="24"/>
      <c r="QY77" s="24"/>
      <c r="QZ77" s="24"/>
      <c r="RA77" s="24"/>
      <c r="RB77" s="24"/>
      <c r="RC77" s="24"/>
      <c r="RD77" s="24"/>
      <c r="RE77" s="24"/>
      <c r="RF77" s="24"/>
      <c r="RG77" s="24"/>
      <c r="RH77" s="24"/>
      <c r="RI77" s="24"/>
      <c r="RJ77" s="24"/>
      <c r="RK77" s="24"/>
      <c r="RL77" s="24"/>
      <c r="RM77" s="24"/>
      <c r="RN77" s="24"/>
      <c r="RO77" s="24"/>
      <c r="RP77" s="24"/>
      <c r="RQ77" s="24"/>
      <c r="RR77" s="24"/>
      <c r="RS77" s="24"/>
      <c r="RT77" s="24"/>
      <c r="RU77" s="24"/>
      <c r="RV77" s="24"/>
      <c r="RW77" s="24"/>
      <c r="RX77" s="24"/>
      <c r="RY77" s="24"/>
      <c r="RZ77" s="24"/>
      <c r="SA77" s="24"/>
      <c r="SB77" s="24"/>
      <c r="SC77" s="24"/>
      <c r="SD77" s="24"/>
      <c r="SE77" s="24"/>
      <c r="SF77" s="24"/>
      <c r="SG77" s="24"/>
      <c r="SH77" s="24"/>
      <c r="SI77" s="24"/>
      <c r="SJ77" s="24"/>
      <c r="SK77" s="24"/>
      <c r="SL77" s="24"/>
      <c r="SM77" s="24"/>
      <c r="SN77" s="24"/>
      <c r="SO77" s="24"/>
      <c r="SP77" s="24"/>
      <c r="SQ77" s="24"/>
      <c r="SR77" s="24"/>
      <c r="SS77" s="24"/>
      <c r="ST77" s="24"/>
      <c r="SU77" s="24"/>
      <c r="SV77" s="24"/>
      <c r="SW77" s="24"/>
      <c r="SX77" s="24"/>
      <c r="SY77" s="24"/>
      <c r="SZ77" s="24"/>
      <c r="TA77" s="24"/>
      <c r="TB77" s="24"/>
      <c r="TC77" s="24"/>
      <c r="TD77" s="24"/>
      <c r="TE77" s="24"/>
      <c r="TF77" s="24"/>
      <c r="TG77" s="24"/>
      <c r="TH77" s="24"/>
      <c r="TI77" s="24"/>
      <c r="TJ77" s="24"/>
      <c r="TK77" s="24"/>
      <c r="TL77" s="24"/>
      <c r="TM77" s="24"/>
      <c r="TN77" s="24"/>
      <c r="TO77" s="24"/>
      <c r="TP77" s="24"/>
      <c r="TQ77" s="24"/>
      <c r="TR77" s="24"/>
      <c r="TS77" s="24"/>
      <c r="TT77" s="24"/>
      <c r="TU77" s="24"/>
      <c r="TV77" s="24"/>
      <c r="TW77" s="24"/>
      <c r="TX77" s="24"/>
      <c r="TY77" s="24"/>
      <c r="TZ77" s="24"/>
      <c r="UA77" s="24"/>
      <c r="UB77" s="24"/>
      <c r="UC77" s="24"/>
      <c r="UD77" s="24"/>
      <c r="UE77" s="24"/>
      <c r="UF77" s="24"/>
      <c r="UG77" s="24"/>
      <c r="UH77" s="24"/>
      <c r="UI77" s="24"/>
      <c r="UJ77" s="24"/>
      <c r="UK77" s="24"/>
      <c r="UL77" s="24"/>
      <c r="UM77" s="24"/>
      <c r="UN77" s="24"/>
      <c r="UO77" s="24"/>
      <c r="UP77" s="24"/>
      <c r="UQ77" s="24"/>
      <c r="UR77" s="24"/>
      <c r="US77" s="24"/>
      <c r="UT77" s="24"/>
      <c r="UU77" s="24"/>
      <c r="UV77" s="24"/>
      <c r="UW77" s="24"/>
      <c r="UX77" s="24"/>
      <c r="UY77" s="24"/>
      <c r="UZ77" s="24"/>
      <c r="VA77" s="24"/>
      <c r="VB77" s="24"/>
      <c r="VC77" s="24"/>
      <c r="VD77" s="24"/>
      <c r="VE77" s="24"/>
      <c r="VF77" s="24"/>
      <c r="VG77" s="24"/>
      <c r="VH77" s="24"/>
      <c r="VI77" s="24"/>
      <c r="VJ77" s="24"/>
      <c r="VK77" s="24"/>
      <c r="VL77" s="24"/>
      <c r="VM77" s="24"/>
      <c r="VN77" s="24"/>
      <c r="VO77" s="24"/>
      <c r="VP77" s="24"/>
      <c r="VQ77" s="24"/>
      <c r="VR77" s="24"/>
      <c r="VS77" s="24"/>
      <c r="VT77" s="24"/>
      <c r="VU77" s="24"/>
      <c r="VV77" s="24"/>
      <c r="VW77" s="24"/>
      <c r="VX77" s="24"/>
      <c r="VY77" s="24"/>
      <c r="VZ77" s="24"/>
      <c r="WA77" s="24"/>
      <c r="WB77" s="24"/>
      <c r="WC77" s="24"/>
      <c r="WD77" s="24"/>
      <c r="WE77" s="24"/>
      <c r="WF77" s="24"/>
      <c r="WG77" s="24"/>
      <c r="WH77" s="24"/>
      <c r="WI77" s="24"/>
      <c r="WJ77" s="24"/>
      <c r="WK77" s="24"/>
      <c r="WL77" s="24"/>
      <c r="WM77" s="24"/>
      <c r="WN77" s="24"/>
      <c r="WO77" s="24"/>
      <c r="WP77" s="24"/>
      <c r="WQ77" s="24"/>
      <c r="WR77" s="24"/>
      <c r="WS77" s="24"/>
      <c r="WT77" s="24"/>
      <c r="WU77" s="24"/>
      <c r="WV77" s="24"/>
      <c r="WW77" s="24"/>
      <c r="WX77" s="24"/>
      <c r="WY77" s="24"/>
      <c r="WZ77" s="24"/>
      <c r="XA77" s="24"/>
      <c r="XB77" s="24"/>
      <c r="XC77" s="24"/>
      <c r="XD77" s="24"/>
      <c r="XE77" s="24"/>
      <c r="XF77" s="24"/>
      <c r="XG77" s="24"/>
      <c r="XH77" s="24"/>
      <c r="XI77" s="24"/>
      <c r="XJ77" s="24"/>
      <c r="XK77" s="24"/>
      <c r="XL77" s="24"/>
      <c r="XM77" s="24"/>
      <c r="XN77" s="24"/>
      <c r="XO77" s="24"/>
      <c r="XP77" s="24"/>
      <c r="XQ77" s="24"/>
      <c r="XR77" s="24"/>
      <c r="XS77" s="24"/>
      <c r="XT77" s="24"/>
      <c r="XU77" s="24"/>
      <c r="XV77" s="24"/>
      <c r="XW77" s="24"/>
      <c r="XX77" s="24"/>
      <c r="XY77" s="24"/>
      <c r="XZ77" s="24"/>
      <c r="YA77" s="24"/>
      <c r="YB77" s="24"/>
      <c r="YC77" s="24"/>
      <c r="YD77" s="24"/>
      <c r="YE77" s="24"/>
      <c r="YF77" s="24"/>
      <c r="YG77" s="24"/>
      <c r="YH77" s="24"/>
      <c r="YI77" s="24"/>
      <c r="YJ77" s="24"/>
      <c r="YK77" s="24"/>
      <c r="YL77" s="24"/>
      <c r="YM77" s="24"/>
      <c r="YN77" s="24"/>
      <c r="YO77" s="24"/>
      <c r="YP77" s="24"/>
      <c r="YQ77" s="24"/>
      <c r="YR77" s="24"/>
      <c r="YS77" s="24"/>
      <c r="YT77" s="24"/>
      <c r="YU77" s="24"/>
      <c r="YV77" s="24"/>
      <c r="YW77" s="24"/>
      <c r="YX77" s="24"/>
      <c r="YY77" s="24"/>
      <c r="YZ77" s="24"/>
      <c r="ZA77" s="24"/>
      <c r="ZB77" s="24"/>
      <c r="ZC77" s="24"/>
      <c r="ZD77" s="24"/>
      <c r="ZE77" s="24"/>
      <c r="ZF77" s="24"/>
      <c r="ZG77" s="24"/>
      <c r="ZH77" s="24"/>
      <c r="ZI77" s="24"/>
      <c r="ZJ77" s="24"/>
      <c r="ZK77" s="24"/>
      <c r="ZL77" s="24"/>
      <c r="ZM77" s="24"/>
      <c r="ZN77" s="24"/>
      <c r="ZO77" s="24"/>
      <c r="ZP77" s="24"/>
      <c r="ZQ77" s="24"/>
      <c r="ZR77" s="24"/>
      <c r="ZS77" s="24"/>
      <c r="ZT77" s="24"/>
      <c r="ZU77" s="24"/>
      <c r="ZV77" s="24"/>
      <c r="ZW77" s="24"/>
      <c r="ZX77" s="24"/>
      <c r="ZY77" s="24"/>
      <c r="ZZ77" s="24"/>
      <c r="AAA77" s="24"/>
      <c r="AAB77" s="24"/>
      <c r="AAC77" s="24"/>
      <c r="AAD77" s="24"/>
      <c r="AAE77" s="24"/>
      <c r="AAF77" s="24"/>
      <c r="AAG77" s="24"/>
      <c r="AAH77" s="24"/>
      <c r="AAI77" s="24"/>
      <c r="AAJ77" s="24"/>
      <c r="AAK77" s="24"/>
      <c r="AAL77" s="24"/>
      <c r="AAM77" s="24"/>
      <c r="AAN77" s="24"/>
      <c r="AAO77" s="24"/>
      <c r="AAP77" s="24"/>
      <c r="AAQ77" s="24"/>
      <c r="AAR77" s="24"/>
      <c r="AAS77" s="24"/>
      <c r="AAT77" s="24"/>
      <c r="AAU77" s="24"/>
      <c r="AAV77" s="24"/>
      <c r="AAW77" s="24"/>
      <c r="AAX77" s="24"/>
      <c r="AAY77" s="24"/>
      <c r="AAZ77" s="24"/>
      <c r="ABA77" s="24"/>
      <c r="ABB77" s="24"/>
      <c r="ABC77" s="24"/>
      <c r="ABD77" s="24"/>
      <c r="ABE77" s="24"/>
      <c r="ABF77" s="24"/>
      <c r="ABG77" s="24"/>
      <c r="ABH77" s="24"/>
      <c r="ABI77" s="24"/>
      <c r="ABJ77" s="24"/>
      <c r="ABK77" s="24"/>
      <c r="ABL77" s="24"/>
      <c r="ABM77" s="24"/>
      <c r="ABN77" s="24"/>
      <c r="ABO77" s="24"/>
      <c r="ABP77" s="24"/>
      <c r="ABQ77" s="24"/>
      <c r="ABR77" s="24"/>
      <c r="ABS77" s="24"/>
      <c r="ABT77" s="24"/>
      <c r="ABU77" s="24"/>
      <c r="ABV77" s="24"/>
      <c r="ABW77" s="24"/>
      <c r="ABX77" s="24"/>
      <c r="ABY77" s="24"/>
      <c r="ABZ77" s="24"/>
      <c r="ACA77" s="24"/>
      <c r="ACB77" s="24"/>
      <c r="ACC77" s="24"/>
      <c r="ACD77" s="24"/>
      <c r="ACE77" s="24"/>
      <c r="ACF77" s="24"/>
      <c r="ACG77" s="24"/>
      <c r="ACH77" s="24"/>
      <c r="ACI77" s="24"/>
      <c r="ACJ77" s="24"/>
      <c r="ACK77" s="24"/>
      <c r="ACL77" s="24"/>
      <c r="ACM77" s="24"/>
      <c r="ACN77" s="24"/>
      <c r="ACO77" s="24"/>
      <c r="ACP77" s="24"/>
      <c r="ACQ77" s="24"/>
      <c r="ACR77" s="24"/>
      <c r="ACS77" s="24"/>
      <c r="ACT77" s="24"/>
      <c r="ACU77" s="24"/>
      <c r="ACV77" s="24"/>
      <c r="ACW77" s="24"/>
      <c r="ACX77" s="24"/>
      <c r="ACY77" s="24"/>
      <c r="ACZ77" s="24"/>
      <c r="ADA77" s="24"/>
      <c r="ADB77" s="24"/>
      <c r="ADC77" s="24"/>
      <c r="ADD77" s="24"/>
      <c r="ADE77" s="24"/>
      <c r="ADF77" s="24"/>
      <c r="ADG77" s="24"/>
      <c r="ADH77" s="24"/>
      <c r="ADI77" s="24"/>
      <c r="ADJ77" s="24"/>
      <c r="ADK77" s="24"/>
      <c r="ADL77" s="24"/>
      <c r="ADM77" s="24"/>
      <c r="ADN77" s="24"/>
      <c r="ADO77" s="24"/>
      <c r="ADP77" s="24"/>
      <c r="ADQ77" s="24"/>
      <c r="ADR77" s="24"/>
      <c r="ADS77" s="24"/>
      <c r="ADT77" s="24"/>
      <c r="ADU77" s="24"/>
      <c r="ADV77" s="24"/>
      <c r="ADW77" s="24"/>
      <c r="ADX77" s="24"/>
      <c r="ADY77" s="24"/>
      <c r="ADZ77" s="24"/>
      <c r="AEA77" s="24"/>
      <c r="AEB77" s="24"/>
      <c r="AEC77" s="24"/>
      <c r="AED77" s="24"/>
      <c r="AEE77" s="24"/>
      <c r="AEF77" s="24"/>
      <c r="AEG77" s="24"/>
      <c r="AEH77" s="24"/>
      <c r="AEI77" s="24"/>
      <c r="AEJ77" s="24"/>
      <c r="AEK77" s="24"/>
      <c r="AEL77" s="24"/>
      <c r="AEM77" s="24"/>
      <c r="AEN77" s="24"/>
      <c r="AEO77" s="24"/>
      <c r="AEP77" s="24"/>
      <c r="AEQ77" s="24"/>
      <c r="AER77" s="24"/>
      <c r="AES77" s="24"/>
      <c r="AET77" s="24"/>
      <c r="AEU77" s="24"/>
      <c r="AEV77" s="24"/>
      <c r="AEW77" s="24"/>
      <c r="AEX77" s="24"/>
      <c r="AEY77" s="24"/>
      <c r="AEZ77" s="24"/>
      <c r="AFA77" s="24"/>
      <c r="AFB77" s="24"/>
      <c r="AFC77" s="24"/>
      <c r="AFD77" s="24"/>
      <c r="AFE77" s="24"/>
      <c r="AFF77" s="24"/>
      <c r="AFG77" s="24"/>
      <c r="AFH77" s="24"/>
      <c r="AFI77" s="24"/>
      <c r="AFJ77" s="24"/>
      <c r="AFK77" s="24"/>
      <c r="AFL77" s="24"/>
      <c r="AFM77" s="24"/>
      <c r="AFN77" s="24"/>
      <c r="AFO77" s="24"/>
      <c r="AFP77" s="24"/>
      <c r="AFQ77" s="24"/>
      <c r="AFR77" s="24"/>
      <c r="AFS77" s="24"/>
      <c r="AFT77" s="24"/>
      <c r="AFU77" s="24"/>
      <c r="AFV77" s="24"/>
      <c r="AFW77" s="24"/>
      <c r="AFX77" s="24"/>
      <c r="AFY77" s="24"/>
      <c r="AFZ77" s="24"/>
      <c r="AGA77" s="24"/>
      <c r="AGB77" s="24"/>
      <c r="AGC77" s="24"/>
      <c r="AGD77" s="24"/>
      <c r="AGE77" s="24"/>
      <c r="AGF77" s="24"/>
      <c r="AGG77" s="24"/>
      <c r="AGH77" s="24"/>
      <c r="AGI77" s="24"/>
      <c r="AGJ77" s="24"/>
      <c r="AGK77" s="24"/>
      <c r="AGL77" s="24"/>
      <c r="AGM77" s="24"/>
      <c r="AGN77" s="24"/>
      <c r="AGO77" s="24"/>
      <c r="AGP77" s="24"/>
      <c r="AGQ77" s="24"/>
      <c r="AGR77" s="24"/>
      <c r="AGS77" s="24"/>
      <c r="AGT77" s="24"/>
      <c r="AGU77" s="24"/>
      <c r="AGV77" s="24"/>
      <c r="AGW77" s="24"/>
      <c r="AGX77" s="24"/>
      <c r="AGY77" s="24"/>
      <c r="AGZ77" s="24"/>
      <c r="AHA77" s="24"/>
      <c r="AHB77" s="24"/>
      <c r="AHC77" s="24"/>
      <c r="AHD77" s="24"/>
      <c r="AHE77" s="24"/>
      <c r="AHF77" s="24"/>
      <c r="AHG77" s="24"/>
      <c r="AHH77" s="24"/>
      <c r="AHI77" s="24"/>
      <c r="AHJ77" s="24"/>
      <c r="AHK77" s="24"/>
      <c r="AHL77" s="24"/>
      <c r="AHM77" s="24"/>
      <c r="AHN77" s="24"/>
      <c r="AHO77" s="24"/>
      <c r="AHP77" s="24"/>
      <c r="AHQ77" s="24"/>
      <c r="AHR77" s="24"/>
      <c r="AHS77" s="24"/>
      <c r="AHT77" s="24"/>
      <c r="AHU77" s="24"/>
      <c r="AHV77" s="24"/>
      <c r="AHW77" s="24"/>
      <c r="AHX77" s="24"/>
      <c r="AHY77" s="24"/>
      <c r="AHZ77" s="24"/>
      <c r="AIA77" s="24"/>
      <c r="AIB77" s="24"/>
      <c r="AIC77" s="24"/>
      <c r="AID77" s="24"/>
      <c r="AIE77" s="24"/>
      <c r="AIF77" s="24"/>
      <c r="AIG77" s="24"/>
      <c r="AIH77" s="24"/>
      <c r="AII77" s="24"/>
      <c r="AIJ77" s="24"/>
      <c r="AIK77" s="24"/>
      <c r="AIL77" s="24"/>
      <c r="AIM77" s="24"/>
      <c r="AIN77" s="24"/>
      <c r="AIO77" s="24"/>
      <c r="AIP77" s="24"/>
      <c r="AIQ77" s="24"/>
      <c r="AIR77" s="24"/>
      <c r="AIS77" s="24"/>
      <c r="AIT77" s="24"/>
      <c r="AIU77" s="24"/>
      <c r="AIV77" s="24"/>
      <c r="AIW77" s="24"/>
      <c r="AIX77" s="24"/>
      <c r="AIY77" s="24"/>
      <c r="AIZ77" s="24"/>
      <c r="AJA77" s="24"/>
      <c r="AJB77" s="24"/>
      <c r="AJC77" s="24"/>
      <c r="AJD77" s="24"/>
      <c r="AJE77" s="24"/>
      <c r="AJF77" s="24"/>
      <c r="AJG77" s="24"/>
      <c r="AJH77" s="24"/>
      <c r="AJI77" s="24"/>
      <c r="AJJ77" s="24"/>
      <c r="AJK77" s="24"/>
      <c r="AJL77" s="24"/>
      <c r="AJM77" s="24"/>
      <c r="AJN77" s="24"/>
      <c r="AJO77" s="24"/>
      <c r="AJP77" s="24"/>
      <c r="AJQ77" s="24"/>
      <c r="AJR77" s="24"/>
      <c r="AJS77" s="24"/>
      <c r="AJT77" s="24"/>
      <c r="AJU77" s="24"/>
      <c r="AJV77" s="24"/>
      <c r="AJW77" s="24"/>
      <c r="AJX77" s="24"/>
      <c r="AJY77" s="24"/>
      <c r="AJZ77" s="24"/>
      <c r="AKA77" s="24"/>
      <c r="AKB77" s="24"/>
      <c r="AKC77" s="24"/>
      <c r="AKD77" s="24"/>
      <c r="AKE77" s="24"/>
      <c r="AKF77" s="24"/>
      <c r="AKG77" s="24"/>
      <c r="AKH77" s="24"/>
      <c r="AKI77" s="24"/>
      <c r="AKJ77" s="24"/>
      <c r="AKK77" s="24"/>
      <c r="AKL77" s="24"/>
      <c r="AKM77" s="24"/>
      <c r="AKN77" s="24"/>
      <c r="AKO77" s="24"/>
      <c r="AKP77" s="24"/>
      <c r="AKQ77" s="24"/>
      <c r="AKR77" s="24"/>
      <c r="AKS77" s="24"/>
      <c r="AKT77" s="24"/>
      <c r="AKU77" s="24"/>
      <c r="AKV77" s="24"/>
      <c r="AKW77" s="24"/>
      <c r="AKX77" s="24"/>
      <c r="AKY77" s="24"/>
      <c r="AKZ77" s="24"/>
      <c r="ALA77" s="24"/>
      <c r="ALB77" s="24"/>
      <c r="ALC77" s="24"/>
      <c r="ALD77" s="24"/>
      <c r="ALE77" s="24"/>
      <c r="ALF77" s="24"/>
      <c r="ALG77" s="24"/>
      <c r="ALH77" s="24"/>
      <c r="ALI77" s="24"/>
      <c r="ALJ77" s="24"/>
      <c r="ALK77" s="24"/>
      <c r="ALL77" s="24"/>
      <c r="ALM77" s="24"/>
      <c r="ALN77" s="24"/>
      <c r="ALO77" s="24"/>
      <c r="ALP77" s="24"/>
      <c r="ALQ77" s="24"/>
      <c r="ALR77" s="24"/>
      <c r="ALS77" s="24"/>
      <c r="ALT77" s="24"/>
      <c r="ALU77" s="24"/>
      <c r="ALV77" s="24"/>
      <c r="ALW77" s="24"/>
      <c r="ALX77" s="24"/>
      <c r="ALY77" s="24"/>
      <c r="ALZ77" s="24"/>
      <c r="AMA77" s="24"/>
      <c r="AMB77" s="24"/>
      <c r="AMC77" s="24"/>
      <c r="AMD77" s="24"/>
      <c r="AME77" s="24"/>
      <c r="AMF77" s="24"/>
      <c r="AMG77" s="24"/>
      <c r="AMH77" s="24"/>
      <c r="AMI77" s="24"/>
      <c r="AMJ77" s="24"/>
    </row>
    <row r="78" spans="1:1024" ht="42">
      <c r="A78" s="32" t="s">
        <v>316</v>
      </c>
      <c r="B78" s="33" t="s">
        <v>332</v>
      </c>
      <c r="C78" s="34" t="s">
        <v>333</v>
      </c>
      <c r="D78" s="34" t="s">
        <v>334</v>
      </c>
      <c r="E78" s="35" t="s">
        <v>335</v>
      </c>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c r="IG78" s="24"/>
      <c r="IH78" s="24"/>
      <c r="II78" s="24"/>
      <c r="IJ78" s="24"/>
      <c r="IK78" s="24"/>
      <c r="IL78" s="24"/>
      <c r="IM78" s="24"/>
      <c r="IN78" s="24"/>
      <c r="IO78" s="24"/>
      <c r="IP78" s="24"/>
      <c r="IQ78" s="24"/>
      <c r="IR78" s="24"/>
      <c r="IS78" s="24"/>
      <c r="IT78" s="24"/>
      <c r="IU78" s="24"/>
      <c r="IV78" s="24"/>
      <c r="IW78" s="24"/>
      <c r="IX78" s="24"/>
      <c r="IY78" s="24"/>
      <c r="IZ78" s="24"/>
      <c r="JA78" s="24"/>
      <c r="JB78" s="24"/>
      <c r="JC78" s="24"/>
      <c r="JD78" s="24"/>
      <c r="JE78" s="24"/>
      <c r="JF78" s="24"/>
      <c r="JG78" s="24"/>
      <c r="JH78" s="24"/>
      <c r="JI78" s="24"/>
      <c r="JJ78" s="24"/>
      <c r="JK78" s="24"/>
      <c r="JL78" s="24"/>
      <c r="JM78" s="24"/>
      <c r="JN78" s="24"/>
      <c r="JO78" s="24"/>
      <c r="JP78" s="24"/>
      <c r="JQ78" s="24"/>
      <c r="JR78" s="24"/>
      <c r="JS78" s="24"/>
      <c r="JT78" s="24"/>
      <c r="JU78" s="24"/>
      <c r="JV78" s="24"/>
      <c r="JW78" s="24"/>
      <c r="JX78" s="24"/>
      <c r="JY78" s="24"/>
      <c r="JZ78" s="24"/>
      <c r="KA78" s="24"/>
      <c r="KB78" s="24"/>
      <c r="KC78" s="24"/>
      <c r="KD78" s="24"/>
      <c r="KE78" s="24"/>
      <c r="KF78" s="24"/>
      <c r="KG78" s="24"/>
      <c r="KH78" s="24"/>
      <c r="KI78" s="24"/>
      <c r="KJ78" s="24"/>
      <c r="KK78" s="24"/>
      <c r="KL78" s="24"/>
      <c r="KM78" s="24"/>
      <c r="KN78" s="24"/>
      <c r="KO78" s="24"/>
      <c r="KP78" s="24"/>
      <c r="KQ78" s="24"/>
      <c r="KR78" s="24"/>
      <c r="KS78" s="24"/>
      <c r="KT78" s="24"/>
      <c r="KU78" s="24"/>
      <c r="KV78" s="24"/>
      <c r="KW78" s="24"/>
      <c r="KX78" s="24"/>
      <c r="KY78" s="24"/>
      <c r="KZ78" s="24"/>
      <c r="LA78" s="24"/>
      <c r="LB78" s="24"/>
      <c r="LC78" s="24"/>
      <c r="LD78" s="24"/>
      <c r="LE78" s="24"/>
      <c r="LF78" s="24"/>
      <c r="LG78" s="24"/>
      <c r="LH78" s="24"/>
      <c r="LI78" s="24"/>
      <c r="LJ78" s="24"/>
      <c r="LK78" s="24"/>
      <c r="LL78" s="24"/>
      <c r="LM78" s="24"/>
      <c r="LN78" s="24"/>
      <c r="LO78" s="24"/>
      <c r="LP78" s="24"/>
      <c r="LQ78" s="24"/>
      <c r="LR78" s="24"/>
      <c r="LS78" s="24"/>
      <c r="LT78" s="24"/>
      <c r="LU78" s="24"/>
      <c r="LV78" s="24"/>
      <c r="LW78" s="24"/>
      <c r="LX78" s="24"/>
      <c r="LY78" s="24"/>
      <c r="LZ78" s="24"/>
      <c r="MA78" s="24"/>
      <c r="MB78" s="24"/>
      <c r="MC78" s="24"/>
      <c r="MD78" s="24"/>
      <c r="ME78" s="24"/>
      <c r="MF78" s="24"/>
      <c r="MG78" s="24"/>
      <c r="MH78" s="24"/>
      <c r="MI78" s="24"/>
      <c r="MJ78" s="24"/>
      <c r="MK78" s="24"/>
      <c r="ML78" s="24"/>
      <c r="MM78" s="24"/>
      <c r="MN78" s="24"/>
      <c r="MO78" s="24"/>
      <c r="MP78" s="24"/>
      <c r="MQ78" s="24"/>
      <c r="MR78" s="24"/>
      <c r="MS78" s="24"/>
      <c r="MT78" s="24"/>
      <c r="MU78" s="24"/>
      <c r="MV78" s="24"/>
      <c r="MW78" s="24"/>
      <c r="MX78" s="24"/>
      <c r="MY78" s="24"/>
      <c r="MZ78" s="24"/>
      <c r="NA78" s="24"/>
      <c r="NB78" s="24"/>
      <c r="NC78" s="24"/>
      <c r="ND78" s="24"/>
      <c r="NE78" s="24"/>
      <c r="NF78" s="24"/>
      <c r="NG78" s="24"/>
      <c r="NH78" s="24"/>
      <c r="NI78" s="24"/>
      <c r="NJ78" s="24"/>
      <c r="NK78" s="24"/>
      <c r="NL78" s="24"/>
      <c r="NM78" s="24"/>
      <c r="NN78" s="24"/>
      <c r="NO78" s="24"/>
      <c r="NP78" s="24"/>
      <c r="NQ78" s="24"/>
      <c r="NR78" s="24"/>
      <c r="NS78" s="24"/>
      <c r="NT78" s="24"/>
      <c r="NU78" s="24"/>
      <c r="NV78" s="24"/>
      <c r="NW78" s="24"/>
      <c r="NX78" s="24"/>
      <c r="NY78" s="24"/>
      <c r="NZ78" s="24"/>
      <c r="OA78" s="24"/>
      <c r="OB78" s="24"/>
      <c r="OC78" s="24"/>
      <c r="OD78" s="24"/>
      <c r="OE78" s="24"/>
      <c r="OF78" s="24"/>
      <c r="OG78" s="24"/>
      <c r="OH78" s="24"/>
      <c r="OI78" s="24"/>
      <c r="OJ78" s="24"/>
      <c r="OK78" s="24"/>
      <c r="OL78" s="24"/>
      <c r="OM78" s="24"/>
      <c r="ON78" s="24"/>
      <c r="OO78" s="24"/>
      <c r="OP78" s="24"/>
      <c r="OQ78" s="24"/>
      <c r="OR78" s="24"/>
      <c r="OS78" s="24"/>
      <c r="OT78" s="24"/>
      <c r="OU78" s="24"/>
      <c r="OV78" s="24"/>
      <c r="OW78" s="24"/>
      <c r="OX78" s="24"/>
      <c r="OY78" s="24"/>
      <c r="OZ78" s="24"/>
      <c r="PA78" s="24"/>
      <c r="PB78" s="24"/>
      <c r="PC78" s="24"/>
      <c r="PD78" s="24"/>
      <c r="PE78" s="24"/>
      <c r="PF78" s="24"/>
      <c r="PG78" s="24"/>
      <c r="PH78" s="24"/>
      <c r="PI78" s="24"/>
      <c r="PJ78" s="24"/>
      <c r="PK78" s="24"/>
      <c r="PL78" s="24"/>
      <c r="PM78" s="24"/>
      <c r="PN78" s="24"/>
      <c r="PO78" s="24"/>
      <c r="PP78" s="24"/>
      <c r="PQ78" s="24"/>
      <c r="PR78" s="24"/>
      <c r="PS78" s="24"/>
      <c r="PT78" s="24"/>
      <c r="PU78" s="24"/>
      <c r="PV78" s="24"/>
      <c r="PW78" s="24"/>
      <c r="PX78" s="24"/>
      <c r="PY78" s="24"/>
      <c r="PZ78" s="24"/>
      <c r="QA78" s="24"/>
      <c r="QB78" s="24"/>
      <c r="QC78" s="24"/>
      <c r="QD78" s="24"/>
      <c r="QE78" s="24"/>
      <c r="QF78" s="24"/>
      <c r="QG78" s="24"/>
      <c r="QH78" s="24"/>
      <c r="QI78" s="24"/>
      <c r="QJ78" s="24"/>
      <c r="QK78" s="24"/>
      <c r="QL78" s="24"/>
      <c r="QM78" s="24"/>
      <c r="QN78" s="24"/>
      <c r="QO78" s="24"/>
      <c r="QP78" s="24"/>
      <c r="QQ78" s="24"/>
      <c r="QR78" s="24"/>
      <c r="QS78" s="24"/>
      <c r="QT78" s="24"/>
      <c r="QU78" s="24"/>
      <c r="QV78" s="24"/>
      <c r="QW78" s="24"/>
      <c r="QX78" s="24"/>
      <c r="QY78" s="24"/>
      <c r="QZ78" s="24"/>
      <c r="RA78" s="24"/>
      <c r="RB78" s="24"/>
      <c r="RC78" s="24"/>
      <c r="RD78" s="24"/>
      <c r="RE78" s="24"/>
      <c r="RF78" s="24"/>
      <c r="RG78" s="24"/>
      <c r="RH78" s="24"/>
      <c r="RI78" s="24"/>
      <c r="RJ78" s="24"/>
      <c r="RK78" s="24"/>
      <c r="RL78" s="24"/>
      <c r="RM78" s="24"/>
      <c r="RN78" s="24"/>
      <c r="RO78" s="24"/>
      <c r="RP78" s="24"/>
      <c r="RQ78" s="24"/>
      <c r="RR78" s="24"/>
      <c r="RS78" s="24"/>
      <c r="RT78" s="24"/>
      <c r="RU78" s="24"/>
      <c r="RV78" s="24"/>
      <c r="RW78" s="24"/>
      <c r="RX78" s="24"/>
      <c r="RY78" s="24"/>
      <c r="RZ78" s="24"/>
      <c r="SA78" s="24"/>
      <c r="SB78" s="24"/>
      <c r="SC78" s="24"/>
      <c r="SD78" s="24"/>
      <c r="SE78" s="24"/>
      <c r="SF78" s="24"/>
      <c r="SG78" s="24"/>
      <c r="SH78" s="24"/>
      <c r="SI78" s="24"/>
      <c r="SJ78" s="24"/>
      <c r="SK78" s="24"/>
      <c r="SL78" s="24"/>
      <c r="SM78" s="24"/>
      <c r="SN78" s="24"/>
      <c r="SO78" s="24"/>
      <c r="SP78" s="24"/>
      <c r="SQ78" s="24"/>
      <c r="SR78" s="24"/>
      <c r="SS78" s="24"/>
      <c r="ST78" s="24"/>
      <c r="SU78" s="24"/>
      <c r="SV78" s="24"/>
      <c r="SW78" s="24"/>
      <c r="SX78" s="24"/>
      <c r="SY78" s="24"/>
      <c r="SZ78" s="24"/>
      <c r="TA78" s="24"/>
      <c r="TB78" s="24"/>
      <c r="TC78" s="24"/>
      <c r="TD78" s="24"/>
      <c r="TE78" s="24"/>
      <c r="TF78" s="24"/>
      <c r="TG78" s="24"/>
      <c r="TH78" s="24"/>
      <c r="TI78" s="24"/>
      <c r="TJ78" s="24"/>
      <c r="TK78" s="24"/>
      <c r="TL78" s="24"/>
      <c r="TM78" s="24"/>
      <c r="TN78" s="24"/>
      <c r="TO78" s="24"/>
      <c r="TP78" s="24"/>
      <c r="TQ78" s="24"/>
      <c r="TR78" s="24"/>
      <c r="TS78" s="24"/>
      <c r="TT78" s="24"/>
      <c r="TU78" s="24"/>
      <c r="TV78" s="24"/>
      <c r="TW78" s="24"/>
      <c r="TX78" s="24"/>
      <c r="TY78" s="24"/>
      <c r="TZ78" s="24"/>
      <c r="UA78" s="24"/>
      <c r="UB78" s="24"/>
      <c r="UC78" s="24"/>
      <c r="UD78" s="24"/>
      <c r="UE78" s="24"/>
      <c r="UF78" s="24"/>
      <c r="UG78" s="24"/>
      <c r="UH78" s="24"/>
      <c r="UI78" s="24"/>
      <c r="UJ78" s="24"/>
      <c r="UK78" s="24"/>
      <c r="UL78" s="24"/>
      <c r="UM78" s="24"/>
      <c r="UN78" s="24"/>
      <c r="UO78" s="24"/>
      <c r="UP78" s="24"/>
      <c r="UQ78" s="24"/>
      <c r="UR78" s="24"/>
      <c r="US78" s="24"/>
      <c r="UT78" s="24"/>
      <c r="UU78" s="24"/>
      <c r="UV78" s="24"/>
      <c r="UW78" s="24"/>
      <c r="UX78" s="24"/>
      <c r="UY78" s="24"/>
      <c r="UZ78" s="24"/>
      <c r="VA78" s="24"/>
      <c r="VB78" s="24"/>
      <c r="VC78" s="24"/>
      <c r="VD78" s="24"/>
      <c r="VE78" s="24"/>
      <c r="VF78" s="24"/>
      <c r="VG78" s="24"/>
      <c r="VH78" s="24"/>
      <c r="VI78" s="24"/>
      <c r="VJ78" s="24"/>
      <c r="VK78" s="24"/>
      <c r="VL78" s="24"/>
      <c r="VM78" s="24"/>
      <c r="VN78" s="24"/>
      <c r="VO78" s="24"/>
      <c r="VP78" s="24"/>
      <c r="VQ78" s="24"/>
      <c r="VR78" s="24"/>
      <c r="VS78" s="24"/>
      <c r="VT78" s="24"/>
      <c r="VU78" s="24"/>
      <c r="VV78" s="24"/>
      <c r="VW78" s="24"/>
      <c r="VX78" s="24"/>
      <c r="VY78" s="24"/>
      <c r="VZ78" s="24"/>
      <c r="WA78" s="24"/>
      <c r="WB78" s="24"/>
      <c r="WC78" s="24"/>
      <c r="WD78" s="24"/>
      <c r="WE78" s="24"/>
      <c r="WF78" s="24"/>
      <c r="WG78" s="24"/>
      <c r="WH78" s="24"/>
      <c r="WI78" s="24"/>
      <c r="WJ78" s="24"/>
      <c r="WK78" s="24"/>
      <c r="WL78" s="24"/>
      <c r="WM78" s="24"/>
      <c r="WN78" s="24"/>
      <c r="WO78" s="24"/>
      <c r="WP78" s="24"/>
      <c r="WQ78" s="24"/>
      <c r="WR78" s="24"/>
      <c r="WS78" s="24"/>
      <c r="WT78" s="24"/>
      <c r="WU78" s="24"/>
      <c r="WV78" s="24"/>
      <c r="WW78" s="24"/>
      <c r="WX78" s="24"/>
      <c r="WY78" s="24"/>
      <c r="WZ78" s="24"/>
      <c r="XA78" s="24"/>
      <c r="XB78" s="24"/>
      <c r="XC78" s="24"/>
      <c r="XD78" s="24"/>
      <c r="XE78" s="24"/>
      <c r="XF78" s="24"/>
      <c r="XG78" s="24"/>
      <c r="XH78" s="24"/>
      <c r="XI78" s="24"/>
      <c r="XJ78" s="24"/>
      <c r="XK78" s="24"/>
      <c r="XL78" s="24"/>
      <c r="XM78" s="24"/>
      <c r="XN78" s="24"/>
      <c r="XO78" s="24"/>
      <c r="XP78" s="24"/>
      <c r="XQ78" s="24"/>
      <c r="XR78" s="24"/>
      <c r="XS78" s="24"/>
      <c r="XT78" s="24"/>
      <c r="XU78" s="24"/>
      <c r="XV78" s="24"/>
      <c r="XW78" s="24"/>
      <c r="XX78" s="24"/>
      <c r="XY78" s="24"/>
      <c r="XZ78" s="24"/>
      <c r="YA78" s="24"/>
      <c r="YB78" s="24"/>
      <c r="YC78" s="24"/>
      <c r="YD78" s="24"/>
      <c r="YE78" s="24"/>
      <c r="YF78" s="24"/>
      <c r="YG78" s="24"/>
      <c r="YH78" s="24"/>
      <c r="YI78" s="24"/>
      <c r="YJ78" s="24"/>
      <c r="YK78" s="24"/>
      <c r="YL78" s="24"/>
      <c r="YM78" s="24"/>
      <c r="YN78" s="24"/>
      <c r="YO78" s="24"/>
      <c r="YP78" s="24"/>
      <c r="YQ78" s="24"/>
      <c r="YR78" s="24"/>
      <c r="YS78" s="24"/>
      <c r="YT78" s="24"/>
      <c r="YU78" s="24"/>
      <c r="YV78" s="24"/>
      <c r="YW78" s="24"/>
      <c r="YX78" s="24"/>
      <c r="YY78" s="24"/>
      <c r="YZ78" s="24"/>
      <c r="ZA78" s="24"/>
      <c r="ZB78" s="24"/>
      <c r="ZC78" s="24"/>
      <c r="ZD78" s="24"/>
      <c r="ZE78" s="24"/>
      <c r="ZF78" s="24"/>
      <c r="ZG78" s="24"/>
      <c r="ZH78" s="24"/>
      <c r="ZI78" s="24"/>
      <c r="ZJ78" s="24"/>
      <c r="ZK78" s="24"/>
      <c r="ZL78" s="24"/>
      <c r="ZM78" s="24"/>
      <c r="ZN78" s="24"/>
      <c r="ZO78" s="24"/>
      <c r="ZP78" s="24"/>
      <c r="ZQ78" s="24"/>
      <c r="ZR78" s="24"/>
      <c r="ZS78" s="24"/>
      <c r="ZT78" s="24"/>
      <c r="ZU78" s="24"/>
      <c r="ZV78" s="24"/>
      <c r="ZW78" s="24"/>
      <c r="ZX78" s="24"/>
      <c r="ZY78" s="24"/>
      <c r="ZZ78" s="24"/>
      <c r="AAA78" s="24"/>
      <c r="AAB78" s="24"/>
      <c r="AAC78" s="24"/>
      <c r="AAD78" s="24"/>
      <c r="AAE78" s="24"/>
      <c r="AAF78" s="24"/>
      <c r="AAG78" s="24"/>
      <c r="AAH78" s="24"/>
      <c r="AAI78" s="24"/>
      <c r="AAJ78" s="24"/>
      <c r="AAK78" s="24"/>
      <c r="AAL78" s="24"/>
      <c r="AAM78" s="24"/>
      <c r="AAN78" s="24"/>
      <c r="AAO78" s="24"/>
      <c r="AAP78" s="24"/>
      <c r="AAQ78" s="24"/>
      <c r="AAR78" s="24"/>
      <c r="AAS78" s="24"/>
      <c r="AAT78" s="24"/>
      <c r="AAU78" s="24"/>
      <c r="AAV78" s="24"/>
      <c r="AAW78" s="24"/>
      <c r="AAX78" s="24"/>
      <c r="AAY78" s="24"/>
      <c r="AAZ78" s="24"/>
      <c r="ABA78" s="24"/>
      <c r="ABB78" s="24"/>
      <c r="ABC78" s="24"/>
      <c r="ABD78" s="24"/>
      <c r="ABE78" s="24"/>
      <c r="ABF78" s="24"/>
      <c r="ABG78" s="24"/>
      <c r="ABH78" s="24"/>
      <c r="ABI78" s="24"/>
      <c r="ABJ78" s="24"/>
      <c r="ABK78" s="24"/>
      <c r="ABL78" s="24"/>
      <c r="ABM78" s="24"/>
      <c r="ABN78" s="24"/>
      <c r="ABO78" s="24"/>
      <c r="ABP78" s="24"/>
      <c r="ABQ78" s="24"/>
      <c r="ABR78" s="24"/>
      <c r="ABS78" s="24"/>
      <c r="ABT78" s="24"/>
      <c r="ABU78" s="24"/>
      <c r="ABV78" s="24"/>
      <c r="ABW78" s="24"/>
      <c r="ABX78" s="24"/>
      <c r="ABY78" s="24"/>
      <c r="ABZ78" s="24"/>
      <c r="ACA78" s="24"/>
      <c r="ACB78" s="24"/>
      <c r="ACC78" s="24"/>
      <c r="ACD78" s="24"/>
      <c r="ACE78" s="24"/>
      <c r="ACF78" s="24"/>
      <c r="ACG78" s="24"/>
      <c r="ACH78" s="24"/>
      <c r="ACI78" s="24"/>
      <c r="ACJ78" s="24"/>
      <c r="ACK78" s="24"/>
      <c r="ACL78" s="24"/>
      <c r="ACM78" s="24"/>
      <c r="ACN78" s="24"/>
      <c r="ACO78" s="24"/>
      <c r="ACP78" s="24"/>
      <c r="ACQ78" s="24"/>
      <c r="ACR78" s="24"/>
      <c r="ACS78" s="24"/>
      <c r="ACT78" s="24"/>
      <c r="ACU78" s="24"/>
      <c r="ACV78" s="24"/>
      <c r="ACW78" s="24"/>
      <c r="ACX78" s="24"/>
      <c r="ACY78" s="24"/>
      <c r="ACZ78" s="24"/>
      <c r="ADA78" s="24"/>
      <c r="ADB78" s="24"/>
      <c r="ADC78" s="24"/>
      <c r="ADD78" s="24"/>
      <c r="ADE78" s="24"/>
      <c r="ADF78" s="24"/>
      <c r="ADG78" s="24"/>
      <c r="ADH78" s="24"/>
      <c r="ADI78" s="24"/>
      <c r="ADJ78" s="24"/>
      <c r="ADK78" s="24"/>
      <c r="ADL78" s="24"/>
      <c r="ADM78" s="24"/>
      <c r="ADN78" s="24"/>
      <c r="ADO78" s="24"/>
      <c r="ADP78" s="24"/>
      <c r="ADQ78" s="24"/>
      <c r="ADR78" s="24"/>
      <c r="ADS78" s="24"/>
      <c r="ADT78" s="24"/>
      <c r="ADU78" s="24"/>
      <c r="ADV78" s="24"/>
      <c r="ADW78" s="24"/>
      <c r="ADX78" s="24"/>
      <c r="ADY78" s="24"/>
      <c r="ADZ78" s="24"/>
      <c r="AEA78" s="24"/>
      <c r="AEB78" s="24"/>
      <c r="AEC78" s="24"/>
      <c r="AED78" s="24"/>
      <c r="AEE78" s="24"/>
      <c r="AEF78" s="24"/>
      <c r="AEG78" s="24"/>
      <c r="AEH78" s="24"/>
      <c r="AEI78" s="24"/>
      <c r="AEJ78" s="24"/>
      <c r="AEK78" s="24"/>
      <c r="AEL78" s="24"/>
      <c r="AEM78" s="24"/>
      <c r="AEN78" s="24"/>
      <c r="AEO78" s="24"/>
      <c r="AEP78" s="24"/>
      <c r="AEQ78" s="24"/>
      <c r="AER78" s="24"/>
      <c r="AES78" s="24"/>
      <c r="AET78" s="24"/>
      <c r="AEU78" s="24"/>
      <c r="AEV78" s="24"/>
      <c r="AEW78" s="24"/>
      <c r="AEX78" s="24"/>
      <c r="AEY78" s="24"/>
      <c r="AEZ78" s="24"/>
      <c r="AFA78" s="24"/>
      <c r="AFB78" s="24"/>
      <c r="AFC78" s="24"/>
      <c r="AFD78" s="24"/>
      <c r="AFE78" s="24"/>
      <c r="AFF78" s="24"/>
      <c r="AFG78" s="24"/>
      <c r="AFH78" s="24"/>
      <c r="AFI78" s="24"/>
      <c r="AFJ78" s="24"/>
      <c r="AFK78" s="24"/>
      <c r="AFL78" s="24"/>
      <c r="AFM78" s="24"/>
      <c r="AFN78" s="24"/>
      <c r="AFO78" s="24"/>
      <c r="AFP78" s="24"/>
      <c r="AFQ78" s="24"/>
      <c r="AFR78" s="24"/>
      <c r="AFS78" s="24"/>
      <c r="AFT78" s="24"/>
      <c r="AFU78" s="24"/>
      <c r="AFV78" s="24"/>
      <c r="AFW78" s="24"/>
      <c r="AFX78" s="24"/>
      <c r="AFY78" s="24"/>
      <c r="AFZ78" s="24"/>
      <c r="AGA78" s="24"/>
      <c r="AGB78" s="24"/>
      <c r="AGC78" s="24"/>
      <c r="AGD78" s="24"/>
      <c r="AGE78" s="24"/>
      <c r="AGF78" s="24"/>
      <c r="AGG78" s="24"/>
      <c r="AGH78" s="24"/>
      <c r="AGI78" s="24"/>
      <c r="AGJ78" s="24"/>
      <c r="AGK78" s="24"/>
      <c r="AGL78" s="24"/>
      <c r="AGM78" s="24"/>
      <c r="AGN78" s="24"/>
      <c r="AGO78" s="24"/>
      <c r="AGP78" s="24"/>
      <c r="AGQ78" s="24"/>
      <c r="AGR78" s="24"/>
      <c r="AGS78" s="24"/>
      <c r="AGT78" s="24"/>
      <c r="AGU78" s="24"/>
      <c r="AGV78" s="24"/>
      <c r="AGW78" s="24"/>
      <c r="AGX78" s="24"/>
      <c r="AGY78" s="24"/>
      <c r="AGZ78" s="24"/>
      <c r="AHA78" s="24"/>
      <c r="AHB78" s="24"/>
      <c r="AHC78" s="24"/>
      <c r="AHD78" s="24"/>
      <c r="AHE78" s="24"/>
      <c r="AHF78" s="24"/>
      <c r="AHG78" s="24"/>
      <c r="AHH78" s="24"/>
      <c r="AHI78" s="24"/>
      <c r="AHJ78" s="24"/>
      <c r="AHK78" s="24"/>
      <c r="AHL78" s="24"/>
      <c r="AHM78" s="24"/>
      <c r="AHN78" s="24"/>
      <c r="AHO78" s="24"/>
      <c r="AHP78" s="24"/>
      <c r="AHQ78" s="24"/>
      <c r="AHR78" s="24"/>
      <c r="AHS78" s="24"/>
      <c r="AHT78" s="24"/>
      <c r="AHU78" s="24"/>
      <c r="AHV78" s="24"/>
      <c r="AHW78" s="24"/>
      <c r="AHX78" s="24"/>
      <c r="AHY78" s="24"/>
      <c r="AHZ78" s="24"/>
      <c r="AIA78" s="24"/>
      <c r="AIB78" s="24"/>
      <c r="AIC78" s="24"/>
      <c r="AID78" s="24"/>
      <c r="AIE78" s="24"/>
      <c r="AIF78" s="24"/>
      <c r="AIG78" s="24"/>
      <c r="AIH78" s="24"/>
      <c r="AII78" s="24"/>
      <c r="AIJ78" s="24"/>
      <c r="AIK78" s="24"/>
      <c r="AIL78" s="24"/>
      <c r="AIM78" s="24"/>
      <c r="AIN78" s="24"/>
      <c r="AIO78" s="24"/>
      <c r="AIP78" s="24"/>
      <c r="AIQ78" s="24"/>
      <c r="AIR78" s="24"/>
      <c r="AIS78" s="24"/>
      <c r="AIT78" s="24"/>
      <c r="AIU78" s="24"/>
      <c r="AIV78" s="24"/>
      <c r="AIW78" s="24"/>
      <c r="AIX78" s="24"/>
      <c r="AIY78" s="24"/>
      <c r="AIZ78" s="24"/>
      <c r="AJA78" s="24"/>
      <c r="AJB78" s="24"/>
      <c r="AJC78" s="24"/>
      <c r="AJD78" s="24"/>
      <c r="AJE78" s="24"/>
      <c r="AJF78" s="24"/>
      <c r="AJG78" s="24"/>
      <c r="AJH78" s="24"/>
      <c r="AJI78" s="24"/>
      <c r="AJJ78" s="24"/>
      <c r="AJK78" s="24"/>
      <c r="AJL78" s="24"/>
      <c r="AJM78" s="24"/>
      <c r="AJN78" s="24"/>
      <c r="AJO78" s="24"/>
      <c r="AJP78" s="24"/>
      <c r="AJQ78" s="24"/>
      <c r="AJR78" s="24"/>
      <c r="AJS78" s="24"/>
      <c r="AJT78" s="24"/>
      <c r="AJU78" s="24"/>
      <c r="AJV78" s="24"/>
      <c r="AJW78" s="24"/>
      <c r="AJX78" s="24"/>
      <c r="AJY78" s="24"/>
      <c r="AJZ78" s="24"/>
      <c r="AKA78" s="24"/>
      <c r="AKB78" s="24"/>
      <c r="AKC78" s="24"/>
      <c r="AKD78" s="24"/>
      <c r="AKE78" s="24"/>
      <c r="AKF78" s="24"/>
      <c r="AKG78" s="24"/>
      <c r="AKH78" s="24"/>
      <c r="AKI78" s="24"/>
      <c r="AKJ78" s="24"/>
      <c r="AKK78" s="24"/>
      <c r="AKL78" s="24"/>
      <c r="AKM78" s="24"/>
      <c r="AKN78" s="24"/>
      <c r="AKO78" s="24"/>
      <c r="AKP78" s="24"/>
      <c r="AKQ78" s="24"/>
      <c r="AKR78" s="24"/>
      <c r="AKS78" s="24"/>
      <c r="AKT78" s="24"/>
      <c r="AKU78" s="24"/>
      <c r="AKV78" s="24"/>
      <c r="AKW78" s="24"/>
      <c r="AKX78" s="24"/>
      <c r="AKY78" s="24"/>
      <c r="AKZ78" s="24"/>
      <c r="ALA78" s="24"/>
      <c r="ALB78" s="24"/>
      <c r="ALC78" s="24"/>
      <c r="ALD78" s="24"/>
      <c r="ALE78" s="24"/>
      <c r="ALF78" s="24"/>
      <c r="ALG78" s="24"/>
      <c r="ALH78" s="24"/>
      <c r="ALI78" s="24"/>
      <c r="ALJ78" s="24"/>
      <c r="ALK78" s="24"/>
      <c r="ALL78" s="24"/>
      <c r="ALM78" s="24"/>
      <c r="ALN78" s="24"/>
      <c r="ALO78" s="24"/>
      <c r="ALP78" s="24"/>
      <c r="ALQ78" s="24"/>
      <c r="ALR78" s="24"/>
      <c r="ALS78" s="24"/>
      <c r="ALT78" s="24"/>
      <c r="ALU78" s="24"/>
      <c r="ALV78" s="24"/>
      <c r="ALW78" s="24"/>
      <c r="ALX78" s="24"/>
      <c r="ALY78" s="24"/>
      <c r="ALZ78" s="24"/>
      <c r="AMA78" s="24"/>
      <c r="AMB78" s="24"/>
      <c r="AMC78" s="24"/>
      <c r="AMD78" s="24"/>
      <c r="AME78" s="24"/>
      <c r="AMF78" s="24"/>
      <c r="AMG78" s="24"/>
      <c r="AMH78" s="24"/>
      <c r="AMI78" s="24"/>
      <c r="AMJ78" s="24"/>
    </row>
    <row r="79" spans="1:1024" ht="63">
      <c r="A79" s="32" t="s">
        <v>316</v>
      </c>
      <c r="B79" s="33" t="s">
        <v>336</v>
      </c>
      <c r="C79" s="34" t="s">
        <v>337</v>
      </c>
      <c r="D79" s="34" t="s">
        <v>338</v>
      </c>
      <c r="E79" s="35" t="s">
        <v>339</v>
      </c>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c r="IF79" s="24"/>
      <c r="IG79" s="24"/>
      <c r="IH79" s="24"/>
      <c r="II79" s="24"/>
      <c r="IJ79" s="24"/>
      <c r="IK79" s="24"/>
      <c r="IL79" s="24"/>
      <c r="IM79" s="24"/>
      <c r="IN79" s="24"/>
      <c r="IO79" s="24"/>
      <c r="IP79" s="24"/>
      <c r="IQ79" s="24"/>
      <c r="IR79" s="24"/>
      <c r="IS79" s="24"/>
      <c r="IT79" s="24"/>
      <c r="IU79" s="24"/>
      <c r="IV79" s="24"/>
      <c r="IW79" s="24"/>
      <c r="IX79" s="24"/>
      <c r="IY79" s="24"/>
      <c r="IZ79" s="24"/>
      <c r="JA79" s="24"/>
      <c r="JB79" s="24"/>
      <c r="JC79" s="24"/>
      <c r="JD79" s="24"/>
      <c r="JE79" s="24"/>
      <c r="JF79" s="24"/>
      <c r="JG79" s="24"/>
      <c r="JH79" s="24"/>
      <c r="JI79" s="24"/>
      <c r="JJ79" s="24"/>
      <c r="JK79" s="24"/>
      <c r="JL79" s="24"/>
      <c r="JM79" s="24"/>
      <c r="JN79" s="24"/>
      <c r="JO79" s="24"/>
      <c r="JP79" s="24"/>
      <c r="JQ79" s="24"/>
      <c r="JR79" s="24"/>
      <c r="JS79" s="24"/>
      <c r="JT79" s="24"/>
      <c r="JU79" s="24"/>
      <c r="JV79" s="24"/>
      <c r="JW79" s="24"/>
      <c r="JX79" s="24"/>
      <c r="JY79" s="24"/>
      <c r="JZ79" s="24"/>
      <c r="KA79" s="24"/>
      <c r="KB79" s="24"/>
      <c r="KC79" s="24"/>
      <c r="KD79" s="24"/>
      <c r="KE79" s="24"/>
      <c r="KF79" s="24"/>
      <c r="KG79" s="24"/>
      <c r="KH79" s="24"/>
      <c r="KI79" s="24"/>
      <c r="KJ79" s="24"/>
      <c r="KK79" s="24"/>
      <c r="KL79" s="24"/>
      <c r="KM79" s="24"/>
      <c r="KN79" s="24"/>
      <c r="KO79" s="24"/>
      <c r="KP79" s="24"/>
      <c r="KQ79" s="24"/>
      <c r="KR79" s="24"/>
      <c r="KS79" s="24"/>
      <c r="KT79" s="24"/>
      <c r="KU79" s="24"/>
      <c r="KV79" s="24"/>
      <c r="KW79" s="24"/>
      <c r="KX79" s="24"/>
      <c r="KY79" s="24"/>
      <c r="KZ79" s="24"/>
      <c r="LA79" s="24"/>
      <c r="LB79" s="24"/>
      <c r="LC79" s="24"/>
      <c r="LD79" s="24"/>
      <c r="LE79" s="24"/>
      <c r="LF79" s="24"/>
      <c r="LG79" s="24"/>
      <c r="LH79" s="24"/>
      <c r="LI79" s="24"/>
      <c r="LJ79" s="24"/>
      <c r="LK79" s="24"/>
      <c r="LL79" s="24"/>
      <c r="LM79" s="24"/>
      <c r="LN79" s="24"/>
      <c r="LO79" s="24"/>
      <c r="LP79" s="24"/>
      <c r="LQ79" s="24"/>
      <c r="LR79" s="24"/>
      <c r="LS79" s="24"/>
      <c r="LT79" s="24"/>
      <c r="LU79" s="24"/>
      <c r="LV79" s="24"/>
      <c r="LW79" s="24"/>
      <c r="LX79" s="24"/>
      <c r="LY79" s="24"/>
      <c r="LZ79" s="24"/>
      <c r="MA79" s="24"/>
      <c r="MB79" s="24"/>
      <c r="MC79" s="24"/>
      <c r="MD79" s="24"/>
      <c r="ME79" s="24"/>
      <c r="MF79" s="24"/>
      <c r="MG79" s="24"/>
      <c r="MH79" s="24"/>
      <c r="MI79" s="24"/>
      <c r="MJ79" s="24"/>
      <c r="MK79" s="24"/>
      <c r="ML79" s="24"/>
      <c r="MM79" s="24"/>
      <c r="MN79" s="24"/>
      <c r="MO79" s="24"/>
      <c r="MP79" s="24"/>
      <c r="MQ79" s="24"/>
      <c r="MR79" s="24"/>
      <c r="MS79" s="24"/>
      <c r="MT79" s="24"/>
      <c r="MU79" s="24"/>
      <c r="MV79" s="24"/>
      <c r="MW79" s="24"/>
      <c r="MX79" s="24"/>
      <c r="MY79" s="24"/>
      <c r="MZ79" s="24"/>
      <c r="NA79" s="24"/>
      <c r="NB79" s="24"/>
      <c r="NC79" s="24"/>
      <c r="ND79" s="24"/>
      <c r="NE79" s="24"/>
      <c r="NF79" s="24"/>
      <c r="NG79" s="24"/>
      <c r="NH79" s="24"/>
      <c r="NI79" s="24"/>
      <c r="NJ79" s="24"/>
      <c r="NK79" s="24"/>
      <c r="NL79" s="24"/>
      <c r="NM79" s="24"/>
      <c r="NN79" s="24"/>
      <c r="NO79" s="24"/>
      <c r="NP79" s="24"/>
      <c r="NQ79" s="24"/>
      <c r="NR79" s="24"/>
      <c r="NS79" s="24"/>
      <c r="NT79" s="24"/>
      <c r="NU79" s="24"/>
      <c r="NV79" s="24"/>
      <c r="NW79" s="24"/>
      <c r="NX79" s="24"/>
      <c r="NY79" s="24"/>
      <c r="NZ79" s="24"/>
      <c r="OA79" s="24"/>
      <c r="OB79" s="24"/>
      <c r="OC79" s="24"/>
      <c r="OD79" s="24"/>
      <c r="OE79" s="24"/>
      <c r="OF79" s="24"/>
      <c r="OG79" s="24"/>
      <c r="OH79" s="24"/>
      <c r="OI79" s="24"/>
      <c r="OJ79" s="24"/>
      <c r="OK79" s="24"/>
      <c r="OL79" s="24"/>
      <c r="OM79" s="24"/>
      <c r="ON79" s="24"/>
      <c r="OO79" s="24"/>
      <c r="OP79" s="24"/>
      <c r="OQ79" s="24"/>
      <c r="OR79" s="24"/>
      <c r="OS79" s="24"/>
      <c r="OT79" s="24"/>
      <c r="OU79" s="24"/>
      <c r="OV79" s="24"/>
      <c r="OW79" s="24"/>
      <c r="OX79" s="24"/>
      <c r="OY79" s="24"/>
      <c r="OZ79" s="24"/>
      <c r="PA79" s="24"/>
      <c r="PB79" s="24"/>
      <c r="PC79" s="24"/>
      <c r="PD79" s="24"/>
      <c r="PE79" s="24"/>
      <c r="PF79" s="24"/>
      <c r="PG79" s="24"/>
      <c r="PH79" s="24"/>
      <c r="PI79" s="24"/>
      <c r="PJ79" s="24"/>
      <c r="PK79" s="24"/>
      <c r="PL79" s="24"/>
      <c r="PM79" s="24"/>
      <c r="PN79" s="24"/>
      <c r="PO79" s="24"/>
      <c r="PP79" s="24"/>
      <c r="PQ79" s="24"/>
      <c r="PR79" s="24"/>
      <c r="PS79" s="24"/>
      <c r="PT79" s="24"/>
      <c r="PU79" s="24"/>
      <c r="PV79" s="24"/>
      <c r="PW79" s="24"/>
      <c r="PX79" s="24"/>
      <c r="PY79" s="24"/>
      <c r="PZ79" s="24"/>
      <c r="QA79" s="24"/>
      <c r="QB79" s="24"/>
      <c r="QC79" s="24"/>
      <c r="QD79" s="24"/>
      <c r="QE79" s="24"/>
      <c r="QF79" s="24"/>
      <c r="QG79" s="24"/>
      <c r="QH79" s="24"/>
      <c r="QI79" s="24"/>
      <c r="QJ79" s="24"/>
      <c r="QK79" s="24"/>
      <c r="QL79" s="24"/>
      <c r="QM79" s="24"/>
      <c r="QN79" s="24"/>
      <c r="QO79" s="24"/>
      <c r="QP79" s="24"/>
      <c r="QQ79" s="24"/>
      <c r="QR79" s="24"/>
      <c r="QS79" s="24"/>
      <c r="QT79" s="24"/>
      <c r="QU79" s="24"/>
      <c r="QV79" s="24"/>
      <c r="QW79" s="24"/>
      <c r="QX79" s="24"/>
      <c r="QY79" s="24"/>
      <c r="QZ79" s="24"/>
      <c r="RA79" s="24"/>
      <c r="RB79" s="24"/>
      <c r="RC79" s="24"/>
      <c r="RD79" s="24"/>
      <c r="RE79" s="24"/>
      <c r="RF79" s="24"/>
      <c r="RG79" s="24"/>
      <c r="RH79" s="24"/>
      <c r="RI79" s="24"/>
      <c r="RJ79" s="24"/>
      <c r="RK79" s="24"/>
      <c r="RL79" s="24"/>
      <c r="RM79" s="24"/>
      <c r="RN79" s="24"/>
      <c r="RO79" s="24"/>
      <c r="RP79" s="24"/>
      <c r="RQ79" s="24"/>
      <c r="RR79" s="24"/>
      <c r="RS79" s="24"/>
      <c r="RT79" s="24"/>
      <c r="RU79" s="24"/>
      <c r="RV79" s="24"/>
      <c r="RW79" s="24"/>
      <c r="RX79" s="24"/>
      <c r="RY79" s="24"/>
      <c r="RZ79" s="24"/>
      <c r="SA79" s="24"/>
      <c r="SB79" s="24"/>
      <c r="SC79" s="24"/>
      <c r="SD79" s="24"/>
      <c r="SE79" s="24"/>
      <c r="SF79" s="24"/>
      <c r="SG79" s="24"/>
      <c r="SH79" s="24"/>
      <c r="SI79" s="24"/>
      <c r="SJ79" s="24"/>
      <c r="SK79" s="24"/>
      <c r="SL79" s="24"/>
      <c r="SM79" s="24"/>
      <c r="SN79" s="24"/>
      <c r="SO79" s="24"/>
      <c r="SP79" s="24"/>
      <c r="SQ79" s="24"/>
      <c r="SR79" s="24"/>
      <c r="SS79" s="24"/>
      <c r="ST79" s="24"/>
      <c r="SU79" s="24"/>
      <c r="SV79" s="24"/>
      <c r="SW79" s="24"/>
      <c r="SX79" s="24"/>
      <c r="SY79" s="24"/>
      <c r="SZ79" s="24"/>
      <c r="TA79" s="24"/>
      <c r="TB79" s="24"/>
      <c r="TC79" s="24"/>
      <c r="TD79" s="24"/>
      <c r="TE79" s="24"/>
      <c r="TF79" s="24"/>
      <c r="TG79" s="24"/>
      <c r="TH79" s="24"/>
      <c r="TI79" s="24"/>
      <c r="TJ79" s="24"/>
      <c r="TK79" s="24"/>
      <c r="TL79" s="24"/>
      <c r="TM79" s="24"/>
      <c r="TN79" s="24"/>
      <c r="TO79" s="24"/>
      <c r="TP79" s="24"/>
      <c r="TQ79" s="24"/>
      <c r="TR79" s="24"/>
      <c r="TS79" s="24"/>
      <c r="TT79" s="24"/>
      <c r="TU79" s="24"/>
      <c r="TV79" s="24"/>
      <c r="TW79" s="24"/>
      <c r="TX79" s="24"/>
      <c r="TY79" s="24"/>
      <c r="TZ79" s="24"/>
      <c r="UA79" s="24"/>
      <c r="UB79" s="24"/>
      <c r="UC79" s="24"/>
      <c r="UD79" s="24"/>
      <c r="UE79" s="24"/>
      <c r="UF79" s="24"/>
      <c r="UG79" s="24"/>
      <c r="UH79" s="24"/>
      <c r="UI79" s="24"/>
      <c r="UJ79" s="24"/>
      <c r="UK79" s="24"/>
      <c r="UL79" s="24"/>
      <c r="UM79" s="24"/>
      <c r="UN79" s="24"/>
      <c r="UO79" s="24"/>
      <c r="UP79" s="24"/>
      <c r="UQ79" s="24"/>
      <c r="UR79" s="24"/>
      <c r="US79" s="24"/>
      <c r="UT79" s="24"/>
      <c r="UU79" s="24"/>
      <c r="UV79" s="24"/>
      <c r="UW79" s="24"/>
      <c r="UX79" s="24"/>
      <c r="UY79" s="24"/>
      <c r="UZ79" s="24"/>
      <c r="VA79" s="24"/>
      <c r="VB79" s="24"/>
      <c r="VC79" s="24"/>
      <c r="VD79" s="24"/>
      <c r="VE79" s="24"/>
      <c r="VF79" s="24"/>
      <c r="VG79" s="24"/>
      <c r="VH79" s="24"/>
      <c r="VI79" s="24"/>
      <c r="VJ79" s="24"/>
      <c r="VK79" s="24"/>
      <c r="VL79" s="24"/>
      <c r="VM79" s="24"/>
      <c r="VN79" s="24"/>
      <c r="VO79" s="24"/>
      <c r="VP79" s="24"/>
      <c r="VQ79" s="24"/>
      <c r="VR79" s="24"/>
      <c r="VS79" s="24"/>
      <c r="VT79" s="24"/>
      <c r="VU79" s="24"/>
      <c r="VV79" s="24"/>
      <c r="VW79" s="24"/>
      <c r="VX79" s="24"/>
      <c r="VY79" s="24"/>
      <c r="VZ79" s="24"/>
      <c r="WA79" s="24"/>
      <c r="WB79" s="24"/>
      <c r="WC79" s="24"/>
      <c r="WD79" s="24"/>
      <c r="WE79" s="24"/>
      <c r="WF79" s="24"/>
      <c r="WG79" s="24"/>
      <c r="WH79" s="24"/>
      <c r="WI79" s="24"/>
      <c r="WJ79" s="24"/>
      <c r="WK79" s="24"/>
      <c r="WL79" s="24"/>
      <c r="WM79" s="24"/>
      <c r="WN79" s="24"/>
      <c r="WO79" s="24"/>
      <c r="WP79" s="24"/>
      <c r="WQ79" s="24"/>
      <c r="WR79" s="24"/>
      <c r="WS79" s="24"/>
      <c r="WT79" s="24"/>
      <c r="WU79" s="24"/>
      <c r="WV79" s="24"/>
      <c r="WW79" s="24"/>
      <c r="WX79" s="24"/>
      <c r="WY79" s="24"/>
      <c r="WZ79" s="24"/>
      <c r="XA79" s="24"/>
      <c r="XB79" s="24"/>
      <c r="XC79" s="24"/>
      <c r="XD79" s="24"/>
      <c r="XE79" s="24"/>
      <c r="XF79" s="24"/>
      <c r="XG79" s="24"/>
      <c r="XH79" s="24"/>
      <c r="XI79" s="24"/>
      <c r="XJ79" s="24"/>
      <c r="XK79" s="24"/>
      <c r="XL79" s="24"/>
      <c r="XM79" s="24"/>
      <c r="XN79" s="24"/>
      <c r="XO79" s="24"/>
      <c r="XP79" s="24"/>
      <c r="XQ79" s="24"/>
      <c r="XR79" s="24"/>
      <c r="XS79" s="24"/>
      <c r="XT79" s="24"/>
      <c r="XU79" s="24"/>
      <c r="XV79" s="24"/>
      <c r="XW79" s="24"/>
      <c r="XX79" s="24"/>
      <c r="XY79" s="24"/>
      <c r="XZ79" s="24"/>
      <c r="YA79" s="24"/>
      <c r="YB79" s="24"/>
      <c r="YC79" s="24"/>
      <c r="YD79" s="24"/>
      <c r="YE79" s="24"/>
      <c r="YF79" s="24"/>
      <c r="YG79" s="24"/>
      <c r="YH79" s="24"/>
      <c r="YI79" s="24"/>
      <c r="YJ79" s="24"/>
      <c r="YK79" s="24"/>
      <c r="YL79" s="24"/>
      <c r="YM79" s="24"/>
      <c r="YN79" s="24"/>
      <c r="YO79" s="24"/>
      <c r="YP79" s="24"/>
      <c r="YQ79" s="24"/>
      <c r="YR79" s="24"/>
      <c r="YS79" s="24"/>
      <c r="YT79" s="24"/>
      <c r="YU79" s="24"/>
      <c r="YV79" s="24"/>
      <c r="YW79" s="24"/>
      <c r="YX79" s="24"/>
      <c r="YY79" s="24"/>
      <c r="YZ79" s="24"/>
      <c r="ZA79" s="24"/>
      <c r="ZB79" s="24"/>
      <c r="ZC79" s="24"/>
      <c r="ZD79" s="24"/>
      <c r="ZE79" s="24"/>
      <c r="ZF79" s="24"/>
      <c r="ZG79" s="24"/>
      <c r="ZH79" s="24"/>
      <c r="ZI79" s="24"/>
      <c r="ZJ79" s="24"/>
      <c r="ZK79" s="24"/>
      <c r="ZL79" s="24"/>
      <c r="ZM79" s="24"/>
      <c r="ZN79" s="24"/>
      <c r="ZO79" s="24"/>
      <c r="ZP79" s="24"/>
      <c r="ZQ79" s="24"/>
      <c r="ZR79" s="24"/>
      <c r="ZS79" s="24"/>
      <c r="ZT79" s="24"/>
      <c r="ZU79" s="24"/>
      <c r="ZV79" s="24"/>
      <c r="ZW79" s="24"/>
      <c r="ZX79" s="24"/>
      <c r="ZY79" s="24"/>
      <c r="ZZ79" s="24"/>
      <c r="AAA79" s="24"/>
      <c r="AAB79" s="24"/>
      <c r="AAC79" s="24"/>
      <c r="AAD79" s="24"/>
      <c r="AAE79" s="24"/>
      <c r="AAF79" s="24"/>
      <c r="AAG79" s="24"/>
      <c r="AAH79" s="24"/>
      <c r="AAI79" s="24"/>
      <c r="AAJ79" s="24"/>
      <c r="AAK79" s="24"/>
      <c r="AAL79" s="24"/>
      <c r="AAM79" s="24"/>
      <c r="AAN79" s="24"/>
      <c r="AAO79" s="24"/>
      <c r="AAP79" s="24"/>
      <c r="AAQ79" s="24"/>
      <c r="AAR79" s="24"/>
      <c r="AAS79" s="24"/>
      <c r="AAT79" s="24"/>
      <c r="AAU79" s="24"/>
      <c r="AAV79" s="24"/>
      <c r="AAW79" s="24"/>
      <c r="AAX79" s="24"/>
      <c r="AAY79" s="24"/>
      <c r="AAZ79" s="24"/>
      <c r="ABA79" s="24"/>
      <c r="ABB79" s="24"/>
      <c r="ABC79" s="24"/>
      <c r="ABD79" s="24"/>
      <c r="ABE79" s="24"/>
      <c r="ABF79" s="24"/>
      <c r="ABG79" s="24"/>
      <c r="ABH79" s="24"/>
      <c r="ABI79" s="24"/>
      <c r="ABJ79" s="24"/>
      <c r="ABK79" s="24"/>
      <c r="ABL79" s="24"/>
      <c r="ABM79" s="24"/>
      <c r="ABN79" s="24"/>
      <c r="ABO79" s="24"/>
      <c r="ABP79" s="24"/>
      <c r="ABQ79" s="24"/>
      <c r="ABR79" s="24"/>
      <c r="ABS79" s="24"/>
      <c r="ABT79" s="24"/>
      <c r="ABU79" s="24"/>
      <c r="ABV79" s="24"/>
      <c r="ABW79" s="24"/>
      <c r="ABX79" s="24"/>
      <c r="ABY79" s="24"/>
      <c r="ABZ79" s="24"/>
      <c r="ACA79" s="24"/>
      <c r="ACB79" s="24"/>
      <c r="ACC79" s="24"/>
      <c r="ACD79" s="24"/>
      <c r="ACE79" s="24"/>
      <c r="ACF79" s="24"/>
      <c r="ACG79" s="24"/>
      <c r="ACH79" s="24"/>
      <c r="ACI79" s="24"/>
      <c r="ACJ79" s="24"/>
      <c r="ACK79" s="24"/>
      <c r="ACL79" s="24"/>
      <c r="ACM79" s="24"/>
      <c r="ACN79" s="24"/>
      <c r="ACO79" s="24"/>
      <c r="ACP79" s="24"/>
      <c r="ACQ79" s="24"/>
      <c r="ACR79" s="24"/>
      <c r="ACS79" s="24"/>
      <c r="ACT79" s="24"/>
      <c r="ACU79" s="24"/>
      <c r="ACV79" s="24"/>
      <c r="ACW79" s="24"/>
      <c r="ACX79" s="24"/>
      <c r="ACY79" s="24"/>
      <c r="ACZ79" s="24"/>
      <c r="ADA79" s="24"/>
      <c r="ADB79" s="24"/>
      <c r="ADC79" s="24"/>
      <c r="ADD79" s="24"/>
      <c r="ADE79" s="24"/>
      <c r="ADF79" s="24"/>
      <c r="ADG79" s="24"/>
      <c r="ADH79" s="24"/>
      <c r="ADI79" s="24"/>
      <c r="ADJ79" s="24"/>
      <c r="ADK79" s="24"/>
      <c r="ADL79" s="24"/>
      <c r="ADM79" s="24"/>
      <c r="ADN79" s="24"/>
      <c r="ADO79" s="24"/>
      <c r="ADP79" s="24"/>
      <c r="ADQ79" s="24"/>
      <c r="ADR79" s="24"/>
      <c r="ADS79" s="24"/>
      <c r="ADT79" s="24"/>
      <c r="ADU79" s="24"/>
      <c r="ADV79" s="24"/>
      <c r="ADW79" s="24"/>
      <c r="ADX79" s="24"/>
      <c r="ADY79" s="24"/>
      <c r="ADZ79" s="24"/>
      <c r="AEA79" s="24"/>
      <c r="AEB79" s="24"/>
      <c r="AEC79" s="24"/>
      <c r="AED79" s="24"/>
      <c r="AEE79" s="24"/>
      <c r="AEF79" s="24"/>
      <c r="AEG79" s="24"/>
      <c r="AEH79" s="24"/>
      <c r="AEI79" s="24"/>
      <c r="AEJ79" s="24"/>
      <c r="AEK79" s="24"/>
      <c r="AEL79" s="24"/>
      <c r="AEM79" s="24"/>
      <c r="AEN79" s="24"/>
      <c r="AEO79" s="24"/>
      <c r="AEP79" s="24"/>
      <c r="AEQ79" s="24"/>
      <c r="AER79" s="24"/>
      <c r="AES79" s="24"/>
      <c r="AET79" s="24"/>
      <c r="AEU79" s="24"/>
      <c r="AEV79" s="24"/>
      <c r="AEW79" s="24"/>
      <c r="AEX79" s="24"/>
      <c r="AEY79" s="24"/>
      <c r="AEZ79" s="24"/>
      <c r="AFA79" s="24"/>
      <c r="AFB79" s="24"/>
      <c r="AFC79" s="24"/>
      <c r="AFD79" s="24"/>
      <c r="AFE79" s="24"/>
      <c r="AFF79" s="24"/>
      <c r="AFG79" s="24"/>
      <c r="AFH79" s="24"/>
      <c r="AFI79" s="24"/>
      <c r="AFJ79" s="24"/>
      <c r="AFK79" s="24"/>
      <c r="AFL79" s="24"/>
      <c r="AFM79" s="24"/>
      <c r="AFN79" s="24"/>
      <c r="AFO79" s="24"/>
      <c r="AFP79" s="24"/>
      <c r="AFQ79" s="24"/>
      <c r="AFR79" s="24"/>
      <c r="AFS79" s="24"/>
      <c r="AFT79" s="24"/>
      <c r="AFU79" s="24"/>
      <c r="AFV79" s="24"/>
      <c r="AFW79" s="24"/>
      <c r="AFX79" s="24"/>
      <c r="AFY79" s="24"/>
      <c r="AFZ79" s="24"/>
      <c r="AGA79" s="24"/>
      <c r="AGB79" s="24"/>
      <c r="AGC79" s="24"/>
      <c r="AGD79" s="24"/>
      <c r="AGE79" s="24"/>
      <c r="AGF79" s="24"/>
      <c r="AGG79" s="24"/>
      <c r="AGH79" s="24"/>
      <c r="AGI79" s="24"/>
      <c r="AGJ79" s="24"/>
      <c r="AGK79" s="24"/>
      <c r="AGL79" s="24"/>
      <c r="AGM79" s="24"/>
      <c r="AGN79" s="24"/>
      <c r="AGO79" s="24"/>
      <c r="AGP79" s="24"/>
      <c r="AGQ79" s="24"/>
      <c r="AGR79" s="24"/>
      <c r="AGS79" s="24"/>
      <c r="AGT79" s="24"/>
      <c r="AGU79" s="24"/>
      <c r="AGV79" s="24"/>
      <c r="AGW79" s="24"/>
      <c r="AGX79" s="24"/>
      <c r="AGY79" s="24"/>
      <c r="AGZ79" s="24"/>
      <c r="AHA79" s="24"/>
      <c r="AHB79" s="24"/>
      <c r="AHC79" s="24"/>
      <c r="AHD79" s="24"/>
      <c r="AHE79" s="24"/>
      <c r="AHF79" s="24"/>
      <c r="AHG79" s="24"/>
      <c r="AHH79" s="24"/>
      <c r="AHI79" s="24"/>
      <c r="AHJ79" s="24"/>
      <c r="AHK79" s="24"/>
      <c r="AHL79" s="24"/>
      <c r="AHM79" s="24"/>
      <c r="AHN79" s="24"/>
      <c r="AHO79" s="24"/>
      <c r="AHP79" s="24"/>
      <c r="AHQ79" s="24"/>
      <c r="AHR79" s="24"/>
      <c r="AHS79" s="24"/>
      <c r="AHT79" s="24"/>
      <c r="AHU79" s="24"/>
      <c r="AHV79" s="24"/>
      <c r="AHW79" s="24"/>
      <c r="AHX79" s="24"/>
      <c r="AHY79" s="24"/>
      <c r="AHZ79" s="24"/>
      <c r="AIA79" s="24"/>
      <c r="AIB79" s="24"/>
      <c r="AIC79" s="24"/>
      <c r="AID79" s="24"/>
      <c r="AIE79" s="24"/>
      <c r="AIF79" s="24"/>
      <c r="AIG79" s="24"/>
      <c r="AIH79" s="24"/>
      <c r="AII79" s="24"/>
      <c r="AIJ79" s="24"/>
      <c r="AIK79" s="24"/>
      <c r="AIL79" s="24"/>
      <c r="AIM79" s="24"/>
      <c r="AIN79" s="24"/>
      <c r="AIO79" s="24"/>
      <c r="AIP79" s="24"/>
      <c r="AIQ79" s="24"/>
      <c r="AIR79" s="24"/>
      <c r="AIS79" s="24"/>
      <c r="AIT79" s="24"/>
      <c r="AIU79" s="24"/>
      <c r="AIV79" s="24"/>
      <c r="AIW79" s="24"/>
      <c r="AIX79" s="24"/>
      <c r="AIY79" s="24"/>
      <c r="AIZ79" s="24"/>
      <c r="AJA79" s="24"/>
      <c r="AJB79" s="24"/>
      <c r="AJC79" s="24"/>
      <c r="AJD79" s="24"/>
      <c r="AJE79" s="24"/>
      <c r="AJF79" s="24"/>
      <c r="AJG79" s="24"/>
      <c r="AJH79" s="24"/>
      <c r="AJI79" s="24"/>
      <c r="AJJ79" s="24"/>
      <c r="AJK79" s="24"/>
      <c r="AJL79" s="24"/>
      <c r="AJM79" s="24"/>
      <c r="AJN79" s="24"/>
      <c r="AJO79" s="24"/>
      <c r="AJP79" s="24"/>
      <c r="AJQ79" s="24"/>
      <c r="AJR79" s="24"/>
      <c r="AJS79" s="24"/>
      <c r="AJT79" s="24"/>
      <c r="AJU79" s="24"/>
      <c r="AJV79" s="24"/>
      <c r="AJW79" s="24"/>
      <c r="AJX79" s="24"/>
      <c r="AJY79" s="24"/>
      <c r="AJZ79" s="24"/>
      <c r="AKA79" s="24"/>
      <c r="AKB79" s="24"/>
      <c r="AKC79" s="24"/>
      <c r="AKD79" s="24"/>
      <c r="AKE79" s="24"/>
      <c r="AKF79" s="24"/>
      <c r="AKG79" s="24"/>
      <c r="AKH79" s="24"/>
      <c r="AKI79" s="24"/>
      <c r="AKJ79" s="24"/>
      <c r="AKK79" s="24"/>
      <c r="AKL79" s="24"/>
      <c r="AKM79" s="24"/>
      <c r="AKN79" s="24"/>
      <c r="AKO79" s="24"/>
      <c r="AKP79" s="24"/>
      <c r="AKQ79" s="24"/>
      <c r="AKR79" s="24"/>
      <c r="AKS79" s="24"/>
      <c r="AKT79" s="24"/>
      <c r="AKU79" s="24"/>
      <c r="AKV79" s="24"/>
      <c r="AKW79" s="24"/>
      <c r="AKX79" s="24"/>
      <c r="AKY79" s="24"/>
      <c r="AKZ79" s="24"/>
      <c r="ALA79" s="24"/>
      <c r="ALB79" s="24"/>
      <c r="ALC79" s="24"/>
      <c r="ALD79" s="24"/>
      <c r="ALE79" s="24"/>
      <c r="ALF79" s="24"/>
      <c r="ALG79" s="24"/>
      <c r="ALH79" s="24"/>
      <c r="ALI79" s="24"/>
      <c r="ALJ79" s="24"/>
      <c r="ALK79" s="24"/>
      <c r="ALL79" s="24"/>
      <c r="ALM79" s="24"/>
      <c r="ALN79" s="24"/>
      <c r="ALO79" s="24"/>
      <c r="ALP79" s="24"/>
      <c r="ALQ79" s="24"/>
      <c r="ALR79" s="24"/>
      <c r="ALS79" s="24"/>
      <c r="ALT79" s="24"/>
      <c r="ALU79" s="24"/>
      <c r="ALV79" s="24"/>
      <c r="ALW79" s="24"/>
      <c r="ALX79" s="24"/>
      <c r="ALY79" s="24"/>
      <c r="ALZ79" s="24"/>
      <c r="AMA79" s="24"/>
      <c r="AMB79" s="24"/>
      <c r="AMC79" s="24"/>
      <c r="AMD79" s="24"/>
      <c r="AME79" s="24"/>
      <c r="AMF79" s="24"/>
      <c r="AMG79" s="24"/>
      <c r="AMH79" s="24"/>
      <c r="AMI79" s="24"/>
      <c r="AMJ79" s="24"/>
    </row>
    <row r="80" spans="1:1024" ht="84">
      <c r="A80" s="32" t="s">
        <v>316</v>
      </c>
      <c r="B80" s="33" t="s">
        <v>340</v>
      </c>
      <c r="C80" s="34" t="s">
        <v>341</v>
      </c>
      <c r="D80" s="34" t="s">
        <v>342</v>
      </c>
      <c r="E80" s="35" t="s">
        <v>343</v>
      </c>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24"/>
      <c r="JN80" s="24"/>
      <c r="JO80" s="2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4"/>
      <c r="NC80" s="24"/>
      <c r="ND80" s="24"/>
      <c r="NE80" s="24"/>
      <c r="NF80" s="24"/>
      <c r="NG80" s="24"/>
      <c r="NH80" s="24"/>
      <c r="NI80" s="24"/>
      <c r="NJ80" s="24"/>
      <c r="NK80" s="24"/>
      <c r="NL80" s="24"/>
      <c r="NM80" s="24"/>
      <c r="NN80" s="24"/>
      <c r="NO80" s="24"/>
      <c r="NP80" s="24"/>
      <c r="NQ80" s="24"/>
      <c r="NR80" s="24"/>
      <c r="NS80" s="24"/>
      <c r="NT80" s="24"/>
      <c r="NU80" s="24"/>
      <c r="NV80" s="24"/>
      <c r="NW80" s="24"/>
      <c r="NX80" s="24"/>
      <c r="NY80" s="24"/>
      <c r="NZ80" s="24"/>
      <c r="OA80" s="24"/>
      <c r="OB80" s="24"/>
      <c r="OC80" s="24"/>
      <c r="OD80" s="24"/>
      <c r="OE80" s="24"/>
      <c r="OF80" s="24"/>
      <c r="OG80" s="24"/>
      <c r="OH80" s="24"/>
      <c r="OI80" s="24"/>
      <c r="OJ80" s="24"/>
      <c r="OK80" s="24"/>
      <c r="OL80" s="24"/>
      <c r="OM80" s="24"/>
      <c r="ON80" s="24"/>
      <c r="OO80" s="24"/>
      <c r="OP80" s="24"/>
      <c r="OQ80" s="24"/>
      <c r="OR80" s="24"/>
      <c r="OS80" s="24"/>
      <c r="OT80" s="24"/>
      <c r="OU80" s="24"/>
      <c r="OV80" s="24"/>
      <c r="OW80" s="24"/>
      <c r="OX80" s="24"/>
      <c r="OY80" s="24"/>
      <c r="OZ80" s="24"/>
      <c r="PA80" s="24"/>
      <c r="PB80" s="24"/>
      <c r="PC80" s="24"/>
      <c r="PD80" s="24"/>
      <c r="PE80" s="24"/>
      <c r="PF80" s="24"/>
      <c r="PG80" s="24"/>
      <c r="PH80" s="24"/>
      <c r="PI80" s="24"/>
      <c r="PJ80" s="24"/>
      <c r="PK80" s="24"/>
      <c r="PL80" s="24"/>
      <c r="PM80" s="24"/>
      <c r="PN80" s="24"/>
      <c r="PO80" s="24"/>
      <c r="PP80" s="24"/>
      <c r="PQ80" s="24"/>
      <c r="PR80" s="24"/>
      <c r="PS80" s="24"/>
      <c r="PT80" s="24"/>
      <c r="PU80" s="24"/>
      <c r="PV80" s="24"/>
      <c r="PW80" s="24"/>
      <c r="PX80" s="24"/>
      <c r="PY80" s="24"/>
      <c r="PZ80" s="24"/>
      <c r="QA80" s="24"/>
      <c r="QB80" s="24"/>
      <c r="QC80" s="24"/>
      <c r="QD80" s="24"/>
      <c r="QE80" s="24"/>
      <c r="QF80" s="24"/>
      <c r="QG80" s="24"/>
      <c r="QH80" s="24"/>
      <c r="QI80" s="24"/>
      <c r="QJ80" s="24"/>
      <c r="QK80" s="24"/>
      <c r="QL80" s="24"/>
      <c r="QM80" s="24"/>
      <c r="QN80" s="24"/>
      <c r="QO80" s="24"/>
      <c r="QP80" s="24"/>
      <c r="QQ80" s="24"/>
      <c r="QR80" s="24"/>
      <c r="QS80" s="24"/>
      <c r="QT80" s="24"/>
      <c r="QU80" s="24"/>
      <c r="QV80" s="24"/>
      <c r="QW80" s="24"/>
      <c r="QX80" s="24"/>
      <c r="QY80" s="24"/>
      <c r="QZ80" s="24"/>
      <c r="RA80" s="24"/>
      <c r="RB80" s="24"/>
      <c r="RC80" s="24"/>
      <c r="RD80" s="24"/>
      <c r="RE80" s="24"/>
      <c r="RF80" s="24"/>
      <c r="RG80" s="24"/>
      <c r="RH80" s="24"/>
      <c r="RI80" s="24"/>
      <c r="RJ80" s="24"/>
      <c r="RK80" s="24"/>
      <c r="RL80" s="24"/>
      <c r="RM80" s="24"/>
      <c r="RN80" s="24"/>
      <c r="RO80" s="24"/>
      <c r="RP80" s="24"/>
      <c r="RQ80" s="24"/>
      <c r="RR80" s="24"/>
      <c r="RS80" s="24"/>
      <c r="RT80" s="24"/>
      <c r="RU80" s="24"/>
      <c r="RV80" s="24"/>
      <c r="RW80" s="24"/>
      <c r="RX80" s="24"/>
      <c r="RY80" s="24"/>
      <c r="RZ80" s="24"/>
      <c r="SA80" s="24"/>
      <c r="SB80" s="24"/>
      <c r="SC80" s="24"/>
      <c r="SD80" s="24"/>
      <c r="SE80" s="24"/>
      <c r="SF80" s="24"/>
      <c r="SG80" s="24"/>
      <c r="SH80" s="24"/>
      <c r="SI80" s="24"/>
      <c r="SJ80" s="24"/>
      <c r="SK80" s="24"/>
      <c r="SL80" s="24"/>
      <c r="SM80" s="24"/>
      <c r="SN80" s="24"/>
      <c r="SO80" s="24"/>
      <c r="SP80" s="24"/>
      <c r="SQ80" s="24"/>
      <c r="SR80" s="24"/>
      <c r="SS80" s="24"/>
      <c r="ST80" s="24"/>
      <c r="SU80" s="24"/>
      <c r="SV80" s="24"/>
      <c r="SW80" s="24"/>
      <c r="SX80" s="24"/>
      <c r="SY80" s="24"/>
      <c r="SZ80" s="24"/>
      <c r="TA80" s="24"/>
      <c r="TB80" s="24"/>
      <c r="TC80" s="24"/>
      <c r="TD80" s="24"/>
      <c r="TE80" s="24"/>
      <c r="TF80" s="24"/>
      <c r="TG80" s="24"/>
      <c r="TH80" s="24"/>
      <c r="TI80" s="24"/>
      <c r="TJ80" s="24"/>
      <c r="TK80" s="24"/>
      <c r="TL80" s="24"/>
      <c r="TM80" s="24"/>
      <c r="TN80" s="24"/>
      <c r="TO80" s="24"/>
      <c r="TP80" s="24"/>
      <c r="TQ80" s="24"/>
      <c r="TR80" s="24"/>
      <c r="TS80" s="24"/>
      <c r="TT80" s="24"/>
      <c r="TU80" s="24"/>
      <c r="TV80" s="24"/>
      <c r="TW80" s="24"/>
      <c r="TX80" s="24"/>
      <c r="TY80" s="24"/>
      <c r="TZ80" s="24"/>
      <c r="UA80" s="24"/>
      <c r="UB80" s="24"/>
      <c r="UC80" s="24"/>
      <c r="UD80" s="24"/>
      <c r="UE80" s="24"/>
      <c r="UF80" s="24"/>
      <c r="UG80" s="24"/>
      <c r="UH80" s="24"/>
      <c r="UI80" s="24"/>
      <c r="UJ80" s="24"/>
      <c r="UK80" s="24"/>
      <c r="UL80" s="24"/>
      <c r="UM80" s="24"/>
      <c r="UN80" s="24"/>
      <c r="UO80" s="24"/>
      <c r="UP80" s="24"/>
      <c r="UQ80" s="24"/>
      <c r="UR80" s="24"/>
      <c r="US80" s="24"/>
      <c r="UT80" s="24"/>
      <c r="UU80" s="24"/>
      <c r="UV80" s="24"/>
      <c r="UW80" s="24"/>
      <c r="UX80" s="24"/>
      <c r="UY80" s="24"/>
      <c r="UZ80" s="24"/>
      <c r="VA80" s="24"/>
      <c r="VB80" s="24"/>
      <c r="VC80" s="24"/>
      <c r="VD80" s="24"/>
      <c r="VE80" s="24"/>
      <c r="VF80" s="24"/>
      <c r="VG80" s="24"/>
      <c r="VH80" s="24"/>
      <c r="VI80" s="24"/>
      <c r="VJ80" s="24"/>
      <c r="VK80" s="24"/>
      <c r="VL80" s="24"/>
      <c r="VM80" s="24"/>
      <c r="VN80" s="24"/>
      <c r="VO80" s="24"/>
      <c r="VP80" s="24"/>
      <c r="VQ80" s="24"/>
      <c r="VR80" s="24"/>
      <c r="VS80" s="24"/>
      <c r="VT80" s="24"/>
      <c r="VU80" s="24"/>
      <c r="VV80" s="24"/>
      <c r="VW80" s="24"/>
      <c r="VX80" s="24"/>
      <c r="VY80" s="24"/>
      <c r="VZ80" s="24"/>
      <c r="WA80" s="24"/>
      <c r="WB80" s="24"/>
      <c r="WC80" s="24"/>
      <c r="WD80" s="24"/>
      <c r="WE80" s="24"/>
      <c r="WF80" s="24"/>
      <c r="WG80" s="24"/>
      <c r="WH80" s="24"/>
      <c r="WI80" s="24"/>
      <c r="WJ80" s="24"/>
      <c r="WK80" s="24"/>
      <c r="WL80" s="24"/>
      <c r="WM80" s="24"/>
      <c r="WN80" s="24"/>
      <c r="WO80" s="24"/>
      <c r="WP80" s="24"/>
      <c r="WQ80" s="24"/>
      <c r="WR80" s="24"/>
      <c r="WS80" s="24"/>
      <c r="WT80" s="24"/>
      <c r="WU80" s="24"/>
      <c r="WV80" s="24"/>
      <c r="WW80" s="24"/>
      <c r="WX80" s="24"/>
      <c r="WY80" s="24"/>
      <c r="WZ80" s="24"/>
      <c r="XA80" s="24"/>
      <c r="XB80" s="24"/>
      <c r="XC80" s="24"/>
      <c r="XD80" s="24"/>
      <c r="XE80" s="24"/>
      <c r="XF80" s="24"/>
      <c r="XG80" s="24"/>
      <c r="XH80" s="24"/>
      <c r="XI80" s="24"/>
      <c r="XJ80" s="24"/>
      <c r="XK80" s="24"/>
      <c r="XL80" s="24"/>
      <c r="XM80" s="24"/>
      <c r="XN80" s="24"/>
      <c r="XO80" s="24"/>
      <c r="XP80" s="24"/>
      <c r="XQ80" s="24"/>
      <c r="XR80" s="24"/>
      <c r="XS80" s="24"/>
      <c r="XT80" s="24"/>
      <c r="XU80" s="24"/>
      <c r="XV80" s="24"/>
      <c r="XW80" s="24"/>
      <c r="XX80" s="24"/>
      <c r="XY80" s="24"/>
      <c r="XZ80" s="24"/>
      <c r="YA80" s="24"/>
      <c r="YB80" s="24"/>
      <c r="YC80" s="24"/>
      <c r="YD80" s="24"/>
      <c r="YE80" s="24"/>
      <c r="YF80" s="24"/>
      <c r="YG80" s="24"/>
      <c r="YH80" s="24"/>
      <c r="YI80" s="24"/>
      <c r="YJ80" s="24"/>
      <c r="YK80" s="24"/>
      <c r="YL80" s="24"/>
      <c r="YM80" s="24"/>
      <c r="YN80" s="24"/>
      <c r="YO80" s="24"/>
      <c r="YP80" s="24"/>
      <c r="YQ80" s="24"/>
      <c r="YR80" s="24"/>
      <c r="YS80" s="24"/>
      <c r="YT80" s="24"/>
      <c r="YU80" s="24"/>
      <c r="YV80" s="24"/>
      <c r="YW80" s="24"/>
      <c r="YX80" s="24"/>
      <c r="YY80" s="24"/>
      <c r="YZ80" s="24"/>
      <c r="ZA80" s="24"/>
      <c r="ZB80" s="24"/>
      <c r="ZC80" s="24"/>
      <c r="ZD80" s="24"/>
      <c r="ZE80" s="24"/>
      <c r="ZF80" s="24"/>
      <c r="ZG80" s="24"/>
      <c r="ZH80" s="24"/>
      <c r="ZI80" s="24"/>
      <c r="ZJ80" s="24"/>
      <c r="ZK80" s="24"/>
      <c r="ZL80" s="24"/>
      <c r="ZM80" s="24"/>
      <c r="ZN80" s="24"/>
      <c r="ZO80" s="24"/>
      <c r="ZP80" s="24"/>
      <c r="ZQ80" s="24"/>
      <c r="ZR80" s="24"/>
      <c r="ZS80" s="24"/>
      <c r="ZT80" s="24"/>
      <c r="ZU80" s="24"/>
      <c r="ZV80" s="24"/>
      <c r="ZW80" s="24"/>
      <c r="ZX80" s="24"/>
      <c r="ZY80" s="24"/>
      <c r="ZZ80" s="24"/>
      <c r="AAA80" s="24"/>
      <c r="AAB80" s="24"/>
      <c r="AAC80" s="24"/>
      <c r="AAD80" s="24"/>
      <c r="AAE80" s="24"/>
      <c r="AAF80" s="24"/>
      <c r="AAG80" s="24"/>
      <c r="AAH80" s="24"/>
      <c r="AAI80" s="24"/>
      <c r="AAJ80" s="24"/>
      <c r="AAK80" s="24"/>
      <c r="AAL80" s="24"/>
      <c r="AAM80" s="24"/>
      <c r="AAN80" s="24"/>
      <c r="AAO80" s="24"/>
      <c r="AAP80" s="24"/>
      <c r="AAQ80" s="24"/>
      <c r="AAR80" s="24"/>
      <c r="AAS80" s="24"/>
      <c r="AAT80" s="24"/>
      <c r="AAU80" s="24"/>
      <c r="AAV80" s="24"/>
      <c r="AAW80" s="24"/>
      <c r="AAX80" s="24"/>
      <c r="AAY80" s="24"/>
      <c r="AAZ80" s="24"/>
      <c r="ABA80" s="24"/>
      <c r="ABB80" s="24"/>
      <c r="ABC80" s="24"/>
      <c r="ABD80" s="24"/>
      <c r="ABE80" s="24"/>
      <c r="ABF80" s="24"/>
      <c r="ABG80" s="24"/>
      <c r="ABH80" s="24"/>
      <c r="ABI80" s="24"/>
      <c r="ABJ80" s="24"/>
      <c r="ABK80" s="24"/>
      <c r="ABL80" s="24"/>
      <c r="ABM80" s="24"/>
      <c r="ABN80" s="24"/>
      <c r="ABO80" s="24"/>
      <c r="ABP80" s="24"/>
      <c r="ABQ80" s="24"/>
      <c r="ABR80" s="24"/>
      <c r="ABS80" s="24"/>
      <c r="ABT80" s="24"/>
      <c r="ABU80" s="24"/>
      <c r="ABV80" s="24"/>
      <c r="ABW80" s="24"/>
      <c r="ABX80" s="24"/>
      <c r="ABY80" s="24"/>
      <c r="ABZ80" s="24"/>
      <c r="ACA80" s="24"/>
      <c r="ACB80" s="24"/>
      <c r="ACC80" s="24"/>
      <c r="ACD80" s="24"/>
      <c r="ACE80" s="24"/>
      <c r="ACF80" s="24"/>
      <c r="ACG80" s="24"/>
      <c r="ACH80" s="24"/>
      <c r="ACI80" s="24"/>
      <c r="ACJ80" s="24"/>
      <c r="ACK80" s="24"/>
      <c r="ACL80" s="24"/>
      <c r="ACM80" s="24"/>
      <c r="ACN80" s="24"/>
      <c r="ACO80" s="24"/>
      <c r="ACP80" s="24"/>
      <c r="ACQ80" s="24"/>
      <c r="ACR80" s="24"/>
      <c r="ACS80" s="24"/>
      <c r="ACT80" s="24"/>
      <c r="ACU80" s="24"/>
      <c r="ACV80" s="24"/>
      <c r="ACW80" s="24"/>
      <c r="ACX80" s="24"/>
      <c r="ACY80" s="24"/>
      <c r="ACZ80" s="24"/>
      <c r="ADA80" s="24"/>
      <c r="ADB80" s="24"/>
      <c r="ADC80" s="24"/>
      <c r="ADD80" s="24"/>
      <c r="ADE80" s="24"/>
      <c r="ADF80" s="24"/>
      <c r="ADG80" s="24"/>
      <c r="ADH80" s="24"/>
      <c r="ADI80" s="24"/>
      <c r="ADJ80" s="24"/>
      <c r="ADK80" s="24"/>
      <c r="ADL80" s="24"/>
      <c r="ADM80" s="24"/>
      <c r="ADN80" s="24"/>
      <c r="ADO80" s="24"/>
      <c r="ADP80" s="24"/>
      <c r="ADQ80" s="24"/>
      <c r="ADR80" s="24"/>
      <c r="ADS80" s="24"/>
      <c r="ADT80" s="24"/>
      <c r="ADU80" s="24"/>
      <c r="ADV80" s="24"/>
      <c r="ADW80" s="24"/>
      <c r="ADX80" s="24"/>
      <c r="ADY80" s="24"/>
      <c r="ADZ80" s="24"/>
      <c r="AEA80" s="24"/>
      <c r="AEB80" s="24"/>
      <c r="AEC80" s="24"/>
      <c r="AED80" s="24"/>
      <c r="AEE80" s="24"/>
      <c r="AEF80" s="24"/>
      <c r="AEG80" s="24"/>
      <c r="AEH80" s="24"/>
      <c r="AEI80" s="24"/>
      <c r="AEJ80" s="24"/>
      <c r="AEK80" s="24"/>
      <c r="AEL80" s="24"/>
      <c r="AEM80" s="24"/>
      <c r="AEN80" s="24"/>
      <c r="AEO80" s="24"/>
      <c r="AEP80" s="24"/>
      <c r="AEQ80" s="24"/>
      <c r="AER80" s="24"/>
      <c r="AES80" s="24"/>
      <c r="AET80" s="24"/>
      <c r="AEU80" s="24"/>
      <c r="AEV80" s="24"/>
      <c r="AEW80" s="24"/>
      <c r="AEX80" s="24"/>
      <c r="AEY80" s="24"/>
      <c r="AEZ80" s="24"/>
      <c r="AFA80" s="24"/>
      <c r="AFB80" s="24"/>
      <c r="AFC80" s="24"/>
      <c r="AFD80" s="24"/>
      <c r="AFE80" s="24"/>
      <c r="AFF80" s="24"/>
      <c r="AFG80" s="24"/>
      <c r="AFH80" s="24"/>
      <c r="AFI80" s="24"/>
      <c r="AFJ80" s="24"/>
      <c r="AFK80" s="24"/>
      <c r="AFL80" s="24"/>
      <c r="AFM80" s="24"/>
      <c r="AFN80" s="24"/>
      <c r="AFO80" s="24"/>
      <c r="AFP80" s="24"/>
      <c r="AFQ80" s="24"/>
      <c r="AFR80" s="24"/>
      <c r="AFS80" s="24"/>
      <c r="AFT80" s="24"/>
      <c r="AFU80" s="24"/>
      <c r="AFV80" s="24"/>
      <c r="AFW80" s="24"/>
      <c r="AFX80" s="24"/>
      <c r="AFY80" s="24"/>
      <c r="AFZ80" s="24"/>
      <c r="AGA80" s="24"/>
      <c r="AGB80" s="24"/>
      <c r="AGC80" s="24"/>
      <c r="AGD80" s="24"/>
      <c r="AGE80" s="24"/>
      <c r="AGF80" s="24"/>
      <c r="AGG80" s="24"/>
      <c r="AGH80" s="24"/>
      <c r="AGI80" s="24"/>
      <c r="AGJ80" s="24"/>
      <c r="AGK80" s="24"/>
      <c r="AGL80" s="24"/>
      <c r="AGM80" s="24"/>
      <c r="AGN80" s="24"/>
      <c r="AGO80" s="24"/>
      <c r="AGP80" s="24"/>
      <c r="AGQ80" s="24"/>
      <c r="AGR80" s="24"/>
      <c r="AGS80" s="24"/>
      <c r="AGT80" s="24"/>
      <c r="AGU80" s="24"/>
      <c r="AGV80" s="24"/>
      <c r="AGW80" s="24"/>
      <c r="AGX80" s="24"/>
      <c r="AGY80" s="24"/>
      <c r="AGZ80" s="24"/>
      <c r="AHA80" s="24"/>
      <c r="AHB80" s="24"/>
      <c r="AHC80" s="24"/>
      <c r="AHD80" s="24"/>
      <c r="AHE80" s="24"/>
      <c r="AHF80" s="24"/>
      <c r="AHG80" s="24"/>
      <c r="AHH80" s="24"/>
      <c r="AHI80" s="24"/>
      <c r="AHJ80" s="24"/>
      <c r="AHK80" s="24"/>
      <c r="AHL80" s="24"/>
      <c r="AHM80" s="24"/>
      <c r="AHN80" s="24"/>
      <c r="AHO80" s="24"/>
      <c r="AHP80" s="24"/>
      <c r="AHQ80" s="24"/>
      <c r="AHR80" s="24"/>
      <c r="AHS80" s="24"/>
      <c r="AHT80" s="24"/>
      <c r="AHU80" s="24"/>
      <c r="AHV80" s="24"/>
      <c r="AHW80" s="24"/>
      <c r="AHX80" s="24"/>
      <c r="AHY80" s="24"/>
      <c r="AHZ80" s="24"/>
      <c r="AIA80" s="24"/>
      <c r="AIB80" s="24"/>
      <c r="AIC80" s="24"/>
      <c r="AID80" s="24"/>
      <c r="AIE80" s="24"/>
      <c r="AIF80" s="24"/>
      <c r="AIG80" s="24"/>
      <c r="AIH80" s="24"/>
      <c r="AII80" s="24"/>
      <c r="AIJ80" s="24"/>
      <c r="AIK80" s="24"/>
      <c r="AIL80" s="24"/>
      <c r="AIM80" s="24"/>
      <c r="AIN80" s="24"/>
      <c r="AIO80" s="24"/>
      <c r="AIP80" s="24"/>
      <c r="AIQ80" s="24"/>
      <c r="AIR80" s="24"/>
      <c r="AIS80" s="24"/>
      <c r="AIT80" s="24"/>
      <c r="AIU80" s="24"/>
      <c r="AIV80" s="24"/>
      <c r="AIW80" s="24"/>
      <c r="AIX80" s="24"/>
      <c r="AIY80" s="24"/>
      <c r="AIZ80" s="24"/>
      <c r="AJA80" s="24"/>
      <c r="AJB80" s="24"/>
      <c r="AJC80" s="24"/>
      <c r="AJD80" s="24"/>
      <c r="AJE80" s="24"/>
      <c r="AJF80" s="24"/>
      <c r="AJG80" s="24"/>
      <c r="AJH80" s="24"/>
      <c r="AJI80" s="24"/>
      <c r="AJJ80" s="24"/>
      <c r="AJK80" s="24"/>
      <c r="AJL80" s="24"/>
      <c r="AJM80" s="24"/>
      <c r="AJN80" s="24"/>
      <c r="AJO80" s="24"/>
      <c r="AJP80" s="24"/>
      <c r="AJQ80" s="24"/>
      <c r="AJR80" s="24"/>
      <c r="AJS80" s="24"/>
      <c r="AJT80" s="24"/>
      <c r="AJU80" s="24"/>
      <c r="AJV80" s="24"/>
      <c r="AJW80" s="24"/>
      <c r="AJX80" s="24"/>
      <c r="AJY80" s="24"/>
      <c r="AJZ80" s="24"/>
      <c r="AKA80" s="24"/>
      <c r="AKB80" s="24"/>
      <c r="AKC80" s="24"/>
      <c r="AKD80" s="24"/>
      <c r="AKE80" s="24"/>
      <c r="AKF80" s="24"/>
      <c r="AKG80" s="24"/>
      <c r="AKH80" s="24"/>
      <c r="AKI80" s="24"/>
      <c r="AKJ80" s="24"/>
      <c r="AKK80" s="24"/>
      <c r="AKL80" s="24"/>
      <c r="AKM80" s="24"/>
      <c r="AKN80" s="24"/>
      <c r="AKO80" s="24"/>
      <c r="AKP80" s="24"/>
      <c r="AKQ80" s="24"/>
      <c r="AKR80" s="24"/>
      <c r="AKS80" s="24"/>
      <c r="AKT80" s="24"/>
      <c r="AKU80" s="24"/>
      <c r="AKV80" s="24"/>
      <c r="AKW80" s="24"/>
      <c r="AKX80" s="24"/>
      <c r="AKY80" s="24"/>
      <c r="AKZ80" s="24"/>
      <c r="ALA80" s="24"/>
      <c r="ALB80" s="24"/>
      <c r="ALC80" s="24"/>
      <c r="ALD80" s="24"/>
      <c r="ALE80" s="24"/>
      <c r="ALF80" s="24"/>
      <c r="ALG80" s="24"/>
      <c r="ALH80" s="24"/>
      <c r="ALI80" s="24"/>
      <c r="ALJ80" s="24"/>
      <c r="ALK80" s="24"/>
      <c r="ALL80" s="24"/>
      <c r="ALM80" s="24"/>
      <c r="ALN80" s="24"/>
      <c r="ALO80" s="24"/>
      <c r="ALP80" s="24"/>
      <c r="ALQ80" s="24"/>
      <c r="ALR80" s="24"/>
      <c r="ALS80" s="24"/>
      <c r="ALT80" s="24"/>
      <c r="ALU80" s="24"/>
      <c r="ALV80" s="24"/>
      <c r="ALW80" s="24"/>
      <c r="ALX80" s="24"/>
      <c r="ALY80" s="24"/>
      <c r="ALZ80" s="24"/>
      <c r="AMA80" s="24"/>
      <c r="AMB80" s="24"/>
      <c r="AMC80" s="24"/>
      <c r="AMD80" s="24"/>
      <c r="AME80" s="24"/>
      <c r="AMF80" s="24"/>
      <c r="AMG80" s="24"/>
      <c r="AMH80" s="24"/>
      <c r="AMI80" s="24"/>
      <c r="AMJ80" s="24"/>
    </row>
    <row r="81" spans="1:1024" ht="21">
      <c r="A81" s="32" t="s">
        <v>316</v>
      </c>
      <c r="B81" s="33" t="s">
        <v>344</v>
      </c>
      <c r="C81" s="34" t="s">
        <v>345</v>
      </c>
      <c r="D81" s="34" t="s">
        <v>346</v>
      </c>
      <c r="E81" s="35" t="s">
        <v>347</v>
      </c>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24"/>
      <c r="JN81" s="24"/>
      <c r="JO81" s="2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4"/>
      <c r="NC81" s="24"/>
      <c r="ND81" s="24"/>
      <c r="NE81" s="24"/>
      <c r="NF81" s="24"/>
      <c r="NG81" s="24"/>
      <c r="NH81" s="24"/>
      <c r="NI81" s="24"/>
      <c r="NJ81" s="24"/>
      <c r="NK81" s="24"/>
      <c r="NL81" s="24"/>
      <c r="NM81" s="24"/>
      <c r="NN81" s="24"/>
      <c r="NO81" s="24"/>
      <c r="NP81" s="24"/>
      <c r="NQ81" s="24"/>
      <c r="NR81" s="24"/>
      <c r="NS81" s="24"/>
      <c r="NT81" s="24"/>
      <c r="NU81" s="24"/>
      <c r="NV81" s="24"/>
      <c r="NW81" s="24"/>
      <c r="NX81" s="24"/>
      <c r="NY81" s="24"/>
      <c r="NZ81" s="24"/>
      <c r="OA81" s="24"/>
      <c r="OB81" s="24"/>
      <c r="OC81" s="24"/>
      <c r="OD81" s="24"/>
      <c r="OE81" s="24"/>
      <c r="OF81" s="24"/>
      <c r="OG81" s="24"/>
      <c r="OH81" s="24"/>
      <c r="OI81" s="24"/>
      <c r="OJ81" s="24"/>
      <c r="OK81" s="24"/>
      <c r="OL81" s="24"/>
      <c r="OM81" s="24"/>
      <c r="ON81" s="24"/>
      <c r="OO81" s="24"/>
      <c r="OP81" s="24"/>
      <c r="OQ81" s="24"/>
      <c r="OR81" s="24"/>
      <c r="OS81" s="24"/>
      <c r="OT81" s="24"/>
      <c r="OU81" s="24"/>
      <c r="OV81" s="24"/>
      <c r="OW81" s="24"/>
      <c r="OX81" s="24"/>
      <c r="OY81" s="24"/>
      <c r="OZ81" s="24"/>
      <c r="PA81" s="24"/>
      <c r="PB81" s="24"/>
      <c r="PC81" s="24"/>
      <c r="PD81" s="24"/>
      <c r="PE81" s="24"/>
      <c r="PF81" s="24"/>
      <c r="PG81" s="24"/>
      <c r="PH81" s="24"/>
      <c r="PI81" s="24"/>
      <c r="PJ81" s="24"/>
      <c r="PK81" s="24"/>
      <c r="PL81" s="24"/>
      <c r="PM81" s="24"/>
      <c r="PN81" s="24"/>
      <c r="PO81" s="24"/>
      <c r="PP81" s="24"/>
      <c r="PQ81" s="24"/>
      <c r="PR81" s="24"/>
      <c r="PS81" s="24"/>
      <c r="PT81" s="24"/>
      <c r="PU81" s="24"/>
      <c r="PV81" s="24"/>
      <c r="PW81" s="24"/>
      <c r="PX81" s="24"/>
      <c r="PY81" s="24"/>
      <c r="PZ81" s="24"/>
      <c r="QA81" s="24"/>
      <c r="QB81" s="24"/>
      <c r="QC81" s="24"/>
      <c r="QD81" s="24"/>
      <c r="QE81" s="24"/>
      <c r="QF81" s="24"/>
      <c r="QG81" s="24"/>
      <c r="QH81" s="24"/>
      <c r="QI81" s="24"/>
      <c r="QJ81" s="24"/>
      <c r="QK81" s="24"/>
      <c r="QL81" s="24"/>
      <c r="QM81" s="24"/>
      <c r="QN81" s="24"/>
      <c r="QO81" s="24"/>
      <c r="QP81" s="24"/>
      <c r="QQ81" s="24"/>
      <c r="QR81" s="24"/>
      <c r="QS81" s="24"/>
      <c r="QT81" s="24"/>
      <c r="QU81" s="24"/>
      <c r="QV81" s="24"/>
      <c r="QW81" s="24"/>
      <c r="QX81" s="24"/>
      <c r="QY81" s="24"/>
      <c r="QZ81" s="24"/>
      <c r="RA81" s="24"/>
      <c r="RB81" s="24"/>
      <c r="RC81" s="24"/>
      <c r="RD81" s="24"/>
      <c r="RE81" s="24"/>
      <c r="RF81" s="24"/>
      <c r="RG81" s="24"/>
      <c r="RH81" s="24"/>
      <c r="RI81" s="24"/>
      <c r="RJ81" s="24"/>
      <c r="RK81" s="24"/>
      <c r="RL81" s="24"/>
      <c r="RM81" s="24"/>
      <c r="RN81" s="24"/>
      <c r="RO81" s="24"/>
      <c r="RP81" s="24"/>
      <c r="RQ81" s="24"/>
      <c r="RR81" s="24"/>
      <c r="RS81" s="24"/>
      <c r="RT81" s="24"/>
      <c r="RU81" s="24"/>
      <c r="RV81" s="24"/>
      <c r="RW81" s="24"/>
      <c r="RX81" s="24"/>
      <c r="RY81" s="24"/>
      <c r="RZ81" s="24"/>
      <c r="SA81" s="24"/>
      <c r="SB81" s="24"/>
      <c r="SC81" s="24"/>
      <c r="SD81" s="24"/>
      <c r="SE81" s="24"/>
      <c r="SF81" s="24"/>
      <c r="SG81" s="24"/>
      <c r="SH81" s="24"/>
      <c r="SI81" s="24"/>
      <c r="SJ81" s="24"/>
      <c r="SK81" s="24"/>
      <c r="SL81" s="24"/>
      <c r="SM81" s="24"/>
      <c r="SN81" s="24"/>
      <c r="SO81" s="24"/>
      <c r="SP81" s="24"/>
      <c r="SQ81" s="24"/>
      <c r="SR81" s="24"/>
      <c r="SS81" s="24"/>
      <c r="ST81" s="24"/>
      <c r="SU81" s="24"/>
      <c r="SV81" s="24"/>
      <c r="SW81" s="24"/>
      <c r="SX81" s="24"/>
      <c r="SY81" s="24"/>
      <c r="SZ81" s="24"/>
      <c r="TA81" s="24"/>
      <c r="TB81" s="24"/>
      <c r="TC81" s="24"/>
      <c r="TD81" s="24"/>
      <c r="TE81" s="24"/>
      <c r="TF81" s="24"/>
      <c r="TG81" s="24"/>
      <c r="TH81" s="24"/>
      <c r="TI81" s="24"/>
      <c r="TJ81" s="24"/>
      <c r="TK81" s="24"/>
      <c r="TL81" s="24"/>
      <c r="TM81" s="24"/>
      <c r="TN81" s="24"/>
      <c r="TO81" s="24"/>
      <c r="TP81" s="24"/>
      <c r="TQ81" s="24"/>
      <c r="TR81" s="24"/>
      <c r="TS81" s="24"/>
      <c r="TT81" s="24"/>
      <c r="TU81" s="24"/>
      <c r="TV81" s="24"/>
      <c r="TW81" s="24"/>
      <c r="TX81" s="24"/>
      <c r="TY81" s="24"/>
      <c r="TZ81" s="24"/>
      <c r="UA81" s="24"/>
      <c r="UB81" s="24"/>
      <c r="UC81" s="24"/>
      <c r="UD81" s="24"/>
      <c r="UE81" s="24"/>
      <c r="UF81" s="24"/>
      <c r="UG81" s="24"/>
      <c r="UH81" s="24"/>
      <c r="UI81" s="24"/>
      <c r="UJ81" s="24"/>
      <c r="UK81" s="24"/>
      <c r="UL81" s="24"/>
      <c r="UM81" s="24"/>
      <c r="UN81" s="24"/>
      <c r="UO81" s="24"/>
      <c r="UP81" s="24"/>
      <c r="UQ81" s="24"/>
      <c r="UR81" s="24"/>
      <c r="US81" s="24"/>
      <c r="UT81" s="24"/>
      <c r="UU81" s="24"/>
      <c r="UV81" s="24"/>
      <c r="UW81" s="24"/>
      <c r="UX81" s="24"/>
      <c r="UY81" s="24"/>
      <c r="UZ81" s="24"/>
      <c r="VA81" s="24"/>
      <c r="VB81" s="24"/>
      <c r="VC81" s="24"/>
      <c r="VD81" s="24"/>
      <c r="VE81" s="24"/>
      <c r="VF81" s="24"/>
      <c r="VG81" s="24"/>
      <c r="VH81" s="24"/>
      <c r="VI81" s="24"/>
      <c r="VJ81" s="24"/>
      <c r="VK81" s="24"/>
      <c r="VL81" s="24"/>
      <c r="VM81" s="24"/>
      <c r="VN81" s="24"/>
      <c r="VO81" s="24"/>
      <c r="VP81" s="24"/>
      <c r="VQ81" s="24"/>
      <c r="VR81" s="24"/>
      <c r="VS81" s="24"/>
      <c r="VT81" s="24"/>
      <c r="VU81" s="24"/>
      <c r="VV81" s="24"/>
      <c r="VW81" s="24"/>
      <c r="VX81" s="24"/>
      <c r="VY81" s="24"/>
      <c r="VZ81" s="24"/>
      <c r="WA81" s="24"/>
      <c r="WB81" s="24"/>
      <c r="WC81" s="24"/>
      <c r="WD81" s="24"/>
      <c r="WE81" s="24"/>
      <c r="WF81" s="24"/>
      <c r="WG81" s="24"/>
      <c r="WH81" s="24"/>
      <c r="WI81" s="24"/>
      <c r="WJ81" s="24"/>
      <c r="WK81" s="24"/>
      <c r="WL81" s="24"/>
      <c r="WM81" s="24"/>
      <c r="WN81" s="24"/>
      <c r="WO81" s="24"/>
      <c r="WP81" s="24"/>
      <c r="WQ81" s="24"/>
      <c r="WR81" s="24"/>
      <c r="WS81" s="24"/>
      <c r="WT81" s="24"/>
      <c r="WU81" s="24"/>
      <c r="WV81" s="24"/>
      <c r="WW81" s="24"/>
      <c r="WX81" s="24"/>
      <c r="WY81" s="24"/>
      <c r="WZ81" s="24"/>
      <c r="XA81" s="24"/>
      <c r="XB81" s="24"/>
      <c r="XC81" s="24"/>
      <c r="XD81" s="24"/>
      <c r="XE81" s="24"/>
      <c r="XF81" s="24"/>
      <c r="XG81" s="24"/>
      <c r="XH81" s="24"/>
      <c r="XI81" s="24"/>
      <c r="XJ81" s="24"/>
      <c r="XK81" s="24"/>
      <c r="XL81" s="24"/>
      <c r="XM81" s="24"/>
      <c r="XN81" s="24"/>
      <c r="XO81" s="24"/>
      <c r="XP81" s="24"/>
      <c r="XQ81" s="24"/>
      <c r="XR81" s="24"/>
      <c r="XS81" s="24"/>
      <c r="XT81" s="24"/>
      <c r="XU81" s="24"/>
      <c r="XV81" s="24"/>
      <c r="XW81" s="24"/>
      <c r="XX81" s="24"/>
      <c r="XY81" s="24"/>
      <c r="XZ81" s="24"/>
      <c r="YA81" s="24"/>
      <c r="YB81" s="24"/>
      <c r="YC81" s="24"/>
      <c r="YD81" s="24"/>
      <c r="YE81" s="24"/>
      <c r="YF81" s="24"/>
      <c r="YG81" s="24"/>
      <c r="YH81" s="24"/>
      <c r="YI81" s="24"/>
      <c r="YJ81" s="24"/>
      <c r="YK81" s="24"/>
      <c r="YL81" s="24"/>
      <c r="YM81" s="24"/>
      <c r="YN81" s="24"/>
      <c r="YO81" s="24"/>
      <c r="YP81" s="24"/>
      <c r="YQ81" s="24"/>
      <c r="YR81" s="24"/>
      <c r="YS81" s="24"/>
      <c r="YT81" s="24"/>
      <c r="YU81" s="24"/>
      <c r="YV81" s="24"/>
      <c r="YW81" s="24"/>
      <c r="YX81" s="24"/>
      <c r="YY81" s="24"/>
      <c r="YZ81" s="24"/>
      <c r="ZA81" s="24"/>
      <c r="ZB81" s="24"/>
      <c r="ZC81" s="24"/>
      <c r="ZD81" s="24"/>
      <c r="ZE81" s="24"/>
      <c r="ZF81" s="24"/>
      <c r="ZG81" s="24"/>
      <c r="ZH81" s="24"/>
      <c r="ZI81" s="24"/>
      <c r="ZJ81" s="24"/>
      <c r="ZK81" s="24"/>
      <c r="ZL81" s="24"/>
      <c r="ZM81" s="24"/>
      <c r="ZN81" s="24"/>
      <c r="ZO81" s="24"/>
      <c r="ZP81" s="24"/>
      <c r="ZQ81" s="24"/>
      <c r="ZR81" s="24"/>
      <c r="ZS81" s="24"/>
      <c r="ZT81" s="24"/>
      <c r="ZU81" s="24"/>
      <c r="ZV81" s="24"/>
      <c r="ZW81" s="24"/>
      <c r="ZX81" s="24"/>
      <c r="ZY81" s="24"/>
      <c r="ZZ81" s="24"/>
      <c r="AAA81" s="24"/>
      <c r="AAB81" s="24"/>
      <c r="AAC81" s="24"/>
      <c r="AAD81" s="24"/>
      <c r="AAE81" s="24"/>
      <c r="AAF81" s="24"/>
      <c r="AAG81" s="24"/>
      <c r="AAH81" s="24"/>
      <c r="AAI81" s="24"/>
      <c r="AAJ81" s="24"/>
      <c r="AAK81" s="24"/>
      <c r="AAL81" s="24"/>
      <c r="AAM81" s="24"/>
      <c r="AAN81" s="24"/>
      <c r="AAO81" s="24"/>
      <c r="AAP81" s="24"/>
      <c r="AAQ81" s="24"/>
      <c r="AAR81" s="24"/>
      <c r="AAS81" s="24"/>
      <c r="AAT81" s="24"/>
      <c r="AAU81" s="24"/>
      <c r="AAV81" s="24"/>
      <c r="AAW81" s="24"/>
      <c r="AAX81" s="24"/>
      <c r="AAY81" s="24"/>
      <c r="AAZ81" s="24"/>
      <c r="ABA81" s="24"/>
      <c r="ABB81" s="24"/>
      <c r="ABC81" s="24"/>
      <c r="ABD81" s="24"/>
      <c r="ABE81" s="24"/>
      <c r="ABF81" s="24"/>
      <c r="ABG81" s="24"/>
      <c r="ABH81" s="24"/>
      <c r="ABI81" s="24"/>
      <c r="ABJ81" s="24"/>
      <c r="ABK81" s="24"/>
      <c r="ABL81" s="24"/>
      <c r="ABM81" s="24"/>
      <c r="ABN81" s="24"/>
      <c r="ABO81" s="24"/>
      <c r="ABP81" s="24"/>
      <c r="ABQ81" s="24"/>
      <c r="ABR81" s="24"/>
      <c r="ABS81" s="24"/>
      <c r="ABT81" s="24"/>
      <c r="ABU81" s="24"/>
      <c r="ABV81" s="24"/>
      <c r="ABW81" s="24"/>
      <c r="ABX81" s="24"/>
      <c r="ABY81" s="24"/>
      <c r="ABZ81" s="24"/>
      <c r="ACA81" s="24"/>
      <c r="ACB81" s="24"/>
      <c r="ACC81" s="24"/>
      <c r="ACD81" s="24"/>
      <c r="ACE81" s="24"/>
      <c r="ACF81" s="24"/>
      <c r="ACG81" s="24"/>
      <c r="ACH81" s="24"/>
      <c r="ACI81" s="24"/>
      <c r="ACJ81" s="24"/>
      <c r="ACK81" s="24"/>
      <c r="ACL81" s="24"/>
      <c r="ACM81" s="24"/>
      <c r="ACN81" s="24"/>
      <c r="ACO81" s="24"/>
      <c r="ACP81" s="24"/>
      <c r="ACQ81" s="24"/>
      <c r="ACR81" s="24"/>
      <c r="ACS81" s="24"/>
      <c r="ACT81" s="24"/>
      <c r="ACU81" s="24"/>
      <c r="ACV81" s="24"/>
      <c r="ACW81" s="24"/>
      <c r="ACX81" s="24"/>
      <c r="ACY81" s="24"/>
      <c r="ACZ81" s="24"/>
      <c r="ADA81" s="24"/>
      <c r="ADB81" s="24"/>
      <c r="ADC81" s="24"/>
      <c r="ADD81" s="24"/>
      <c r="ADE81" s="24"/>
      <c r="ADF81" s="24"/>
      <c r="ADG81" s="24"/>
      <c r="ADH81" s="24"/>
      <c r="ADI81" s="24"/>
      <c r="ADJ81" s="24"/>
      <c r="ADK81" s="24"/>
      <c r="ADL81" s="24"/>
      <c r="ADM81" s="24"/>
      <c r="ADN81" s="24"/>
      <c r="ADO81" s="24"/>
      <c r="ADP81" s="24"/>
      <c r="ADQ81" s="24"/>
      <c r="ADR81" s="24"/>
      <c r="ADS81" s="24"/>
      <c r="ADT81" s="24"/>
      <c r="ADU81" s="24"/>
      <c r="ADV81" s="24"/>
      <c r="ADW81" s="24"/>
      <c r="ADX81" s="24"/>
      <c r="ADY81" s="24"/>
      <c r="ADZ81" s="24"/>
      <c r="AEA81" s="24"/>
      <c r="AEB81" s="24"/>
      <c r="AEC81" s="24"/>
      <c r="AED81" s="24"/>
      <c r="AEE81" s="24"/>
      <c r="AEF81" s="24"/>
      <c r="AEG81" s="24"/>
      <c r="AEH81" s="24"/>
      <c r="AEI81" s="24"/>
      <c r="AEJ81" s="24"/>
      <c r="AEK81" s="24"/>
      <c r="AEL81" s="24"/>
      <c r="AEM81" s="24"/>
      <c r="AEN81" s="24"/>
      <c r="AEO81" s="24"/>
      <c r="AEP81" s="24"/>
      <c r="AEQ81" s="24"/>
      <c r="AER81" s="24"/>
      <c r="AES81" s="24"/>
      <c r="AET81" s="24"/>
      <c r="AEU81" s="24"/>
      <c r="AEV81" s="24"/>
      <c r="AEW81" s="24"/>
      <c r="AEX81" s="24"/>
      <c r="AEY81" s="24"/>
      <c r="AEZ81" s="24"/>
      <c r="AFA81" s="24"/>
      <c r="AFB81" s="24"/>
      <c r="AFC81" s="24"/>
      <c r="AFD81" s="24"/>
      <c r="AFE81" s="24"/>
      <c r="AFF81" s="24"/>
      <c r="AFG81" s="24"/>
      <c r="AFH81" s="24"/>
      <c r="AFI81" s="24"/>
      <c r="AFJ81" s="24"/>
      <c r="AFK81" s="24"/>
      <c r="AFL81" s="24"/>
      <c r="AFM81" s="24"/>
      <c r="AFN81" s="24"/>
      <c r="AFO81" s="24"/>
      <c r="AFP81" s="24"/>
      <c r="AFQ81" s="24"/>
      <c r="AFR81" s="24"/>
      <c r="AFS81" s="24"/>
      <c r="AFT81" s="24"/>
      <c r="AFU81" s="24"/>
      <c r="AFV81" s="24"/>
      <c r="AFW81" s="24"/>
      <c r="AFX81" s="24"/>
      <c r="AFY81" s="24"/>
      <c r="AFZ81" s="24"/>
      <c r="AGA81" s="24"/>
      <c r="AGB81" s="24"/>
      <c r="AGC81" s="24"/>
      <c r="AGD81" s="24"/>
      <c r="AGE81" s="24"/>
      <c r="AGF81" s="24"/>
      <c r="AGG81" s="24"/>
      <c r="AGH81" s="24"/>
      <c r="AGI81" s="24"/>
      <c r="AGJ81" s="24"/>
      <c r="AGK81" s="24"/>
      <c r="AGL81" s="24"/>
      <c r="AGM81" s="24"/>
      <c r="AGN81" s="24"/>
      <c r="AGO81" s="24"/>
      <c r="AGP81" s="24"/>
      <c r="AGQ81" s="24"/>
      <c r="AGR81" s="24"/>
      <c r="AGS81" s="24"/>
      <c r="AGT81" s="24"/>
      <c r="AGU81" s="24"/>
      <c r="AGV81" s="24"/>
      <c r="AGW81" s="24"/>
      <c r="AGX81" s="24"/>
      <c r="AGY81" s="24"/>
      <c r="AGZ81" s="24"/>
      <c r="AHA81" s="24"/>
      <c r="AHB81" s="24"/>
      <c r="AHC81" s="24"/>
      <c r="AHD81" s="24"/>
      <c r="AHE81" s="24"/>
      <c r="AHF81" s="24"/>
      <c r="AHG81" s="24"/>
      <c r="AHH81" s="24"/>
      <c r="AHI81" s="24"/>
      <c r="AHJ81" s="24"/>
      <c r="AHK81" s="24"/>
      <c r="AHL81" s="24"/>
      <c r="AHM81" s="24"/>
      <c r="AHN81" s="24"/>
      <c r="AHO81" s="24"/>
      <c r="AHP81" s="24"/>
      <c r="AHQ81" s="24"/>
      <c r="AHR81" s="24"/>
      <c r="AHS81" s="24"/>
      <c r="AHT81" s="24"/>
      <c r="AHU81" s="24"/>
      <c r="AHV81" s="24"/>
      <c r="AHW81" s="24"/>
      <c r="AHX81" s="24"/>
      <c r="AHY81" s="24"/>
      <c r="AHZ81" s="24"/>
      <c r="AIA81" s="24"/>
      <c r="AIB81" s="24"/>
      <c r="AIC81" s="24"/>
      <c r="AID81" s="24"/>
      <c r="AIE81" s="24"/>
      <c r="AIF81" s="24"/>
      <c r="AIG81" s="24"/>
      <c r="AIH81" s="24"/>
      <c r="AII81" s="24"/>
      <c r="AIJ81" s="24"/>
      <c r="AIK81" s="24"/>
      <c r="AIL81" s="24"/>
      <c r="AIM81" s="24"/>
      <c r="AIN81" s="24"/>
      <c r="AIO81" s="24"/>
      <c r="AIP81" s="24"/>
      <c r="AIQ81" s="24"/>
      <c r="AIR81" s="24"/>
      <c r="AIS81" s="24"/>
      <c r="AIT81" s="24"/>
      <c r="AIU81" s="24"/>
      <c r="AIV81" s="24"/>
      <c r="AIW81" s="24"/>
      <c r="AIX81" s="24"/>
      <c r="AIY81" s="24"/>
      <c r="AIZ81" s="24"/>
      <c r="AJA81" s="24"/>
      <c r="AJB81" s="24"/>
      <c r="AJC81" s="24"/>
      <c r="AJD81" s="24"/>
      <c r="AJE81" s="24"/>
      <c r="AJF81" s="24"/>
      <c r="AJG81" s="24"/>
      <c r="AJH81" s="24"/>
      <c r="AJI81" s="24"/>
      <c r="AJJ81" s="24"/>
      <c r="AJK81" s="24"/>
      <c r="AJL81" s="24"/>
      <c r="AJM81" s="24"/>
      <c r="AJN81" s="24"/>
      <c r="AJO81" s="24"/>
      <c r="AJP81" s="24"/>
      <c r="AJQ81" s="24"/>
      <c r="AJR81" s="24"/>
      <c r="AJS81" s="24"/>
      <c r="AJT81" s="24"/>
      <c r="AJU81" s="24"/>
      <c r="AJV81" s="24"/>
      <c r="AJW81" s="24"/>
      <c r="AJX81" s="24"/>
      <c r="AJY81" s="24"/>
      <c r="AJZ81" s="24"/>
      <c r="AKA81" s="24"/>
      <c r="AKB81" s="24"/>
      <c r="AKC81" s="24"/>
      <c r="AKD81" s="24"/>
      <c r="AKE81" s="24"/>
      <c r="AKF81" s="24"/>
      <c r="AKG81" s="24"/>
      <c r="AKH81" s="24"/>
      <c r="AKI81" s="24"/>
      <c r="AKJ81" s="24"/>
      <c r="AKK81" s="24"/>
      <c r="AKL81" s="24"/>
      <c r="AKM81" s="24"/>
      <c r="AKN81" s="24"/>
      <c r="AKO81" s="24"/>
      <c r="AKP81" s="24"/>
      <c r="AKQ81" s="24"/>
      <c r="AKR81" s="24"/>
      <c r="AKS81" s="24"/>
      <c r="AKT81" s="24"/>
      <c r="AKU81" s="24"/>
      <c r="AKV81" s="24"/>
      <c r="AKW81" s="24"/>
      <c r="AKX81" s="24"/>
      <c r="AKY81" s="24"/>
      <c r="AKZ81" s="24"/>
      <c r="ALA81" s="24"/>
      <c r="ALB81" s="24"/>
      <c r="ALC81" s="24"/>
      <c r="ALD81" s="24"/>
      <c r="ALE81" s="24"/>
      <c r="ALF81" s="24"/>
      <c r="ALG81" s="24"/>
      <c r="ALH81" s="24"/>
      <c r="ALI81" s="24"/>
      <c r="ALJ81" s="24"/>
      <c r="ALK81" s="24"/>
      <c r="ALL81" s="24"/>
      <c r="ALM81" s="24"/>
      <c r="ALN81" s="24"/>
      <c r="ALO81" s="24"/>
      <c r="ALP81" s="24"/>
      <c r="ALQ81" s="24"/>
      <c r="ALR81" s="24"/>
      <c r="ALS81" s="24"/>
      <c r="ALT81" s="24"/>
      <c r="ALU81" s="24"/>
      <c r="ALV81" s="24"/>
      <c r="ALW81" s="24"/>
      <c r="ALX81" s="24"/>
      <c r="ALY81" s="24"/>
      <c r="ALZ81" s="24"/>
      <c r="AMA81" s="24"/>
      <c r="AMB81" s="24"/>
      <c r="AMC81" s="24"/>
      <c r="AMD81" s="24"/>
      <c r="AME81" s="24"/>
      <c r="AMF81" s="24"/>
      <c r="AMG81" s="24"/>
      <c r="AMH81" s="24"/>
      <c r="AMI81" s="24"/>
      <c r="AMJ81" s="24"/>
    </row>
    <row r="82" spans="1:1024" ht="42">
      <c r="A82" s="32" t="s">
        <v>316</v>
      </c>
      <c r="B82" s="33" t="s">
        <v>348</v>
      </c>
      <c r="C82" s="34" t="s">
        <v>349</v>
      </c>
      <c r="D82" s="34" t="s">
        <v>350</v>
      </c>
      <c r="E82" s="35" t="s">
        <v>351</v>
      </c>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24"/>
      <c r="IK82" s="24"/>
      <c r="IL82" s="24"/>
      <c r="IM82" s="24"/>
      <c r="IN82" s="24"/>
      <c r="IO82" s="24"/>
      <c r="IP82" s="24"/>
      <c r="IQ82" s="24"/>
      <c r="IR82" s="24"/>
      <c r="IS82" s="24"/>
      <c r="IT82" s="24"/>
      <c r="IU82" s="24"/>
      <c r="IV82" s="24"/>
      <c r="IW82" s="24"/>
      <c r="IX82" s="24"/>
      <c r="IY82" s="24"/>
      <c r="IZ82" s="24"/>
      <c r="JA82" s="24"/>
      <c r="JB82" s="24"/>
      <c r="JC82" s="24"/>
      <c r="JD82" s="24"/>
      <c r="JE82" s="24"/>
      <c r="JF82" s="24"/>
      <c r="JG82" s="24"/>
      <c r="JH82" s="24"/>
      <c r="JI82" s="24"/>
      <c r="JJ82" s="24"/>
      <c r="JK82" s="24"/>
      <c r="JL82" s="24"/>
      <c r="JM82" s="24"/>
      <c r="JN82" s="24"/>
      <c r="JO82" s="24"/>
      <c r="JP82" s="24"/>
      <c r="JQ82" s="24"/>
      <c r="JR82" s="24"/>
      <c r="JS82" s="24"/>
      <c r="JT82" s="24"/>
      <c r="JU82" s="24"/>
      <c r="JV82" s="24"/>
      <c r="JW82" s="24"/>
      <c r="JX82" s="24"/>
      <c r="JY82" s="24"/>
      <c r="JZ82" s="24"/>
      <c r="KA82" s="24"/>
      <c r="KB82" s="24"/>
      <c r="KC82" s="24"/>
      <c r="KD82" s="24"/>
      <c r="KE82" s="24"/>
      <c r="KF82" s="24"/>
      <c r="KG82" s="24"/>
      <c r="KH82" s="24"/>
      <c r="KI82" s="24"/>
      <c r="KJ82" s="24"/>
      <c r="KK82" s="24"/>
      <c r="KL82" s="24"/>
      <c r="KM82" s="24"/>
      <c r="KN82" s="24"/>
      <c r="KO82" s="24"/>
      <c r="KP82" s="24"/>
      <c r="KQ82" s="24"/>
      <c r="KR82" s="24"/>
      <c r="KS82" s="24"/>
      <c r="KT82" s="24"/>
      <c r="KU82" s="24"/>
      <c r="KV82" s="24"/>
      <c r="KW82" s="24"/>
      <c r="KX82" s="24"/>
      <c r="KY82" s="24"/>
      <c r="KZ82" s="24"/>
      <c r="LA82" s="24"/>
      <c r="LB82" s="24"/>
      <c r="LC82" s="24"/>
      <c r="LD82" s="24"/>
      <c r="LE82" s="24"/>
      <c r="LF82" s="24"/>
      <c r="LG82" s="24"/>
      <c r="LH82" s="24"/>
      <c r="LI82" s="24"/>
      <c r="LJ82" s="24"/>
      <c r="LK82" s="24"/>
      <c r="LL82" s="24"/>
      <c r="LM82" s="24"/>
      <c r="LN82" s="24"/>
      <c r="LO82" s="24"/>
      <c r="LP82" s="24"/>
      <c r="LQ82" s="24"/>
      <c r="LR82" s="24"/>
      <c r="LS82" s="24"/>
      <c r="LT82" s="24"/>
      <c r="LU82" s="24"/>
      <c r="LV82" s="24"/>
      <c r="LW82" s="24"/>
      <c r="LX82" s="24"/>
      <c r="LY82" s="24"/>
      <c r="LZ82" s="24"/>
      <c r="MA82" s="24"/>
      <c r="MB82" s="24"/>
      <c r="MC82" s="24"/>
      <c r="MD82" s="24"/>
      <c r="ME82" s="24"/>
      <c r="MF82" s="24"/>
      <c r="MG82" s="24"/>
      <c r="MH82" s="24"/>
      <c r="MI82" s="24"/>
      <c r="MJ82" s="24"/>
      <c r="MK82" s="24"/>
      <c r="ML82" s="24"/>
      <c r="MM82" s="24"/>
      <c r="MN82" s="24"/>
      <c r="MO82" s="24"/>
      <c r="MP82" s="24"/>
      <c r="MQ82" s="24"/>
      <c r="MR82" s="24"/>
      <c r="MS82" s="24"/>
      <c r="MT82" s="24"/>
      <c r="MU82" s="24"/>
      <c r="MV82" s="24"/>
      <c r="MW82" s="24"/>
      <c r="MX82" s="24"/>
      <c r="MY82" s="24"/>
      <c r="MZ82" s="24"/>
      <c r="NA82" s="24"/>
      <c r="NB82" s="24"/>
      <c r="NC82" s="24"/>
      <c r="ND82" s="24"/>
      <c r="NE82" s="24"/>
      <c r="NF82" s="24"/>
      <c r="NG82" s="24"/>
      <c r="NH82" s="24"/>
      <c r="NI82" s="24"/>
      <c r="NJ82" s="24"/>
      <c r="NK82" s="24"/>
      <c r="NL82" s="24"/>
      <c r="NM82" s="24"/>
      <c r="NN82" s="24"/>
      <c r="NO82" s="24"/>
      <c r="NP82" s="24"/>
      <c r="NQ82" s="24"/>
      <c r="NR82" s="24"/>
      <c r="NS82" s="24"/>
      <c r="NT82" s="24"/>
      <c r="NU82" s="24"/>
      <c r="NV82" s="24"/>
      <c r="NW82" s="24"/>
      <c r="NX82" s="24"/>
      <c r="NY82" s="24"/>
      <c r="NZ82" s="24"/>
      <c r="OA82" s="24"/>
      <c r="OB82" s="24"/>
      <c r="OC82" s="24"/>
      <c r="OD82" s="24"/>
      <c r="OE82" s="24"/>
      <c r="OF82" s="24"/>
      <c r="OG82" s="24"/>
      <c r="OH82" s="24"/>
      <c r="OI82" s="24"/>
      <c r="OJ82" s="24"/>
      <c r="OK82" s="24"/>
      <c r="OL82" s="24"/>
      <c r="OM82" s="24"/>
      <c r="ON82" s="24"/>
      <c r="OO82" s="24"/>
      <c r="OP82" s="24"/>
      <c r="OQ82" s="24"/>
      <c r="OR82" s="24"/>
      <c r="OS82" s="24"/>
      <c r="OT82" s="24"/>
      <c r="OU82" s="24"/>
      <c r="OV82" s="24"/>
      <c r="OW82" s="24"/>
      <c r="OX82" s="24"/>
      <c r="OY82" s="24"/>
      <c r="OZ82" s="24"/>
      <c r="PA82" s="24"/>
      <c r="PB82" s="24"/>
      <c r="PC82" s="24"/>
      <c r="PD82" s="24"/>
      <c r="PE82" s="24"/>
      <c r="PF82" s="24"/>
      <c r="PG82" s="24"/>
      <c r="PH82" s="24"/>
      <c r="PI82" s="24"/>
      <c r="PJ82" s="24"/>
      <c r="PK82" s="24"/>
      <c r="PL82" s="24"/>
      <c r="PM82" s="24"/>
      <c r="PN82" s="24"/>
      <c r="PO82" s="24"/>
      <c r="PP82" s="24"/>
      <c r="PQ82" s="24"/>
      <c r="PR82" s="24"/>
      <c r="PS82" s="24"/>
      <c r="PT82" s="24"/>
      <c r="PU82" s="24"/>
      <c r="PV82" s="24"/>
      <c r="PW82" s="24"/>
      <c r="PX82" s="24"/>
      <c r="PY82" s="24"/>
      <c r="PZ82" s="24"/>
      <c r="QA82" s="24"/>
      <c r="QB82" s="24"/>
      <c r="QC82" s="24"/>
      <c r="QD82" s="24"/>
      <c r="QE82" s="24"/>
      <c r="QF82" s="24"/>
      <c r="QG82" s="24"/>
      <c r="QH82" s="24"/>
      <c r="QI82" s="24"/>
      <c r="QJ82" s="24"/>
      <c r="QK82" s="24"/>
      <c r="QL82" s="24"/>
      <c r="QM82" s="24"/>
      <c r="QN82" s="24"/>
      <c r="QO82" s="24"/>
      <c r="QP82" s="24"/>
      <c r="QQ82" s="24"/>
      <c r="QR82" s="24"/>
      <c r="QS82" s="24"/>
      <c r="QT82" s="24"/>
      <c r="QU82" s="24"/>
      <c r="QV82" s="24"/>
      <c r="QW82" s="24"/>
      <c r="QX82" s="24"/>
      <c r="QY82" s="24"/>
      <c r="QZ82" s="24"/>
      <c r="RA82" s="24"/>
      <c r="RB82" s="24"/>
      <c r="RC82" s="24"/>
      <c r="RD82" s="24"/>
      <c r="RE82" s="24"/>
      <c r="RF82" s="24"/>
      <c r="RG82" s="24"/>
      <c r="RH82" s="24"/>
      <c r="RI82" s="24"/>
      <c r="RJ82" s="24"/>
      <c r="RK82" s="24"/>
      <c r="RL82" s="24"/>
      <c r="RM82" s="24"/>
      <c r="RN82" s="24"/>
      <c r="RO82" s="24"/>
      <c r="RP82" s="24"/>
      <c r="RQ82" s="24"/>
      <c r="RR82" s="24"/>
      <c r="RS82" s="24"/>
      <c r="RT82" s="24"/>
      <c r="RU82" s="24"/>
      <c r="RV82" s="24"/>
      <c r="RW82" s="24"/>
      <c r="RX82" s="24"/>
      <c r="RY82" s="24"/>
      <c r="RZ82" s="24"/>
      <c r="SA82" s="24"/>
      <c r="SB82" s="24"/>
      <c r="SC82" s="24"/>
      <c r="SD82" s="24"/>
      <c r="SE82" s="24"/>
      <c r="SF82" s="24"/>
      <c r="SG82" s="24"/>
      <c r="SH82" s="24"/>
      <c r="SI82" s="24"/>
      <c r="SJ82" s="24"/>
      <c r="SK82" s="24"/>
      <c r="SL82" s="24"/>
      <c r="SM82" s="24"/>
      <c r="SN82" s="24"/>
      <c r="SO82" s="24"/>
      <c r="SP82" s="24"/>
      <c r="SQ82" s="24"/>
      <c r="SR82" s="24"/>
      <c r="SS82" s="24"/>
      <c r="ST82" s="24"/>
      <c r="SU82" s="24"/>
      <c r="SV82" s="24"/>
      <c r="SW82" s="24"/>
      <c r="SX82" s="24"/>
      <c r="SY82" s="24"/>
      <c r="SZ82" s="24"/>
      <c r="TA82" s="24"/>
      <c r="TB82" s="24"/>
      <c r="TC82" s="24"/>
      <c r="TD82" s="24"/>
      <c r="TE82" s="24"/>
      <c r="TF82" s="24"/>
      <c r="TG82" s="24"/>
      <c r="TH82" s="24"/>
      <c r="TI82" s="24"/>
      <c r="TJ82" s="24"/>
      <c r="TK82" s="24"/>
      <c r="TL82" s="24"/>
      <c r="TM82" s="24"/>
      <c r="TN82" s="24"/>
      <c r="TO82" s="24"/>
      <c r="TP82" s="24"/>
      <c r="TQ82" s="24"/>
      <c r="TR82" s="24"/>
      <c r="TS82" s="24"/>
      <c r="TT82" s="24"/>
      <c r="TU82" s="24"/>
      <c r="TV82" s="24"/>
      <c r="TW82" s="24"/>
      <c r="TX82" s="24"/>
      <c r="TY82" s="24"/>
      <c r="TZ82" s="24"/>
      <c r="UA82" s="24"/>
      <c r="UB82" s="24"/>
      <c r="UC82" s="24"/>
      <c r="UD82" s="24"/>
      <c r="UE82" s="24"/>
      <c r="UF82" s="24"/>
      <c r="UG82" s="24"/>
      <c r="UH82" s="24"/>
      <c r="UI82" s="24"/>
      <c r="UJ82" s="24"/>
      <c r="UK82" s="24"/>
      <c r="UL82" s="24"/>
      <c r="UM82" s="24"/>
      <c r="UN82" s="24"/>
      <c r="UO82" s="24"/>
      <c r="UP82" s="24"/>
      <c r="UQ82" s="24"/>
      <c r="UR82" s="24"/>
      <c r="US82" s="24"/>
      <c r="UT82" s="24"/>
      <c r="UU82" s="24"/>
      <c r="UV82" s="24"/>
      <c r="UW82" s="24"/>
      <c r="UX82" s="24"/>
      <c r="UY82" s="24"/>
      <c r="UZ82" s="24"/>
      <c r="VA82" s="24"/>
      <c r="VB82" s="24"/>
      <c r="VC82" s="24"/>
      <c r="VD82" s="24"/>
      <c r="VE82" s="24"/>
      <c r="VF82" s="24"/>
      <c r="VG82" s="24"/>
      <c r="VH82" s="24"/>
      <c r="VI82" s="24"/>
      <c r="VJ82" s="24"/>
      <c r="VK82" s="24"/>
      <c r="VL82" s="24"/>
      <c r="VM82" s="24"/>
      <c r="VN82" s="24"/>
      <c r="VO82" s="24"/>
      <c r="VP82" s="24"/>
      <c r="VQ82" s="24"/>
      <c r="VR82" s="24"/>
      <c r="VS82" s="24"/>
      <c r="VT82" s="24"/>
      <c r="VU82" s="24"/>
      <c r="VV82" s="24"/>
      <c r="VW82" s="24"/>
      <c r="VX82" s="24"/>
      <c r="VY82" s="24"/>
      <c r="VZ82" s="24"/>
      <c r="WA82" s="24"/>
      <c r="WB82" s="24"/>
      <c r="WC82" s="24"/>
      <c r="WD82" s="24"/>
      <c r="WE82" s="24"/>
      <c r="WF82" s="24"/>
      <c r="WG82" s="24"/>
      <c r="WH82" s="24"/>
      <c r="WI82" s="24"/>
      <c r="WJ82" s="24"/>
      <c r="WK82" s="24"/>
      <c r="WL82" s="24"/>
      <c r="WM82" s="24"/>
      <c r="WN82" s="24"/>
      <c r="WO82" s="24"/>
      <c r="WP82" s="24"/>
      <c r="WQ82" s="24"/>
      <c r="WR82" s="24"/>
      <c r="WS82" s="24"/>
      <c r="WT82" s="24"/>
      <c r="WU82" s="24"/>
      <c r="WV82" s="24"/>
      <c r="WW82" s="24"/>
      <c r="WX82" s="24"/>
      <c r="WY82" s="24"/>
      <c r="WZ82" s="24"/>
      <c r="XA82" s="24"/>
      <c r="XB82" s="24"/>
      <c r="XC82" s="24"/>
      <c r="XD82" s="24"/>
      <c r="XE82" s="24"/>
      <c r="XF82" s="24"/>
      <c r="XG82" s="24"/>
      <c r="XH82" s="24"/>
      <c r="XI82" s="24"/>
      <c r="XJ82" s="24"/>
      <c r="XK82" s="24"/>
      <c r="XL82" s="24"/>
      <c r="XM82" s="24"/>
      <c r="XN82" s="24"/>
      <c r="XO82" s="24"/>
      <c r="XP82" s="24"/>
      <c r="XQ82" s="24"/>
      <c r="XR82" s="24"/>
      <c r="XS82" s="24"/>
      <c r="XT82" s="24"/>
      <c r="XU82" s="24"/>
      <c r="XV82" s="24"/>
      <c r="XW82" s="24"/>
      <c r="XX82" s="24"/>
      <c r="XY82" s="24"/>
      <c r="XZ82" s="24"/>
      <c r="YA82" s="24"/>
      <c r="YB82" s="24"/>
      <c r="YC82" s="24"/>
      <c r="YD82" s="24"/>
      <c r="YE82" s="24"/>
      <c r="YF82" s="24"/>
      <c r="YG82" s="24"/>
      <c r="YH82" s="24"/>
      <c r="YI82" s="24"/>
      <c r="YJ82" s="24"/>
      <c r="YK82" s="24"/>
      <c r="YL82" s="24"/>
      <c r="YM82" s="24"/>
      <c r="YN82" s="24"/>
      <c r="YO82" s="24"/>
      <c r="YP82" s="24"/>
      <c r="YQ82" s="24"/>
      <c r="YR82" s="24"/>
      <c r="YS82" s="24"/>
      <c r="YT82" s="24"/>
      <c r="YU82" s="24"/>
      <c r="YV82" s="24"/>
      <c r="YW82" s="24"/>
      <c r="YX82" s="24"/>
      <c r="YY82" s="24"/>
      <c r="YZ82" s="24"/>
      <c r="ZA82" s="24"/>
      <c r="ZB82" s="24"/>
      <c r="ZC82" s="24"/>
      <c r="ZD82" s="24"/>
      <c r="ZE82" s="24"/>
      <c r="ZF82" s="24"/>
      <c r="ZG82" s="24"/>
      <c r="ZH82" s="24"/>
      <c r="ZI82" s="24"/>
      <c r="ZJ82" s="24"/>
      <c r="ZK82" s="24"/>
      <c r="ZL82" s="24"/>
      <c r="ZM82" s="24"/>
      <c r="ZN82" s="24"/>
      <c r="ZO82" s="24"/>
      <c r="ZP82" s="24"/>
      <c r="ZQ82" s="24"/>
      <c r="ZR82" s="24"/>
      <c r="ZS82" s="24"/>
      <c r="ZT82" s="24"/>
      <c r="ZU82" s="24"/>
      <c r="ZV82" s="24"/>
      <c r="ZW82" s="24"/>
      <c r="ZX82" s="24"/>
      <c r="ZY82" s="24"/>
      <c r="ZZ82" s="24"/>
      <c r="AAA82" s="24"/>
      <c r="AAB82" s="24"/>
      <c r="AAC82" s="24"/>
      <c r="AAD82" s="24"/>
      <c r="AAE82" s="24"/>
      <c r="AAF82" s="24"/>
      <c r="AAG82" s="24"/>
      <c r="AAH82" s="24"/>
      <c r="AAI82" s="24"/>
      <c r="AAJ82" s="24"/>
      <c r="AAK82" s="24"/>
      <c r="AAL82" s="24"/>
      <c r="AAM82" s="24"/>
      <c r="AAN82" s="24"/>
      <c r="AAO82" s="24"/>
      <c r="AAP82" s="24"/>
      <c r="AAQ82" s="24"/>
      <c r="AAR82" s="24"/>
      <c r="AAS82" s="24"/>
      <c r="AAT82" s="24"/>
      <c r="AAU82" s="24"/>
      <c r="AAV82" s="24"/>
      <c r="AAW82" s="24"/>
      <c r="AAX82" s="24"/>
      <c r="AAY82" s="24"/>
      <c r="AAZ82" s="24"/>
      <c r="ABA82" s="24"/>
      <c r="ABB82" s="24"/>
      <c r="ABC82" s="24"/>
      <c r="ABD82" s="24"/>
      <c r="ABE82" s="24"/>
      <c r="ABF82" s="24"/>
      <c r="ABG82" s="24"/>
      <c r="ABH82" s="24"/>
      <c r="ABI82" s="24"/>
      <c r="ABJ82" s="24"/>
      <c r="ABK82" s="24"/>
      <c r="ABL82" s="24"/>
      <c r="ABM82" s="24"/>
      <c r="ABN82" s="24"/>
      <c r="ABO82" s="24"/>
      <c r="ABP82" s="24"/>
      <c r="ABQ82" s="24"/>
      <c r="ABR82" s="24"/>
      <c r="ABS82" s="24"/>
      <c r="ABT82" s="24"/>
      <c r="ABU82" s="24"/>
      <c r="ABV82" s="24"/>
      <c r="ABW82" s="24"/>
      <c r="ABX82" s="24"/>
      <c r="ABY82" s="24"/>
      <c r="ABZ82" s="24"/>
      <c r="ACA82" s="24"/>
      <c r="ACB82" s="24"/>
      <c r="ACC82" s="24"/>
      <c r="ACD82" s="24"/>
      <c r="ACE82" s="24"/>
      <c r="ACF82" s="24"/>
      <c r="ACG82" s="24"/>
      <c r="ACH82" s="24"/>
      <c r="ACI82" s="24"/>
      <c r="ACJ82" s="24"/>
      <c r="ACK82" s="24"/>
      <c r="ACL82" s="24"/>
      <c r="ACM82" s="24"/>
      <c r="ACN82" s="24"/>
      <c r="ACO82" s="24"/>
      <c r="ACP82" s="24"/>
      <c r="ACQ82" s="24"/>
      <c r="ACR82" s="24"/>
      <c r="ACS82" s="24"/>
      <c r="ACT82" s="24"/>
      <c r="ACU82" s="24"/>
      <c r="ACV82" s="24"/>
      <c r="ACW82" s="24"/>
      <c r="ACX82" s="24"/>
      <c r="ACY82" s="24"/>
      <c r="ACZ82" s="24"/>
      <c r="ADA82" s="24"/>
      <c r="ADB82" s="24"/>
      <c r="ADC82" s="24"/>
      <c r="ADD82" s="24"/>
      <c r="ADE82" s="24"/>
      <c r="ADF82" s="24"/>
      <c r="ADG82" s="24"/>
      <c r="ADH82" s="24"/>
      <c r="ADI82" s="24"/>
      <c r="ADJ82" s="24"/>
      <c r="ADK82" s="24"/>
      <c r="ADL82" s="24"/>
      <c r="ADM82" s="24"/>
      <c r="ADN82" s="24"/>
      <c r="ADO82" s="24"/>
      <c r="ADP82" s="24"/>
      <c r="ADQ82" s="24"/>
      <c r="ADR82" s="24"/>
      <c r="ADS82" s="24"/>
      <c r="ADT82" s="24"/>
      <c r="ADU82" s="24"/>
      <c r="ADV82" s="24"/>
      <c r="ADW82" s="24"/>
      <c r="ADX82" s="24"/>
      <c r="ADY82" s="24"/>
      <c r="ADZ82" s="24"/>
      <c r="AEA82" s="24"/>
      <c r="AEB82" s="24"/>
      <c r="AEC82" s="24"/>
      <c r="AED82" s="24"/>
      <c r="AEE82" s="24"/>
      <c r="AEF82" s="24"/>
      <c r="AEG82" s="24"/>
      <c r="AEH82" s="24"/>
      <c r="AEI82" s="24"/>
      <c r="AEJ82" s="24"/>
      <c r="AEK82" s="24"/>
      <c r="AEL82" s="24"/>
      <c r="AEM82" s="24"/>
      <c r="AEN82" s="24"/>
      <c r="AEO82" s="24"/>
      <c r="AEP82" s="24"/>
      <c r="AEQ82" s="24"/>
      <c r="AER82" s="24"/>
      <c r="AES82" s="24"/>
      <c r="AET82" s="24"/>
      <c r="AEU82" s="24"/>
      <c r="AEV82" s="24"/>
      <c r="AEW82" s="24"/>
      <c r="AEX82" s="24"/>
      <c r="AEY82" s="24"/>
      <c r="AEZ82" s="24"/>
      <c r="AFA82" s="24"/>
      <c r="AFB82" s="24"/>
      <c r="AFC82" s="24"/>
      <c r="AFD82" s="24"/>
      <c r="AFE82" s="24"/>
      <c r="AFF82" s="24"/>
      <c r="AFG82" s="24"/>
      <c r="AFH82" s="24"/>
      <c r="AFI82" s="24"/>
      <c r="AFJ82" s="24"/>
      <c r="AFK82" s="24"/>
      <c r="AFL82" s="24"/>
      <c r="AFM82" s="24"/>
      <c r="AFN82" s="24"/>
      <c r="AFO82" s="24"/>
      <c r="AFP82" s="24"/>
      <c r="AFQ82" s="24"/>
      <c r="AFR82" s="24"/>
      <c r="AFS82" s="24"/>
      <c r="AFT82" s="24"/>
      <c r="AFU82" s="24"/>
      <c r="AFV82" s="24"/>
      <c r="AFW82" s="24"/>
      <c r="AFX82" s="24"/>
      <c r="AFY82" s="24"/>
      <c r="AFZ82" s="24"/>
      <c r="AGA82" s="24"/>
      <c r="AGB82" s="24"/>
      <c r="AGC82" s="24"/>
      <c r="AGD82" s="24"/>
      <c r="AGE82" s="24"/>
      <c r="AGF82" s="24"/>
      <c r="AGG82" s="24"/>
      <c r="AGH82" s="24"/>
      <c r="AGI82" s="24"/>
      <c r="AGJ82" s="24"/>
      <c r="AGK82" s="24"/>
      <c r="AGL82" s="24"/>
      <c r="AGM82" s="24"/>
      <c r="AGN82" s="24"/>
      <c r="AGO82" s="24"/>
      <c r="AGP82" s="24"/>
      <c r="AGQ82" s="24"/>
      <c r="AGR82" s="24"/>
      <c r="AGS82" s="24"/>
      <c r="AGT82" s="24"/>
      <c r="AGU82" s="24"/>
      <c r="AGV82" s="24"/>
      <c r="AGW82" s="24"/>
      <c r="AGX82" s="24"/>
      <c r="AGY82" s="24"/>
      <c r="AGZ82" s="24"/>
      <c r="AHA82" s="24"/>
      <c r="AHB82" s="24"/>
      <c r="AHC82" s="24"/>
      <c r="AHD82" s="24"/>
      <c r="AHE82" s="24"/>
      <c r="AHF82" s="24"/>
      <c r="AHG82" s="24"/>
      <c r="AHH82" s="24"/>
      <c r="AHI82" s="24"/>
      <c r="AHJ82" s="24"/>
      <c r="AHK82" s="24"/>
      <c r="AHL82" s="24"/>
      <c r="AHM82" s="24"/>
      <c r="AHN82" s="24"/>
      <c r="AHO82" s="24"/>
      <c r="AHP82" s="24"/>
      <c r="AHQ82" s="24"/>
      <c r="AHR82" s="24"/>
      <c r="AHS82" s="24"/>
      <c r="AHT82" s="24"/>
      <c r="AHU82" s="24"/>
      <c r="AHV82" s="24"/>
      <c r="AHW82" s="24"/>
      <c r="AHX82" s="24"/>
      <c r="AHY82" s="24"/>
      <c r="AHZ82" s="24"/>
      <c r="AIA82" s="24"/>
      <c r="AIB82" s="24"/>
      <c r="AIC82" s="24"/>
      <c r="AID82" s="24"/>
      <c r="AIE82" s="24"/>
      <c r="AIF82" s="24"/>
      <c r="AIG82" s="24"/>
      <c r="AIH82" s="24"/>
      <c r="AII82" s="24"/>
      <c r="AIJ82" s="24"/>
      <c r="AIK82" s="24"/>
      <c r="AIL82" s="24"/>
      <c r="AIM82" s="24"/>
      <c r="AIN82" s="24"/>
      <c r="AIO82" s="24"/>
      <c r="AIP82" s="24"/>
      <c r="AIQ82" s="24"/>
      <c r="AIR82" s="24"/>
      <c r="AIS82" s="24"/>
      <c r="AIT82" s="24"/>
      <c r="AIU82" s="24"/>
      <c r="AIV82" s="24"/>
      <c r="AIW82" s="24"/>
      <c r="AIX82" s="24"/>
      <c r="AIY82" s="24"/>
      <c r="AIZ82" s="24"/>
      <c r="AJA82" s="24"/>
      <c r="AJB82" s="24"/>
      <c r="AJC82" s="24"/>
      <c r="AJD82" s="24"/>
      <c r="AJE82" s="24"/>
      <c r="AJF82" s="24"/>
      <c r="AJG82" s="24"/>
      <c r="AJH82" s="24"/>
      <c r="AJI82" s="24"/>
      <c r="AJJ82" s="24"/>
      <c r="AJK82" s="24"/>
      <c r="AJL82" s="24"/>
      <c r="AJM82" s="24"/>
      <c r="AJN82" s="24"/>
      <c r="AJO82" s="24"/>
      <c r="AJP82" s="24"/>
      <c r="AJQ82" s="24"/>
      <c r="AJR82" s="24"/>
      <c r="AJS82" s="24"/>
      <c r="AJT82" s="24"/>
      <c r="AJU82" s="24"/>
      <c r="AJV82" s="24"/>
      <c r="AJW82" s="24"/>
      <c r="AJX82" s="24"/>
      <c r="AJY82" s="24"/>
      <c r="AJZ82" s="24"/>
      <c r="AKA82" s="24"/>
      <c r="AKB82" s="24"/>
      <c r="AKC82" s="24"/>
      <c r="AKD82" s="24"/>
      <c r="AKE82" s="24"/>
      <c r="AKF82" s="24"/>
      <c r="AKG82" s="24"/>
      <c r="AKH82" s="24"/>
      <c r="AKI82" s="24"/>
      <c r="AKJ82" s="24"/>
      <c r="AKK82" s="24"/>
      <c r="AKL82" s="24"/>
      <c r="AKM82" s="24"/>
      <c r="AKN82" s="24"/>
      <c r="AKO82" s="24"/>
      <c r="AKP82" s="24"/>
      <c r="AKQ82" s="24"/>
      <c r="AKR82" s="24"/>
      <c r="AKS82" s="24"/>
      <c r="AKT82" s="24"/>
      <c r="AKU82" s="24"/>
      <c r="AKV82" s="24"/>
      <c r="AKW82" s="24"/>
      <c r="AKX82" s="24"/>
      <c r="AKY82" s="24"/>
      <c r="AKZ82" s="24"/>
      <c r="ALA82" s="24"/>
      <c r="ALB82" s="24"/>
      <c r="ALC82" s="24"/>
      <c r="ALD82" s="24"/>
      <c r="ALE82" s="24"/>
      <c r="ALF82" s="24"/>
      <c r="ALG82" s="24"/>
      <c r="ALH82" s="24"/>
      <c r="ALI82" s="24"/>
      <c r="ALJ82" s="24"/>
      <c r="ALK82" s="24"/>
      <c r="ALL82" s="24"/>
      <c r="ALM82" s="24"/>
      <c r="ALN82" s="24"/>
      <c r="ALO82" s="24"/>
      <c r="ALP82" s="24"/>
      <c r="ALQ82" s="24"/>
      <c r="ALR82" s="24"/>
      <c r="ALS82" s="24"/>
      <c r="ALT82" s="24"/>
      <c r="ALU82" s="24"/>
      <c r="ALV82" s="24"/>
      <c r="ALW82" s="24"/>
      <c r="ALX82" s="24"/>
      <c r="ALY82" s="24"/>
      <c r="ALZ82" s="24"/>
      <c r="AMA82" s="24"/>
      <c r="AMB82" s="24"/>
      <c r="AMC82" s="24"/>
      <c r="AMD82" s="24"/>
      <c r="AME82" s="24"/>
      <c r="AMF82" s="24"/>
      <c r="AMG82" s="24"/>
      <c r="AMH82" s="24"/>
      <c r="AMI82" s="24"/>
      <c r="AMJ82" s="24"/>
    </row>
    <row r="83" spans="1:1024" ht="63">
      <c r="A83" s="32" t="s">
        <v>316</v>
      </c>
      <c r="B83" s="33" t="s">
        <v>352</v>
      </c>
      <c r="C83" s="34" t="s">
        <v>353</v>
      </c>
      <c r="D83" s="34" t="s">
        <v>354</v>
      </c>
      <c r="E83" s="35" t="s">
        <v>355</v>
      </c>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24"/>
      <c r="IK83" s="24"/>
      <c r="IL83" s="24"/>
      <c r="IM83" s="24"/>
      <c r="IN83" s="24"/>
      <c r="IO83" s="24"/>
      <c r="IP83" s="24"/>
      <c r="IQ83" s="24"/>
      <c r="IR83" s="24"/>
      <c r="IS83" s="24"/>
      <c r="IT83" s="24"/>
      <c r="IU83" s="24"/>
      <c r="IV83" s="24"/>
      <c r="IW83" s="24"/>
      <c r="IX83" s="24"/>
      <c r="IY83" s="24"/>
      <c r="IZ83" s="24"/>
      <c r="JA83" s="24"/>
      <c r="JB83" s="24"/>
      <c r="JC83" s="24"/>
      <c r="JD83" s="24"/>
      <c r="JE83" s="24"/>
      <c r="JF83" s="24"/>
      <c r="JG83" s="24"/>
      <c r="JH83" s="24"/>
      <c r="JI83" s="24"/>
      <c r="JJ83" s="24"/>
      <c r="JK83" s="24"/>
      <c r="JL83" s="24"/>
      <c r="JM83" s="24"/>
      <c r="JN83" s="24"/>
      <c r="JO83" s="24"/>
      <c r="JP83" s="24"/>
      <c r="JQ83" s="24"/>
      <c r="JR83" s="24"/>
      <c r="JS83" s="24"/>
      <c r="JT83" s="24"/>
      <c r="JU83" s="24"/>
      <c r="JV83" s="24"/>
      <c r="JW83" s="24"/>
      <c r="JX83" s="24"/>
      <c r="JY83" s="24"/>
      <c r="JZ83" s="24"/>
      <c r="KA83" s="24"/>
      <c r="KB83" s="24"/>
      <c r="KC83" s="24"/>
      <c r="KD83" s="24"/>
      <c r="KE83" s="24"/>
      <c r="KF83" s="24"/>
      <c r="KG83" s="24"/>
      <c r="KH83" s="24"/>
      <c r="KI83" s="24"/>
      <c r="KJ83" s="24"/>
      <c r="KK83" s="24"/>
      <c r="KL83" s="24"/>
      <c r="KM83" s="24"/>
      <c r="KN83" s="24"/>
      <c r="KO83" s="24"/>
      <c r="KP83" s="24"/>
      <c r="KQ83" s="24"/>
      <c r="KR83" s="24"/>
      <c r="KS83" s="24"/>
      <c r="KT83" s="24"/>
      <c r="KU83" s="24"/>
      <c r="KV83" s="24"/>
      <c r="KW83" s="24"/>
      <c r="KX83" s="24"/>
      <c r="KY83" s="24"/>
      <c r="KZ83" s="24"/>
      <c r="LA83" s="24"/>
      <c r="LB83" s="24"/>
      <c r="LC83" s="24"/>
      <c r="LD83" s="24"/>
      <c r="LE83" s="24"/>
      <c r="LF83" s="24"/>
      <c r="LG83" s="24"/>
      <c r="LH83" s="24"/>
      <c r="LI83" s="24"/>
      <c r="LJ83" s="24"/>
      <c r="LK83" s="24"/>
      <c r="LL83" s="24"/>
      <c r="LM83" s="24"/>
      <c r="LN83" s="24"/>
      <c r="LO83" s="24"/>
      <c r="LP83" s="24"/>
      <c r="LQ83" s="24"/>
      <c r="LR83" s="24"/>
      <c r="LS83" s="24"/>
      <c r="LT83" s="24"/>
      <c r="LU83" s="24"/>
      <c r="LV83" s="24"/>
      <c r="LW83" s="24"/>
      <c r="LX83" s="24"/>
      <c r="LY83" s="24"/>
      <c r="LZ83" s="24"/>
      <c r="MA83" s="24"/>
      <c r="MB83" s="24"/>
      <c r="MC83" s="24"/>
      <c r="MD83" s="24"/>
      <c r="ME83" s="24"/>
      <c r="MF83" s="24"/>
      <c r="MG83" s="24"/>
      <c r="MH83" s="24"/>
      <c r="MI83" s="24"/>
      <c r="MJ83" s="24"/>
      <c r="MK83" s="24"/>
      <c r="ML83" s="24"/>
      <c r="MM83" s="24"/>
      <c r="MN83" s="24"/>
      <c r="MO83" s="24"/>
      <c r="MP83" s="24"/>
      <c r="MQ83" s="24"/>
      <c r="MR83" s="24"/>
      <c r="MS83" s="24"/>
      <c r="MT83" s="24"/>
      <c r="MU83" s="24"/>
      <c r="MV83" s="24"/>
      <c r="MW83" s="24"/>
      <c r="MX83" s="24"/>
      <c r="MY83" s="24"/>
      <c r="MZ83" s="24"/>
      <c r="NA83" s="24"/>
      <c r="NB83" s="24"/>
      <c r="NC83" s="24"/>
      <c r="ND83" s="24"/>
      <c r="NE83" s="24"/>
      <c r="NF83" s="24"/>
      <c r="NG83" s="24"/>
      <c r="NH83" s="24"/>
      <c r="NI83" s="24"/>
      <c r="NJ83" s="24"/>
      <c r="NK83" s="24"/>
      <c r="NL83" s="24"/>
      <c r="NM83" s="24"/>
      <c r="NN83" s="24"/>
      <c r="NO83" s="24"/>
      <c r="NP83" s="24"/>
      <c r="NQ83" s="24"/>
      <c r="NR83" s="24"/>
      <c r="NS83" s="24"/>
      <c r="NT83" s="24"/>
      <c r="NU83" s="24"/>
      <c r="NV83" s="24"/>
      <c r="NW83" s="24"/>
      <c r="NX83" s="24"/>
      <c r="NY83" s="24"/>
      <c r="NZ83" s="24"/>
      <c r="OA83" s="24"/>
      <c r="OB83" s="24"/>
      <c r="OC83" s="24"/>
      <c r="OD83" s="24"/>
      <c r="OE83" s="24"/>
      <c r="OF83" s="24"/>
      <c r="OG83" s="24"/>
      <c r="OH83" s="24"/>
      <c r="OI83" s="24"/>
      <c r="OJ83" s="24"/>
      <c r="OK83" s="24"/>
      <c r="OL83" s="24"/>
      <c r="OM83" s="24"/>
      <c r="ON83" s="24"/>
      <c r="OO83" s="24"/>
      <c r="OP83" s="24"/>
      <c r="OQ83" s="24"/>
      <c r="OR83" s="24"/>
      <c r="OS83" s="24"/>
      <c r="OT83" s="24"/>
      <c r="OU83" s="24"/>
      <c r="OV83" s="24"/>
      <c r="OW83" s="24"/>
      <c r="OX83" s="24"/>
      <c r="OY83" s="24"/>
      <c r="OZ83" s="24"/>
      <c r="PA83" s="24"/>
      <c r="PB83" s="24"/>
      <c r="PC83" s="24"/>
      <c r="PD83" s="24"/>
      <c r="PE83" s="24"/>
      <c r="PF83" s="24"/>
      <c r="PG83" s="24"/>
      <c r="PH83" s="24"/>
      <c r="PI83" s="24"/>
      <c r="PJ83" s="24"/>
      <c r="PK83" s="24"/>
      <c r="PL83" s="24"/>
      <c r="PM83" s="24"/>
      <c r="PN83" s="24"/>
      <c r="PO83" s="24"/>
      <c r="PP83" s="24"/>
      <c r="PQ83" s="24"/>
      <c r="PR83" s="24"/>
      <c r="PS83" s="24"/>
      <c r="PT83" s="24"/>
      <c r="PU83" s="24"/>
      <c r="PV83" s="24"/>
      <c r="PW83" s="24"/>
      <c r="PX83" s="24"/>
      <c r="PY83" s="24"/>
      <c r="PZ83" s="24"/>
      <c r="QA83" s="24"/>
      <c r="QB83" s="24"/>
      <c r="QC83" s="24"/>
      <c r="QD83" s="24"/>
      <c r="QE83" s="24"/>
      <c r="QF83" s="24"/>
      <c r="QG83" s="24"/>
      <c r="QH83" s="24"/>
      <c r="QI83" s="24"/>
      <c r="QJ83" s="24"/>
      <c r="QK83" s="24"/>
      <c r="QL83" s="24"/>
      <c r="QM83" s="24"/>
      <c r="QN83" s="24"/>
      <c r="QO83" s="24"/>
      <c r="QP83" s="24"/>
      <c r="QQ83" s="24"/>
      <c r="QR83" s="24"/>
      <c r="QS83" s="24"/>
      <c r="QT83" s="24"/>
      <c r="QU83" s="24"/>
      <c r="QV83" s="24"/>
      <c r="QW83" s="24"/>
      <c r="QX83" s="24"/>
      <c r="QY83" s="24"/>
      <c r="QZ83" s="24"/>
      <c r="RA83" s="24"/>
      <c r="RB83" s="24"/>
      <c r="RC83" s="24"/>
      <c r="RD83" s="24"/>
      <c r="RE83" s="24"/>
      <c r="RF83" s="24"/>
      <c r="RG83" s="24"/>
      <c r="RH83" s="24"/>
      <c r="RI83" s="24"/>
      <c r="RJ83" s="24"/>
      <c r="RK83" s="24"/>
      <c r="RL83" s="24"/>
      <c r="RM83" s="24"/>
      <c r="RN83" s="24"/>
      <c r="RO83" s="24"/>
      <c r="RP83" s="24"/>
      <c r="RQ83" s="24"/>
      <c r="RR83" s="24"/>
      <c r="RS83" s="24"/>
      <c r="RT83" s="24"/>
      <c r="RU83" s="24"/>
      <c r="RV83" s="24"/>
      <c r="RW83" s="24"/>
      <c r="RX83" s="24"/>
      <c r="RY83" s="24"/>
      <c r="RZ83" s="24"/>
      <c r="SA83" s="24"/>
      <c r="SB83" s="24"/>
      <c r="SC83" s="24"/>
      <c r="SD83" s="24"/>
      <c r="SE83" s="24"/>
      <c r="SF83" s="24"/>
      <c r="SG83" s="24"/>
      <c r="SH83" s="24"/>
      <c r="SI83" s="24"/>
      <c r="SJ83" s="24"/>
      <c r="SK83" s="24"/>
      <c r="SL83" s="24"/>
      <c r="SM83" s="24"/>
      <c r="SN83" s="24"/>
      <c r="SO83" s="24"/>
      <c r="SP83" s="24"/>
      <c r="SQ83" s="24"/>
      <c r="SR83" s="24"/>
      <c r="SS83" s="24"/>
      <c r="ST83" s="24"/>
      <c r="SU83" s="24"/>
      <c r="SV83" s="24"/>
      <c r="SW83" s="24"/>
      <c r="SX83" s="24"/>
      <c r="SY83" s="24"/>
      <c r="SZ83" s="24"/>
      <c r="TA83" s="24"/>
      <c r="TB83" s="24"/>
      <c r="TC83" s="24"/>
      <c r="TD83" s="24"/>
      <c r="TE83" s="24"/>
      <c r="TF83" s="24"/>
      <c r="TG83" s="24"/>
      <c r="TH83" s="24"/>
      <c r="TI83" s="24"/>
      <c r="TJ83" s="24"/>
      <c r="TK83" s="24"/>
      <c r="TL83" s="24"/>
      <c r="TM83" s="24"/>
      <c r="TN83" s="24"/>
      <c r="TO83" s="24"/>
      <c r="TP83" s="24"/>
      <c r="TQ83" s="24"/>
      <c r="TR83" s="24"/>
      <c r="TS83" s="24"/>
      <c r="TT83" s="24"/>
      <c r="TU83" s="24"/>
      <c r="TV83" s="24"/>
      <c r="TW83" s="24"/>
      <c r="TX83" s="24"/>
      <c r="TY83" s="24"/>
      <c r="TZ83" s="24"/>
      <c r="UA83" s="24"/>
      <c r="UB83" s="24"/>
      <c r="UC83" s="24"/>
      <c r="UD83" s="24"/>
      <c r="UE83" s="24"/>
      <c r="UF83" s="24"/>
      <c r="UG83" s="24"/>
      <c r="UH83" s="24"/>
      <c r="UI83" s="24"/>
      <c r="UJ83" s="24"/>
      <c r="UK83" s="24"/>
      <c r="UL83" s="24"/>
      <c r="UM83" s="24"/>
      <c r="UN83" s="24"/>
      <c r="UO83" s="24"/>
      <c r="UP83" s="24"/>
      <c r="UQ83" s="24"/>
      <c r="UR83" s="24"/>
      <c r="US83" s="24"/>
      <c r="UT83" s="24"/>
      <c r="UU83" s="24"/>
      <c r="UV83" s="24"/>
      <c r="UW83" s="24"/>
      <c r="UX83" s="24"/>
      <c r="UY83" s="24"/>
      <c r="UZ83" s="24"/>
      <c r="VA83" s="24"/>
      <c r="VB83" s="24"/>
      <c r="VC83" s="24"/>
      <c r="VD83" s="24"/>
      <c r="VE83" s="24"/>
      <c r="VF83" s="24"/>
      <c r="VG83" s="24"/>
      <c r="VH83" s="24"/>
      <c r="VI83" s="24"/>
      <c r="VJ83" s="24"/>
      <c r="VK83" s="24"/>
      <c r="VL83" s="24"/>
      <c r="VM83" s="24"/>
      <c r="VN83" s="24"/>
      <c r="VO83" s="24"/>
      <c r="VP83" s="24"/>
      <c r="VQ83" s="24"/>
      <c r="VR83" s="24"/>
      <c r="VS83" s="24"/>
      <c r="VT83" s="24"/>
      <c r="VU83" s="24"/>
      <c r="VV83" s="24"/>
      <c r="VW83" s="24"/>
      <c r="VX83" s="24"/>
      <c r="VY83" s="24"/>
      <c r="VZ83" s="24"/>
      <c r="WA83" s="24"/>
      <c r="WB83" s="24"/>
      <c r="WC83" s="24"/>
      <c r="WD83" s="24"/>
      <c r="WE83" s="24"/>
      <c r="WF83" s="24"/>
      <c r="WG83" s="24"/>
      <c r="WH83" s="24"/>
      <c r="WI83" s="24"/>
      <c r="WJ83" s="24"/>
      <c r="WK83" s="24"/>
      <c r="WL83" s="24"/>
      <c r="WM83" s="24"/>
      <c r="WN83" s="24"/>
      <c r="WO83" s="24"/>
      <c r="WP83" s="24"/>
      <c r="WQ83" s="24"/>
      <c r="WR83" s="24"/>
      <c r="WS83" s="24"/>
      <c r="WT83" s="24"/>
      <c r="WU83" s="24"/>
      <c r="WV83" s="24"/>
      <c r="WW83" s="24"/>
      <c r="WX83" s="24"/>
      <c r="WY83" s="24"/>
      <c r="WZ83" s="24"/>
      <c r="XA83" s="24"/>
      <c r="XB83" s="24"/>
      <c r="XC83" s="24"/>
      <c r="XD83" s="24"/>
      <c r="XE83" s="24"/>
      <c r="XF83" s="24"/>
      <c r="XG83" s="24"/>
      <c r="XH83" s="24"/>
      <c r="XI83" s="24"/>
      <c r="XJ83" s="24"/>
      <c r="XK83" s="24"/>
      <c r="XL83" s="24"/>
      <c r="XM83" s="24"/>
      <c r="XN83" s="24"/>
      <c r="XO83" s="24"/>
      <c r="XP83" s="24"/>
      <c r="XQ83" s="24"/>
      <c r="XR83" s="24"/>
      <c r="XS83" s="24"/>
      <c r="XT83" s="24"/>
      <c r="XU83" s="24"/>
      <c r="XV83" s="24"/>
      <c r="XW83" s="24"/>
      <c r="XX83" s="24"/>
      <c r="XY83" s="24"/>
      <c r="XZ83" s="24"/>
      <c r="YA83" s="24"/>
      <c r="YB83" s="24"/>
      <c r="YC83" s="24"/>
      <c r="YD83" s="24"/>
      <c r="YE83" s="24"/>
      <c r="YF83" s="24"/>
      <c r="YG83" s="24"/>
      <c r="YH83" s="24"/>
      <c r="YI83" s="24"/>
      <c r="YJ83" s="24"/>
      <c r="YK83" s="24"/>
      <c r="YL83" s="24"/>
      <c r="YM83" s="24"/>
      <c r="YN83" s="24"/>
      <c r="YO83" s="24"/>
      <c r="YP83" s="24"/>
      <c r="YQ83" s="24"/>
      <c r="YR83" s="24"/>
      <c r="YS83" s="24"/>
      <c r="YT83" s="24"/>
      <c r="YU83" s="24"/>
      <c r="YV83" s="24"/>
      <c r="YW83" s="24"/>
      <c r="YX83" s="24"/>
      <c r="YY83" s="24"/>
      <c r="YZ83" s="24"/>
      <c r="ZA83" s="24"/>
      <c r="ZB83" s="24"/>
      <c r="ZC83" s="24"/>
      <c r="ZD83" s="24"/>
      <c r="ZE83" s="24"/>
      <c r="ZF83" s="24"/>
      <c r="ZG83" s="24"/>
      <c r="ZH83" s="24"/>
      <c r="ZI83" s="24"/>
      <c r="ZJ83" s="24"/>
      <c r="ZK83" s="24"/>
      <c r="ZL83" s="24"/>
      <c r="ZM83" s="24"/>
      <c r="ZN83" s="24"/>
      <c r="ZO83" s="24"/>
      <c r="ZP83" s="24"/>
      <c r="ZQ83" s="24"/>
      <c r="ZR83" s="24"/>
      <c r="ZS83" s="24"/>
      <c r="ZT83" s="24"/>
      <c r="ZU83" s="24"/>
      <c r="ZV83" s="24"/>
      <c r="ZW83" s="24"/>
      <c r="ZX83" s="24"/>
      <c r="ZY83" s="24"/>
      <c r="ZZ83" s="24"/>
      <c r="AAA83" s="24"/>
      <c r="AAB83" s="24"/>
      <c r="AAC83" s="24"/>
      <c r="AAD83" s="24"/>
      <c r="AAE83" s="24"/>
      <c r="AAF83" s="24"/>
      <c r="AAG83" s="24"/>
      <c r="AAH83" s="24"/>
      <c r="AAI83" s="24"/>
      <c r="AAJ83" s="24"/>
      <c r="AAK83" s="24"/>
      <c r="AAL83" s="24"/>
      <c r="AAM83" s="24"/>
      <c r="AAN83" s="24"/>
      <c r="AAO83" s="24"/>
      <c r="AAP83" s="24"/>
      <c r="AAQ83" s="24"/>
      <c r="AAR83" s="24"/>
      <c r="AAS83" s="24"/>
      <c r="AAT83" s="24"/>
      <c r="AAU83" s="24"/>
      <c r="AAV83" s="24"/>
      <c r="AAW83" s="24"/>
      <c r="AAX83" s="24"/>
      <c r="AAY83" s="24"/>
      <c r="AAZ83" s="24"/>
      <c r="ABA83" s="24"/>
      <c r="ABB83" s="24"/>
      <c r="ABC83" s="24"/>
      <c r="ABD83" s="24"/>
      <c r="ABE83" s="24"/>
      <c r="ABF83" s="24"/>
      <c r="ABG83" s="24"/>
      <c r="ABH83" s="24"/>
      <c r="ABI83" s="24"/>
      <c r="ABJ83" s="24"/>
      <c r="ABK83" s="24"/>
      <c r="ABL83" s="24"/>
      <c r="ABM83" s="24"/>
      <c r="ABN83" s="24"/>
      <c r="ABO83" s="24"/>
      <c r="ABP83" s="24"/>
      <c r="ABQ83" s="24"/>
      <c r="ABR83" s="24"/>
      <c r="ABS83" s="24"/>
      <c r="ABT83" s="24"/>
      <c r="ABU83" s="24"/>
      <c r="ABV83" s="24"/>
      <c r="ABW83" s="24"/>
      <c r="ABX83" s="24"/>
      <c r="ABY83" s="24"/>
      <c r="ABZ83" s="24"/>
      <c r="ACA83" s="24"/>
      <c r="ACB83" s="24"/>
      <c r="ACC83" s="24"/>
      <c r="ACD83" s="24"/>
      <c r="ACE83" s="24"/>
      <c r="ACF83" s="24"/>
      <c r="ACG83" s="24"/>
      <c r="ACH83" s="24"/>
      <c r="ACI83" s="24"/>
      <c r="ACJ83" s="24"/>
      <c r="ACK83" s="24"/>
      <c r="ACL83" s="24"/>
      <c r="ACM83" s="24"/>
      <c r="ACN83" s="24"/>
      <c r="ACO83" s="24"/>
      <c r="ACP83" s="24"/>
      <c r="ACQ83" s="24"/>
      <c r="ACR83" s="24"/>
      <c r="ACS83" s="24"/>
      <c r="ACT83" s="24"/>
      <c r="ACU83" s="24"/>
      <c r="ACV83" s="24"/>
      <c r="ACW83" s="24"/>
      <c r="ACX83" s="24"/>
      <c r="ACY83" s="24"/>
      <c r="ACZ83" s="24"/>
      <c r="ADA83" s="24"/>
      <c r="ADB83" s="24"/>
      <c r="ADC83" s="24"/>
      <c r="ADD83" s="24"/>
      <c r="ADE83" s="24"/>
      <c r="ADF83" s="24"/>
      <c r="ADG83" s="24"/>
      <c r="ADH83" s="24"/>
      <c r="ADI83" s="24"/>
      <c r="ADJ83" s="24"/>
      <c r="ADK83" s="24"/>
      <c r="ADL83" s="24"/>
      <c r="ADM83" s="24"/>
      <c r="ADN83" s="24"/>
      <c r="ADO83" s="24"/>
      <c r="ADP83" s="24"/>
      <c r="ADQ83" s="24"/>
      <c r="ADR83" s="24"/>
      <c r="ADS83" s="24"/>
      <c r="ADT83" s="24"/>
      <c r="ADU83" s="24"/>
      <c r="ADV83" s="24"/>
      <c r="ADW83" s="24"/>
      <c r="ADX83" s="24"/>
      <c r="ADY83" s="24"/>
      <c r="ADZ83" s="24"/>
      <c r="AEA83" s="24"/>
      <c r="AEB83" s="24"/>
      <c r="AEC83" s="24"/>
      <c r="AED83" s="24"/>
      <c r="AEE83" s="24"/>
      <c r="AEF83" s="24"/>
      <c r="AEG83" s="24"/>
      <c r="AEH83" s="24"/>
      <c r="AEI83" s="24"/>
      <c r="AEJ83" s="24"/>
      <c r="AEK83" s="24"/>
      <c r="AEL83" s="24"/>
      <c r="AEM83" s="24"/>
      <c r="AEN83" s="24"/>
      <c r="AEO83" s="24"/>
      <c r="AEP83" s="24"/>
      <c r="AEQ83" s="24"/>
      <c r="AER83" s="24"/>
      <c r="AES83" s="24"/>
      <c r="AET83" s="24"/>
      <c r="AEU83" s="24"/>
      <c r="AEV83" s="24"/>
      <c r="AEW83" s="24"/>
      <c r="AEX83" s="24"/>
      <c r="AEY83" s="24"/>
      <c r="AEZ83" s="24"/>
      <c r="AFA83" s="24"/>
      <c r="AFB83" s="24"/>
      <c r="AFC83" s="24"/>
      <c r="AFD83" s="24"/>
      <c r="AFE83" s="24"/>
      <c r="AFF83" s="24"/>
      <c r="AFG83" s="24"/>
      <c r="AFH83" s="24"/>
      <c r="AFI83" s="24"/>
      <c r="AFJ83" s="24"/>
      <c r="AFK83" s="24"/>
      <c r="AFL83" s="24"/>
      <c r="AFM83" s="24"/>
      <c r="AFN83" s="24"/>
      <c r="AFO83" s="24"/>
      <c r="AFP83" s="24"/>
      <c r="AFQ83" s="24"/>
      <c r="AFR83" s="24"/>
      <c r="AFS83" s="24"/>
      <c r="AFT83" s="24"/>
      <c r="AFU83" s="24"/>
      <c r="AFV83" s="24"/>
      <c r="AFW83" s="24"/>
      <c r="AFX83" s="24"/>
      <c r="AFY83" s="24"/>
      <c r="AFZ83" s="24"/>
      <c r="AGA83" s="24"/>
      <c r="AGB83" s="24"/>
      <c r="AGC83" s="24"/>
      <c r="AGD83" s="24"/>
      <c r="AGE83" s="24"/>
      <c r="AGF83" s="24"/>
      <c r="AGG83" s="24"/>
      <c r="AGH83" s="24"/>
      <c r="AGI83" s="24"/>
      <c r="AGJ83" s="24"/>
      <c r="AGK83" s="24"/>
      <c r="AGL83" s="24"/>
      <c r="AGM83" s="24"/>
      <c r="AGN83" s="24"/>
      <c r="AGO83" s="24"/>
      <c r="AGP83" s="24"/>
      <c r="AGQ83" s="24"/>
      <c r="AGR83" s="24"/>
      <c r="AGS83" s="24"/>
      <c r="AGT83" s="24"/>
      <c r="AGU83" s="24"/>
      <c r="AGV83" s="24"/>
      <c r="AGW83" s="24"/>
      <c r="AGX83" s="24"/>
      <c r="AGY83" s="24"/>
      <c r="AGZ83" s="24"/>
      <c r="AHA83" s="24"/>
      <c r="AHB83" s="24"/>
      <c r="AHC83" s="24"/>
      <c r="AHD83" s="24"/>
      <c r="AHE83" s="24"/>
      <c r="AHF83" s="24"/>
      <c r="AHG83" s="24"/>
      <c r="AHH83" s="24"/>
      <c r="AHI83" s="24"/>
      <c r="AHJ83" s="24"/>
      <c r="AHK83" s="24"/>
      <c r="AHL83" s="24"/>
      <c r="AHM83" s="24"/>
      <c r="AHN83" s="24"/>
      <c r="AHO83" s="24"/>
      <c r="AHP83" s="24"/>
      <c r="AHQ83" s="24"/>
      <c r="AHR83" s="24"/>
      <c r="AHS83" s="24"/>
      <c r="AHT83" s="24"/>
      <c r="AHU83" s="24"/>
      <c r="AHV83" s="24"/>
      <c r="AHW83" s="24"/>
      <c r="AHX83" s="24"/>
      <c r="AHY83" s="24"/>
      <c r="AHZ83" s="24"/>
      <c r="AIA83" s="24"/>
      <c r="AIB83" s="24"/>
      <c r="AIC83" s="24"/>
      <c r="AID83" s="24"/>
      <c r="AIE83" s="24"/>
      <c r="AIF83" s="24"/>
      <c r="AIG83" s="24"/>
      <c r="AIH83" s="24"/>
      <c r="AII83" s="24"/>
      <c r="AIJ83" s="24"/>
      <c r="AIK83" s="24"/>
      <c r="AIL83" s="24"/>
      <c r="AIM83" s="24"/>
      <c r="AIN83" s="24"/>
      <c r="AIO83" s="24"/>
      <c r="AIP83" s="24"/>
      <c r="AIQ83" s="24"/>
      <c r="AIR83" s="24"/>
      <c r="AIS83" s="24"/>
      <c r="AIT83" s="24"/>
      <c r="AIU83" s="24"/>
      <c r="AIV83" s="24"/>
      <c r="AIW83" s="24"/>
      <c r="AIX83" s="24"/>
      <c r="AIY83" s="24"/>
      <c r="AIZ83" s="24"/>
      <c r="AJA83" s="24"/>
      <c r="AJB83" s="24"/>
      <c r="AJC83" s="24"/>
      <c r="AJD83" s="24"/>
      <c r="AJE83" s="24"/>
      <c r="AJF83" s="24"/>
      <c r="AJG83" s="24"/>
      <c r="AJH83" s="24"/>
      <c r="AJI83" s="24"/>
      <c r="AJJ83" s="24"/>
      <c r="AJK83" s="24"/>
      <c r="AJL83" s="24"/>
      <c r="AJM83" s="24"/>
      <c r="AJN83" s="24"/>
      <c r="AJO83" s="24"/>
      <c r="AJP83" s="24"/>
      <c r="AJQ83" s="24"/>
      <c r="AJR83" s="24"/>
      <c r="AJS83" s="24"/>
      <c r="AJT83" s="24"/>
      <c r="AJU83" s="24"/>
      <c r="AJV83" s="24"/>
      <c r="AJW83" s="24"/>
      <c r="AJX83" s="24"/>
      <c r="AJY83" s="24"/>
      <c r="AJZ83" s="24"/>
      <c r="AKA83" s="24"/>
      <c r="AKB83" s="24"/>
      <c r="AKC83" s="24"/>
      <c r="AKD83" s="24"/>
      <c r="AKE83" s="24"/>
      <c r="AKF83" s="24"/>
      <c r="AKG83" s="24"/>
      <c r="AKH83" s="24"/>
      <c r="AKI83" s="24"/>
      <c r="AKJ83" s="24"/>
      <c r="AKK83" s="24"/>
      <c r="AKL83" s="24"/>
      <c r="AKM83" s="24"/>
      <c r="AKN83" s="24"/>
      <c r="AKO83" s="24"/>
      <c r="AKP83" s="24"/>
      <c r="AKQ83" s="24"/>
      <c r="AKR83" s="24"/>
      <c r="AKS83" s="24"/>
      <c r="AKT83" s="24"/>
      <c r="AKU83" s="24"/>
      <c r="AKV83" s="24"/>
      <c r="AKW83" s="24"/>
      <c r="AKX83" s="24"/>
      <c r="AKY83" s="24"/>
      <c r="AKZ83" s="24"/>
      <c r="ALA83" s="24"/>
      <c r="ALB83" s="24"/>
      <c r="ALC83" s="24"/>
      <c r="ALD83" s="24"/>
      <c r="ALE83" s="24"/>
      <c r="ALF83" s="24"/>
      <c r="ALG83" s="24"/>
      <c r="ALH83" s="24"/>
      <c r="ALI83" s="24"/>
      <c r="ALJ83" s="24"/>
      <c r="ALK83" s="24"/>
      <c r="ALL83" s="24"/>
      <c r="ALM83" s="24"/>
      <c r="ALN83" s="24"/>
      <c r="ALO83" s="24"/>
      <c r="ALP83" s="24"/>
      <c r="ALQ83" s="24"/>
      <c r="ALR83" s="24"/>
      <c r="ALS83" s="24"/>
      <c r="ALT83" s="24"/>
      <c r="ALU83" s="24"/>
      <c r="ALV83" s="24"/>
      <c r="ALW83" s="24"/>
      <c r="ALX83" s="24"/>
      <c r="ALY83" s="24"/>
      <c r="ALZ83" s="24"/>
      <c r="AMA83" s="24"/>
      <c r="AMB83" s="24"/>
      <c r="AMC83" s="24"/>
      <c r="AMD83" s="24"/>
      <c r="AME83" s="24"/>
      <c r="AMF83" s="24"/>
      <c r="AMG83" s="24"/>
      <c r="AMH83" s="24"/>
      <c r="AMI83" s="24"/>
      <c r="AMJ83" s="24"/>
    </row>
    <row r="84" spans="1:1024" ht="84">
      <c r="A84" s="36" t="s">
        <v>316</v>
      </c>
      <c r="B84" s="37" t="s">
        <v>356</v>
      </c>
      <c r="C84" s="38" t="s">
        <v>357</v>
      </c>
      <c r="D84" s="38" t="s">
        <v>358</v>
      </c>
      <c r="E84" s="39" t="s">
        <v>359</v>
      </c>
      <c r="F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c r="IG84" s="24"/>
      <c r="IH84" s="24"/>
      <c r="II84" s="24"/>
      <c r="IJ84" s="24"/>
      <c r="IK84" s="24"/>
      <c r="IL84" s="24"/>
      <c r="IM84" s="24"/>
      <c r="IN84" s="24"/>
      <c r="IO84" s="24"/>
      <c r="IP84" s="24"/>
      <c r="IQ84" s="24"/>
      <c r="IR84" s="24"/>
      <c r="IS84" s="24"/>
      <c r="IT84" s="24"/>
      <c r="IU84" s="24"/>
      <c r="IV84" s="24"/>
      <c r="IW84" s="24"/>
      <c r="IX84" s="24"/>
      <c r="IY84" s="24"/>
      <c r="IZ84" s="24"/>
      <c r="JA84" s="24"/>
      <c r="JB84" s="24"/>
      <c r="JC84" s="24"/>
      <c r="JD84" s="24"/>
      <c r="JE84" s="24"/>
      <c r="JF84" s="24"/>
      <c r="JG84" s="24"/>
      <c r="JH84" s="24"/>
      <c r="JI84" s="24"/>
      <c r="JJ84" s="24"/>
      <c r="JK84" s="24"/>
      <c r="JL84" s="24"/>
      <c r="JM84" s="24"/>
      <c r="JN84" s="24"/>
      <c r="JO84" s="24"/>
      <c r="JP84" s="24"/>
      <c r="JQ84" s="24"/>
      <c r="JR84" s="24"/>
      <c r="JS84" s="24"/>
      <c r="JT84" s="24"/>
      <c r="JU84" s="24"/>
      <c r="JV84" s="24"/>
      <c r="JW84" s="24"/>
      <c r="JX84" s="24"/>
      <c r="JY84" s="24"/>
      <c r="JZ84" s="24"/>
      <c r="KA84" s="24"/>
      <c r="KB84" s="24"/>
      <c r="KC84" s="24"/>
      <c r="KD84" s="24"/>
      <c r="KE84" s="24"/>
      <c r="KF84" s="24"/>
      <c r="KG84" s="24"/>
      <c r="KH84" s="24"/>
      <c r="KI84" s="24"/>
      <c r="KJ84" s="24"/>
      <c r="KK84" s="24"/>
      <c r="KL84" s="24"/>
      <c r="KM84" s="24"/>
      <c r="KN84" s="24"/>
      <c r="KO84" s="24"/>
      <c r="KP84" s="24"/>
      <c r="KQ84" s="24"/>
      <c r="KR84" s="24"/>
      <c r="KS84" s="24"/>
      <c r="KT84" s="24"/>
      <c r="KU84" s="24"/>
      <c r="KV84" s="24"/>
      <c r="KW84" s="24"/>
      <c r="KX84" s="24"/>
      <c r="KY84" s="24"/>
      <c r="KZ84" s="24"/>
      <c r="LA84" s="24"/>
      <c r="LB84" s="24"/>
      <c r="LC84" s="24"/>
      <c r="LD84" s="24"/>
      <c r="LE84" s="24"/>
      <c r="LF84" s="24"/>
      <c r="LG84" s="24"/>
      <c r="LH84" s="24"/>
      <c r="LI84" s="24"/>
      <c r="LJ84" s="24"/>
      <c r="LK84" s="24"/>
      <c r="LL84" s="24"/>
      <c r="LM84" s="24"/>
      <c r="LN84" s="24"/>
      <c r="LO84" s="24"/>
      <c r="LP84" s="24"/>
      <c r="LQ84" s="24"/>
      <c r="LR84" s="24"/>
      <c r="LS84" s="24"/>
      <c r="LT84" s="24"/>
      <c r="LU84" s="24"/>
      <c r="LV84" s="24"/>
      <c r="LW84" s="24"/>
      <c r="LX84" s="24"/>
      <c r="LY84" s="24"/>
      <c r="LZ84" s="24"/>
      <c r="MA84" s="24"/>
      <c r="MB84" s="24"/>
      <c r="MC84" s="24"/>
      <c r="MD84" s="24"/>
      <c r="ME84" s="24"/>
      <c r="MF84" s="24"/>
      <c r="MG84" s="24"/>
      <c r="MH84" s="24"/>
      <c r="MI84" s="24"/>
      <c r="MJ84" s="24"/>
      <c r="MK84" s="24"/>
      <c r="ML84" s="24"/>
      <c r="MM84" s="24"/>
      <c r="MN84" s="24"/>
      <c r="MO84" s="24"/>
      <c r="MP84" s="24"/>
      <c r="MQ84" s="24"/>
      <c r="MR84" s="24"/>
      <c r="MS84" s="24"/>
      <c r="MT84" s="24"/>
      <c r="MU84" s="24"/>
      <c r="MV84" s="24"/>
      <c r="MW84" s="24"/>
      <c r="MX84" s="24"/>
      <c r="MY84" s="24"/>
      <c r="MZ84" s="24"/>
      <c r="NA84" s="24"/>
      <c r="NB84" s="24"/>
      <c r="NC84" s="24"/>
      <c r="ND84" s="24"/>
      <c r="NE84" s="24"/>
      <c r="NF84" s="24"/>
      <c r="NG84" s="24"/>
      <c r="NH84" s="24"/>
      <c r="NI84" s="24"/>
      <c r="NJ84" s="24"/>
      <c r="NK84" s="24"/>
      <c r="NL84" s="24"/>
      <c r="NM84" s="24"/>
      <c r="NN84" s="24"/>
      <c r="NO84" s="24"/>
      <c r="NP84" s="24"/>
      <c r="NQ84" s="24"/>
      <c r="NR84" s="24"/>
      <c r="NS84" s="24"/>
      <c r="NT84" s="24"/>
      <c r="NU84" s="24"/>
      <c r="NV84" s="24"/>
      <c r="NW84" s="24"/>
      <c r="NX84" s="24"/>
      <c r="NY84" s="24"/>
      <c r="NZ84" s="24"/>
      <c r="OA84" s="24"/>
      <c r="OB84" s="24"/>
      <c r="OC84" s="24"/>
      <c r="OD84" s="24"/>
      <c r="OE84" s="24"/>
      <c r="OF84" s="24"/>
      <c r="OG84" s="24"/>
      <c r="OH84" s="24"/>
      <c r="OI84" s="24"/>
      <c r="OJ84" s="24"/>
      <c r="OK84" s="24"/>
      <c r="OL84" s="24"/>
      <c r="OM84" s="24"/>
      <c r="ON84" s="24"/>
      <c r="OO84" s="24"/>
      <c r="OP84" s="24"/>
      <c r="OQ84" s="24"/>
      <c r="OR84" s="24"/>
      <c r="OS84" s="24"/>
      <c r="OT84" s="24"/>
      <c r="OU84" s="24"/>
      <c r="OV84" s="24"/>
      <c r="OW84" s="24"/>
      <c r="OX84" s="24"/>
      <c r="OY84" s="24"/>
      <c r="OZ84" s="24"/>
      <c r="PA84" s="24"/>
      <c r="PB84" s="24"/>
      <c r="PC84" s="24"/>
      <c r="PD84" s="24"/>
      <c r="PE84" s="24"/>
      <c r="PF84" s="24"/>
      <c r="PG84" s="24"/>
      <c r="PH84" s="24"/>
      <c r="PI84" s="24"/>
      <c r="PJ84" s="24"/>
      <c r="PK84" s="24"/>
      <c r="PL84" s="24"/>
      <c r="PM84" s="24"/>
      <c r="PN84" s="24"/>
      <c r="PO84" s="24"/>
      <c r="PP84" s="24"/>
      <c r="PQ84" s="24"/>
      <c r="PR84" s="24"/>
      <c r="PS84" s="24"/>
      <c r="PT84" s="24"/>
      <c r="PU84" s="24"/>
      <c r="PV84" s="24"/>
      <c r="PW84" s="24"/>
      <c r="PX84" s="24"/>
      <c r="PY84" s="24"/>
      <c r="PZ84" s="24"/>
      <c r="QA84" s="24"/>
      <c r="QB84" s="24"/>
      <c r="QC84" s="24"/>
      <c r="QD84" s="24"/>
      <c r="QE84" s="24"/>
      <c r="QF84" s="24"/>
      <c r="QG84" s="24"/>
      <c r="QH84" s="24"/>
      <c r="QI84" s="24"/>
      <c r="QJ84" s="24"/>
      <c r="QK84" s="24"/>
      <c r="QL84" s="24"/>
      <c r="QM84" s="24"/>
      <c r="QN84" s="24"/>
      <c r="QO84" s="24"/>
      <c r="QP84" s="24"/>
      <c r="QQ84" s="24"/>
      <c r="QR84" s="24"/>
      <c r="QS84" s="24"/>
      <c r="QT84" s="24"/>
      <c r="QU84" s="24"/>
      <c r="QV84" s="24"/>
      <c r="QW84" s="24"/>
      <c r="QX84" s="24"/>
      <c r="QY84" s="24"/>
      <c r="QZ84" s="24"/>
      <c r="RA84" s="24"/>
      <c r="RB84" s="24"/>
      <c r="RC84" s="24"/>
      <c r="RD84" s="24"/>
      <c r="RE84" s="24"/>
      <c r="RF84" s="24"/>
      <c r="RG84" s="24"/>
      <c r="RH84" s="24"/>
      <c r="RI84" s="24"/>
      <c r="RJ84" s="24"/>
      <c r="RK84" s="24"/>
      <c r="RL84" s="24"/>
      <c r="RM84" s="24"/>
      <c r="RN84" s="24"/>
      <c r="RO84" s="24"/>
      <c r="RP84" s="24"/>
      <c r="RQ84" s="24"/>
      <c r="RR84" s="24"/>
      <c r="RS84" s="24"/>
      <c r="RT84" s="24"/>
      <c r="RU84" s="24"/>
      <c r="RV84" s="24"/>
      <c r="RW84" s="24"/>
      <c r="RX84" s="24"/>
      <c r="RY84" s="24"/>
      <c r="RZ84" s="24"/>
      <c r="SA84" s="24"/>
      <c r="SB84" s="24"/>
      <c r="SC84" s="24"/>
      <c r="SD84" s="24"/>
      <c r="SE84" s="24"/>
      <c r="SF84" s="24"/>
      <c r="SG84" s="24"/>
      <c r="SH84" s="24"/>
      <c r="SI84" s="24"/>
      <c r="SJ84" s="24"/>
      <c r="SK84" s="24"/>
      <c r="SL84" s="24"/>
      <c r="SM84" s="24"/>
      <c r="SN84" s="24"/>
      <c r="SO84" s="24"/>
      <c r="SP84" s="24"/>
      <c r="SQ84" s="24"/>
      <c r="SR84" s="24"/>
      <c r="SS84" s="24"/>
      <c r="ST84" s="24"/>
      <c r="SU84" s="24"/>
      <c r="SV84" s="24"/>
      <c r="SW84" s="24"/>
      <c r="SX84" s="24"/>
      <c r="SY84" s="24"/>
      <c r="SZ84" s="24"/>
      <c r="TA84" s="24"/>
      <c r="TB84" s="24"/>
      <c r="TC84" s="24"/>
      <c r="TD84" s="24"/>
      <c r="TE84" s="24"/>
      <c r="TF84" s="24"/>
      <c r="TG84" s="24"/>
      <c r="TH84" s="24"/>
      <c r="TI84" s="24"/>
      <c r="TJ84" s="24"/>
      <c r="TK84" s="24"/>
      <c r="TL84" s="24"/>
      <c r="TM84" s="24"/>
      <c r="TN84" s="24"/>
      <c r="TO84" s="24"/>
      <c r="TP84" s="24"/>
      <c r="TQ84" s="24"/>
      <c r="TR84" s="24"/>
      <c r="TS84" s="24"/>
      <c r="TT84" s="24"/>
      <c r="TU84" s="24"/>
      <c r="TV84" s="24"/>
      <c r="TW84" s="24"/>
      <c r="TX84" s="24"/>
      <c r="TY84" s="24"/>
      <c r="TZ84" s="24"/>
      <c r="UA84" s="24"/>
      <c r="UB84" s="24"/>
      <c r="UC84" s="24"/>
      <c r="UD84" s="24"/>
      <c r="UE84" s="24"/>
      <c r="UF84" s="24"/>
      <c r="UG84" s="24"/>
      <c r="UH84" s="24"/>
      <c r="UI84" s="24"/>
      <c r="UJ84" s="24"/>
      <c r="UK84" s="24"/>
      <c r="UL84" s="24"/>
      <c r="UM84" s="24"/>
      <c r="UN84" s="24"/>
      <c r="UO84" s="24"/>
      <c r="UP84" s="24"/>
      <c r="UQ84" s="24"/>
      <c r="UR84" s="24"/>
      <c r="US84" s="24"/>
      <c r="UT84" s="24"/>
      <c r="UU84" s="24"/>
      <c r="UV84" s="24"/>
      <c r="UW84" s="24"/>
      <c r="UX84" s="24"/>
      <c r="UY84" s="24"/>
      <c r="UZ84" s="24"/>
      <c r="VA84" s="24"/>
      <c r="VB84" s="24"/>
      <c r="VC84" s="24"/>
      <c r="VD84" s="24"/>
      <c r="VE84" s="24"/>
      <c r="VF84" s="24"/>
      <c r="VG84" s="24"/>
      <c r="VH84" s="24"/>
      <c r="VI84" s="24"/>
      <c r="VJ84" s="24"/>
      <c r="VK84" s="24"/>
      <c r="VL84" s="24"/>
      <c r="VM84" s="24"/>
      <c r="VN84" s="24"/>
      <c r="VO84" s="24"/>
      <c r="VP84" s="24"/>
      <c r="VQ84" s="24"/>
      <c r="VR84" s="24"/>
      <c r="VS84" s="24"/>
      <c r="VT84" s="24"/>
      <c r="VU84" s="24"/>
      <c r="VV84" s="24"/>
      <c r="VW84" s="24"/>
      <c r="VX84" s="24"/>
      <c r="VY84" s="24"/>
      <c r="VZ84" s="24"/>
      <c r="WA84" s="24"/>
      <c r="WB84" s="24"/>
      <c r="WC84" s="24"/>
      <c r="WD84" s="24"/>
      <c r="WE84" s="24"/>
      <c r="WF84" s="24"/>
      <c r="WG84" s="24"/>
      <c r="WH84" s="24"/>
      <c r="WI84" s="24"/>
      <c r="WJ84" s="24"/>
      <c r="WK84" s="24"/>
      <c r="WL84" s="24"/>
      <c r="WM84" s="24"/>
      <c r="WN84" s="24"/>
      <c r="WO84" s="24"/>
      <c r="WP84" s="24"/>
      <c r="WQ84" s="24"/>
      <c r="WR84" s="24"/>
      <c r="WS84" s="24"/>
      <c r="WT84" s="24"/>
      <c r="WU84" s="24"/>
      <c r="WV84" s="24"/>
      <c r="WW84" s="24"/>
      <c r="WX84" s="24"/>
      <c r="WY84" s="24"/>
      <c r="WZ84" s="24"/>
      <c r="XA84" s="24"/>
      <c r="XB84" s="24"/>
      <c r="XC84" s="24"/>
      <c r="XD84" s="24"/>
      <c r="XE84" s="24"/>
      <c r="XF84" s="24"/>
      <c r="XG84" s="24"/>
      <c r="XH84" s="24"/>
      <c r="XI84" s="24"/>
      <c r="XJ84" s="24"/>
      <c r="XK84" s="24"/>
      <c r="XL84" s="24"/>
      <c r="XM84" s="24"/>
      <c r="XN84" s="24"/>
      <c r="XO84" s="24"/>
      <c r="XP84" s="24"/>
      <c r="XQ84" s="24"/>
      <c r="XR84" s="24"/>
      <c r="XS84" s="24"/>
      <c r="XT84" s="24"/>
      <c r="XU84" s="24"/>
      <c r="XV84" s="24"/>
      <c r="XW84" s="24"/>
      <c r="XX84" s="24"/>
      <c r="XY84" s="24"/>
      <c r="XZ84" s="24"/>
      <c r="YA84" s="24"/>
      <c r="YB84" s="24"/>
      <c r="YC84" s="24"/>
      <c r="YD84" s="24"/>
      <c r="YE84" s="24"/>
      <c r="YF84" s="24"/>
      <c r="YG84" s="24"/>
      <c r="YH84" s="24"/>
      <c r="YI84" s="24"/>
      <c r="YJ84" s="24"/>
      <c r="YK84" s="24"/>
      <c r="YL84" s="24"/>
      <c r="YM84" s="24"/>
      <c r="YN84" s="24"/>
      <c r="YO84" s="24"/>
      <c r="YP84" s="24"/>
      <c r="YQ84" s="24"/>
      <c r="YR84" s="24"/>
      <c r="YS84" s="24"/>
      <c r="YT84" s="24"/>
      <c r="YU84" s="24"/>
      <c r="YV84" s="24"/>
      <c r="YW84" s="24"/>
      <c r="YX84" s="24"/>
      <c r="YY84" s="24"/>
      <c r="YZ84" s="24"/>
      <c r="ZA84" s="24"/>
      <c r="ZB84" s="24"/>
      <c r="ZC84" s="24"/>
      <c r="ZD84" s="24"/>
      <c r="ZE84" s="24"/>
      <c r="ZF84" s="24"/>
      <c r="ZG84" s="24"/>
      <c r="ZH84" s="24"/>
      <c r="ZI84" s="24"/>
      <c r="ZJ84" s="24"/>
      <c r="ZK84" s="24"/>
      <c r="ZL84" s="24"/>
      <c r="ZM84" s="24"/>
      <c r="ZN84" s="24"/>
      <c r="ZO84" s="24"/>
      <c r="ZP84" s="24"/>
      <c r="ZQ84" s="24"/>
      <c r="ZR84" s="24"/>
      <c r="ZS84" s="24"/>
      <c r="ZT84" s="24"/>
      <c r="ZU84" s="24"/>
      <c r="ZV84" s="24"/>
      <c r="ZW84" s="24"/>
      <c r="ZX84" s="24"/>
      <c r="ZY84" s="24"/>
      <c r="ZZ84" s="24"/>
      <c r="AAA84" s="24"/>
      <c r="AAB84" s="24"/>
      <c r="AAC84" s="24"/>
      <c r="AAD84" s="24"/>
      <c r="AAE84" s="24"/>
      <c r="AAF84" s="24"/>
      <c r="AAG84" s="24"/>
      <c r="AAH84" s="24"/>
      <c r="AAI84" s="24"/>
      <c r="AAJ84" s="24"/>
      <c r="AAK84" s="24"/>
      <c r="AAL84" s="24"/>
      <c r="AAM84" s="24"/>
      <c r="AAN84" s="24"/>
      <c r="AAO84" s="24"/>
      <c r="AAP84" s="24"/>
      <c r="AAQ84" s="24"/>
      <c r="AAR84" s="24"/>
      <c r="AAS84" s="24"/>
      <c r="AAT84" s="24"/>
      <c r="AAU84" s="24"/>
      <c r="AAV84" s="24"/>
      <c r="AAW84" s="24"/>
      <c r="AAX84" s="24"/>
      <c r="AAY84" s="24"/>
      <c r="AAZ84" s="24"/>
      <c r="ABA84" s="24"/>
      <c r="ABB84" s="24"/>
      <c r="ABC84" s="24"/>
      <c r="ABD84" s="24"/>
      <c r="ABE84" s="24"/>
      <c r="ABF84" s="24"/>
      <c r="ABG84" s="24"/>
      <c r="ABH84" s="24"/>
      <c r="ABI84" s="24"/>
      <c r="ABJ84" s="24"/>
      <c r="ABK84" s="24"/>
      <c r="ABL84" s="24"/>
      <c r="ABM84" s="24"/>
      <c r="ABN84" s="24"/>
      <c r="ABO84" s="24"/>
      <c r="ABP84" s="24"/>
      <c r="ABQ84" s="24"/>
      <c r="ABR84" s="24"/>
      <c r="ABS84" s="24"/>
      <c r="ABT84" s="24"/>
      <c r="ABU84" s="24"/>
      <c r="ABV84" s="24"/>
      <c r="ABW84" s="24"/>
      <c r="ABX84" s="24"/>
      <c r="ABY84" s="24"/>
      <c r="ABZ84" s="24"/>
      <c r="ACA84" s="24"/>
      <c r="ACB84" s="24"/>
      <c r="ACC84" s="24"/>
      <c r="ACD84" s="24"/>
      <c r="ACE84" s="24"/>
      <c r="ACF84" s="24"/>
      <c r="ACG84" s="24"/>
      <c r="ACH84" s="24"/>
      <c r="ACI84" s="24"/>
      <c r="ACJ84" s="24"/>
      <c r="ACK84" s="24"/>
      <c r="ACL84" s="24"/>
      <c r="ACM84" s="24"/>
      <c r="ACN84" s="24"/>
      <c r="ACO84" s="24"/>
      <c r="ACP84" s="24"/>
      <c r="ACQ84" s="24"/>
      <c r="ACR84" s="24"/>
      <c r="ACS84" s="24"/>
      <c r="ACT84" s="24"/>
      <c r="ACU84" s="24"/>
      <c r="ACV84" s="24"/>
      <c r="ACW84" s="24"/>
      <c r="ACX84" s="24"/>
      <c r="ACY84" s="24"/>
      <c r="ACZ84" s="24"/>
      <c r="ADA84" s="24"/>
      <c r="ADB84" s="24"/>
      <c r="ADC84" s="24"/>
      <c r="ADD84" s="24"/>
      <c r="ADE84" s="24"/>
      <c r="ADF84" s="24"/>
      <c r="ADG84" s="24"/>
      <c r="ADH84" s="24"/>
      <c r="ADI84" s="24"/>
      <c r="ADJ84" s="24"/>
      <c r="ADK84" s="24"/>
      <c r="ADL84" s="24"/>
      <c r="ADM84" s="24"/>
      <c r="ADN84" s="24"/>
      <c r="ADO84" s="24"/>
      <c r="ADP84" s="24"/>
      <c r="ADQ84" s="24"/>
      <c r="ADR84" s="24"/>
      <c r="ADS84" s="24"/>
      <c r="ADT84" s="24"/>
      <c r="ADU84" s="24"/>
      <c r="ADV84" s="24"/>
      <c r="ADW84" s="24"/>
      <c r="ADX84" s="24"/>
      <c r="ADY84" s="24"/>
      <c r="ADZ84" s="24"/>
      <c r="AEA84" s="24"/>
      <c r="AEB84" s="24"/>
      <c r="AEC84" s="24"/>
      <c r="AED84" s="24"/>
      <c r="AEE84" s="24"/>
      <c r="AEF84" s="24"/>
      <c r="AEG84" s="24"/>
      <c r="AEH84" s="24"/>
      <c r="AEI84" s="24"/>
      <c r="AEJ84" s="24"/>
      <c r="AEK84" s="24"/>
      <c r="AEL84" s="24"/>
      <c r="AEM84" s="24"/>
      <c r="AEN84" s="24"/>
      <c r="AEO84" s="24"/>
      <c r="AEP84" s="24"/>
      <c r="AEQ84" s="24"/>
      <c r="AER84" s="24"/>
      <c r="AES84" s="24"/>
      <c r="AET84" s="24"/>
      <c r="AEU84" s="24"/>
      <c r="AEV84" s="24"/>
      <c r="AEW84" s="24"/>
      <c r="AEX84" s="24"/>
      <c r="AEY84" s="24"/>
      <c r="AEZ84" s="24"/>
      <c r="AFA84" s="24"/>
      <c r="AFB84" s="24"/>
      <c r="AFC84" s="24"/>
      <c r="AFD84" s="24"/>
      <c r="AFE84" s="24"/>
      <c r="AFF84" s="24"/>
      <c r="AFG84" s="24"/>
      <c r="AFH84" s="24"/>
      <c r="AFI84" s="24"/>
      <c r="AFJ84" s="24"/>
      <c r="AFK84" s="24"/>
      <c r="AFL84" s="24"/>
      <c r="AFM84" s="24"/>
      <c r="AFN84" s="24"/>
      <c r="AFO84" s="24"/>
      <c r="AFP84" s="24"/>
      <c r="AFQ84" s="24"/>
      <c r="AFR84" s="24"/>
      <c r="AFS84" s="24"/>
      <c r="AFT84" s="24"/>
      <c r="AFU84" s="24"/>
      <c r="AFV84" s="24"/>
      <c r="AFW84" s="24"/>
      <c r="AFX84" s="24"/>
      <c r="AFY84" s="24"/>
      <c r="AFZ84" s="24"/>
      <c r="AGA84" s="24"/>
      <c r="AGB84" s="24"/>
      <c r="AGC84" s="24"/>
      <c r="AGD84" s="24"/>
      <c r="AGE84" s="24"/>
      <c r="AGF84" s="24"/>
      <c r="AGG84" s="24"/>
      <c r="AGH84" s="24"/>
      <c r="AGI84" s="24"/>
      <c r="AGJ84" s="24"/>
      <c r="AGK84" s="24"/>
      <c r="AGL84" s="24"/>
      <c r="AGM84" s="24"/>
      <c r="AGN84" s="24"/>
      <c r="AGO84" s="24"/>
      <c r="AGP84" s="24"/>
      <c r="AGQ84" s="24"/>
      <c r="AGR84" s="24"/>
      <c r="AGS84" s="24"/>
      <c r="AGT84" s="24"/>
      <c r="AGU84" s="24"/>
      <c r="AGV84" s="24"/>
      <c r="AGW84" s="24"/>
      <c r="AGX84" s="24"/>
      <c r="AGY84" s="24"/>
      <c r="AGZ84" s="24"/>
      <c r="AHA84" s="24"/>
      <c r="AHB84" s="24"/>
      <c r="AHC84" s="24"/>
      <c r="AHD84" s="24"/>
      <c r="AHE84" s="24"/>
      <c r="AHF84" s="24"/>
      <c r="AHG84" s="24"/>
      <c r="AHH84" s="24"/>
      <c r="AHI84" s="24"/>
      <c r="AHJ84" s="24"/>
      <c r="AHK84" s="24"/>
      <c r="AHL84" s="24"/>
      <c r="AHM84" s="24"/>
      <c r="AHN84" s="24"/>
      <c r="AHO84" s="24"/>
      <c r="AHP84" s="24"/>
      <c r="AHQ84" s="24"/>
      <c r="AHR84" s="24"/>
      <c r="AHS84" s="24"/>
      <c r="AHT84" s="24"/>
      <c r="AHU84" s="24"/>
      <c r="AHV84" s="24"/>
      <c r="AHW84" s="24"/>
      <c r="AHX84" s="24"/>
      <c r="AHY84" s="24"/>
      <c r="AHZ84" s="24"/>
      <c r="AIA84" s="24"/>
      <c r="AIB84" s="24"/>
      <c r="AIC84" s="24"/>
      <c r="AID84" s="24"/>
      <c r="AIE84" s="24"/>
      <c r="AIF84" s="24"/>
      <c r="AIG84" s="24"/>
      <c r="AIH84" s="24"/>
      <c r="AII84" s="24"/>
      <c r="AIJ84" s="24"/>
      <c r="AIK84" s="24"/>
      <c r="AIL84" s="24"/>
      <c r="AIM84" s="24"/>
      <c r="AIN84" s="24"/>
      <c r="AIO84" s="24"/>
      <c r="AIP84" s="24"/>
      <c r="AIQ84" s="24"/>
      <c r="AIR84" s="24"/>
      <c r="AIS84" s="24"/>
      <c r="AIT84" s="24"/>
      <c r="AIU84" s="24"/>
      <c r="AIV84" s="24"/>
      <c r="AIW84" s="24"/>
      <c r="AIX84" s="24"/>
      <c r="AIY84" s="24"/>
      <c r="AIZ84" s="24"/>
      <c r="AJA84" s="24"/>
      <c r="AJB84" s="24"/>
      <c r="AJC84" s="24"/>
      <c r="AJD84" s="24"/>
      <c r="AJE84" s="24"/>
      <c r="AJF84" s="24"/>
      <c r="AJG84" s="24"/>
      <c r="AJH84" s="24"/>
      <c r="AJI84" s="24"/>
      <c r="AJJ84" s="24"/>
      <c r="AJK84" s="24"/>
      <c r="AJL84" s="24"/>
      <c r="AJM84" s="24"/>
      <c r="AJN84" s="24"/>
      <c r="AJO84" s="24"/>
      <c r="AJP84" s="24"/>
      <c r="AJQ84" s="24"/>
      <c r="AJR84" s="24"/>
      <c r="AJS84" s="24"/>
      <c r="AJT84" s="24"/>
      <c r="AJU84" s="24"/>
      <c r="AJV84" s="24"/>
      <c r="AJW84" s="24"/>
      <c r="AJX84" s="24"/>
      <c r="AJY84" s="24"/>
      <c r="AJZ84" s="24"/>
      <c r="AKA84" s="24"/>
      <c r="AKB84" s="24"/>
      <c r="AKC84" s="24"/>
      <c r="AKD84" s="24"/>
      <c r="AKE84" s="24"/>
      <c r="AKF84" s="24"/>
      <c r="AKG84" s="24"/>
      <c r="AKH84" s="24"/>
      <c r="AKI84" s="24"/>
      <c r="AKJ84" s="24"/>
      <c r="AKK84" s="24"/>
      <c r="AKL84" s="24"/>
      <c r="AKM84" s="24"/>
      <c r="AKN84" s="24"/>
      <c r="AKO84" s="24"/>
      <c r="AKP84" s="24"/>
      <c r="AKQ84" s="24"/>
      <c r="AKR84" s="24"/>
      <c r="AKS84" s="24"/>
      <c r="AKT84" s="24"/>
      <c r="AKU84" s="24"/>
      <c r="AKV84" s="24"/>
      <c r="AKW84" s="24"/>
      <c r="AKX84" s="24"/>
      <c r="AKY84" s="24"/>
      <c r="AKZ84" s="24"/>
      <c r="ALA84" s="24"/>
      <c r="ALB84" s="24"/>
      <c r="ALC84" s="24"/>
      <c r="ALD84" s="24"/>
      <c r="ALE84" s="24"/>
      <c r="ALF84" s="24"/>
      <c r="ALG84" s="24"/>
      <c r="ALH84" s="24"/>
      <c r="ALI84" s="24"/>
      <c r="ALJ84" s="24"/>
      <c r="ALK84" s="24"/>
      <c r="ALL84" s="24"/>
      <c r="ALM84" s="24"/>
      <c r="ALN84" s="24"/>
      <c r="ALO84" s="24"/>
      <c r="ALP84" s="24"/>
      <c r="ALQ84" s="24"/>
      <c r="ALR84" s="24"/>
      <c r="ALS84" s="24"/>
      <c r="ALT84" s="24"/>
      <c r="ALU84" s="24"/>
      <c r="ALV84" s="24"/>
      <c r="ALW84" s="24"/>
      <c r="ALX84" s="24"/>
      <c r="ALY84" s="24"/>
      <c r="ALZ84" s="24"/>
      <c r="AMA84" s="24"/>
      <c r="AMB84" s="24"/>
      <c r="AMC84" s="24"/>
      <c r="AMD84" s="24"/>
      <c r="AME84" s="24"/>
      <c r="AMF84" s="24"/>
      <c r="AMG84" s="24"/>
      <c r="AMH84" s="24"/>
      <c r="AMI84" s="24"/>
      <c r="AMJ84" s="24"/>
    </row>
  </sheetData>
  <sheetProtection password="96EB" sheet="1" objects="1" scenarios="1" selectLockedCells="1" selectUnlockedCells="1"/>
  <autoFilter ref="A3:E84"/>
  <mergeCells count="1">
    <mergeCell ref="A2:E2"/>
  </mergeCells>
  <pageMargins left="0.23622047244094491" right="0.23622047244094491" top="0.74803149606299213" bottom="0.74803149606299213" header="0.31496062992125984" footer="0.31496062992125984"/>
  <pageSetup scale="2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745"/>
    <pageSetUpPr fitToPage="1"/>
  </sheetPr>
  <dimension ref="A1:AMJ72"/>
  <sheetViews>
    <sheetView zoomScale="73" zoomScaleNormal="73" workbookViewId="0">
      <selection activeCell="K28" sqref="K28:S28"/>
    </sheetView>
  </sheetViews>
  <sheetFormatPr defaultColWidth="8.5703125" defaultRowHeight="15" zeroHeight="1"/>
  <cols>
    <col min="1" max="1" width="5.42578125" style="1" customWidth="1"/>
    <col min="2" max="2" width="6.42578125" style="1" customWidth="1"/>
    <col min="3" max="3" width="10.5703125" style="1" customWidth="1"/>
    <col min="4" max="7" width="8.5703125" style="1"/>
    <col min="8" max="8" width="12.42578125" style="1" customWidth="1"/>
    <col min="9" max="9" width="9.42578125" style="1" customWidth="1"/>
    <col min="10" max="10" width="11.5703125" style="1" customWidth="1"/>
    <col min="11" max="15" width="8.5703125" style="1"/>
    <col min="16" max="16" width="19.42578125" style="1" customWidth="1"/>
    <col min="17" max="17" width="8.42578125" style="1" customWidth="1"/>
    <col min="18" max="18" width="9.5703125" style="1" customWidth="1"/>
    <col min="19" max="19" width="27.42578125" style="1" customWidth="1"/>
    <col min="20" max="20" width="7" style="1" customWidth="1"/>
    <col min="21" max="21" width="5.42578125" style="1" hidden="1" customWidth="1"/>
    <col min="22" max="22" width="5.42578125" style="1" customWidth="1"/>
    <col min="23" max="28" width="11.5703125" style="1" hidden="1" customWidth="1"/>
    <col min="29" max="1024" width="8.5703125" style="1" hidden="1"/>
  </cols>
  <sheetData>
    <row r="1" spans="2:20" ht="19.5" customHeight="1"/>
    <row r="2" spans="2:20" ht="25.5" customHeight="1">
      <c r="B2" s="3"/>
      <c r="C2" s="3"/>
      <c r="D2" s="3"/>
      <c r="E2" s="3"/>
      <c r="F2" s="3"/>
      <c r="G2" s="3"/>
      <c r="H2" s="3"/>
      <c r="I2" s="3"/>
      <c r="J2" s="3"/>
      <c r="K2" s="3"/>
      <c r="L2" s="3"/>
      <c r="M2" s="3"/>
      <c r="N2" s="3"/>
      <c r="O2" s="3"/>
      <c r="P2" s="3"/>
      <c r="Q2" s="3"/>
      <c r="R2" s="3"/>
      <c r="S2" s="3"/>
      <c r="T2" s="3"/>
    </row>
    <row r="3" spans="2:20" ht="31.5" customHeight="1">
      <c r="B3" s="3"/>
      <c r="C3" s="40" t="s">
        <v>360</v>
      </c>
      <c r="D3" s="3"/>
      <c r="E3" s="3"/>
      <c r="F3" s="3"/>
      <c r="G3" s="3"/>
      <c r="H3" s="3"/>
      <c r="I3" s="3"/>
      <c r="J3" s="3"/>
      <c r="K3" s="3"/>
      <c r="L3" s="3"/>
      <c r="M3" s="3"/>
      <c r="N3" s="3"/>
      <c r="O3" s="3"/>
      <c r="P3" s="460" t="s">
        <v>361</v>
      </c>
      <c r="Q3" s="460"/>
      <c r="R3" s="460"/>
      <c r="S3" s="460"/>
      <c r="T3" s="3"/>
    </row>
    <row r="4" spans="2:20" ht="31.5" customHeight="1">
      <c r="B4" s="3"/>
      <c r="C4" s="4"/>
      <c r="D4" s="3"/>
      <c r="E4" s="3"/>
      <c r="F4" s="3"/>
      <c r="G4" s="3"/>
      <c r="H4" s="3"/>
      <c r="I4" s="3"/>
      <c r="J4" s="3"/>
      <c r="K4" s="3"/>
      <c r="L4" s="3"/>
      <c r="M4" s="3"/>
      <c r="N4" s="3"/>
      <c r="O4" s="3"/>
      <c r="P4" s="460"/>
      <c r="Q4" s="460"/>
      <c r="R4" s="460"/>
      <c r="S4" s="460"/>
      <c r="T4" s="3"/>
    </row>
    <row r="5" spans="2:20" ht="31.5" customHeight="1">
      <c r="B5" s="3"/>
      <c r="C5" s="4"/>
      <c r="D5" s="3"/>
      <c r="E5" s="3"/>
      <c r="F5" s="3"/>
      <c r="G5" s="3"/>
      <c r="H5" s="3"/>
      <c r="I5" s="3"/>
      <c r="J5" s="3"/>
      <c r="K5" s="3"/>
      <c r="L5" s="3"/>
      <c r="M5" s="3"/>
      <c r="N5" s="3"/>
      <c r="O5" s="3"/>
      <c r="P5" s="460"/>
      <c r="Q5" s="460"/>
      <c r="R5" s="460"/>
      <c r="S5" s="460"/>
      <c r="T5" s="3"/>
    </row>
    <row r="6" spans="2:20" ht="31.5" customHeight="1">
      <c r="B6" s="3"/>
      <c r="C6" s="4"/>
      <c r="D6" s="3"/>
      <c r="E6" s="3"/>
      <c r="F6" s="3"/>
      <c r="G6" s="3"/>
      <c r="H6" s="3"/>
      <c r="I6" s="3"/>
      <c r="J6" s="3"/>
      <c r="K6" s="3"/>
      <c r="L6" s="3"/>
      <c r="M6" s="3"/>
      <c r="N6" s="3"/>
      <c r="O6" s="3"/>
      <c r="P6" s="460"/>
      <c r="Q6" s="460"/>
      <c r="R6" s="460"/>
      <c r="S6" s="460"/>
      <c r="T6" s="3"/>
    </row>
    <row r="7" spans="2:20" ht="17.25" customHeight="1">
      <c r="B7" s="3"/>
      <c r="C7" s="4"/>
      <c r="D7" s="3"/>
      <c r="E7" s="3"/>
      <c r="F7" s="3"/>
      <c r="G7" s="3"/>
      <c r="H7" s="3"/>
      <c r="I7" s="3"/>
      <c r="J7" s="3"/>
      <c r="K7" s="3"/>
      <c r="L7" s="3"/>
      <c r="M7" s="3"/>
      <c r="N7" s="3"/>
      <c r="O7" s="3"/>
      <c r="P7" s="460"/>
      <c r="Q7" s="460"/>
      <c r="R7" s="460"/>
      <c r="S7" s="460"/>
      <c r="T7" s="3"/>
    </row>
    <row r="8" spans="2:20" ht="31.5" customHeight="1">
      <c r="B8" s="3"/>
      <c r="C8" s="6" t="s">
        <v>362</v>
      </c>
      <c r="D8" s="3"/>
      <c r="E8" s="3"/>
      <c r="F8" s="3"/>
      <c r="G8" s="3"/>
      <c r="H8" s="3"/>
      <c r="I8" s="3"/>
      <c r="J8" s="3"/>
      <c r="K8" s="3"/>
      <c r="L8" s="3"/>
      <c r="M8" s="3"/>
      <c r="N8" s="3"/>
      <c r="O8" s="3"/>
      <c r="P8" s="3"/>
      <c r="Q8" s="3"/>
      <c r="R8" s="3"/>
      <c r="S8" s="3"/>
      <c r="T8" s="3"/>
    </row>
    <row r="9" spans="2:20" ht="31.5" customHeight="1">
      <c r="B9" s="3"/>
      <c r="C9" s="41" t="s">
        <v>363</v>
      </c>
      <c r="D9" s="42" t="s">
        <v>364</v>
      </c>
      <c r="E9" s="3"/>
      <c r="F9" s="3"/>
      <c r="G9" s="3"/>
      <c r="H9" s="3"/>
      <c r="I9" s="3"/>
      <c r="J9" s="3"/>
      <c r="K9" s="3"/>
      <c r="L9" s="3"/>
      <c r="M9" s="3"/>
      <c r="N9" s="3"/>
      <c r="O9" s="3"/>
      <c r="P9" s="3"/>
      <c r="Q9" s="3"/>
      <c r="R9" s="3"/>
      <c r="S9" s="3"/>
      <c r="T9" s="3"/>
    </row>
    <row r="10" spans="2:20" ht="16.5" customHeight="1">
      <c r="B10" s="3"/>
      <c r="C10" s="43"/>
      <c r="D10" s="43"/>
      <c r="E10" s="43"/>
      <c r="F10" s="43"/>
      <c r="G10" s="43"/>
      <c r="H10" s="43"/>
      <c r="I10" s="43"/>
      <c r="J10" s="43"/>
      <c r="K10" s="43"/>
      <c r="L10" s="43"/>
      <c r="M10" s="44"/>
      <c r="N10" s="43"/>
      <c r="O10" s="43"/>
      <c r="P10" s="43"/>
      <c r="Q10" s="43"/>
      <c r="R10" s="43"/>
      <c r="S10" s="43"/>
      <c r="T10" s="3"/>
    </row>
    <row r="11" spans="2:20" ht="16.5" customHeight="1">
      <c r="B11" s="3"/>
      <c r="C11" s="3"/>
      <c r="D11" s="3"/>
      <c r="E11" s="3"/>
      <c r="F11" s="3"/>
      <c r="G11" s="3"/>
      <c r="H11" s="3"/>
      <c r="I11" s="3"/>
      <c r="J11" s="3"/>
      <c r="K11" s="3"/>
      <c r="L11" s="3"/>
      <c r="M11" s="8"/>
      <c r="N11" s="3"/>
      <c r="O11" s="3"/>
      <c r="P11" s="3"/>
      <c r="Q11" s="3"/>
      <c r="R11" s="3"/>
      <c r="S11" s="3"/>
      <c r="T11" s="3"/>
    </row>
    <row r="12" spans="2:20" ht="16.5" customHeight="1">
      <c r="B12" s="3"/>
      <c r="C12" s="6" t="s">
        <v>365</v>
      </c>
      <c r="D12" s="3"/>
      <c r="E12" s="3"/>
      <c r="F12" s="3"/>
      <c r="G12" s="3"/>
      <c r="H12" s="3"/>
      <c r="I12" s="3"/>
      <c r="J12" s="3"/>
      <c r="K12" s="461">
        <v>45441</v>
      </c>
      <c r="L12" s="461"/>
      <c r="M12" s="461"/>
      <c r="N12" s="461"/>
      <c r="O12" s="461"/>
      <c r="P12" s="461"/>
      <c r="Q12" s="461"/>
      <c r="R12" s="461"/>
      <c r="S12" s="461"/>
      <c r="T12" s="45"/>
    </row>
    <row r="13" spans="2:20" ht="16.5" customHeight="1">
      <c r="B13" s="3"/>
      <c r="C13" s="7"/>
      <c r="D13" s="3"/>
      <c r="E13" s="3"/>
      <c r="F13" s="3"/>
      <c r="G13" s="3"/>
      <c r="H13" s="3"/>
      <c r="I13" s="3"/>
      <c r="J13" s="3"/>
      <c r="K13" s="462" t="s">
        <v>366</v>
      </c>
      <c r="L13" s="462"/>
      <c r="M13" s="462"/>
      <c r="N13" s="462"/>
      <c r="O13" s="462"/>
      <c r="P13" s="462"/>
      <c r="Q13" s="462"/>
      <c r="R13" s="462"/>
      <c r="S13" s="462"/>
      <c r="T13" s="46"/>
    </row>
    <row r="14" spans="2:20" ht="16.5" customHeight="1">
      <c r="B14" s="3"/>
      <c r="C14" s="3"/>
      <c r="D14" s="3"/>
      <c r="E14" s="3"/>
      <c r="F14" s="3"/>
      <c r="G14" s="3"/>
      <c r="H14" s="3"/>
      <c r="I14" s="3"/>
      <c r="J14" s="3"/>
      <c r="K14" s="3"/>
      <c r="L14" s="3"/>
      <c r="M14" s="8"/>
      <c r="N14" s="3"/>
      <c r="O14" s="3"/>
      <c r="P14" s="3"/>
      <c r="Q14" s="3"/>
      <c r="R14" s="3"/>
      <c r="S14" s="3"/>
      <c r="T14" s="3"/>
    </row>
    <row r="15" spans="2:20" ht="16.5" customHeight="1">
      <c r="B15" s="3"/>
      <c r="C15" s="6" t="s">
        <v>367</v>
      </c>
      <c r="D15" s="3"/>
      <c r="E15" s="3"/>
      <c r="F15" s="3"/>
      <c r="G15" s="3"/>
      <c r="H15" s="3"/>
      <c r="I15" s="3"/>
      <c r="J15" s="3"/>
      <c r="K15" s="463" t="s">
        <v>368</v>
      </c>
      <c r="L15" s="463"/>
      <c r="M15" s="463"/>
      <c r="N15" s="463"/>
      <c r="O15" s="463"/>
      <c r="P15" s="463"/>
      <c r="Q15" s="463"/>
      <c r="R15" s="463"/>
      <c r="S15" s="463"/>
      <c r="T15" s="45"/>
    </row>
    <row r="16" spans="2:20" ht="16.5" customHeight="1">
      <c r="B16" s="3"/>
      <c r="C16" s="7"/>
      <c r="D16" s="3"/>
      <c r="E16" s="3"/>
      <c r="F16" s="3"/>
      <c r="G16" s="3"/>
      <c r="H16" s="3"/>
      <c r="I16" s="3"/>
      <c r="J16" s="3"/>
      <c r="K16" s="462" t="s">
        <v>369</v>
      </c>
      <c r="L16" s="462"/>
      <c r="M16" s="462"/>
      <c r="N16" s="462"/>
      <c r="O16" s="462"/>
      <c r="P16" s="462"/>
      <c r="Q16" s="462"/>
      <c r="R16" s="462"/>
      <c r="S16" s="462"/>
      <c r="T16" s="46"/>
    </row>
    <row r="17" spans="2:20" ht="16.5" customHeight="1">
      <c r="B17" s="3"/>
      <c r="C17" s="7"/>
      <c r="D17" s="3"/>
      <c r="E17" s="3"/>
      <c r="F17" s="3"/>
      <c r="G17" s="3"/>
      <c r="H17" s="3"/>
      <c r="I17" s="3"/>
      <c r="J17" s="3"/>
      <c r="K17" s="46"/>
      <c r="L17" s="46"/>
      <c r="M17" s="46"/>
      <c r="N17" s="46"/>
      <c r="O17" s="46"/>
      <c r="P17" s="46"/>
      <c r="Q17" s="46"/>
      <c r="R17" s="46"/>
      <c r="S17" s="46"/>
      <c r="T17" s="46"/>
    </row>
    <row r="18" spans="2:20" ht="16.5" customHeight="1">
      <c r="B18" s="3"/>
      <c r="C18" s="6" t="s">
        <v>370</v>
      </c>
      <c r="D18" s="3"/>
      <c r="E18" s="3"/>
      <c r="F18" s="3"/>
      <c r="G18" s="3"/>
      <c r="H18" s="3"/>
      <c r="I18" s="3"/>
      <c r="J18" s="3"/>
      <c r="K18" s="463" t="s">
        <v>371</v>
      </c>
      <c r="L18" s="463"/>
      <c r="M18" s="463"/>
      <c r="N18" s="463"/>
      <c r="O18" s="463"/>
      <c r="P18" s="463"/>
      <c r="Q18" s="463"/>
      <c r="R18" s="463"/>
      <c r="S18" s="463"/>
      <c r="T18" s="45"/>
    </row>
    <row r="19" spans="2:20" ht="16.5" customHeight="1">
      <c r="B19" s="3"/>
      <c r="C19" s="7"/>
      <c r="D19" s="3"/>
      <c r="E19" s="3"/>
      <c r="F19" s="3"/>
      <c r="G19" s="3"/>
      <c r="H19" s="3"/>
      <c r="I19" s="3"/>
      <c r="J19" s="3"/>
      <c r="K19" s="462" t="s">
        <v>372</v>
      </c>
      <c r="L19" s="462"/>
      <c r="M19" s="462"/>
      <c r="N19" s="462"/>
      <c r="O19" s="462"/>
      <c r="P19" s="462"/>
      <c r="Q19" s="462"/>
      <c r="R19" s="462"/>
      <c r="S19" s="462"/>
      <c r="T19" s="46"/>
    </row>
    <row r="20" spans="2:20" ht="16.5" customHeight="1">
      <c r="B20" s="3"/>
      <c r="C20" s="3"/>
      <c r="D20" s="3"/>
      <c r="E20" s="3"/>
      <c r="F20" s="3"/>
      <c r="G20" s="3"/>
      <c r="H20" s="3"/>
      <c r="I20" s="3"/>
      <c r="J20" s="3"/>
      <c r="K20" s="3"/>
      <c r="L20" s="3"/>
      <c r="M20" s="3"/>
      <c r="N20" s="3"/>
      <c r="O20" s="3"/>
      <c r="P20" s="3"/>
      <c r="Q20" s="3"/>
      <c r="R20" s="3"/>
      <c r="S20" s="3"/>
      <c r="T20" s="3"/>
    </row>
    <row r="21" spans="2:20" ht="16.5" customHeight="1">
      <c r="B21" s="3"/>
      <c r="C21" s="6" t="s">
        <v>373</v>
      </c>
      <c r="D21" s="3"/>
      <c r="E21" s="3"/>
      <c r="F21" s="3"/>
      <c r="G21" s="3"/>
      <c r="H21" s="3"/>
      <c r="I21" s="3"/>
      <c r="J21" s="3"/>
      <c r="K21" s="464" t="s">
        <v>374</v>
      </c>
      <c r="L21" s="464"/>
      <c r="M21" s="464"/>
      <c r="N21" s="464"/>
      <c r="O21" s="464"/>
      <c r="P21" s="464"/>
      <c r="Q21" s="464"/>
      <c r="R21" s="464"/>
      <c r="S21" s="464"/>
      <c r="T21" s="45"/>
    </row>
    <row r="22" spans="2:20" ht="16.5" customHeight="1">
      <c r="B22" s="3"/>
      <c r="C22" s="7"/>
      <c r="D22" s="3"/>
      <c r="E22" s="3"/>
      <c r="F22" s="3"/>
      <c r="G22" s="3"/>
      <c r="H22" s="3"/>
      <c r="I22" s="3"/>
      <c r="J22" s="3"/>
      <c r="K22" s="462" t="s">
        <v>375</v>
      </c>
      <c r="L22" s="462"/>
      <c r="M22" s="462"/>
      <c r="N22" s="462"/>
      <c r="O22" s="462"/>
      <c r="P22" s="462"/>
      <c r="Q22" s="462"/>
      <c r="R22" s="462"/>
      <c r="S22" s="462"/>
      <c r="T22" s="46"/>
    </row>
    <row r="23" spans="2:20" ht="16.5" customHeight="1">
      <c r="B23" s="3"/>
      <c r="C23" s="7"/>
      <c r="D23" s="3"/>
      <c r="E23" s="3"/>
      <c r="F23" s="3"/>
      <c r="G23" s="3"/>
      <c r="H23" s="3"/>
      <c r="I23" s="3"/>
      <c r="J23" s="3"/>
      <c r="K23" s="46"/>
      <c r="L23" s="46"/>
      <c r="M23" s="46"/>
      <c r="N23" s="46"/>
      <c r="O23" s="46"/>
      <c r="P23" s="46"/>
      <c r="Q23" s="46"/>
      <c r="R23" s="46"/>
      <c r="S23" s="46"/>
      <c r="T23" s="46"/>
    </row>
    <row r="24" spans="2:20" ht="16.5" customHeight="1">
      <c r="B24" s="3"/>
      <c r="C24" s="6" t="s">
        <v>376</v>
      </c>
      <c r="D24" s="3"/>
      <c r="E24" s="3"/>
      <c r="F24" s="3"/>
      <c r="G24" s="3"/>
      <c r="H24" s="3"/>
      <c r="I24" s="3"/>
      <c r="J24" s="3"/>
      <c r="K24" s="464" t="s">
        <v>377</v>
      </c>
      <c r="L24" s="464"/>
      <c r="M24" s="464"/>
      <c r="N24" s="464"/>
      <c r="O24" s="464"/>
      <c r="P24" s="464"/>
      <c r="Q24" s="464"/>
      <c r="R24" s="464"/>
      <c r="S24" s="464"/>
      <c r="T24" s="45"/>
    </row>
    <row r="25" spans="2:20" ht="16.5" customHeight="1">
      <c r="B25" s="3"/>
      <c r="C25" s="7"/>
      <c r="D25" s="3"/>
      <c r="E25" s="3"/>
      <c r="F25" s="3"/>
      <c r="G25" s="3"/>
      <c r="H25" s="3"/>
      <c r="I25" s="3"/>
      <c r="J25" s="3"/>
      <c r="K25" s="462" t="s">
        <v>378</v>
      </c>
      <c r="L25" s="462"/>
      <c r="M25" s="462"/>
      <c r="N25" s="462"/>
      <c r="O25" s="462"/>
      <c r="P25" s="462"/>
      <c r="Q25" s="462"/>
      <c r="R25" s="462"/>
      <c r="S25" s="462"/>
      <c r="T25" s="46"/>
    </row>
    <row r="26" spans="2:20" ht="16.5" customHeight="1">
      <c r="B26" s="3"/>
      <c r="C26" s="7"/>
      <c r="D26" s="3"/>
      <c r="E26" s="3"/>
      <c r="F26" s="3"/>
      <c r="G26" s="3"/>
      <c r="H26" s="3"/>
      <c r="I26" s="3"/>
      <c r="J26" s="3"/>
      <c r="K26" s="46"/>
      <c r="L26" s="46"/>
      <c r="M26" s="46"/>
      <c r="N26" s="46"/>
      <c r="O26" s="46"/>
      <c r="P26" s="46"/>
      <c r="Q26" s="46"/>
      <c r="R26" s="46"/>
      <c r="S26" s="46"/>
      <c r="T26" s="46"/>
    </row>
    <row r="27" spans="2:20" ht="16.5" customHeight="1">
      <c r="B27" s="3"/>
      <c r="C27" s="6" t="s">
        <v>379</v>
      </c>
      <c r="D27" s="3"/>
      <c r="E27" s="3"/>
      <c r="F27" s="3"/>
      <c r="G27" s="3"/>
      <c r="H27" s="3"/>
      <c r="I27" s="3"/>
      <c r="J27" s="3"/>
      <c r="K27" s="463" t="s">
        <v>380</v>
      </c>
      <c r="L27" s="463"/>
      <c r="M27" s="463"/>
      <c r="N27" s="463"/>
      <c r="O27" s="463"/>
      <c r="P27" s="463"/>
      <c r="Q27" s="463"/>
      <c r="R27" s="463"/>
      <c r="S27" s="463"/>
      <c r="T27" s="45"/>
    </row>
    <row r="28" spans="2:20" ht="16.5" customHeight="1">
      <c r="B28" s="3"/>
      <c r="C28" s="6"/>
      <c r="D28" s="3"/>
      <c r="E28" s="3"/>
      <c r="F28" s="3"/>
      <c r="G28" s="3"/>
      <c r="H28" s="3"/>
      <c r="I28" s="3"/>
      <c r="J28" s="3"/>
      <c r="K28" s="462" t="s">
        <v>381</v>
      </c>
      <c r="L28" s="462"/>
      <c r="M28" s="462"/>
      <c r="N28" s="462"/>
      <c r="O28" s="462"/>
      <c r="P28" s="462"/>
      <c r="Q28" s="462"/>
      <c r="R28" s="462"/>
      <c r="S28" s="462"/>
      <c r="T28" s="45"/>
    </row>
    <row r="29" spans="2:20" ht="16.5" customHeight="1">
      <c r="B29" s="3"/>
      <c r="C29" s="6"/>
      <c r="D29" s="3"/>
      <c r="E29" s="3"/>
      <c r="F29" s="3"/>
      <c r="G29" s="3"/>
      <c r="H29" s="3"/>
      <c r="I29" s="3"/>
      <c r="J29" s="3"/>
      <c r="K29" s="46"/>
      <c r="L29" s="46"/>
      <c r="M29" s="46"/>
      <c r="N29" s="46"/>
      <c r="O29" s="46"/>
      <c r="P29" s="46"/>
      <c r="Q29" s="46"/>
      <c r="R29" s="46"/>
      <c r="S29" s="46"/>
      <c r="T29" s="45"/>
    </row>
    <row r="30" spans="2:20" ht="16.5" customHeight="1">
      <c r="B30" s="3"/>
      <c r="C30" s="6" t="s">
        <v>382</v>
      </c>
      <c r="D30" s="3"/>
      <c r="E30" s="3"/>
      <c r="F30" s="3"/>
      <c r="G30" s="3"/>
      <c r="H30" s="3"/>
      <c r="I30" s="3"/>
      <c r="J30" s="3"/>
      <c r="K30" s="463" t="s">
        <v>383</v>
      </c>
      <c r="L30" s="463"/>
      <c r="M30" s="463"/>
      <c r="N30" s="463"/>
      <c r="O30" s="463"/>
      <c r="P30" s="463"/>
      <c r="Q30" s="463"/>
      <c r="R30" s="463"/>
      <c r="S30" s="463"/>
      <c r="T30" s="45"/>
    </row>
    <row r="31" spans="2:20" ht="16.5" customHeight="1">
      <c r="B31" s="3"/>
      <c r="C31" s="7"/>
      <c r="D31" s="3"/>
      <c r="E31" s="3"/>
      <c r="F31" s="3"/>
      <c r="G31" s="3"/>
      <c r="H31" s="3"/>
      <c r="I31" s="3"/>
      <c r="J31" s="3"/>
      <c r="K31" s="462" t="s">
        <v>384</v>
      </c>
      <c r="L31" s="462"/>
      <c r="M31" s="462"/>
      <c r="N31" s="462"/>
      <c r="O31" s="462"/>
      <c r="P31" s="462"/>
      <c r="Q31" s="462"/>
      <c r="R31" s="462"/>
      <c r="S31" s="462"/>
      <c r="T31" s="3"/>
    </row>
    <row r="32" spans="2:20" ht="16.5" customHeight="1">
      <c r="B32" s="3"/>
      <c r="C32" s="7"/>
      <c r="D32" s="3"/>
      <c r="E32" s="3"/>
      <c r="F32" s="3"/>
      <c r="G32" s="3"/>
      <c r="H32" s="3"/>
      <c r="I32" s="3"/>
      <c r="J32" s="3"/>
      <c r="K32" s="46"/>
      <c r="L32" s="46"/>
      <c r="M32" s="46"/>
      <c r="N32" s="46"/>
      <c r="O32" s="46"/>
      <c r="P32" s="46"/>
      <c r="Q32" s="46"/>
      <c r="R32" s="46"/>
      <c r="S32" s="46"/>
      <c r="T32" s="46"/>
    </row>
    <row r="33" spans="2:20" ht="16.5" customHeight="1">
      <c r="B33" s="3"/>
      <c r="C33" s="6" t="s">
        <v>385</v>
      </c>
      <c r="D33" s="3"/>
      <c r="E33" s="3"/>
      <c r="F33" s="3"/>
      <c r="G33" s="3"/>
      <c r="H33" s="3"/>
      <c r="I33" s="3"/>
      <c r="J33" s="3"/>
      <c r="K33" s="465" t="s">
        <v>386</v>
      </c>
      <c r="L33" s="465"/>
      <c r="M33" s="465"/>
      <c r="N33" s="465"/>
      <c r="O33" s="465"/>
      <c r="P33" s="465"/>
      <c r="Q33" s="465"/>
      <c r="R33" s="465"/>
      <c r="S33" s="465"/>
      <c r="T33" s="45"/>
    </row>
    <row r="34" spans="2:20" ht="16.5" customHeight="1">
      <c r="B34" s="3"/>
      <c r="C34" s="7"/>
      <c r="D34" s="3"/>
      <c r="E34" s="3"/>
      <c r="F34" s="3"/>
      <c r="G34" s="3"/>
      <c r="H34" s="3"/>
      <c r="I34" s="3"/>
      <c r="J34" s="3"/>
      <c r="K34" s="462" t="s">
        <v>387</v>
      </c>
      <c r="L34" s="462"/>
      <c r="M34" s="462"/>
      <c r="N34" s="462"/>
      <c r="O34" s="462"/>
      <c r="P34" s="462"/>
      <c r="Q34" s="462"/>
      <c r="R34" s="462"/>
      <c r="S34" s="462"/>
      <c r="T34" s="3"/>
    </row>
    <row r="35" spans="2:20" ht="16.5" customHeight="1">
      <c r="B35" s="3"/>
      <c r="C35" s="7"/>
      <c r="D35" s="3"/>
      <c r="E35" s="3"/>
      <c r="F35" s="3"/>
      <c r="G35" s="3"/>
      <c r="H35" s="3"/>
      <c r="I35" s="3"/>
      <c r="J35" s="3"/>
      <c r="K35" s="46"/>
      <c r="L35" s="46"/>
      <c r="M35" s="46"/>
      <c r="N35" s="46"/>
      <c r="O35" s="46"/>
      <c r="P35" s="46"/>
      <c r="Q35" s="46"/>
      <c r="R35" s="46"/>
      <c r="S35" s="46"/>
      <c r="T35" s="3"/>
    </row>
    <row r="36" spans="2:20" ht="16.5" customHeight="1">
      <c r="B36" s="3"/>
      <c r="C36" s="6" t="s">
        <v>388</v>
      </c>
      <c r="D36" s="3"/>
      <c r="E36" s="3"/>
      <c r="F36" s="3"/>
      <c r="G36" s="3"/>
      <c r="H36" s="3"/>
      <c r="I36" s="3"/>
      <c r="J36" s="3"/>
      <c r="K36" s="465" t="s">
        <v>389</v>
      </c>
      <c r="L36" s="465"/>
      <c r="M36" s="465"/>
      <c r="N36" s="465"/>
      <c r="O36" s="465"/>
      <c r="P36" s="465"/>
      <c r="Q36" s="465"/>
      <c r="R36" s="465"/>
      <c r="S36" s="465"/>
      <c r="T36" s="45"/>
    </row>
    <row r="37" spans="2:20" ht="16.5" customHeight="1">
      <c r="B37" s="3"/>
      <c r="C37" s="7"/>
      <c r="D37" s="3"/>
      <c r="E37" s="3"/>
      <c r="F37" s="3"/>
      <c r="G37" s="3"/>
      <c r="H37" s="3"/>
      <c r="I37" s="3"/>
      <c r="J37" s="3"/>
      <c r="K37" s="462" t="s">
        <v>390</v>
      </c>
      <c r="L37" s="462"/>
      <c r="M37" s="462"/>
      <c r="N37" s="462"/>
      <c r="O37" s="462"/>
      <c r="P37" s="462"/>
      <c r="Q37" s="462"/>
      <c r="R37" s="462"/>
      <c r="S37" s="462"/>
      <c r="T37" s="3"/>
    </row>
    <row r="38" spans="2:20" ht="16.5" customHeight="1">
      <c r="B38" s="3"/>
      <c r="C38" s="3"/>
      <c r="D38" s="3"/>
      <c r="E38" s="3"/>
      <c r="F38" s="3"/>
      <c r="G38" s="3"/>
      <c r="H38" s="3"/>
      <c r="I38" s="3"/>
      <c r="J38" s="3"/>
      <c r="K38" s="3"/>
      <c r="L38" s="3"/>
      <c r="M38" s="3"/>
      <c r="N38" s="3"/>
      <c r="O38" s="3"/>
      <c r="P38" s="3"/>
      <c r="Q38" s="3"/>
      <c r="R38" s="3"/>
      <c r="S38" s="3"/>
      <c r="T38" s="3"/>
    </row>
    <row r="39" spans="2:20" ht="16.5" customHeight="1">
      <c r="B39" s="3"/>
      <c r="C39" s="6" t="s">
        <v>391</v>
      </c>
      <c r="D39" s="3"/>
      <c r="E39" s="3"/>
      <c r="F39" s="3"/>
      <c r="G39" s="3"/>
      <c r="H39" s="3"/>
      <c r="I39" s="3"/>
      <c r="J39" s="3"/>
      <c r="K39" s="463" t="s">
        <v>392</v>
      </c>
      <c r="L39" s="463"/>
      <c r="M39" s="463"/>
      <c r="N39" s="463"/>
      <c r="O39" s="463"/>
      <c r="P39" s="463"/>
      <c r="Q39" s="463"/>
      <c r="R39" s="463"/>
      <c r="S39" s="463"/>
      <c r="T39" s="45"/>
    </row>
    <row r="40" spans="2:20" ht="16.5" customHeight="1">
      <c r="B40" s="3"/>
      <c r="C40" s="7"/>
      <c r="D40" s="3"/>
      <c r="E40" s="3"/>
      <c r="F40" s="3"/>
      <c r="G40" s="3"/>
      <c r="H40" s="3"/>
      <c r="I40" s="3"/>
      <c r="J40" s="3"/>
      <c r="K40" s="8" t="s">
        <v>393</v>
      </c>
      <c r="L40" s="3"/>
      <c r="M40" s="3"/>
      <c r="N40" s="8"/>
      <c r="O40" s="8"/>
      <c r="P40" s="8"/>
      <c r="Q40" s="8"/>
      <c r="R40" s="8"/>
      <c r="S40" s="8"/>
      <c r="T40" s="8"/>
    </row>
    <row r="41" spans="2:20" ht="16.5" customHeight="1">
      <c r="B41" s="3"/>
      <c r="C41" s="3"/>
      <c r="D41" s="3"/>
      <c r="E41" s="3"/>
      <c r="F41" s="3"/>
      <c r="G41" s="3"/>
      <c r="H41" s="3"/>
      <c r="I41" s="3"/>
      <c r="J41" s="3"/>
      <c r="K41" s="3"/>
      <c r="L41" s="3"/>
      <c r="M41" s="3"/>
      <c r="N41" s="3"/>
      <c r="O41" s="3"/>
      <c r="P41" s="3"/>
      <c r="Q41" s="3"/>
      <c r="R41" s="3"/>
      <c r="S41" s="3"/>
      <c r="T41" s="3"/>
    </row>
    <row r="42" spans="2:20" ht="16.5" customHeight="1">
      <c r="B42" s="3"/>
      <c r="C42" s="3"/>
      <c r="D42" s="3"/>
      <c r="E42" s="3"/>
      <c r="F42" s="3"/>
      <c r="G42" s="3"/>
      <c r="H42" s="3"/>
      <c r="I42" s="3"/>
      <c r="J42" s="3"/>
      <c r="K42" s="463" t="s">
        <v>371</v>
      </c>
      <c r="L42" s="463"/>
      <c r="M42" s="463"/>
      <c r="N42" s="463"/>
      <c r="O42" s="463"/>
      <c r="P42" s="463"/>
      <c r="Q42" s="463"/>
      <c r="R42" s="3"/>
      <c r="S42" s="47" t="s">
        <v>394</v>
      </c>
      <c r="T42" s="45"/>
    </row>
    <row r="43" spans="2:20" ht="16.5" customHeight="1">
      <c r="B43" s="3"/>
      <c r="C43" s="3"/>
      <c r="D43" s="3"/>
      <c r="E43" s="3"/>
      <c r="F43" s="3"/>
      <c r="G43" s="3"/>
      <c r="H43" s="3"/>
      <c r="I43" s="3"/>
      <c r="J43" s="3"/>
      <c r="K43" s="8" t="s">
        <v>395</v>
      </c>
      <c r="L43" s="3"/>
      <c r="M43" s="3"/>
      <c r="N43" s="3"/>
      <c r="O43" s="3"/>
      <c r="P43" s="3"/>
      <c r="Q43" s="3"/>
      <c r="R43" s="3"/>
      <c r="S43" s="8" t="s">
        <v>396</v>
      </c>
      <c r="T43" s="8"/>
    </row>
    <row r="44" spans="2:20" ht="16.5" customHeight="1">
      <c r="B44" s="3"/>
      <c r="C44" s="3"/>
      <c r="D44" s="3"/>
      <c r="E44" s="3"/>
      <c r="F44" s="3"/>
      <c r="G44" s="3"/>
      <c r="H44" s="3"/>
      <c r="I44" s="3"/>
      <c r="J44" s="3"/>
      <c r="K44" s="3"/>
      <c r="L44" s="3"/>
      <c r="M44" s="3"/>
      <c r="N44" s="3"/>
      <c r="O44" s="3"/>
      <c r="P44" s="3"/>
      <c r="Q44" s="3"/>
      <c r="R44" s="3"/>
      <c r="S44" s="3"/>
      <c r="T44" s="3"/>
    </row>
    <row r="45" spans="2:20" ht="16.5" customHeight="1">
      <c r="B45" s="3"/>
      <c r="C45" s="3"/>
      <c r="D45" s="3"/>
      <c r="E45" s="3"/>
      <c r="F45" s="3"/>
      <c r="G45" s="3"/>
      <c r="H45" s="3"/>
      <c r="I45" s="3"/>
      <c r="J45" s="3"/>
      <c r="K45" s="466">
        <v>1016</v>
      </c>
      <c r="L45" s="466"/>
      <c r="M45" s="466"/>
      <c r="N45" s="466"/>
      <c r="O45" s="466"/>
      <c r="P45" s="466"/>
      <c r="Q45" s="466"/>
      <c r="R45" s="466"/>
      <c r="S45" s="466"/>
      <c r="T45" s="45"/>
    </row>
    <row r="46" spans="2:20" ht="16.5" customHeight="1">
      <c r="B46" s="3"/>
      <c r="C46" s="3"/>
      <c r="D46" s="3"/>
      <c r="E46" s="3"/>
      <c r="F46" s="3"/>
      <c r="G46" s="3"/>
      <c r="H46" s="3"/>
      <c r="I46" s="3"/>
      <c r="J46" s="3"/>
      <c r="K46" s="8" t="s">
        <v>397</v>
      </c>
      <c r="L46" s="3"/>
      <c r="M46" s="3"/>
      <c r="N46" s="3"/>
      <c r="O46" s="3"/>
      <c r="P46" s="3"/>
      <c r="Q46" s="3"/>
      <c r="R46" s="3"/>
      <c r="S46" s="3"/>
      <c r="T46" s="3"/>
    </row>
    <row r="47" spans="2:20" ht="16.5" customHeight="1">
      <c r="B47" s="3"/>
      <c r="C47" s="3"/>
      <c r="D47" s="3"/>
      <c r="E47" s="3"/>
      <c r="F47" s="3"/>
      <c r="G47" s="3"/>
      <c r="H47" s="3"/>
      <c r="I47" s="3"/>
      <c r="J47" s="3"/>
      <c r="K47" s="8"/>
      <c r="L47" s="3"/>
      <c r="M47" s="3"/>
      <c r="N47" s="3"/>
      <c r="O47" s="3"/>
      <c r="P47" s="3"/>
      <c r="Q47" s="3"/>
      <c r="R47" s="3"/>
      <c r="S47" s="3"/>
      <c r="T47" s="3"/>
    </row>
    <row r="48" spans="2:20" ht="16.5" customHeight="1">
      <c r="B48" s="3"/>
      <c r="C48" s="6" t="s">
        <v>398</v>
      </c>
      <c r="D48" s="3"/>
      <c r="E48" s="3"/>
      <c r="F48" s="3"/>
      <c r="G48" s="3"/>
      <c r="H48" s="3"/>
      <c r="I48" s="3"/>
      <c r="J48" s="3"/>
      <c r="K48" s="467">
        <v>4409724.75</v>
      </c>
      <c r="L48" s="467"/>
      <c r="M48" s="467"/>
      <c r="N48" s="467"/>
      <c r="O48" s="467"/>
      <c r="P48" s="467"/>
      <c r="Q48" s="467"/>
      <c r="R48" s="467"/>
      <c r="S48" s="467"/>
      <c r="T48" s="45"/>
    </row>
    <row r="49" spans="2:20" ht="16.5" customHeight="1">
      <c r="B49" s="3"/>
      <c r="C49" s="7"/>
      <c r="D49" s="3"/>
      <c r="E49" s="3"/>
      <c r="F49" s="3"/>
      <c r="G49" s="3"/>
      <c r="H49" s="3"/>
      <c r="I49" s="3"/>
      <c r="J49" s="3"/>
      <c r="K49" s="462" t="s">
        <v>399</v>
      </c>
      <c r="L49" s="462"/>
      <c r="M49" s="462"/>
      <c r="N49" s="462"/>
      <c r="O49" s="462"/>
      <c r="P49" s="462"/>
      <c r="Q49" s="462"/>
      <c r="R49" s="462"/>
      <c r="S49" s="462"/>
      <c r="T49" s="3"/>
    </row>
    <row r="50" spans="2:20" ht="16.5" customHeight="1">
      <c r="B50" s="3"/>
      <c r="C50" s="7"/>
      <c r="D50" s="3"/>
      <c r="E50" s="3"/>
      <c r="F50" s="3"/>
      <c r="G50" s="3"/>
      <c r="H50" s="3"/>
      <c r="I50" s="3"/>
      <c r="J50" s="3"/>
      <c r="K50" s="46"/>
      <c r="L50" s="46"/>
      <c r="M50" s="46"/>
      <c r="N50" s="46"/>
      <c r="O50" s="46"/>
      <c r="P50" s="46"/>
      <c r="Q50" s="46"/>
      <c r="R50" s="46"/>
      <c r="S50" s="46"/>
      <c r="T50" s="3"/>
    </row>
    <row r="51" spans="2:20" ht="16.5" customHeight="1">
      <c r="B51" s="3"/>
      <c r="C51" s="6"/>
      <c r="D51" s="3"/>
      <c r="E51" s="3"/>
      <c r="F51" s="3"/>
      <c r="G51" s="3"/>
      <c r="H51" s="3"/>
      <c r="I51" s="3"/>
      <c r="J51" s="3"/>
      <c r="K51" s="8"/>
      <c r="L51" s="3"/>
      <c r="M51" s="3"/>
      <c r="N51" s="3"/>
      <c r="O51" s="3"/>
      <c r="P51" s="8"/>
      <c r="Q51" s="45"/>
      <c r="R51" s="45"/>
      <c r="S51" s="45"/>
      <c r="T51" s="45"/>
    </row>
    <row r="52" spans="2:20" ht="16.5" customHeight="1">
      <c r="B52" s="3"/>
      <c r="C52" s="6" t="s">
        <v>400</v>
      </c>
      <c r="D52" s="3"/>
      <c r="E52" s="3"/>
      <c r="F52" s="3"/>
      <c r="G52" s="3"/>
      <c r="H52" s="3"/>
      <c r="I52" s="3"/>
      <c r="J52" s="3"/>
      <c r="K52" s="463" t="s">
        <v>401</v>
      </c>
      <c r="L52" s="463"/>
      <c r="M52" s="463"/>
      <c r="N52" s="463"/>
      <c r="O52" s="463"/>
      <c r="P52" s="48"/>
      <c r="Q52" s="463" t="s">
        <v>402</v>
      </c>
      <c r="R52" s="463"/>
      <c r="S52" s="463"/>
      <c r="T52" s="45"/>
    </row>
    <row r="53" spans="2:20" ht="16.5" customHeight="1">
      <c r="B53" s="3"/>
      <c r="C53" s="7"/>
      <c r="D53" s="3"/>
      <c r="E53" s="3"/>
      <c r="F53" s="3"/>
      <c r="G53" s="3"/>
      <c r="H53" s="3"/>
      <c r="I53" s="3"/>
      <c r="J53" s="3"/>
      <c r="K53" s="8" t="s">
        <v>403</v>
      </c>
      <c r="L53" s="3"/>
      <c r="M53" s="3"/>
      <c r="N53" s="3"/>
      <c r="O53" s="3"/>
      <c r="P53" s="3"/>
      <c r="Q53" s="8" t="s">
        <v>404</v>
      </c>
      <c r="R53" s="3"/>
      <c r="S53" s="3"/>
      <c r="T53" s="3"/>
    </row>
    <row r="54" spans="2:20" ht="16.5" customHeight="1">
      <c r="B54" s="3"/>
      <c r="C54" s="7"/>
      <c r="D54" s="3"/>
      <c r="E54" s="3"/>
      <c r="F54" s="3"/>
      <c r="G54" s="3"/>
      <c r="H54" s="3"/>
      <c r="I54" s="3"/>
      <c r="J54" s="3"/>
      <c r="K54" s="3"/>
      <c r="L54" s="3"/>
      <c r="M54" s="8"/>
      <c r="N54" s="3"/>
      <c r="O54" s="3"/>
      <c r="P54" s="3"/>
      <c r="Q54" s="8"/>
      <c r="R54" s="3"/>
      <c r="S54" s="3"/>
      <c r="T54" s="3"/>
    </row>
    <row r="55" spans="2:20" ht="16.5" customHeight="1">
      <c r="B55" s="3"/>
      <c r="C55" s="7"/>
      <c r="D55" s="3"/>
      <c r="E55" s="3"/>
      <c r="F55" s="3"/>
      <c r="G55" s="3"/>
      <c r="H55" s="3"/>
      <c r="I55" s="3"/>
      <c r="J55" s="3"/>
      <c r="K55" s="464" t="s">
        <v>377</v>
      </c>
      <c r="L55" s="464"/>
      <c r="M55" s="464"/>
      <c r="N55" s="464"/>
      <c r="O55" s="464"/>
      <c r="P55" s="464"/>
      <c r="Q55" s="464"/>
      <c r="R55" s="464"/>
      <c r="S55" s="464"/>
      <c r="T55" s="45"/>
    </row>
    <row r="56" spans="2:20" ht="18">
      <c r="B56" s="3"/>
      <c r="C56" s="7"/>
      <c r="D56" s="3"/>
      <c r="E56" s="3"/>
      <c r="F56" s="3"/>
      <c r="G56" s="3"/>
      <c r="H56" s="3"/>
      <c r="I56" s="3"/>
      <c r="J56" s="3"/>
      <c r="K56" s="8" t="s">
        <v>405</v>
      </c>
      <c r="L56" s="45"/>
      <c r="M56" s="45"/>
      <c r="N56" s="45"/>
      <c r="O56" s="45"/>
      <c r="P56" s="45"/>
      <c r="Q56" s="45"/>
      <c r="R56" s="45"/>
      <c r="S56" s="45"/>
      <c r="T56" s="45"/>
    </row>
    <row r="57" spans="2:20" ht="18">
      <c r="B57" s="3"/>
      <c r="C57" s="7"/>
      <c r="D57" s="3"/>
      <c r="E57" s="3"/>
      <c r="F57" s="3"/>
      <c r="G57" s="3"/>
      <c r="H57" s="3"/>
      <c r="I57" s="3"/>
      <c r="J57" s="3"/>
      <c r="K57" s="49"/>
      <c r="L57" s="45"/>
      <c r="M57" s="45"/>
      <c r="N57" s="45"/>
      <c r="O57" s="45"/>
      <c r="P57" s="45"/>
      <c r="Q57" s="45"/>
      <c r="R57" s="45"/>
      <c r="S57" s="45"/>
      <c r="T57" s="45"/>
    </row>
    <row r="58" spans="2:20" ht="14.25" customHeight="1"/>
    <row r="68" ht="14.25" hidden="1" customHeight="1"/>
    <row r="69" ht="14.25" hidden="1" customHeight="1"/>
    <row r="72" ht="19.5" hidden="1" customHeight="1"/>
  </sheetData>
  <sheetProtection password="96EB" sheet="1" objects="1" scenarios="1" selectLockedCells="1" selectUnlockedCells="1"/>
  <mergeCells count="27">
    <mergeCell ref="K55:S55"/>
    <mergeCell ref="K42:Q42"/>
    <mergeCell ref="K45:S45"/>
    <mergeCell ref="K48:S48"/>
    <mergeCell ref="K49:S49"/>
    <mergeCell ref="K52:O52"/>
    <mergeCell ref="Q52:S52"/>
    <mergeCell ref="K33:S33"/>
    <mergeCell ref="K34:S34"/>
    <mergeCell ref="K36:S36"/>
    <mergeCell ref="K37:S37"/>
    <mergeCell ref="K39:S39"/>
    <mergeCell ref="K25:S25"/>
    <mergeCell ref="K27:S27"/>
    <mergeCell ref="K28:S28"/>
    <mergeCell ref="K30:S30"/>
    <mergeCell ref="K31:S31"/>
    <mergeCell ref="K18:S18"/>
    <mergeCell ref="K19:S19"/>
    <mergeCell ref="K21:S21"/>
    <mergeCell ref="K22:S22"/>
    <mergeCell ref="K24:S24"/>
    <mergeCell ref="P3:S7"/>
    <mergeCell ref="K12:S12"/>
    <mergeCell ref="K13:S13"/>
    <mergeCell ref="K15:S15"/>
    <mergeCell ref="K16:S16"/>
  </mergeCells>
  <hyperlinks>
    <hyperlink ref="K21" r:id="rId1"/>
    <hyperlink ref="K24" r:id="rId2"/>
    <hyperlink ref="K55" r:id="rId3"/>
  </hyperlinks>
  <pageMargins left="0" right="0" top="0" bottom="0" header="0.511811023622047" footer="0.511811023622047"/>
  <pageSetup paperSize="9" scale="71" fitToHeight="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472C4"/>
    <pageSetUpPr fitToPage="1"/>
  </sheetPr>
  <dimension ref="A1:AMJ340"/>
  <sheetViews>
    <sheetView topLeftCell="A199" zoomScale="73" zoomScaleNormal="73" workbookViewId="0">
      <selection activeCell="AMM307" sqref="AMM307"/>
    </sheetView>
  </sheetViews>
  <sheetFormatPr defaultColWidth="8.5703125" defaultRowHeight="15" zeroHeight="1" outlineLevelRow="1"/>
  <cols>
    <col min="1" max="2" width="1.5703125" style="50" customWidth="1"/>
    <col min="3" max="13" width="8.5703125" style="50"/>
    <col min="14" max="15" width="1.5703125" style="50" customWidth="1"/>
    <col min="16" max="1024" width="8.5703125" hidden="1"/>
  </cols>
  <sheetData>
    <row r="1" spans="2:15"/>
    <row r="2" spans="2:15" ht="15.75">
      <c r="B2" s="51"/>
      <c r="C2" s="52"/>
      <c r="D2" s="52"/>
      <c r="E2" s="52"/>
      <c r="F2" s="52"/>
      <c r="G2" s="52"/>
      <c r="H2" s="52"/>
      <c r="I2" s="52"/>
      <c r="J2" s="52"/>
      <c r="K2" s="52"/>
      <c r="L2" s="52"/>
      <c r="M2" s="52"/>
      <c r="N2" s="51"/>
      <c r="O2" s="53"/>
    </row>
    <row r="3" spans="2:15" ht="14.25" customHeight="1">
      <c r="B3" s="51"/>
      <c r="C3" s="468" t="s">
        <v>406</v>
      </c>
      <c r="D3" s="468"/>
      <c r="E3" s="468"/>
      <c r="F3" s="468"/>
      <c r="G3" s="468"/>
      <c r="H3" s="468"/>
      <c r="I3" s="468"/>
      <c r="J3" s="468"/>
      <c r="K3" s="468"/>
      <c r="L3" s="468"/>
      <c r="M3" s="468"/>
      <c r="N3" s="51"/>
      <c r="O3" s="53"/>
    </row>
    <row r="4" spans="2:15">
      <c r="B4" s="51"/>
      <c r="C4" s="468"/>
      <c r="D4" s="468"/>
      <c r="E4" s="468"/>
      <c r="F4" s="468"/>
      <c r="G4" s="468"/>
      <c r="H4" s="468"/>
      <c r="I4" s="468"/>
      <c r="J4" s="468"/>
      <c r="K4" s="468"/>
      <c r="L4" s="468"/>
      <c r="M4" s="468"/>
      <c r="N4" s="51"/>
      <c r="O4" s="53"/>
    </row>
    <row r="5" spans="2:15" ht="15.75">
      <c r="B5" s="51"/>
      <c r="C5" s="54"/>
      <c r="D5" s="51"/>
      <c r="E5" s="469" t="s">
        <v>407</v>
      </c>
      <c r="F5" s="469"/>
      <c r="G5" s="469"/>
      <c r="H5" s="469"/>
      <c r="I5" s="469"/>
      <c r="J5" s="469"/>
      <c r="K5" s="469"/>
      <c r="L5" s="51"/>
      <c r="M5" s="51"/>
      <c r="N5" s="51"/>
    </row>
    <row r="6" spans="2:15">
      <c r="B6" s="51"/>
      <c r="C6" s="55"/>
      <c r="D6" s="56"/>
      <c r="E6" s="57"/>
      <c r="F6" s="57"/>
      <c r="G6" s="57"/>
      <c r="H6" s="57"/>
      <c r="I6" s="57"/>
      <c r="J6" s="57"/>
      <c r="K6" s="57"/>
      <c r="L6" s="56"/>
      <c r="M6" s="56"/>
      <c r="N6" s="51"/>
    </row>
    <row r="7" spans="2:15">
      <c r="B7" s="51"/>
      <c r="C7" s="54"/>
      <c r="D7" s="51"/>
      <c r="E7" s="58"/>
      <c r="F7" s="58"/>
      <c r="G7" s="58"/>
      <c r="H7" s="58"/>
      <c r="I7" s="58"/>
      <c r="J7" s="51"/>
      <c r="K7" s="51"/>
      <c r="L7" s="51"/>
      <c r="M7" s="51"/>
      <c r="N7" s="51"/>
    </row>
    <row r="8" spans="2:15">
      <c r="B8" s="51"/>
      <c r="C8" s="59" t="s">
        <v>408</v>
      </c>
      <c r="D8" s="60"/>
      <c r="E8" s="51"/>
      <c r="F8" s="51"/>
      <c r="G8" s="51"/>
      <c r="H8" s="51"/>
      <c r="I8" s="51"/>
      <c r="J8" s="51"/>
      <c r="K8" s="51"/>
      <c r="L8" s="51"/>
      <c r="M8" s="61"/>
      <c r="N8" s="51"/>
      <c r="O8" s="62"/>
    </row>
    <row r="9" spans="2:15" ht="14.25" customHeight="1" outlineLevel="1">
      <c r="B9" s="51"/>
      <c r="C9" s="470" t="s">
        <v>409</v>
      </c>
      <c r="D9" s="470"/>
      <c r="E9" s="470"/>
      <c r="F9" s="470"/>
      <c r="G9" s="470"/>
      <c r="H9" s="470"/>
      <c r="I9" s="470"/>
      <c r="J9" s="470"/>
      <c r="K9" s="470"/>
      <c r="L9" s="470"/>
      <c r="M9" s="470"/>
      <c r="N9" s="51"/>
      <c r="O9" s="63"/>
    </row>
    <row r="10" spans="2:15" outlineLevel="1">
      <c r="B10" s="51"/>
      <c r="C10" s="470"/>
      <c r="D10" s="470"/>
      <c r="E10" s="470"/>
      <c r="F10" s="470"/>
      <c r="G10" s="470"/>
      <c r="H10" s="470"/>
      <c r="I10" s="470"/>
      <c r="J10" s="470"/>
      <c r="K10" s="470"/>
      <c r="L10" s="470"/>
      <c r="M10" s="470"/>
      <c r="N10" s="51"/>
    </row>
    <row r="11" spans="2:15" ht="25.5" customHeight="1" outlineLevel="1">
      <c r="B11" s="51"/>
      <c r="C11" s="470"/>
      <c r="D11" s="470"/>
      <c r="E11" s="470"/>
      <c r="F11" s="470"/>
      <c r="G11" s="470"/>
      <c r="H11" s="470"/>
      <c r="I11" s="470"/>
      <c r="J11" s="470"/>
      <c r="K11" s="470"/>
      <c r="L11" s="470"/>
      <c r="M11" s="470"/>
      <c r="N11" s="51"/>
      <c r="O11" s="64"/>
    </row>
    <row r="12" spans="2:15" outlineLevel="1">
      <c r="B12" s="51"/>
      <c r="C12" s="51"/>
      <c r="D12" s="65"/>
      <c r="E12" s="65"/>
      <c r="F12" s="65"/>
      <c r="G12" s="65"/>
      <c r="H12" s="65"/>
      <c r="I12" s="65"/>
      <c r="J12" s="65"/>
      <c r="K12" s="65"/>
      <c r="L12" s="65"/>
      <c r="M12" s="65"/>
      <c r="N12" s="51"/>
    </row>
    <row r="13" spans="2:15" ht="12.75" customHeight="1" outlineLevel="1">
      <c r="B13" s="51"/>
      <c r="C13" s="471" t="s">
        <v>410</v>
      </c>
      <c r="D13" s="471"/>
      <c r="E13" s="471"/>
      <c r="F13" s="471"/>
      <c r="G13" s="471"/>
      <c r="H13" s="471"/>
      <c r="I13" s="471"/>
      <c r="J13" s="471"/>
      <c r="K13" s="471"/>
      <c r="L13" s="471"/>
      <c r="M13" s="471"/>
      <c r="N13" s="51"/>
      <c r="O13" s="66"/>
    </row>
    <row r="14" spans="2:15" outlineLevel="1">
      <c r="B14" s="51"/>
      <c r="C14" s="471"/>
      <c r="D14" s="471"/>
      <c r="E14" s="471"/>
      <c r="F14" s="471"/>
      <c r="G14" s="471"/>
      <c r="H14" s="471"/>
      <c r="I14" s="471"/>
      <c r="J14" s="471"/>
      <c r="K14" s="471"/>
      <c r="L14" s="471"/>
      <c r="M14" s="471"/>
      <c r="N14" s="51"/>
      <c r="O14" s="66"/>
    </row>
    <row r="15" spans="2:15" outlineLevel="1">
      <c r="B15" s="51"/>
      <c r="C15" s="471"/>
      <c r="D15" s="471"/>
      <c r="E15" s="471"/>
      <c r="F15" s="471"/>
      <c r="G15" s="471"/>
      <c r="H15" s="471"/>
      <c r="I15" s="471"/>
      <c r="J15" s="471"/>
      <c r="K15" s="471"/>
      <c r="L15" s="471"/>
      <c r="M15" s="471"/>
      <c r="N15" s="51"/>
      <c r="O15" s="66"/>
    </row>
    <row r="16" spans="2:15" outlineLevel="1">
      <c r="B16" s="51"/>
      <c r="C16" s="471"/>
      <c r="D16" s="471"/>
      <c r="E16" s="471"/>
      <c r="F16" s="471"/>
      <c r="G16" s="471"/>
      <c r="H16" s="471"/>
      <c r="I16" s="471"/>
      <c r="J16" s="471"/>
      <c r="K16" s="471"/>
      <c r="L16" s="471"/>
      <c r="M16" s="471"/>
      <c r="N16" s="51"/>
      <c r="O16" s="66"/>
    </row>
    <row r="17" spans="2:15" outlineLevel="1">
      <c r="B17" s="51"/>
      <c r="C17" s="471"/>
      <c r="D17" s="471"/>
      <c r="E17" s="471"/>
      <c r="F17" s="471"/>
      <c r="G17" s="471"/>
      <c r="H17" s="471"/>
      <c r="I17" s="471"/>
      <c r="J17" s="471"/>
      <c r="K17" s="471"/>
      <c r="L17" s="471"/>
      <c r="M17" s="471"/>
      <c r="N17" s="51"/>
      <c r="O17" s="66"/>
    </row>
    <row r="18" spans="2:15" outlineLevel="1">
      <c r="B18" s="51"/>
      <c r="C18" s="471"/>
      <c r="D18" s="471"/>
      <c r="E18" s="471"/>
      <c r="F18" s="471"/>
      <c r="G18" s="471"/>
      <c r="H18" s="471"/>
      <c r="I18" s="471"/>
      <c r="J18" s="471"/>
      <c r="K18" s="471"/>
      <c r="L18" s="471"/>
      <c r="M18" s="471"/>
      <c r="N18" s="51"/>
      <c r="O18" s="66"/>
    </row>
    <row r="19" spans="2:15" outlineLevel="1">
      <c r="B19" s="51"/>
      <c r="C19" s="471"/>
      <c r="D19" s="471"/>
      <c r="E19" s="471"/>
      <c r="F19" s="471"/>
      <c r="G19" s="471"/>
      <c r="H19" s="471"/>
      <c r="I19" s="471"/>
      <c r="J19" s="471"/>
      <c r="K19" s="471"/>
      <c r="L19" s="471"/>
      <c r="M19" s="471"/>
      <c r="N19" s="51"/>
      <c r="O19" s="66"/>
    </row>
    <row r="20" spans="2:15" outlineLevel="1">
      <c r="B20" s="51"/>
      <c r="C20" s="471"/>
      <c r="D20" s="471"/>
      <c r="E20" s="471"/>
      <c r="F20" s="471"/>
      <c r="G20" s="471"/>
      <c r="H20" s="471"/>
      <c r="I20" s="471"/>
      <c r="J20" s="471"/>
      <c r="K20" s="471"/>
      <c r="L20" s="471"/>
      <c r="M20" s="471"/>
      <c r="N20" s="51"/>
      <c r="O20" s="63"/>
    </row>
    <row r="21" spans="2:15" outlineLevel="1">
      <c r="B21" s="51"/>
      <c r="C21" s="471"/>
      <c r="D21" s="471"/>
      <c r="E21" s="471"/>
      <c r="F21" s="471"/>
      <c r="G21" s="471"/>
      <c r="H21" s="471"/>
      <c r="I21" s="471"/>
      <c r="J21" s="471"/>
      <c r="K21" s="471"/>
      <c r="L21" s="471"/>
      <c r="M21" s="471"/>
      <c r="N21" s="51"/>
      <c r="O21" s="67"/>
    </row>
    <row r="22" spans="2:15" outlineLevel="1">
      <c r="B22" s="51"/>
      <c r="C22" s="471"/>
      <c r="D22" s="471"/>
      <c r="E22" s="471"/>
      <c r="F22" s="471"/>
      <c r="G22" s="471"/>
      <c r="H22" s="471"/>
      <c r="I22" s="471"/>
      <c r="J22" s="471"/>
      <c r="K22" s="471"/>
      <c r="L22" s="471"/>
      <c r="M22" s="471"/>
      <c r="N22" s="51"/>
      <c r="O22" s="64"/>
    </row>
    <row r="23" spans="2:15" outlineLevel="1">
      <c r="B23" s="51"/>
      <c r="C23" s="471"/>
      <c r="D23" s="471"/>
      <c r="E23" s="471"/>
      <c r="F23" s="471"/>
      <c r="G23" s="471"/>
      <c r="H23" s="471"/>
      <c r="I23" s="471"/>
      <c r="J23" s="471"/>
      <c r="K23" s="471"/>
      <c r="L23" s="471"/>
      <c r="M23" s="471"/>
      <c r="N23" s="51"/>
    </row>
    <row r="24" spans="2:15" outlineLevel="1">
      <c r="B24" s="51"/>
      <c r="C24" s="471"/>
      <c r="D24" s="471"/>
      <c r="E24" s="471"/>
      <c r="F24" s="471"/>
      <c r="G24" s="471"/>
      <c r="H24" s="471"/>
      <c r="I24" s="471"/>
      <c r="J24" s="471"/>
      <c r="K24" s="471"/>
      <c r="L24" s="471"/>
      <c r="M24" s="471"/>
      <c r="N24" s="51"/>
    </row>
    <row r="25" spans="2:15" outlineLevel="1">
      <c r="B25" s="51"/>
      <c r="C25" s="471"/>
      <c r="D25" s="471"/>
      <c r="E25" s="471"/>
      <c r="F25" s="471"/>
      <c r="G25" s="471"/>
      <c r="H25" s="471"/>
      <c r="I25" s="471"/>
      <c r="J25" s="471"/>
      <c r="K25" s="471"/>
      <c r="L25" s="471"/>
      <c r="M25" s="471"/>
      <c r="N25" s="51"/>
      <c r="O25" s="64"/>
    </row>
    <row r="26" spans="2:15" outlineLevel="1">
      <c r="B26" s="51"/>
      <c r="C26" s="471"/>
      <c r="D26" s="471"/>
      <c r="E26" s="471"/>
      <c r="F26" s="471"/>
      <c r="G26" s="471"/>
      <c r="H26" s="471"/>
      <c r="I26" s="471"/>
      <c r="J26" s="471"/>
      <c r="K26" s="471"/>
      <c r="L26" s="471"/>
      <c r="M26" s="471"/>
      <c r="N26" s="51"/>
      <c r="O26" s="63"/>
    </row>
    <row r="27" spans="2:15" outlineLevel="1">
      <c r="B27" s="51"/>
      <c r="C27" s="471"/>
      <c r="D27" s="471"/>
      <c r="E27" s="471"/>
      <c r="F27" s="471"/>
      <c r="G27" s="471"/>
      <c r="H27" s="471"/>
      <c r="I27" s="471"/>
      <c r="J27" s="471"/>
      <c r="K27" s="471"/>
      <c r="L27" s="471"/>
      <c r="M27" s="471"/>
      <c r="N27" s="51"/>
    </row>
    <row r="28" spans="2:15" outlineLevel="1">
      <c r="B28" s="51"/>
      <c r="C28" s="471"/>
      <c r="D28" s="471"/>
      <c r="E28" s="471"/>
      <c r="F28" s="471"/>
      <c r="G28" s="471"/>
      <c r="H28" s="471"/>
      <c r="I28" s="471"/>
      <c r="J28" s="471"/>
      <c r="K28" s="471"/>
      <c r="L28" s="471"/>
      <c r="M28" s="471"/>
      <c r="N28" s="51"/>
      <c r="O28" s="64"/>
    </row>
    <row r="29" spans="2:15" outlineLevel="1">
      <c r="B29" s="51"/>
      <c r="C29" s="471"/>
      <c r="D29" s="471"/>
      <c r="E29" s="471"/>
      <c r="F29" s="471"/>
      <c r="G29" s="471"/>
      <c r="H29" s="471"/>
      <c r="I29" s="471"/>
      <c r="J29" s="471"/>
      <c r="K29" s="471"/>
      <c r="L29" s="471"/>
      <c r="M29" s="471"/>
      <c r="N29" s="51"/>
      <c r="O29" s="63"/>
    </row>
    <row r="30" spans="2:15" outlineLevel="1">
      <c r="B30" s="51"/>
      <c r="C30" s="471"/>
      <c r="D30" s="471"/>
      <c r="E30" s="471"/>
      <c r="F30" s="471"/>
      <c r="G30" s="471"/>
      <c r="H30" s="471"/>
      <c r="I30" s="471"/>
      <c r="J30" s="471"/>
      <c r="K30" s="471"/>
      <c r="L30" s="471"/>
      <c r="M30" s="471"/>
      <c r="N30" s="51"/>
      <c r="O30" s="63"/>
    </row>
    <row r="31" spans="2:15" outlineLevel="1">
      <c r="B31" s="51"/>
      <c r="C31" s="471"/>
      <c r="D31" s="471"/>
      <c r="E31" s="471"/>
      <c r="F31" s="471"/>
      <c r="G31" s="471"/>
      <c r="H31" s="471"/>
      <c r="I31" s="471"/>
      <c r="J31" s="471"/>
      <c r="K31" s="471"/>
      <c r="L31" s="471"/>
      <c r="M31" s="471"/>
      <c r="N31" s="51"/>
      <c r="O31" s="63"/>
    </row>
    <row r="32" spans="2:15" outlineLevel="1">
      <c r="B32" s="51"/>
      <c r="C32" s="471"/>
      <c r="D32" s="471"/>
      <c r="E32" s="471"/>
      <c r="F32" s="471"/>
      <c r="G32" s="471"/>
      <c r="H32" s="471"/>
      <c r="I32" s="471"/>
      <c r="J32" s="471"/>
      <c r="K32" s="471"/>
      <c r="L32" s="471"/>
      <c r="M32" s="471"/>
      <c r="N32" s="51"/>
      <c r="O32" s="63"/>
    </row>
    <row r="33" spans="2:15" outlineLevel="1">
      <c r="B33" s="51"/>
      <c r="C33" s="471"/>
      <c r="D33" s="471"/>
      <c r="E33" s="471"/>
      <c r="F33" s="471"/>
      <c r="G33" s="471"/>
      <c r="H33" s="471"/>
      <c r="I33" s="471"/>
      <c r="J33" s="471"/>
      <c r="K33" s="471"/>
      <c r="L33" s="471"/>
      <c r="M33" s="471"/>
      <c r="N33" s="51"/>
      <c r="O33" s="63"/>
    </row>
    <row r="34" spans="2:15" outlineLevel="1">
      <c r="B34" s="51"/>
      <c r="C34" s="471"/>
      <c r="D34" s="471"/>
      <c r="E34" s="471"/>
      <c r="F34" s="471"/>
      <c r="G34" s="471"/>
      <c r="H34" s="471"/>
      <c r="I34" s="471"/>
      <c r="J34" s="471"/>
      <c r="K34" s="471"/>
      <c r="L34" s="471"/>
      <c r="M34" s="471"/>
      <c r="N34" s="51"/>
      <c r="O34" s="63"/>
    </row>
    <row r="35" spans="2:15" outlineLevel="1">
      <c r="B35" s="51"/>
      <c r="C35" s="471"/>
      <c r="D35" s="471"/>
      <c r="E35" s="471"/>
      <c r="F35" s="471"/>
      <c r="G35" s="471"/>
      <c r="H35" s="471"/>
      <c r="I35" s="471"/>
      <c r="J35" s="471"/>
      <c r="K35" s="471"/>
      <c r="L35" s="471"/>
      <c r="M35" s="471"/>
      <c r="N35" s="51"/>
      <c r="O35" s="63"/>
    </row>
    <row r="36" spans="2:15" outlineLevel="1">
      <c r="B36" s="51"/>
      <c r="C36" s="471"/>
      <c r="D36" s="471"/>
      <c r="E36" s="471"/>
      <c r="F36" s="471"/>
      <c r="G36" s="471"/>
      <c r="H36" s="471"/>
      <c r="I36" s="471"/>
      <c r="J36" s="471"/>
      <c r="K36" s="471"/>
      <c r="L36" s="471"/>
      <c r="M36" s="471"/>
      <c r="N36" s="51"/>
      <c r="O36" s="63"/>
    </row>
    <row r="37" spans="2:15" outlineLevel="1">
      <c r="B37" s="51"/>
      <c r="C37" s="471"/>
      <c r="D37" s="471"/>
      <c r="E37" s="471"/>
      <c r="F37" s="471"/>
      <c r="G37" s="471"/>
      <c r="H37" s="471"/>
      <c r="I37" s="471"/>
      <c r="J37" s="471"/>
      <c r="K37" s="471"/>
      <c r="L37" s="471"/>
      <c r="M37" s="471"/>
      <c r="N37" s="51"/>
      <c r="O37" s="63"/>
    </row>
    <row r="38" spans="2:15" outlineLevel="1">
      <c r="B38" s="51"/>
      <c r="C38" s="471"/>
      <c r="D38" s="471"/>
      <c r="E38" s="471"/>
      <c r="F38" s="471"/>
      <c r="G38" s="471"/>
      <c r="H38" s="471"/>
      <c r="I38" s="471"/>
      <c r="J38" s="471"/>
      <c r="K38" s="471"/>
      <c r="L38" s="471"/>
      <c r="M38" s="471"/>
      <c r="N38" s="51"/>
      <c r="O38" s="63"/>
    </row>
    <row r="39" spans="2:15" outlineLevel="1">
      <c r="B39" s="51"/>
      <c r="C39" s="471"/>
      <c r="D39" s="471"/>
      <c r="E39" s="471"/>
      <c r="F39" s="471"/>
      <c r="G39" s="471"/>
      <c r="H39" s="471"/>
      <c r="I39" s="471"/>
      <c r="J39" s="471"/>
      <c r="K39" s="471"/>
      <c r="L39" s="471"/>
      <c r="M39" s="471"/>
      <c r="N39" s="51"/>
    </row>
    <row r="40" spans="2:15" outlineLevel="1">
      <c r="B40" s="51"/>
      <c r="C40" s="471"/>
      <c r="D40" s="471"/>
      <c r="E40" s="471"/>
      <c r="F40" s="471"/>
      <c r="G40" s="471"/>
      <c r="H40" s="471"/>
      <c r="I40" s="471"/>
      <c r="J40" s="471"/>
      <c r="K40" s="471"/>
      <c r="L40" s="471"/>
      <c r="M40" s="471"/>
      <c r="N40" s="51"/>
      <c r="O40" s="64"/>
    </row>
    <row r="41" spans="2:15" outlineLevel="1">
      <c r="B41" s="51"/>
      <c r="C41" s="471"/>
      <c r="D41" s="471"/>
      <c r="E41" s="471"/>
      <c r="F41" s="471"/>
      <c r="G41" s="471"/>
      <c r="H41" s="471"/>
      <c r="I41" s="471"/>
      <c r="J41" s="471"/>
      <c r="K41" s="471"/>
      <c r="L41" s="471"/>
      <c r="M41" s="471"/>
      <c r="N41" s="51"/>
      <c r="O41" s="63"/>
    </row>
    <row r="42" spans="2:15" outlineLevel="1">
      <c r="B42" s="51"/>
      <c r="C42" s="471"/>
      <c r="D42" s="471"/>
      <c r="E42" s="471"/>
      <c r="F42" s="471"/>
      <c r="G42" s="471"/>
      <c r="H42" s="471"/>
      <c r="I42" s="471"/>
      <c r="J42" s="471"/>
      <c r="K42" s="471"/>
      <c r="L42" s="471"/>
      <c r="M42" s="471"/>
      <c r="N42" s="51"/>
      <c r="O42" s="63"/>
    </row>
    <row r="43" spans="2:15" outlineLevel="1">
      <c r="B43" s="51"/>
      <c r="C43" s="471"/>
      <c r="D43" s="471"/>
      <c r="E43" s="471"/>
      <c r="F43" s="471"/>
      <c r="G43" s="471"/>
      <c r="H43" s="471"/>
      <c r="I43" s="471"/>
      <c r="J43" s="471"/>
      <c r="K43" s="471"/>
      <c r="L43" s="471"/>
      <c r="M43" s="471"/>
      <c r="N43" s="51"/>
      <c r="O43" s="64"/>
    </row>
    <row r="44" spans="2:15" outlineLevel="1">
      <c r="B44" s="51"/>
      <c r="C44" s="471"/>
      <c r="D44" s="471"/>
      <c r="E44" s="471"/>
      <c r="F44" s="471"/>
      <c r="G44" s="471"/>
      <c r="H44" s="471"/>
      <c r="I44" s="471"/>
      <c r="J44" s="471"/>
      <c r="K44" s="471"/>
      <c r="L44" s="471"/>
      <c r="M44" s="471"/>
      <c r="N44" s="51"/>
      <c r="O44" s="64"/>
    </row>
    <row r="45" spans="2:15" outlineLevel="1">
      <c r="B45" s="51"/>
      <c r="C45" s="471"/>
      <c r="D45" s="471"/>
      <c r="E45" s="471"/>
      <c r="F45" s="471"/>
      <c r="G45" s="471"/>
      <c r="H45" s="471"/>
      <c r="I45" s="471"/>
      <c r="J45" s="471"/>
      <c r="K45" s="471"/>
      <c r="L45" s="471"/>
      <c r="M45" s="471"/>
      <c r="N45" s="51"/>
      <c r="O45" s="63"/>
    </row>
    <row r="46" spans="2:15" outlineLevel="1">
      <c r="B46" s="51"/>
      <c r="C46" s="471"/>
      <c r="D46" s="471"/>
      <c r="E46" s="471"/>
      <c r="F46" s="471"/>
      <c r="G46" s="471"/>
      <c r="H46" s="471"/>
      <c r="I46" s="471"/>
      <c r="J46" s="471"/>
      <c r="K46" s="471"/>
      <c r="L46" s="471"/>
      <c r="M46" s="471"/>
      <c r="N46" s="51"/>
    </row>
    <row r="47" spans="2:15" outlineLevel="1">
      <c r="B47" s="51"/>
      <c r="C47" s="471"/>
      <c r="D47" s="471"/>
      <c r="E47" s="471"/>
      <c r="F47" s="471"/>
      <c r="G47" s="471"/>
      <c r="H47" s="471"/>
      <c r="I47" s="471"/>
      <c r="J47" s="471"/>
      <c r="K47" s="471"/>
      <c r="L47" s="471"/>
      <c r="M47" s="471"/>
      <c r="N47" s="51"/>
    </row>
    <row r="48" spans="2:15" outlineLevel="1">
      <c r="B48" s="51"/>
      <c r="C48" s="471"/>
      <c r="D48" s="471"/>
      <c r="E48" s="471"/>
      <c r="F48" s="471"/>
      <c r="G48" s="471"/>
      <c r="H48" s="471"/>
      <c r="I48" s="471"/>
      <c r="J48" s="471"/>
      <c r="K48" s="471"/>
      <c r="L48" s="471"/>
      <c r="M48" s="471"/>
      <c r="N48" s="51"/>
    </row>
    <row r="49" spans="2:15" outlineLevel="1">
      <c r="B49" s="51"/>
      <c r="C49" s="471"/>
      <c r="D49" s="471"/>
      <c r="E49" s="471"/>
      <c r="F49" s="471"/>
      <c r="G49" s="471"/>
      <c r="H49" s="471"/>
      <c r="I49" s="471"/>
      <c r="J49" s="471"/>
      <c r="K49" s="471"/>
      <c r="L49" s="471"/>
      <c r="M49" s="471"/>
      <c r="N49" s="51"/>
    </row>
    <row r="50" spans="2:15" outlineLevel="1">
      <c r="B50" s="51"/>
      <c r="C50" s="471"/>
      <c r="D50" s="471"/>
      <c r="E50" s="471"/>
      <c r="F50" s="471"/>
      <c r="G50" s="471"/>
      <c r="H50" s="471"/>
      <c r="I50" s="471"/>
      <c r="J50" s="471"/>
      <c r="K50" s="471"/>
      <c r="L50" s="471"/>
      <c r="M50" s="471"/>
      <c r="N50" s="51"/>
    </row>
    <row r="51" spans="2:15" outlineLevel="1">
      <c r="B51" s="51"/>
      <c r="C51" s="471"/>
      <c r="D51" s="471"/>
      <c r="E51" s="471"/>
      <c r="F51" s="471"/>
      <c r="G51" s="471"/>
      <c r="H51" s="471"/>
      <c r="I51" s="471"/>
      <c r="J51" s="471"/>
      <c r="K51" s="471"/>
      <c r="L51" s="471"/>
      <c r="M51" s="471"/>
      <c r="N51" s="51"/>
    </row>
    <row r="52" spans="2:15" outlineLevel="1">
      <c r="B52" s="51"/>
      <c r="C52" s="471"/>
      <c r="D52" s="471"/>
      <c r="E52" s="471"/>
      <c r="F52" s="471"/>
      <c r="G52" s="471"/>
      <c r="H52" s="471"/>
      <c r="I52" s="471"/>
      <c r="J52" s="471"/>
      <c r="K52" s="471"/>
      <c r="L52" s="471"/>
      <c r="M52" s="471"/>
      <c r="N52" s="51"/>
    </row>
    <row r="53" spans="2:15" outlineLevel="1">
      <c r="B53" s="51"/>
      <c r="C53" s="68"/>
      <c r="D53" s="69"/>
      <c r="E53" s="69"/>
      <c r="F53" s="69"/>
      <c r="G53" s="69"/>
      <c r="H53" s="69"/>
      <c r="I53" s="69"/>
      <c r="J53" s="69"/>
      <c r="K53" s="69"/>
      <c r="L53" s="69"/>
      <c r="M53" s="69"/>
      <c r="N53" s="51"/>
    </row>
    <row r="54" spans="2:15" outlineLevel="1">
      <c r="C54" s="70"/>
      <c r="D54" s="70"/>
      <c r="E54" s="70"/>
      <c r="F54" s="70"/>
      <c r="G54" s="70"/>
      <c r="H54" s="70"/>
      <c r="I54" s="70"/>
      <c r="J54" s="70"/>
      <c r="K54" s="70"/>
      <c r="L54" s="70"/>
      <c r="M54" s="70"/>
      <c r="O54" s="66"/>
    </row>
    <row r="55" spans="2:15">
      <c r="B55" s="51"/>
      <c r="C55" s="65"/>
      <c r="D55" s="65"/>
      <c r="E55" s="65"/>
      <c r="F55" s="65"/>
      <c r="G55" s="65"/>
      <c r="H55" s="65"/>
      <c r="I55" s="65"/>
      <c r="J55" s="65"/>
      <c r="K55" s="65"/>
      <c r="L55" s="65"/>
      <c r="M55" s="65"/>
      <c r="N55" s="51"/>
      <c r="O55" s="66"/>
    </row>
    <row r="56" spans="2:15">
      <c r="B56" s="51"/>
      <c r="C56" s="71" t="s">
        <v>411</v>
      </c>
      <c r="D56" s="71"/>
      <c r="E56" s="71"/>
      <c r="F56" s="71"/>
      <c r="G56" s="71"/>
      <c r="H56" s="71"/>
      <c r="I56" s="71"/>
      <c r="J56" s="71"/>
      <c r="K56" s="71"/>
      <c r="L56" s="71"/>
      <c r="M56" s="71"/>
      <c r="N56" s="51"/>
      <c r="O56" s="62"/>
    </row>
    <row r="57" spans="2:15" ht="14.25" customHeight="1" outlineLevel="1">
      <c r="B57" s="51"/>
      <c r="C57" s="472" t="s">
        <v>412</v>
      </c>
      <c r="D57" s="472"/>
      <c r="E57" s="472"/>
      <c r="F57" s="472"/>
      <c r="G57" s="472"/>
      <c r="H57" s="472"/>
      <c r="I57" s="472"/>
      <c r="J57" s="472"/>
      <c r="K57" s="472"/>
      <c r="L57" s="472"/>
      <c r="M57" s="472"/>
      <c r="N57" s="51"/>
      <c r="O57" s="63"/>
    </row>
    <row r="58" spans="2:15" outlineLevel="1">
      <c r="B58" s="51"/>
      <c r="C58" s="472"/>
      <c r="D58" s="472"/>
      <c r="E58" s="472"/>
      <c r="F58" s="472"/>
      <c r="G58" s="472"/>
      <c r="H58" s="472"/>
      <c r="I58" s="472"/>
      <c r="J58" s="472"/>
      <c r="K58" s="472"/>
      <c r="L58" s="472"/>
      <c r="M58" s="472"/>
      <c r="N58" s="51"/>
    </row>
    <row r="59" spans="2:15" ht="25.5" customHeight="1" outlineLevel="1">
      <c r="B59" s="51"/>
      <c r="C59" s="472"/>
      <c r="D59" s="472"/>
      <c r="E59" s="472"/>
      <c r="F59" s="472"/>
      <c r="G59" s="472"/>
      <c r="H59" s="472"/>
      <c r="I59" s="472"/>
      <c r="J59" s="472"/>
      <c r="K59" s="472"/>
      <c r="L59" s="472"/>
      <c r="M59" s="472"/>
      <c r="N59" s="51"/>
      <c r="O59" s="64"/>
    </row>
    <row r="60" spans="2:15" outlineLevel="1">
      <c r="B60" s="51"/>
      <c r="C60" s="51"/>
      <c r="D60" s="65"/>
      <c r="E60" s="65"/>
      <c r="F60" s="65"/>
      <c r="G60" s="65"/>
      <c r="H60" s="65"/>
      <c r="I60" s="65"/>
      <c r="J60" s="65"/>
      <c r="K60" s="65"/>
      <c r="L60" s="65"/>
      <c r="M60" s="65"/>
      <c r="N60" s="51"/>
    </row>
    <row r="61" spans="2:15" ht="13.5" customHeight="1" outlineLevel="1">
      <c r="B61" s="51"/>
      <c r="C61" s="473" t="s">
        <v>1116</v>
      </c>
      <c r="D61" s="473"/>
      <c r="E61" s="473"/>
      <c r="F61" s="473"/>
      <c r="G61" s="473"/>
      <c r="H61" s="473"/>
      <c r="I61" s="473"/>
      <c r="J61" s="473"/>
      <c r="K61" s="473"/>
      <c r="L61" s="473"/>
      <c r="M61" s="473"/>
      <c r="N61" s="51"/>
      <c r="O61" s="66"/>
    </row>
    <row r="62" spans="2:15" outlineLevel="1">
      <c r="B62" s="51"/>
      <c r="C62" s="473"/>
      <c r="D62" s="473"/>
      <c r="E62" s="473"/>
      <c r="F62" s="473"/>
      <c r="G62" s="473"/>
      <c r="H62" s="473"/>
      <c r="I62" s="473"/>
      <c r="J62" s="473"/>
      <c r="K62" s="473"/>
      <c r="L62" s="473"/>
      <c r="M62" s="473"/>
      <c r="N62" s="51"/>
      <c r="O62" s="66"/>
    </row>
    <row r="63" spans="2:15" outlineLevel="1">
      <c r="B63" s="51"/>
      <c r="C63" s="473"/>
      <c r="D63" s="473"/>
      <c r="E63" s="473"/>
      <c r="F63" s="473"/>
      <c r="G63" s="473"/>
      <c r="H63" s="473"/>
      <c r="I63" s="473"/>
      <c r="J63" s="473"/>
      <c r="K63" s="473"/>
      <c r="L63" s="473"/>
      <c r="M63" s="473"/>
      <c r="N63" s="51"/>
      <c r="O63" s="66"/>
    </row>
    <row r="64" spans="2:15" outlineLevel="1">
      <c r="B64" s="51"/>
      <c r="C64" s="473"/>
      <c r="D64" s="473"/>
      <c r="E64" s="473"/>
      <c r="F64" s="473"/>
      <c r="G64" s="473"/>
      <c r="H64" s="473"/>
      <c r="I64" s="473"/>
      <c r="J64" s="473"/>
      <c r="K64" s="473"/>
      <c r="L64" s="473"/>
      <c r="M64" s="473"/>
      <c r="N64" s="51"/>
      <c r="O64" s="66"/>
    </row>
    <row r="65" spans="2:15" outlineLevel="1">
      <c r="B65" s="51"/>
      <c r="C65" s="473"/>
      <c r="D65" s="473"/>
      <c r="E65" s="473"/>
      <c r="F65" s="473"/>
      <c r="G65" s="473"/>
      <c r="H65" s="473"/>
      <c r="I65" s="473"/>
      <c r="J65" s="473"/>
      <c r="K65" s="473"/>
      <c r="L65" s="473"/>
      <c r="M65" s="473"/>
      <c r="N65" s="51"/>
      <c r="O65" s="66"/>
    </row>
    <row r="66" spans="2:15" outlineLevel="1">
      <c r="B66" s="51"/>
      <c r="C66" s="473"/>
      <c r="D66" s="473"/>
      <c r="E66" s="473"/>
      <c r="F66" s="473"/>
      <c r="G66" s="473"/>
      <c r="H66" s="473"/>
      <c r="I66" s="473"/>
      <c r="J66" s="473"/>
      <c r="K66" s="473"/>
      <c r="L66" s="473"/>
      <c r="M66" s="473"/>
      <c r="N66" s="51"/>
      <c r="O66" s="66"/>
    </row>
    <row r="67" spans="2:15" outlineLevel="1">
      <c r="B67" s="51"/>
      <c r="C67" s="473"/>
      <c r="D67" s="473"/>
      <c r="E67" s="473"/>
      <c r="F67" s="473"/>
      <c r="G67" s="473"/>
      <c r="H67" s="473"/>
      <c r="I67" s="473"/>
      <c r="J67" s="473"/>
      <c r="K67" s="473"/>
      <c r="L67" s="473"/>
      <c r="M67" s="473"/>
      <c r="N67" s="51"/>
      <c r="O67" s="66"/>
    </row>
    <row r="68" spans="2:15" outlineLevel="1">
      <c r="B68" s="51"/>
      <c r="C68" s="473"/>
      <c r="D68" s="473"/>
      <c r="E68" s="473"/>
      <c r="F68" s="473"/>
      <c r="G68" s="473"/>
      <c r="H68" s="473"/>
      <c r="I68" s="473"/>
      <c r="J68" s="473"/>
      <c r="K68" s="473"/>
      <c r="L68" s="473"/>
      <c r="M68" s="473"/>
      <c r="N68" s="51"/>
      <c r="O68" s="63"/>
    </row>
    <row r="69" spans="2:15" outlineLevel="1">
      <c r="B69" s="51"/>
      <c r="C69" s="473"/>
      <c r="D69" s="473"/>
      <c r="E69" s="473"/>
      <c r="F69" s="473"/>
      <c r="G69" s="473"/>
      <c r="H69" s="473"/>
      <c r="I69" s="473"/>
      <c r="J69" s="473"/>
      <c r="K69" s="473"/>
      <c r="L69" s="473"/>
      <c r="M69" s="473"/>
      <c r="N69" s="51"/>
      <c r="O69" s="67"/>
    </row>
    <row r="70" spans="2:15" outlineLevel="1">
      <c r="B70" s="51"/>
      <c r="C70" s="473"/>
      <c r="D70" s="473"/>
      <c r="E70" s="473"/>
      <c r="F70" s="473"/>
      <c r="G70" s="473"/>
      <c r="H70" s="473"/>
      <c r="I70" s="473"/>
      <c r="J70" s="473"/>
      <c r="K70" s="473"/>
      <c r="L70" s="473"/>
      <c r="M70" s="473"/>
      <c r="N70" s="51"/>
      <c r="O70" s="64"/>
    </row>
    <row r="71" spans="2:15" outlineLevel="1">
      <c r="B71" s="51"/>
      <c r="C71" s="473"/>
      <c r="D71" s="473"/>
      <c r="E71" s="473"/>
      <c r="F71" s="473"/>
      <c r="G71" s="473"/>
      <c r="H71" s="473"/>
      <c r="I71" s="473"/>
      <c r="J71" s="473"/>
      <c r="K71" s="473"/>
      <c r="L71" s="473"/>
      <c r="M71" s="473"/>
      <c r="N71" s="51"/>
    </row>
    <row r="72" spans="2:15" outlineLevel="1">
      <c r="B72" s="51"/>
      <c r="C72" s="473"/>
      <c r="D72" s="473"/>
      <c r="E72" s="473"/>
      <c r="F72" s="473"/>
      <c r="G72" s="473"/>
      <c r="H72" s="473"/>
      <c r="I72" s="473"/>
      <c r="J72" s="473"/>
      <c r="K72" s="473"/>
      <c r="L72" s="473"/>
      <c r="M72" s="473"/>
      <c r="N72" s="51"/>
    </row>
    <row r="73" spans="2:15" outlineLevel="1">
      <c r="B73" s="51"/>
      <c r="C73" s="473"/>
      <c r="D73" s="473"/>
      <c r="E73" s="473"/>
      <c r="F73" s="473"/>
      <c r="G73" s="473"/>
      <c r="H73" s="473"/>
      <c r="I73" s="473"/>
      <c r="J73" s="473"/>
      <c r="K73" s="473"/>
      <c r="L73" s="473"/>
      <c r="M73" s="473"/>
      <c r="N73" s="51"/>
      <c r="O73" s="64"/>
    </row>
    <row r="74" spans="2:15" outlineLevel="1">
      <c r="B74" s="51"/>
      <c r="C74" s="473"/>
      <c r="D74" s="473"/>
      <c r="E74" s="473"/>
      <c r="F74" s="473"/>
      <c r="G74" s="473"/>
      <c r="H74" s="473"/>
      <c r="I74" s="473"/>
      <c r="J74" s="473"/>
      <c r="K74" s="473"/>
      <c r="L74" s="473"/>
      <c r="M74" s="473"/>
      <c r="N74" s="51"/>
      <c r="O74" s="63"/>
    </row>
    <row r="75" spans="2:15" outlineLevel="1">
      <c r="B75" s="51"/>
      <c r="C75" s="473"/>
      <c r="D75" s="473"/>
      <c r="E75" s="473"/>
      <c r="F75" s="473"/>
      <c r="G75" s="473"/>
      <c r="H75" s="473"/>
      <c r="I75" s="473"/>
      <c r="J75" s="473"/>
      <c r="K75" s="473"/>
      <c r="L75" s="473"/>
      <c r="M75" s="473"/>
      <c r="N75" s="51"/>
    </row>
    <row r="76" spans="2:15" outlineLevel="1">
      <c r="B76" s="51"/>
      <c r="C76" s="473"/>
      <c r="D76" s="473"/>
      <c r="E76" s="473"/>
      <c r="F76" s="473"/>
      <c r="G76" s="473"/>
      <c r="H76" s="473"/>
      <c r="I76" s="473"/>
      <c r="J76" s="473"/>
      <c r="K76" s="473"/>
      <c r="L76" s="473"/>
      <c r="M76" s="473"/>
      <c r="N76" s="51"/>
      <c r="O76" s="64"/>
    </row>
    <row r="77" spans="2:15" outlineLevel="1">
      <c r="B77" s="51"/>
      <c r="C77" s="473"/>
      <c r="D77" s="473"/>
      <c r="E77" s="473"/>
      <c r="F77" s="473"/>
      <c r="G77" s="473"/>
      <c r="H77" s="473"/>
      <c r="I77" s="473"/>
      <c r="J77" s="473"/>
      <c r="K77" s="473"/>
      <c r="L77" s="473"/>
      <c r="M77" s="473"/>
      <c r="N77" s="51"/>
      <c r="O77" s="63"/>
    </row>
    <row r="78" spans="2:15" outlineLevel="1">
      <c r="B78" s="51"/>
      <c r="C78" s="473"/>
      <c r="D78" s="473"/>
      <c r="E78" s="473"/>
      <c r="F78" s="473"/>
      <c r="G78" s="473"/>
      <c r="H78" s="473"/>
      <c r="I78" s="473"/>
      <c r="J78" s="473"/>
      <c r="K78" s="473"/>
      <c r="L78" s="473"/>
      <c r="M78" s="473"/>
      <c r="N78" s="51"/>
      <c r="O78" s="63"/>
    </row>
    <row r="79" spans="2:15" outlineLevel="1">
      <c r="B79" s="51"/>
      <c r="C79" s="473"/>
      <c r="D79" s="473"/>
      <c r="E79" s="473"/>
      <c r="F79" s="473"/>
      <c r="G79" s="473"/>
      <c r="H79" s="473"/>
      <c r="I79" s="473"/>
      <c r="J79" s="473"/>
      <c r="K79" s="473"/>
      <c r="L79" s="473"/>
      <c r="M79" s="473"/>
      <c r="N79" s="51"/>
      <c r="O79" s="63"/>
    </row>
    <row r="80" spans="2:15" outlineLevel="1">
      <c r="B80" s="51"/>
      <c r="C80" s="473"/>
      <c r="D80" s="473"/>
      <c r="E80" s="473"/>
      <c r="F80" s="473"/>
      <c r="G80" s="473"/>
      <c r="H80" s="473"/>
      <c r="I80" s="473"/>
      <c r="J80" s="473"/>
      <c r="K80" s="473"/>
      <c r="L80" s="473"/>
      <c r="M80" s="473"/>
      <c r="N80" s="51"/>
      <c r="O80" s="63"/>
    </row>
    <row r="81" spans="2:15" outlineLevel="1">
      <c r="B81" s="51"/>
      <c r="C81" s="473"/>
      <c r="D81" s="473"/>
      <c r="E81" s="473"/>
      <c r="F81" s="473"/>
      <c r="G81" s="473"/>
      <c r="H81" s="473"/>
      <c r="I81" s="473"/>
      <c r="J81" s="473"/>
      <c r="K81" s="473"/>
      <c r="L81" s="473"/>
      <c r="M81" s="473"/>
      <c r="N81" s="51"/>
      <c r="O81" s="63"/>
    </row>
    <row r="82" spans="2:15" outlineLevel="1">
      <c r="B82" s="51"/>
      <c r="C82" s="473"/>
      <c r="D82" s="473"/>
      <c r="E82" s="473"/>
      <c r="F82" s="473"/>
      <c r="G82" s="473"/>
      <c r="H82" s="473"/>
      <c r="I82" s="473"/>
      <c r="J82" s="473"/>
      <c r="K82" s="473"/>
      <c r="L82" s="473"/>
      <c r="M82" s="473"/>
      <c r="N82" s="51"/>
      <c r="O82" s="63"/>
    </row>
    <row r="83" spans="2:15" outlineLevel="1">
      <c r="B83" s="51"/>
      <c r="C83" s="473"/>
      <c r="D83" s="473"/>
      <c r="E83" s="473"/>
      <c r="F83" s="473"/>
      <c r="G83" s="473"/>
      <c r="H83" s="473"/>
      <c r="I83" s="473"/>
      <c r="J83" s="473"/>
      <c r="K83" s="473"/>
      <c r="L83" s="473"/>
      <c r="M83" s="473"/>
      <c r="N83" s="51"/>
      <c r="O83" s="63"/>
    </row>
    <row r="84" spans="2:15" outlineLevel="1">
      <c r="B84" s="51"/>
      <c r="C84" s="473"/>
      <c r="D84" s="473"/>
      <c r="E84" s="473"/>
      <c r="F84" s="473"/>
      <c r="G84" s="473"/>
      <c r="H84" s="473"/>
      <c r="I84" s="473"/>
      <c r="J84" s="473"/>
      <c r="K84" s="473"/>
      <c r="L84" s="473"/>
      <c r="M84" s="473"/>
      <c r="N84" s="51"/>
      <c r="O84" s="63"/>
    </row>
    <row r="85" spans="2:15" outlineLevel="1">
      <c r="B85" s="51"/>
      <c r="C85" s="473"/>
      <c r="D85" s="473"/>
      <c r="E85" s="473"/>
      <c r="F85" s="473"/>
      <c r="G85" s="473"/>
      <c r="H85" s="473"/>
      <c r="I85" s="473"/>
      <c r="J85" s="473"/>
      <c r="K85" s="473"/>
      <c r="L85" s="473"/>
      <c r="M85" s="473"/>
      <c r="N85" s="51"/>
      <c r="O85" s="63"/>
    </row>
    <row r="86" spans="2:15" outlineLevel="1">
      <c r="B86" s="51"/>
      <c r="C86" s="473"/>
      <c r="D86" s="473"/>
      <c r="E86" s="473"/>
      <c r="F86" s="473"/>
      <c r="G86" s="473"/>
      <c r="H86" s="473"/>
      <c r="I86" s="473"/>
      <c r="J86" s="473"/>
      <c r="K86" s="473"/>
      <c r="L86" s="473"/>
      <c r="M86" s="473"/>
      <c r="N86" s="51"/>
      <c r="O86" s="63"/>
    </row>
    <row r="87" spans="2:15" outlineLevel="1">
      <c r="B87" s="51"/>
      <c r="C87" s="473"/>
      <c r="D87" s="473"/>
      <c r="E87" s="473"/>
      <c r="F87" s="473"/>
      <c r="G87" s="473"/>
      <c r="H87" s="473"/>
      <c r="I87" s="473"/>
      <c r="J87" s="473"/>
      <c r="K87" s="473"/>
      <c r="L87" s="473"/>
      <c r="M87" s="473"/>
      <c r="N87" s="51"/>
    </row>
    <row r="88" spans="2:15" outlineLevel="1">
      <c r="B88" s="51"/>
      <c r="C88" s="473"/>
      <c r="D88" s="473"/>
      <c r="E88" s="473"/>
      <c r="F88" s="473"/>
      <c r="G88" s="473"/>
      <c r="H88" s="473"/>
      <c r="I88" s="473"/>
      <c r="J88" s="473"/>
      <c r="K88" s="473"/>
      <c r="L88" s="473"/>
      <c r="M88" s="473"/>
      <c r="N88" s="51"/>
      <c r="O88" s="64"/>
    </row>
    <row r="89" spans="2:15" outlineLevel="1">
      <c r="B89" s="51"/>
      <c r="C89" s="473"/>
      <c r="D89" s="473"/>
      <c r="E89" s="473"/>
      <c r="F89" s="473"/>
      <c r="G89" s="473"/>
      <c r="H89" s="473"/>
      <c r="I89" s="473"/>
      <c r="J89" s="473"/>
      <c r="K89" s="473"/>
      <c r="L89" s="473"/>
      <c r="M89" s="473"/>
      <c r="N89" s="51"/>
      <c r="O89" s="63"/>
    </row>
    <row r="90" spans="2:15" outlineLevel="1">
      <c r="B90" s="51"/>
      <c r="C90" s="473"/>
      <c r="D90" s="473"/>
      <c r="E90" s="473"/>
      <c r="F90" s="473"/>
      <c r="G90" s="473"/>
      <c r="H90" s="473"/>
      <c r="I90" s="473"/>
      <c r="J90" s="473"/>
      <c r="K90" s="473"/>
      <c r="L90" s="473"/>
      <c r="M90" s="473"/>
      <c r="N90" s="51"/>
      <c r="O90" s="63"/>
    </row>
    <row r="91" spans="2:15" outlineLevel="1">
      <c r="B91" s="51"/>
      <c r="C91" s="473"/>
      <c r="D91" s="473"/>
      <c r="E91" s="473"/>
      <c r="F91" s="473"/>
      <c r="G91" s="473"/>
      <c r="H91" s="473"/>
      <c r="I91" s="473"/>
      <c r="J91" s="473"/>
      <c r="K91" s="473"/>
      <c r="L91" s="473"/>
      <c r="M91" s="473"/>
      <c r="N91" s="51"/>
      <c r="O91" s="64"/>
    </row>
    <row r="92" spans="2:15" outlineLevel="1">
      <c r="B92" s="51"/>
      <c r="C92" s="473"/>
      <c r="D92" s="473"/>
      <c r="E92" s="473"/>
      <c r="F92" s="473"/>
      <c r="G92" s="473"/>
      <c r="H92" s="473"/>
      <c r="I92" s="473"/>
      <c r="J92" s="473"/>
      <c r="K92" s="473"/>
      <c r="L92" s="473"/>
      <c r="M92" s="473"/>
      <c r="N92" s="51"/>
      <c r="O92" s="64"/>
    </row>
    <row r="93" spans="2:15" outlineLevel="1">
      <c r="B93" s="51"/>
      <c r="C93" s="473"/>
      <c r="D93" s="473"/>
      <c r="E93" s="473"/>
      <c r="F93" s="473"/>
      <c r="G93" s="473"/>
      <c r="H93" s="473"/>
      <c r="I93" s="473"/>
      <c r="J93" s="473"/>
      <c r="K93" s="473"/>
      <c r="L93" s="473"/>
      <c r="M93" s="473"/>
      <c r="N93" s="51"/>
      <c r="O93" s="63"/>
    </row>
    <row r="94" spans="2:15" outlineLevel="1">
      <c r="B94" s="51"/>
      <c r="C94" s="473"/>
      <c r="D94" s="473"/>
      <c r="E94" s="473"/>
      <c r="F94" s="473"/>
      <c r="G94" s="473"/>
      <c r="H94" s="473"/>
      <c r="I94" s="473"/>
      <c r="J94" s="473"/>
      <c r="K94" s="473"/>
      <c r="L94" s="473"/>
      <c r="M94" s="473"/>
      <c r="N94" s="51"/>
    </row>
    <row r="95" spans="2:15" outlineLevel="1">
      <c r="B95" s="51"/>
      <c r="C95" s="473"/>
      <c r="D95" s="473"/>
      <c r="E95" s="473"/>
      <c r="F95" s="473"/>
      <c r="G95" s="473"/>
      <c r="H95" s="473"/>
      <c r="I95" s="473"/>
      <c r="J95" s="473"/>
      <c r="K95" s="473"/>
      <c r="L95" s="473"/>
      <c r="M95" s="473"/>
      <c r="N95" s="51"/>
    </row>
    <row r="96" spans="2:15" outlineLevel="1">
      <c r="B96" s="51"/>
      <c r="C96" s="473"/>
      <c r="D96" s="473"/>
      <c r="E96" s="473"/>
      <c r="F96" s="473"/>
      <c r="G96" s="473"/>
      <c r="H96" s="473"/>
      <c r="I96" s="473"/>
      <c r="J96" s="473"/>
      <c r="K96" s="473"/>
      <c r="L96" s="473"/>
      <c r="M96" s="473"/>
      <c r="N96" s="51"/>
    </row>
    <row r="97" spans="2:15" outlineLevel="1">
      <c r="B97" s="51"/>
      <c r="C97" s="473"/>
      <c r="D97" s="473"/>
      <c r="E97" s="473"/>
      <c r="F97" s="473"/>
      <c r="G97" s="473"/>
      <c r="H97" s="473"/>
      <c r="I97" s="473"/>
      <c r="J97" s="473"/>
      <c r="K97" s="473"/>
      <c r="L97" s="473"/>
      <c r="M97" s="473"/>
      <c r="N97" s="51"/>
    </row>
    <row r="98" spans="2:15" outlineLevel="1">
      <c r="B98" s="51"/>
      <c r="C98" s="473"/>
      <c r="D98" s="473"/>
      <c r="E98" s="473"/>
      <c r="F98" s="473"/>
      <c r="G98" s="473"/>
      <c r="H98" s="473"/>
      <c r="I98" s="473"/>
      <c r="J98" s="473"/>
      <c r="K98" s="473"/>
      <c r="L98" s="473"/>
      <c r="M98" s="473"/>
      <c r="N98" s="51"/>
    </row>
    <row r="99" spans="2:15" outlineLevel="1">
      <c r="B99" s="51"/>
      <c r="C99" s="473"/>
      <c r="D99" s="473"/>
      <c r="E99" s="473"/>
      <c r="F99" s="473"/>
      <c r="G99" s="473"/>
      <c r="H99" s="473"/>
      <c r="I99" s="473"/>
      <c r="J99" s="473"/>
      <c r="K99" s="473"/>
      <c r="L99" s="473"/>
      <c r="M99" s="473"/>
      <c r="N99" s="51"/>
    </row>
    <row r="100" spans="2:15" outlineLevel="1">
      <c r="B100" s="51"/>
      <c r="C100" s="473"/>
      <c r="D100" s="473"/>
      <c r="E100" s="473"/>
      <c r="F100" s="473"/>
      <c r="G100" s="473"/>
      <c r="H100" s="473"/>
      <c r="I100" s="473"/>
      <c r="J100" s="473"/>
      <c r="K100" s="473"/>
      <c r="L100" s="473"/>
      <c r="M100" s="473"/>
      <c r="N100" s="51"/>
    </row>
    <row r="101" spans="2:15" outlineLevel="1">
      <c r="B101" s="51"/>
      <c r="C101" s="69"/>
      <c r="D101" s="69"/>
      <c r="E101" s="69"/>
      <c r="F101" s="69"/>
      <c r="G101" s="69"/>
      <c r="H101" s="69"/>
      <c r="I101" s="69"/>
      <c r="J101" s="69"/>
      <c r="K101" s="69"/>
      <c r="L101" s="69"/>
      <c r="M101" s="69"/>
      <c r="N101" s="51"/>
    </row>
    <row r="102" spans="2:15" outlineLevel="1">
      <c r="C102" s="70"/>
      <c r="D102" s="70"/>
      <c r="E102" s="70"/>
      <c r="F102" s="70"/>
      <c r="G102" s="70"/>
      <c r="H102" s="70"/>
      <c r="I102" s="70"/>
      <c r="J102" s="70"/>
      <c r="K102" s="70"/>
      <c r="L102" s="70"/>
      <c r="M102" s="70"/>
      <c r="O102" s="66"/>
    </row>
    <row r="103" spans="2:15">
      <c r="B103" s="51"/>
      <c r="C103" s="65"/>
      <c r="D103" s="65"/>
      <c r="E103" s="65"/>
      <c r="F103" s="65"/>
      <c r="G103" s="65"/>
      <c r="H103" s="65"/>
      <c r="I103" s="65"/>
      <c r="J103" s="65"/>
      <c r="K103" s="65"/>
      <c r="L103" s="65"/>
      <c r="M103" s="65"/>
      <c r="N103" s="51"/>
      <c r="O103" s="66"/>
    </row>
    <row r="104" spans="2:15" ht="14.25" customHeight="1">
      <c r="B104" s="51"/>
      <c r="C104" s="474" t="s">
        <v>413</v>
      </c>
      <c r="D104" s="474"/>
      <c r="E104" s="474"/>
      <c r="F104" s="474"/>
      <c r="G104" s="474"/>
      <c r="H104" s="474"/>
      <c r="I104" s="474"/>
      <c r="J104" s="474"/>
      <c r="K104" s="474"/>
      <c r="L104" s="474"/>
      <c r="M104" s="474"/>
      <c r="N104" s="51"/>
      <c r="O104" s="62"/>
    </row>
    <row r="105" spans="2:15" ht="14.25" customHeight="1" outlineLevel="1">
      <c r="B105" s="51"/>
      <c r="C105" s="472" t="s">
        <v>414</v>
      </c>
      <c r="D105" s="472"/>
      <c r="E105" s="472"/>
      <c r="F105" s="472"/>
      <c r="G105" s="472"/>
      <c r="H105" s="472"/>
      <c r="I105" s="472"/>
      <c r="J105" s="472"/>
      <c r="K105" s="472"/>
      <c r="L105" s="472"/>
      <c r="M105" s="472"/>
      <c r="N105" s="51"/>
      <c r="O105" s="63"/>
    </row>
    <row r="106" spans="2:15" outlineLevel="1">
      <c r="B106" s="51"/>
      <c r="C106" s="472"/>
      <c r="D106" s="472"/>
      <c r="E106" s="472"/>
      <c r="F106" s="472"/>
      <c r="G106" s="472"/>
      <c r="H106" s="472"/>
      <c r="I106" s="472"/>
      <c r="J106" s="472"/>
      <c r="K106" s="472"/>
      <c r="L106" s="472"/>
      <c r="M106" s="472"/>
      <c r="N106" s="51"/>
    </row>
    <row r="107" spans="2:15" ht="25.5" customHeight="1" outlineLevel="1">
      <c r="B107" s="51"/>
      <c r="C107" s="472"/>
      <c r="D107" s="472"/>
      <c r="E107" s="472"/>
      <c r="F107" s="472"/>
      <c r="G107" s="472"/>
      <c r="H107" s="472"/>
      <c r="I107" s="472"/>
      <c r="J107" s="472"/>
      <c r="K107" s="472"/>
      <c r="L107" s="472"/>
      <c r="M107" s="472"/>
      <c r="N107" s="51"/>
      <c r="O107" s="64"/>
    </row>
    <row r="108" spans="2:15" outlineLevel="1">
      <c r="B108" s="51"/>
      <c r="C108" s="51"/>
      <c r="D108" s="65"/>
      <c r="E108" s="65"/>
      <c r="F108" s="65"/>
      <c r="G108" s="65"/>
      <c r="H108" s="65"/>
      <c r="I108" s="65"/>
      <c r="J108" s="65"/>
      <c r="K108" s="65"/>
      <c r="L108" s="65"/>
      <c r="M108" s="65"/>
      <c r="N108" s="51"/>
    </row>
    <row r="109" spans="2:15" ht="14.25" customHeight="1" outlineLevel="1">
      <c r="B109" s="51"/>
      <c r="C109" s="475" t="s">
        <v>1117</v>
      </c>
      <c r="D109" s="475"/>
      <c r="E109" s="475"/>
      <c r="F109" s="475"/>
      <c r="G109" s="475"/>
      <c r="H109" s="475"/>
      <c r="I109" s="475"/>
      <c r="J109" s="475"/>
      <c r="K109" s="475"/>
      <c r="L109" s="475"/>
      <c r="M109" s="475"/>
      <c r="N109" s="51"/>
      <c r="O109" s="66"/>
    </row>
    <row r="110" spans="2:15" outlineLevel="1">
      <c r="B110" s="51"/>
      <c r="C110" s="475"/>
      <c r="D110" s="475"/>
      <c r="E110" s="475"/>
      <c r="F110" s="475"/>
      <c r="G110" s="475"/>
      <c r="H110" s="475"/>
      <c r="I110" s="475"/>
      <c r="J110" s="475"/>
      <c r="K110" s="475"/>
      <c r="L110" s="475"/>
      <c r="M110" s="475"/>
      <c r="N110" s="51"/>
      <c r="O110" s="66"/>
    </row>
    <row r="111" spans="2:15" outlineLevel="1">
      <c r="B111" s="51"/>
      <c r="C111" s="475"/>
      <c r="D111" s="475"/>
      <c r="E111" s="475"/>
      <c r="F111" s="475"/>
      <c r="G111" s="475"/>
      <c r="H111" s="475"/>
      <c r="I111" s="475"/>
      <c r="J111" s="475"/>
      <c r="K111" s="475"/>
      <c r="L111" s="475"/>
      <c r="M111" s="475"/>
      <c r="N111" s="51"/>
      <c r="O111" s="66"/>
    </row>
    <row r="112" spans="2:15" outlineLevel="1">
      <c r="B112" s="51"/>
      <c r="C112" s="475"/>
      <c r="D112" s="475"/>
      <c r="E112" s="475"/>
      <c r="F112" s="475"/>
      <c r="G112" s="475"/>
      <c r="H112" s="475"/>
      <c r="I112" s="475"/>
      <c r="J112" s="475"/>
      <c r="K112" s="475"/>
      <c r="L112" s="475"/>
      <c r="M112" s="475"/>
      <c r="N112" s="51"/>
      <c r="O112" s="66"/>
    </row>
    <row r="113" spans="2:15" outlineLevel="1">
      <c r="B113" s="51"/>
      <c r="C113" s="475"/>
      <c r="D113" s="475"/>
      <c r="E113" s="475"/>
      <c r="F113" s="475"/>
      <c r="G113" s="475"/>
      <c r="H113" s="475"/>
      <c r="I113" s="475"/>
      <c r="J113" s="475"/>
      <c r="K113" s="475"/>
      <c r="L113" s="475"/>
      <c r="M113" s="475"/>
      <c r="N113" s="51"/>
      <c r="O113" s="66"/>
    </row>
    <row r="114" spans="2:15" outlineLevel="1">
      <c r="B114" s="51"/>
      <c r="C114" s="475"/>
      <c r="D114" s="475"/>
      <c r="E114" s="475"/>
      <c r="F114" s="475"/>
      <c r="G114" s="475"/>
      <c r="H114" s="475"/>
      <c r="I114" s="475"/>
      <c r="J114" s="475"/>
      <c r="K114" s="475"/>
      <c r="L114" s="475"/>
      <c r="M114" s="475"/>
      <c r="N114" s="51"/>
      <c r="O114" s="66"/>
    </row>
    <row r="115" spans="2:15" outlineLevel="1">
      <c r="B115" s="51"/>
      <c r="C115" s="475"/>
      <c r="D115" s="475"/>
      <c r="E115" s="475"/>
      <c r="F115" s="475"/>
      <c r="G115" s="475"/>
      <c r="H115" s="475"/>
      <c r="I115" s="475"/>
      <c r="J115" s="475"/>
      <c r="K115" s="475"/>
      <c r="L115" s="475"/>
      <c r="M115" s="475"/>
      <c r="N115" s="51"/>
      <c r="O115" s="66"/>
    </row>
    <row r="116" spans="2:15" outlineLevel="1">
      <c r="B116" s="51"/>
      <c r="C116" s="475"/>
      <c r="D116" s="475"/>
      <c r="E116" s="475"/>
      <c r="F116" s="475"/>
      <c r="G116" s="475"/>
      <c r="H116" s="475"/>
      <c r="I116" s="475"/>
      <c r="J116" s="475"/>
      <c r="K116" s="475"/>
      <c r="L116" s="475"/>
      <c r="M116" s="475"/>
      <c r="N116" s="51"/>
      <c r="O116" s="63"/>
    </row>
    <row r="117" spans="2:15" outlineLevel="1">
      <c r="B117" s="51"/>
      <c r="C117" s="475"/>
      <c r="D117" s="475"/>
      <c r="E117" s="475"/>
      <c r="F117" s="475"/>
      <c r="G117" s="475"/>
      <c r="H117" s="475"/>
      <c r="I117" s="475"/>
      <c r="J117" s="475"/>
      <c r="K117" s="475"/>
      <c r="L117" s="475"/>
      <c r="M117" s="475"/>
      <c r="N117" s="51"/>
      <c r="O117" s="67"/>
    </row>
    <row r="118" spans="2:15" outlineLevel="1">
      <c r="B118" s="51"/>
      <c r="C118" s="475"/>
      <c r="D118" s="475"/>
      <c r="E118" s="475"/>
      <c r="F118" s="475"/>
      <c r="G118" s="475"/>
      <c r="H118" s="475"/>
      <c r="I118" s="475"/>
      <c r="J118" s="475"/>
      <c r="K118" s="475"/>
      <c r="L118" s="475"/>
      <c r="M118" s="475"/>
      <c r="N118" s="51"/>
      <c r="O118" s="64"/>
    </row>
    <row r="119" spans="2:15" outlineLevel="1">
      <c r="B119" s="51"/>
      <c r="C119" s="475"/>
      <c r="D119" s="475"/>
      <c r="E119" s="475"/>
      <c r="F119" s="475"/>
      <c r="G119" s="475"/>
      <c r="H119" s="475"/>
      <c r="I119" s="475"/>
      <c r="J119" s="475"/>
      <c r="K119" s="475"/>
      <c r="L119" s="475"/>
      <c r="M119" s="475"/>
      <c r="N119" s="51"/>
    </row>
    <row r="120" spans="2:15" outlineLevel="1">
      <c r="B120" s="51"/>
      <c r="C120" s="475"/>
      <c r="D120" s="475"/>
      <c r="E120" s="475"/>
      <c r="F120" s="475"/>
      <c r="G120" s="475"/>
      <c r="H120" s="475"/>
      <c r="I120" s="475"/>
      <c r="J120" s="475"/>
      <c r="K120" s="475"/>
      <c r="L120" s="475"/>
      <c r="M120" s="475"/>
      <c r="N120" s="51"/>
    </row>
    <row r="121" spans="2:15" outlineLevel="1">
      <c r="B121" s="51"/>
      <c r="C121" s="475"/>
      <c r="D121" s="475"/>
      <c r="E121" s="475"/>
      <c r="F121" s="475"/>
      <c r="G121" s="475"/>
      <c r="H121" s="475"/>
      <c r="I121" s="475"/>
      <c r="J121" s="475"/>
      <c r="K121" s="475"/>
      <c r="L121" s="475"/>
      <c r="M121" s="475"/>
      <c r="N121" s="51"/>
      <c r="O121" s="64"/>
    </row>
    <row r="122" spans="2:15" outlineLevel="1">
      <c r="B122" s="51"/>
      <c r="C122" s="475"/>
      <c r="D122" s="475"/>
      <c r="E122" s="475"/>
      <c r="F122" s="475"/>
      <c r="G122" s="475"/>
      <c r="H122" s="475"/>
      <c r="I122" s="475"/>
      <c r="J122" s="475"/>
      <c r="K122" s="475"/>
      <c r="L122" s="475"/>
      <c r="M122" s="475"/>
      <c r="N122" s="51"/>
      <c r="O122" s="63"/>
    </row>
    <row r="123" spans="2:15" outlineLevel="1">
      <c r="B123" s="51"/>
      <c r="C123" s="475"/>
      <c r="D123" s="475"/>
      <c r="E123" s="475"/>
      <c r="F123" s="475"/>
      <c r="G123" s="475"/>
      <c r="H123" s="475"/>
      <c r="I123" s="475"/>
      <c r="J123" s="475"/>
      <c r="K123" s="475"/>
      <c r="L123" s="475"/>
      <c r="M123" s="475"/>
      <c r="N123" s="51"/>
    </row>
    <row r="124" spans="2:15" outlineLevel="1">
      <c r="B124" s="51"/>
      <c r="C124" s="475"/>
      <c r="D124" s="475"/>
      <c r="E124" s="475"/>
      <c r="F124" s="475"/>
      <c r="G124" s="475"/>
      <c r="H124" s="475"/>
      <c r="I124" s="475"/>
      <c r="J124" s="475"/>
      <c r="K124" s="475"/>
      <c r="L124" s="475"/>
      <c r="M124" s="475"/>
      <c r="N124" s="51"/>
      <c r="O124" s="64"/>
    </row>
    <row r="125" spans="2:15" outlineLevel="1">
      <c r="B125" s="51"/>
      <c r="C125" s="475"/>
      <c r="D125" s="475"/>
      <c r="E125" s="475"/>
      <c r="F125" s="475"/>
      <c r="G125" s="475"/>
      <c r="H125" s="475"/>
      <c r="I125" s="475"/>
      <c r="J125" s="475"/>
      <c r="K125" s="475"/>
      <c r="L125" s="475"/>
      <c r="M125" s="475"/>
      <c r="N125" s="51"/>
      <c r="O125" s="63"/>
    </row>
    <row r="126" spans="2:15" outlineLevel="1">
      <c r="B126" s="51"/>
      <c r="C126" s="475"/>
      <c r="D126" s="475"/>
      <c r="E126" s="475"/>
      <c r="F126" s="475"/>
      <c r="G126" s="475"/>
      <c r="H126" s="475"/>
      <c r="I126" s="475"/>
      <c r="J126" s="475"/>
      <c r="K126" s="475"/>
      <c r="L126" s="475"/>
      <c r="M126" s="475"/>
      <c r="N126" s="51"/>
      <c r="O126" s="63"/>
    </row>
    <row r="127" spans="2:15" outlineLevel="1">
      <c r="B127" s="51"/>
      <c r="C127" s="475"/>
      <c r="D127" s="475"/>
      <c r="E127" s="475"/>
      <c r="F127" s="475"/>
      <c r="G127" s="475"/>
      <c r="H127" s="475"/>
      <c r="I127" s="475"/>
      <c r="J127" s="475"/>
      <c r="K127" s="475"/>
      <c r="L127" s="475"/>
      <c r="M127" s="475"/>
      <c r="N127" s="51"/>
      <c r="O127" s="63"/>
    </row>
    <row r="128" spans="2:15" outlineLevel="1">
      <c r="B128" s="51"/>
      <c r="C128" s="475"/>
      <c r="D128" s="475"/>
      <c r="E128" s="475"/>
      <c r="F128" s="475"/>
      <c r="G128" s="475"/>
      <c r="H128" s="475"/>
      <c r="I128" s="475"/>
      <c r="J128" s="475"/>
      <c r="K128" s="475"/>
      <c r="L128" s="475"/>
      <c r="M128" s="475"/>
      <c r="N128" s="51"/>
      <c r="O128" s="63"/>
    </row>
    <row r="129" spans="2:15" outlineLevel="1">
      <c r="B129" s="51"/>
      <c r="C129" s="475"/>
      <c r="D129" s="475"/>
      <c r="E129" s="475"/>
      <c r="F129" s="475"/>
      <c r="G129" s="475"/>
      <c r="H129" s="475"/>
      <c r="I129" s="475"/>
      <c r="J129" s="475"/>
      <c r="K129" s="475"/>
      <c r="L129" s="475"/>
      <c r="M129" s="475"/>
      <c r="N129" s="51"/>
      <c r="O129" s="63"/>
    </row>
    <row r="130" spans="2:15" outlineLevel="1">
      <c r="B130" s="51"/>
      <c r="C130" s="475"/>
      <c r="D130" s="475"/>
      <c r="E130" s="475"/>
      <c r="F130" s="475"/>
      <c r="G130" s="475"/>
      <c r="H130" s="475"/>
      <c r="I130" s="475"/>
      <c r="J130" s="475"/>
      <c r="K130" s="475"/>
      <c r="L130" s="475"/>
      <c r="M130" s="475"/>
      <c r="N130" s="51"/>
      <c r="O130" s="63"/>
    </row>
    <row r="131" spans="2:15" outlineLevel="1">
      <c r="B131" s="51"/>
      <c r="C131" s="475"/>
      <c r="D131" s="475"/>
      <c r="E131" s="475"/>
      <c r="F131" s="475"/>
      <c r="G131" s="475"/>
      <c r="H131" s="475"/>
      <c r="I131" s="475"/>
      <c r="J131" s="475"/>
      <c r="K131" s="475"/>
      <c r="L131" s="475"/>
      <c r="M131" s="475"/>
      <c r="N131" s="51"/>
      <c r="O131" s="63"/>
    </row>
    <row r="132" spans="2:15" outlineLevel="1">
      <c r="B132" s="51"/>
      <c r="C132" s="475"/>
      <c r="D132" s="475"/>
      <c r="E132" s="475"/>
      <c r="F132" s="475"/>
      <c r="G132" s="475"/>
      <c r="H132" s="475"/>
      <c r="I132" s="475"/>
      <c r="J132" s="475"/>
      <c r="K132" s="475"/>
      <c r="L132" s="475"/>
      <c r="M132" s="475"/>
      <c r="N132" s="51"/>
      <c r="O132" s="63"/>
    </row>
    <row r="133" spans="2:15" outlineLevel="1">
      <c r="B133" s="51"/>
      <c r="C133" s="475"/>
      <c r="D133" s="475"/>
      <c r="E133" s="475"/>
      <c r="F133" s="475"/>
      <c r="G133" s="475"/>
      <c r="H133" s="475"/>
      <c r="I133" s="475"/>
      <c r="J133" s="475"/>
      <c r="K133" s="475"/>
      <c r="L133" s="475"/>
      <c r="M133" s="475"/>
      <c r="N133" s="51"/>
      <c r="O133" s="63"/>
    </row>
    <row r="134" spans="2:15" outlineLevel="1">
      <c r="B134" s="51"/>
      <c r="C134" s="475"/>
      <c r="D134" s="475"/>
      <c r="E134" s="475"/>
      <c r="F134" s="475"/>
      <c r="G134" s="475"/>
      <c r="H134" s="475"/>
      <c r="I134" s="475"/>
      <c r="J134" s="475"/>
      <c r="K134" s="475"/>
      <c r="L134" s="475"/>
      <c r="M134" s="475"/>
      <c r="N134" s="51"/>
      <c r="O134" s="63"/>
    </row>
    <row r="135" spans="2:15" outlineLevel="1">
      <c r="B135" s="51"/>
      <c r="C135" s="475"/>
      <c r="D135" s="475"/>
      <c r="E135" s="475"/>
      <c r="F135" s="475"/>
      <c r="G135" s="475"/>
      <c r="H135" s="475"/>
      <c r="I135" s="475"/>
      <c r="J135" s="475"/>
      <c r="K135" s="475"/>
      <c r="L135" s="475"/>
      <c r="M135" s="475"/>
      <c r="N135" s="51"/>
    </row>
    <row r="136" spans="2:15" outlineLevel="1">
      <c r="B136" s="51"/>
      <c r="C136" s="475"/>
      <c r="D136" s="475"/>
      <c r="E136" s="475"/>
      <c r="F136" s="475"/>
      <c r="G136" s="475"/>
      <c r="H136" s="475"/>
      <c r="I136" s="475"/>
      <c r="J136" s="475"/>
      <c r="K136" s="475"/>
      <c r="L136" s="475"/>
      <c r="M136" s="475"/>
      <c r="N136" s="51"/>
      <c r="O136" s="64"/>
    </row>
    <row r="137" spans="2:15" outlineLevel="1">
      <c r="B137" s="51"/>
      <c r="C137" s="475"/>
      <c r="D137" s="475"/>
      <c r="E137" s="475"/>
      <c r="F137" s="475"/>
      <c r="G137" s="475"/>
      <c r="H137" s="475"/>
      <c r="I137" s="475"/>
      <c r="J137" s="475"/>
      <c r="K137" s="475"/>
      <c r="L137" s="475"/>
      <c r="M137" s="475"/>
      <c r="N137" s="51"/>
      <c r="O137" s="63"/>
    </row>
    <row r="138" spans="2:15" outlineLevel="1">
      <c r="B138" s="51"/>
      <c r="C138" s="475"/>
      <c r="D138" s="475"/>
      <c r="E138" s="475"/>
      <c r="F138" s="475"/>
      <c r="G138" s="475"/>
      <c r="H138" s="475"/>
      <c r="I138" s="475"/>
      <c r="J138" s="475"/>
      <c r="K138" s="475"/>
      <c r="L138" s="475"/>
      <c r="M138" s="475"/>
      <c r="N138" s="51"/>
      <c r="O138" s="63"/>
    </row>
    <row r="139" spans="2:15" outlineLevel="1">
      <c r="B139" s="51"/>
      <c r="C139" s="475"/>
      <c r="D139" s="475"/>
      <c r="E139" s="475"/>
      <c r="F139" s="475"/>
      <c r="G139" s="475"/>
      <c r="H139" s="475"/>
      <c r="I139" s="475"/>
      <c r="J139" s="475"/>
      <c r="K139" s="475"/>
      <c r="L139" s="475"/>
      <c r="M139" s="475"/>
      <c r="N139" s="51"/>
      <c r="O139" s="64"/>
    </row>
    <row r="140" spans="2:15" outlineLevel="1">
      <c r="B140" s="51"/>
      <c r="C140" s="475"/>
      <c r="D140" s="475"/>
      <c r="E140" s="475"/>
      <c r="F140" s="475"/>
      <c r="G140" s="475"/>
      <c r="H140" s="475"/>
      <c r="I140" s="475"/>
      <c r="J140" s="475"/>
      <c r="K140" s="475"/>
      <c r="L140" s="475"/>
      <c r="M140" s="475"/>
      <c r="N140" s="51"/>
      <c r="O140" s="64"/>
    </row>
    <row r="141" spans="2:15" outlineLevel="1">
      <c r="B141" s="51"/>
      <c r="C141" s="475"/>
      <c r="D141" s="475"/>
      <c r="E141" s="475"/>
      <c r="F141" s="475"/>
      <c r="G141" s="475"/>
      <c r="H141" s="475"/>
      <c r="I141" s="475"/>
      <c r="J141" s="475"/>
      <c r="K141" s="475"/>
      <c r="L141" s="475"/>
      <c r="M141" s="475"/>
      <c r="N141" s="51"/>
      <c r="O141" s="63"/>
    </row>
    <row r="142" spans="2:15" outlineLevel="1">
      <c r="B142" s="51"/>
      <c r="C142" s="475"/>
      <c r="D142" s="475"/>
      <c r="E142" s="475"/>
      <c r="F142" s="475"/>
      <c r="G142" s="475"/>
      <c r="H142" s="475"/>
      <c r="I142" s="475"/>
      <c r="J142" s="475"/>
      <c r="K142" s="475"/>
      <c r="L142" s="475"/>
      <c r="M142" s="475"/>
      <c r="N142" s="51"/>
    </row>
    <row r="143" spans="2:15" outlineLevel="1">
      <c r="B143" s="51"/>
      <c r="C143" s="475"/>
      <c r="D143" s="475"/>
      <c r="E143" s="475"/>
      <c r="F143" s="475"/>
      <c r="G143" s="475"/>
      <c r="H143" s="475"/>
      <c r="I143" s="475"/>
      <c r="J143" s="475"/>
      <c r="K143" s="475"/>
      <c r="L143" s="475"/>
      <c r="M143" s="475"/>
      <c r="N143" s="51"/>
    </row>
    <row r="144" spans="2:15" outlineLevel="1">
      <c r="B144" s="51"/>
      <c r="C144" s="475"/>
      <c r="D144" s="475"/>
      <c r="E144" s="475"/>
      <c r="F144" s="475"/>
      <c r="G144" s="475"/>
      <c r="H144" s="475"/>
      <c r="I144" s="475"/>
      <c r="J144" s="475"/>
      <c r="K144" s="475"/>
      <c r="L144" s="475"/>
      <c r="M144" s="475"/>
      <c r="N144" s="51"/>
    </row>
    <row r="145" spans="2:15" outlineLevel="1">
      <c r="B145" s="51"/>
      <c r="C145" s="475"/>
      <c r="D145" s="475"/>
      <c r="E145" s="475"/>
      <c r="F145" s="475"/>
      <c r="G145" s="475"/>
      <c r="H145" s="475"/>
      <c r="I145" s="475"/>
      <c r="J145" s="475"/>
      <c r="K145" s="475"/>
      <c r="L145" s="475"/>
      <c r="M145" s="475"/>
      <c r="N145" s="51"/>
    </row>
    <row r="146" spans="2:15" outlineLevel="1">
      <c r="B146" s="51"/>
      <c r="C146" s="475"/>
      <c r="D146" s="475"/>
      <c r="E146" s="475"/>
      <c r="F146" s="475"/>
      <c r="G146" s="475"/>
      <c r="H146" s="475"/>
      <c r="I146" s="475"/>
      <c r="J146" s="475"/>
      <c r="K146" s="475"/>
      <c r="L146" s="475"/>
      <c r="M146" s="475"/>
      <c r="N146" s="51"/>
    </row>
    <row r="147" spans="2:15" outlineLevel="1">
      <c r="B147" s="51"/>
      <c r="C147" s="475"/>
      <c r="D147" s="475"/>
      <c r="E147" s="475"/>
      <c r="F147" s="475"/>
      <c r="G147" s="475"/>
      <c r="H147" s="475"/>
      <c r="I147" s="475"/>
      <c r="J147" s="475"/>
      <c r="K147" s="475"/>
      <c r="L147" s="475"/>
      <c r="M147" s="475"/>
      <c r="N147" s="51"/>
    </row>
    <row r="148" spans="2:15" outlineLevel="1">
      <c r="B148" s="51"/>
      <c r="C148" s="475"/>
      <c r="D148" s="475"/>
      <c r="E148" s="475"/>
      <c r="F148" s="475"/>
      <c r="G148" s="475"/>
      <c r="H148" s="475"/>
      <c r="I148" s="475"/>
      <c r="J148" s="475"/>
      <c r="K148" s="475"/>
      <c r="L148" s="475"/>
      <c r="M148" s="475"/>
      <c r="N148" s="51"/>
    </row>
    <row r="149" spans="2:15" outlineLevel="1">
      <c r="B149" s="51"/>
      <c r="C149" s="69"/>
      <c r="D149" s="69"/>
      <c r="E149" s="69"/>
      <c r="F149" s="69"/>
      <c r="G149" s="69"/>
      <c r="H149" s="69"/>
      <c r="I149" s="69"/>
      <c r="J149" s="69"/>
      <c r="K149" s="69"/>
      <c r="L149" s="69"/>
      <c r="M149" s="69"/>
      <c r="N149" s="51"/>
    </row>
    <row r="150" spans="2:15" outlineLevel="1">
      <c r="C150" s="70"/>
      <c r="D150" s="70"/>
      <c r="E150" s="70"/>
      <c r="F150" s="70"/>
      <c r="G150" s="70"/>
      <c r="H150" s="70"/>
      <c r="I150" s="70"/>
      <c r="J150" s="70"/>
      <c r="K150" s="70"/>
      <c r="L150" s="70"/>
      <c r="M150" s="70"/>
      <c r="O150" s="66"/>
    </row>
    <row r="151" spans="2:15">
      <c r="B151" s="51"/>
      <c r="C151" s="69"/>
      <c r="D151" s="69"/>
      <c r="E151" s="69"/>
      <c r="F151" s="69"/>
      <c r="G151" s="69"/>
      <c r="H151" s="69"/>
      <c r="I151" s="69"/>
      <c r="J151" s="69"/>
      <c r="K151" s="69"/>
      <c r="L151" s="69"/>
      <c r="M151" s="69"/>
      <c r="N151" s="51"/>
    </row>
    <row r="152" spans="2:15" ht="14.25" customHeight="1">
      <c r="B152" s="51"/>
      <c r="C152" s="474" t="s">
        <v>415</v>
      </c>
      <c r="D152" s="474"/>
      <c r="E152" s="474"/>
      <c r="F152" s="474"/>
      <c r="G152" s="474"/>
      <c r="H152" s="474"/>
      <c r="I152" s="474"/>
      <c r="J152" s="474"/>
      <c r="K152" s="474"/>
      <c r="L152" s="474"/>
      <c r="M152" s="474"/>
      <c r="N152" s="51"/>
      <c r="O152" s="62"/>
    </row>
    <row r="153" spans="2:15" ht="14.25" customHeight="1" outlineLevel="1">
      <c r="B153" s="51"/>
      <c r="C153" s="472" t="s">
        <v>416</v>
      </c>
      <c r="D153" s="472"/>
      <c r="E153" s="472"/>
      <c r="F153" s="472"/>
      <c r="G153" s="472"/>
      <c r="H153" s="472"/>
      <c r="I153" s="472"/>
      <c r="J153" s="472"/>
      <c r="K153" s="472"/>
      <c r="L153" s="472"/>
      <c r="M153" s="472"/>
      <c r="N153" s="51"/>
      <c r="O153" s="63"/>
    </row>
    <row r="154" spans="2:15" outlineLevel="1">
      <c r="B154" s="51"/>
      <c r="C154" s="472"/>
      <c r="D154" s="472"/>
      <c r="E154" s="472"/>
      <c r="F154" s="472"/>
      <c r="G154" s="472"/>
      <c r="H154" s="472"/>
      <c r="I154" s="472"/>
      <c r="J154" s="472"/>
      <c r="K154" s="472"/>
      <c r="L154" s="472"/>
      <c r="M154" s="472"/>
      <c r="N154" s="51"/>
    </row>
    <row r="155" spans="2:15" ht="25.5" customHeight="1" outlineLevel="1">
      <c r="B155" s="51"/>
      <c r="C155" s="472"/>
      <c r="D155" s="472"/>
      <c r="E155" s="472"/>
      <c r="F155" s="472"/>
      <c r="G155" s="472"/>
      <c r="H155" s="472"/>
      <c r="I155" s="472"/>
      <c r="J155" s="472"/>
      <c r="K155" s="472"/>
      <c r="L155" s="472"/>
      <c r="M155" s="472"/>
      <c r="N155" s="51"/>
      <c r="O155" s="64"/>
    </row>
    <row r="156" spans="2:15" outlineLevel="1">
      <c r="B156" s="51"/>
      <c r="C156" s="51"/>
      <c r="D156" s="65"/>
      <c r="E156" s="65"/>
      <c r="F156" s="65"/>
      <c r="G156" s="65"/>
      <c r="H156" s="65"/>
      <c r="I156" s="65"/>
      <c r="J156" s="65"/>
      <c r="K156" s="65"/>
      <c r="L156" s="65"/>
      <c r="M156" s="65"/>
      <c r="N156" s="51"/>
    </row>
    <row r="157" spans="2:15" ht="14.25" customHeight="1" outlineLevel="1">
      <c r="B157" s="51"/>
      <c r="C157" s="476" t="s">
        <v>1118</v>
      </c>
      <c r="D157" s="476"/>
      <c r="E157" s="476"/>
      <c r="F157" s="476"/>
      <c r="G157" s="476"/>
      <c r="H157" s="476"/>
      <c r="I157" s="476"/>
      <c r="J157" s="476"/>
      <c r="K157" s="476"/>
      <c r="L157" s="476"/>
      <c r="M157" s="476"/>
      <c r="N157" s="51"/>
      <c r="O157" s="66"/>
    </row>
    <row r="158" spans="2:15" outlineLevel="1">
      <c r="B158" s="51"/>
      <c r="C158" s="476"/>
      <c r="D158" s="476"/>
      <c r="E158" s="476"/>
      <c r="F158" s="476"/>
      <c r="G158" s="476"/>
      <c r="H158" s="476"/>
      <c r="I158" s="476"/>
      <c r="J158" s="476"/>
      <c r="K158" s="476"/>
      <c r="L158" s="476"/>
      <c r="M158" s="476"/>
      <c r="N158" s="51"/>
      <c r="O158" s="66"/>
    </row>
    <row r="159" spans="2:15" outlineLevel="1">
      <c r="B159" s="51"/>
      <c r="C159" s="476"/>
      <c r="D159" s="476"/>
      <c r="E159" s="476"/>
      <c r="F159" s="476"/>
      <c r="G159" s="476"/>
      <c r="H159" s="476"/>
      <c r="I159" s="476"/>
      <c r="J159" s="476"/>
      <c r="K159" s="476"/>
      <c r="L159" s="476"/>
      <c r="M159" s="476"/>
      <c r="N159" s="51"/>
      <c r="O159" s="66"/>
    </row>
    <row r="160" spans="2:15" outlineLevel="1">
      <c r="B160" s="51"/>
      <c r="C160" s="476"/>
      <c r="D160" s="476"/>
      <c r="E160" s="476"/>
      <c r="F160" s="476"/>
      <c r="G160" s="476"/>
      <c r="H160" s="476"/>
      <c r="I160" s="476"/>
      <c r="J160" s="476"/>
      <c r="K160" s="476"/>
      <c r="L160" s="476"/>
      <c r="M160" s="476"/>
      <c r="N160" s="51"/>
      <c r="O160" s="66"/>
    </row>
    <row r="161" spans="2:15" outlineLevel="1">
      <c r="B161" s="51"/>
      <c r="C161" s="476"/>
      <c r="D161" s="476"/>
      <c r="E161" s="476"/>
      <c r="F161" s="476"/>
      <c r="G161" s="476"/>
      <c r="H161" s="476"/>
      <c r="I161" s="476"/>
      <c r="J161" s="476"/>
      <c r="K161" s="476"/>
      <c r="L161" s="476"/>
      <c r="M161" s="476"/>
      <c r="N161" s="51"/>
      <c r="O161" s="66"/>
    </row>
    <row r="162" spans="2:15" outlineLevel="1">
      <c r="B162" s="51"/>
      <c r="C162" s="476"/>
      <c r="D162" s="476"/>
      <c r="E162" s="476"/>
      <c r="F162" s="476"/>
      <c r="G162" s="476"/>
      <c r="H162" s="476"/>
      <c r="I162" s="476"/>
      <c r="J162" s="476"/>
      <c r="K162" s="476"/>
      <c r="L162" s="476"/>
      <c r="M162" s="476"/>
      <c r="N162" s="51"/>
      <c r="O162" s="66"/>
    </row>
    <row r="163" spans="2:15" outlineLevel="1">
      <c r="B163" s="51"/>
      <c r="C163" s="476"/>
      <c r="D163" s="476"/>
      <c r="E163" s="476"/>
      <c r="F163" s="476"/>
      <c r="G163" s="476"/>
      <c r="H163" s="476"/>
      <c r="I163" s="476"/>
      <c r="J163" s="476"/>
      <c r="K163" s="476"/>
      <c r="L163" s="476"/>
      <c r="M163" s="476"/>
      <c r="N163" s="51"/>
      <c r="O163" s="66"/>
    </row>
    <row r="164" spans="2:15" outlineLevel="1">
      <c r="B164" s="51"/>
      <c r="C164" s="476"/>
      <c r="D164" s="476"/>
      <c r="E164" s="476"/>
      <c r="F164" s="476"/>
      <c r="G164" s="476"/>
      <c r="H164" s="476"/>
      <c r="I164" s="476"/>
      <c r="J164" s="476"/>
      <c r="K164" s="476"/>
      <c r="L164" s="476"/>
      <c r="M164" s="476"/>
      <c r="N164" s="51"/>
      <c r="O164" s="63"/>
    </row>
    <row r="165" spans="2:15" outlineLevel="1">
      <c r="B165" s="51"/>
      <c r="C165" s="476"/>
      <c r="D165" s="476"/>
      <c r="E165" s="476"/>
      <c r="F165" s="476"/>
      <c r="G165" s="476"/>
      <c r="H165" s="476"/>
      <c r="I165" s="476"/>
      <c r="J165" s="476"/>
      <c r="K165" s="476"/>
      <c r="L165" s="476"/>
      <c r="M165" s="476"/>
      <c r="N165" s="51"/>
      <c r="O165" s="67"/>
    </row>
    <row r="166" spans="2:15" outlineLevel="1">
      <c r="B166" s="51"/>
      <c r="C166" s="476"/>
      <c r="D166" s="476"/>
      <c r="E166" s="476"/>
      <c r="F166" s="476"/>
      <c r="G166" s="476"/>
      <c r="H166" s="476"/>
      <c r="I166" s="476"/>
      <c r="J166" s="476"/>
      <c r="K166" s="476"/>
      <c r="L166" s="476"/>
      <c r="M166" s="476"/>
      <c r="N166" s="51"/>
      <c r="O166" s="64"/>
    </row>
    <row r="167" spans="2:15" outlineLevel="1">
      <c r="B167" s="51"/>
      <c r="C167" s="476"/>
      <c r="D167" s="476"/>
      <c r="E167" s="476"/>
      <c r="F167" s="476"/>
      <c r="G167" s="476"/>
      <c r="H167" s="476"/>
      <c r="I167" s="476"/>
      <c r="J167" s="476"/>
      <c r="K167" s="476"/>
      <c r="L167" s="476"/>
      <c r="M167" s="476"/>
      <c r="N167" s="51"/>
    </row>
    <row r="168" spans="2:15" outlineLevel="1">
      <c r="B168" s="51"/>
      <c r="C168" s="476"/>
      <c r="D168" s="476"/>
      <c r="E168" s="476"/>
      <c r="F168" s="476"/>
      <c r="G168" s="476"/>
      <c r="H168" s="476"/>
      <c r="I168" s="476"/>
      <c r="J168" s="476"/>
      <c r="K168" s="476"/>
      <c r="L168" s="476"/>
      <c r="M168" s="476"/>
      <c r="N168" s="51"/>
    </row>
    <row r="169" spans="2:15" outlineLevel="1">
      <c r="B169" s="51"/>
      <c r="C169" s="476"/>
      <c r="D169" s="476"/>
      <c r="E169" s="476"/>
      <c r="F169" s="476"/>
      <c r="G169" s="476"/>
      <c r="H169" s="476"/>
      <c r="I169" s="476"/>
      <c r="J169" s="476"/>
      <c r="K169" s="476"/>
      <c r="L169" s="476"/>
      <c r="M169" s="476"/>
      <c r="N169" s="51"/>
      <c r="O169" s="64"/>
    </row>
    <row r="170" spans="2:15" outlineLevel="1">
      <c r="B170" s="51"/>
      <c r="C170" s="476"/>
      <c r="D170" s="476"/>
      <c r="E170" s="476"/>
      <c r="F170" s="476"/>
      <c r="G170" s="476"/>
      <c r="H170" s="476"/>
      <c r="I170" s="476"/>
      <c r="J170" s="476"/>
      <c r="K170" s="476"/>
      <c r="L170" s="476"/>
      <c r="M170" s="476"/>
      <c r="N170" s="51"/>
      <c r="O170" s="63"/>
    </row>
    <row r="171" spans="2:15" outlineLevel="1">
      <c r="B171" s="51"/>
      <c r="C171" s="476"/>
      <c r="D171" s="476"/>
      <c r="E171" s="476"/>
      <c r="F171" s="476"/>
      <c r="G171" s="476"/>
      <c r="H171" s="476"/>
      <c r="I171" s="476"/>
      <c r="J171" s="476"/>
      <c r="K171" s="476"/>
      <c r="L171" s="476"/>
      <c r="M171" s="476"/>
      <c r="N171" s="51"/>
    </row>
    <row r="172" spans="2:15" outlineLevel="1">
      <c r="B172" s="51"/>
      <c r="C172" s="476"/>
      <c r="D172" s="476"/>
      <c r="E172" s="476"/>
      <c r="F172" s="476"/>
      <c r="G172" s="476"/>
      <c r="H172" s="476"/>
      <c r="I172" s="476"/>
      <c r="J172" s="476"/>
      <c r="K172" s="476"/>
      <c r="L172" s="476"/>
      <c r="M172" s="476"/>
      <c r="N172" s="51"/>
      <c r="O172" s="64"/>
    </row>
    <row r="173" spans="2:15" outlineLevel="1">
      <c r="B173" s="51"/>
      <c r="C173" s="476"/>
      <c r="D173" s="476"/>
      <c r="E173" s="476"/>
      <c r="F173" s="476"/>
      <c r="G173" s="476"/>
      <c r="H173" s="476"/>
      <c r="I173" s="476"/>
      <c r="J173" s="476"/>
      <c r="K173" s="476"/>
      <c r="L173" s="476"/>
      <c r="M173" s="476"/>
      <c r="N173" s="51"/>
      <c r="O173" s="63"/>
    </row>
    <row r="174" spans="2:15" outlineLevel="1">
      <c r="B174" s="51"/>
      <c r="C174" s="476"/>
      <c r="D174" s="476"/>
      <c r="E174" s="476"/>
      <c r="F174" s="476"/>
      <c r="G174" s="476"/>
      <c r="H174" s="476"/>
      <c r="I174" s="476"/>
      <c r="J174" s="476"/>
      <c r="K174" s="476"/>
      <c r="L174" s="476"/>
      <c r="M174" s="476"/>
      <c r="N174" s="51"/>
      <c r="O174" s="63"/>
    </row>
    <row r="175" spans="2:15" outlineLevel="1">
      <c r="B175" s="51"/>
      <c r="C175" s="476"/>
      <c r="D175" s="476"/>
      <c r="E175" s="476"/>
      <c r="F175" s="476"/>
      <c r="G175" s="476"/>
      <c r="H175" s="476"/>
      <c r="I175" s="476"/>
      <c r="J175" s="476"/>
      <c r="K175" s="476"/>
      <c r="L175" s="476"/>
      <c r="M175" s="476"/>
      <c r="N175" s="51"/>
      <c r="O175" s="63"/>
    </row>
    <row r="176" spans="2:15" outlineLevel="1">
      <c r="B176" s="51"/>
      <c r="C176" s="476"/>
      <c r="D176" s="476"/>
      <c r="E176" s="476"/>
      <c r="F176" s="476"/>
      <c r="G176" s="476"/>
      <c r="H176" s="476"/>
      <c r="I176" s="476"/>
      <c r="J176" s="476"/>
      <c r="K176" s="476"/>
      <c r="L176" s="476"/>
      <c r="M176" s="476"/>
      <c r="N176" s="51"/>
      <c r="O176" s="63"/>
    </row>
    <row r="177" spans="2:15" outlineLevel="1">
      <c r="B177" s="51"/>
      <c r="C177" s="476"/>
      <c r="D177" s="476"/>
      <c r="E177" s="476"/>
      <c r="F177" s="476"/>
      <c r="G177" s="476"/>
      <c r="H177" s="476"/>
      <c r="I177" s="476"/>
      <c r="J177" s="476"/>
      <c r="K177" s="476"/>
      <c r="L177" s="476"/>
      <c r="M177" s="476"/>
      <c r="N177" s="51"/>
      <c r="O177" s="63"/>
    </row>
    <row r="178" spans="2:15" outlineLevel="1">
      <c r="B178" s="51"/>
      <c r="C178" s="476"/>
      <c r="D178" s="476"/>
      <c r="E178" s="476"/>
      <c r="F178" s="476"/>
      <c r="G178" s="476"/>
      <c r="H178" s="476"/>
      <c r="I178" s="476"/>
      <c r="J178" s="476"/>
      <c r="K178" s="476"/>
      <c r="L178" s="476"/>
      <c r="M178" s="476"/>
      <c r="N178" s="51"/>
      <c r="O178" s="63"/>
    </row>
    <row r="179" spans="2:15" outlineLevel="1">
      <c r="B179" s="51"/>
      <c r="C179" s="476"/>
      <c r="D179" s="476"/>
      <c r="E179" s="476"/>
      <c r="F179" s="476"/>
      <c r="G179" s="476"/>
      <c r="H179" s="476"/>
      <c r="I179" s="476"/>
      <c r="J179" s="476"/>
      <c r="K179" s="476"/>
      <c r="L179" s="476"/>
      <c r="M179" s="476"/>
      <c r="N179" s="51"/>
      <c r="O179" s="63"/>
    </row>
    <row r="180" spans="2:15" outlineLevel="1">
      <c r="B180" s="51"/>
      <c r="C180" s="476"/>
      <c r="D180" s="476"/>
      <c r="E180" s="476"/>
      <c r="F180" s="476"/>
      <c r="G180" s="476"/>
      <c r="H180" s="476"/>
      <c r="I180" s="476"/>
      <c r="J180" s="476"/>
      <c r="K180" s="476"/>
      <c r="L180" s="476"/>
      <c r="M180" s="476"/>
      <c r="N180" s="51"/>
      <c r="O180" s="63"/>
    </row>
    <row r="181" spans="2:15" outlineLevel="1">
      <c r="B181" s="51"/>
      <c r="C181" s="476"/>
      <c r="D181" s="476"/>
      <c r="E181" s="476"/>
      <c r="F181" s="476"/>
      <c r="G181" s="476"/>
      <c r="H181" s="476"/>
      <c r="I181" s="476"/>
      <c r="J181" s="476"/>
      <c r="K181" s="476"/>
      <c r="L181" s="476"/>
      <c r="M181" s="476"/>
      <c r="N181" s="51"/>
      <c r="O181" s="63"/>
    </row>
    <row r="182" spans="2:15" outlineLevel="1">
      <c r="B182" s="51"/>
      <c r="C182" s="476"/>
      <c r="D182" s="476"/>
      <c r="E182" s="476"/>
      <c r="F182" s="476"/>
      <c r="G182" s="476"/>
      <c r="H182" s="476"/>
      <c r="I182" s="476"/>
      <c r="J182" s="476"/>
      <c r="K182" s="476"/>
      <c r="L182" s="476"/>
      <c r="M182" s="476"/>
      <c r="N182" s="51"/>
      <c r="O182" s="63"/>
    </row>
    <row r="183" spans="2:15" outlineLevel="1">
      <c r="B183" s="51"/>
      <c r="C183" s="476"/>
      <c r="D183" s="476"/>
      <c r="E183" s="476"/>
      <c r="F183" s="476"/>
      <c r="G183" s="476"/>
      <c r="H183" s="476"/>
      <c r="I183" s="476"/>
      <c r="J183" s="476"/>
      <c r="K183" s="476"/>
      <c r="L183" s="476"/>
      <c r="M183" s="476"/>
      <c r="N183" s="51"/>
    </row>
    <row r="184" spans="2:15" outlineLevel="1">
      <c r="B184" s="51"/>
      <c r="C184" s="476"/>
      <c r="D184" s="476"/>
      <c r="E184" s="476"/>
      <c r="F184" s="476"/>
      <c r="G184" s="476"/>
      <c r="H184" s="476"/>
      <c r="I184" s="476"/>
      <c r="J184" s="476"/>
      <c r="K184" s="476"/>
      <c r="L184" s="476"/>
      <c r="M184" s="476"/>
      <c r="N184" s="51"/>
      <c r="O184" s="64"/>
    </row>
    <row r="185" spans="2:15" outlineLevel="1">
      <c r="B185" s="51"/>
      <c r="C185" s="476"/>
      <c r="D185" s="476"/>
      <c r="E185" s="476"/>
      <c r="F185" s="476"/>
      <c r="G185" s="476"/>
      <c r="H185" s="476"/>
      <c r="I185" s="476"/>
      <c r="J185" s="476"/>
      <c r="K185" s="476"/>
      <c r="L185" s="476"/>
      <c r="M185" s="476"/>
      <c r="N185" s="51"/>
      <c r="O185" s="63"/>
    </row>
    <row r="186" spans="2:15" outlineLevel="1">
      <c r="B186" s="51"/>
      <c r="C186" s="476"/>
      <c r="D186" s="476"/>
      <c r="E186" s="476"/>
      <c r="F186" s="476"/>
      <c r="G186" s="476"/>
      <c r="H186" s="476"/>
      <c r="I186" s="476"/>
      <c r="J186" s="476"/>
      <c r="K186" s="476"/>
      <c r="L186" s="476"/>
      <c r="M186" s="476"/>
      <c r="N186" s="51"/>
      <c r="O186" s="63"/>
    </row>
    <row r="187" spans="2:15" outlineLevel="1">
      <c r="B187" s="51"/>
      <c r="C187" s="476"/>
      <c r="D187" s="476"/>
      <c r="E187" s="476"/>
      <c r="F187" s="476"/>
      <c r="G187" s="476"/>
      <c r="H187" s="476"/>
      <c r="I187" s="476"/>
      <c r="J187" s="476"/>
      <c r="K187" s="476"/>
      <c r="L187" s="476"/>
      <c r="M187" s="476"/>
      <c r="N187" s="51"/>
      <c r="O187" s="64"/>
    </row>
    <row r="188" spans="2:15" outlineLevel="1">
      <c r="B188" s="51"/>
      <c r="C188" s="476"/>
      <c r="D188" s="476"/>
      <c r="E188" s="476"/>
      <c r="F188" s="476"/>
      <c r="G188" s="476"/>
      <c r="H188" s="476"/>
      <c r="I188" s="476"/>
      <c r="J188" s="476"/>
      <c r="K188" s="476"/>
      <c r="L188" s="476"/>
      <c r="M188" s="476"/>
      <c r="N188" s="51"/>
      <c r="O188" s="64"/>
    </row>
    <row r="189" spans="2:15" outlineLevel="1">
      <c r="B189" s="51"/>
      <c r="C189" s="476"/>
      <c r="D189" s="476"/>
      <c r="E189" s="476"/>
      <c r="F189" s="476"/>
      <c r="G189" s="476"/>
      <c r="H189" s="476"/>
      <c r="I189" s="476"/>
      <c r="J189" s="476"/>
      <c r="K189" s="476"/>
      <c r="L189" s="476"/>
      <c r="M189" s="476"/>
      <c r="N189" s="51"/>
      <c r="O189" s="63"/>
    </row>
    <row r="190" spans="2:15" outlineLevel="1">
      <c r="B190" s="51"/>
      <c r="C190" s="476"/>
      <c r="D190" s="476"/>
      <c r="E190" s="476"/>
      <c r="F190" s="476"/>
      <c r="G190" s="476"/>
      <c r="H190" s="476"/>
      <c r="I190" s="476"/>
      <c r="J190" s="476"/>
      <c r="K190" s="476"/>
      <c r="L190" s="476"/>
      <c r="M190" s="476"/>
      <c r="N190" s="51"/>
    </row>
    <row r="191" spans="2:15" outlineLevel="1">
      <c r="B191" s="51"/>
      <c r="C191" s="476"/>
      <c r="D191" s="476"/>
      <c r="E191" s="476"/>
      <c r="F191" s="476"/>
      <c r="G191" s="476"/>
      <c r="H191" s="476"/>
      <c r="I191" s="476"/>
      <c r="J191" s="476"/>
      <c r="K191" s="476"/>
      <c r="L191" s="476"/>
      <c r="M191" s="476"/>
      <c r="N191" s="51"/>
    </row>
    <row r="192" spans="2:15" outlineLevel="1">
      <c r="B192" s="51"/>
      <c r="C192" s="476"/>
      <c r="D192" s="476"/>
      <c r="E192" s="476"/>
      <c r="F192" s="476"/>
      <c r="G192" s="476"/>
      <c r="H192" s="476"/>
      <c r="I192" s="476"/>
      <c r="J192" s="476"/>
      <c r="K192" s="476"/>
      <c r="L192" s="476"/>
      <c r="M192" s="476"/>
      <c r="N192" s="51"/>
    </row>
    <row r="193" spans="2:15" outlineLevel="1">
      <c r="B193" s="51"/>
      <c r="C193" s="476"/>
      <c r="D193" s="476"/>
      <c r="E193" s="476"/>
      <c r="F193" s="476"/>
      <c r="G193" s="476"/>
      <c r="H193" s="476"/>
      <c r="I193" s="476"/>
      <c r="J193" s="476"/>
      <c r="K193" s="476"/>
      <c r="L193" s="476"/>
      <c r="M193" s="476"/>
      <c r="N193" s="51"/>
    </row>
    <row r="194" spans="2:15" outlineLevel="1">
      <c r="B194" s="51"/>
      <c r="C194" s="476"/>
      <c r="D194" s="476"/>
      <c r="E194" s="476"/>
      <c r="F194" s="476"/>
      <c r="G194" s="476"/>
      <c r="H194" s="476"/>
      <c r="I194" s="476"/>
      <c r="J194" s="476"/>
      <c r="K194" s="476"/>
      <c r="L194" s="476"/>
      <c r="M194" s="476"/>
      <c r="N194" s="51"/>
    </row>
    <row r="195" spans="2:15" outlineLevel="1">
      <c r="B195" s="51"/>
      <c r="C195" s="476"/>
      <c r="D195" s="476"/>
      <c r="E195" s="476"/>
      <c r="F195" s="476"/>
      <c r="G195" s="476"/>
      <c r="H195" s="476"/>
      <c r="I195" s="476"/>
      <c r="J195" s="476"/>
      <c r="K195" s="476"/>
      <c r="L195" s="476"/>
      <c r="M195" s="476"/>
      <c r="N195" s="51"/>
    </row>
    <row r="196" spans="2:15" outlineLevel="1">
      <c r="B196" s="51"/>
      <c r="C196" s="476"/>
      <c r="D196" s="476"/>
      <c r="E196" s="476"/>
      <c r="F196" s="476"/>
      <c r="G196" s="476"/>
      <c r="H196" s="476"/>
      <c r="I196" s="476"/>
      <c r="J196" s="476"/>
      <c r="K196" s="476"/>
      <c r="L196" s="476"/>
      <c r="M196" s="476"/>
      <c r="N196" s="51"/>
    </row>
    <row r="197" spans="2:15" outlineLevel="1">
      <c r="B197" s="51"/>
      <c r="C197" s="69"/>
      <c r="D197" s="69"/>
      <c r="E197" s="69"/>
      <c r="F197" s="69"/>
      <c r="G197" s="69"/>
      <c r="H197" s="69"/>
      <c r="I197" s="69"/>
      <c r="J197" s="69"/>
      <c r="K197" s="69"/>
      <c r="L197" s="69"/>
      <c r="M197" s="69"/>
      <c r="N197" s="51"/>
    </row>
    <row r="198" spans="2:15" outlineLevel="1">
      <c r="C198" s="70"/>
      <c r="D198" s="70"/>
      <c r="E198" s="70"/>
      <c r="F198" s="70"/>
      <c r="G198" s="70"/>
      <c r="H198" s="70"/>
      <c r="I198" s="70"/>
      <c r="J198" s="70"/>
      <c r="K198" s="70"/>
      <c r="L198" s="70"/>
      <c r="M198" s="70"/>
      <c r="O198" s="66"/>
    </row>
    <row r="199" spans="2:15">
      <c r="B199" s="51"/>
      <c r="C199" s="69"/>
      <c r="D199" s="69"/>
      <c r="E199" s="69"/>
      <c r="F199" s="69"/>
      <c r="G199" s="69"/>
      <c r="H199" s="69"/>
      <c r="I199" s="69"/>
      <c r="J199" s="69"/>
      <c r="K199" s="69"/>
      <c r="L199" s="69"/>
      <c r="M199" s="69"/>
      <c r="N199" s="51"/>
    </row>
    <row r="200" spans="2:15" ht="14.25" customHeight="1">
      <c r="B200" s="51"/>
      <c r="C200" s="474" t="s">
        <v>417</v>
      </c>
      <c r="D200" s="474"/>
      <c r="E200" s="474"/>
      <c r="F200" s="474"/>
      <c r="G200" s="474"/>
      <c r="H200" s="474"/>
      <c r="I200" s="474"/>
      <c r="J200" s="474"/>
      <c r="K200" s="474"/>
      <c r="L200" s="474"/>
      <c r="M200" s="474"/>
      <c r="N200" s="51"/>
      <c r="O200" s="62"/>
    </row>
    <row r="201" spans="2:15" ht="14.25" customHeight="1" outlineLevel="1">
      <c r="B201" s="51"/>
      <c r="C201" s="472" t="s">
        <v>418</v>
      </c>
      <c r="D201" s="472"/>
      <c r="E201" s="472"/>
      <c r="F201" s="472"/>
      <c r="G201" s="472"/>
      <c r="H201" s="472"/>
      <c r="I201" s="472"/>
      <c r="J201" s="472"/>
      <c r="K201" s="472"/>
      <c r="L201" s="472"/>
      <c r="M201" s="472"/>
      <c r="N201" s="51"/>
      <c r="O201" s="63"/>
    </row>
    <row r="202" spans="2:15" outlineLevel="1">
      <c r="B202" s="51"/>
      <c r="C202" s="472"/>
      <c r="D202" s="472"/>
      <c r="E202" s="472"/>
      <c r="F202" s="472"/>
      <c r="G202" s="472"/>
      <c r="H202" s="472"/>
      <c r="I202" s="472"/>
      <c r="J202" s="472"/>
      <c r="K202" s="472"/>
      <c r="L202" s="472"/>
      <c r="M202" s="472"/>
      <c r="N202" s="51"/>
    </row>
    <row r="203" spans="2:15" ht="25.5" customHeight="1" outlineLevel="1">
      <c r="B203" s="51"/>
      <c r="C203" s="472"/>
      <c r="D203" s="472"/>
      <c r="E203" s="472"/>
      <c r="F203" s="472"/>
      <c r="G203" s="472"/>
      <c r="H203" s="472"/>
      <c r="I203" s="472"/>
      <c r="J203" s="472"/>
      <c r="K203" s="472"/>
      <c r="L203" s="472"/>
      <c r="M203" s="472"/>
      <c r="N203" s="51"/>
      <c r="O203" s="64"/>
    </row>
    <row r="204" spans="2:15" outlineLevel="1">
      <c r="B204" s="51"/>
      <c r="C204" s="51"/>
      <c r="D204" s="65"/>
      <c r="E204" s="65"/>
      <c r="F204" s="65"/>
      <c r="G204" s="65"/>
      <c r="H204" s="65"/>
      <c r="I204" s="65"/>
      <c r="J204" s="65"/>
      <c r="K204" s="65"/>
      <c r="L204" s="65"/>
      <c r="M204" s="65"/>
      <c r="N204" s="51"/>
    </row>
    <row r="205" spans="2:15" ht="14.25" customHeight="1" outlineLevel="1">
      <c r="B205" s="51"/>
      <c r="C205" s="471" t="s">
        <v>1119</v>
      </c>
      <c r="D205" s="471"/>
      <c r="E205" s="471"/>
      <c r="F205" s="471"/>
      <c r="G205" s="471"/>
      <c r="H205" s="471"/>
      <c r="I205" s="471"/>
      <c r="J205" s="471"/>
      <c r="K205" s="471"/>
      <c r="L205" s="471"/>
      <c r="M205" s="471"/>
      <c r="N205" s="51"/>
      <c r="O205" s="66"/>
    </row>
    <row r="206" spans="2:15" outlineLevel="1">
      <c r="B206" s="51"/>
      <c r="C206" s="471"/>
      <c r="D206" s="471"/>
      <c r="E206" s="471"/>
      <c r="F206" s="471"/>
      <c r="G206" s="471"/>
      <c r="H206" s="471"/>
      <c r="I206" s="471"/>
      <c r="J206" s="471"/>
      <c r="K206" s="471"/>
      <c r="L206" s="471"/>
      <c r="M206" s="471"/>
      <c r="N206" s="51"/>
      <c r="O206" s="66"/>
    </row>
    <row r="207" spans="2:15" outlineLevel="1">
      <c r="B207" s="51"/>
      <c r="C207" s="471"/>
      <c r="D207" s="471"/>
      <c r="E207" s="471"/>
      <c r="F207" s="471"/>
      <c r="G207" s="471"/>
      <c r="H207" s="471"/>
      <c r="I207" s="471"/>
      <c r="J207" s="471"/>
      <c r="K207" s="471"/>
      <c r="L207" s="471"/>
      <c r="M207" s="471"/>
      <c r="N207" s="51"/>
      <c r="O207" s="66"/>
    </row>
    <row r="208" spans="2:15" outlineLevel="1">
      <c r="B208" s="51"/>
      <c r="C208" s="471"/>
      <c r="D208" s="471"/>
      <c r="E208" s="471"/>
      <c r="F208" s="471"/>
      <c r="G208" s="471"/>
      <c r="H208" s="471"/>
      <c r="I208" s="471"/>
      <c r="J208" s="471"/>
      <c r="K208" s="471"/>
      <c r="L208" s="471"/>
      <c r="M208" s="471"/>
      <c r="N208" s="51"/>
      <c r="O208" s="66"/>
    </row>
    <row r="209" spans="2:15" outlineLevel="1">
      <c r="B209" s="51"/>
      <c r="C209" s="471"/>
      <c r="D209" s="471"/>
      <c r="E209" s="471"/>
      <c r="F209" s="471"/>
      <c r="G209" s="471"/>
      <c r="H209" s="471"/>
      <c r="I209" s="471"/>
      <c r="J209" s="471"/>
      <c r="K209" s="471"/>
      <c r="L209" s="471"/>
      <c r="M209" s="471"/>
      <c r="N209" s="51"/>
      <c r="O209" s="66"/>
    </row>
    <row r="210" spans="2:15" outlineLevel="1">
      <c r="B210" s="51"/>
      <c r="C210" s="471"/>
      <c r="D210" s="471"/>
      <c r="E210" s="471"/>
      <c r="F210" s="471"/>
      <c r="G210" s="471"/>
      <c r="H210" s="471"/>
      <c r="I210" s="471"/>
      <c r="J210" s="471"/>
      <c r="K210" s="471"/>
      <c r="L210" s="471"/>
      <c r="M210" s="471"/>
      <c r="N210" s="51"/>
      <c r="O210" s="66"/>
    </row>
    <row r="211" spans="2:15" outlineLevel="1">
      <c r="B211" s="51"/>
      <c r="C211" s="471"/>
      <c r="D211" s="471"/>
      <c r="E211" s="471"/>
      <c r="F211" s="471"/>
      <c r="G211" s="471"/>
      <c r="H211" s="471"/>
      <c r="I211" s="471"/>
      <c r="J211" s="471"/>
      <c r="K211" s="471"/>
      <c r="L211" s="471"/>
      <c r="M211" s="471"/>
      <c r="N211" s="51"/>
      <c r="O211" s="66"/>
    </row>
    <row r="212" spans="2:15" outlineLevel="1">
      <c r="B212" s="51"/>
      <c r="C212" s="471"/>
      <c r="D212" s="471"/>
      <c r="E212" s="471"/>
      <c r="F212" s="471"/>
      <c r="G212" s="471"/>
      <c r="H212" s="471"/>
      <c r="I212" s="471"/>
      <c r="J212" s="471"/>
      <c r="K212" s="471"/>
      <c r="L212" s="471"/>
      <c r="M212" s="471"/>
      <c r="N212" s="51"/>
      <c r="O212" s="63"/>
    </row>
    <row r="213" spans="2:15" outlineLevel="1">
      <c r="B213" s="51"/>
      <c r="C213" s="471"/>
      <c r="D213" s="471"/>
      <c r="E213" s="471"/>
      <c r="F213" s="471"/>
      <c r="G213" s="471"/>
      <c r="H213" s="471"/>
      <c r="I213" s="471"/>
      <c r="J213" s="471"/>
      <c r="K213" s="471"/>
      <c r="L213" s="471"/>
      <c r="M213" s="471"/>
      <c r="N213" s="51"/>
      <c r="O213" s="67"/>
    </row>
    <row r="214" spans="2:15" outlineLevel="1">
      <c r="B214" s="51"/>
      <c r="C214" s="471"/>
      <c r="D214" s="471"/>
      <c r="E214" s="471"/>
      <c r="F214" s="471"/>
      <c r="G214" s="471"/>
      <c r="H214" s="471"/>
      <c r="I214" s="471"/>
      <c r="J214" s="471"/>
      <c r="K214" s="471"/>
      <c r="L214" s="471"/>
      <c r="M214" s="471"/>
      <c r="N214" s="51"/>
      <c r="O214" s="64"/>
    </row>
    <row r="215" spans="2:15" outlineLevel="1">
      <c r="B215" s="51"/>
      <c r="C215" s="471"/>
      <c r="D215" s="471"/>
      <c r="E215" s="471"/>
      <c r="F215" s="471"/>
      <c r="G215" s="471"/>
      <c r="H215" s="471"/>
      <c r="I215" s="471"/>
      <c r="J215" s="471"/>
      <c r="K215" s="471"/>
      <c r="L215" s="471"/>
      <c r="M215" s="471"/>
      <c r="N215" s="51"/>
    </row>
    <row r="216" spans="2:15" outlineLevel="1">
      <c r="B216" s="51"/>
      <c r="C216" s="471"/>
      <c r="D216" s="471"/>
      <c r="E216" s="471"/>
      <c r="F216" s="471"/>
      <c r="G216" s="471"/>
      <c r="H216" s="471"/>
      <c r="I216" s="471"/>
      <c r="J216" s="471"/>
      <c r="K216" s="471"/>
      <c r="L216" s="471"/>
      <c r="M216" s="471"/>
      <c r="N216" s="51"/>
    </row>
    <row r="217" spans="2:15" outlineLevel="1">
      <c r="B217" s="51"/>
      <c r="C217" s="471"/>
      <c r="D217" s="471"/>
      <c r="E217" s="471"/>
      <c r="F217" s="471"/>
      <c r="G217" s="471"/>
      <c r="H217" s="471"/>
      <c r="I217" s="471"/>
      <c r="J217" s="471"/>
      <c r="K217" s="471"/>
      <c r="L217" s="471"/>
      <c r="M217" s="471"/>
      <c r="N217" s="51"/>
      <c r="O217" s="64"/>
    </row>
    <row r="218" spans="2:15" outlineLevel="1">
      <c r="B218" s="51"/>
      <c r="C218" s="471"/>
      <c r="D218" s="471"/>
      <c r="E218" s="471"/>
      <c r="F218" s="471"/>
      <c r="G218" s="471"/>
      <c r="H218" s="471"/>
      <c r="I218" s="471"/>
      <c r="J218" s="471"/>
      <c r="K218" s="471"/>
      <c r="L218" s="471"/>
      <c r="M218" s="471"/>
      <c r="N218" s="51"/>
      <c r="O218" s="63"/>
    </row>
    <row r="219" spans="2:15" outlineLevel="1">
      <c r="B219" s="51"/>
      <c r="C219" s="471"/>
      <c r="D219" s="471"/>
      <c r="E219" s="471"/>
      <c r="F219" s="471"/>
      <c r="G219" s="471"/>
      <c r="H219" s="471"/>
      <c r="I219" s="471"/>
      <c r="J219" s="471"/>
      <c r="K219" s="471"/>
      <c r="L219" s="471"/>
      <c r="M219" s="471"/>
      <c r="N219" s="51"/>
    </row>
    <row r="220" spans="2:15" outlineLevel="1">
      <c r="B220" s="51"/>
      <c r="C220" s="471"/>
      <c r="D220" s="471"/>
      <c r="E220" s="471"/>
      <c r="F220" s="471"/>
      <c r="G220" s="471"/>
      <c r="H220" s="471"/>
      <c r="I220" s="471"/>
      <c r="J220" s="471"/>
      <c r="K220" s="471"/>
      <c r="L220" s="471"/>
      <c r="M220" s="471"/>
      <c r="N220" s="51"/>
      <c r="O220" s="64"/>
    </row>
    <row r="221" spans="2:15" outlineLevel="1">
      <c r="B221" s="51"/>
      <c r="C221" s="471"/>
      <c r="D221" s="471"/>
      <c r="E221" s="471"/>
      <c r="F221" s="471"/>
      <c r="G221" s="471"/>
      <c r="H221" s="471"/>
      <c r="I221" s="471"/>
      <c r="J221" s="471"/>
      <c r="K221" s="471"/>
      <c r="L221" s="471"/>
      <c r="M221" s="471"/>
      <c r="N221" s="51"/>
      <c r="O221" s="63"/>
    </row>
    <row r="222" spans="2:15" outlineLevel="1">
      <c r="B222" s="51"/>
      <c r="C222" s="471"/>
      <c r="D222" s="471"/>
      <c r="E222" s="471"/>
      <c r="F222" s="471"/>
      <c r="G222" s="471"/>
      <c r="H222" s="471"/>
      <c r="I222" s="471"/>
      <c r="J222" s="471"/>
      <c r="K222" s="471"/>
      <c r="L222" s="471"/>
      <c r="M222" s="471"/>
      <c r="N222" s="51"/>
      <c r="O222" s="63"/>
    </row>
    <row r="223" spans="2:15" outlineLevel="1">
      <c r="B223" s="51"/>
      <c r="C223" s="471"/>
      <c r="D223" s="471"/>
      <c r="E223" s="471"/>
      <c r="F223" s="471"/>
      <c r="G223" s="471"/>
      <c r="H223" s="471"/>
      <c r="I223" s="471"/>
      <c r="J223" s="471"/>
      <c r="K223" s="471"/>
      <c r="L223" s="471"/>
      <c r="M223" s="471"/>
      <c r="N223" s="51"/>
      <c r="O223" s="63"/>
    </row>
    <row r="224" spans="2:15" outlineLevel="1">
      <c r="B224" s="51"/>
      <c r="C224" s="471"/>
      <c r="D224" s="471"/>
      <c r="E224" s="471"/>
      <c r="F224" s="471"/>
      <c r="G224" s="471"/>
      <c r="H224" s="471"/>
      <c r="I224" s="471"/>
      <c r="J224" s="471"/>
      <c r="K224" s="471"/>
      <c r="L224" s="471"/>
      <c r="M224" s="471"/>
      <c r="N224" s="51"/>
      <c r="O224" s="63"/>
    </row>
    <row r="225" spans="2:15" outlineLevel="1">
      <c r="B225" s="51"/>
      <c r="C225" s="471"/>
      <c r="D225" s="471"/>
      <c r="E225" s="471"/>
      <c r="F225" s="471"/>
      <c r="G225" s="471"/>
      <c r="H225" s="471"/>
      <c r="I225" s="471"/>
      <c r="J225" s="471"/>
      <c r="K225" s="471"/>
      <c r="L225" s="471"/>
      <c r="M225" s="471"/>
      <c r="N225" s="51"/>
      <c r="O225" s="63"/>
    </row>
    <row r="226" spans="2:15" outlineLevel="1">
      <c r="B226" s="51"/>
      <c r="C226" s="471"/>
      <c r="D226" s="471"/>
      <c r="E226" s="471"/>
      <c r="F226" s="471"/>
      <c r="G226" s="471"/>
      <c r="H226" s="471"/>
      <c r="I226" s="471"/>
      <c r="J226" s="471"/>
      <c r="K226" s="471"/>
      <c r="L226" s="471"/>
      <c r="M226" s="471"/>
      <c r="N226" s="51"/>
      <c r="O226" s="63"/>
    </row>
    <row r="227" spans="2:15" outlineLevel="1">
      <c r="B227" s="51"/>
      <c r="C227" s="471"/>
      <c r="D227" s="471"/>
      <c r="E227" s="471"/>
      <c r="F227" s="471"/>
      <c r="G227" s="471"/>
      <c r="H227" s="471"/>
      <c r="I227" s="471"/>
      <c r="J227" s="471"/>
      <c r="K227" s="471"/>
      <c r="L227" s="471"/>
      <c r="M227" s="471"/>
      <c r="N227" s="51"/>
      <c r="O227" s="63"/>
    </row>
    <row r="228" spans="2:15" outlineLevel="1">
      <c r="B228" s="51"/>
      <c r="C228" s="471"/>
      <c r="D228" s="471"/>
      <c r="E228" s="471"/>
      <c r="F228" s="471"/>
      <c r="G228" s="471"/>
      <c r="H228" s="471"/>
      <c r="I228" s="471"/>
      <c r="J228" s="471"/>
      <c r="K228" s="471"/>
      <c r="L228" s="471"/>
      <c r="M228" s="471"/>
      <c r="N228" s="51"/>
      <c r="O228" s="63"/>
    </row>
    <row r="229" spans="2:15" outlineLevel="1">
      <c r="B229" s="51"/>
      <c r="C229" s="471"/>
      <c r="D229" s="471"/>
      <c r="E229" s="471"/>
      <c r="F229" s="471"/>
      <c r="G229" s="471"/>
      <c r="H229" s="471"/>
      <c r="I229" s="471"/>
      <c r="J229" s="471"/>
      <c r="K229" s="471"/>
      <c r="L229" s="471"/>
      <c r="M229" s="471"/>
      <c r="N229" s="51"/>
      <c r="O229" s="63"/>
    </row>
    <row r="230" spans="2:15" outlineLevel="1">
      <c r="B230" s="51"/>
      <c r="C230" s="471"/>
      <c r="D230" s="471"/>
      <c r="E230" s="471"/>
      <c r="F230" s="471"/>
      <c r="G230" s="471"/>
      <c r="H230" s="471"/>
      <c r="I230" s="471"/>
      <c r="J230" s="471"/>
      <c r="K230" s="471"/>
      <c r="L230" s="471"/>
      <c r="M230" s="471"/>
      <c r="N230" s="51"/>
      <c r="O230" s="63"/>
    </row>
    <row r="231" spans="2:15" outlineLevel="1">
      <c r="B231" s="51"/>
      <c r="C231" s="471"/>
      <c r="D231" s="471"/>
      <c r="E231" s="471"/>
      <c r="F231" s="471"/>
      <c r="G231" s="471"/>
      <c r="H231" s="471"/>
      <c r="I231" s="471"/>
      <c r="J231" s="471"/>
      <c r="K231" s="471"/>
      <c r="L231" s="471"/>
      <c r="M231" s="471"/>
      <c r="N231" s="51"/>
    </row>
    <row r="232" spans="2:15" outlineLevel="1">
      <c r="B232" s="51"/>
      <c r="C232" s="471"/>
      <c r="D232" s="471"/>
      <c r="E232" s="471"/>
      <c r="F232" s="471"/>
      <c r="G232" s="471"/>
      <c r="H232" s="471"/>
      <c r="I232" s="471"/>
      <c r="J232" s="471"/>
      <c r="K232" s="471"/>
      <c r="L232" s="471"/>
      <c r="M232" s="471"/>
      <c r="N232" s="51"/>
      <c r="O232" s="64"/>
    </row>
    <row r="233" spans="2:15" outlineLevel="1">
      <c r="B233" s="51"/>
      <c r="C233" s="471"/>
      <c r="D233" s="471"/>
      <c r="E233" s="471"/>
      <c r="F233" s="471"/>
      <c r="G233" s="471"/>
      <c r="H233" s="471"/>
      <c r="I233" s="471"/>
      <c r="J233" s="471"/>
      <c r="K233" s="471"/>
      <c r="L233" s="471"/>
      <c r="M233" s="471"/>
      <c r="N233" s="51"/>
      <c r="O233" s="63"/>
    </row>
    <row r="234" spans="2:15" outlineLevel="1">
      <c r="B234" s="51"/>
      <c r="C234" s="471"/>
      <c r="D234" s="471"/>
      <c r="E234" s="471"/>
      <c r="F234" s="471"/>
      <c r="G234" s="471"/>
      <c r="H234" s="471"/>
      <c r="I234" s="471"/>
      <c r="J234" s="471"/>
      <c r="K234" s="471"/>
      <c r="L234" s="471"/>
      <c r="M234" s="471"/>
      <c r="N234" s="51"/>
      <c r="O234" s="63"/>
    </row>
    <row r="235" spans="2:15" outlineLevel="1">
      <c r="B235" s="51"/>
      <c r="C235" s="471"/>
      <c r="D235" s="471"/>
      <c r="E235" s="471"/>
      <c r="F235" s="471"/>
      <c r="G235" s="471"/>
      <c r="H235" s="471"/>
      <c r="I235" s="471"/>
      <c r="J235" s="471"/>
      <c r="K235" s="471"/>
      <c r="L235" s="471"/>
      <c r="M235" s="471"/>
      <c r="N235" s="51"/>
      <c r="O235" s="64"/>
    </row>
    <row r="236" spans="2:15" outlineLevel="1">
      <c r="B236" s="51"/>
      <c r="C236" s="471"/>
      <c r="D236" s="471"/>
      <c r="E236" s="471"/>
      <c r="F236" s="471"/>
      <c r="G236" s="471"/>
      <c r="H236" s="471"/>
      <c r="I236" s="471"/>
      <c r="J236" s="471"/>
      <c r="K236" s="471"/>
      <c r="L236" s="471"/>
      <c r="M236" s="471"/>
      <c r="N236" s="51"/>
      <c r="O236" s="64"/>
    </row>
    <row r="237" spans="2:15" outlineLevel="1">
      <c r="B237" s="51"/>
      <c r="C237" s="471"/>
      <c r="D237" s="471"/>
      <c r="E237" s="471"/>
      <c r="F237" s="471"/>
      <c r="G237" s="471"/>
      <c r="H237" s="471"/>
      <c r="I237" s="471"/>
      <c r="J237" s="471"/>
      <c r="K237" s="471"/>
      <c r="L237" s="471"/>
      <c r="M237" s="471"/>
      <c r="N237" s="51"/>
      <c r="O237" s="63"/>
    </row>
    <row r="238" spans="2:15" outlineLevel="1">
      <c r="B238" s="51"/>
      <c r="C238" s="471"/>
      <c r="D238" s="471"/>
      <c r="E238" s="471"/>
      <c r="F238" s="471"/>
      <c r="G238" s="471"/>
      <c r="H238" s="471"/>
      <c r="I238" s="471"/>
      <c r="J238" s="471"/>
      <c r="K238" s="471"/>
      <c r="L238" s="471"/>
      <c r="M238" s="471"/>
      <c r="N238" s="51"/>
    </row>
    <row r="239" spans="2:15" outlineLevel="1">
      <c r="B239" s="51"/>
      <c r="C239" s="471"/>
      <c r="D239" s="471"/>
      <c r="E239" s="471"/>
      <c r="F239" s="471"/>
      <c r="G239" s="471"/>
      <c r="H239" s="471"/>
      <c r="I239" s="471"/>
      <c r="J239" s="471"/>
      <c r="K239" s="471"/>
      <c r="L239" s="471"/>
      <c r="M239" s="471"/>
      <c r="N239" s="51"/>
    </row>
    <row r="240" spans="2:15" outlineLevel="1">
      <c r="B240" s="51"/>
      <c r="C240" s="471"/>
      <c r="D240" s="471"/>
      <c r="E240" s="471"/>
      <c r="F240" s="471"/>
      <c r="G240" s="471"/>
      <c r="H240" s="471"/>
      <c r="I240" s="471"/>
      <c r="J240" s="471"/>
      <c r="K240" s="471"/>
      <c r="L240" s="471"/>
      <c r="M240" s="471"/>
      <c r="N240" s="51"/>
    </row>
    <row r="241" spans="2:15" outlineLevel="1">
      <c r="B241" s="51"/>
      <c r="C241" s="471"/>
      <c r="D241" s="471"/>
      <c r="E241" s="471"/>
      <c r="F241" s="471"/>
      <c r="G241" s="471"/>
      <c r="H241" s="471"/>
      <c r="I241" s="471"/>
      <c r="J241" s="471"/>
      <c r="K241" s="471"/>
      <c r="L241" s="471"/>
      <c r="M241" s="471"/>
      <c r="N241" s="51"/>
    </row>
    <row r="242" spans="2:15" outlineLevel="1">
      <c r="B242" s="51"/>
      <c r="C242" s="471"/>
      <c r="D242" s="471"/>
      <c r="E242" s="471"/>
      <c r="F242" s="471"/>
      <c r="G242" s="471"/>
      <c r="H242" s="471"/>
      <c r="I242" s="471"/>
      <c r="J242" s="471"/>
      <c r="K242" s="471"/>
      <c r="L242" s="471"/>
      <c r="M242" s="471"/>
      <c r="N242" s="51"/>
    </row>
    <row r="243" spans="2:15" outlineLevel="1">
      <c r="B243" s="51"/>
      <c r="C243" s="471"/>
      <c r="D243" s="471"/>
      <c r="E243" s="471"/>
      <c r="F243" s="471"/>
      <c r="G243" s="471"/>
      <c r="H243" s="471"/>
      <c r="I243" s="471"/>
      <c r="J243" s="471"/>
      <c r="K243" s="471"/>
      <c r="L243" s="471"/>
      <c r="M243" s="471"/>
      <c r="N243" s="51"/>
    </row>
    <row r="244" spans="2:15" outlineLevel="1">
      <c r="B244" s="51"/>
      <c r="C244" s="471"/>
      <c r="D244" s="471"/>
      <c r="E244" s="471"/>
      <c r="F244" s="471"/>
      <c r="G244" s="471"/>
      <c r="H244" s="471"/>
      <c r="I244" s="471"/>
      <c r="J244" s="471"/>
      <c r="K244" s="471"/>
      <c r="L244" s="471"/>
      <c r="M244" s="471"/>
      <c r="N244" s="51"/>
    </row>
    <row r="245" spans="2:15" outlineLevel="1">
      <c r="B245" s="51"/>
      <c r="C245" s="69"/>
      <c r="D245" s="69"/>
      <c r="E245" s="69"/>
      <c r="F245" s="69"/>
      <c r="G245" s="69"/>
      <c r="H245" s="69"/>
      <c r="I245" s="69"/>
      <c r="J245" s="69"/>
      <c r="K245" s="69"/>
      <c r="L245" s="69"/>
      <c r="M245" s="69"/>
      <c r="N245" s="51"/>
    </row>
    <row r="246" spans="2:15" outlineLevel="1">
      <c r="C246" s="70"/>
      <c r="D246" s="70"/>
      <c r="E246" s="70"/>
      <c r="F246" s="70"/>
      <c r="G246" s="70"/>
      <c r="H246" s="70"/>
      <c r="I246" s="70"/>
      <c r="J246" s="70"/>
      <c r="K246" s="70"/>
      <c r="L246" s="70"/>
      <c r="M246" s="70"/>
      <c r="O246" s="66"/>
    </row>
    <row r="247" spans="2:15">
      <c r="B247" s="51"/>
      <c r="C247" s="69"/>
      <c r="D247" s="69"/>
      <c r="E247" s="69"/>
      <c r="F247" s="69"/>
      <c r="G247" s="69"/>
      <c r="H247" s="69"/>
      <c r="I247" s="69"/>
      <c r="J247" s="69"/>
      <c r="K247" s="69"/>
      <c r="L247" s="69"/>
      <c r="M247" s="69"/>
      <c r="N247" s="51"/>
    </row>
    <row r="248" spans="2:15">
      <c r="B248" s="51"/>
      <c r="C248" s="477" t="s">
        <v>419</v>
      </c>
      <c r="D248" s="477"/>
      <c r="E248" s="477"/>
      <c r="F248" s="477"/>
      <c r="G248" s="477"/>
      <c r="H248" s="477"/>
      <c r="I248" s="477"/>
      <c r="J248" s="477"/>
      <c r="K248" s="477"/>
      <c r="L248" s="477"/>
      <c r="M248" s="477"/>
      <c r="N248" s="51"/>
      <c r="O248" s="62"/>
    </row>
    <row r="249" spans="2:15" ht="14.25" customHeight="1" outlineLevel="1">
      <c r="B249" s="51"/>
      <c r="C249" s="472" t="s">
        <v>420</v>
      </c>
      <c r="D249" s="472"/>
      <c r="E249" s="472"/>
      <c r="F249" s="472"/>
      <c r="G249" s="472"/>
      <c r="H249" s="472"/>
      <c r="I249" s="472"/>
      <c r="J249" s="472"/>
      <c r="K249" s="472"/>
      <c r="L249" s="472"/>
      <c r="M249" s="472"/>
      <c r="N249" s="51"/>
      <c r="O249" s="63"/>
    </row>
    <row r="250" spans="2:15" outlineLevel="1">
      <c r="B250" s="51"/>
      <c r="C250" s="472"/>
      <c r="D250" s="472"/>
      <c r="E250" s="472"/>
      <c r="F250" s="472"/>
      <c r="G250" s="472"/>
      <c r="H250" s="472"/>
      <c r="I250" s="472"/>
      <c r="J250" s="472"/>
      <c r="K250" s="472"/>
      <c r="L250" s="472"/>
      <c r="M250" s="472"/>
      <c r="N250" s="51"/>
    </row>
    <row r="251" spans="2:15" ht="25.5" customHeight="1" outlineLevel="1">
      <c r="B251" s="51"/>
      <c r="C251" s="472"/>
      <c r="D251" s="472"/>
      <c r="E251" s="472"/>
      <c r="F251" s="472"/>
      <c r="G251" s="472"/>
      <c r="H251" s="472"/>
      <c r="I251" s="472"/>
      <c r="J251" s="472"/>
      <c r="K251" s="472"/>
      <c r="L251" s="472"/>
      <c r="M251" s="472"/>
      <c r="N251" s="51"/>
      <c r="O251" s="64"/>
    </row>
    <row r="252" spans="2:15" outlineLevel="1">
      <c r="B252" s="51"/>
      <c r="C252" s="51"/>
      <c r="D252" s="65"/>
      <c r="E252" s="65"/>
      <c r="F252" s="65"/>
      <c r="G252" s="65"/>
      <c r="H252" s="65"/>
      <c r="I252" s="65"/>
      <c r="J252" s="65"/>
      <c r="K252" s="65"/>
      <c r="L252" s="65"/>
      <c r="M252" s="65"/>
      <c r="N252" s="51"/>
    </row>
    <row r="253" spans="2:15" ht="14.25" customHeight="1" outlineLevel="1">
      <c r="B253" s="51"/>
      <c r="C253" s="471" t="s">
        <v>1120</v>
      </c>
      <c r="D253" s="471"/>
      <c r="E253" s="471"/>
      <c r="F253" s="471"/>
      <c r="G253" s="471"/>
      <c r="H253" s="471"/>
      <c r="I253" s="471"/>
      <c r="J253" s="471"/>
      <c r="K253" s="471"/>
      <c r="L253" s="471"/>
      <c r="M253" s="471"/>
      <c r="N253" s="51"/>
      <c r="O253" s="66"/>
    </row>
    <row r="254" spans="2:15" outlineLevel="1">
      <c r="B254" s="51"/>
      <c r="C254" s="471"/>
      <c r="D254" s="471"/>
      <c r="E254" s="471"/>
      <c r="F254" s="471"/>
      <c r="G254" s="471"/>
      <c r="H254" s="471"/>
      <c r="I254" s="471"/>
      <c r="J254" s="471"/>
      <c r="K254" s="471"/>
      <c r="L254" s="471"/>
      <c r="M254" s="471"/>
      <c r="N254" s="51"/>
      <c r="O254" s="66"/>
    </row>
    <row r="255" spans="2:15" outlineLevel="1">
      <c r="B255" s="51"/>
      <c r="C255" s="471"/>
      <c r="D255" s="471"/>
      <c r="E255" s="471"/>
      <c r="F255" s="471"/>
      <c r="G255" s="471"/>
      <c r="H255" s="471"/>
      <c r="I255" s="471"/>
      <c r="J255" s="471"/>
      <c r="K255" s="471"/>
      <c r="L255" s="471"/>
      <c r="M255" s="471"/>
      <c r="N255" s="51"/>
      <c r="O255" s="66"/>
    </row>
    <row r="256" spans="2:15" outlineLevel="1">
      <c r="B256" s="51"/>
      <c r="C256" s="471"/>
      <c r="D256" s="471"/>
      <c r="E256" s="471"/>
      <c r="F256" s="471"/>
      <c r="G256" s="471"/>
      <c r="H256" s="471"/>
      <c r="I256" s="471"/>
      <c r="J256" s="471"/>
      <c r="K256" s="471"/>
      <c r="L256" s="471"/>
      <c r="M256" s="471"/>
      <c r="N256" s="51"/>
      <c r="O256" s="66"/>
    </row>
    <row r="257" spans="2:15" outlineLevel="1">
      <c r="B257" s="51"/>
      <c r="C257" s="471"/>
      <c r="D257" s="471"/>
      <c r="E257" s="471"/>
      <c r="F257" s="471"/>
      <c r="G257" s="471"/>
      <c r="H257" s="471"/>
      <c r="I257" s="471"/>
      <c r="J257" s="471"/>
      <c r="K257" s="471"/>
      <c r="L257" s="471"/>
      <c r="M257" s="471"/>
      <c r="N257" s="51"/>
      <c r="O257" s="66"/>
    </row>
    <row r="258" spans="2:15" outlineLevel="1">
      <c r="B258" s="51"/>
      <c r="C258" s="471"/>
      <c r="D258" s="471"/>
      <c r="E258" s="471"/>
      <c r="F258" s="471"/>
      <c r="G258" s="471"/>
      <c r="H258" s="471"/>
      <c r="I258" s="471"/>
      <c r="J258" s="471"/>
      <c r="K258" s="471"/>
      <c r="L258" s="471"/>
      <c r="M258" s="471"/>
      <c r="N258" s="51"/>
      <c r="O258" s="66"/>
    </row>
    <row r="259" spans="2:15" outlineLevel="1">
      <c r="B259" s="51"/>
      <c r="C259" s="471"/>
      <c r="D259" s="471"/>
      <c r="E259" s="471"/>
      <c r="F259" s="471"/>
      <c r="G259" s="471"/>
      <c r="H259" s="471"/>
      <c r="I259" s="471"/>
      <c r="J259" s="471"/>
      <c r="K259" s="471"/>
      <c r="L259" s="471"/>
      <c r="M259" s="471"/>
      <c r="N259" s="51"/>
      <c r="O259" s="66"/>
    </row>
    <row r="260" spans="2:15" outlineLevel="1">
      <c r="B260" s="51"/>
      <c r="C260" s="471"/>
      <c r="D260" s="471"/>
      <c r="E260" s="471"/>
      <c r="F260" s="471"/>
      <c r="G260" s="471"/>
      <c r="H260" s="471"/>
      <c r="I260" s="471"/>
      <c r="J260" s="471"/>
      <c r="K260" s="471"/>
      <c r="L260" s="471"/>
      <c r="M260" s="471"/>
      <c r="N260" s="51"/>
      <c r="O260" s="63"/>
    </row>
    <row r="261" spans="2:15" outlineLevel="1">
      <c r="B261" s="51"/>
      <c r="C261" s="471"/>
      <c r="D261" s="471"/>
      <c r="E261" s="471"/>
      <c r="F261" s="471"/>
      <c r="G261" s="471"/>
      <c r="H261" s="471"/>
      <c r="I261" s="471"/>
      <c r="J261" s="471"/>
      <c r="K261" s="471"/>
      <c r="L261" s="471"/>
      <c r="M261" s="471"/>
      <c r="N261" s="51"/>
      <c r="O261" s="67"/>
    </row>
    <row r="262" spans="2:15" outlineLevel="1">
      <c r="B262" s="51"/>
      <c r="C262" s="471"/>
      <c r="D262" s="471"/>
      <c r="E262" s="471"/>
      <c r="F262" s="471"/>
      <c r="G262" s="471"/>
      <c r="H262" s="471"/>
      <c r="I262" s="471"/>
      <c r="J262" s="471"/>
      <c r="K262" s="471"/>
      <c r="L262" s="471"/>
      <c r="M262" s="471"/>
      <c r="N262" s="51"/>
      <c r="O262" s="64"/>
    </row>
    <row r="263" spans="2:15" outlineLevel="1">
      <c r="B263" s="51"/>
      <c r="C263" s="471"/>
      <c r="D263" s="471"/>
      <c r="E263" s="471"/>
      <c r="F263" s="471"/>
      <c r="G263" s="471"/>
      <c r="H263" s="471"/>
      <c r="I263" s="471"/>
      <c r="J263" s="471"/>
      <c r="K263" s="471"/>
      <c r="L263" s="471"/>
      <c r="M263" s="471"/>
      <c r="N263" s="51"/>
    </row>
    <row r="264" spans="2:15" outlineLevel="1">
      <c r="B264" s="51"/>
      <c r="C264" s="471"/>
      <c r="D264" s="471"/>
      <c r="E264" s="471"/>
      <c r="F264" s="471"/>
      <c r="G264" s="471"/>
      <c r="H264" s="471"/>
      <c r="I264" s="471"/>
      <c r="J264" s="471"/>
      <c r="K264" s="471"/>
      <c r="L264" s="471"/>
      <c r="M264" s="471"/>
      <c r="N264" s="51"/>
    </row>
    <row r="265" spans="2:15" outlineLevel="1">
      <c r="B265" s="51"/>
      <c r="C265" s="471"/>
      <c r="D265" s="471"/>
      <c r="E265" s="471"/>
      <c r="F265" s="471"/>
      <c r="G265" s="471"/>
      <c r="H265" s="471"/>
      <c r="I265" s="471"/>
      <c r="J265" s="471"/>
      <c r="K265" s="471"/>
      <c r="L265" s="471"/>
      <c r="M265" s="471"/>
      <c r="N265" s="51"/>
      <c r="O265" s="64"/>
    </row>
    <row r="266" spans="2:15" outlineLevel="1">
      <c r="B266" s="51"/>
      <c r="C266" s="471"/>
      <c r="D266" s="471"/>
      <c r="E266" s="471"/>
      <c r="F266" s="471"/>
      <c r="G266" s="471"/>
      <c r="H266" s="471"/>
      <c r="I266" s="471"/>
      <c r="J266" s="471"/>
      <c r="K266" s="471"/>
      <c r="L266" s="471"/>
      <c r="M266" s="471"/>
      <c r="N266" s="51"/>
      <c r="O266" s="63"/>
    </row>
    <row r="267" spans="2:15" outlineLevel="1">
      <c r="B267" s="51"/>
      <c r="C267" s="471"/>
      <c r="D267" s="471"/>
      <c r="E267" s="471"/>
      <c r="F267" s="471"/>
      <c r="G267" s="471"/>
      <c r="H267" s="471"/>
      <c r="I267" s="471"/>
      <c r="J267" s="471"/>
      <c r="K267" s="471"/>
      <c r="L267" s="471"/>
      <c r="M267" s="471"/>
      <c r="N267" s="51"/>
    </row>
    <row r="268" spans="2:15" outlineLevel="1">
      <c r="B268" s="51"/>
      <c r="C268" s="471"/>
      <c r="D268" s="471"/>
      <c r="E268" s="471"/>
      <c r="F268" s="471"/>
      <c r="G268" s="471"/>
      <c r="H268" s="471"/>
      <c r="I268" s="471"/>
      <c r="J268" s="471"/>
      <c r="K268" s="471"/>
      <c r="L268" s="471"/>
      <c r="M268" s="471"/>
      <c r="N268" s="51"/>
      <c r="O268" s="64"/>
    </row>
    <row r="269" spans="2:15" outlineLevel="1">
      <c r="B269" s="51"/>
      <c r="C269" s="471"/>
      <c r="D269" s="471"/>
      <c r="E269" s="471"/>
      <c r="F269" s="471"/>
      <c r="G269" s="471"/>
      <c r="H269" s="471"/>
      <c r="I269" s="471"/>
      <c r="J269" s="471"/>
      <c r="K269" s="471"/>
      <c r="L269" s="471"/>
      <c r="M269" s="471"/>
      <c r="N269" s="51"/>
      <c r="O269" s="63"/>
    </row>
    <row r="270" spans="2:15" outlineLevel="1">
      <c r="B270" s="51"/>
      <c r="C270" s="471"/>
      <c r="D270" s="471"/>
      <c r="E270" s="471"/>
      <c r="F270" s="471"/>
      <c r="G270" s="471"/>
      <c r="H270" s="471"/>
      <c r="I270" s="471"/>
      <c r="J270" s="471"/>
      <c r="K270" s="471"/>
      <c r="L270" s="471"/>
      <c r="M270" s="471"/>
      <c r="N270" s="51"/>
      <c r="O270" s="63"/>
    </row>
    <row r="271" spans="2:15" outlineLevel="1">
      <c r="B271" s="51"/>
      <c r="C271" s="471"/>
      <c r="D271" s="471"/>
      <c r="E271" s="471"/>
      <c r="F271" s="471"/>
      <c r="G271" s="471"/>
      <c r="H271" s="471"/>
      <c r="I271" s="471"/>
      <c r="J271" s="471"/>
      <c r="K271" s="471"/>
      <c r="L271" s="471"/>
      <c r="M271" s="471"/>
      <c r="N271" s="51"/>
      <c r="O271" s="63"/>
    </row>
    <row r="272" spans="2:15" outlineLevel="1">
      <c r="B272" s="51"/>
      <c r="C272" s="471"/>
      <c r="D272" s="471"/>
      <c r="E272" s="471"/>
      <c r="F272" s="471"/>
      <c r="G272" s="471"/>
      <c r="H272" s="471"/>
      <c r="I272" s="471"/>
      <c r="J272" s="471"/>
      <c r="K272" s="471"/>
      <c r="L272" s="471"/>
      <c r="M272" s="471"/>
      <c r="N272" s="51"/>
      <c r="O272" s="63"/>
    </row>
    <row r="273" spans="2:15" outlineLevel="1">
      <c r="B273" s="51"/>
      <c r="C273" s="471"/>
      <c r="D273" s="471"/>
      <c r="E273" s="471"/>
      <c r="F273" s="471"/>
      <c r="G273" s="471"/>
      <c r="H273" s="471"/>
      <c r="I273" s="471"/>
      <c r="J273" s="471"/>
      <c r="K273" s="471"/>
      <c r="L273" s="471"/>
      <c r="M273" s="471"/>
      <c r="N273" s="51"/>
      <c r="O273" s="63"/>
    </row>
    <row r="274" spans="2:15" outlineLevel="1">
      <c r="B274" s="51"/>
      <c r="C274" s="471"/>
      <c r="D274" s="471"/>
      <c r="E274" s="471"/>
      <c r="F274" s="471"/>
      <c r="G274" s="471"/>
      <c r="H274" s="471"/>
      <c r="I274" s="471"/>
      <c r="J274" s="471"/>
      <c r="K274" s="471"/>
      <c r="L274" s="471"/>
      <c r="M274" s="471"/>
      <c r="N274" s="51"/>
      <c r="O274" s="63"/>
    </row>
    <row r="275" spans="2:15" outlineLevel="1">
      <c r="B275" s="51"/>
      <c r="C275" s="471"/>
      <c r="D275" s="471"/>
      <c r="E275" s="471"/>
      <c r="F275" s="471"/>
      <c r="G275" s="471"/>
      <c r="H275" s="471"/>
      <c r="I275" s="471"/>
      <c r="J275" s="471"/>
      <c r="K275" s="471"/>
      <c r="L275" s="471"/>
      <c r="M275" s="471"/>
      <c r="N275" s="51"/>
      <c r="O275" s="63"/>
    </row>
    <row r="276" spans="2:15" outlineLevel="1">
      <c r="B276" s="51"/>
      <c r="C276" s="471"/>
      <c r="D276" s="471"/>
      <c r="E276" s="471"/>
      <c r="F276" s="471"/>
      <c r="G276" s="471"/>
      <c r="H276" s="471"/>
      <c r="I276" s="471"/>
      <c r="J276" s="471"/>
      <c r="K276" s="471"/>
      <c r="L276" s="471"/>
      <c r="M276" s="471"/>
      <c r="N276" s="51"/>
      <c r="O276" s="63"/>
    </row>
    <row r="277" spans="2:15" outlineLevel="1">
      <c r="B277" s="51"/>
      <c r="C277" s="471"/>
      <c r="D277" s="471"/>
      <c r="E277" s="471"/>
      <c r="F277" s="471"/>
      <c r="G277" s="471"/>
      <c r="H277" s="471"/>
      <c r="I277" s="471"/>
      <c r="J277" s="471"/>
      <c r="K277" s="471"/>
      <c r="L277" s="471"/>
      <c r="M277" s="471"/>
      <c r="N277" s="51"/>
      <c r="O277" s="63"/>
    </row>
    <row r="278" spans="2:15" outlineLevel="1">
      <c r="B278" s="51"/>
      <c r="C278" s="471"/>
      <c r="D278" s="471"/>
      <c r="E278" s="471"/>
      <c r="F278" s="471"/>
      <c r="G278" s="471"/>
      <c r="H278" s="471"/>
      <c r="I278" s="471"/>
      <c r="J278" s="471"/>
      <c r="K278" s="471"/>
      <c r="L278" s="471"/>
      <c r="M278" s="471"/>
      <c r="N278" s="51"/>
      <c r="O278" s="63"/>
    </row>
    <row r="279" spans="2:15" outlineLevel="1">
      <c r="B279" s="51"/>
      <c r="C279" s="471"/>
      <c r="D279" s="471"/>
      <c r="E279" s="471"/>
      <c r="F279" s="471"/>
      <c r="G279" s="471"/>
      <c r="H279" s="471"/>
      <c r="I279" s="471"/>
      <c r="J279" s="471"/>
      <c r="K279" s="471"/>
      <c r="L279" s="471"/>
      <c r="M279" s="471"/>
      <c r="N279" s="51"/>
    </row>
    <row r="280" spans="2:15" outlineLevel="1">
      <c r="B280" s="51"/>
      <c r="C280" s="471"/>
      <c r="D280" s="471"/>
      <c r="E280" s="471"/>
      <c r="F280" s="471"/>
      <c r="G280" s="471"/>
      <c r="H280" s="471"/>
      <c r="I280" s="471"/>
      <c r="J280" s="471"/>
      <c r="K280" s="471"/>
      <c r="L280" s="471"/>
      <c r="M280" s="471"/>
      <c r="N280" s="51"/>
      <c r="O280" s="64"/>
    </row>
    <row r="281" spans="2:15" outlineLevel="1">
      <c r="B281" s="51"/>
      <c r="C281" s="471"/>
      <c r="D281" s="471"/>
      <c r="E281" s="471"/>
      <c r="F281" s="471"/>
      <c r="G281" s="471"/>
      <c r="H281" s="471"/>
      <c r="I281" s="471"/>
      <c r="J281" s="471"/>
      <c r="K281" s="471"/>
      <c r="L281" s="471"/>
      <c r="M281" s="471"/>
      <c r="N281" s="51"/>
      <c r="O281" s="63"/>
    </row>
    <row r="282" spans="2:15" outlineLevel="1">
      <c r="B282" s="51"/>
      <c r="C282" s="471"/>
      <c r="D282" s="471"/>
      <c r="E282" s="471"/>
      <c r="F282" s="471"/>
      <c r="G282" s="471"/>
      <c r="H282" s="471"/>
      <c r="I282" s="471"/>
      <c r="J282" s="471"/>
      <c r="K282" s="471"/>
      <c r="L282" s="471"/>
      <c r="M282" s="471"/>
      <c r="N282" s="51"/>
      <c r="O282" s="63"/>
    </row>
    <row r="283" spans="2:15" outlineLevel="1">
      <c r="B283" s="51"/>
      <c r="C283" s="471"/>
      <c r="D283" s="471"/>
      <c r="E283" s="471"/>
      <c r="F283" s="471"/>
      <c r="G283" s="471"/>
      <c r="H283" s="471"/>
      <c r="I283" s="471"/>
      <c r="J283" s="471"/>
      <c r="K283" s="471"/>
      <c r="L283" s="471"/>
      <c r="M283" s="471"/>
      <c r="N283" s="51"/>
      <c r="O283" s="64"/>
    </row>
    <row r="284" spans="2:15" outlineLevel="1">
      <c r="B284" s="51"/>
      <c r="C284" s="471"/>
      <c r="D284" s="471"/>
      <c r="E284" s="471"/>
      <c r="F284" s="471"/>
      <c r="G284" s="471"/>
      <c r="H284" s="471"/>
      <c r="I284" s="471"/>
      <c r="J284" s="471"/>
      <c r="K284" s="471"/>
      <c r="L284" s="471"/>
      <c r="M284" s="471"/>
      <c r="N284" s="51"/>
      <c r="O284" s="64"/>
    </row>
    <row r="285" spans="2:15" outlineLevel="1">
      <c r="B285" s="51"/>
      <c r="C285" s="471"/>
      <c r="D285" s="471"/>
      <c r="E285" s="471"/>
      <c r="F285" s="471"/>
      <c r="G285" s="471"/>
      <c r="H285" s="471"/>
      <c r="I285" s="471"/>
      <c r="J285" s="471"/>
      <c r="K285" s="471"/>
      <c r="L285" s="471"/>
      <c r="M285" s="471"/>
      <c r="N285" s="51"/>
      <c r="O285" s="63"/>
    </row>
    <row r="286" spans="2:15" outlineLevel="1">
      <c r="B286" s="51"/>
      <c r="C286" s="471"/>
      <c r="D286" s="471"/>
      <c r="E286" s="471"/>
      <c r="F286" s="471"/>
      <c r="G286" s="471"/>
      <c r="H286" s="471"/>
      <c r="I286" s="471"/>
      <c r="J286" s="471"/>
      <c r="K286" s="471"/>
      <c r="L286" s="471"/>
      <c r="M286" s="471"/>
      <c r="N286" s="51"/>
    </row>
    <row r="287" spans="2:15" outlineLevel="1">
      <c r="B287" s="51"/>
      <c r="C287" s="471"/>
      <c r="D287" s="471"/>
      <c r="E287" s="471"/>
      <c r="F287" s="471"/>
      <c r="G287" s="471"/>
      <c r="H287" s="471"/>
      <c r="I287" s="471"/>
      <c r="J287" s="471"/>
      <c r="K287" s="471"/>
      <c r="L287" s="471"/>
      <c r="M287" s="471"/>
      <c r="N287" s="51"/>
    </row>
    <row r="288" spans="2:15" outlineLevel="1">
      <c r="B288" s="51"/>
      <c r="C288" s="471"/>
      <c r="D288" s="471"/>
      <c r="E288" s="471"/>
      <c r="F288" s="471"/>
      <c r="G288" s="471"/>
      <c r="H288" s="471"/>
      <c r="I288" s="471"/>
      <c r="J288" s="471"/>
      <c r="K288" s="471"/>
      <c r="L288" s="471"/>
      <c r="M288" s="471"/>
      <c r="N288" s="51"/>
    </row>
    <row r="289" spans="2:15" outlineLevel="1">
      <c r="B289" s="51"/>
      <c r="C289" s="471"/>
      <c r="D289" s="471"/>
      <c r="E289" s="471"/>
      <c r="F289" s="471"/>
      <c r="G289" s="471"/>
      <c r="H289" s="471"/>
      <c r="I289" s="471"/>
      <c r="J289" s="471"/>
      <c r="K289" s="471"/>
      <c r="L289" s="471"/>
      <c r="M289" s="471"/>
      <c r="N289" s="51"/>
    </row>
    <row r="290" spans="2:15" outlineLevel="1">
      <c r="B290" s="51"/>
      <c r="C290" s="471"/>
      <c r="D290" s="471"/>
      <c r="E290" s="471"/>
      <c r="F290" s="471"/>
      <c r="G290" s="471"/>
      <c r="H290" s="471"/>
      <c r="I290" s="471"/>
      <c r="J290" s="471"/>
      <c r="K290" s="471"/>
      <c r="L290" s="471"/>
      <c r="M290" s="471"/>
      <c r="N290" s="51"/>
    </row>
    <row r="291" spans="2:15" outlineLevel="1">
      <c r="B291" s="51"/>
      <c r="C291" s="471"/>
      <c r="D291" s="471"/>
      <c r="E291" s="471"/>
      <c r="F291" s="471"/>
      <c r="G291" s="471"/>
      <c r="H291" s="471"/>
      <c r="I291" s="471"/>
      <c r="J291" s="471"/>
      <c r="K291" s="471"/>
      <c r="L291" s="471"/>
      <c r="M291" s="471"/>
      <c r="N291" s="51"/>
    </row>
    <row r="292" spans="2:15" outlineLevel="1">
      <c r="B292" s="51"/>
      <c r="C292" s="471"/>
      <c r="D292" s="471"/>
      <c r="E292" s="471"/>
      <c r="F292" s="471"/>
      <c r="G292" s="471"/>
      <c r="H292" s="471"/>
      <c r="I292" s="471"/>
      <c r="J292" s="471"/>
      <c r="K292" s="471"/>
      <c r="L292" s="471"/>
      <c r="M292" s="471"/>
      <c r="N292" s="51"/>
    </row>
    <row r="293" spans="2:15">
      <c r="B293" s="51"/>
      <c r="C293" s="51"/>
      <c r="D293" s="51"/>
      <c r="E293" s="51"/>
      <c r="F293" s="51"/>
      <c r="G293" s="51"/>
      <c r="H293" s="51"/>
      <c r="I293" s="51"/>
      <c r="J293" s="51"/>
      <c r="K293" s="51"/>
      <c r="L293" s="51"/>
      <c r="M293" s="51"/>
      <c r="N293" s="51"/>
    </row>
    <row r="294" spans="2:15">
      <c r="B294" s="51"/>
      <c r="C294" s="477" t="s">
        <v>421</v>
      </c>
      <c r="D294" s="477"/>
      <c r="E294" s="477"/>
      <c r="F294" s="477"/>
      <c r="G294" s="477"/>
      <c r="H294" s="477"/>
      <c r="I294" s="477"/>
      <c r="J294" s="477"/>
      <c r="K294" s="477"/>
      <c r="L294" s="477"/>
      <c r="M294" s="477"/>
      <c r="N294" s="51"/>
      <c r="O294" s="62"/>
    </row>
    <row r="295" spans="2:15" ht="14.25" customHeight="1" outlineLevel="1">
      <c r="B295" s="51"/>
      <c r="C295" s="472" t="s">
        <v>422</v>
      </c>
      <c r="D295" s="472"/>
      <c r="E295" s="472"/>
      <c r="F295" s="472"/>
      <c r="G295" s="472"/>
      <c r="H295" s="472"/>
      <c r="I295" s="472"/>
      <c r="J295" s="472"/>
      <c r="K295" s="472"/>
      <c r="L295" s="472"/>
      <c r="M295" s="472"/>
      <c r="N295" s="51"/>
      <c r="O295" s="63"/>
    </row>
    <row r="296" spans="2:15" outlineLevel="1">
      <c r="B296" s="51"/>
      <c r="C296" s="472"/>
      <c r="D296" s="472"/>
      <c r="E296" s="472"/>
      <c r="F296" s="472"/>
      <c r="G296" s="472"/>
      <c r="H296" s="472"/>
      <c r="I296" s="472"/>
      <c r="J296" s="472"/>
      <c r="K296" s="472"/>
      <c r="L296" s="472"/>
      <c r="M296" s="472"/>
      <c r="N296" s="51"/>
    </row>
    <row r="297" spans="2:15" ht="13.5" customHeight="1" outlineLevel="1">
      <c r="B297" s="51"/>
      <c r="C297" s="472"/>
      <c r="D297" s="472"/>
      <c r="E297" s="472"/>
      <c r="F297" s="472"/>
      <c r="G297" s="472"/>
      <c r="H297" s="472"/>
      <c r="I297" s="472"/>
      <c r="J297" s="472"/>
      <c r="K297" s="472"/>
      <c r="L297" s="472"/>
      <c r="M297" s="472"/>
      <c r="N297" s="51"/>
      <c r="O297" s="64"/>
    </row>
    <row r="298" spans="2:15" outlineLevel="1">
      <c r="B298" s="51"/>
      <c r="C298" s="51"/>
      <c r="D298" s="65"/>
      <c r="E298" s="65"/>
      <c r="F298" s="65"/>
      <c r="G298" s="65"/>
      <c r="H298" s="65"/>
      <c r="I298" s="65"/>
      <c r="J298" s="65"/>
      <c r="K298" s="65"/>
      <c r="L298" s="65"/>
      <c r="M298" s="65"/>
      <c r="N298" s="51"/>
    </row>
    <row r="299" spans="2:15" ht="14.25" customHeight="1" outlineLevel="1">
      <c r="B299" s="51"/>
      <c r="C299" s="471" t="s">
        <v>1121</v>
      </c>
      <c r="D299" s="471"/>
      <c r="E299" s="471"/>
      <c r="F299" s="471"/>
      <c r="G299" s="471"/>
      <c r="H299" s="471"/>
      <c r="I299" s="471"/>
      <c r="J299" s="471"/>
      <c r="K299" s="471"/>
      <c r="L299" s="471"/>
      <c r="M299" s="471"/>
      <c r="N299" s="51"/>
      <c r="O299" s="66"/>
    </row>
    <row r="300" spans="2:15" outlineLevel="1">
      <c r="B300" s="51"/>
      <c r="C300" s="471"/>
      <c r="D300" s="471"/>
      <c r="E300" s="471"/>
      <c r="F300" s="471"/>
      <c r="G300" s="471"/>
      <c r="H300" s="471"/>
      <c r="I300" s="471"/>
      <c r="J300" s="471"/>
      <c r="K300" s="471"/>
      <c r="L300" s="471"/>
      <c r="M300" s="471"/>
      <c r="N300" s="51"/>
      <c r="O300" s="66"/>
    </row>
    <row r="301" spans="2:15" outlineLevel="1">
      <c r="B301" s="51"/>
      <c r="C301" s="471"/>
      <c r="D301" s="471"/>
      <c r="E301" s="471"/>
      <c r="F301" s="471"/>
      <c r="G301" s="471"/>
      <c r="H301" s="471"/>
      <c r="I301" s="471"/>
      <c r="J301" s="471"/>
      <c r="K301" s="471"/>
      <c r="L301" s="471"/>
      <c r="M301" s="471"/>
      <c r="N301" s="51"/>
      <c r="O301" s="66"/>
    </row>
    <row r="302" spans="2:15" outlineLevel="1">
      <c r="B302" s="51"/>
      <c r="C302" s="471"/>
      <c r="D302" s="471"/>
      <c r="E302" s="471"/>
      <c r="F302" s="471"/>
      <c r="G302" s="471"/>
      <c r="H302" s="471"/>
      <c r="I302" s="471"/>
      <c r="J302" s="471"/>
      <c r="K302" s="471"/>
      <c r="L302" s="471"/>
      <c r="M302" s="471"/>
      <c r="N302" s="51"/>
      <c r="O302" s="66"/>
    </row>
    <row r="303" spans="2:15" outlineLevel="1">
      <c r="B303" s="51"/>
      <c r="C303" s="471"/>
      <c r="D303" s="471"/>
      <c r="E303" s="471"/>
      <c r="F303" s="471"/>
      <c r="G303" s="471"/>
      <c r="H303" s="471"/>
      <c r="I303" s="471"/>
      <c r="J303" s="471"/>
      <c r="K303" s="471"/>
      <c r="L303" s="471"/>
      <c r="M303" s="471"/>
      <c r="N303" s="51"/>
      <c r="O303" s="66"/>
    </row>
    <row r="304" spans="2:15" outlineLevel="1">
      <c r="B304" s="51"/>
      <c r="C304" s="471"/>
      <c r="D304" s="471"/>
      <c r="E304" s="471"/>
      <c r="F304" s="471"/>
      <c r="G304" s="471"/>
      <c r="H304" s="471"/>
      <c r="I304" s="471"/>
      <c r="J304" s="471"/>
      <c r="K304" s="471"/>
      <c r="L304" s="471"/>
      <c r="M304" s="471"/>
      <c r="N304" s="51"/>
      <c r="O304" s="66"/>
    </row>
    <row r="305" spans="2:15" outlineLevel="1">
      <c r="B305" s="51"/>
      <c r="C305" s="471"/>
      <c r="D305" s="471"/>
      <c r="E305" s="471"/>
      <c r="F305" s="471"/>
      <c r="G305" s="471"/>
      <c r="H305" s="471"/>
      <c r="I305" s="471"/>
      <c r="J305" s="471"/>
      <c r="K305" s="471"/>
      <c r="L305" s="471"/>
      <c r="M305" s="471"/>
      <c r="N305" s="51"/>
      <c r="O305" s="66"/>
    </row>
    <row r="306" spans="2:15" outlineLevel="1">
      <c r="B306" s="51"/>
      <c r="C306" s="471"/>
      <c r="D306" s="471"/>
      <c r="E306" s="471"/>
      <c r="F306" s="471"/>
      <c r="G306" s="471"/>
      <c r="H306" s="471"/>
      <c r="I306" s="471"/>
      <c r="J306" s="471"/>
      <c r="K306" s="471"/>
      <c r="L306" s="471"/>
      <c r="M306" s="471"/>
      <c r="N306" s="51"/>
      <c r="O306" s="63"/>
    </row>
    <row r="307" spans="2:15" outlineLevel="1">
      <c r="B307" s="51"/>
      <c r="C307" s="471"/>
      <c r="D307" s="471"/>
      <c r="E307" s="471"/>
      <c r="F307" s="471"/>
      <c r="G307" s="471"/>
      <c r="H307" s="471"/>
      <c r="I307" s="471"/>
      <c r="J307" s="471"/>
      <c r="K307" s="471"/>
      <c r="L307" s="471"/>
      <c r="M307" s="471"/>
      <c r="N307" s="51"/>
      <c r="O307" s="67"/>
    </row>
    <row r="308" spans="2:15" outlineLevel="1">
      <c r="B308" s="51"/>
      <c r="C308" s="471"/>
      <c r="D308" s="471"/>
      <c r="E308" s="471"/>
      <c r="F308" s="471"/>
      <c r="G308" s="471"/>
      <c r="H308" s="471"/>
      <c r="I308" s="471"/>
      <c r="J308" s="471"/>
      <c r="K308" s="471"/>
      <c r="L308" s="471"/>
      <c r="M308" s="471"/>
      <c r="N308" s="51"/>
      <c r="O308" s="64"/>
    </row>
    <row r="309" spans="2:15" outlineLevel="1">
      <c r="B309" s="51"/>
      <c r="C309" s="471"/>
      <c r="D309" s="471"/>
      <c r="E309" s="471"/>
      <c r="F309" s="471"/>
      <c r="G309" s="471"/>
      <c r="H309" s="471"/>
      <c r="I309" s="471"/>
      <c r="J309" s="471"/>
      <c r="K309" s="471"/>
      <c r="L309" s="471"/>
      <c r="M309" s="471"/>
      <c r="N309" s="51"/>
    </row>
    <row r="310" spans="2:15" outlineLevel="1">
      <c r="B310" s="51"/>
      <c r="C310" s="471"/>
      <c r="D310" s="471"/>
      <c r="E310" s="471"/>
      <c r="F310" s="471"/>
      <c r="G310" s="471"/>
      <c r="H310" s="471"/>
      <c r="I310" s="471"/>
      <c r="J310" s="471"/>
      <c r="K310" s="471"/>
      <c r="L310" s="471"/>
      <c r="M310" s="471"/>
      <c r="N310" s="51"/>
    </row>
    <row r="311" spans="2:15" outlineLevel="1">
      <c r="B311" s="51"/>
      <c r="C311" s="471"/>
      <c r="D311" s="471"/>
      <c r="E311" s="471"/>
      <c r="F311" s="471"/>
      <c r="G311" s="471"/>
      <c r="H311" s="471"/>
      <c r="I311" s="471"/>
      <c r="J311" s="471"/>
      <c r="K311" s="471"/>
      <c r="L311" s="471"/>
      <c r="M311" s="471"/>
      <c r="N311" s="51"/>
      <c r="O311" s="64"/>
    </row>
    <row r="312" spans="2:15" outlineLevel="1">
      <c r="B312" s="51"/>
      <c r="C312" s="471"/>
      <c r="D312" s="471"/>
      <c r="E312" s="471"/>
      <c r="F312" s="471"/>
      <c r="G312" s="471"/>
      <c r="H312" s="471"/>
      <c r="I312" s="471"/>
      <c r="J312" s="471"/>
      <c r="K312" s="471"/>
      <c r="L312" s="471"/>
      <c r="M312" s="471"/>
      <c r="N312" s="51"/>
      <c r="O312" s="63"/>
    </row>
    <row r="313" spans="2:15" outlineLevel="1">
      <c r="B313" s="51"/>
      <c r="C313" s="471"/>
      <c r="D313" s="471"/>
      <c r="E313" s="471"/>
      <c r="F313" s="471"/>
      <c r="G313" s="471"/>
      <c r="H313" s="471"/>
      <c r="I313" s="471"/>
      <c r="J313" s="471"/>
      <c r="K313" s="471"/>
      <c r="L313" s="471"/>
      <c r="M313" s="471"/>
      <c r="N313" s="51"/>
    </row>
    <row r="314" spans="2:15" outlineLevel="1">
      <c r="B314" s="51"/>
      <c r="C314" s="471"/>
      <c r="D314" s="471"/>
      <c r="E314" s="471"/>
      <c r="F314" s="471"/>
      <c r="G314" s="471"/>
      <c r="H314" s="471"/>
      <c r="I314" s="471"/>
      <c r="J314" s="471"/>
      <c r="K314" s="471"/>
      <c r="L314" s="471"/>
      <c r="M314" s="471"/>
      <c r="N314" s="51"/>
      <c r="O314" s="64"/>
    </row>
    <row r="315" spans="2:15" outlineLevel="1">
      <c r="B315" s="51"/>
      <c r="C315" s="471"/>
      <c r="D315" s="471"/>
      <c r="E315" s="471"/>
      <c r="F315" s="471"/>
      <c r="G315" s="471"/>
      <c r="H315" s="471"/>
      <c r="I315" s="471"/>
      <c r="J315" s="471"/>
      <c r="K315" s="471"/>
      <c r="L315" s="471"/>
      <c r="M315" s="471"/>
      <c r="N315" s="51"/>
      <c r="O315" s="63"/>
    </row>
    <row r="316" spans="2:15" outlineLevel="1">
      <c r="B316" s="51"/>
      <c r="C316" s="471"/>
      <c r="D316" s="471"/>
      <c r="E316" s="471"/>
      <c r="F316" s="471"/>
      <c r="G316" s="471"/>
      <c r="H316" s="471"/>
      <c r="I316" s="471"/>
      <c r="J316" s="471"/>
      <c r="K316" s="471"/>
      <c r="L316" s="471"/>
      <c r="M316" s="471"/>
      <c r="N316" s="51"/>
      <c r="O316" s="63"/>
    </row>
    <row r="317" spans="2:15" outlineLevel="1">
      <c r="B317" s="51"/>
      <c r="C317" s="471"/>
      <c r="D317" s="471"/>
      <c r="E317" s="471"/>
      <c r="F317" s="471"/>
      <c r="G317" s="471"/>
      <c r="H317" s="471"/>
      <c r="I317" s="471"/>
      <c r="J317" s="471"/>
      <c r="K317" s="471"/>
      <c r="L317" s="471"/>
      <c r="M317" s="471"/>
      <c r="N317" s="51"/>
      <c r="O317" s="63"/>
    </row>
    <row r="318" spans="2:15" outlineLevel="1">
      <c r="B318" s="51"/>
      <c r="C318" s="471"/>
      <c r="D318" s="471"/>
      <c r="E318" s="471"/>
      <c r="F318" s="471"/>
      <c r="G318" s="471"/>
      <c r="H318" s="471"/>
      <c r="I318" s="471"/>
      <c r="J318" s="471"/>
      <c r="K318" s="471"/>
      <c r="L318" s="471"/>
      <c r="M318" s="471"/>
      <c r="N318" s="51"/>
      <c r="O318" s="63"/>
    </row>
    <row r="319" spans="2:15" outlineLevel="1">
      <c r="B319" s="51"/>
      <c r="C319" s="471"/>
      <c r="D319" s="471"/>
      <c r="E319" s="471"/>
      <c r="F319" s="471"/>
      <c r="G319" s="471"/>
      <c r="H319" s="471"/>
      <c r="I319" s="471"/>
      <c r="J319" s="471"/>
      <c r="K319" s="471"/>
      <c r="L319" s="471"/>
      <c r="M319" s="471"/>
      <c r="N319" s="51"/>
      <c r="O319" s="63"/>
    </row>
    <row r="320" spans="2:15" outlineLevel="1">
      <c r="B320" s="51"/>
      <c r="C320" s="471"/>
      <c r="D320" s="471"/>
      <c r="E320" s="471"/>
      <c r="F320" s="471"/>
      <c r="G320" s="471"/>
      <c r="H320" s="471"/>
      <c r="I320" s="471"/>
      <c r="J320" s="471"/>
      <c r="K320" s="471"/>
      <c r="L320" s="471"/>
      <c r="M320" s="471"/>
      <c r="N320" s="51"/>
      <c r="O320" s="63"/>
    </row>
    <row r="321" spans="2:15" outlineLevel="1">
      <c r="B321" s="51"/>
      <c r="C321" s="471"/>
      <c r="D321" s="471"/>
      <c r="E321" s="471"/>
      <c r="F321" s="471"/>
      <c r="G321" s="471"/>
      <c r="H321" s="471"/>
      <c r="I321" s="471"/>
      <c r="J321" s="471"/>
      <c r="K321" s="471"/>
      <c r="L321" s="471"/>
      <c r="M321" s="471"/>
      <c r="N321" s="51"/>
      <c r="O321" s="63"/>
    </row>
    <row r="322" spans="2:15" outlineLevel="1">
      <c r="B322" s="51"/>
      <c r="C322" s="471"/>
      <c r="D322" s="471"/>
      <c r="E322" s="471"/>
      <c r="F322" s="471"/>
      <c r="G322" s="471"/>
      <c r="H322" s="471"/>
      <c r="I322" s="471"/>
      <c r="J322" s="471"/>
      <c r="K322" s="471"/>
      <c r="L322" s="471"/>
      <c r="M322" s="471"/>
      <c r="N322" s="51"/>
      <c r="O322" s="63"/>
    </row>
    <row r="323" spans="2:15" outlineLevel="1">
      <c r="B323" s="51"/>
      <c r="C323" s="471"/>
      <c r="D323" s="471"/>
      <c r="E323" s="471"/>
      <c r="F323" s="471"/>
      <c r="G323" s="471"/>
      <c r="H323" s="471"/>
      <c r="I323" s="471"/>
      <c r="J323" s="471"/>
      <c r="K323" s="471"/>
      <c r="L323" s="471"/>
      <c r="M323" s="471"/>
      <c r="N323" s="51"/>
      <c r="O323" s="63"/>
    </row>
    <row r="324" spans="2:15" outlineLevel="1">
      <c r="B324" s="51"/>
      <c r="C324" s="471"/>
      <c r="D324" s="471"/>
      <c r="E324" s="471"/>
      <c r="F324" s="471"/>
      <c r="G324" s="471"/>
      <c r="H324" s="471"/>
      <c r="I324" s="471"/>
      <c r="J324" s="471"/>
      <c r="K324" s="471"/>
      <c r="L324" s="471"/>
      <c r="M324" s="471"/>
      <c r="N324" s="51"/>
      <c r="O324" s="63"/>
    </row>
    <row r="325" spans="2:15" outlineLevel="1">
      <c r="B325" s="51"/>
      <c r="C325" s="471"/>
      <c r="D325" s="471"/>
      <c r="E325" s="471"/>
      <c r="F325" s="471"/>
      <c r="G325" s="471"/>
      <c r="H325" s="471"/>
      <c r="I325" s="471"/>
      <c r="J325" s="471"/>
      <c r="K325" s="471"/>
      <c r="L325" s="471"/>
      <c r="M325" s="471"/>
      <c r="N325" s="51"/>
    </row>
    <row r="326" spans="2:15" outlineLevel="1">
      <c r="B326" s="51"/>
      <c r="C326" s="471"/>
      <c r="D326" s="471"/>
      <c r="E326" s="471"/>
      <c r="F326" s="471"/>
      <c r="G326" s="471"/>
      <c r="H326" s="471"/>
      <c r="I326" s="471"/>
      <c r="J326" s="471"/>
      <c r="K326" s="471"/>
      <c r="L326" s="471"/>
      <c r="M326" s="471"/>
      <c r="N326" s="51"/>
      <c r="O326" s="64"/>
    </row>
    <row r="327" spans="2:15" outlineLevel="1">
      <c r="B327" s="51"/>
      <c r="C327" s="471"/>
      <c r="D327" s="471"/>
      <c r="E327" s="471"/>
      <c r="F327" s="471"/>
      <c r="G327" s="471"/>
      <c r="H327" s="471"/>
      <c r="I327" s="471"/>
      <c r="J327" s="471"/>
      <c r="K327" s="471"/>
      <c r="L327" s="471"/>
      <c r="M327" s="471"/>
      <c r="N327" s="51"/>
      <c r="O327" s="63"/>
    </row>
    <row r="328" spans="2:15" outlineLevel="1">
      <c r="B328" s="51"/>
      <c r="C328" s="471"/>
      <c r="D328" s="471"/>
      <c r="E328" s="471"/>
      <c r="F328" s="471"/>
      <c r="G328" s="471"/>
      <c r="H328" s="471"/>
      <c r="I328" s="471"/>
      <c r="J328" s="471"/>
      <c r="K328" s="471"/>
      <c r="L328" s="471"/>
      <c r="M328" s="471"/>
      <c r="N328" s="51"/>
      <c r="O328" s="63"/>
    </row>
    <row r="329" spans="2:15" outlineLevel="1">
      <c r="B329" s="51"/>
      <c r="C329" s="471"/>
      <c r="D329" s="471"/>
      <c r="E329" s="471"/>
      <c r="F329" s="471"/>
      <c r="G329" s="471"/>
      <c r="H329" s="471"/>
      <c r="I329" s="471"/>
      <c r="J329" s="471"/>
      <c r="K329" s="471"/>
      <c r="L329" s="471"/>
      <c r="M329" s="471"/>
      <c r="N329" s="51"/>
      <c r="O329" s="64"/>
    </row>
    <row r="330" spans="2:15" outlineLevel="1">
      <c r="B330" s="51"/>
      <c r="C330" s="471"/>
      <c r="D330" s="471"/>
      <c r="E330" s="471"/>
      <c r="F330" s="471"/>
      <c r="G330" s="471"/>
      <c r="H330" s="471"/>
      <c r="I330" s="471"/>
      <c r="J330" s="471"/>
      <c r="K330" s="471"/>
      <c r="L330" s="471"/>
      <c r="M330" s="471"/>
      <c r="N330" s="51"/>
      <c r="O330" s="64"/>
    </row>
    <row r="331" spans="2:15" outlineLevel="1">
      <c r="B331" s="51"/>
      <c r="C331" s="471"/>
      <c r="D331" s="471"/>
      <c r="E331" s="471"/>
      <c r="F331" s="471"/>
      <c r="G331" s="471"/>
      <c r="H331" s="471"/>
      <c r="I331" s="471"/>
      <c r="J331" s="471"/>
      <c r="K331" s="471"/>
      <c r="L331" s="471"/>
      <c r="M331" s="471"/>
      <c r="N331" s="51"/>
      <c r="O331" s="63"/>
    </row>
    <row r="332" spans="2:15" outlineLevel="1">
      <c r="B332" s="51"/>
      <c r="C332" s="471"/>
      <c r="D332" s="471"/>
      <c r="E332" s="471"/>
      <c r="F332" s="471"/>
      <c r="G332" s="471"/>
      <c r="H332" s="471"/>
      <c r="I332" s="471"/>
      <c r="J332" s="471"/>
      <c r="K332" s="471"/>
      <c r="L332" s="471"/>
      <c r="M332" s="471"/>
      <c r="N332" s="51"/>
    </row>
    <row r="333" spans="2:15" outlineLevel="1">
      <c r="B333" s="51"/>
      <c r="C333" s="471"/>
      <c r="D333" s="471"/>
      <c r="E333" s="471"/>
      <c r="F333" s="471"/>
      <c r="G333" s="471"/>
      <c r="H333" s="471"/>
      <c r="I333" s="471"/>
      <c r="J333" s="471"/>
      <c r="K333" s="471"/>
      <c r="L333" s="471"/>
      <c r="M333" s="471"/>
      <c r="N333" s="51"/>
    </row>
    <row r="334" spans="2:15" outlineLevel="1">
      <c r="B334" s="51"/>
      <c r="C334" s="471"/>
      <c r="D334" s="471"/>
      <c r="E334" s="471"/>
      <c r="F334" s="471"/>
      <c r="G334" s="471"/>
      <c r="H334" s="471"/>
      <c r="I334" s="471"/>
      <c r="J334" s="471"/>
      <c r="K334" s="471"/>
      <c r="L334" s="471"/>
      <c r="M334" s="471"/>
      <c r="N334" s="51"/>
    </row>
    <row r="335" spans="2:15" outlineLevel="1">
      <c r="B335" s="51"/>
      <c r="C335" s="471"/>
      <c r="D335" s="471"/>
      <c r="E335" s="471"/>
      <c r="F335" s="471"/>
      <c r="G335" s="471"/>
      <c r="H335" s="471"/>
      <c r="I335" s="471"/>
      <c r="J335" s="471"/>
      <c r="K335" s="471"/>
      <c r="L335" s="471"/>
      <c r="M335" s="471"/>
      <c r="N335" s="51"/>
    </row>
    <row r="336" spans="2:15" outlineLevel="1">
      <c r="B336" s="51"/>
      <c r="C336" s="471"/>
      <c r="D336" s="471"/>
      <c r="E336" s="471"/>
      <c r="F336" s="471"/>
      <c r="G336" s="471"/>
      <c r="H336" s="471"/>
      <c r="I336" s="471"/>
      <c r="J336" s="471"/>
      <c r="K336" s="471"/>
      <c r="L336" s="471"/>
      <c r="M336" s="471"/>
      <c r="N336" s="51"/>
    </row>
    <row r="337" spans="2:14" outlineLevel="1">
      <c r="B337" s="51"/>
      <c r="C337" s="471"/>
      <c r="D337" s="471"/>
      <c r="E337" s="471"/>
      <c r="F337" s="471"/>
      <c r="G337" s="471"/>
      <c r="H337" s="471"/>
      <c r="I337" s="471"/>
      <c r="J337" s="471"/>
      <c r="K337" s="471"/>
      <c r="L337" s="471"/>
      <c r="M337" s="471"/>
      <c r="N337" s="51"/>
    </row>
    <row r="338" spans="2:14" outlineLevel="1">
      <c r="B338" s="51"/>
      <c r="C338" s="471"/>
      <c r="D338" s="471"/>
      <c r="E338" s="471"/>
      <c r="F338" s="471"/>
      <c r="G338" s="471"/>
      <c r="H338" s="471"/>
      <c r="I338" s="471"/>
      <c r="J338" s="471"/>
      <c r="K338" s="471"/>
      <c r="L338" s="471"/>
      <c r="M338" s="471"/>
      <c r="N338" s="51"/>
    </row>
    <row r="339" spans="2:14">
      <c r="B339" s="51"/>
      <c r="C339" s="51"/>
      <c r="D339" s="51"/>
      <c r="E339" s="51"/>
      <c r="F339" s="51"/>
      <c r="G339" s="51"/>
      <c r="H339" s="51"/>
      <c r="I339" s="51"/>
      <c r="J339" s="51"/>
      <c r="K339" s="51"/>
      <c r="L339" s="51"/>
      <c r="M339" s="51"/>
      <c r="N339" s="51"/>
    </row>
    <row r="340" spans="2:14"/>
  </sheetData>
  <sheetProtection password="96EB" sheet="1" objects="1" scenarios="1" selectLockedCells="1" selectUnlockedCells="1"/>
  <mergeCells count="21">
    <mergeCell ref="C299:M338"/>
    <mergeCell ref="C248:M248"/>
    <mergeCell ref="C249:M251"/>
    <mergeCell ref="C253:M292"/>
    <mergeCell ref="C294:M294"/>
    <mergeCell ref="C295:M297"/>
    <mergeCell ref="C153:M155"/>
    <mergeCell ref="C157:M196"/>
    <mergeCell ref="C200:M200"/>
    <mergeCell ref="C201:M203"/>
    <mergeCell ref="C205:M244"/>
    <mergeCell ref="C61:M100"/>
    <mergeCell ref="C104:M104"/>
    <mergeCell ref="C105:M107"/>
    <mergeCell ref="C109:M148"/>
    <mergeCell ref="C152:M152"/>
    <mergeCell ref="C3:M4"/>
    <mergeCell ref="E5:K5"/>
    <mergeCell ref="C9:M11"/>
    <mergeCell ref="C13:M52"/>
    <mergeCell ref="C57:M59"/>
  </mergeCells>
  <dataValidations count="1">
    <dataValidation type="textLength" allowBlank="1" showInputMessage="1" showErrorMessage="1" sqref="C13:N52 C61:N100 C109:N148 C157:N196 C205 C253:N292 C299:N338">
      <formula1>0</formula1>
      <formula2>5000</formula2>
    </dataValidation>
  </dataValidations>
  <pageMargins left="0.7" right="0.7" top="0.75" bottom="0.75" header="0.511811023622047" footer="0.511811023622047"/>
  <pageSetup paperSize="9" scale="86"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472C4"/>
    <pageSetUpPr fitToPage="1"/>
  </sheetPr>
  <dimension ref="A2:AMJ1108"/>
  <sheetViews>
    <sheetView topLeftCell="A127" zoomScale="73" zoomScaleNormal="73" workbookViewId="0">
      <selection activeCell="E35" sqref="E35"/>
    </sheetView>
  </sheetViews>
  <sheetFormatPr defaultColWidth="8.5703125" defaultRowHeight="18" outlineLevelRow="1"/>
  <cols>
    <col min="1" max="1" width="2.5703125" style="72" customWidth="1"/>
    <col min="2" max="2" width="4.42578125" style="72" customWidth="1"/>
    <col min="3" max="3" width="114.42578125" style="72" customWidth="1"/>
    <col min="4" max="4" width="2.5703125" style="72" customWidth="1"/>
    <col min="5" max="5" width="83.5703125" style="72" customWidth="1"/>
    <col min="6" max="6" width="2.5703125" style="72" customWidth="1"/>
    <col min="7" max="7" width="48.42578125" style="72" customWidth="1"/>
    <col min="8" max="8" width="2.5703125" style="72" customWidth="1"/>
    <col min="9" max="9" width="51.140625" style="72" customWidth="1"/>
    <col min="10" max="10" width="2.5703125" style="72" customWidth="1"/>
    <col min="11" max="11" width="37.42578125" style="72" customWidth="1"/>
    <col min="12" max="12" width="2.5703125" style="72" customWidth="1"/>
    <col min="13" max="13" width="8.5703125" style="72"/>
    <col min="14" max="14" width="2.5703125" style="72" customWidth="1"/>
    <col min="15" max="1024" width="8.5703125" style="72"/>
  </cols>
  <sheetData>
    <row r="2" spans="2:15">
      <c r="B2" s="73"/>
      <c r="C2" s="73"/>
      <c r="D2" s="73"/>
      <c r="E2" s="73"/>
      <c r="F2" s="73"/>
      <c r="G2" s="73"/>
      <c r="H2" s="73"/>
      <c r="I2" s="73"/>
      <c r="J2" s="73"/>
      <c r="K2" s="73"/>
      <c r="L2" s="73"/>
      <c r="M2" s="73"/>
    </row>
    <row r="3" spans="2:15" ht="30">
      <c r="B3" s="73"/>
      <c r="C3" s="74" t="s">
        <v>423</v>
      </c>
      <c r="D3" s="3"/>
      <c r="E3" s="4"/>
      <c r="F3" s="3"/>
      <c r="G3" s="3"/>
      <c r="H3" s="3"/>
      <c r="I3" s="3"/>
      <c r="J3" s="3"/>
      <c r="K3" s="3"/>
      <c r="L3" s="3"/>
      <c r="M3" s="3"/>
      <c r="N3" s="1"/>
      <c r="O3" s="1"/>
    </row>
    <row r="4" spans="2:15" ht="18.75" thickBot="1">
      <c r="B4" s="73"/>
      <c r="C4" s="3"/>
      <c r="D4" s="3"/>
      <c r="E4" s="3"/>
      <c r="F4" s="3"/>
      <c r="G4" s="3"/>
      <c r="H4" s="3"/>
      <c r="I4" s="3"/>
      <c r="J4" s="3"/>
      <c r="K4" s="3"/>
      <c r="L4" s="3"/>
      <c r="M4" s="3"/>
      <c r="N4" s="1"/>
      <c r="O4" s="1"/>
    </row>
    <row r="5" spans="2:15" ht="21" customHeight="1" thickBot="1">
      <c r="B5" s="73"/>
      <c r="C5" s="478" t="s">
        <v>424</v>
      </c>
      <c r="D5" s="478"/>
      <c r="E5" s="478"/>
      <c r="F5" s="478"/>
      <c r="G5" s="478"/>
      <c r="H5" s="75"/>
      <c r="I5" s="75"/>
      <c r="J5" s="75"/>
      <c r="K5" s="75"/>
      <c r="L5" s="75"/>
      <c r="M5" s="75"/>
      <c r="N5" s="76"/>
      <c r="O5" s="76"/>
    </row>
    <row r="6" spans="2:15" ht="17.25" customHeight="1" thickBot="1">
      <c r="B6" s="73"/>
      <c r="C6" s="478"/>
      <c r="D6" s="478"/>
      <c r="E6" s="478"/>
      <c r="F6" s="478"/>
      <c r="G6" s="478"/>
      <c r="H6" s="3"/>
      <c r="I6" s="3"/>
      <c r="J6" s="3"/>
      <c r="K6" s="3"/>
      <c r="L6" s="3"/>
      <c r="M6" s="3"/>
      <c r="N6" s="1"/>
      <c r="O6" s="1"/>
    </row>
    <row r="7" spans="2:15" ht="17.25" customHeight="1" thickBot="1">
      <c r="B7" s="73"/>
      <c r="C7" s="478"/>
      <c r="D7" s="478"/>
      <c r="E7" s="478"/>
      <c r="F7" s="478"/>
      <c r="G7" s="478"/>
      <c r="H7" s="3"/>
      <c r="I7" s="3"/>
      <c r="J7" s="3"/>
      <c r="K7" s="3"/>
      <c r="L7" s="3"/>
      <c r="M7" s="3"/>
      <c r="N7" s="1"/>
      <c r="O7" s="1"/>
    </row>
    <row r="8" spans="2:15" ht="17.25" customHeight="1" thickBot="1">
      <c r="B8" s="73"/>
      <c r="C8" s="478"/>
      <c r="D8" s="478"/>
      <c r="E8" s="478"/>
      <c r="F8" s="478"/>
      <c r="G8" s="478"/>
      <c r="H8" s="3"/>
      <c r="I8" s="3"/>
      <c r="J8" s="3"/>
      <c r="K8" s="3"/>
      <c r="L8" s="3"/>
      <c r="M8" s="3"/>
      <c r="N8" s="1"/>
      <c r="O8" s="1"/>
    </row>
    <row r="9" spans="2:15" ht="17.25" customHeight="1" thickBot="1">
      <c r="B9" s="73"/>
      <c r="C9" s="478"/>
      <c r="D9" s="478"/>
      <c r="E9" s="478"/>
      <c r="F9" s="478"/>
      <c r="G9" s="478"/>
      <c r="H9" s="3"/>
      <c r="I9" s="3"/>
      <c r="J9" s="3"/>
      <c r="K9" s="3"/>
      <c r="L9" s="3"/>
      <c r="M9" s="3"/>
      <c r="N9" s="1"/>
      <c r="O9" s="1"/>
    </row>
    <row r="10" spans="2:15" ht="17.25" customHeight="1" thickBot="1">
      <c r="B10" s="73"/>
      <c r="C10" s="478"/>
      <c r="D10" s="478"/>
      <c r="E10" s="478"/>
      <c r="F10" s="478"/>
      <c r="G10" s="478"/>
      <c r="H10" s="3"/>
      <c r="I10" s="3"/>
      <c r="J10" s="3"/>
      <c r="K10" s="3"/>
      <c r="L10" s="3"/>
      <c r="M10" s="3"/>
      <c r="N10" s="1"/>
      <c r="O10" s="1"/>
    </row>
    <row r="11" spans="2:15" ht="17.25" customHeight="1" thickBot="1">
      <c r="B11" s="73"/>
      <c r="C11" s="478"/>
      <c r="D11" s="478"/>
      <c r="E11" s="478"/>
      <c r="F11" s="478"/>
      <c r="G11" s="478"/>
      <c r="H11" s="3"/>
      <c r="I11" s="3"/>
      <c r="J11" s="3"/>
      <c r="K11" s="3"/>
      <c r="L11" s="3"/>
      <c r="M11" s="3"/>
      <c r="N11" s="1"/>
      <c r="O11" s="1"/>
    </row>
    <row r="12" spans="2:15" ht="17.25" customHeight="1" thickBot="1">
      <c r="B12" s="73"/>
      <c r="C12" s="478"/>
      <c r="D12" s="478"/>
      <c r="E12" s="478"/>
      <c r="F12" s="478"/>
      <c r="G12" s="478"/>
      <c r="H12" s="3"/>
      <c r="I12" s="3"/>
      <c r="J12" s="3"/>
      <c r="K12" s="3"/>
      <c r="L12" s="3"/>
      <c r="M12" s="3"/>
      <c r="N12" s="1"/>
      <c r="O12" s="1"/>
    </row>
    <row r="13" spans="2:15" ht="17.25" customHeight="1" thickBot="1">
      <c r="B13" s="73"/>
      <c r="C13" s="478"/>
      <c r="D13" s="478"/>
      <c r="E13" s="478"/>
      <c r="F13" s="478"/>
      <c r="G13" s="478"/>
      <c r="H13" s="3"/>
      <c r="I13" s="3"/>
      <c r="J13" s="3"/>
      <c r="K13" s="3"/>
      <c r="L13" s="3"/>
      <c r="M13" s="3"/>
      <c r="N13" s="1"/>
      <c r="O13" s="1"/>
    </row>
    <row r="14" spans="2:15" ht="17.25" customHeight="1" thickBot="1">
      <c r="B14" s="73"/>
      <c r="C14" s="478"/>
      <c r="D14" s="478"/>
      <c r="E14" s="478"/>
      <c r="F14" s="478"/>
      <c r="G14" s="478"/>
      <c r="H14" s="3"/>
      <c r="I14" s="3"/>
      <c r="J14" s="3"/>
      <c r="K14" s="3"/>
      <c r="L14" s="3"/>
      <c r="M14" s="3"/>
      <c r="N14" s="1"/>
      <c r="O14" s="1"/>
    </row>
    <row r="15" spans="2:15" ht="17.25" customHeight="1" thickBot="1">
      <c r="B15" s="73"/>
      <c r="C15" s="478"/>
      <c r="D15" s="478"/>
      <c r="E15" s="478"/>
      <c r="F15" s="478"/>
      <c r="G15" s="478"/>
      <c r="H15" s="3"/>
      <c r="I15" s="3"/>
      <c r="J15" s="3"/>
      <c r="K15" s="3"/>
      <c r="L15" s="3"/>
      <c r="M15" s="3"/>
      <c r="N15" s="1"/>
      <c r="O15" s="1"/>
    </row>
    <row r="16" spans="2:15" ht="17.25" customHeight="1" thickBot="1">
      <c r="B16" s="73"/>
      <c r="C16" s="478"/>
      <c r="D16" s="478"/>
      <c r="E16" s="478"/>
      <c r="F16" s="478"/>
      <c r="G16" s="478"/>
      <c r="H16" s="3"/>
      <c r="I16" s="3"/>
      <c r="J16" s="3"/>
      <c r="K16" s="3"/>
      <c r="L16" s="3"/>
      <c r="M16" s="3"/>
      <c r="N16" s="1"/>
      <c r="O16" s="1"/>
    </row>
    <row r="17" spans="2:15" ht="17.25" customHeight="1" thickBot="1">
      <c r="B17" s="73"/>
      <c r="C17" s="478"/>
      <c r="D17" s="478"/>
      <c r="E17" s="478"/>
      <c r="F17" s="478"/>
      <c r="G17" s="478"/>
      <c r="H17" s="3"/>
      <c r="I17" s="3"/>
      <c r="J17" s="3"/>
      <c r="K17" s="3"/>
      <c r="L17" s="3"/>
      <c r="M17" s="3"/>
      <c r="N17" s="1"/>
      <c r="O17" s="1"/>
    </row>
    <row r="18" spans="2:15" ht="17.25" customHeight="1" thickBot="1">
      <c r="B18" s="73"/>
      <c r="C18" s="478"/>
      <c r="D18" s="478"/>
      <c r="E18" s="478"/>
      <c r="F18" s="478"/>
      <c r="G18" s="478"/>
      <c r="H18" s="3"/>
      <c r="I18" s="3"/>
      <c r="J18" s="3"/>
      <c r="K18" s="3"/>
      <c r="L18" s="3"/>
      <c r="M18" s="3"/>
      <c r="N18" s="1"/>
      <c r="O18" s="1"/>
    </row>
    <row r="19" spans="2:15" ht="17.25" customHeight="1" thickBot="1">
      <c r="B19" s="73"/>
      <c r="C19" s="478"/>
      <c r="D19" s="478"/>
      <c r="E19" s="478"/>
      <c r="F19" s="478"/>
      <c r="G19" s="478"/>
      <c r="H19" s="3"/>
      <c r="I19" s="3"/>
      <c r="J19" s="3"/>
      <c r="K19" s="3"/>
      <c r="L19" s="3"/>
      <c r="M19" s="3"/>
      <c r="N19" s="1"/>
      <c r="O19" s="1"/>
    </row>
    <row r="20" spans="2:15" ht="17.25" customHeight="1" thickBot="1">
      <c r="B20" s="73"/>
      <c r="C20" s="478"/>
      <c r="D20" s="478"/>
      <c r="E20" s="478"/>
      <c r="F20" s="478"/>
      <c r="G20" s="478"/>
      <c r="H20" s="3"/>
      <c r="I20" s="3"/>
      <c r="J20" s="3"/>
      <c r="K20" s="3"/>
      <c r="L20" s="3"/>
      <c r="M20" s="3"/>
      <c r="N20" s="1"/>
      <c r="O20" s="1"/>
    </row>
    <row r="21" spans="2:15" ht="17.25" customHeight="1" thickBot="1">
      <c r="B21" s="73"/>
      <c r="C21" s="478"/>
      <c r="D21" s="478"/>
      <c r="E21" s="478"/>
      <c r="F21" s="478"/>
      <c r="G21" s="478"/>
      <c r="H21" s="3"/>
      <c r="I21" s="3"/>
      <c r="J21" s="3"/>
      <c r="K21" s="3"/>
      <c r="L21" s="3"/>
      <c r="M21" s="3"/>
      <c r="N21" s="1"/>
      <c r="O21" s="1"/>
    </row>
    <row r="22" spans="2:15" ht="17.25" customHeight="1" thickBot="1">
      <c r="B22" s="73"/>
      <c r="C22" s="478"/>
      <c r="D22" s="478"/>
      <c r="E22" s="478"/>
      <c r="F22" s="478"/>
      <c r="G22" s="478"/>
      <c r="H22" s="3"/>
      <c r="I22" s="3"/>
      <c r="J22" s="3"/>
      <c r="K22" s="3"/>
      <c r="L22" s="3"/>
      <c r="M22" s="3"/>
      <c r="N22" s="1"/>
      <c r="O22" s="1"/>
    </row>
    <row r="23" spans="2:15" ht="17.25" customHeight="1" thickBot="1">
      <c r="B23" s="73"/>
      <c r="C23" s="478"/>
      <c r="D23" s="478"/>
      <c r="E23" s="478"/>
      <c r="F23" s="478"/>
      <c r="G23" s="478"/>
      <c r="H23" s="3"/>
      <c r="I23" s="3"/>
      <c r="J23" s="3"/>
      <c r="K23" s="3"/>
      <c r="L23" s="3"/>
      <c r="M23" s="3"/>
      <c r="N23" s="1"/>
      <c r="O23" s="1"/>
    </row>
    <row r="24" spans="2:15" ht="17.25" customHeight="1" thickBot="1">
      <c r="B24" s="73"/>
      <c r="C24" s="478"/>
      <c r="D24" s="478"/>
      <c r="E24" s="478"/>
      <c r="F24" s="478"/>
      <c r="G24" s="478"/>
      <c r="H24" s="3"/>
      <c r="I24" s="3" t="s">
        <v>425</v>
      </c>
      <c r="J24" s="3"/>
      <c r="K24" s="3"/>
      <c r="L24" s="3"/>
      <c r="M24" s="3"/>
      <c r="N24" s="1"/>
      <c r="O24" s="1"/>
    </row>
    <row r="25" spans="2:15" ht="17.25" customHeight="1" thickBot="1">
      <c r="B25" s="73"/>
      <c r="C25" s="478"/>
      <c r="D25" s="478"/>
      <c r="E25" s="478"/>
      <c r="F25" s="478"/>
      <c r="G25" s="478"/>
      <c r="H25" s="3"/>
      <c r="I25" s="3"/>
      <c r="J25" s="3"/>
      <c r="K25" s="3"/>
      <c r="L25" s="3"/>
      <c r="M25" s="3"/>
      <c r="N25" s="1"/>
      <c r="O25" s="1"/>
    </row>
    <row r="26" spans="2:15" ht="17.25" customHeight="1" thickBot="1">
      <c r="B26" s="73"/>
      <c r="C26" s="478"/>
      <c r="D26" s="478"/>
      <c r="E26" s="478"/>
      <c r="F26" s="478"/>
      <c r="G26" s="478"/>
      <c r="H26" s="73"/>
      <c r="I26" s="73"/>
      <c r="J26" s="73"/>
      <c r="K26" s="73"/>
      <c r="L26" s="73"/>
      <c r="M26" s="73"/>
    </row>
    <row r="27" spans="2:15" ht="39.75" customHeight="1" thickBot="1">
      <c r="B27" s="73"/>
      <c r="C27" s="77" t="s">
        <v>362</v>
      </c>
      <c r="D27" s="78"/>
      <c r="E27" s="78"/>
      <c r="F27" s="78"/>
      <c r="G27" s="78"/>
      <c r="H27" s="73"/>
      <c r="I27" s="3"/>
      <c r="J27" s="73"/>
      <c r="K27" s="73"/>
      <c r="L27" s="73"/>
      <c r="M27" s="73"/>
    </row>
    <row r="28" spans="2:15" ht="39.75" customHeight="1" thickBot="1">
      <c r="B28" s="73"/>
      <c r="C28" s="79" t="s">
        <v>426</v>
      </c>
      <c r="D28" s="78"/>
      <c r="E28" s="78"/>
      <c r="F28" s="78"/>
      <c r="G28" s="78"/>
      <c r="H28" s="73"/>
      <c r="I28" s="3"/>
      <c r="J28" s="73"/>
      <c r="K28" s="73"/>
      <c r="L28" s="73"/>
      <c r="M28" s="73"/>
    </row>
    <row r="29" spans="2:15" ht="39.75" customHeight="1" thickBot="1">
      <c r="B29" s="73"/>
      <c r="C29" s="80" t="s">
        <v>427</v>
      </c>
      <c r="D29" s="78"/>
      <c r="E29" s="78"/>
      <c r="F29" s="78"/>
      <c r="G29" s="78"/>
      <c r="H29" s="73"/>
      <c r="I29" s="3"/>
      <c r="J29" s="73"/>
      <c r="K29" s="73"/>
      <c r="L29" s="73"/>
      <c r="M29" s="73"/>
    </row>
    <row r="30" spans="2:15" ht="18.75" thickBot="1">
      <c r="B30" s="73"/>
      <c r="C30" s="479"/>
      <c r="D30" s="479"/>
      <c r="E30" s="479"/>
      <c r="F30" s="479"/>
      <c r="G30" s="479"/>
      <c r="H30" s="479"/>
      <c r="I30" s="479"/>
      <c r="J30" s="479"/>
      <c r="K30" s="479"/>
      <c r="L30" s="479"/>
      <c r="M30" s="479"/>
    </row>
    <row r="31" spans="2:15">
      <c r="B31" s="73"/>
      <c r="C31" s="81"/>
      <c r="D31" s="81"/>
      <c r="E31" s="81"/>
      <c r="F31" s="81"/>
      <c r="G31" s="81"/>
      <c r="H31" s="81"/>
      <c r="I31" s="81"/>
      <c r="J31" s="81"/>
      <c r="K31" s="81"/>
      <c r="L31" s="81"/>
      <c r="M31" s="81"/>
    </row>
    <row r="32" spans="2:15" ht="18.75" thickBot="1">
      <c r="B32" s="73"/>
      <c r="C32" s="81"/>
      <c r="D32" s="81"/>
      <c r="E32" s="81"/>
      <c r="F32" s="81"/>
      <c r="G32" s="81"/>
      <c r="H32" s="81"/>
      <c r="I32" s="81"/>
      <c r="J32" s="81"/>
      <c r="K32" s="81"/>
      <c r="L32" s="81"/>
      <c r="M32" s="81"/>
    </row>
    <row r="33" spans="2:13" ht="24.75" customHeight="1" thickBot="1">
      <c r="B33" s="73"/>
      <c r="C33" s="82" t="s">
        <v>428</v>
      </c>
      <c r="D33" s="73"/>
      <c r="E33" s="82" t="s">
        <v>38</v>
      </c>
      <c r="F33" s="73"/>
      <c r="G33" s="82" t="s">
        <v>429</v>
      </c>
      <c r="H33" s="73"/>
      <c r="I33" s="73"/>
      <c r="J33" s="73"/>
      <c r="K33" s="73"/>
      <c r="L33" s="73"/>
      <c r="M33" s="73"/>
    </row>
    <row r="34" spans="2:13" ht="21" customHeight="1" thickBot="1">
      <c r="B34" s="73"/>
      <c r="C34" s="83"/>
      <c r="D34" s="73"/>
      <c r="E34" s="83"/>
      <c r="F34" s="73"/>
      <c r="G34" s="73"/>
      <c r="H34" s="73"/>
      <c r="I34" s="73"/>
      <c r="J34" s="73"/>
      <c r="K34" s="73"/>
      <c r="L34" s="73"/>
      <c r="M34" s="73"/>
    </row>
    <row r="35" spans="2:13" ht="24" customHeight="1" thickBot="1">
      <c r="B35" s="73"/>
      <c r="C35" s="84" t="s">
        <v>55</v>
      </c>
      <c r="D35" s="81"/>
      <c r="E35" s="84" t="s">
        <v>56</v>
      </c>
      <c r="F35" s="73"/>
      <c r="G35" s="85" t="s">
        <v>430</v>
      </c>
      <c r="H35" s="73"/>
      <c r="J35" s="73"/>
      <c r="K35" s="73"/>
      <c r="L35" s="73"/>
      <c r="M35" s="73"/>
    </row>
    <row r="36" spans="2:13" ht="21" customHeight="1" outlineLevel="1">
      <c r="B36" s="73"/>
      <c r="C36" s="83"/>
      <c r="D36" s="73"/>
      <c r="E36" s="83"/>
      <c r="F36" s="73"/>
      <c r="G36" s="73"/>
      <c r="H36" s="73"/>
      <c r="I36" s="73"/>
      <c r="J36" s="73"/>
      <c r="K36" s="73"/>
      <c r="L36" s="73"/>
      <c r="M36" s="73"/>
    </row>
    <row r="37" spans="2:13" ht="21.75" customHeight="1" outlineLevel="1">
      <c r="B37" s="73"/>
      <c r="C37" s="86" t="s">
        <v>431</v>
      </c>
      <c r="D37" s="73"/>
      <c r="E37" s="87"/>
      <c r="F37" s="73"/>
      <c r="G37" s="73"/>
      <c r="H37" s="73"/>
      <c r="I37" s="73"/>
      <c r="J37" s="73"/>
      <c r="K37" s="73"/>
      <c r="L37" s="73"/>
      <c r="M37" s="73"/>
    </row>
    <row r="38" spans="2:13" ht="21" customHeight="1" outlineLevel="1">
      <c r="B38" s="73"/>
      <c r="C38" s="88"/>
      <c r="D38" s="73"/>
      <c r="E38" s="87"/>
      <c r="F38" s="73"/>
      <c r="G38" s="73"/>
      <c r="H38" s="73"/>
      <c r="I38" s="73"/>
      <c r="J38" s="73"/>
      <c r="K38" s="73"/>
      <c r="L38" s="73"/>
      <c r="M38" s="73"/>
    </row>
    <row r="39" spans="2:13" ht="21" customHeight="1" outlineLevel="1">
      <c r="B39" s="73"/>
      <c r="C39" s="89"/>
      <c r="D39" s="73"/>
      <c r="E39" s="89"/>
      <c r="F39" s="73"/>
      <c r="G39" s="73"/>
      <c r="H39" s="73"/>
      <c r="I39" s="73"/>
      <c r="J39" s="73"/>
      <c r="K39" s="73"/>
      <c r="L39" s="73"/>
      <c r="M39" s="73"/>
    </row>
    <row r="40" spans="2:13" outlineLevel="1">
      <c r="B40" s="73"/>
      <c r="C40" s="90" t="s">
        <v>36</v>
      </c>
      <c r="D40" s="89"/>
      <c r="E40" s="90" t="s">
        <v>432</v>
      </c>
      <c r="F40" s="89"/>
      <c r="G40" s="91" t="s">
        <v>433</v>
      </c>
      <c r="H40" s="73"/>
      <c r="I40" s="90" t="s">
        <v>434</v>
      </c>
      <c r="J40" s="73"/>
      <c r="K40" s="73"/>
      <c r="L40" s="89"/>
      <c r="M40" s="73"/>
    </row>
    <row r="41" spans="2:13" ht="36.75" customHeight="1" outlineLevel="1">
      <c r="B41" s="73"/>
      <c r="C41" s="92" t="s">
        <v>435</v>
      </c>
      <c r="D41" s="73"/>
      <c r="E41" s="93" t="s">
        <v>436</v>
      </c>
      <c r="F41" s="73"/>
      <c r="G41" s="94" t="s">
        <v>437</v>
      </c>
      <c r="H41" s="73"/>
      <c r="I41" s="92" t="s">
        <v>438</v>
      </c>
      <c r="J41" s="73"/>
      <c r="K41" s="73"/>
      <c r="L41" s="73"/>
      <c r="M41" s="73"/>
    </row>
    <row r="42" spans="2:13" ht="21" customHeight="1" outlineLevel="1">
      <c r="B42" s="73"/>
      <c r="C42" s="89"/>
      <c r="D42" s="73"/>
      <c r="E42" s="73"/>
      <c r="F42" s="73"/>
      <c r="G42" s="73"/>
      <c r="H42" s="73"/>
      <c r="I42" s="73"/>
      <c r="J42" s="73"/>
      <c r="K42" s="73"/>
      <c r="L42" s="73"/>
      <c r="M42" s="73"/>
    </row>
    <row r="43" spans="2:13" outlineLevel="1">
      <c r="B43" s="73"/>
      <c r="C43" s="95" t="s">
        <v>439</v>
      </c>
      <c r="D43" s="89"/>
      <c r="E43" s="95" t="s">
        <v>440</v>
      </c>
      <c r="F43" s="89"/>
      <c r="G43" s="95" t="s">
        <v>441</v>
      </c>
      <c r="H43" s="73"/>
      <c r="I43" s="95" t="s">
        <v>442</v>
      </c>
      <c r="J43" s="89"/>
      <c r="K43" s="73"/>
      <c r="L43" s="73"/>
      <c r="M43" s="73"/>
    </row>
    <row r="44" spans="2:13" ht="409.5" customHeight="1" outlineLevel="1">
      <c r="B44" s="73"/>
      <c r="C44" s="96" t="s">
        <v>443</v>
      </c>
      <c r="D44" s="89"/>
      <c r="E44" s="96" t="s">
        <v>443</v>
      </c>
      <c r="F44" s="89"/>
      <c r="G44" s="96" t="s">
        <v>444</v>
      </c>
      <c r="H44" s="73"/>
      <c r="I44" s="97" t="s">
        <v>444</v>
      </c>
      <c r="J44" s="89"/>
      <c r="K44" s="73"/>
      <c r="L44" s="73"/>
      <c r="M44" s="73"/>
    </row>
    <row r="45" spans="2:13" ht="21" customHeight="1" outlineLevel="1">
      <c r="B45" s="73"/>
      <c r="C45" s="89"/>
      <c r="D45" s="89"/>
      <c r="E45" s="89"/>
      <c r="F45" s="89"/>
      <c r="G45" s="73"/>
      <c r="H45" s="73"/>
      <c r="I45" s="73"/>
      <c r="J45" s="89"/>
      <c r="K45" s="73"/>
      <c r="L45" s="73"/>
      <c r="M45" s="73"/>
    </row>
    <row r="46" spans="2:13" ht="21.75" customHeight="1" outlineLevel="1">
      <c r="B46" s="73"/>
      <c r="C46" s="86" t="s">
        <v>445</v>
      </c>
      <c r="D46" s="73"/>
      <c r="E46" s="98"/>
      <c r="F46" s="99"/>
      <c r="G46" s="99"/>
      <c r="H46" s="99"/>
      <c r="I46" s="99"/>
      <c r="J46" s="99"/>
      <c r="K46" s="99"/>
      <c r="L46" s="73"/>
      <c r="M46" s="73"/>
    </row>
    <row r="47" spans="2:13" ht="21" customHeight="1" outlineLevel="1">
      <c r="B47" s="73"/>
      <c r="C47" s="73"/>
      <c r="D47" s="73"/>
      <c r="E47" s="100"/>
      <c r="F47" s="101"/>
      <c r="G47" s="100"/>
      <c r="H47" s="101"/>
      <c r="I47" s="100"/>
      <c r="J47" s="102"/>
      <c r="K47" s="100"/>
      <c r="L47" s="73"/>
      <c r="M47" s="73"/>
    </row>
    <row r="48" spans="2:13" ht="21" customHeight="1" outlineLevel="1">
      <c r="B48" s="73"/>
      <c r="C48" s="73"/>
      <c r="D48" s="73"/>
      <c r="E48" s="100">
        <v>2024</v>
      </c>
      <c r="F48" s="101"/>
      <c r="G48" s="100">
        <v>2025</v>
      </c>
      <c r="H48" s="101"/>
      <c r="I48" s="100">
        <v>2026</v>
      </c>
      <c r="J48" s="102"/>
      <c r="K48" s="100" t="s">
        <v>446</v>
      </c>
      <c r="L48" s="73"/>
      <c r="M48" s="73"/>
    </row>
    <row r="49" spans="2:13" outlineLevel="1">
      <c r="B49" s="73"/>
      <c r="C49" s="95" t="s">
        <v>447</v>
      </c>
      <c r="D49" s="103"/>
      <c r="E49" s="104">
        <f>E50+E51</f>
        <v>212</v>
      </c>
      <c r="F49" s="103"/>
      <c r="G49" s="104">
        <f>G50+G51</f>
        <v>228</v>
      </c>
      <c r="H49" s="73"/>
      <c r="I49" s="104">
        <f>I50+I51</f>
        <v>242</v>
      </c>
      <c r="J49" s="103"/>
      <c r="K49" s="104">
        <f>K50+K51</f>
        <v>682</v>
      </c>
      <c r="L49" s="103"/>
      <c r="M49" s="73"/>
    </row>
    <row r="50" spans="2:13" ht="21" customHeight="1" outlineLevel="1">
      <c r="B50" s="73"/>
      <c r="C50" s="90" t="s">
        <v>448</v>
      </c>
      <c r="D50" s="103"/>
      <c r="E50" s="105">
        <v>100</v>
      </c>
      <c r="F50" s="106"/>
      <c r="G50" s="105">
        <v>105</v>
      </c>
      <c r="H50" s="73"/>
      <c r="I50" s="105">
        <v>115</v>
      </c>
      <c r="J50" s="103"/>
      <c r="K50" s="107">
        <f>E50+G50+I50</f>
        <v>320</v>
      </c>
      <c r="L50" s="103"/>
      <c r="M50" s="73"/>
    </row>
    <row r="51" spans="2:13" ht="21.75" customHeight="1" outlineLevel="1">
      <c r="B51" s="73"/>
      <c r="C51" s="90" t="s">
        <v>449</v>
      </c>
      <c r="D51" s="103"/>
      <c r="E51" s="105">
        <v>112</v>
      </c>
      <c r="F51" s="106"/>
      <c r="G51" s="105">
        <v>123</v>
      </c>
      <c r="H51" s="73"/>
      <c r="I51" s="105">
        <v>127</v>
      </c>
      <c r="J51" s="103"/>
      <c r="K51" s="107">
        <f>E51+G51+I51</f>
        <v>362</v>
      </c>
      <c r="L51" s="103"/>
      <c r="M51" s="73"/>
    </row>
    <row r="52" spans="2:13" outlineLevel="1">
      <c r="B52" s="73"/>
      <c r="C52" s="95" t="s">
        <v>450</v>
      </c>
      <c r="D52" s="103"/>
      <c r="E52" s="104">
        <f>E53+E54</f>
        <v>255</v>
      </c>
      <c r="F52" s="103"/>
      <c r="G52" s="104">
        <f>G53+G54</f>
        <v>273</v>
      </c>
      <c r="H52" s="73"/>
      <c r="I52" s="104">
        <f>I53+I54</f>
        <v>285</v>
      </c>
      <c r="J52" s="103"/>
      <c r="K52" s="104">
        <f>K53+K54</f>
        <v>813</v>
      </c>
      <c r="L52" s="103"/>
      <c r="M52" s="73"/>
    </row>
    <row r="53" spans="2:13" ht="21" customHeight="1" outlineLevel="1">
      <c r="B53" s="73"/>
      <c r="C53" s="90" t="s">
        <v>451</v>
      </c>
      <c r="D53" s="103"/>
      <c r="E53" s="105">
        <v>150</v>
      </c>
      <c r="F53" s="106"/>
      <c r="G53" s="105">
        <v>158</v>
      </c>
      <c r="H53" s="73"/>
      <c r="I53" s="105">
        <v>163</v>
      </c>
      <c r="J53" s="103"/>
      <c r="K53" s="107">
        <f>E53+G53+I53</f>
        <v>471</v>
      </c>
      <c r="L53" s="103"/>
      <c r="M53" s="73"/>
    </row>
    <row r="54" spans="2:13" ht="21" customHeight="1" outlineLevel="1">
      <c r="B54" s="73"/>
      <c r="C54" s="90" t="s">
        <v>452</v>
      </c>
      <c r="D54" s="103"/>
      <c r="E54" s="105">
        <v>105</v>
      </c>
      <c r="F54" s="106"/>
      <c r="G54" s="105">
        <v>115</v>
      </c>
      <c r="H54" s="73"/>
      <c r="I54" s="105">
        <v>122</v>
      </c>
      <c r="J54" s="103"/>
      <c r="K54" s="107">
        <f>E54+G54+I54</f>
        <v>342</v>
      </c>
      <c r="L54" s="103"/>
      <c r="M54" s="73"/>
    </row>
    <row r="55" spans="2:13" ht="21" customHeight="1" outlineLevel="1">
      <c r="B55" s="73"/>
      <c r="C55" s="95" t="s">
        <v>453</v>
      </c>
      <c r="D55" s="103"/>
      <c r="E55" s="104">
        <f>E56+E57</f>
        <v>331</v>
      </c>
      <c r="F55" s="103"/>
      <c r="G55" s="104">
        <f>G56+G57</f>
        <v>345</v>
      </c>
      <c r="H55" s="73"/>
      <c r="I55" s="104">
        <f>I56+I57</f>
        <v>354</v>
      </c>
      <c r="J55" s="103"/>
      <c r="K55" s="104">
        <f>K56+K57</f>
        <v>1030</v>
      </c>
      <c r="L55" s="103"/>
      <c r="M55" s="73"/>
    </row>
    <row r="56" spans="2:13" ht="21" customHeight="1" outlineLevel="1">
      <c r="B56" s="73"/>
      <c r="C56" s="90" t="s">
        <v>454</v>
      </c>
      <c r="D56" s="103"/>
      <c r="E56" s="105">
        <v>230</v>
      </c>
      <c r="F56" s="106"/>
      <c r="G56" s="105">
        <v>235</v>
      </c>
      <c r="H56" s="73"/>
      <c r="I56" s="105">
        <v>239</v>
      </c>
      <c r="J56" s="103"/>
      <c r="K56" s="107">
        <f>E56+G56+I56</f>
        <v>704</v>
      </c>
      <c r="L56" s="103"/>
      <c r="M56" s="73"/>
    </row>
    <row r="57" spans="2:13" ht="21" customHeight="1" outlineLevel="1">
      <c r="B57" s="73"/>
      <c r="C57" s="90" t="s">
        <v>455</v>
      </c>
      <c r="D57" s="103"/>
      <c r="E57" s="105">
        <v>101</v>
      </c>
      <c r="F57" s="106"/>
      <c r="G57" s="105">
        <v>110</v>
      </c>
      <c r="H57" s="73"/>
      <c r="I57" s="105">
        <v>115</v>
      </c>
      <c r="J57" s="103"/>
      <c r="K57" s="107">
        <f>E57+G57+I57</f>
        <v>326</v>
      </c>
      <c r="L57" s="103"/>
      <c r="M57" s="73"/>
    </row>
    <row r="58" spans="2:13" ht="21" customHeight="1" outlineLevel="1">
      <c r="B58" s="73"/>
      <c r="C58" s="95" t="s">
        <v>456</v>
      </c>
      <c r="D58" s="103"/>
      <c r="E58" s="104">
        <f>E59+E60</f>
        <v>99</v>
      </c>
      <c r="F58" s="103"/>
      <c r="G58" s="104">
        <f>G59+G60</f>
        <v>103</v>
      </c>
      <c r="H58" s="73"/>
      <c r="I58" s="104">
        <f>I59+I60</f>
        <v>111</v>
      </c>
      <c r="J58" s="103"/>
      <c r="K58" s="104">
        <f>K59+K60</f>
        <v>313</v>
      </c>
      <c r="L58" s="103"/>
      <c r="M58" s="73"/>
    </row>
    <row r="59" spans="2:13" ht="21" customHeight="1" outlineLevel="1">
      <c r="B59" s="73"/>
      <c r="C59" s="90" t="s">
        <v>457</v>
      </c>
      <c r="D59" s="103"/>
      <c r="E59" s="105">
        <v>10</v>
      </c>
      <c r="F59" s="106"/>
      <c r="G59" s="105">
        <v>10</v>
      </c>
      <c r="H59" s="73"/>
      <c r="I59" s="105">
        <v>10</v>
      </c>
      <c r="J59" s="103"/>
      <c r="K59" s="107">
        <f>E59+G59+I59</f>
        <v>30</v>
      </c>
      <c r="L59" s="103"/>
      <c r="M59" s="73"/>
    </row>
    <row r="60" spans="2:13" ht="21" customHeight="1" outlineLevel="1">
      <c r="B60" s="73"/>
      <c r="C60" s="90" t="s">
        <v>458</v>
      </c>
      <c r="D60" s="103"/>
      <c r="E60" s="105">
        <v>89</v>
      </c>
      <c r="F60" s="106"/>
      <c r="G60" s="105">
        <v>93</v>
      </c>
      <c r="H60" s="73"/>
      <c r="I60" s="105">
        <v>101</v>
      </c>
      <c r="J60" s="103"/>
      <c r="K60" s="107">
        <f>E60+G60+I60</f>
        <v>283</v>
      </c>
      <c r="L60" s="103"/>
      <c r="M60" s="73"/>
    </row>
    <row r="61" spans="2:13" ht="21" customHeight="1" outlineLevel="1">
      <c r="B61" s="73"/>
      <c r="C61" s="90" t="s">
        <v>459</v>
      </c>
      <c r="D61" s="103"/>
      <c r="E61" s="108">
        <f>E49+E52+E55+E58</f>
        <v>897</v>
      </c>
      <c r="F61" s="103"/>
      <c r="G61" s="108">
        <f>G49+G52+G55+G58</f>
        <v>949</v>
      </c>
      <c r="H61" s="73"/>
      <c r="I61" s="108">
        <f>I49+I52+I55+I58</f>
        <v>992</v>
      </c>
      <c r="J61" s="103"/>
      <c r="K61" s="108">
        <f>E61+G61+I61</f>
        <v>2838</v>
      </c>
      <c r="L61" s="103"/>
      <c r="M61" s="73"/>
    </row>
    <row r="62" spans="2:13" ht="21" customHeight="1" outlineLevel="1">
      <c r="B62" s="73"/>
      <c r="C62" s="109"/>
      <c r="D62" s="103"/>
      <c r="E62" s="109"/>
      <c r="F62" s="109"/>
      <c r="G62" s="109"/>
      <c r="H62" s="109"/>
      <c r="I62" s="109"/>
      <c r="J62" s="109"/>
      <c r="K62" s="109"/>
      <c r="L62" s="103"/>
      <c r="M62" s="73"/>
    </row>
    <row r="63" spans="2:13" ht="21" customHeight="1" outlineLevel="1">
      <c r="B63" s="73"/>
      <c r="C63" s="103"/>
      <c r="D63" s="89"/>
      <c r="E63" s="103"/>
      <c r="F63" s="89"/>
      <c r="G63" s="73"/>
      <c r="H63" s="73"/>
      <c r="I63" s="73"/>
      <c r="J63" s="89"/>
      <c r="K63" s="73"/>
      <c r="L63" s="89"/>
      <c r="M63" s="73"/>
    </row>
    <row r="64" spans="2:13" ht="21" customHeight="1" outlineLevel="1">
      <c r="B64" s="73"/>
      <c r="C64" s="86" t="s">
        <v>460</v>
      </c>
      <c r="D64" s="73"/>
      <c r="E64" s="99"/>
      <c r="F64" s="99"/>
      <c r="G64" s="99"/>
      <c r="H64" s="99"/>
      <c r="I64" s="99"/>
      <c r="J64" s="99"/>
      <c r="K64" s="99"/>
      <c r="L64" s="89"/>
      <c r="M64" s="73"/>
    </row>
    <row r="65" spans="2:13" ht="7.5" customHeight="1" outlineLevel="1">
      <c r="B65" s="73"/>
      <c r="C65" s="73"/>
      <c r="D65" s="73"/>
      <c r="E65" s="100"/>
      <c r="F65" s="101"/>
      <c r="G65" s="100"/>
      <c r="H65" s="101"/>
      <c r="I65" s="100"/>
      <c r="J65" s="102"/>
      <c r="K65" s="100"/>
      <c r="L65" s="89"/>
      <c r="M65" s="73"/>
    </row>
    <row r="66" spans="2:13" ht="16.5" customHeight="1" outlineLevel="1">
      <c r="B66" s="73"/>
      <c r="C66" s="73"/>
      <c r="D66" s="73"/>
      <c r="E66" s="100">
        <v>2024</v>
      </c>
      <c r="F66" s="101"/>
      <c r="G66" s="100">
        <v>2025</v>
      </c>
      <c r="H66" s="101"/>
      <c r="I66" s="100">
        <v>2026</v>
      </c>
      <c r="J66" s="102"/>
      <c r="K66" s="100" t="s">
        <v>407</v>
      </c>
      <c r="L66" s="89"/>
      <c r="M66" s="73"/>
    </row>
    <row r="67" spans="2:13" ht="21" customHeight="1" outlineLevel="1">
      <c r="B67" s="73"/>
      <c r="C67" s="95" t="s">
        <v>461</v>
      </c>
      <c r="D67" s="103"/>
      <c r="E67" s="110">
        <v>0</v>
      </c>
      <c r="F67" s="111"/>
      <c r="G67" s="110">
        <v>0</v>
      </c>
      <c r="H67" s="112"/>
      <c r="I67" s="110">
        <v>0</v>
      </c>
      <c r="J67" s="111"/>
      <c r="K67" s="113">
        <f t="shared" ref="K67:K85" si="0">E67+G67+I67</f>
        <v>0</v>
      </c>
      <c r="L67" s="89"/>
      <c r="M67" s="73"/>
    </row>
    <row r="68" spans="2:13" ht="21" customHeight="1" outlineLevel="1">
      <c r="B68" s="73"/>
      <c r="C68" s="90" t="s">
        <v>462</v>
      </c>
      <c r="D68" s="103"/>
      <c r="E68" s="110">
        <v>0</v>
      </c>
      <c r="F68" s="114"/>
      <c r="G68" s="110">
        <v>0</v>
      </c>
      <c r="H68" s="112"/>
      <c r="I68" s="110">
        <v>0</v>
      </c>
      <c r="J68" s="111"/>
      <c r="K68" s="113">
        <f t="shared" si="0"/>
        <v>0</v>
      </c>
      <c r="L68" s="89"/>
      <c r="M68" s="73"/>
    </row>
    <row r="69" spans="2:13" ht="21" customHeight="1" outlineLevel="1">
      <c r="B69" s="73"/>
      <c r="C69" s="90" t="s">
        <v>463</v>
      </c>
      <c r="D69" s="103"/>
      <c r="E69" s="110">
        <v>0</v>
      </c>
      <c r="F69" s="111"/>
      <c r="G69" s="110">
        <v>0</v>
      </c>
      <c r="H69" s="112"/>
      <c r="I69" s="110">
        <v>0</v>
      </c>
      <c r="J69" s="111"/>
      <c r="K69" s="113">
        <f t="shared" si="0"/>
        <v>0</v>
      </c>
      <c r="L69" s="89"/>
      <c r="M69" s="73"/>
    </row>
    <row r="70" spans="2:13" ht="21.75" customHeight="1" outlineLevel="1">
      <c r="B70" s="73"/>
      <c r="C70" s="90" t="s">
        <v>464</v>
      </c>
      <c r="D70" s="103"/>
      <c r="E70" s="110">
        <v>0</v>
      </c>
      <c r="F70" s="114"/>
      <c r="G70" s="110">
        <v>0</v>
      </c>
      <c r="H70" s="112"/>
      <c r="I70" s="110">
        <v>0</v>
      </c>
      <c r="J70" s="111"/>
      <c r="K70" s="113">
        <f t="shared" si="0"/>
        <v>0</v>
      </c>
      <c r="L70" s="73"/>
      <c r="M70" s="73"/>
    </row>
    <row r="71" spans="2:13" ht="21.75" customHeight="1" outlineLevel="1">
      <c r="B71" s="73"/>
      <c r="C71" s="90" t="s">
        <v>465</v>
      </c>
      <c r="D71" s="103"/>
      <c r="E71" s="110">
        <v>0</v>
      </c>
      <c r="F71" s="114"/>
      <c r="G71" s="110">
        <v>0</v>
      </c>
      <c r="H71" s="112"/>
      <c r="I71" s="110">
        <v>0</v>
      </c>
      <c r="J71" s="111"/>
      <c r="K71" s="113">
        <f t="shared" si="0"/>
        <v>0</v>
      </c>
      <c r="L71" s="73"/>
      <c r="M71" s="73"/>
    </row>
    <row r="72" spans="2:13" ht="21" customHeight="1" outlineLevel="1">
      <c r="B72" s="73"/>
      <c r="C72" s="90" t="s">
        <v>466</v>
      </c>
      <c r="D72" s="103"/>
      <c r="E72" s="110">
        <v>107000</v>
      </c>
      <c r="F72" s="111"/>
      <c r="G72" s="110">
        <v>107000</v>
      </c>
      <c r="H72" s="112"/>
      <c r="I72" s="110">
        <v>107000</v>
      </c>
      <c r="J72" s="111"/>
      <c r="K72" s="113">
        <f t="shared" si="0"/>
        <v>321000</v>
      </c>
      <c r="L72" s="73"/>
      <c r="M72" s="73"/>
    </row>
    <row r="73" spans="2:13" ht="21.75" customHeight="1" outlineLevel="1">
      <c r="B73" s="73"/>
      <c r="C73" s="90" t="s">
        <v>467</v>
      </c>
      <c r="D73" s="103"/>
      <c r="E73" s="110">
        <v>0</v>
      </c>
      <c r="F73" s="114"/>
      <c r="G73" s="110">
        <v>0</v>
      </c>
      <c r="H73" s="112"/>
      <c r="I73" s="110">
        <v>0</v>
      </c>
      <c r="J73" s="111"/>
      <c r="K73" s="113">
        <f t="shared" si="0"/>
        <v>0</v>
      </c>
      <c r="L73" s="73"/>
      <c r="M73" s="73"/>
    </row>
    <row r="74" spans="2:13" ht="21.75" customHeight="1" outlineLevel="1">
      <c r="B74" s="73"/>
      <c r="C74" s="90" t="s">
        <v>468</v>
      </c>
      <c r="D74" s="103"/>
      <c r="E74" s="110">
        <v>0</v>
      </c>
      <c r="F74" s="114"/>
      <c r="G74" s="110">
        <v>0</v>
      </c>
      <c r="H74" s="112"/>
      <c r="I74" s="110">
        <v>0</v>
      </c>
      <c r="J74" s="111"/>
      <c r="K74" s="113">
        <f t="shared" si="0"/>
        <v>0</v>
      </c>
      <c r="L74" s="73"/>
      <c r="M74" s="73"/>
    </row>
    <row r="75" spans="2:13" ht="21.75" customHeight="1" outlineLevel="1">
      <c r="B75" s="73"/>
      <c r="C75" s="90" t="s">
        <v>469</v>
      </c>
      <c r="D75" s="103"/>
      <c r="E75" s="110">
        <v>0</v>
      </c>
      <c r="F75" s="114"/>
      <c r="G75" s="110">
        <v>0</v>
      </c>
      <c r="H75" s="112"/>
      <c r="I75" s="110">
        <v>0</v>
      </c>
      <c r="J75" s="111"/>
      <c r="K75" s="113">
        <f t="shared" si="0"/>
        <v>0</v>
      </c>
      <c r="L75" s="73"/>
      <c r="M75" s="73"/>
    </row>
    <row r="76" spans="2:13" ht="21" customHeight="1" outlineLevel="1">
      <c r="B76" s="73"/>
      <c r="C76" s="115" t="s">
        <v>470</v>
      </c>
      <c r="D76" s="103"/>
      <c r="E76" s="110">
        <v>0</v>
      </c>
      <c r="F76" s="114"/>
      <c r="G76" s="110">
        <v>0</v>
      </c>
      <c r="H76" s="112"/>
      <c r="I76" s="110">
        <v>0</v>
      </c>
      <c r="J76" s="111"/>
      <c r="K76" s="113">
        <f t="shared" si="0"/>
        <v>0</v>
      </c>
      <c r="L76" s="116"/>
      <c r="M76" s="73"/>
    </row>
    <row r="77" spans="2:13" ht="21" customHeight="1" outlineLevel="1">
      <c r="B77" s="73"/>
      <c r="C77" s="115" t="s">
        <v>471</v>
      </c>
      <c r="D77" s="103"/>
      <c r="E77" s="110">
        <v>0</v>
      </c>
      <c r="F77" s="114"/>
      <c r="G77" s="110">
        <v>0</v>
      </c>
      <c r="H77" s="112"/>
      <c r="I77" s="110">
        <v>0</v>
      </c>
      <c r="J77" s="111"/>
      <c r="K77" s="113">
        <f t="shared" si="0"/>
        <v>0</v>
      </c>
      <c r="L77" s="116"/>
      <c r="M77" s="73"/>
    </row>
    <row r="78" spans="2:13" ht="21" customHeight="1" outlineLevel="1">
      <c r="B78" s="73"/>
      <c r="C78" s="115" t="s">
        <v>472</v>
      </c>
      <c r="D78" s="103"/>
      <c r="E78" s="110">
        <v>0</v>
      </c>
      <c r="F78" s="114"/>
      <c r="G78" s="110">
        <v>0</v>
      </c>
      <c r="H78" s="112"/>
      <c r="I78" s="110">
        <v>0</v>
      </c>
      <c r="J78" s="111"/>
      <c r="K78" s="113">
        <f t="shared" si="0"/>
        <v>0</v>
      </c>
      <c r="L78" s="116"/>
      <c r="M78" s="73"/>
    </row>
    <row r="79" spans="2:13" ht="21" customHeight="1" outlineLevel="1">
      <c r="B79" s="73"/>
      <c r="C79" s="115" t="s">
        <v>473</v>
      </c>
      <c r="D79" s="103"/>
      <c r="E79" s="110">
        <v>0</v>
      </c>
      <c r="F79" s="114"/>
      <c r="G79" s="110">
        <v>0</v>
      </c>
      <c r="H79" s="112"/>
      <c r="I79" s="110">
        <v>0</v>
      </c>
      <c r="J79" s="111"/>
      <c r="K79" s="113">
        <f t="shared" si="0"/>
        <v>0</v>
      </c>
      <c r="L79" s="116"/>
      <c r="M79" s="73"/>
    </row>
    <row r="80" spans="2:13" ht="21" customHeight="1" outlineLevel="1">
      <c r="B80" s="73"/>
      <c r="C80" s="115" t="s">
        <v>474</v>
      </c>
      <c r="D80" s="103"/>
      <c r="E80" s="110">
        <v>0</v>
      </c>
      <c r="F80" s="114"/>
      <c r="G80" s="110">
        <v>0</v>
      </c>
      <c r="H80" s="112"/>
      <c r="I80" s="110">
        <v>0</v>
      </c>
      <c r="J80" s="111"/>
      <c r="K80" s="113">
        <f t="shared" si="0"/>
        <v>0</v>
      </c>
      <c r="L80" s="116"/>
      <c r="M80" s="73"/>
    </row>
    <row r="81" spans="2:13" ht="21" customHeight="1" outlineLevel="1">
      <c r="B81" s="73"/>
      <c r="C81" s="115" t="s">
        <v>475</v>
      </c>
      <c r="D81" s="103"/>
      <c r="E81" s="110">
        <v>0</v>
      </c>
      <c r="F81" s="114"/>
      <c r="G81" s="110">
        <v>0</v>
      </c>
      <c r="H81" s="112"/>
      <c r="I81" s="110">
        <v>0</v>
      </c>
      <c r="J81" s="111"/>
      <c r="K81" s="113">
        <f t="shared" si="0"/>
        <v>0</v>
      </c>
      <c r="L81" s="116"/>
      <c r="M81" s="73"/>
    </row>
    <row r="82" spans="2:13" ht="21" customHeight="1" outlineLevel="1">
      <c r="B82" s="73"/>
      <c r="C82" s="115" t="s">
        <v>476</v>
      </c>
      <c r="D82" s="103"/>
      <c r="E82" s="110">
        <v>0</v>
      </c>
      <c r="F82" s="114"/>
      <c r="G82" s="110">
        <v>0</v>
      </c>
      <c r="H82" s="112"/>
      <c r="I82" s="110">
        <v>0</v>
      </c>
      <c r="J82" s="111"/>
      <c r="K82" s="113">
        <f t="shared" si="0"/>
        <v>0</v>
      </c>
      <c r="L82" s="116"/>
      <c r="M82" s="73"/>
    </row>
    <row r="83" spans="2:13" ht="21" customHeight="1" outlineLevel="1">
      <c r="B83" s="73"/>
      <c r="C83" s="115" t="s">
        <v>477</v>
      </c>
      <c r="D83" s="103"/>
      <c r="E83" s="110">
        <v>0</v>
      </c>
      <c r="F83" s="114"/>
      <c r="G83" s="110">
        <v>0</v>
      </c>
      <c r="H83" s="112"/>
      <c r="I83" s="110">
        <v>0</v>
      </c>
      <c r="J83" s="111"/>
      <c r="K83" s="113">
        <f t="shared" si="0"/>
        <v>0</v>
      </c>
      <c r="L83" s="116"/>
      <c r="M83" s="73"/>
    </row>
    <row r="84" spans="2:13" ht="21" customHeight="1" outlineLevel="1">
      <c r="B84" s="73"/>
      <c r="C84" s="115" t="s">
        <v>478</v>
      </c>
      <c r="D84" s="103"/>
      <c r="E84" s="110">
        <v>0</v>
      </c>
      <c r="F84" s="114"/>
      <c r="G84" s="110">
        <v>0</v>
      </c>
      <c r="H84" s="112"/>
      <c r="I84" s="110">
        <v>0</v>
      </c>
      <c r="J84" s="111"/>
      <c r="K84" s="113">
        <f t="shared" si="0"/>
        <v>0</v>
      </c>
      <c r="L84" s="116"/>
      <c r="M84" s="73"/>
    </row>
    <row r="85" spans="2:13" ht="21" customHeight="1" outlineLevel="1">
      <c r="B85" s="73"/>
      <c r="C85" s="115" t="s">
        <v>479</v>
      </c>
      <c r="D85" s="103"/>
      <c r="E85" s="110">
        <v>0</v>
      </c>
      <c r="F85" s="114"/>
      <c r="G85" s="110">
        <v>0</v>
      </c>
      <c r="H85" s="112"/>
      <c r="I85" s="110">
        <v>0</v>
      </c>
      <c r="J85" s="111"/>
      <c r="K85" s="113">
        <f t="shared" si="0"/>
        <v>0</v>
      </c>
      <c r="L85" s="116"/>
      <c r="M85" s="73"/>
    </row>
    <row r="86" spans="2:13" ht="21.75" customHeight="1" outlineLevel="1">
      <c r="B86" s="73"/>
      <c r="C86" s="90" t="s">
        <v>480</v>
      </c>
      <c r="D86" s="103"/>
      <c r="E86" s="117">
        <f>SUM(E67:E85)</f>
        <v>107000</v>
      </c>
      <c r="F86" s="111"/>
      <c r="G86" s="117">
        <f>SUM(G67:G85)</f>
        <v>107000</v>
      </c>
      <c r="H86" s="112"/>
      <c r="I86" s="117">
        <f>SUM(I67:I85)</f>
        <v>107000</v>
      </c>
      <c r="J86" s="111"/>
      <c r="K86" s="117">
        <f>SUM(K67:K85)</f>
        <v>321000</v>
      </c>
      <c r="L86" s="89"/>
      <c r="M86" s="73"/>
    </row>
    <row r="87" spans="2:13" ht="21" customHeight="1" outlineLevel="1">
      <c r="B87" s="73"/>
      <c r="C87" s="109"/>
      <c r="D87" s="103"/>
      <c r="E87" s="73"/>
      <c r="F87" s="73"/>
      <c r="G87" s="73"/>
      <c r="H87" s="73"/>
      <c r="I87" s="73"/>
      <c r="J87" s="73"/>
      <c r="K87" s="73"/>
      <c r="L87" s="89"/>
      <c r="M87" s="73"/>
    </row>
    <row r="88" spans="2:13" ht="21" customHeight="1" outlineLevel="1">
      <c r="B88" s="73"/>
      <c r="C88" s="73"/>
      <c r="D88" s="73"/>
      <c r="E88" s="100">
        <v>2024</v>
      </c>
      <c r="F88" s="101"/>
      <c r="G88" s="100">
        <v>2025</v>
      </c>
      <c r="H88" s="101"/>
      <c r="I88" s="100">
        <v>2026</v>
      </c>
      <c r="J88" s="102"/>
      <c r="K88" s="100" t="s">
        <v>407</v>
      </c>
      <c r="L88" s="89"/>
      <c r="M88" s="73"/>
    </row>
    <row r="89" spans="2:13" ht="21" customHeight="1" outlineLevel="1">
      <c r="B89" s="73"/>
      <c r="C89" s="95" t="s">
        <v>481</v>
      </c>
      <c r="D89" s="103"/>
      <c r="E89" s="110">
        <v>11920</v>
      </c>
      <c r="F89" s="111"/>
      <c r="G89" s="110">
        <v>11920</v>
      </c>
      <c r="H89" s="112"/>
      <c r="I89" s="110">
        <v>11920</v>
      </c>
      <c r="J89" s="111"/>
      <c r="K89" s="113">
        <f t="shared" ref="K89:K98" si="1">E89+G89+I89</f>
        <v>35760</v>
      </c>
      <c r="L89" s="89"/>
      <c r="M89" s="73"/>
    </row>
    <row r="90" spans="2:13" ht="21" customHeight="1" outlineLevel="1">
      <c r="B90" s="73"/>
      <c r="C90" s="90" t="s">
        <v>482</v>
      </c>
      <c r="D90" s="103"/>
      <c r="E90" s="110">
        <v>13033</v>
      </c>
      <c r="F90" s="114"/>
      <c r="G90" s="110">
        <v>13033</v>
      </c>
      <c r="H90" s="112"/>
      <c r="I90" s="110">
        <v>13033</v>
      </c>
      <c r="J90" s="111"/>
      <c r="K90" s="113">
        <f t="shared" si="1"/>
        <v>39099</v>
      </c>
      <c r="L90" s="89"/>
      <c r="M90" s="73"/>
    </row>
    <row r="91" spans="2:13" ht="21" customHeight="1" outlineLevel="1">
      <c r="B91" s="73"/>
      <c r="C91" s="90" t="s">
        <v>483</v>
      </c>
      <c r="D91" s="103"/>
      <c r="E91" s="110">
        <v>17880</v>
      </c>
      <c r="F91" s="114"/>
      <c r="G91" s="110">
        <v>17880</v>
      </c>
      <c r="H91" s="112"/>
      <c r="I91" s="110">
        <v>17880</v>
      </c>
      <c r="J91" s="111"/>
      <c r="K91" s="113">
        <f t="shared" si="1"/>
        <v>53640</v>
      </c>
      <c r="L91" s="73"/>
      <c r="M91" s="73"/>
    </row>
    <row r="92" spans="2:13" ht="21" customHeight="1" outlineLevel="1">
      <c r="B92" s="73"/>
      <c r="C92" s="90" t="s">
        <v>484</v>
      </c>
      <c r="D92" s="103"/>
      <c r="E92" s="110">
        <v>12520</v>
      </c>
      <c r="F92" s="111"/>
      <c r="G92" s="110">
        <v>12520</v>
      </c>
      <c r="H92" s="112"/>
      <c r="I92" s="110">
        <v>12520</v>
      </c>
      <c r="J92" s="111"/>
      <c r="K92" s="113">
        <f t="shared" si="1"/>
        <v>37560</v>
      </c>
      <c r="L92" s="89"/>
      <c r="M92" s="73"/>
    </row>
    <row r="93" spans="2:13" ht="21" customHeight="1" outlineLevel="1">
      <c r="B93" s="73"/>
      <c r="C93" s="90" t="s">
        <v>485</v>
      </c>
      <c r="D93" s="103"/>
      <c r="E93" s="110">
        <v>27424</v>
      </c>
      <c r="F93" s="114"/>
      <c r="G93" s="110">
        <v>27424</v>
      </c>
      <c r="H93" s="112"/>
      <c r="I93" s="110">
        <v>27424</v>
      </c>
      <c r="J93" s="111"/>
      <c r="K93" s="113">
        <f t="shared" si="1"/>
        <v>82272</v>
      </c>
      <c r="L93" s="116"/>
      <c r="M93" s="73"/>
    </row>
    <row r="94" spans="2:13" ht="21" customHeight="1" outlineLevel="1">
      <c r="B94" s="73"/>
      <c r="C94" s="90" t="s">
        <v>486</v>
      </c>
      <c r="D94" s="103"/>
      <c r="E94" s="110">
        <v>12037</v>
      </c>
      <c r="F94" s="114"/>
      <c r="G94" s="110">
        <v>12037</v>
      </c>
      <c r="H94" s="112"/>
      <c r="I94" s="110">
        <v>12037</v>
      </c>
      <c r="J94" s="111"/>
      <c r="K94" s="113">
        <f t="shared" si="1"/>
        <v>36111</v>
      </c>
      <c r="L94" s="116"/>
      <c r="M94" s="73"/>
    </row>
    <row r="95" spans="2:13" ht="21" customHeight="1" outlineLevel="1">
      <c r="B95" s="73"/>
      <c r="C95" s="90" t="s">
        <v>487</v>
      </c>
      <c r="D95" s="103"/>
      <c r="E95" s="110">
        <v>10720</v>
      </c>
      <c r="F95" s="114"/>
      <c r="G95" s="110">
        <v>10720</v>
      </c>
      <c r="H95" s="112"/>
      <c r="I95" s="110">
        <v>10720</v>
      </c>
      <c r="J95" s="111"/>
      <c r="K95" s="113">
        <f t="shared" si="1"/>
        <v>32160</v>
      </c>
      <c r="L95" s="116"/>
      <c r="M95" s="73"/>
    </row>
    <row r="96" spans="2:13" ht="21" customHeight="1" outlineLevel="1">
      <c r="B96" s="73"/>
      <c r="C96" s="90" t="s">
        <v>488</v>
      </c>
      <c r="D96" s="103"/>
      <c r="E96" s="110">
        <v>0</v>
      </c>
      <c r="F96" s="114"/>
      <c r="G96" s="110">
        <v>0</v>
      </c>
      <c r="H96" s="112"/>
      <c r="I96" s="110">
        <v>0</v>
      </c>
      <c r="J96" s="111"/>
      <c r="K96" s="113">
        <f t="shared" si="1"/>
        <v>0</v>
      </c>
      <c r="L96" s="116"/>
      <c r="M96" s="73"/>
    </row>
    <row r="97" spans="2:13" ht="21" customHeight="1" outlineLevel="1">
      <c r="B97" s="73"/>
      <c r="C97" s="90" t="s">
        <v>489</v>
      </c>
      <c r="D97" s="103"/>
      <c r="E97" s="110">
        <v>1466</v>
      </c>
      <c r="F97" s="114"/>
      <c r="G97" s="110">
        <v>1466</v>
      </c>
      <c r="H97" s="112"/>
      <c r="I97" s="110">
        <v>1466</v>
      </c>
      <c r="J97" s="111"/>
      <c r="K97" s="113">
        <f t="shared" si="1"/>
        <v>4398</v>
      </c>
      <c r="L97" s="116"/>
      <c r="M97" s="73"/>
    </row>
    <row r="98" spans="2:13" ht="21.75" customHeight="1" outlineLevel="1">
      <c r="B98" s="73"/>
      <c r="C98" s="90" t="s">
        <v>480</v>
      </c>
      <c r="D98" s="103"/>
      <c r="E98" s="117">
        <f>SUM(E89:E97)</f>
        <v>107000</v>
      </c>
      <c r="F98" s="111"/>
      <c r="G98" s="117">
        <f>SUM(G89:G97)</f>
        <v>107000</v>
      </c>
      <c r="H98" s="112"/>
      <c r="I98" s="117">
        <f>SUM(I89:I97)</f>
        <v>107000</v>
      </c>
      <c r="J98" s="111"/>
      <c r="K98" s="117">
        <f t="shared" si="1"/>
        <v>321000</v>
      </c>
      <c r="L98" s="89"/>
      <c r="M98" s="73"/>
    </row>
    <row r="99" spans="2:13" ht="19.5" customHeight="1" outlineLevel="1">
      <c r="B99" s="73"/>
      <c r="C99" s="89"/>
      <c r="D99" s="103"/>
      <c r="E99" s="89"/>
      <c r="F99" s="89"/>
      <c r="G99" s="89"/>
      <c r="H99" s="89"/>
      <c r="I99" s="89"/>
      <c r="J99" s="89"/>
      <c r="K99" s="89"/>
      <c r="L99" s="89"/>
      <c r="M99" s="73"/>
    </row>
    <row r="100" spans="2:13" ht="36" outlineLevel="1">
      <c r="B100" s="73"/>
      <c r="C100" s="93" t="s">
        <v>490</v>
      </c>
      <c r="D100" s="89"/>
      <c r="E100" s="93" t="str">
        <f>IF(K70&gt;0,"Si","No")</f>
        <v>No</v>
      </c>
      <c r="F100" s="89"/>
      <c r="G100" s="89"/>
      <c r="H100" s="89"/>
      <c r="I100" s="89"/>
      <c r="J100" s="89"/>
      <c r="K100" s="89"/>
      <c r="L100" s="89"/>
      <c r="M100" s="73"/>
    </row>
    <row r="101" spans="2:13" ht="36" outlineLevel="1">
      <c r="B101" s="73"/>
      <c r="C101" s="93" t="s">
        <v>491</v>
      </c>
      <c r="D101" s="89"/>
      <c r="E101" s="93" t="str">
        <f>IF(K71&gt;0,"Si","No")</f>
        <v>No</v>
      </c>
      <c r="F101" s="89"/>
      <c r="G101" s="89"/>
      <c r="H101" s="89"/>
      <c r="I101" s="89"/>
      <c r="J101" s="89"/>
      <c r="K101" s="89"/>
      <c r="L101" s="89"/>
      <c r="M101" s="73"/>
    </row>
    <row r="102" spans="2:13" ht="21" customHeight="1" outlineLevel="1">
      <c r="B102" s="73"/>
      <c r="C102" s="89"/>
      <c r="D102" s="89"/>
      <c r="E102" s="89"/>
      <c r="F102" s="89"/>
      <c r="G102" s="73"/>
      <c r="H102" s="73"/>
      <c r="I102" s="73"/>
      <c r="J102" s="89"/>
      <c r="K102" s="73"/>
      <c r="L102" s="89"/>
      <c r="M102" s="73"/>
    </row>
    <row r="103" spans="2:13" ht="20.25" outlineLevel="1">
      <c r="B103" s="73"/>
      <c r="C103" s="86" t="s">
        <v>492</v>
      </c>
      <c r="D103" s="73"/>
      <c r="E103" s="98"/>
      <c r="F103" s="99"/>
      <c r="G103" s="99"/>
      <c r="H103" s="99"/>
      <c r="I103" s="99"/>
      <c r="J103" s="99"/>
      <c r="K103" s="99"/>
      <c r="L103" s="89"/>
      <c r="M103" s="73"/>
    </row>
    <row r="104" spans="2:13" ht="21" customHeight="1" outlineLevel="1">
      <c r="B104" s="73"/>
      <c r="C104" s="73"/>
      <c r="D104" s="73"/>
      <c r="E104" s="100"/>
      <c r="F104" s="101"/>
      <c r="G104" s="100"/>
      <c r="H104" s="101"/>
      <c r="I104" s="100"/>
      <c r="J104" s="102"/>
      <c r="K104" s="100"/>
      <c r="L104" s="89"/>
      <c r="M104" s="73"/>
    </row>
    <row r="105" spans="2:13" ht="21" customHeight="1" outlineLevel="1">
      <c r="B105" s="73"/>
      <c r="C105" s="73"/>
      <c r="D105" s="73"/>
      <c r="E105" s="100">
        <v>2024</v>
      </c>
      <c r="F105" s="101"/>
      <c r="G105" s="100">
        <v>2025</v>
      </c>
      <c r="H105" s="101"/>
      <c r="I105" s="100">
        <v>2026</v>
      </c>
      <c r="J105" s="102"/>
      <c r="K105" s="100" t="s">
        <v>407</v>
      </c>
      <c r="L105" s="89"/>
      <c r="M105" s="73"/>
    </row>
    <row r="106" spans="2:13" ht="21" customHeight="1" outlineLevel="1">
      <c r="B106" s="73"/>
      <c r="C106" s="95" t="s">
        <v>493</v>
      </c>
      <c r="D106" s="103"/>
      <c r="E106" s="105" t="s">
        <v>494</v>
      </c>
      <c r="F106" s="103"/>
      <c r="G106" s="105" t="s">
        <v>494</v>
      </c>
      <c r="H106" s="118"/>
      <c r="I106" s="105" t="s">
        <v>494</v>
      </c>
      <c r="J106" s="103"/>
      <c r="K106" s="104" t="s">
        <v>495</v>
      </c>
      <c r="L106" s="89"/>
      <c r="M106" s="73"/>
    </row>
    <row r="107" spans="2:13" ht="21" customHeight="1" outlineLevel="1">
      <c r="B107" s="73"/>
      <c r="C107" s="95" t="s">
        <v>496</v>
      </c>
      <c r="D107" s="103"/>
      <c r="E107" s="110" t="s">
        <v>497</v>
      </c>
      <c r="F107" s="111"/>
      <c r="G107" s="110" t="s">
        <v>497</v>
      </c>
      <c r="H107" s="119"/>
      <c r="I107" s="110" t="s">
        <v>497</v>
      </c>
      <c r="J107" s="111"/>
      <c r="K107" s="113" t="s">
        <v>495</v>
      </c>
      <c r="L107" s="89"/>
      <c r="M107" s="73"/>
    </row>
    <row r="108" spans="2:13" ht="21" customHeight="1" outlineLevel="1">
      <c r="B108" s="73"/>
      <c r="C108" s="90" t="s">
        <v>498</v>
      </c>
      <c r="D108" s="103"/>
      <c r="E108" s="120"/>
      <c r="F108" s="121"/>
      <c r="G108" s="120"/>
      <c r="H108" s="122"/>
      <c r="I108" s="120"/>
      <c r="J108" s="123"/>
      <c r="K108" s="124">
        <f>E108+G108+I108</f>
        <v>0</v>
      </c>
      <c r="L108" s="73"/>
      <c r="M108" s="73"/>
    </row>
    <row r="109" spans="2:13" ht="21" customHeight="1" outlineLevel="1">
      <c r="B109" s="73"/>
      <c r="C109" s="90" t="s">
        <v>499</v>
      </c>
      <c r="D109" s="103"/>
      <c r="E109" s="110" t="s">
        <v>497</v>
      </c>
      <c r="F109" s="111"/>
      <c r="G109" s="110" t="s">
        <v>497</v>
      </c>
      <c r="H109" s="119"/>
      <c r="I109" s="110" t="s">
        <v>497</v>
      </c>
      <c r="J109" s="111"/>
      <c r="K109" s="113" t="s">
        <v>495</v>
      </c>
      <c r="L109" s="89"/>
      <c r="M109" s="73"/>
    </row>
    <row r="110" spans="2:13" ht="21" customHeight="1" outlineLevel="1">
      <c r="B110" s="73"/>
      <c r="C110" s="90" t="s">
        <v>500</v>
      </c>
      <c r="D110" s="103"/>
      <c r="E110" s="105"/>
      <c r="F110" s="125"/>
      <c r="G110" s="105"/>
      <c r="H110" s="126"/>
      <c r="I110" s="105"/>
      <c r="J110" s="111"/>
      <c r="K110" s="113" t="s">
        <v>495</v>
      </c>
      <c r="L110" s="116"/>
      <c r="M110" s="73"/>
    </row>
    <row r="111" spans="2:13" outlineLevel="1">
      <c r="B111" s="73"/>
      <c r="C111" s="90" t="s">
        <v>501</v>
      </c>
      <c r="D111" s="103"/>
      <c r="E111" s="127" t="s">
        <v>502</v>
      </c>
      <c r="F111" s="125"/>
      <c r="G111" s="127" t="s">
        <v>502</v>
      </c>
      <c r="H111" s="126"/>
      <c r="I111" s="127" t="s">
        <v>502</v>
      </c>
      <c r="J111" s="111"/>
      <c r="K111" s="113" t="s">
        <v>495</v>
      </c>
      <c r="L111" s="116"/>
      <c r="M111" s="73"/>
    </row>
    <row r="112" spans="2:13" ht="21" customHeight="1" outlineLevel="1">
      <c r="B112" s="73"/>
      <c r="C112" s="90" t="s">
        <v>503</v>
      </c>
      <c r="D112" s="103"/>
      <c r="E112" s="105">
        <v>7</v>
      </c>
      <c r="F112" s="125"/>
      <c r="G112" s="105">
        <v>7</v>
      </c>
      <c r="H112" s="126"/>
      <c r="I112" s="105">
        <v>7</v>
      </c>
      <c r="J112" s="111"/>
      <c r="K112" s="124" t="s">
        <v>495</v>
      </c>
      <c r="L112" s="89"/>
      <c r="M112" s="73"/>
    </row>
    <row r="113" spans="2:13" ht="21" customHeight="1" outlineLevel="1">
      <c r="B113" s="73"/>
      <c r="C113" s="90" t="s">
        <v>504</v>
      </c>
      <c r="D113" s="103"/>
      <c r="E113" s="110" t="s">
        <v>522</v>
      </c>
      <c r="F113" s="111"/>
      <c r="G113" s="110" t="s">
        <v>522</v>
      </c>
      <c r="H113" s="119"/>
      <c r="I113" s="110" t="s">
        <v>522</v>
      </c>
      <c r="J113" s="111"/>
      <c r="K113" s="113" t="s">
        <v>495</v>
      </c>
      <c r="L113" s="89"/>
      <c r="M113" s="73"/>
    </row>
    <row r="114" spans="2:13" ht="21.75" customHeight="1" outlineLevel="1">
      <c r="B114" s="73"/>
      <c r="C114" s="90" t="s">
        <v>506</v>
      </c>
      <c r="D114" s="103"/>
      <c r="E114" s="120">
        <v>34</v>
      </c>
      <c r="F114" s="121"/>
      <c r="G114" s="120">
        <v>34</v>
      </c>
      <c r="H114" s="122"/>
      <c r="I114" s="120">
        <v>34</v>
      </c>
      <c r="J114" s="123"/>
      <c r="K114" s="124">
        <f>E114+G114+I114</f>
        <v>102</v>
      </c>
      <c r="L114" s="73"/>
      <c r="M114" s="73"/>
    </row>
    <row r="115" spans="2:13" ht="21.75" customHeight="1" outlineLevel="1">
      <c r="B115" s="73"/>
      <c r="C115" s="90" t="s">
        <v>507</v>
      </c>
      <c r="D115" s="103"/>
      <c r="E115" s="128">
        <v>107000</v>
      </c>
      <c r="F115" s="129"/>
      <c r="G115" s="128">
        <v>107000</v>
      </c>
      <c r="H115" s="128">
        <v>107000</v>
      </c>
      <c r="I115" s="128">
        <v>107000</v>
      </c>
      <c r="J115" s="130"/>
      <c r="K115" s="131">
        <f>E115+G115+I115</f>
        <v>321000</v>
      </c>
      <c r="L115" s="89"/>
      <c r="M115" s="73"/>
    </row>
    <row r="116" spans="2:13" ht="21" customHeight="1" outlineLevel="1">
      <c r="B116" s="73"/>
      <c r="C116" s="109"/>
      <c r="D116" s="103"/>
      <c r="E116" s="130"/>
      <c r="F116" s="130"/>
      <c r="G116" s="130"/>
      <c r="H116" s="132"/>
      <c r="I116" s="130"/>
      <c r="J116" s="130"/>
      <c r="K116" s="130"/>
      <c r="L116" s="89"/>
      <c r="M116" s="73"/>
    </row>
    <row r="117" spans="2:13" ht="21" customHeight="1" outlineLevel="1">
      <c r="B117" s="73"/>
      <c r="C117" s="109"/>
      <c r="D117" s="103"/>
      <c r="E117" s="98"/>
      <c r="F117" s="73"/>
      <c r="G117" s="73"/>
      <c r="H117" s="73"/>
      <c r="I117" s="73"/>
      <c r="J117" s="73"/>
      <c r="K117" s="73"/>
      <c r="L117" s="89"/>
      <c r="M117" s="73"/>
    </row>
    <row r="118" spans="2:13" ht="21" customHeight="1" outlineLevel="1">
      <c r="B118" s="73"/>
      <c r="C118" s="86" t="s">
        <v>508</v>
      </c>
      <c r="D118" s="116"/>
      <c r="E118" s="116"/>
      <c r="F118" s="116"/>
      <c r="G118" s="73"/>
      <c r="H118" s="73"/>
      <c r="I118" s="73"/>
      <c r="J118" s="116"/>
      <c r="K118" s="73"/>
      <c r="L118" s="116"/>
      <c r="M118" s="73"/>
    </row>
    <row r="119" spans="2:13" ht="21" customHeight="1" outlineLevel="1">
      <c r="B119" s="73"/>
      <c r="C119" s="89"/>
      <c r="D119" s="89"/>
      <c r="E119" s="89"/>
      <c r="F119" s="89"/>
      <c r="G119" s="73"/>
      <c r="H119" s="73"/>
      <c r="I119" s="73"/>
      <c r="J119" s="89"/>
      <c r="K119" s="73"/>
      <c r="L119" s="89"/>
      <c r="M119" s="73"/>
    </row>
    <row r="120" spans="2:13" ht="21" customHeight="1" outlineLevel="1">
      <c r="B120" s="73"/>
      <c r="C120" s="133" t="s">
        <v>509</v>
      </c>
      <c r="D120" s="89"/>
      <c r="E120" s="89"/>
      <c r="F120" s="89"/>
      <c r="G120" s="73"/>
      <c r="H120" s="73"/>
      <c r="I120" s="73"/>
      <c r="J120" s="73"/>
      <c r="K120" s="73"/>
      <c r="L120" s="89"/>
      <c r="M120" s="73"/>
    </row>
    <row r="121" spans="2:13" ht="21" customHeight="1" outlineLevel="1" thickBot="1">
      <c r="B121" s="73"/>
      <c r="C121" s="89"/>
      <c r="D121" s="89"/>
      <c r="E121" s="89"/>
      <c r="F121" s="89"/>
      <c r="G121" s="73"/>
      <c r="H121" s="73"/>
      <c r="I121" s="73"/>
      <c r="J121" s="89"/>
      <c r="K121" s="73"/>
      <c r="L121" s="89"/>
      <c r="M121" s="73"/>
    </row>
    <row r="122" spans="2:13" ht="21" customHeight="1" outlineLevel="1" thickBot="1">
      <c r="B122" s="73"/>
      <c r="C122" s="480" t="s">
        <v>510</v>
      </c>
      <c r="D122" s="480"/>
      <c r="E122" s="480"/>
      <c r="F122" s="480"/>
      <c r="G122" s="480"/>
      <c r="H122" s="480"/>
      <c r="I122" s="480"/>
      <c r="J122" s="480"/>
      <c r="K122" s="480"/>
      <c r="L122" s="89"/>
      <c r="M122" s="73"/>
    </row>
    <row r="123" spans="2:13" ht="21" customHeight="1" outlineLevel="1" thickBot="1">
      <c r="B123" s="73"/>
      <c r="C123" s="480"/>
      <c r="D123" s="480"/>
      <c r="E123" s="480"/>
      <c r="F123" s="480"/>
      <c r="G123" s="480"/>
      <c r="H123" s="480"/>
      <c r="I123" s="480"/>
      <c r="J123" s="480"/>
      <c r="K123" s="480"/>
      <c r="L123" s="73"/>
      <c r="M123" s="73"/>
    </row>
    <row r="124" spans="2:13" ht="21" customHeight="1" outlineLevel="1" thickBot="1">
      <c r="B124" s="73"/>
      <c r="C124" s="480"/>
      <c r="D124" s="480"/>
      <c r="E124" s="480"/>
      <c r="F124" s="480"/>
      <c r="G124" s="480"/>
      <c r="H124" s="480"/>
      <c r="I124" s="480"/>
      <c r="J124" s="480"/>
      <c r="K124" s="480"/>
      <c r="L124" s="73"/>
      <c r="M124" s="73"/>
    </row>
    <row r="125" spans="2:13" ht="21" customHeight="1" outlineLevel="1" thickBot="1">
      <c r="B125" s="73"/>
      <c r="C125" s="480"/>
      <c r="D125" s="480"/>
      <c r="E125" s="480"/>
      <c r="F125" s="480"/>
      <c r="G125" s="480"/>
      <c r="H125" s="480"/>
      <c r="I125" s="480"/>
      <c r="J125" s="480"/>
      <c r="K125" s="480"/>
      <c r="L125" s="73"/>
      <c r="M125" s="73"/>
    </row>
    <row r="126" spans="2:13" ht="21" customHeight="1" outlineLevel="1" thickBot="1">
      <c r="B126" s="73"/>
      <c r="C126" s="480"/>
      <c r="D126" s="480"/>
      <c r="E126" s="480"/>
      <c r="F126" s="480"/>
      <c r="G126" s="480"/>
      <c r="H126" s="480"/>
      <c r="I126" s="480"/>
      <c r="J126" s="480"/>
      <c r="K126" s="480"/>
      <c r="L126" s="73"/>
      <c r="M126" s="73"/>
    </row>
    <row r="127" spans="2:13" ht="21" customHeight="1" outlineLevel="1" thickBot="1">
      <c r="B127" s="73"/>
      <c r="C127" s="480"/>
      <c r="D127" s="480"/>
      <c r="E127" s="480"/>
      <c r="F127" s="480"/>
      <c r="G127" s="480"/>
      <c r="H127" s="480"/>
      <c r="I127" s="480"/>
      <c r="J127" s="480"/>
      <c r="K127" s="480"/>
      <c r="L127" s="73"/>
      <c r="M127" s="73"/>
    </row>
    <row r="128" spans="2:13" ht="21" customHeight="1" outlineLevel="1" thickBot="1">
      <c r="B128" s="73"/>
      <c r="C128" s="480"/>
      <c r="D128" s="480"/>
      <c r="E128" s="480"/>
      <c r="F128" s="480"/>
      <c r="G128" s="480"/>
      <c r="H128" s="480"/>
      <c r="I128" s="480"/>
      <c r="J128" s="480"/>
      <c r="K128" s="480"/>
      <c r="L128" s="73"/>
      <c r="M128" s="73"/>
    </row>
    <row r="129" spans="2:13" ht="21" customHeight="1" outlineLevel="1" thickBot="1">
      <c r="B129" s="73"/>
      <c r="C129" s="480"/>
      <c r="D129" s="480"/>
      <c r="E129" s="480"/>
      <c r="F129" s="480"/>
      <c r="G129" s="480"/>
      <c r="H129" s="480"/>
      <c r="I129" s="480"/>
      <c r="J129" s="480"/>
      <c r="K129" s="480"/>
      <c r="L129" s="73"/>
      <c r="M129" s="73"/>
    </row>
    <row r="130" spans="2:13" ht="21" customHeight="1" outlineLevel="1" thickBot="1">
      <c r="B130" s="73"/>
      <c r="C130" s="480"/>
      <c r="D130" s="480"/>
      <c r="E130" s="480"/>
      <c r="F130" s="480"/>
      <c r="G130" s="480"/>
      <c r="H130" s="480"/>
      <c r="I130" s="480"/>
      <c r="J130" s="480"/>
      <c r="K130" s="480"/>
      <c r="L130" s="73"/>
      <c r="M130" s="73"/>
    </row>
    <row r="131" spans="2:13" ht="21" customHeight="1" outlineLevel="1" thickBot="1">
      <c r="B131" s="73"/>
      <c r="C131" s="480"/>
      <c r="D131" s="480"/>
      <c r="E131" s="480"/>
      <c r="F131" s="480"/>
      <c r="G131" s="480"/>
      <c r="H131" s="480"/>
      <c r="I131" s="480"/>
      <c r="J131" s="480"/>
      <c r="K131" s="480"/>
      <c r="L131" s="73"/>
      <c r="M131" s="73"/>
    </row>
    <row r="132" spans="2:13" ht="21" customHeight="1" outlineLevel="1" thickBot="1">
      <c r="B132" s="73"/>
      <c r="C132" s="480"/>
      <c r="D132" s="480"/>
      <c r="E132" s="480"/>
      <c r="F132" s="480"/>
      <c r="G132" s="480"/>
      <c r="H132" s="480"/>
      <c r="I132" s="480"/>
      <c r="J132" s="480"/>
      <c r="K132" s="480"/>
      <c r="L132" s="73"/>
      <c r="M132" s="73"/>
    </row>
    <row r="133" spans="2:13" ht="21" customHeight="1" outlineLevel="1" thickBot="1">
      <c r="B133" s="73"/>
      <c r="C133" s="480"/>
      <c r="D133" s="480"/>
      <c r="E133" s="480"/>
      <c r="F133" s="480"/>
      <c r="G133" s="480"/>
      <c r="H133" s="480"/>
      <c r="I133" s="480"/>
      <c r="J133" s="480"/>
      <c r="K133" s="480"/>
      <c r="L133" s="73"/>
      <c r="M133" s="73"/>
    </row>
    <row r="134" spans="2:13" ht="21" customHeight="1" outlineLevel="1" thickBot="1">
      <c r="B134" s="73"/>
      <c r="C134" s="480"/>
      <c r="D134" s="480"/>
      <c r="E134" s="480"/>
      <c r="F134" s="480"/>
      <c r="G134" s="480"/>
      <c r="H134" s="480"/>
      <c r="I134" s="480"/>
      <c r="J134" s="480"/>
      <c r="K134" s="480"/>
      <c r="L134" s="73"/>
      <c r="M134" s="73"/>
    </row>
    <row r="135" spans="2:13" ht="21" customHeight="1" outlineLevel="1" thickBot="1">
      <c r="B135" s="73"/>
      <c r="C135" s="480"/>
      <c r="D135" s="480"/>
      <c r="E135" s="480"/>
      <c r="F135" s="480"/>
      <c r="G135" s="480"/>
      <c r="H135" s="480"/>
      <c r="I135" s="480"/>
      <c r="J135" s="480"/>
      <c r="K135" s="480"/>
      <c r="L135" s="73"/>
      <c r="M135" s="73"/>
    </row>
    <row r="136" spans="2:13" ht="21" customHeight="1" outlineLevel="1" thickBot="1">
      <c r="B136" s="73"/>
      <c r="C136" s="480"/>
      <c r="D136" s="480"/>
      <c r="E136" s="480"/>
      <c r="F136" s="480"/>
      <c r="G136" s="480"/>
      <c r="H136" s="480"/>
      <c r="I136" s="480"/>
      <c r="J136" s="480"/>
      <c r="K136" s="480"/>
      <c r="L136" s="73"/>
      <c r="M136" s="73"/>
    </row>
    <row r="137" spans="2:13" ht="21" customHeight="1" outlineLevel="1" thickBot="1">
      <c r="B137" s="73"/>
      <c r="C137" s="480"/>
      <c r="D137" s="480"/>
      <c r="E137" s="480"/>
      <c r="F137" s="480"/>
      <c r="G137" s="480"/>
      <c r="H137" s="480"/>
      <c r="I137" s="480"/>
      <c r="J137" s="480"/>
      <c r="K137" s="480"/>
      <c r="L137" s="73"/>
      <c r="M137" s="73"/>
    </row>
    <row r="138" spans="2:13" ht="21" customHeight="1" outlineLevel="1" thickBot="1">
      <c r="B138" s="73"/>
      <c r="C138" s="480"/>
      <c r="D138" s="480"/>
      <c r="E138" s="480"/>
      <c r="F138" s="480"/>
      <c r="G138" s="480"/>
      <c r="H138" s="480"/>
      <c r="I138" s="480"/>
      <c r="J138" s="480"/>
      <c r="K138" s="480"/>
      <c r="L138" s="73"/>
      <c r="M138" s="73"/>
    </row>
    <row r="139" spans="2:13" ht="21" customHeight="1" outlineLevel="1" thickBot="1">
      <c r="B139" s="73"/>
      <c r="C139" s="480"/>
      <c r="D139" s="480"/>
      <c r="E139" s="480"/>
      <c r="F139" s="480"/>
      <c r="G139" s="480"/>
      <c r="H139" s="480"/>
      <c r="I139" s="480"/>
      <c r="J139" s="480"/>
      <c r="K139" s="480"/>
      <c r="L139" s="73"/>
      <c r="M139" s="73"/>
    </row>
    <row r="140" spans="2:13" ht="21" customHeight="1" outlineLevel="1">
      <c r="B140" s="73"/>
      <c r="C140" s="134"/>
      <c r="D140" s="73"/>
      <c r="E140" s="134"/>
      <c r="F140" s="73"/>
      <c r="G140" s="73"/>
      <c r="H140" s="73"/>
      <c r="I140" s="135"/>
      <c r="J140" s="136"/>
      <c r="K140" s="137"/>
      <c r="L140" s="73"/>
      <c r="M140" s="73"/>
    </row>
    <row r="141" spans="2:13" ht="21" customHeight="1" outlineLevel="1">
      <c r="B141" s="73"/>
      <c r="C141" s="133" t="s">
        <v>511</v>
      </c>
      <c r="D141" s="73"/>
      <c r="E141" s="134"/>
      <c r="F141" s="73"/>
      <c r="G141" s="73"/>
      <c r="H141" s="73"/>
      <c r="I141" s="135"/>
      <c r="J141" s="136"/>
      <c r="K141" s="137"/>
      <c r="L141" s="73"/>
      <c r="M141" s="73"/>
    </row>
    <row r="142" spans="2:13" ht="21" customHeight="1" outlineLevel="1" thickBot="1">
      <c r="B142" s="73"/>
      <c r="C142" s="73"/>
      <c r="D142" s="73"/>
      <c r="E142" s="83"/>
      <c r="F142" s="73"/>
      <c r="G142" s="73"/>
      <c r="H142" s="73"/>
      <c r="I142" s="73"/>
      <c r="J142" s="73"/>
      <c r="K142" s="73"/>
      <c r="L142" s="73"/>
      <c r="M142" s="73"/>
    </row>
    <row r="143" spans="2:13" ht="21" customHeight="1" outlineLevel="1" thickBot="1">
      <c r="B143" s="73"/>
      <c r="C143" s="481" t="s">
        <v>512</v>
      </c>
      <c r="D143" s="481"/>
      <c r="E143" s="481"/>
      <c r="F143" s="481"/>
      <c r="G143" s="481"/>
      <c r="H143" s="481"/>
      <c r="I143" s="481"/>
      <c r="J143" s="481"/>
      <c r="K143" s="481"/>
      <c r="L143" s="73"/>
      <c r="M143" s="73"/>
    </row>
    <row r="144" spans="2:13" ht="21" customHeight="1" outlineLevel="1" thickBot="1">
      <c r="B144" s="73"/>
      <c r="C144" s="481"/>
      <c r="D144" s="481"/>
      <c r="E144" s="481"/>
      <c r="F144" s="481"/>
      <c r="G144" s="481"/>
      <c r="H144" s="481"/>
      <c r="I144" s="481"/>
      <c r="J144" s="481"/>
      <c r="K144" s="481"/>
      <c r="L144" s="73"/>
      <c r="M144" s="73"/>
    </row>
    <row r="145" spans="2:13" ht="21" customHeight="1" outlineLevel="1" thickBot="1">
      <c r="B145" s="73"/>
      <c r="C145" s="481"/>
      <c r="D145" s="481"/>
      <c r="E145" s="481"/>
      <c r="F145" s="481"/>
      <c r="G145" s="481"/>
      <c r="H145" s="481"/>
      <c r="I145" s="481"/>
      <c r="J145" s="481"/>
      <c r="K145" s="481"/>
      <c r="L145" s="73"/>
      <c r="M145" s="73"/>
    </row>
    <row r="146" spans="2:13" ht="21" customHeight="1" outlineLevel="1" thickBot="1">
      <c r="B146" s="73"/>
      <c r="C146" s="481"/>
      <c r="D146" s="481"/>
      <c r="E146" s="481"/>
      <c r="F146" s="481"/>
      <c r="G146" s="481"/>
      <c r="H146" s="481"/>
      <c r="I146" s="481"/>
      <c r="J146" s="481"/>
      <c r="K146" s="481"/>
      <c r="L146" s="73"/>
      <c r="M146" s="73"/>
    </row>
    <row r="147" spans="2:13" ht="21" customHeight="1" outlineLevel="1" thickBot="1">
      <c r="B147" s="73"/>
      <c r="C147" s="481"/>
      <c r="D147" s="481"/>
      <c r="E147" s="481"/>
      <c r="F147" s="481"/>
      <c r="G147" s="481"/>
      <c r="H147" s="481"/>
      <c r="I147" s="481"/>
      <c r="J147" s="481"/>
      <c r="K147" s="481"/>
      <c r="L147" s="73"/>
      <c r="M147" s="73"/>
    </row>
    <row r="148" spans="2:13" ht="21" customHeight="1" outlineLevel="1" thickBot="1">
      <c r="B148" s="73"/>
      <c r="C148" s="481"/>
      <c r="D148" s="481"/>
      <c r="E148" s="481"/>
      <c r="F148" s="481"/>
      <c r="G148" s="481"/>
      <c r="H148" s="481"/>
      <c r="I148" s="481"/>
      <c r="J148" s="481"/>
      <c r="K148" s="481"/>
      <c r="L148" s="73"/>
      <c r="M148" s="73"/>
    </row>
    <row r="149" spans="2:13" ht="21" customHeight="1" outlineLevel="1" thickBot="1">
      <c r="B149" s="73"/>
      <c r="C149" s="481"/>
      <c r="D149" s="481"/>
      <c r="E149" s="481"/>
      <c r="F149" s="481"/>
      <c r="G149" s="481"/>
      <c r="H149" s="481"/>
      <c r="I149" s="481"/>
      <c r="J149" s="481"/>
      <c r="K149" s="481"/>
      <c r="L149" s="73"/>
      <c r="M149" s="73"/>
    </row>
    <row r="150" spans="2:13" ht="21" customHeight="1" outlineLevel="1" thickBot="1">
      <c r="B150" s="73"/>
      <c r="C150" s="481"/>
      <c r="D150" s="481"/>
      <c r="E150" s="481"/>
      <c r="F150" s="481"/>
      <c r="G150" s="481"/>
      <c r="H150" s="481"/>
      <c r="I150" s="481"/>
      <c r="J150" s="481"/>
      <c r="K150" s="481"/>
      <c r="L150" s="73"/>
      <c r="M150" s="73"/>
    </row>
    <row r="151" spans="2:13" ht="21" customHeight="1" outlineLevel="1" thickBot="1">
      <c r="B151" s="73"/>
      <c r="C151" s="481"/>
      <c r="D151" s="481"/>
      <c r="E151" s="481"/>
      <c r="F151" s="481"/>
      <c r="G151" s="481"/>
      <c r="H151" s="481"/>
      <c r="I151" s="481"/>
      <c r="J151" s="481"/>
      <c r="K151" s="481"/>
      <c r="L151" s="73"/>
      <c r="M151" s="73"/>
    </row>
    <row r="152" spans="2:13" ht="21" customHeight="1" outlineLevel="1" thickBot="1">
      <c r="B152" s="73"/>
      <c r="C152" s="481"/>
      <c r="D152" s="481"/>
      <c r="E152" s="481"/>
      <c r="F152" s="481"/>
      <c r="G152" s="481"/>
      <c r="H152" s="481"/>
      <c r="I152" s="481"/>
      <c r="J152" s="481"/>
      <c r="K152" s="481"/>
      <c r="L152" s="73"/>
      <c r="M152" s="73"/>
    </row>
    <row r="153" spans="2:13" ht="21" customHeight="1" outlineLevel="1" thickBot="1">
      <c r="B153" s="73"/>
      <c r="C153" s="481"/>
      <c r="D153" s="481"/>
      <c r="E153" s="481"/>
      <c r="F153" s="481"/>
      <c r="G153" s="481"/>
      <c r="H153" s="481"/>
      <c r="I153" s="481"/>
      <c r="J153" s="481"/>
      <c r="K153" s="481"/>
      <c r="L153" s="73"/>
      <c r="M153" s="73"/>
    </row>
    <row r="154" spans="2:13" ht="21" customHeight="1" outlineLevel="1" thickBot="1">
      <c r="B154" s="73"/>
      <c r="C154" s="481"/>
      <c r="D154" s="481"/>
      <c r="E154" s="481"/>
      <c r="F154" s="481"/>
      <c r="G154" s="481"/>
      <c r="H154" s="481"/>
      <c r="I154" s="481"/>
      <c r="J154" s="481"/>
      <c r="K154" s="481"/>
      <c r="L154" s="73"/>
      <c r="M154" s="73"/>
    </row>
    <row r="155" spans="2:13" ht="21" customHeight="1" outlineLevel="1" thickBot="1">
      <c r="B155" s="73"/>
      <c r="C155" s="481"/>
      <c r="D155" s="481"/>
      <c r="E155" s="481"/>
      <c r="F155" s="481"/>
      <c r="G155" s="481"/>
      <c r="H155" s="481"/>
      <c r="I155" s="481"/>
      <c r="J155" s="481"/>
      <c r="K155" s="481"/>
      <c r="L155" s="73"/>
      <c r="M155" s="73"/>
    </row>
    <row r="156" spans="2:13" ht="21" customHeight="1" outlineLevel="1" thickBot="1">
      <c r="B156" s="73"/>
      <c r="C156" s="481"/>
      <c r="D156" s="481"/>
      <c r="E156" s="481"/>
      <c r="F156" s="481"/>
      <c r="G156" s="481"/>
      <c r="H156" s="481"/>
      <c r="I156" s="481"/>
      <c r="J156" s="481"/>
      <c r="K156" s="481"/>
      <c r="L156" s="73"/>
      <c r="M156" s="73"/>
    </row>
    <row r="157" spans="2:13" ht="21" customHeight="1" outlineLevel="1" thickBot="1">
      <c r="B157" s="73"/>
      <c r="C157" s="481"/>
      <c r="D157" s="481"/>
      <c r="E157" s="481"/>
      <c r="F157" s="481"/>
      <c r="G157" s="481"/>
      <c r="H157" s="481"/>
      <c r="I157" s="481"/>
      <c r="J157" s="481"/>
      <c r="K157" s="481"/>
      <c r="L157" s="73"/>
      <c r="M157" s="73"/>
    </row>
    <row r="158" spans="2:13" ht="21" customHeight="1" outlineLevel="1" thickBot="1">
      <c r="B158" s="73"/>
      <c r="C158" s="481"/>
      <c r="D158" s="481"/>
      <c r="E158" s="481"/>
      <c r="F158" s="481"/>
      <c r="G158" s="481"/>
      <c r="H158" s="481"/>
      <c r="I158" s="481"/>
      <c r="J158" s="481"/>
      <c r="K158" s="481"/>
      <c r="L158" s="73"/>
      <c r="M158" s="73"/>
    </row>
    <row r="159" spans="2:13" ht="21" customHeight="1" outlineLevel="1" thickBot="1">
      <c r="B159" s="73"/>
      <c r="C159" s="481"/>
      <c r="D159" s="481"/>
      <c r="E159" s="481"/>
      <c r="F159" s="481"/>
      <c r="G159" s="481"/>
      <c r="H159" s="481"/>
      <c r="I159" s="481"/>
      <c r="J159" s="481"/>
      <c r="K159" s="481"/>
      <c r="L159" s="73"/>
      <c r="M159" s="73"/>
    </row>
    <row r="160" spans="2:13" ht="21" customHeight="1" outlineLevel="1" thickBot="1">
      <c r="B160" s="73"/>
      <c r="C160" s="481"/>
      <c r="D160" s="481"/>
      <c r="E160" s="481"/>
      <c r="F160" s="481"/>
      <c r="G160" s="481"/>
      <c r="H160" s="481"/>
      <c r="I160" s="481"/>
      <c r="J160" s="481"/>
      <c r="K160" s="481"/>
      <c r="L160" s="73"/>
      <c r="M160" s="73"/>
    </row>
    <row r="161" spans="2:13" ht="21" customHeight="1" outlineLevel="1">
      <c r="B161" s="73"/>
      <c r="C161" s="134"/>
      <c r="D161" s="73"/>
      <c r="E161" s="134"/>
      <c r="F161" s="73"/>
      <c r="G161" s="73"/>
      <c r="H161" s="73"/>
      <c r="I161" s="135"/>
      <c r="J161" s="136"/>
      <c r="K161" s="137"/>
      <c r="L161" s="73"/>
      <c r="M161" s="73"/>
    </row>
    <row r="162" spans="2:13" ht="20.25" customHeight="1" thickBot="1">
      <c r="B162" s="73"/>
      <c r="C162" s="134"/>
      <c r="D162" s="73"/>
      <c r="E162" s="134"/>
      <c r="F162" s="73"/>
      <c r="G162" s="73"/>
      <c r="H162" s="73"/>
      <c r="I162" s="135"/>
      <c r="J162" s="136"/>
      <c r="K162" s="137"/>
      <c r="L162" s="73"/>
      <c r="M162" s="73"/>
    </row>
    <row r="163" spans="2:13" ht="24" customHeight="1" thickBot="1">
      <c r="B163" s="73"/>
      <c r="C163" s="84" t="s">
        <v>59</v>
      </c>
      <c r="D163" s="81"/>
      <c r="E163" s="84" t="s">
        <v>60</v>
      </c>
      <c r="F163" s="73"/>
      <c r="G163" s="85" t="s">
        <v>497</v>
      </c>
      <c r="H163" s="73"/>
      <c r="J163" s="73"/>
      <c r="K163" s="73"/>
      <c r="L163" s="73"/>
      <c r="M163" s="73"/>
    </row>
    <row r="164" spans="2:13" ht="21" customHeight="1" outlineLevel="1">
      <c r="B164" s="73"/>
      <c r="C164" s="83"/>
      <c r="D164" s="73"/>
      <c r="E164" s="83"/>
      <c r="F164" s="73"/>
      <c r="G164" s="73"/>
      <c r="H164" s="73"/>
      <c r="I164" s="73"/>
      <c r="J164" s="73"/>
      <c r="K164" s="73"/>
      <c r="L164" s="73"/>
      <c r="M164" s="73"/>
    </row>
    <row r="165" spans="2:13" ht="21.75" customHeight="1" outlineLevel="1">
      <c r="B165" s="73"/>
      <c r="C165" s="86" t="s">
        <v>431</v>
      </c>
      <c r="D165" s="73"/>
      <c r="E165" s="87"/>
      <c r="F165" s="73"/>
      <c r="G165" s="73"/>
      <c r="H165" s="73"/>
      <c r="I165" s="73"/>
      <c r="J165" s="73"/>
      <c r="K165" s="73"/>
      <c r="L165" s="73"/>
      <c r="M165" s="73"/>
    </row>
    <row r="166" spans="2:13" ht="21" customHeight="1" outlineLevel="1">
      <c r="B166" s="73"/>
      <c r="C166" s="88"/>
      <c r="D166" s="73"/>
      <c r="E166" s="87"/>
      <c r="F166" s="73"/>
      <c r="G166" s="73"/>
      <c r="H166" s="73"/>
      <c r="I166" s="73"/>
      <c r="J166" s="73"/>
      <c r="K166" s="73"/>
      <c r="L166" s="73"/>
      <c r="M166" s="73"/>
    </row>
    <row r="167" spans="2:13" ht="21" customHeight="1" outlineLevel="1">
      <c r="B167" s="73"/>
      <c r="C167" s="89"/>
      <c r="D167" s="73"/>
      <c r="E167" s="89"/>
      <c r="F167" s="73"/>
      <c r="G167" s="73"/>
      <c r="H167" s="73"/>
      <c r="I167" s="73"/>
      <c r="J167" s="73"/>
      <c r="K167" s="73"/>
      <c r="L167" s="73"/>
      <c r="M167" s="73"/>
    </row>
    <row r="168" spans="2:13" ht="36" outlineLevel="1">
      <c r="B168" s="73"/>
      <c r="C168" s="95" t="s">
        <v>36</v>
      </c>
      <c r="D168" s="89"/>
      <c r="E168" s="95" t="s">
        <v>432</v>
      </c>
      <c r="F168" s="89"/>
      <c r="G168" s="95" t="s">
        <v>433</v>
      </c>
      <c r="H168" s="73"/>
      <c r="I168" s="95" t="s">
        <v>434</v>
      </c>
      <c r="J168" s="89"/>
      <c r="K168" s="95" t="s">
        <v>513</v>
      </c>
      <c r="L168" s="73"/>
      <c r="M168" s="73"/>
    </row>
    <row r="169" spans="2:13" ht="61.5" customHeight="1" outlineLevel="1">
      <c r="B169" s="73"/>
      <c r="C169" s="92" t="s">
        <v>435</v>
      </c>
      <c r="D169" s="73"/>
      <c r="E169" s="93" t="s">
        <v>436</v>
      </c>
      <c r="F169" s="73"/>
      <c r="G169" s="94" t="s">
        <v>60</v>
      </c>
      <c r="H169" s="73"/>
      <c r="I169" s="92" t="s">
        <v>438</v>
      </c>
      <c r="J169" s="73"/>
      <c r="K169" s="138" t="s">
        <v>514</v>
      </c>
      <c r="L169" s="73"/>
      <c r="M169" s="73"/>
    </row>
    <row r="170" spans="2:13" ht="21" customHeight="1" outlineLevel="1">
      <c r="B170" s="73"/>
      <c r="C170" s="89"/>
      <c r="D170" s="73"/>
      <c r="E170" s="73"/>
      <c r="F170" s="73"/>
      <c r="G170" s="73"/>
      <c r="H170" s="73"/>
      <c r="I170" s="73"/>
      <c r="J170" s="73"/>
      <c r="K170" s="73"/>
      <c r="L170" s="73"/>
      <c r="M170" s="73"/>
    </row>
    <row r="171" spans="2:13" ht="21" customHeight="1" outlineLevel="1">
      <c r="B171" s="73"/>
      <c r="C171" s="86" t="s">
        <v>515</v>
      </c>
      <c r="D171" s="89"/>
      <c r="E171" s="89"/>
      <c r="F171" s="89"/>
      <c r="G171" s="89"/>
      <c r="H171" s="89"/>
      <c r="I171" s="89"/>
      <c r="J171" s="73"/>
      <c r="K171" s="73"/>
      <c r="L171" s="73"/>
      <c r="M171" s="73"/>
    </row>
    <row r="172" spans="2:13" ht="21" customHeight="1" outlineLevel="1">
      <c r="B172" s="73"/>
      <c r="C172" s="88"/>
      <c r="D172" s="73"/>
      <c r="E172" s="87"/>
      <c r="F172" s="73"/>
      <c r="G172" s="73"/>
      <c r="H172" s="73"/>
      <c r="I172" s="73"/>
      <c r="J172" s="73"/>
      <c r="K172" s="73"/>
      <c r="L172" s="73"/>
      <c r="M172" s="73"/>
    </row>
    <row r="173" spans="2:13" ht="21" customHeight="1" outlineLevel="1">
      <c r="B173" s="73"/>
      <c r="C173" s="89"/>
      <c r="D173" s="73"/>
      <c r="E173" s="89"/>
      <c r="F173" s="73"/>
      <c r="G173" s="73"/>
      <c r="H173" s="73"/>
      <c r="I173" s="73"/>
      <c r="J173" s="73"/>
      <c r="K173" s="73"/>
      <c r="L173" s="73"/>
      <c r="M173" s="73"/>
    </row>
    <row r="174" spans="2:13" ht="36.75" customHeight="1" outlineLevel="1">
      <c r="B174" s="73"/>
      <c r="C174" s="95" t="s">
        <v>439</v>
      </c>
      <c r="D174" s="89"/>
      <c r="E174" s="95" t="s">
        <v>516</v>
      </c>
      <c r="F174" s="89"/>
      <c r="G174" s="95" t="s">
        <v>441</v>
      </c>
      <c r="H174" s="73"/>
      <c r="I174" s="95" t="s">
        <v>442</v>
      </c>
      <c r="J174" s="89"/>
      <c r="K174" s="73"/>
      <c r="L174" s="73"/>
      <c r="M174" s="73"/>
    </row>
    <row r="175" spans="2:13" outlineLevel="1">
      <c r="B175" s="73"/>
      <c r="C175" s="96"/>
      <c r="D175" s="89"/>
      <c r="E175" s="96"/>
      <c r="F175" s="89"/>
      <c r="G175" s="96"/>
      <c r="H175" s="73"/>
      <c r="I175" s="96"/>
      <c r="J175" s="89"/>
      <c r="K175" s="73"/>
      <c r="L175" s="73"/>
      <c r="M175" s="73"/>
    </row>
    <row r="176" spans="2:13" ht="21" customHeight="1" outlineLevel="1">
      <c r="B176" s="73"/>
      <c r="C176" s="139"/>
      <c r="D176" s="139"/>
      <c r="E176" s="139"/>
      <c r="F176" s="139"/>
      <c r="G176" s="139"/>
      <c r="H176" s="139"/>
      <c r="I176" s="139"/>
      <c r="J176" s="73"/>
      <c r="K176" s="73"/>
      <c r="L176" s="73"/>
      <c r="M176" s="73"/>
    </row>
    <row r="177" spans="2:13" ht="21" customHeight="1" outlineLevel="1">
      <c r="B177" s="73"/>
      <c r="C177" s="86" t="s">
        <v>517</v>
      </c>
      <c r="D177" s="89"/>
      <c r="E177" s="89"/>
      <c r="F177" s="89"/>
      <c r="G177" s="89"/>
      <c r="H177" s="89"/>
      <c r="I177" s="89"/>
      <c r="J177" s="73"/>
      <c r="K177" s="73"/>
      <c r="L177" s="73"/>
      <c r="M177" s="73"/>
    </row>
    <row r="178" spans="2:13" ht="21" customHeight="1" outlineLevel="1">
      <c r="B178" s="73"/>
      <c r="C178" s="88"/>
      <c r="D178" s="73"/>
      <c r="E178" s="87"/>
      <c r="F178" s="73"/>
      <c r="G178" s="73"/>
      <c r="H178" s="73"/>
      <c r="I178" s="73"/>
      <c r="J178" s="73"/>
      <c r="K178" s="73"/>
      <c r="L178" s="73"/>
      <c r="M178" s="73"/>
    </row>
    <row r="179" spans="2:13" ht="21" customHeight="1" outlineLevel="1">
      <c r="B179" s="73"/>
      <c r="C179" s="89"/>
      <c r="D179" s="73"/>
      <c r="E179" s="89"/>
      <c r="F179" s="73"/>
      <c r="G179" s="73"/>
      <c r="H179" s="73"/>
      <c r="I179" s="73"/>
      <c r="J179" s="73"/>
      <c r="K179" s="73"/>
      <c r="L179" s="73"/>
      <c r="M179" s="73"/>
    </row>
    <row r="180" spans="2:13" ht="36.75" customHeight="1" outlineLevel="1">
      <c r="B180" s="73"/>
      <c r="C180" s="95" t="s">
        <v>439</v>
      </c>
      <c r="D180" s="89"/>
      <c r="E180" s="95" t="s">
        <v>518</v>
      </c>
      <c r="F180" s="89"/>
      <c r="G180" s="95" t="s">
        <v>441</v>
      </c>
      <c r="H180" s="73"/>
      <c r="I180" s="95" t="s">
        <v>442</v>
      </c>
      <c r="J180" s="89"/>
      <c r="K180" s="73"/>
      <c r="L180" s="73"/>
      <c r="M180" s="73"/>
    </row>
    <row r="181" spans="2:13" outlineLevel="1">
      <c r="B181" s="73"/>
      <c r="C181" s="96"/>
      <c r="D181" s="89"/>
      <c r="E181" s="96"/>
      <c r="F181" s="89"/>
      <c r="G181" s="96"/>
      <c r="H181" s="73"/>
      <c r="I181" s="97"/>
      <c r="J181" s="89"/>
      <c r="K181" s="73"/>
      <c r="L181" s="73"/>
      <c r="M181" s="73"/>
    </row>
    <row r="182" spans="2:13" ht="21" customHeight="1" outlineLevel="1">
      <c r="B182" s="73"/>
      <c r="C182" s="88"/>
      <c r="D182" s="73"/>
      <c r="E182" s="87"/>
      <c r="F182" s="73"/>
      <c r="G182" s="73"/>
      <c r="H182" s="73"/>
      <c r="I182" s="139"/>
      <c r="J182" s="73"/>
      <c r="K182" s="73"/>
      <c r="L182" s="73"/>
      <c r="M182" s="73"/>
    </row>
    <row r="183" spans="2:13" ht="21" customHeight="1" outlineLevel="1">
      <c r="B183" s="73"/>
      <c r="C183" s="89"/>
      <c r="D183" s="73"/>
      <c r="E183" s="140" t="s">
        <v>519</v>
      </c>
      <c r="F183" s="73"/>
      <c r="G183" s="73"/>
      <c r="H183" s="73"/>
      <c r="I183" s="73"/>
      <c r="J183" s="73"/>
      <c r="K183" s="73"/>
      <c r="L183" s="73"/>
      <c r="M183" s="73"/>
    </row>
    <row r="184" spans="2:13" ht="36.75" customHeight="1" outlineLevel="1">
      <c r="B184" s="73"/>
      <c r="C184" s="95" t="s">
        <v>520</v>
      </c>
      <c r="D184" s="89"/>
      <c r="E184" s="482"/>
      <c r="F184" s="482"/>
      <c r="G184" s="482"/>
      <c r="H184" s="73"/>
      <c r="I184" s="73"/>
      <c r="J184" s="89"/>
      <c r="K184" s="73"/>
      <c r="L184" s="73"/>
      <c r="M184" s="73"/>
    </row>
    <row r="185" spans="2:13" ht="36.75" customHeight="1" outlineLevel="1">
      <c r="B185" s="73"/>
      <c r="C185" s="94"/>
      <c r="D185" s="89"/>
      <c r="E185" s="482"/>
      <c r="F185" s="482"/>
      <c r="G185" s="482"/>
      <c r="H185" s="73"/>
      <c r="I185" s="73"/>
      <c r="J185" s="89"/>
      <c r="K185" s="73"/>
      <c r="L185" s="73"/>
      <c r="M185" s="73"/>
    </row>
    <row r="186" spans="2:13" ht="36.75" customHeight="1" outlineLevel="1">
      <c r="B186" s="73"/>
      <c r="C186" s="141"/>
      <c r="D186" s="89"/>
      <c r="E186" s="141"/>
      <c r="F186" s="89"/>
      <c r="G186" s="141"/>
      <c r="H186" s="73"/>
      <c r="I186" s="73"/>
      <c r="J186" s="89"/>
      <c r="K186" s="73"/>
      <c r="L186" s="73"/>
      <c r="M186" s="73"/>
    </row>
    <row r="187" spans="2:13" ht="21" customHeight="1" outlineLevel="1">
      <c r="B187" s="73"/>
      <c r="C187" s="89"/>
      <c r="D187" s="89"/>
      <c r="E187" s="89"/>
      <c r="F187" s="89"/>
      <c r="G187" s="73"/>
      <c r="H187" s="73"/>
      <c r="I187" s="73"/>
      <c r="J187" s="89"/>
      <c r="K187" s="73"/>
      <c r="L187" s="73"/>
      <c r="M187" s="73"/>
    </row>
    <row r="188" spans="2:13" ht="21.75" customHeight="1" outlineLevel="1">
      <c r="B188" s="73"/>
      <c r="C188" s="86" t="s">
        <v>445</v>
      </c>
      <c r="D188" s="73"/>
      <c r="E188" s="98"/>
      <c r="F188" s="99"/>
      <c r="G188" s="99"/>
      <c r="H188" s="99"/>
      <c r="I188" s="99"/>
      <c r="J188" s="99"/>
      <c r="K188" s="99"/>
      <c r="L188" s="73"/>
      <c r="M188" s="73"/>
    </row>
    <row r="189" spans="2:13" ht="21" customHeight="1" outlineLevel="1">
      <c r="B189" s="73"/>
      <c r="C189" s="73"/>
      <c r="D189" s="73"/>
      <c r="E189" s="100"/>
      <c r="F189" s="101"/>
      <c r="G189" s="100"/>
      <c r="H189" s="101"/>
      <c r="I189" s="100"/>
      <c r="J189" s="102"/>
      <c r="K189" s="100"/>
      <c r="L189" s="73"/>
      <c r="M189" s="73"/>
    </row>
    <row r="190" spans="2:13" ht="21" customHeight="1" outlineLevel="1">
      <c r="B190" s="73"/>
      <c r="C190" s="73"/>
      <c r="D190" s="73"/>
      <c r="E190" s="100">
        <v>2024</v>
      </c>
      <c r="F190" s="101"/>
      <c r="G190" s="100">
        <v>2025</v>
      </c>
      <c r="H190" s="101"/>
      <c r="I190" s="100">
        <v>2026</v>
      </c>
      <c r="J190" s="102"/>
      <c r="K190" s="100" t="s">
        <v>446</v>
      </c>
      <c r="L190" s="73"/>
      <c r="M190" s="73"/>
    </row>
    <row r="191" spans="2:13" outlineLevel="1">
      <c r="B191" s="73"/>
      <c r="C191" s="95" t="s">
        <v>447</v>
      </c>
      <c r="D191" s="103"/>
      <c r="E191" s="104"/>
      <c r="F191" s="103"/>
      <c r="G191" s="104">
        <f>G192+G193</f>
        <v>0</v>
      </c>
      <c r="H191" s="73"/>
      <c r="I191" s="104">
        <f>I192+I193</f>
        <v>0</v>
      </c>
      <c r="J191" s="103"/>
      <c r="K191" s="104">
        <f>K192+K193</f>
        <v>0</v>
      </c>
      <c r="L191" s="103"/>
      <c r="M191" s="73"/>
    </row>
    <row r="192" spans="2:13" ht="21" customHeight="1" outlineLevel="1">
      <c r="B192" s="73"/>
      <c r="C192" s="90" t="s">
        <v>448</v>
      </c>
      <c r="D192" s="103"/>
      <c r="E192" s="105"/>
      <c r="F192" s="106"/>
      <c r="G192" s="105"/>
      <c r="H192" s="73"/>
      <c r="I192" s="105"/>
      <c r="J192" s="103"/>
      <c r="K192" s="107">
        <f>E192+G192+I192</f>
        <v>0</v>
      </c>
      <c r="L192" s="103"/>
      <c r="M192" s="73"/>
    </row>
    <row r="193" spans="2:13" ht="21.75" customHeight="1" outlineLevel="1">
      <c r="B193" s="73"/>
      <c r="C193" s="90" t="s">
        <v>449</v>
      </c>
      <c r="D193" s="103"/>
      <c r="E193" s="105"/>
      <c r="F193" s="106"/>
      <c r="G193" s="105"/>
      <c r="H193" s="73"/>
      <c r="I193" s="105"/>
      <c r="J193" s="103"/>
      <c r="K193" s="107">
        <f>E193+G193+I193</f>
        <v>0</v>
      </c>
      <c r="L193" s="103"/>
      <c r="M193" s="73"/>
    </row>
    <row r="194" spans="2:13" outlineLevel="1">
      <c r="B194" s="73"/>
      <c r="C194" s="95" t="s">
        <v>450</v>
      </c>
      <c r="D194" s="103"/>
      <c r="E194" s="104"/>
      <c r="F194" s="103"/>
      <c r="G194" s="104"/>
      <c r="H194" s="73"/>
      <c r="I194" s="104"/>
      <c r="J194" s="103"/>
      <c r="K194" s="104">
        <f>K195+K196</f>
        <v>0</v>
      </c>
      <c r="L194" s="103"/>
      <c r="M194" s="73"/>
    </row>
    <row r="195" spans="2:13" ht="21" customHeight="1" outlineLevel="1">
      <c r="B195" s="73"/>
      <c r="C195" s="90" t="s">
        <v>451</v>
      </c>
      <c r="D195" s="103"/>
      <c r="E195" s="105"/>
      <c r="F195" s="106"/>
      <c r="G195" s="105"/>
      <c r="H195" s="73"/>
      <c r="I195" s="105"/>
      <c r="J195" s="103"/>
      <c r="K195" s="107">
        <f>E195+G195+I195</f>
        <v>0</v>
      </c>
      <c r="L195" s="103"/>
      <c r="M195" s="73"/>
    </row>
    <row r="196" spans="2:13" ht="21" customHeight="1" outlineLevel="1">
      <c r="B196" s="73"/>
      <c r="C196" s="90" t="s">
        <v>452</v>
      </c>
      <c r="D196" s="103"/>
      <c r="E196" s="105"/>
      <c r="F196" s="106"/>
      <c r="G196" s="105"/>
      <c r="H196" s="73"/>
      <c r="I196" s="105"/>
      <c r="J196" s="103"/>
      <c r="K196" s="107">
        <f>E196+G196+I196</f>
        <v>0</v>
      </c>
      <c r="L196" s="103"/>
      <c r="M196" s="73"/>
    </row>
    <row r="197" spans="2:13" ht="21" customHeight="1" outlineLevel="1">
      <c r="B197" s="73"/>
      <c r="C197" s="95" t="s">
        <v>453</v>
      </c>
      <c r="D197" s="103"/>
      <c r="E197" s="104"/>
      <c r="F197" s="103"/>
      <c r="G197" s="104"/>
      <c r="H197" s="73"/>
      <c r="I197" s="104"/>
      <c r="J197" s="103"/>
      <c r="K197" s="104">
        <f>K198+K199</f>
        <v>0</v>
      </c>
      <c r="L197" s="103"/>
      <c r="M197" s="73"/>
    </row>
    <row r="198" spans="2:13" ht="21" customHeight="1" outlineLevel="1">
      <c r="B198" s="73"/>
      <c r="C198" s="90" t="s">
        <v>454</v>
      </c>
      <c r="D198" s="103"/>
      <c r="E198" s="105"/>
      <c r="F198" s="106"/>
      <c r="G198" s="105"/>
      <c r="H198" s="73"/>
      <c r="I198" s="105"/>
      <c r="J198" s="103"/>
      <c r="K198" s="107">
        <f>E198+G198+I198</f>
        <v>0</v>
      </c>
      <c r="L198" s="103"/>
      <c r="M198" s="73"/>
    </row>
    <row r="199" spans="2:13" ht="21" customHeight="1" outlineLevel="1">
      <c r="B199" s="73"/>
      <c r="C199" s="90" t="s">
        <v>455</v>
      </c>
      <c r="D199" s="103"/>
      <c r="E199" s="105"/>
      <c r="F199" s="106"/>
      <c r="G199" s="105"/>
      <c r="H199" s="73"/>
      <c r="I199" s="105"/>
      <c r="J199" s="103"/>
      <c r="K199" s="107">
        <f>E199+G199+I199</f>
        <v>0</v>
      </c>
      <c r="L199" s="103"/>
      <c r="M199" s="73"/>
    </row>
    <row r="200" spans="2:13" ht="21" customHeight="1" outlineLevel="1">
      <c r="B200" s="73"/>
      <c r="C200" s="95" t="s">
        <v>456</v>
      </c>
      <c r="D200" s="103"/>
      <c r="E200" s="104"/>
      <c r="F200" s="103"/>
      <c r="G200" s="104"/>
      <c r="H200" s="73"/>
      <c r="I200" s="104"/>
      <c r="J200" s="103"/>
      <c r="K200" s="104">
        <f>K201+K202</f>
        <v>0</v>
      </c>
      <c r="L200" s="103"/>
      <c r="M200" s="73"/>
    </row>
    <row r="201" spans="2:13" ht="21" customHeight="1" outlineLevel="1">
      <c r="B201" s="73"/>
      <c r="C201" s="90" t="s">
        <v>457</v>
      </c>
      <c r="D201" s="103"/>
      <c r="E201" s="105"/>
      <c r="F201" s="106"/>
      <c r="G201" s="105"/>
      <c r="H201" s="73"/>
      <c r="I201" s="105"/>
      <c r="J201" s="103"/>
      <c r="K201" s="107">
        <f>E201+G201+I201</f>
        <v>0</v>
      </c>
      <c r="L201" s="103"/>
      <c r="M201" s="73"/>
    </row>
    <row r="202" spans="2:13" ht="21" customHeight="1" outlineLevel="1">
      <c r="B202" s="73"/>
      <c r="C202" s="90" t="s">
        <v>458</v>
      </c>
      <c r="D202" s="103"/>
      <c r="E202" s="105"/>
      <c r="F202" s="106"/>
      <c r="G202" s="105"/>
      <c r="H202" s="73"/>
      <c r="I202" s="105"/>
      <c r="J202" s="103"/>
      <c r="K202" s="107">
        <f>E202+G202+I202</f>
        <v>0</v>
      </c>
      <c r="L202" s="103"/>
      <c r="M202" s="73"/>
    </row>
    <row r="203" spans="2:13" ht="21" customHeight="1" outlineLevel="1">
      <c r="B203" s="73"/>
      <c r="C203" s="90" t="s">
        <v>459</v>
      </c>
      <c r="D203" s="103"/>
      <c r="E203" s="108"/>
      <c r="F203" s="103"/>
      <c r="G203" s="108"/>
      <c r="H203" s="73"/>
      <c r="I203" s="108"/>
      <c r="J203" s="103"/>
      <c r="K203" s="108">
        <f>E203+G203+I203</f>
        <v>0</v>
      </c>
      <c r="L203" s="103"/>
      <c r="M203" s="73"/>
    </row>
    <row r="204" spans="2:13" ht="21" customHeight="1" outlineLevel="1">
      <c r="B204" s="73"/>
      <c r="C204" s="109"/>
      <c r="D204" s="103"/>
      <c r="E204" s="109"/>
      <c r="F204" s="109"/>
      <c r="G204" s="109"/>
      <c r="H204" s="109"/>
      <c r="I204" s="109"/>
      <c r="J204" s="109"/>
      <c r="K204" s="109"/>
      <c r="L204" s="103"/>
      <c r="M204" s="73"/>
    </row>
    <row r="205" spans="2:13" ht="21" customHeight="1" outlineLevel="1">
      <c r="B205" s="73"/>
      <c r="C205" s="103"/>
      <c r="D205" s="89"/>
      <c r="E205" s="103"/>
      <c r="F205" s="89"/>
      <c r="G205" s="73"/>
      <c r="H205" s="73"/>
      <c r="I205" s="73"/>
      <c r="J205" s="89"/>
      <c r="K205" s="73"/>
      <c r="L205" s="89"/>
      <c r="M205" s="73"/>
    </row>
    <row r="206" spans="2:13" ht="21" customHeight="1" outlineLevel="1">
      <c r="B206" s="73"/>
      <c r="C206" s="86" t="s">
        <v>460</v>
      </c>
      <c r="D206" s="73"/>
      <c r="E206" s="99"/>
      <c r="F206" s="99"/>
      <c r="G206" s="99"/>
      <c r="H206" s="99"/>
      <c r="I206" s="99"/>
      <c r="J206" s="99"/>
      <c r="K206" s="99"/>
      <c r="L206" s="89"/>
      <c r="M206" s="73"/>
    </row>
    <row r="207" spans="2:13" ht="21" customHeight="1" outlineLevel="1">
      <c r="B207" s="73"/>
      <c r="C207" s="73"/>
      <c r="D207" s="73"/>
      <c r="E207" s="100"/>
      <c r="F207" s="101"/>
      <c r="G207" s="100"/>
      <c r="H207" s="101"/>
      <c r="I207" s="100"/>
      <c r="J207" s="102"/>
      <c r="K207" s="100"/>
      <c r="L207" s="89"/>
      <c r="M207" s="73"/>
    </row>
    <row r="208" spans="2:13" ht="21" customHeight="1" outlineLevel="1">
      <c r="B208" s="73"/>
      <c r="C208" s="73"/>
      <c r="D208" s="73"/>
      <c r="E208" s="100">
        <v>2024</v>
      </c>
      <c r="F208" s="101"/>
      <c r="G208" s="100">
        <v>2025</v>
      </c>
      <c r="H208" s="101"/>
      <c r="I208" s="100">
        <v>2026</v>
      </c>
      <c r="J208" s="102"/>
      <c r="K208" s="100" t="s">
        <v>407</v>
      </c>
      <c r="L208" s="89"/>
      <c r="M208" s="73"/>
    </row>
    <row r="209" spans="2:13" ht="21" customHeight="1" outlineLevel="1">
      <c r="B209" s="73"/>
      <c r="C209" s="95" t="s">
        <v>461</v>
      </c>
      <c r="D209" s="103"/>
      <c r="E209" s="110">
        <v>0</v>
      </c>
      <c r="F209" s="111"/>
      <c r="G209" s="110">
        <v>0</v>
      </c>
      <c r="H209" s="112"/>
      <c r="I209" s="110">
        <v>0</v>
      </c>
      <c r="J209" s="111"/>
      <c r="K209" s="113">
        <f t="shared" ref="K209:K227" si="2">E209+G209+I209</f>
        <v>0</v>
      </c>
      <c r="L209" s="89"/>
      <c r="M209" s="73"/>
    </row>
    <row r="210" spans="2:13" ht="21" customHeight="1" outlineLevel="1">
      <c r="B210" s="73"/>
      <c r="C210" s="90" t="s">
        <v>462</v>
      </c>
      <c r="D210" s="103"/>
      <c r="E210" s="110">
        <v>0</v>
      </c>
      <c r="F210" s="114"/>
      <c r="G210" s="110">
        <v>0</v>
      </c>
      <c r="H210" s="112"/>
      <c r="I210" s="110">
        <v>0</v>
      </c>
      <c r="J210" s="111"/>
      <c r="K210" s="113">
        <f t="shared" si="2"/>
        <v>0</v>
      </c>
      <c r="L210" s="89"/>
      <c r="M210" s="73"/>
    </row>
    <row r="211" spans="2:13" ht="21" customHeight="1" outlineLevel="1">
      <c r="B211" s="73"/>
      <c r="C211" s="90" t="s">
        <v>463</v>
      </c>
      <c r="D211" s="103"/>
      <c r="E211" s="110">
        <v>0</v>
      </c>
      <c r="F211" s="111"/>
      <c r="G211" s="110">
        <v>0</v>
      </c>
      <c r="H211" s="112"/>
      <c r="I211" s="110">
        <v>0</v>
      </c>
      <c r="J211" s="111"/>
      <c r="K211" s="113">
        <f t="shared" si="2"/>
        <v>0</v>
      </c>
      <c r="L211" s="89"/>
      <c r="M211" s="73"/>
    </row>
    <row r="212" spans="2:13" ht="21.75" customHeight="1" outlineLevel="1">
      <c r="B212" s="73"/>
      <c r="C212" s="90" t="s">
        <v>464</v>
      </c>
      <c r="D212" s="103"/>
      <c r="E212" s="110">
        <v>31023.69</v>
      </c>
      <c r="F212" s="114"/>
      <c r="G212" s="110">
        <v>31023.69</v>
      </c>
      <c r="H212" s="112"/>
      <c r="I212" s="110">
        <v>31023.69</v>
      </c>
      <c r="J212" s="111"/>
      <c r="K212" s="113">
        <f t="shared" si="2"/>
        <v>93071.069999999992</v>
      </c>
      <c r="L212" s="73"/>
      <c r="M212" s="73"/>
    </row>
    <row r="213" spans="2:13" ht="21.75" customHeight="1" outlineLevel="1">
      <c r="B213" s="73"/>
      <c r="C213" s="90" t="s">
        <v>465</v>
      </c>
      <c r="D213" s="103"/>
      <c r="E213" s="110">
        <v>0</v>
      </c>
      <c r="F213" s="114"/>
      <c r="G213" s="110">
        <v>0</v>
      </c>
      <c r="H213" s="112"/>
      <c r="I213" s="110">
        <v>0</v>
      </c>
      <c r="J213" s="111"/>
      <c r="K213" s="113">
        <f t="shared" si="2"/>
        <v>0</v>
      </c>
      <c r="L213" s="73"/>
      <c r="M213" s="73"/>
    </row>
    <row r="214" spans="2:13" ht="21" customHeight="1" outlineLevel="1">
      <c r="B214" s="73"/>
      <c r="C214" s="90" t="s">
        <v>466</v>
      </c>
      <c r="D214" s="103"/>
      <c r="E214" s="110">
        <v>0</v>
      </c>
      <c r="F214" s="111"/>
      <c r="G214" s="110">
        <v>0</v>
      </c>
      <c r="H214" s="112"/>
      <c r="I214" s="110">
        <v>0</v>
      </c>
      <c r="J214" s="111"/>
      <c r="K214" s="113">
        <f t="shared" si="2"/>
        <v>0</v>
      </c>
      <c r="L214" s="73"/>
      <c r="M214" s="73"/>
    </row>
    <row r="215" spans="2:13" ht="21.75" customHeight="1" outlineLevel="1">
      <c r="B215" s="73"/>
      <c r="C215" s="90" t="s">
        <v>467</v>
      </c>
      <c r="D215" s="103"/>
      <c r="E215" s="110">
        <v>0</v>
      </c>
      <c r="F215" s="114"/>
      <c r="G215" s="110">
        <v>0</v>
      </c>
      <c r="H215" s="112"/>
      <c r="I215" s="110">
        <v>0</v>
      </c>
      <c r="J215" s="111"/>
      <c r="K215" s="113">
        <f t="shared" si="2"/>
        <v>0</v>
      </c>
      <c r="L215" s="73"/>
      <c r="M215" s="73"/>
    </row>
    <row r="216" spans="2:13" ht="21.75" customHeight="1" outlineLevel="1">
      <c r="B216" s="73"/>
      <c r="C216" s="90" t="s">
        <v>468</v>
      </c>
      <c r="D216" s="103"/>
      <c r="E216" s="110">
        <v>0</v>
      </c>
      <c r="F216" s="114"/>
      <c r="G216" s="110">
        <v>0</v>
      </c>
      <c r="H216" s="112"/>
      <c r="I216" s="110">
        <v>0</v>
      </c>
      <c r="J216" s="111"/>
      <c r="K216" s="113">
        <f t="shared" si="2"/>
        <v>0</v>
      </c>
      <c r="L216" s="73"/>
      <c r="M216" s="73"/>
    </row>
    <row r="217" spans="2:13" ht="21.75" customHeight="1" outlineLevel="1">
      <c r="B217" s="73"/>
      <c r="C217" s="90" t="s">
        <v>469</v>
      </c>
      <c r="D217" s="103"/>
      <c r="E217" s="110">
        <v>0</v>
      </c>
      <c r="F217" s="114"/>
      <c r="G217" s="110">
        <v>0</v>
      </c>
      <c r="H217" s="112"/>
      <c r="I217" s="110">
        <v>0</v>
      </c>
      <c r="J217" s="111"/>
      <c r="K217" s="113">
        <f t="shared" si="2"/>
        <v>0</v>
      </c>
      <c r="L217" s="73"/>
      <c r="M217" s="73"/>
    </row>
    <row r="218" spans="2:13" ht="21" customHeight="1" outlineLevel="1">
      <c r="B218" s="73"/>
      <c r="C218" s="115" t="s">
        <v>470</v>
      </c>
      <c r="D218" s="103"/>
      <c r="E218" s="110">
        <v>0</v>
      </c>
      <c r="F218" s="114"/>
      <c r="G218" s="110">
        <v>0</v>
      </c>
      <c r="H218" s="112"/>
      <c r="I218" s="110">
        <v>0</v>
      </c>
      <c r="J218" s="111"/>
      <c r="K218" s="113">
        <f t="shared" si="2"/>
        <v>0</v>
      </c>
      <c r="L218" s="116"/>
      <c r="M218" s="73"/>
    </row>
    <row r="219" spans="2:13" ht="21" customHeight="1" outlineLevel="1">
      <c r="B219" s="73"/>
      <c r="C219" s="115" t="s">
        <v>471</v>
      </c>
      <c r="D219" s="103"/>
      <c r="E219" s="110">
        <v>0</v>
      </c>
      <c r="F219" s="114"/>
      <c r="G219" s="110">
        <v>0</v>
      </c>
      <c r="H219" s="112"/>
      <c r="I219" s="110">
        <v>0</v>
      </c>
      <c r="J219" s="111"/>
      <c r="K219" s="113">
        <f t="shared" si="2"/>
        <v>0</v>
      </c>
      <c r="L219" s="116"/>
      <c r="M219" s="73"/>
    </row>
    <row r="220" spans="2:13" ht="21" customHeight="1" outlineLevel="1">
      <c r="B220" s="73"/>
      <c r="C220" s="115" t="s">
        <v>472</v>
      </c>
      <c r="D220" s="103"/>
      <c r="E220" s="110">
        <v>0</v>
      </c>
      <c r="F220" s="114"/>
      <c r="G220" s="110">
        <v>0</v>
      </c>
      <c r="H220" s="112"/>
      <c r="I220" s="110">
        <v>0</v>
      </c>
      <c r="J220" s="111"/>
      <c r="K220" s="113">
        <f t="shared" si="2"/>
        <v>0</v>
      </c>
      <c r="L220" s="116"/>
      <c r="M220" s="73"/>
    </row>
    <row r="221" spans="2:13" ht="21" customHeight="1" outlineLevel="1">
      <c r="B221" s="73"/>
      <c r="C221" s="115" t="s">
        <v>473</v>
      </c>
      <c r="D221" s="103"/>
      <c r="E221" s="110">
        <v>0</v>
      </c>
      <c r="F221" s="114"/>
      <c r="G221" s="110">
        <v>0</v>
      </c>
      <c r="H221" s="112"/>
      <c r="I221" s="110">
        <v>0</v>
      </c>
      <c r="J221" s="111"/>
      <c r="K221" s="113">
        <f t="shared" si="2"/>
        <v>0</v>
      </c>
      <c r="L221" s="116"/>
      <c r="M221" s="73"/>
    </row>
    <row r="222" spans="2:13" ht="21" customHeight="1" outlineLevel="1">
      <c r="B222" s="73"/>
      <c r="C222" s="115" t="s">
        <v>474</v>
      </c>
      <c r="D222" s="103"/>
      <c r="E222" s="110">
        <v>0</v>
      </c>
      <c r="F222" s="114"/>
      <c r="G222" s="110">
        <v>0</v>
      </c>
      <c r="H222" s="112"/>
      <c r="I222" s="110">
        <v>0</v>
      </c>
      <c r="J222" s="111"/>
      <c r="K222" s="113">
        <f t="shared" si="2"/>
        <v>0</v>
      </c>
      <c r="L222" s="116"/>
      <c r="M222" s="73"/>
    </row>
    <row r="223" spans="2:13" ht="21" customHeight="1" outlineLevel="1">
      <c r="B223" s="73"/>
      <c r="C223" s="115" t="s">
        <v>475</v>
      </c>
      <c r="D223" s="103"/>
      <c r="E223" s="110">
        <v>0</v>
      </c>
      <c r="F223" s="114"/>
      <c r="G223" s="110">
        <v>0</v>
      </c>
      <c r="H223" s="112"/>
      <c r="I223" s="110">
        <v>0</v>
      </c>
      <c r="J223" s="111"/>
      <c r="K223" s="113">
        <f t="shared" si="2"/>
        <v>0</v>
      </c>
      <c r="L223" s="116"/>
      <c r="M223" s="73"/>
    </row>
    <row r="224" spans="2:13" ht="21" customHeight="1" outlineLevel="1">
      <c r="B224" s="73"/>
      <c r="C224" s="115" t="s">
        <v>476</v>
      </c>
      <c r="D224" s="103"/>
      <c r="E224" s="110">
        <v>0</v>
      </c>
      <c r="F224" s="114"/>
      <c r="G224" s="110">
        <v>0</v>
      </c>
      <c r="H224" s="112"/>
      <c r="I224" s="110">
        <v>0</v>
      </c>
      <c r="J224" s="111"/>
      <c r="K224" s="113">
        <f t="shared" si="2"/>
        <v>0</v>
      </c>
      <c r="L224" s="116"/>
      <c r="M224" s="73"/>
    </row>
    <row r="225" spans="2:13" ht="21" customHeight="1" outlineLevel="1">
      <c r="B225" s="73"/>
      <c r="C225" s="115" t="s">
        <v>477</v>
      </c>
      <c r="D225" s="103"/>
      <c r="E225" s="110">
        <v>0</v>
      </c>
      <c r="F225" s="114"/>
      <c r="G225" s="110">
        <v>0</v>
      </c>
      <c r="H225" s="112"/>
      <c r="I225" s="110">
        <v>0</v>
      </c>
      <c r="J225" s="111"/>
      <c r="K225" s="113">
        <f t="shared" si="2"/>
        <v>0</v>
      </c>
      <c r="L225" s="116"/>
      <c r="M225" s="73"/>
    </row>
    <row r="226" spans="2:13" ht="21" customHeight="1" outlineLevel="1">
      <c r="B226" s="73"/>
      <c r="C226" s="115" t="s">
        <v>478</v>
      </c>
      <c r="D226" s="103"/>
      <c r="E226" s="110">
        <v>0</v>
      </c>
      <c r="F226" s="114"/>
      <c r="G226" s="110">
        <v>0</v>
      </c>
      <c r="H226" s="112"/>
      <c r="I226" s="110">
        <v>0</v>
      </c>
      <c r="J226" s="111"/>
      <c r="K226" s="113">
        <f t="shared" si="2"/>
        <v>0</v>
      </c>
      <c r="L226" s="116"/>
      <c r="M226" s="73"/>
    </row>
    <row r="227" spans="2:13" ht="21" customHeight="1" outlineLevel="1">
      <c r="B227" s="73"/>
      <c r="C227" s="115" t="s">
        <v>479</v>
      </c>
      <c r="D227" s="103"/>
      <c r="E227" s="110">
        <v>0</v>
      </c>
      <c r="F227" s="114"/>
      <c r="G227" s="110">
        <v>0</v>
      </c>
      <c r="H227" s="112"/>
      <c r="I227" s="110">
        <v>0</v>
      </c>
      <c r="J227" s="111"/>
      <c r="K227" s="113">
        <f t="shared" si="2"/>
        <v>0</v>
      </c>
      <c r="L227" s="116"/>
      <c r="M227" s="73"/>
    </row>
    <row r="228" spans="2:13" ht="21.75" customHeight="1" outlineLevel="1">
      <c r="B228" s="73"/>
      <c r="C228" s="90" t="s">
        <v>480</v>
      </c>
      <c r="D228" s="103"/>
      <c r="E228" s="117">
        <f>SUM(E209:E227)</f>
        <v>31023.69</v>
      </c>
      <c r="F228" s="111"/>
      <c r="G228" s="117">
        <f>SUM(G209:G227)</f>
        <v>31023.69</v>
      </c>
      <c r="H228" s="112"/>
      <c r="I228" s="117">
        <f>SUM(I209:I227)</f>
        <v>31023.69</v>
      </c>
      <c r="J228" s="111"/>
      <c r="K228" s="117">
        <f>SUM(K209:K227)</f>
        <v>93071.069999999992</v>
      </c>
      <c r="L228" s="89"/>
      <c r="M228" s="73"/>
    </row>
    <row r="229" spans="2:13" ht="21" customHeight="1" outlineLevel="1">
      <c r="B229" s="73"/>
      <c r="C229" s="109"/>
      <c r="D229" s="103"/>
      <c r="E229" s="73"/>
      <c r="F229" s="73"/>
      <c r="G229" s="73"/>
      <c r="H229" s="73"/>
      <c r="I229" s="73"/>
      <c r="J229" s="73"/>
      <c r="K229" s="73"/>
      <c r="L229" s="89"/>
      <c r="M229" s="73"/>
    </row>
    <row r="230" spans="2:13" ht="21" customHeight="1" outlineLevel="1">
      <c r="B230" s="73"/>
      <c r="C230" s="73"/>
      <c r="D230" s="73"/>
      <c r="E230" s="100">
        <v>2024</v>
      </c>
      <c r="F230" s="101"/>
      <c r="G230" s="100">
        <v>2025</v>
      </c>
      <c r="H230" s="101"/>
      <c r="I230" s="100">
        <v>2026</v>
      </c>
      <c r="J230" s="102"/>
      <c r="K230" s="100" t="s">
        <v>407</v>
      </c>
      <c r="L230" s="89"/>
      <c r="M230" s="73"/>
    </row>
    <row r="231" spans="2:13" ht="21" customHeight="1" outlineLevel="1">
      <c r="B231" s="73"/>
      <c r="C231" s="95" t="s">
        <v>481</v>
      </c>
      <c r="D231" s="103"/>
      <c r="E231" s="110"/>
      <c r="F231" s="111"/>
      <c r="G231" s="110"/>
      <c r="H231" s="112"/>
      <c r="I231" s="110"/>
      <c r="J231" s="111"/>
      <c r="K231" s="113">
        <f t="shared" ref="K231:K240" si="3">E231+G231+I231</f>
        <v>0</v>
      </c>
      <c r="L231" s="89"/>
      <c r="M231" s="73"/>
    </row>
    <row r="232" spans="2:13" ht="21" customHeight="1" outlineLevel="1">
      <c r="B232" s="73"/>
      <c r="C232" s="90" t="s">
        <v>482</v>
      </c>
      <c r="D232" s="103"/>
      <c r="E232" s="110"/>
      <c r="F232" s="114"/>
      <c r="G232" s="110"/>
      <c r="H232" s="112"/>
      <c r="I232" s="110"/>
      <c r="J232" s="111"/>
      <c r="K232" s="113">
        <f t="shared" si="3"/>
        <v>0</v>
      </c>
      <c r="L232" s="89"/>
      <c r="M232" s="73"/>
    </row>
    <row r="233" spans="2:13" ht="21" customHeight="1" outlineLevel="1">
      <c r="B233" s="73"/>
      <c r="C233" s="90" t="s">
        <v>483</v>
      </c>
      <c r="D233" s="103"/>
      <c r="E233" s="110"/>
      <c r="F233" s="114"/>
      <c r="G233" s="110"/>
      <c r="H233" s="112"/>
      <c r="I233" s="110"/>
      <c r="J233" s="111"/>
      <c r="K233" s="113">
        <f t="shared" si="3"/>
        <v>0</v>
      </c>
      <c r="L233" s="73"/>
      <c r="M233" s="73"/>
    </row>
    <row r="234" spans="2:13" ht="21" customHeight="1" outlineLevel="1">
      <c r="B234" s="73"/>
      <c r="C234" s="90" t="s">
        <v>484</v>
      </c>
      <c r="D234" s="103"/>
      <c r="E234" s="110"/>
      <c r="F234" s="111"/>
      <c r="G234" s="110"/>
      <c r="H234" s="112"/>
      <c r="I234" s="110"/>
      <c r="J234" s="111"/>
      <c r="K234" s="113">
        <f t="shared" si="3"/>
        <v>0</v>
      </c>
      <c r="L234" s="89"/>
      <c r="M234" s="73"/>
    </row>
    <row r="235" spans="2:13" ht="21" customHeight="1" outlineLevel="1">
      <c r="B235" s="73"/>
      <c r="C235" s="90" t="s">
        <v>485</v>
      </c>
      <c r="D235" s="103"/>
      <c r="E235" s="110"/>
      <c r="F235" s="114"/>
      <c r="G235" s="110"/>
      <c r="H235" s="112"/>
      <c r="I235" s="110"/>
      <c r="J235" s="111"/>
      <c r="K235" s="113">
        <f t="shared" si="3"/>
        <v>0</v>
      </c>
      <c r="L235" s="116"/>
      <c r="M235" s="73"/>
    </row>
    <row r="236" spans="2:13" ht="21" customHeight="1" outlineLevel="1">
      <c r="B236" s="73"/>
      <c r="C236" s="90" t="s">
        <v>486</v>
      </c>
      <c r="D236" s="103"/>
      <c r="E236" s="110"/>
      <c r="F236" s="114"/>
      <c r="G236" s="110"/>
      <c r="H236" s="112"/>
      <c r="I236" s="110"/>
      <c r="J236" s="111"/>
      <c r="K236" s="113">
        <f t="shared" si="3"/>
        <v>0</v>
      </c>
      <c r="L236" s="116"/>
      <c r="M236" s="73"/>
    </row>
    <row r="237" spans="2:13" ht="21" customHeight="1" outlineLevel="1">
      <c r="B237" s="73"/>
      <c r="C237" s="90" t="s">
        <v>487</v>
      </c>
      <c r="D237" s="103"/>
      <c r="E237" s="110"/>
      <c r="F237" s="114"/>
      <c r="G237" s="110"/>
      <c r="H237" s="112"/>
      <c r="I237" s="110"/>
      <c r="J237" s="111"/>
      <c r="K237" s="113">
        <f t="shared" si="3"/>
        <v>0</v>
      </c>
      <c r="L237" s="116"/>
      <c r="M237" s="73"/>
    </row>
    <row r="238" spans="2:13" ht="21" customHeight="1" outlineLevel="1">
      <c r="B238" s="73"/>
      <c r="C238" s="90" t="s">
        <v>488</v>
      </c>
      <c r="D238" s="103"/>
      <c r="E238" s="110"/>
      <c r="F238" s="114"/>
      <c r="G238" s="110"/>
      <c r="H238" s="112"/>
      <c r="I238" s="110"/>
      <c r="J238" s="111"/>
      <c r="K238" s="113">
        <f t="shared" si="3"/>
        <v>0</v>
      </c>
      <c r="L238" s="116"/>
      <c r="M238" s="73"/>
    </row>
    <row r="239" spans="2:13" ht="21" customHeight="1" outlineLevel="1">
      <c r="B239" s="73"/>
      <c r="C239" s="90" t="s">
        <v>489</v>
      </c>
      <c r="D239" s="103"/>
      <c r="E239" s="110"/>
      <c r="F239" s="114"/>
      <c r="G239" s="110"/>
      <c r="H239" s="112"/>
      <c r="I239" s="110"/>
      <c r="J239" s="111"/>
      <c r="K239" s="113">
        <f t="shared" si="3"/>
        <v>0</v>
      </c>
      <c r="L239" s="116"/>
      <c r="M239" s="73"/>
    </row>
    <row r="240" spans="2:13" ht="21.75" customHeight="1" outlineLevel="1">
      <c r="B240" s="73"/>
      <c r="C240" s="90" t="s">
        <v>480</v>
      </c>
      <c r="D240" s="103"/>
      <c r="E240" s="117"/>
      <c r="F240" s="111"/>
      <c r="G240" s="117"/>
      <c r="H240" s="112"/>
      <c r="I240" s="117"/>
      <c r="J240" s="111"/>
      <c r="K240" s="117">
        <f t="shared" si="3"/>
        <v>0</v>
      </c>
      <c r="L240" s="89"/>
      <c r="M240" s="73"/>
    </row>
    <row r="241" spans="2:13" ht="21" customHeight="1" outlineLevel="1">
      <c r="B241" s="73"/>
      <c r="C241" s="89"/>
      <c r="D241" s="103"/>
      <c r="E241" s="89"/>
      <c r="F241" s="89"/>
      <c r="G241" s="89"/>
      <c r="H241" s="89"/>
      <c r="I241" s="89"/>
      <c r="J241" s="89"/>
      <c r="K241" s="89"/>
      <c r="L241" s="89"/>
      <c r="M241" s="73"/>
    </row>
    <row r="242" spans="2:13" ht="36" outlineLevel="1">
      <c r="B242" s="73"/>
      <c r="C242" s="93" t="s">
        <v>490</v>
      </c>
      <c r="D242" s="89"/>
      <c r="E242" s="93" t="s">
        <v>542</v>
      </c>
      <c r="F242" s="89"/>
      <c r="G242" s="89"/>
      <c r="H242" s="89"/>
      <c r="I242" s="89"/>
      <c r="J242" s="89"/>
      <c r="K242" s="89"/>
      <c r="L242" s="89"/>
      <c r="M242" s="73"/>
    </row>
    <row r="243" spans="2:13" ht="36" outlineLevel="1">
      <c r="B243" s="73"/>
      <c r="C243" s="93" t="s">
        <v>491</v>
      </c>
      <c r="D243" s="89"/>
      <c r="E243" s="93" t="s">
        <v>542</v>
      </c>
      <c r="F243" s="89"/>
      <c r="G243" s="89"/>
      <c r="H243" s="89"/>
      <c r="I243" s="89"/>
      <c r="J243" s="89"/>
      <c r="K243" s="89"/>
      <c r="L243" s="89"/>
      <c r="M243" s="73"/>
    </row>
    <row r="244" spans="2:13" ht="21" customHeight="1" outlineLevel="1">
      <c r="B244" s="73"/>
      <c r="C244" s="89"/>
      <c r="D244" s="89"/>
      <c r="E244" s="89"/>
      <c r="F244" s="89"/>
      <c r="G244" s="73"/>
      <c r="H244" s="73"/>
      <c r="I244" s="73"/>
      <c r="J244" s="89"/>
      <c r="K244" s="73"/>
      <c r="L244" s="89"/>
      <c r="M244" s="73"/>
    </row>
    <row r="245" spans="2:13" ht="20.25" outlineLevel="1">
      <c r="B245" s="73"/>
      <c r="C245" s="86" t="s">
        <v>492</v>
      </c>
      <c r="D245" s="73"/>
      <c r="E245" s="98"/>
      <c r="F245" s="99"/>
      <c r="G245" s="99"/>
      <c r="H245" s="99"/>
      <c r="I245" s="99"/>
      <c r="J245" s="99"/>
      <c r="K245" s="99"/>
      <c r="L245" s="89"/>
      <c r="M245" s="73"/>
    </row>
    <row r="246" spans="2:13" ht="21" customHeight="1" outlineLevel="1">
      <c r="B246" s="73"/>
      <c r="C246" s="73"/>
      <c r="D246" s="73"/>
      <c r="E246" s="100"/>
      <c r="F246" s="101"/>
      <c r="G246" s="100"/>
      <c r="H246" s="101"/>
      <c r="I246" s="100"/>
      <c r="J246" s="102"/>
      <c r="K246" s="100"/>
      <c r="L246" s="89"/>
      <c r="M246" s="73"/>
    </row>
    <row r="247" spans="2:13" ht="21" customHeight="1" outlineLevel="1">
      <c r="B247" s="73"/>
      <c r="C247" s="73"/>
      <c r="D247" s="73"/>
      <c r="E247" s="100">
        <v>2024</v>
      </c>
      <c r="F247" s="101"/>
      <c r="G247" s="100">
        <v>2025</v>
      </c>
      <c r="H247" s="101"/>
      <c r="I247" s="100">
        <v>2026</v>
      </c>
      <c r="J247" s="102"/>
      <c r="K247" s="100" t="s">
        <v>407</v>
      </c>
      <c r="L247" s="89"/>
      <c r="M247" s="73"/>
    </row>
    <row r="248" spans="2:13" ht="21.75" customHeight="1" outlineLevel="1">
      <c r="B248" s="73"/>
      <c r="C248" s="95" t="s">
        <v>521</v>
      </c>
      <c r="D248" s="103"/>
      <c r="E248" s="128">
        <v>31023.69</v>
      </c>
      <c r="F248" s="129"/>
      <c r="G248" s="128">
        <v>31023.69</v>
      </c>
      <c r="H248" s="142"/>
      <c r="I248" s="128">
        <v>31023.69</v>
      </c>
      <c r="J248" s="130"/>
      <c r="K248" s="131">
        <f>E248+G248+I248</f>
        <v>93071.069999999992</v>
      </c>
      <c r="L248" s="89"/>
      <c r="M248" s="73"/>
    </row>
    <row r="249" spans="2:13" ht="21" customHeight="1" outlineLevel="1">
      <c r="B249" s="73"/>
      <c r="C249" s="90" t="s">
        <v>504</v>
      </c>
      <c r="D249" s="103"/>
      <c r="E249" s="110"/>
      <c r="F249" s="111"/>
      <c r="G249" s="110"/>
      <c r="H249" s="119"/>
      <c r="I249" s="110"/>
      <c r="J249" s="111"/>
      <c r="K249" s="113" t="s">
        <v>495</v>
      </c>
      <c r="L249" s="89"/>
      <c r="M249" s="73"/>
    </row>
    <row r="250" spans="2:13" ht="21.75" customHeight="1" outlineLevel="1">
      <c r="B250" s="73"/>
      <c r="C250" s="90" t="s">
        <v>506</v>
      </c>
      <c r="D250" s="103"/>
      <c r="E250" s="120"/>
      <c r="F250" s="121"/>
      <c r="G250" s="120"/>
      <c r="H250" s="122"/>
      <c r="I250" s="120">
        <v>37</v>
      </c>
      <c r="J250" s="123"/>
      <c r="K250" s="124">
        <f>E250+G250+I250</f>
        <v>37</v>
      </c>
      <c r="L250" s="73"/>
      <c r="M250" s="73"/>
    </row>
    <row r="251" spans="2:13" ht="21.75" customHeight="1" outlineLevel="1">
      <c r="B251" s="73"/>
      <c r="C251" s="109"/>
      <c r="D251" s="103"/>
      <c r="E251" s="143"/>
      <c r="F251" s="121"/>
      <c r="G251" s="143"/>
      <c r="H251" s="122"/>
      <c r="I251" s="143"/>
      <c r="J251" s="123"/>
      <c r="K251" s="144"/>
      <c r="L251" s="73"/>
      <c r="M251" s="73"/>
    </row>
    <row r="252" spans="2:13" ht="21.75" customHeight="1" outlineLevel="1">
      <c r="B252" s="73"/>
      <c r="C252" s="109"/>
      <c r="D252" s="103"/>
      <c r="E252" s="143"/>
      <c r="F252" s="121"/>
      <c r="G252" s="143"/>
      <c r="H252" s="122"/>
      <c r="I252" s="143"/>
      <c r="J252" s="123"/>
      <c r="K252" s="144"/>
      <c r="L252" s="73"/>
      <c r="M252" s="73"/>
    </row>
    <row r="253" spans="2:13" ht="21.75" customHeight="1" outlineLevel="1">
      <c r="B253" s="73"/>
      <c r="C253" s="86" t="s">
        <v>523</v>
      </c>
      <c r="D253" s="103"/>
      <c r="E253" s="143"/>
      <c r="F253" s="121"/>
      <c r="G253" s="143"/>
      <c r="H253" s="122"/>
      <c r="I253" s="143"/>
      <c r="J253" s="123"/>
      <c r="K253" s="144"/>
      <c r="L253" s="73"/>
      <c r="M253" s="73"/>
    </row>
    <row r="254" spans="2:13" ht="21" customHeight="1" outlineLevel="1">
      <c r="B254" s="73"/>
      <c r="C254" s="109"/>
      <c r="D254" s="103"/>
      <c r="E254" s="130"/>
      <c r="F254" s="130"/>
      <c r="G254" s="130"/>
      <c r="H254" s="132"/>
      <c r="I254" s="130"/>
      <c r="J254" s="130"/>
      <c r="K254" s="130"/>
      <c r="L254" s="89"/>
      <c r="M254" s="73"/>
    </row>
    <row r="255" spans="2:13" ht="36" outlineLevel="1">
      <c r="B255" s="73"/>
      <c r="C255" s="145" t="s">
        <v>524</v>
      </c>
      <c r="D255" s="146"/>
      <c r="E255" s="145" t="s">
        <v>525</v>
      </c>
      <c r="F255" s="146"/>
      <c r="G255" s="145" t="s">
        <v>526</v>
      </c>
      <c r="H255" s="146"/>
      <c r="I255" s="145" t="s">
        <v>527</v>
      </c>
      <c r="J255" s="147"/>
      <c r="K255" s="145" t="s">
        <v>528</v>
      </c>
      <c r="L255" s="89"/>
      <c r="M255" s="73"/>
    </row>
    <row r="256" spans="2:13" ht="21" customHeight="1" outlineLevel="1">
      <c r="B256" s="73"/>
      <c r="C256" s="148"/>
      <c r="D256" s="146"/>
      <c r="E256" s="148"/>
      <c r="F256" s="146"/>
      <c r="G256" s="148"/>
      <c r="H256" s="146"/>
      <c r="I256" s="148"/>
      <c r="J256" s="147"/>
      <c r="K256" s="148"/>
      <c r="L256" s="89"/>
      <c r="M256" s="73"/>
    </row>
    <row r="257" spans="2:13" ht="21" customHeight="1" outlineLevel="1">
      <c r="B257" s="73"/>
      <c r="C257" s="148"/>
      <c r="D257" s="146"/>
      <c r="E257" s="148"/>
      <c r="F257" s="146"/>
      <c r="G257" s="148"/>
      <c r="H257" s="146"/>
      <c r="I257" s="148"/>
      <c r="J257" s="147"/>
      <c r="K257" s="148"/>
      <c r="L257" s="89"/>
      <c r="M257" s="73"/>
    </row>
    <row r="258" spans="2:13" ht="21" customHeight="1" outlineLevel="1">
      <c r="B258" s="73"/>
      <c r="C258" s="148"/>
      <c r="D258" s="146"/>
      <c r="E258" s="148"/>
      <c r="F258" s="146"/>
      <c r="G258" s="148"/>
      <c r="H258" s="146"/>
      <c r="I258" s="148"/>
      <c r="J258" s="147"/>
      <c r="K258" s="148"/>
      <c r="L258" s="89"/>
      <c r="M258" s="73"/>
    </row>
    <row r="259" spans="2:13" ht="21" customHeight="1" outlineLevel="1">
      <c r="B259" s="73"/>
      <c r="C259" s="148"/>
      <c r="D259" s="146"/>
      <c r="E259" s="148"/>
      <c r="F259" s="146"/>
      <c r="G259" s="148"/>
      <c r="H259" s="146"/>
      <c r="I259" s="148"/>
      <c r="J259" s="147"/>
      <c r="K259" s="148"/>
      <c r="L259" s="89"/>
      <c r="M259" s="73"/>
    </row>
    <row r="260" spans="2:13" ht="21" customHeight="1" outlineLevel="1">
      <c r="B260" s="73"/>
      <c r="C260" s="148"/>
      <c r="D260" s="146"/>
      <c r="E260" s="148"/>
      <c r="F260" s="146"/>
      <c r="G260" s="148"/>
      <c r="H260" s="146"/>
      <c r="I260" s="148"/>
      <c r="J260" s="147"/>
      <c r="K260" s="148"/>
      <c r="L260" s="89"/>
      <c r="M260" s="73"/>
    </row>
    <row r="261" spans="2:13" ht="21" customHeight="1" outlineLevel="1">
      <c r="B261" s="73"/>
      <c r="C261" s="148"/>
      <c r="D261" s="146"/>
      <c r="E261" s="148"/>
      <c r="F261" s="146"/>
      <c r="G261" s="148"/>
      <c r="H261" s="146"/>
      <c r="I261" s="148"/>
      <c r="J261" s="147"/>
      <c r="K261" s="148"/>
      <c r="L261" s="89"/>
      <c r="M261" s="73"/>
    </row>
    <row r="262" spans="2:13" ht="21" customHeight="1" outlineLevel="1">
      <c r="B262" s="73"/>
      <c r="C262" s="148"/>
      <c r="D262" s="146"/>
      <c r="E262" s="148"/>
      <c r="F262" s="146"/>
      <c r="G262" s="148"/>
      <c r="H262" s="146"/>
      <c r="I262" s="148"/>
      <c r="J262" s="147"/>
      <c r="K262" s="148"/>
      <c r="L262" s="89"/>
      <c r="M262" s="73"/>
    </row>
    <row r="263" spans="2:13" ht="21" customHeight="1" outlineLevel="1">
      <c r="B263" s="73"/>
      <c r="C263" s="148"/>
      <c r="D263" s="146"/>
      <c r="E263" s="148"/>
      <c r="F263" s="146"/>
      <c r="G263" s="148"/>
      <c r="H263" s="146"/>
      <c r="I263" s="148"/>
      <c r="J263" s="147"/>
      <c r="K263" s="148"/>
      <c r="L263" s="89"/>
      <c r="M263" s="73"/>
    </row>
    <row r="264" spans="2:13" ht="21" customHeight="1" outlineLevel="1">
      <c r="B264" s="73"/>
      <c r="C264" s="148"/>
      <c r="D264" s="146"/>
      <c r="E264" s="148"/>
      <c r="F264" s="146"/>
      <c r="G264" s="148"/>
      <c r="H264" s="146"/>
      <c r="I264" s="148"/>
      <c r="J264" s="147"/>
      <c r="K264" s="148"/>
      <c r="L264" s="89"/>
      <c r="M264" s="73"/>
    </row>
    <row r="265" spans="2:13" ht="21" customHeight="1" outlineLevel="1">
      <c r="B265" s="73"/>
      <c r="C265" s="148"/>
      <c r="D265" s="146"/>
      <c r="E265" s="148"/>
      <c r="F265" s="146"/>
      <c r="G265" s="148"/>
      <c r="H265" s="146"/>
      <c r="I265" s="148"/>
      <c r="J265" s="147"/>
      <c r="K265" s="148"/>
      <c r="L265" s="89"/>
      <c r="M265" s="73"/>
    </row>
    <row r="266" spans="2:13" ht="21" customHeight="1" outlineLevel="1">
      <c r="B266" s="73"/>
      <c r="C266" s="148"/>
      <c r="D266" s="146"/>
      <c r="E266" s="148"/>
      <c r="F266" s="146"/>
      <c r="G266" s="148"/>
      <c r="H266" s="146"/>
      <c r="I266" s="148"/>
      <c r="J266" s="147"/>
      <c r="K266" s="148"/>
      <c r="L266" s="89"/>
      <c r="M266" s="73"/>
    </row>
    <row r="267" spans="2:13" ht="21" customHeight="1" outlineLevel="1">
      <c r="B267" s="73"/>
      <c r="C267" s="148"/>
      <c r="D267" s="146"/>
      <c r="E267" s="148"/>
      <c r="F267" s="146"/>
      <c r="G267" s="148"/>
      <c r="H267" s="146"/>
      <c r="I267" s="148"/>
      <c r="J267" s="147"/>
      <c r="K267" s="148"/>
      <c r="L267" s="89"/>
      <c r="M267" s="73"/>
    </row>
    <row r="268" spans="2:13" ht="21" customHeight="1" outlineLevel="1">
      <c r="B268" s="73"/>
      <c r="C268" s="148"/>
      <c r="D268" s="146"/>
      <c r="E268" s="148"/>
      <c r="F268" s="146"/>
      <c r="G268" s="148"/>
      <c r="H268" s="146"/>
      <c r="I268" s="148"/>
      <c r="J268" s="147"/>
      <c r="K268" s="148"/>
      <c r="L268" s="89"/>
      <c r="M268" s="73"/>
    </row>
    <row r="269" spans="2:13" ht="21" customHeight="1" outlineLevel="1">
      <c r="B269" s="73"/>
      <c r="C269" s="148"/>
      <c r="D269" s="146"/>
      <c r="E269" s="148"/>
      <c r="F269" s="146"/>
      <c r="G269" s="148"/>
      <c r="H269" s="146"/>
      <c r="I269" s="148"/>
      <c r="J269" s="147"/>
      <c r="K269" s="148"/>
      <c r="L269" s="89"/>
      <c r="M269" s="73"/>
    </row>
    <row r="270" spans="2:13" ht="21" customHeight="1" outlineLevel="1">
      <c r="B270" s="73"/>
      <c r="C270" s="148"/>
      <c r="D270" s="146"/>
      <c r="E270" s="148"/>
      <c r="F270" s="146"/>
      <c r="G270" s="148"/>
      <c r="H270" s="146"/>
      <c r="I270" s="148"/>
      <c r="J270" s="147"/>
      <c r="K270" s="148"/>
      <c r="L270" s="89"/>
      <c r="M270" s="73"/>
    </row>
    <row r="271" spans="2:13" ht="21" customHeight="1" outlineLevel="1">
      <c r="B271" s="73"/>
      <c r="C271" s="148"/>
      <c r="D271" s="146"/>
      <c r="E271" s="148"/>
      <c r="F271" s="146"/>
      <c r="G271" s="148"/>
      <c r="H271" s="146"/>
      <c r="I271" s="148"/>
      <c r="J271" s="147"/>
      <c r="K271" s="148"/>
      <c r="L271" s="89"/>
      <c r="M271" s="73"/>
    </row>
    <row r="272" spans="2:13" ht="21" customHeight="1" outlineLevel="1">
      <c r="B272" s="73"/>
      <c r="C272" s="148"/>
      <c r="D272" s="146"/>
      <c r="E272" s="148"/>
      <c r="F272" s="146"/>
      <c r="G272" s="148"/>
      <c r="H272" s="146"/>
      <c r="I272" s="148"/>
      <c r="J272" s="147"/>
      <c r="K272" s="148"/>
      <c r="L272" s="89"/>
      <c r="M272" s="73"/>
    </row>
    <row r="273" spans="2:13" ht="21" customHeight="1" outlineLevel="1">
      <c r="B273" s="73"/>
      <c r="C273" s="148"/>
      <c r="D273" s="146"/>
      <c r="E273" s="148"/>
      <c r="F273" s="146"/>
      <c r="G273" s="148"/>
      <c r="H273" s="146"/>
      <c r="I273" s="148"/>
      <c r="J273" s="147"/>
      <c r="K273" s="148"/>
      <c r="L273" s="89"/>
      <c r="M273" s="73"/>
    </row>
    <row r="274" spans="2:13" ht="21" customHeight="1" outlineLevel="1">
      <c r="B274" s="73"/>
      <c r="C274" s="148"/>
      <c r="D274" s="146"/>
      <c r="E274" s="148"/>
      <c r="F274" s="146"/>
      <c r="G274" s="148"/>
      <c r="H274" s="146"/>
      <c r="I274" s="148"/>
      <c r="J274" s="147"/>
      <c r="K274" s="148"/>
      <c r="L274" s="89"/>
      <c r="M274" s="73"/>
    </row>
    <row r="275" spans="2:13" ht="21" customHeight="1" outlineLevel="1">
      <c r="B275" s="73"/>
      <c r="C275" s="148"/>
      <c r="D275" s="146"/>
      <c r="E275" s="148"/>
      <c r="F275" s="146"/>
      <c r="G275" s="148"/>
      <c r="H275" s="146"/>
      <c r="I275" s="148"/>
      <c r="J275" s="147"/>
      <c r="K275" s="148"/>
      <c r="L275" s="89"/>
      <c r="M275" s="73"/>
    </row>
    <row r="276" spans="2:13" ht="21" customHeight="1" outlineLevel="1">
      <c r="B276" s="73"/>
      <c r="C276" s="148"/>
      <c r="D276" s="146"/>
      <c r="E276" s="148"/>
      <c r="F276" s="146"/>
      <c r="G276" s="148"/>
      <c r="H276" s="146"/>
      <c r="I276" s="148"/>
      <c r="J276" s="147"/>
      <c r="K276" s="148"/>
      <c r="L276" s="89"/>
      <c r="M276" s="73"/>
    </row>
    <row r="277" spans="2:13" ht="21" customHeight="1" outlineLevel="1">
      <c r="B277" s="73"/>
      <c r="C277" s="148"/>
      <c r="D277" s="146"/>
      <c r="E277" s="148"/>
      <c r="F277" s="146"/>
      <c r="G277" s="148"/>
      <c r="H277" s="146"/>
      <c r="I277" s="148"/>
      <c r="J277" s="147"/>
      <c r="K277" s="148"/>
      <c r="L277" s="89"/>
      <c r="M277" s="73"/>
    </row>
    <row r="278" spans="2:13" ht="21" customHeight="1" outlineLevel="1">
      <c r="B278" s="73"/>
      <c r="C278" s="148"/>
      <c r="D278" s="146"/>
      <c r="E278" s="148"/>
      <c r="F278" s="146"/>
      <c r="G278" s="148"/>
      <c r="H278" s="146"/>
      <c r="I278" s="148"/>
      <c r="J278" s="147"/>
      <c r="K278" s="148"/>
      <c r="L278" s="89"/>
      <c r="M278" s="73"/>
    </row>
    <row r="279" spans="2:13" ht="21" customHeight="1" outlineLevel="1">
      <c r="B279" s="73"/>
      <c r="C279" s="148"/>
      <c r="D279" s="146"/>
      <c r="E279" s="148"/>
      <c r="F279" s="146"/>
      <c r="G279" s="148"/>
      <c r="H279" s="146"/>
      <c r="I279" s="148"/>
      <c r="J279" s="147"/>
      <c r="K279" s="148"/>
      <c r="L279" s="89"/>
      <c r="M279" s="73"/>
    </row>
    <row r="280" spans="2:13" ht="21" customHeight="1" outlineLevel="1">
      <c r="B280" s="73"/>
      <c r="C280" s="148"/>
      <c r="D280" s="146"/>
      <c r="E280" s="148"/>
      <c r="F280" s="146"/>
      <c r="G280" s="148"/>
      <c r="H280" s="146"/>
      <c r="I280" s="148"/>
      <c r="J280" s="147"/>
      <c r="K280" s="148"/>
      <c r="L280" s="89"/>
      <c r="M280" s="73"/>
    </row>
    <row r="281" spans="2:13" ht="21" customHeight="1" outlineLevel="1">
      <c r="B281" s="73"/>
      <c r="C281" s="148"/>
      <c r="D281" s="146"/>
      <c r="E281" s="148"/>
      <c r="F281" s="146"/>
      <c r="G281" s="148"/>
      <c r="H281" s="146"/>
      <c r="I281" s="148"/>
      <c r="J281" s="147"/>
      <c r="K281" s="148"/>
      <c r="L281" s="89"/>
      <c r="M281" s="73"/>
    </row>
    <row r="282" spans="2:13" ht="21" customHeight="1" outlineLevel="1">
      <c r="B282" s="73"/>
      <c r="C282" s="148"/>
      <c r="D282" s="146"/>
      <c r="E282" s="148"/>
      <c r="F282" s="146"/>
      <c r="G282" s="148"/>
      <c r="H282" s="146"/>
      <c r="I282" s="148"/>
      <c r="J282" s="147"/>
      <c r="K282" s="148"/>
      <c r="L282" s="89"/>
      <c r="M282" s="73"/>
    </row>
    <row r="283" spans="2:13" ht="21" customHeight="1" outlineLevel="1">
      <c r="B283" s="73"/>
      <c r="C283" s="148"/>
      <c r="D283" s="146"/>
      <c r="E283" s="148"/>
      <c r="F283" s="146"/>
      <c r="G283" s="148"/>
      <c r="H283" s="146"/>
      <c r="I283" s="148"/>
      <c r="J283" s="147"/>
      <c r="K283" s="148"/>
      <c r="L283" s="89"/>
      <c r="M283" s="73"/>
    </row>
    <row r="284" spans="2:13" ht="21" customHeight="1" outlineLevel="1">
      <c r="B284" s="73"/>
      <c r="C284" s="148"/>
      <c r="D284" s="146"/>
      <c r="E284" s="148"/>
      <c r="F284" s="146"/>
      <c r="G284" s="148"/>
      <c r="H284" s="146"/>
      <c r="I284" s="148"/>
      <c r="J284" s="147"/>
      <c r="K284" s="148"/>
      <c r="L284" s="89"/>
      <c r="M284" s="73"/>
    </row>
    <row r="285" spans="2:13" ht="21" customHeight="1" outlineLevel="1">
      <c r="B285" s="73"/>
      <c r="C285" s="148"/>
      <c r="D285" s="146"/>
      <c r="E285" s="148"/>
      <c r="F285" s="146"/>
      <c r="G285" s="148"/>
      <c r="H285" s="146"/>
      <c r="I285" s="148"/>
      <c r="J285" s="147"/>
      <c r="K285" s="148"/>
      <c r="L285" s="89"/>
      <c r="M285" s="73"/>
    </row>
    <row r="286" spans="2:13" ht="21" customHeight="1" outlineLevel="1">
      <c r="B286" s="73"/>
      <c r="C286" s="109"/>
      <c r="D286" s="103"/>
      <c r="E286" s="130"/>
      <c r="F286" s="130"/>
      <c r="G286" s="130"/>
      <c r="H286" s="132"/>
      <c r="I286" s="130"/>
      <c r="J286" s="130"/>
      <c r="K286" s="130"/>
      <c r="L286" s="89"/>
      <c r="M286" s="73"/>
    </row>
    <row r="287" spans="2:13" ht="21" customHeight="1" outlineLevel="1">
      <c r="B287" s="73"/>
      <c r="C287" s="93" t="s">
        <v>529</v>
      </c>
      <c r="D287" s="103"/>
      <c r="E287" s="130"/>
      <c r="F287" s="130"/>
      <c r="G287" s="130"/>
      <c r="H287" s="132"/>
      <c r="I287" s="130"/>
      <c r="J287" s="130"/>
      <c r="K287" s="130"/>
      <c r="L287" s="89"/>
      <c r="M287" s="73"/>
    </row>
    <row r="288" spans="2:13" ht="21" customHeight="1" outlineLevel="1">
      <c r="B288" s="73"/>
      <c r="C288" s="149">
        <f>COUNTA(C256:C285)</f>
        <v>0</v>
      </c>
      <c r="D288" s="103"/>
      <c r="E288" s="130"/>
      <c r="F288" s="130"/>
      <c r="G288" s="130"/>
      <c r="H288" s="132"/>
      <c r="I288" s="130"/>
      <c r="J288" s="130"/>
      <c r="K288" s="130"/>
      <c r="L288" s="89"/>
      <c r="M288" s="73"/>
    </row>
    <row r="289" spans="2:13" ht="21" customHeight="1" outlineLevel="1">
      <c r="B289" s="73"/>
      <c r="C289" s="109"/>
      <c r="D289" s="103"/>
      <c r="E289" s="130"/>
      <c r="F289" s="130"/>
      <c r="G289" s="130"/>
      <c r="H289" s="132"/>
      <c r="I289" s="130"/>
      <c r="J289" s="130"/>
      <c r="K289" s="130"/>
      <c r="L289" s="89"/>
      <c r="M289" s="73"/>
    </row>
    <row r="290" spans="2:13" ht="21" customHeight="1" outlineLevel="1">
      <c r="B290" s="73"/>
      <c r="C290" s="109"/>
      <c r="D290" s="103"/>
      <c r="E290" s="130"/>
      <c r="F290" s="130"/>
      <c r="G290" s="130"/>
      <c r="H290" s="132"/>
      <c r="I290" s="130"/>
      <c r="J290" s="130"/>
      <c r="K290" s="130"/>
      <c r="L290" s="89"/>
      <c r="M290" s="73"/>
    </row>
    <row r="291" spans="2:13" ht="21" customHeight="1" outlineLevel="1">
      <c r="B291" s="73"/>
      <c r="C291" s="86" t="s">
        <v>530</v>
      </c>
      <c r="D291" s="103"/>
      <c r="E291" s="130"/>
      <c r="F291" s="130"/>
      <c r="G291" s="130"/>
      <c r="H291" s="132"/>
      <c r="I291" s="130"/>
      <c r="J291" s="130"/>
      <c r="K291" s="130"/>
      <c r="L291" s="89"/>
      <c r="M291" s="73"/>
    </row>
    <row r="292" spans="2:13" ht="21" customHeight="1" outlineLevel="1">
      <c r="B292" s="73"/>
      <c r="C292" s="109"/>
      <c r="D292" s="103"/>
      <c r="E292" s="130"/>
      <c r="F292" s="130"/>
      <c r="G292" s="130"/>
      <c r="H292" s="132"/>
      <c r="I292" s="130"/>
      <c r="J292" s="130"/>
      <c r="K292" s="130"/>
      <c r="L292" s="89"/>
      <c r="M292" s="73"/>
    </row>
    <row r="293" spans="2:13" ht="36" customHeight="1" outlineLevel="1">
      <c r="B293" s="73"/>
      <c r="C293" s="145" t="s">
        <v>531</v>
      </c>
      <c r="D293" s="146"/>
      <c r="E293" s="145" t="s">
        <v>532</v>
      </c>
      <c r="F293" s="146"/>
      <c r="G293" s="145" t="s">
        <v>533</v>
      </c>
      <c r="H293" s="146"/>
      <c r="I293" s="130"/>
      <c r="J293" s="130"/>
      <c r="K293" s="130"/>
      <c r="L293" s="89"/>
      <c r="M293" s="73"/>
    </row>
    <row r="294" spans="2:13" ht="39" customHeight="1" outlineLevel="1">
      <c r="B294" s="73"/>
      <c r="C294" s="148"/>
      <c r="D294" s="146"/>
      <c r="E294" s="148"/>
      <c r="F294" s="146"/>
      <c r="G294" s="148"/>
      <c r="H294" s="146"/>
      <c r="I294" s="130"/>
      <c r="J294" s="130"/>
      <c r="K294" s="130"/>
      <c r="L294" s="89"/>
      <c r="M294" s="73"/>
    </row>
    <row r="295" spans="2:13" ht="21" customHeight="1" outlineLevel="1">
      <c r="B295" s="73"/>
      <c r="C295" s="148"/>
      <c r="D295" s="146"/>
      <c r="E295" s="148"/>
      <c r="F295" s="146"/>
      <c r="G295" s="148"/>
      <c r="H295" s="146"/>
      <c r="I295" s="130"/>
      <c r="J295" s="130"/>
      <c r="K295" s="130"/>
      <c r="L295" s="89"/>
      <c r="M295" s="73"/>
    </row>
    <row r="296" spans="2:13" ht="43.5" customHeight="1" outlineLevel="1">
      <c r="B296" s="73"/>
      <c r="C296" s="148"/>
      <c r="D296" s="146"/>
      <c r="E296" s="148"/>
      <c r="F296" s="146"/>
      <c r="G296" s="148"/>
      <c r="H296" s="146"/>
      <c r="I296" s="130"/>
      <c r="J296" s="130"/>
      <c r="K296" s="130"/>
      <c r="L296" s="89"/>
      <c r="M296" s="73"/>
    </row>
    <row r="297" spans="2:13" ht="21" customHeight="1" outlineLevel="1">
      <c r="B297" s="73"/>
      <c r="C297" s="148"/>
      <c r="D297" s="146"/>
      <c r="E297" s="148"/>
      <c r="F297" s="146"/>
      <c r="G297" s="148"/>
      <c r="H297" s="146"/>
      <c r="I297" s="130"/>
      <c r="J297" s="130"/>
      <c r="K297" s="130"/>
      <c r="L297" s="89"/>
      <c r="M297" s="73"/>
    </row>
    <row r="298" spans="2:13" ht="21" customHeight="1" outlineLevel="1">
      <c r="B298" s="73"/>
      <c r="C298" s="148"/>
      <c r="D298" s="146"/>
      <c r="E298" s="148"/>
      <c r="F298" s="146"/>
      <c r="G298" s="148"/>
      <c r="H298" s="146"/>
      <c r="I298" s="130"/>
      <c r="J298" s="130"/>
      <c r="K298" s="130"/>
      <c r="L298" s="89"/>
      <c r="M298" s="73"/>
    </row>
    <row r="299" spans="2:13" ht="21" customHeight="1" outlineLevel="1">
      <c r="B299" s="73"/>
      <c r="C299" s="148"/>
      <c r="D299" s="146"/>
      <c r="E299" s="148"/>
      <c r="F299" s="146"/>
      <c r="G299" s="148"/>
      <c r="H299" s="146"/>
      <c r="I299" s="130"/>
      <c r="J299" s="130"/>
      <c r="K299" s="130"/>
      <c r="L299" s="89"/>
      <c r="M299" s="73"/>
    </row>
    <row r="300" spans="2:13" ht="21" customHeight="1" outlineLevel="1">
      <c r="B300" s="73"/>
      <c r="C300" s="148"/>
      <c r="D300" s="146"/>
      <c r="E300" s="148"/>
      <c r="F300" s="146"/>
      <c r="G300" s="148"/>
      <c r="H300" s="146"/>
      <c r="I300" s="130"/>
      <c r="J300" s="130"/>
      <c r="K300" s="130"/>
      <c r="L300" s="89"/>
      <c r="M300" s="73"/>
    </row>
    <row r="301" spans="2:13" ht="21" customHeight="1" outlineLevel="1">
      <c r="B301" s="73"/>
      <c r="C301" s="148"/>
      <c r="D301" s="146"/>
      <c r="E301" s="148"/>
      <c r="F301" s="146"/>
      <c r="G301" s="148"/>
      <c r="H301" s="146"/>
      <c r="I301" s="130"/>
      <c r="J301" s="130"/>
      <c r="K301" s="130"/>
      <c r="L301" s="89"/>
      <c r="M301" s="73"/>
    </row>
    <row r="302" spans="2:13" ht="21" customHeight="1" outlineLevel="1">
      <c r="B302" s="73"/>
      <c r="C302" s="148"/>
      <c r="D302" s="146"/>
      <c r="E302" s="148"/>
      <c r="F302" s="146"/>
      <c r="G302" s="148"/>
      <c r="H302" s="146"/>
      <c r="I302" s="130"/>
      <c r="J302" s="130"/>
      <c r="K302" s="130"/>
      <c r="L302" s="89"/>
      <c r="M302" s="73"/>
    </row>
    <row r="303" spans="2:13" ht="21" customHeight="1" outlineLevel="1">
      <c r="B303" s="73"/>
      <c r="C303" s="109"/>
      <c r="D303" s="103"/>
      <c r="E303" s="130"/>
      <c r="F303" s="130"/>
      <c r="G303" s="130"/>
      <c r="H303" s="132"/>
      <c r="I303" s="130"/>
      <c r="J303" s="130"/>
      <c r="K303" s="130"/>
      <c r="L303" s="89"/>
      <c r="M303" s="73"/>
    </row>
    <row r="304" spans="2:13" ht="21" customHeight="1" outlineLevel="1">
      <c r="B304" s="73"/>
      <c r="C304" s="109"/>
      <c r="D304" s="103"/>
      <c r="E304" s="98"/>
      <c r="F304" s="73"/>
      <c r="G304" s="73"/>
      <c r="H304" s="73"/>
      <c r="I304" s="73"/>
      <c r="J304" s="73"/>
      <c r="K304" s="73"/>
      <c r="L304" s="89"/>
      <c r="M304" s="73"/>
    </row>
    <row r="305" spans="2:13" ht="21" customHeight="1" outlineLevel="1">
      <c r="B305" s="73"/>
      <c r="C305" s="86" t="s">
        <v>508</v>
      </c>
      <c r="D305" s="116"/>
      <c r="E305" s="116"/>
      <c r="F305" s="116"/>
      <c r="G305" s="73"/>
      <c r="H305" s="73"/>
      <c r="I305" s="73"/>
      <c r="J305" s="116"/>
      <c r="K305" s="73"/>
      <c r="L305" s="116"/>
      <c r="M305" s="73"/>
    </row>
    <row r="306" spans="2:13" ht="21" customHeight="1" outlineLevel="1">
      <c r="B306" s="73"/>
      <c r="C306" s="89"/>
      <c r="D306" s="89"/>
      <c r="E306" s="89"/>
      <c r="F306" s="89"/>
      <c r="G306" s="73"/>
      <c r="H306" s="73"/>
      <c r="I306" s="73"/>
      <c r="J306" s="89"/>
      <c r="K306" s="73"/>
      <c r="L306" s="89"/>
      <c r="M306" s="73"/>
    </row>
    <row r="307" spans="2:13" ht="21" customHeight="1" outlineLevel="1">
      <c r="B307" s="73"/>
      <c r="C307" s="133" t="s">
        <v>534</v>
      </c>
      <c r="D307" s="89"/>
      <c r="E307" s="89"/>
      <c r="F307" s="89"/>
      <c r="G307" s="73"/>
      <c r="H307" s="73"/>
      <c r="I307" s="73"/>
      <c r="J307" s="73"/>
      <c r="K307" s="73"/>
      <c r="L307" s="89"/>
      <c r="M307" s="73"/>
    </row>
    <row r="308" spans="2:13" ht="21" customHeight="1" outlineLevel="1" thickBot="1">
      <c r="B308" s="73"/>
      <c r="C308" s="89"/>
      <c r="D308" s="89"/>
      <c r="E308" s="89"/>
      <c r="F308" s="89"/>
      <c r="G308" s="73"/>
      <c r="H308" s="73"/>
      <c r="I308" s="73"/>
      <c r="J308" s="89"/>
      <c r="K308" s="73"/>
      <c r="L308" s="89"/>
      <c r="M308" s="73"/>
    </row>
    <row r="309" spans="2:13" ht="21" customHeight="1" outlineLevel="1">
      <c r="B309" s="73"/>
      <c r="C309" s="483" t="s">
        <v>1105</v>
      </c>
      <c r="D309" s="484"/>
      <c r="E309" s="484"/>
      <c r="F309" s="484"/>
      <c r="G309" s="484"/>
      <c r="H309" s="484"/>
      <c r="I309" s="484"/>
      <c r="J309" s="484"/>
      <c r="K309" s="485"/>
      <c r="L309" s="89"/>
      <c r="M309" s="73"/>
    </row>
    <row r="310" spans="2:13" ht="21" customHeight="1" outlineLevel="1">
      <c r="B310" s="73"/>
      <c r="C310" s="486"/>
      <c r="D310" s="487"/>
      <c r="E310" s="487"/>
      <c r="F310" s="487"/>
      <c r="G310" s="487"/>
      <c r="H310" s="487"/>
      <c r="I310" s="487"/>
      <c r="J310" s="487"/>
      <c r="K310" s="488"/>
      <c r="L310" s="73"/>
      <c r="M310" s="73"/>
    </row>
    <row r="311" spans="2:13" ht="21" customHeight="1" outlineLevel="1">
      <c r="B311" s="73"/>
      <c r="C311" s="486"/>
      <c r="D311" s="487"/>
      <c r="E311" s="487"/>
      <c r="F311" s="487"/>
      <c r="G311" s="487"/>
      <c r="H311" s="487"/>
      <c r="I311" s="487"/>
      <c r="J311" s="487"/>
      <c r="K311" s="488"/>
      <c r="L311" s="73"/>
      <c r="M311" s="73"/>
    </row>
    <row r="312" spans="2:13" ht="21" customHeight="1" outlineLevel="1">
      <c r="B312" s="73"/>
      <c r="C312" s="486"/>
      <c r="D312" s="487"/>
      <c r="E312" s="487"/>
      <c r="F312" s="487"/>
      <c r="G312" s="487"/>
      <c r="H312" s="487"/>
      <c r="I312" s="487"/>
      <c r="J312" s="487"/>
      <c r="K312" s="488"/>
      <c r="L312" s="73"/>
      <c r="M312" s="73"/>
    </row>
    <row r="313" spans="2:13" ht="21" customHeight="1" outlineLevel="1">
      <c r="B313" s="73"/>
      <c r="C313" s="486"/>
      <c r="D313" s="487"/>
      <c r="E313" s="487"/>
      <c r="F313" s="487"/>
      <c r="G313" s="487"/>
      <c r="H313" s="487"/>
      <c r="I313" s="487"/>
      <c r="J313" s="487"/>
      <c r="K313" s="488"/>
      <c r="L313" s="73"/>
      <c r="M313" s="73"/>
    </row>
    <row r="314" spans="2:13" ht="21" customHeight="1" outlineLevel="1">
      <c r="B314" s="73"/>
      <c r="C314" s="486"/>
      <c r="D314" s="487"/>
      <c r="E314" s="487"/>
      <c r="F314" s="487"/>
      <c r="G314" s="487"/>
      <c r="H314" s="487"/>
      <c r="I314" s="487"/>
      <c r="J314" s="487"/>
      <c r="K314" s="488"/>
      <c r="L314" s="73"/>
      <c r="M314" s="73"/>
    </row>
    <row r="315" spans="2:13" ht="21" customHeight="1" outlineLevel="1">
      <c r="B315" s="73"/>
      <c r="C315" s="486"/>
      <c r="D315" s="487"/>
      <c r="E315" s="487"/>
      <c r="F315" s="487"/>
      <c r="G315" s="487"/>
      <c r="H315" s="487"/>
      <c r="I315" s="487"/>
      <c r="J315" s="487"/>
      <c r="K315" s="488"/>
      <c r="L315" s="73"/>
      <c r="M315" s="73"/>
    </row>
    <row r="316" spans="2:13" ht="21" customHeight="1" outlineLevel="1">
      <c r="B316" s="73"/>
      <c r="C316" s="486"/>
      <c r="D316" s="487"/>
      <c r="E316" s="487"/>
      <c r="F316" s="487"/>
      <c r="G316" s="487"/>
      <c r="H316" s="487"/>
      <c r="I316" s="487"/>
      <c r="J316" s="487"/>
      <c r="K316" s="488"/>
      <c r="L316" s="73"/>
      <c r="M316" s="73"/>
    </row>
    <row r="317" spans="2:13" ht="21" customHeight="1" outlineLevel="1">
      <c r="B317" s="73"/>
      <c r="C317" s="486"/>
      <c r="D317" s="487"/>
      <c r="E317" s="487"/>
      <c r="F317" s="487"/>
      <c r="G317" s="487"/>
      <c r="H317" s="487"/>
      <c r="I317" s="487"/>
      <c r="J317" s="487"/>
      <c r="K317" s="488"/>
      <c r="L317" s="73"/>
      <c r="M317" s="73"/>
    </row>
    <row r="318" spans="2:13" ht="21" customHeight="1" outlineLevel="1">
      <c r="B318" s="73"/>
      <c r="C318" s="486"/>
      <c r="D318" s="487"/>
      <c r="E318" s="487"/>
      <c r="F318" s="487"/>
      <c r="G318" s="487"/>
      <c r="H318" s="487"/>
      <c r="I318" s="487"/>
      <c r="J318" s="487"/>
      <c r="K318" s="488"/>
      <c r="L318" s="73"/>
      <c r="M318" s="73"/>
    </row>
    <row r="319" spans="2:13" ht="21" customHeight="1" outlineLevel="1">
      <c r="B319" s="73"/>
      <c r="C319" s="486"/>
      <c r="D319" s="487"/>
      <c r="E319" s="487"/>
      <c r="F319" s="487"/>
      <c r="G319" s="487"/>
      <c r="H319" s="487"/>
      <c r="I319" s="487"/>
      <c r="J319" s="487"/>
      <c r="K319" s="488"/>
      <c r="L319" s="73"/>
      <c r="M319" s="73"/>
    </row>
    <row r="320" spans="2:13" ht="21" customHeight="1" outlineLevel="1">
      <c r="B320" s="73"/>
      <c r="C320" s="486"/>
      <c r="D320" s="487"/>
      <c r="E320" s="487"/>
      <c r="F320" s="487"/>
      <c r="G320" s="487"/>
      <c r="H320" s="487"/>
      <c r="I320" s="487"/>
      <c r="J320" s="487"/>
      <c r="K320" s="488"/>
      <c r="L320" s="73"/>
      <c r="M320" s="73"/>
    </row>
    <row r="321" spans="2:13" ht="21" customHeight="1" outlineLevel="1">
      <c r="B321" s="73"/>
      <c r="C321" s="486"/>
      <c r="D321" s="487"/>
      <c r="E321" s="487"/>
      <c r="F321" s="487"/>
      <c r="G321" s="487"/>
      <c r="H321" s="487"/>
      <c r="I321" s="487"/>
      <c r="J321" s="487"/>
      <c r="K321" s="488"/>
      <c r="L321" s="73"/>
      <c r="M321" s="73"/>
    </row>
    <row r="322" spans="2:13" ht="21" customHeight="1" outlineLevel="1">
      <c r="B322" s="73"/>
      <c r="C322" s="486"/>
      <c r="D322" s="487"/>
      <c r="E322" s="487"/>
      <c r="F322" s="487"/>
      <c r="G322" s="487"/>
      <c r="H322" s="487"/>
      <c r="I322" s="487"/>
      <c r="J322" s="487"/>
      <c r="K322" s="488"/>
      <c r="L322" s="73"/>
      <c r="M322" s="73"/>
    </row>
    <row r="323" spans="2:13" ht="21" customHeight="1" outlineLevel="1">
      <c r="B323" s="73"/>
      <c r="C323" s="486"/>
      <c r="D323" s="487"/>
      <c r="E323" s="487"/>
      <c r="F323" s="487"/>
      <c r="G323" s="487"/>
      <c r="H323" s="487"/>
      <c r="I323" s="487"/>
      <c r="J323" s="487"/>
      <c r="K323" s="488"/>
      <c r="L323" s="73"/>
      <c r="M323" s="73"/>
    </row>
    <row r="324" spans="2:13" ht="21" customHeight="1" outlineLevel="1">
      <c r="B324" s="73"/>
      <c r="C324" s="486"/>
      <c r="D324" s="487"/>
      <c r="E324" s="487"/>
      <c r="F324" s="487"/>
      <c r="G324" s="487"/>
      <c r="H324" s="487"/>
      <c r="I324" s="487"/>
      <c r="J324" s="487"/>
      <c r="K324" s="488"/>
      <c r="L324" s="73"/>
      <c r="M324" s="73"/>
    </row>
    <row r="325" spans="2:13" ht="21" customHeight="1" outlineLevel="1">
      <c r="B325" s="73"/>
      <c r="C325" s="486"/>
      <c r="D325" s="487"/>
      <c r="E325" s="487"/>
      <c r="F325" s="487"/>
      <c r="G325" s="487"/>
      <c r="H325" s="487"/>
      <c r="I325" s="487"/>
      <c r="J325" s="487"/>
      <c r="K325" s="488"/>
      <c r="L325" s="73"/>
      <c r="M325" s="73"/>
    </row>
    <row r="326" spans="2:13" ht="21" customHeight="1" outlineLevel="1">
      <c r="B326" s="73"/>
      <c r="C326" s="486"/>
      <c r="D326" s="487"/>
      <c r="E326" s="487"/>
      <c r="F326" s="487"/>
      <c r="G326" s="487"/>
      <c r="H326" s="487"/>
      <c r="I326" s="487"/>
      <c r="J326" s="487"/>
      <c r="K326" s="488"/>
      <c r="L326" s="73"/>
      <c r="M326" s="73"/>
    </row>
    <row r="327" spans="2:13" ht="21" customHeight="1" outlineLevel="1">
      <c r="B327" s="73"/>
      <c r="C327" s="486"/>
      <c r="D327" s="487"/>
      <c r="E327" s="487"/>
      <c r="F327" s="487"/>
      <c r="G327" s="487"/>
      <c r="H327" s="487"/>
      <c r="I327" s="487"/>
      <c r="J327" s="487"/>
      <c r="K327" s="488"/>
      <c r="L327" s="73"/>
      <c r="M327" s="73"/>
    </row>
    <row r="328" spans="2:13" ht="21" customHeight="1" outlineLevel="1" thickBot="1">
      <c r="B328" s="73"/>
      <c r="C328" s="489"/>
      <c r="D328" s="490"/>
      <c r="E328" s="490"/>
      <c r="F328" s="490"/>
      <c r="G328" s="490"/>
      <c r="H328" s="490"/>
      <c r="I328" s="490"/>
      <c r="J328" s="490"/>
      <c r="K328" s="491"/>
      <c r="L328" s="73"/>
      <c r="M328" s="73"/>
    </row>
    <row r="329" spans="2:13" ht="21" customHeight="1" outlineLevel="1">
      <c r="B329" s="73"/>
      <c r="C329" s="134"/>
      <c r="D329" s="73"/>
      <c r="E329" s="134"/>
      <c r="F329" s="73"/>
      <c r="G329" s="73"/>
      <c r="H329" s="73"/>
      <c r="I329" s="135"/>
      <c r="J329" s="136"/>
      <c r="K329" s="137"/>
      <c r="L329" s="73"/>
      <c r="M329" s="73"/>
    </row>
    <row r="330" spans="2:13" ht="21" customHeight="1" outlineLevel="1">
      <c r="B330" s="73"/>
      <c r="C330" s="133" t="s">
        <v>535</v>
      </c>
      <c r="D330" s="73"/>
      <c r="E330" s="134"/>
      <c r="F330" s="73"/>
      <c r="G330" s="73"/>
      <c r="H330" s="73"/>
      <c r="I330" s="135"/>
      <c r="J330" s="136"/>
      <c r="K330" s="137"/>
      <c r="L330" s="73"/>
      <c r="M330" s="73"/>
    </row>
    <row r="331" spans="2:13" ht="21" customHeight="1" outlineLevel="1" thickBot="1">
      <c r="B331" s="73"/>
      <c r="C331" s="73"/>
      <c r="D331" s="73"/>
      <c r="E331" s="83"/>
      <c r="F331" s="73"/>
      <c r="G331" s="73"/>
      <c r="H331" s="73"/>
      <c r="I331" s="73"/>
      <c r="J331" s="73"/>
      <c r="K331" s="73"/>
      <c r="L331" s="73"/>
      <c r="M331" s="73"/>
    </row>
    <row r="332" spans="2:13" ht="21" customHeight="1" outlineLevel="1" thickBot="1">
      <c r="B332" s="73"/>
      <c r="C332" s="492"/>
      <c r="D332" s="492"/>
      <c r="E332" s="492"/>
      <c r="F332" s="492"/>
      <c r="G332" s="492"/>
      <c r="H332" s="492"/>
      <c r="I332" s="492"/>
      <c r="J332" s="492"/>
      <c r="K332" s="492"/>
      <c r="L332" s="73"/>
      <c r="M332" s="73"/>
    </row>
    <row r="333" spans="2:13" ht="21" customHeight="1" outlineLevel="1" thickBot="1">
      <c r="B333" s="73"/>
      <c r="C333" s="492"/>
      <c r="D333" s="492"/>
      <c r="E333" s="492"/>
      <c r="F333" s="492"/>
      <c r="G333" s="492"/>
      <c r="H333" s="492"/>
      <c r="I333" s="492"/>
      <c r="J333" s="492"/>
      <c r="K333" s="492"/>
      <c r="L333" s="73"/>
      <c r="M333" s="73"/>
    </row>
    <row r="334" spans="2:13" ht="21" customHeight="1" outlineLevel="1" thickBot="1">
      <c r="B334" s="73"/>
      <c r="C334" s="492"/>
      <c r="D334" s="492"/>
      <c r="E334" s="492"/>
      <c r="F334" s="492"/>
      <c r="G334" s="492"/>
      <c r="H334" s="492"/>
      <c r="I334" s="492"/>
      <c r="J334" s="492"/>
      <c r="K334" s="492"/>
      <c r="L334" s="73"/>
      <c r="M334" s="73"/>
    </row>
    <row r="335" spans="2:13" ht="21" customHeight="1" outlineLevel="1" thickBot="1">
      <c r="B335" s="73"/>
      <c r="C335" s="492"/>
      <c r="D335" s="492"/>
      <c r="E335" s="492"/>
      <c r="F335" s="492"/>
      <c r="G335" s="492"/>
      <c r="H335" s="492"/>
      <c r="I335" s="492"/>
      <c r="J335" s="492"/>
      <c r="K335" s="492"/>
      <c r="L335" s="73"/>
      <c r="M335" s="73"/>
    </row>
    <row r="336" spans="2:13" ht="21" customHeight="1" outlineLevel="1" thickBot="1">
      <c r="B336" s="73"/>
      <c r="C336" s="492"/>
      <c r="D336" s="492"/>
      <c r="E336" s="492"/>
      <c r="F336" s="492"/>
      <c r="G336" s="492"/>
      <c r="H336" s="492"/>
      <c r="I336" s="492"/>
      <c r="J336" s="492"/>
      <c r="K336" s="492"/>
      <c r="L336" s="73"/>
      <c r="M336" s="73"/>
    </row>
    <row r="337" spans="2:13" ht="21" customHeight="1" outlineLevel="1" thickBot="1">
      <c r="B337" s="73"/>
      <c r="C337" s="492"/>
      <c r="D337" s="492"/>
      <c r="E337" s="492"/>
      <c r="F337" s="492"/>
      <c r="G337" s="492"/>
      <c r="H337" s="492"/>
      <c r="I337" s="492"/>
      <c r="J337" s="492"/>
      <c r="K337" s="492"/>
      <c r="L337" s="73"/>
      <c r="M337" s="73"/>
    </row>
    <row r="338" spans="2:13" ht="21" customHeight="1" outlineLevel="1" thickBot="1">
      <c r="B338" s="73"/>
      <c r="C338" s="492"/>
      <c r="D338" s="492"/>
      <c r="E338" s="492"/>
      <c r="F338" s="492"/>
      <c r="G338" s="492"/>
      <c r="H338" s="492"/>
      <c r="I338" s="492"/>
      <c r="J338" s="492"/>
      <c r="K338" s="492"/>
      <c r="L338" s="73"/>
      <c r="M338" s="73"/>
    </row>
    <row r="339" spans="2:13" ht="21" customHeight="1" outlineLevel="1" thickBot="1">
      <c r="B339" s="73"/>
      <c r="C339" s="492"/>
      <c r="D339" s="492"/>
      <c r="E339" s="492"/>
      <c r="F339" s="492"/>
      <c r="G339" s="492"/>
      <c r="H339" s="492"/>
      <c r="I339" s="492"/>
      <c r="J339" s="492"/>
      <c r="K339" s="492"/>
      <c r="L339" s="73"/>
      <c r="M339" s="73"/>
    </row>
    <row r="340" spans="2:13" ht="21" customHeight="1" outlineLevel="1" thickBot="1">
      <c r="B340" s="73"/>
      <c r="C340" s="492"/>
      <c r="D340" s="492"/>
      <c r="E340" s="492"/>
      <c r="F340" s="492"/>
      <c r="G340" s="492"/>
      <c r="H340" s="492"/>
      <c r="I340" s="492"/>
      <c r="J340" s="492"/>
      <c r="K340" s="492"/>
      <c r="L340" s="73"/>
      <c r="M340" s="73"/>
    </row>
    <row r="341" spans="2:13" ht="21" customHeight="1" outlineLevel="1" thickBot="1">
      <c r="B341" s="73"/>
      <c r="C341" s="492"/>
      <c r="D341" s="492"/>
      <c r="E341" s="492"/>
      <c r="F341" s="492"/>
      <c r="G341" s="492"/>
      <c r="H341" s="492"/>
      <c r="I341" s="492"/>
      <c r="J341" s="492"/>
      <c r="K341" s="492"/>
      <c r="L341" s="73"/>
      <c r="M341" s="73"/>
    </row>
    <row r="342" spans="2:13" ht="21" customHeight="1" outlineLevel="1" thickBot="1">
      <c r="B342" s="73"/>
      <c r="C342" s="492"/>
      <c r="D342" s="492"/>
      <c r="E342" s="492"/>
      <c r="F342" s="492"/>
      <c r="G342" s="492"/>
      <c r="H342" s="492"/>
      <c r="I342" s="492"/>
      <c r="J342" s="492"/>
      <c r="K342" s="492"/>
      <c r="L342" s="73"/>
      <c r="M342" s="73"/>
    </row>
    <row r="343" spans="2:13" ht="21" customHeight="1" outlineLevel="1" thickBot="1">
      <c r="B343" s="73"/>
      <c r="C343" s="492"/>
      <c r="D343" s="492"/>
      <c r="E343" s="492"/>
      <c r="F343" s="492"/>
      <c r="G343" s="492"/>
      <c r="H343" s="492"/>
      <c r="I343" s="492"/>
      <c r="J343" s="492"/>
      <c r="K343" s="492"/>
      <c r="L343" s="73"/>
      <c r="M343" s="73"/>
    </row>
    <row r="344" spans="2:13" ht="21" customHeight="1" outlineLevel="1" thickBot="1">
      <c r="B344" s="73"/>
      <c r="C344" s="492"/>
      <c r="D344" s="492"/>
      <c r="E344" s="492"/>
      <c r="F344" s="492"/>
      <c r="G344" s="492"/>
      <c r="H344" s="492"/>
      <c r="I344" s="492"/>
      <c r="J344" s="492"/>
      <c r="K344" s="492"/>
      <c r="L344" s="73"/>
      <c r="M344" s="73"/>
    </row>
    <row r="345" spans="2:13" ht="21" customHeight="1" outlineLevel="1" thickBot="1">
      <c r="B345" s="73"/>
      <c r="C345" s="492"/>
      <c r="D345" s="492"/>
      <c r="E345" s="492"/>
      <c r="F345" s="492"/>
      <c r="G345" s="492"/>
      <c r="H345" s="492"/>
      <c r="I345" s="492"/>
      <c r="J345" s="492"/>
      <c r="K345" s="492"/>
      <c r="L345" s="73"/>
      <c r="M345" s="73"/>
    </row>
    <row r="346" spans="2:13" ht="21" customHeight="1" outlineLevel="1" thickBot="1">
      <c r="B346" s="73"/>
      <c r="C346" s="492"/>
      <c r="D346" s="492"/>
      <c r="E346" s="492"/>
      <c r="F346" s="492"/>
      <c r="G346" s="492"/>
      <c r="H346" s="492"/>
      <c r="I346" s="492"/>
      <c r="J346" s="492"/>
      <c r="K346" s="492"/>
      <c r="L346" s="73"/>
      <c r="M346" s="73"/>
    </row>
    <row r="347" spans="2:13" ht="21" customHeight="1" outlineLevel="1" thickBot="1">
      <c r="B347" s="73"/>
      <c r="C347" s="492"/>
      <c r="D347" s="492"/>
      <c r="E347" s="492"/>
      <c r="F347" s="492"/>
      <c r="G347" s="492"/>
      <c r="H347" s="492"/>
      <c r="I347" s="492"/>
      <c r="J347" s="492"/>
      <c r="K347" s="492"/>
      <c r="L347" s="73"/>
      <c r="M347" s="73"/>
    </row>
    <row r="348" spans="2:13" ht="21" customHeight="1" outlineLevel="1" thickBot="1">
      <c r="B348" s="73"/>
      <c r="C348" s="492"/>
      <c r="D348" s="492"/>
      <c r="E348" s="492"/>
      <c r="F348" s="492"/>
      <c r="G348" s="492"/>
      <c r="H348" s="492"/>
      <c r="I348" s="492"/>
      <c r="J348" s="492"/>
      <c r="K348" s="492"/>
      <c r="L348" s="73"/>
      <c r="M348" s="73"/>
    </row>
    <row r="349" spans="2:13" ht="21" customHeight="1" outlineLevel="1" thickBot="1">
      <c r="B349" s="73"/>
      <c r="C349" s="492"/>
      <c r="D349" s="492"/>
      <c r="E349" s="492"/>
      <c r="F349" s="492"/>
      <c r="G349" s="492"/>
      <c r="H349" s="492"/>
      <c r="I349" s="492"/>
      <c r="J349" s="492"/>
      <c r="K349" s="492"/>
      <c r="L349" s="73"/>
      <c r="M349" s="73"/>
    </row>
    <row r="350" spans="2:13" ht="21" customHeight="1" outlineLevel="1" thickBot="1">
      <c r="B350" s="73"/>
      <c r="C350" s="492"/>
      <c r="D350" s="492"/>
      <c r="E350" s="492"/>
      <c r="F350" s="492"/>
      <c r="G350" s="492"/>
      <c r="H350" s="492"/>
      <c r="I350" s="492"/>
      <c r="J350" s="492"/>
      <c r="K350" s="492"/>
      <c r="L350" s="73"/>
      <c r="M350" s="73"/>
    </row>
    <row r="351" spans="2:13" ht="21" customHeight="1" outlineLevel="1" thickBot="1">
      <c r="B351" s="73"/>
      <c r="C351" s="492"/>
      <c r="D351" s="492"/>
      <c r="E351" s="492"/>
      <c r="F351" s="492"/>
      <c r="G351" s="492"/>
      <c r="H351" s="492"/>
      <c r="I351" s="492"/>
      <c r="J351" s="492"/>
      <c r="K351" s="492"/>
      <c r="L351" s="73"/>
      <c r="M351" s="73"/>
    </row>
    <row r="352" spans="2:13" ht="21" customHeight="1" outlineLevel="1">
      <c r="B352" s="73"/>
      <c r="C352" s="139"/>
      <c r="D352" s="139"/>
      <c r="E352" s="139"/>
      <c r="F352" s="139"/>
      <c r="G352" s="139"/>
      <c r="H352" s="139"/>
      <c r="I352" s="139"/>
      <c r="J352" s="139"/>
      <c r="K352" s="139"/>
      <c r="L352" s="73"/>
      <c r="M352" s="73"/>
    </row>
    <row r="353" spans="2:13" ht="21" customHeight="1" outlineLevel="1">
      <c r="B353" s="73"/>
      <c r="C353" s="133" t="s">
        <v>536</v>
      </c>
      <c r="D353" s="73"/>
      <c r="E353" s="134"/>
      <c r="F353" s="73"/>
      <c r="G353" s="73"/>
      <c r="H353" s="73"/>
      <c r="I353" s="135"/>
      <c r="J353" s="136"/>
      <c r="K353" s="137"/>
      <c r="L353" s="73"/>
      <c r="M353" s="73"/>
    </row>
    <row r="354" spans="2:13" ht="21" customHeight="1" outlineLevel="1" thickBot="1">
      <c r="B354" s="73"/>
      <c r="C354" s="73"/>
      <c r="D354" s="73"/>
      <c r="E354" s="83"/>
      <c r="F354" s="73"/>
      <c r="G354" s="73"/>
      <c r="H354" s="73"/>
      <c r="I354" s="73"/>
      <c r="J354" s="73"/>
      <c r="K354" s="73"/>
      <c r="L354" s="73"/>
      <c r="M354" s="73"/>
    </row>
    <row r="355" spans="2:13" ht="21" customHeight="1" outlineLevel="1" thickBot="1">
      <c r="B355" s="73"/>
      <c r="C355" s="492"/>
      <c r="D355" s="492"/>
      <c r="E355" s="492"/>
      <c r="F355" s="492"/>
      <c r="G355" s="492"/>
      <c r="H355" s="492"/>
      <c r="I355" s="492"/>
      <c r="J355" s="492"/>
      <c r="K355" s="492"/>
      <c r="L355" s="73"/>
      <c r="M355" s="73"/>
    </row>
    <row r="356" spans="2:13" ht="21" customHeight="1" outlineLevel="1" thickBot="1">
      <c r="B356" s="73"/>
      <c r="C356" s="492"/>
      <c r="D356" s="492"/>
      <c r="E356" s="492"/>
      <c r="F356" s="492"/>
      <c r="G356" s="492"/>
      <c r="H356" s="492"/>
      <c r="I356" s="492"/>
      <c r="J356" s="492"/>
      <c r="K356" s="492"/>
      <c r="L356" s="73"/>
      <c r="M356" s="73"/>
    </row>
    <row r="357" spans="2:13" ht="21" customHeight="1" outlineLevel="1" thickBot="1">
      <c r="B357" s="73"/>
      <c r="C357" s="492"/>
      <c r="D357" s="492"/>
      <c r="E357" s="492"/>
      <c r="F357" s="492"/>
      <c r="G357" s="492"/>
      <c r="H357" s="492"/>
      <c r="I357" s="492"/>
      <c r="J357" s="492"/>
      <c r="K357" s="492"/>
      <c r="L357" s="73"/>
      <c r="M357" s="73"/>
    </row>
    <row r="358" spans="2:13" ht="21" customHeight="1" outlineLevel="1" thickBot="1">
      <c r="B358" s="73"/>
      <c r="C358" s="492"/>
      <c r="D358" s="492"/>
      <c r="E358" s="492"/>
      <c r="F358" s="492"/>
      <c r="G358" s="492"/>
      <c r="H358" s="492"/>
      <c r="I358" s="492"/>
      <c r="J358" s="492"/>
      <c r="K358" s="492"/>
      <c r="L358" s="73"/>
      <c r="M358" s="73"/>
    </row>
    <row r="359" spans="2:13" ht="21" customHeight="1" outlineLevel="1" thickBot="1">
      <c r="B359" s="73"/>
      <c r="C359" s="492"/>
      <c r="D359" s="492"/>
      <c r="E359" s="492"/>
      <c r="F359" s="492"/>
      <c r="G359" s="492"/>
      <c r="H359" s="492"/>
      <c r="I359" s="492"/>
      <c r="J359" s="492"/>
      <c r="K359" s="492"/>
      <c r="L359" s="73"/>
      <c r="M359" s="73"/>
    </row>
    <row r="360" spans="2:13" ht="21" customHeight="1" outlineLevel="1" thickBot="1">
      <c r="B360" s="73"/>
      <c r="C360" s="492"/>
      <c r="D360" s="492"/>
      <c r="E360" s="492"/>
      <c r="F360" s="492"/>
      <c r="G360" s="492"/>
      <c r="H360" s="492"/>
      <c r="I360" s="492"/>
      <c r="J360" s="492"/>
      <c r="K360" s="492"/>
      <c r="L360" s="73"/>
      <c r="M360" s="73"/>
    </row>
    <row r="361" spans="2:13" ht="21" customHeight="1" outlineLevel="1" thickBot="1">
      <c r="B361" s="73"/>
      <c r="C361" s="492"/>
      <c r="D361" s="492"/>
      <c r="E361" s="492"/>
      <c r="F361" s="492"/>
      <c r="G361" s="492"/>
      <c r="H361" s="492"/>
      <c r="I361" s="492"/>
      <c r="J361" s="492"/>
      <c r="K361" s="492"/>
      <c r="L361" s="73"/>
      <c r="M361" s="73"/>
    </row>
    <row r="362" spans="2:13" ht="21" customHeight="1" outlineLevel="1" thickBot="1">
      <c r="B362" s="73"/>
      <c r="C362" s="492"/>
      <c r="D362" s="492"/>
      <c r="E362" s="492"/>
      <c r="F362" s="492"/>
      <c r="G362" s="492"/>
      <c r="H362" s="492"/>
      <c r="I362" s="492"/>
      <c r="J362" s="492"/>
      <c r="K362" s="492"/>
      <c r="L362" s="73"/>
      <c r="M362" s="73"/>
    </row>
    <row r="363" spans="2:13" ht="21" customHeight="1" outlineLevel="1" thickBot="1">
      <c r="B363" s="73"/>
      <c r="C363" s="492"/>
      <c r="D363" s="492"/>
      <c r="E363" s="492"/>
      <c r="F363" s="492"/>
      <c r="G363" s="492"/>
      <c r="H363" s="492"/>
      <c r="I363" s="492"/>
      <c r="J363" s="492"/>
      <c r="K363" s="492"/>
      <c r="L363" s="73"/>
      <c r="M363" s="73"/>
    </row>
    <row r="364" spans="2:13" ht="21" customHeight="1" outlineLevel="1" thickBot="1">
      <c r="B364" s="73"/>
      <c r="C364" s="492"/>
      <c r="D364" s="492"/>
      <c r="E364" s="492"/>
      <c r="F364" s="492"/>
      <c r="G364" s="492"/>
      <c r="H364" s="492"/>
      <c r="I364" s="492"/>
      <c r="J364" s="492"/>
      <c r="K364" s="492"/>
      <c r="L364" s="73"/>
      <c r="M364" s="73"/>
    </row>
    <row r="365" spans="2:13" ht="21" customHeight="1" outlineLevel="1" thickBot="1">
      <c r="B365" s="73"/>
      <c r="C365" s="492"/>
      <c r="D365" s="492"/>
      <c r="E365" s="492"/>
      <c r="F365" s="492"/>
      <c r="G365" s="492"/>
      <c r="H365" s="492"/>
      <c r="I365" s="492"/>
      <c r="J365" s="492"/>
      <c r="K365" s="492"/>
      <c r="L365" s="73"/>
      <c r="M365" s="73"/>
    </row>
    <row r="366" spans="2:13" ht="21" customHeight="1" outlineLevel="1" thickBot="1">
      <c r="B366" s="73"/>
      <c r="C366" s="492"/>
      <c r="D366" s="492"/>
      <c r="E366" s="492"/>
      <c r="F366" s="492"/>
      <c r="G366" s="492"/>
      <c r="H366" s="492"/>
      <c r="I366" s="492"/>
      <c r="J366" s="492"/>
      <c r="K366" s="492"/>
      <c r="L366" s="73"/>
      <c r="M366" s="73"/>
    </row>
    <row r="367" spans="2:13" ht="21" customHeight="1" outlineLevel="1" thickBot="1">
      <c r="B367" s="73"/>
      <c r="C367" s="492"/>
      <c r="D367" s="492"/>
      <c r="E367" s="492"/>
      <c r="F367" s="492"/>
      <c r="G367" s="492"/>
      <c r="H367" s="492"/>
      <c r="I367" s="492"/>
      <c r="J367" s="492"/>
      <c r="K367" s="492"/>
      <c r="L367" s="73"/>
      <c r="M367" s="73"/>
    </row>
    <row r="368" spans="2:13" ht="21" customHeight="1" outlineLevel="1" thickBot="1">
      <c r="B368" s="73"/>
      <c r="C368" s="492"/>
      <c r="D368" s="492"/>
      <c r="E368" s="492"/>
      <c r="F368" s="492"/>
      <c r="G368" s="492"/>
      <c r="H368" s="492"/>
      <c r="I368" s="492"/>
      <c r="J368" s="492"/>
      <c r="K368" s="492"/>
      <c r="L368" s="73"/>
      <c r="M368" s="73"/>
    </row>
    <row r="369" spans="2:13" ht="21" customHeight="1" outlineLevel="1" thickBot="1">
      <c r="B369" s="73"/>
      <c r="C369" s="492"/>
      <c r="D369" s="492"/>
      <c r="E369" s="492"/>
      <c r="F369" s="492"/>
      <c r="G369" s="492"/>
      <c r="H369" s="492"/>
      <c r="I369" s="492"/>
      <c r="J369" s="492"/>
      <c r="K369" s="492"/>
      <c r="L369" s="73"/>
      <c r="M369" s="73"/>
    </row>
    <row r="370" spans="2:13" ht="21" customHeight="1" outlineLevel="1" thickBot="1">
      <c r="B370" s="73"/>
      <c r="C370" s="492"/>
      <c r="D370" s="492"/>
      <c r="E370" s="492"/>
      <c r="F370" s="492"/>
      <c r="G370" s="492"/>
      <c r="H370" s="492"/>
      <c r="I370" s="492"/>
      <c r="J370" s="492"/>
      <c r="K370" s="492"/>
      <c r="L370" s="73"/>
      <c r="M370" s="73"/>
    </row>
    <row r="371" spans="2:13" ht="21" customHeight="1" outlineLevel="1" thickBot="1">
      <c r="B371" s="73"/>
      <c r="C371" s="492"/>
      <c r="D371" s="492"/>
      <c r="E371" s="492"/>
      <c r="F371" s="492"/>
      <c r="G371" s="492"/>
      <c r="H371" s="492"/>
      <c r="I371" s="492"/>
      <c r="J371" s="492"/>
      <c r="K371" s="492"/>
      <c r="L371" s="73"/>
      <c r="M371" s="73"/>
    </row>
    <row r="372" spans="2:13" ht="21" customHeight="1" outlineLevel="1" thickBot="1">
      <c r="B372" s="73"/>
      <c r="C372" s="492"/>
      <c r="D372" s="492"/>
      <c r="E372" s="492"/>
      <c r="F372" s="492"/>
      <c r="G372" s="492"/>
      <c r="H372" s="492"/>
      <c r="I372" s="492"/>
      <c r="J372" s="492"/>
      <c r="K372" s="492"/>
      <c r="L372" s="73"/>
      <c r="M372" s="73"/>
    </row>
    <row r="373" spans="2:13" ht="21" customHeight="1" outlineLevel="1" thickBot="1">
      <c r="B373" s="73"/>
      <c r="C373" s="492"/>
      <c r="D373" s="492"/>
      <c r="E373" s="492"/>
      <c r="F373" s="492"/>
      <c r="G373" s="492"/>
      <c r="H373" s="492"/>
      <c r="I373" s="492"/>
      <c r="J373" s="492"/>
      <c r="K373" s="492"/>
      <c r="L373" s="73"/>
      <c r="M373" s="73"/>
    </row>
    <row r="374" spans="2:13" ht="21" customHeight="1" outlineLevel="1" thickBot="1">
      <c r="B374" s="73"/>
      <c r="C374" s="492"/>
      <c r="D374" s="492"/>
      <c r="E374" s="492"/>
      <c r="F374" s="492"/>
      <c r="G374" s="492"/>
      <c r="H374" s="492"/>
      <c r="I374" s="492"/>
      <c r="J374" s="492"/>
      <c r="K374" s="492"/>
      <c r="L374" s="73"/>
      <c r="M374" s="73"/>
    </row>
    <row r="375" spans="2:13" ht="21" customHeight="1" outlineLevel="1">
      <c r="B375" s="73"/>
      <c r="C375" s="139"/>
      <c r="D375" s="139"/>
      <c r="E375" s="139"/>
      <c r="F375" s="139"/>
      <c r="G375" s="139"/>
      <c r="H375" s="139"/>
      <c r="I375" s="139"/>
      <c r="J375" s="139"/>
      <c r="K375" s="139"/>
      <c r="L375" s="73"/>
      <c r="M375" s="73"/>
    </row>
    <row r="376" spans="2:13" ht="21" customHeight="1" outlineLevel="1">
      <c r="B376" s="73"/>
      <c r="C376" s="133" t="s">
        <v>537</v>
      </c>
      <c r="D376" s="73"/>
      <c r="E376" s="134"/>
      <c r="F376" s="73"/>
      <c r="G376" s="73"/>
      <c r="H376" s="73"/>
      <c r="I376" s="135"/>
      <c r="J376" s="136"/>
      <c r="K376" s="137"/>
      <c r="L376" s="73"/>
      <c r="M376" s="73"/>
    </row>
    <row r="377" spans="2:13" ht="21" customHeight="1" outlineLevel="1" thickBot="1">
      <c r="B377" s="73"/>
      <c r="C377" s="73"/>
      <c r="D377" s="73"/>
      <c r="E377" s="83"/>
      <c r="F377" s="73"/>
      <c r="G377" s="73"/>
      <c r="H377" s="73"/>
      <c r="I377" s="73"/>
      <c r="J377" s="73"/>
      <c r="K377" s="73"/>
      <c r="L377" s="73"/>
      <c r="M377" s="73"/>
    </row>
    <row r="378" spans="2:13" ht="21" customHeight="1" outlineLevel="1" thickBot="1">
      <c r="B378" s="73"/>
      <c r="C378" s="492"/>
      <c r="D378" s="492"/>
      <c r="E378" s="492"/>
      <c r="F378" s="492"/>
      <c r="G378" s="492"/>
      <c r="H378" s="492"/>
      <c r="I378" s="492"/>
      <c r="J378" s="492"/>
      <c r="K378" s="492"/>
      <c r="L378" s="73"/>
      <c r="M378" s="73"/>
    </row>
    <row r="379" spans="2:13" ht="21" customHeight="1" outlineLevel="1" thickBot="1">
      <c r="B379" s="73"/>
      <c r="C379" s="492"/>
      <c r="D379" s="492"/>
      <c r="E379" s="492"/>
      <c r="F379" s="492"/>
      <c r="G379" s="492"/>
      <c r="H379" s="492"/>
      <c r="I379" s="492"/>
      <c r="J379" s="492"/>
      <c r="K379" s="492"/>
      <c r="L379" s="73"/>
      <c r="M379" s="73"/>
    </row>
    <row r="380" spans="2:13" ht="21" customHeight="1" outlineLevel="1" thickBot="1">
      <c r="B380" s="73"/>
      <c r="C380" s="492"/>
      <c r="D380" s="492"/>
      <c r="E380" s="492"/>
      <c r="F380" s="492"/>
      <c r="G380" s="492"/>
      <c r="H380" s="492"/>
      <c r="I380" s="492"/>
      <c r="J380" s="492"/>
      <c r="K380" s="492"/>
      <c r="L380" s="73"/>
      <c r="M380" s="73"/>
    </row>
    <row r="381" spans="2:13" ht="21" customHeight="1" outlineLevel="1" thickBot="1">
      <c r="B381" s="73"/>
      <c r="C381" s="492"/>
      <c r="D381" s="492"/>
      <c r="E381" s="492"/>
      <c r="F381" s="492"/>
      <c r="G381" s="492"/>
      <c r="H381" s="492"/>
      <c r="I381" s="492"/>
      <c r="J381" s="492"/>
      <c r="K381" s="492"/>
      <c r="L381" s="73"/>
      <c r="M381" s="73"/>
    </row>
    <row r="382" spans="2:13" ht="21" customHeight="1" outlineLevel="1" thickBot="1">
      <c r="B382" s="73"/>
      <c r="C382" s="492"/>
      <c r="D382" s="492"/>
      <c r="E382" s="492"/>
      <c r="F382" s="492"/>
      <c r="G382" s="492"/>
      <c r="H382" s="492"/>
      <c r="I382" s="492"/>
      <c r="J382" s="492"/>
      <c r="K382" s="492"/>
      <c r="L382" s="73"/>
      <c r="M382" s="73"/>
    </row>
    <row r="383" spans="2:13" ht="21" customHeight="1" outlineLevel="1" thickBot="1">
      <c r="B383" s="73"/>
      <c r="C383" s="492"/>
      <c r="D383" s="492"/>
      <c r="E383" s="492"/>
      <c r="F383" s="492"/>
      <c r="G383" s="492"/>
      <c r="H383" s="492"/>
      <c r="I383" s="492"/>
      <c r="J383" s="492"/>
      <c r="K383" s="492"/>
      <c r="L383" s="73"/>
      <c r="M383" s="73"/>
    </row>
    <row r="384" spans="2:13" ht="21" customHeight="1" outlineLevel="1" thickBot="1">
      <c r="B384" s="73"/>
      <c r="C384" s="492"/>
      <c r="D384" s="492"/>
      <c r="E384" s="492"/>
      <c r="F384" s="492"/>
      <c r="G384" s="492"/>
      <c r="H384" s="492"/>
      <c r="I384" s="492"/>
      <c r="J384" s="492"/>
      <c r="K384" s="492"/>
      <c r="L384" s="73"/>
      <c r="M384" s="73"/>
    </row>
    <row r="385" spans="2:13" ht="21" customHeight="1" outlineLevel="1" thickBot="1">
      <c r="B385" s="73"/>
      <c r="C385" s="492"/>
      <c r="D385" s="492"/>
      <c r="E385" s="492"/>
      <c r="F385" s="492"/>
      <c r="G385" s="492"/>
      <c r="H385" s="492"/>
      <c r="I385" s="492"/>
      <c r="J385" s="492"/>
      <c r="K385" s="492"/>
      <c r="L385" s="73"/>
      <c r="M385" s="73"/>
    </row>
    <row r="386" spans="2:13" ht="21" customHeight="1" outlineLevel="1" thickBot="1">
      <c r="B386" s="73"/>
      <c r="C386" s="492"/>
      <c r="D386" s="492"/>
      <c r="E386" s="492"/>
      <c r="F386" s="492"/>
      <c r="G386" s="492"/>
      <c r="H386" s="492"/>
      <c r="I386" s="492"/>
      <c r="J386" s="492"/>
      <c r="K386" s="492"/>
      <c r="L386" s="73"/>
      <c r="M386" s="73"/>
    </row>
    <row r="387" spans="2:13" ht="21" customHeight="1" outlineLevel="1" thickBot="1">
      <c r="B387" s="73"/>
      <c r="C387" s="492"/>
      <c r="D387" s="492"/>
      <c r="E387" s="492"/>
      <c r="F387" s="492"/>
      <c r="G387" s="492"/>
      <c r="H387" s="492"/>
      <c r="I387" s="492"/>
      <c r="J387" s="492"/>
      <c r="K387" s="492"/>
      <c r="L387" s="73"/>
      <c r="M387" s="73"/>
    </row>
    <row r="388" spans="2:13" ht="21" customHeight="1" outlineLevel="1" thickBot="1">
      <c r="B388" s="73"/>
      <c r="C388" s="492"/>
      <c r="D388" s="492"/>
      <c r="E388" s="492"/>
      <c r="F388" s="492"/>
      <c r="G388" s="492"/>
      <c r="H388" s="492"/>
      <c r="I388" s="492"/>
      <c r="J388" s="492"/>
      <c r="K388" s="492"/>
      <c r="L388" s="73"/>
      <c r="M388" s="73"/>
    </row>
    <row r="389" spans="2:13" ht="21" customHeight="1" outlineLevel="1" thickBot="1">
      <c r="B389" s="73"/>
      <c r="C389" s="492"/>
      <c r="D389" s="492"/>
      <c r="E389" s="492"/>
      <c r="F389" s="492"/>
      <c r="G389" s="492"/>
      <c r="H389" s="492"/>
      <c r="I389" s="492"/>
      <c r="J389" s="492"/>
      <c r="K389" s="492"/>
      <c r="L389" s="73"/>
      <c r="M389" s="73"/>
    </row>
    <row r="390" spans="2:13" ht="21" customHeight="1" outlineLevel="1" thickBot="1">
      <c r="B390" s="73"/>
      <c r="C390" s="492"/>
      <c r="D390" s="492"/>
      <c r="E390" s="492"/>
      <c r="F390" s="492"/>
      <c r="G390" s="492"/>
      <c r="H390" s="492"/>
      <c r="I390" s="492"/>
      <c r="J390" s="492"/>
      <c r="K390" s="492"/>
      <c r="L390" s="73"/>
      <c r="M390" s="73"/>
    </row>
    <row r="391" spans="2:13" ht="21" customHeight="1" outlineLevel="1" thickBot="1">
      <c r="B391" s="73"/>
      <c r="C391" s="492"/>
      <c r="D391" s="492"/>
      <c r="E391" s="492"/>
      <c r="F391" s="492"/>
      <c r="G391" s="492"/>
      <c r="H391" s="492"/>
      <c r="I391" s="492"/>
      <c r="J391" s="492"/>
      <c r="K391" s="492"/>
      <c r="L391" s="73"/>
      <c r="M391" s="73"/>
    </row>
    <row r="392" spans="2:13" ht="21" customHeight="1" outlineLevel="1" thickBot="1">
      <c r="B392" s="73"/>
      <c r="C392" s="492"/>
      <c r="D392" s="492"/>
      <c r="E392" s="492"/>
      <c r="F392" s="492"/>
      <c r="G392" s="492"/>
      <c r="H392" s="492"/>
      <c r="I392" s="492"/>
      <c r="J392" s="492"/>
      <c r="K392" s="492"/>
      <c r="L392" s="73"/>
      <c r="M392" s="73"/>
    </row>
    <row r="393" spans="2:13" ht="21" customHeight="1" outlineLevel="1" thickBot="1">
      <c r="B393" s="73"/>
      <c r="C393" s="492"/>
      <c r="D393" s="492"/>
      <c r="E393" s="492"/>
      <c r="F393" s="492"/>
      <c r="G393" s="492"/>
      <c r="H393" s="492"/>
      <c r="I393" s="492"/>
      <c r="J393" s="492"/>
      <c r="K393" s="492"/>
      <c r="L393" s="73"/>
      <c r="M393" s="73"/>
    </row>
    <row r="394" spans="2:13" ht="21" customHeight="1" outlineLevel="1" thickBot="1">
      <c r="B394" s="73"/>
      <c r="C394" s="492"/>
      <c r="D394" s="492"/>
      <c r="E394" s="492"/>
      <c r="F394" s="492"/>
      <c r="G394" s="492"/>
      <c r="H394" s="492"/>
      <c r="I394" s="492"/>
      <c r="J394" s="492"/>
      <c r="K394" s="492"/>
      <c r="L394" s="73"/>
      <c r="M394" s="73"/>
    </row>
    <row r="395" spans="2:13" ht="21" customHeight="1" outlineLevel="1" thickBot="1">
      <c r="B395" s="73"/>
      <c r="C395" s="492"/>
      <c r="D395" s="492"/>
      <c r="E395" s="492"/>
      <c r="F395" s="492"/>
      <c r="G395" s="492"/>
      <c r="H395" s="492"/>
      <c r="I395" s="492"/>
      <c r="J395" s="492"/>
      <c r="K395" s="492"/>
      <c r="L395" s="73"/>
      <c r="M395" s="73"/>
    </row>
    <row r="396" spans="2:13" ht="21" customHeight="1" outlineLevel="1" thickBot="1">
      <c r="B396" s="73"/>
      <c r="C396" s="492"/>
      <c r="D396" s="492"/>
      <c r="E396" s="492"/>
      <c r="F396" s="492"/>
      <c r="G396" s="492"/>
      <c r="H396" s="492"/>
      <c r="I396" s="492"/>
      <c r="J396" s="492"/>
      <c r="K396" s="492"/>
      <c r="L396" s="73"/>
      <c r="M396" s="73"/>
    </row>
    <row r="397" spans="2:13" ht="21" customHeight="1" outlineLevel="1" thickBot="1">
      <c r="B397" s="73"/>
      <c r="C397" s="492"/>
      <c r="D397" s="492"/>
      <c r="E397" s="492"/>
      <c r="F397" s="492"/>
      <c r="G397" s="492"/>
      <c r="H397" s="492"/>
      <c r="I397" s="492"/>
      <c r="J397" s="492"/>
      <c r="K397" s="492"/>
      <c r="L397" s="73"/>
      <c r="M397" s="73"/>
    </row>
    <row r="398" spans="2:13" ht="21" customHeight="1" outlineLevel="1">
      <c r="B398" s="73"/>
      <c r="C398" s="139"/>
      <c r="D398" s="139"/>
      <c r="E398" s="139"/>
      <c r="F398" s="139"/>
      <c r="G398" s="139"/>
      <c r="H398" s="139"/>
      <c r="I398" s="139"/>
      <c r="J398" s="139"/>
      <c r="K398" s="139"/>
      <c r="L398" s="73"/>
      <c r="M398" s="73"/>
    </row>
    <row r="399" spans="2:13" ht="21" customHeight="1" outlineLevel="1">
      <c r="B399" s="73"/>
      <c r="C399" s="133" t="s">
        <v>538</v>
      </c>
      <c r="D399" s="73"/>
      <c r="E399" s="134"/>
      <c r="F399" s="73"/>
      <c r="G399" s="73"/>
      <c r="H399" s="73"/>
      <c r="I399" s="135"/>
      <c r="J399" s="136"/>
      <c r="K399" s="137"/>
      <c r="L399" s="73"/>
      <c r="M399" s="73"/>
    </row>
    <row r="400" spans="2:13" ht="21" customHeight="1" outlineLevel="1" thickBot="1">
      <c r="B400" s="73"/>
      <c r="C400" s="73"/>
      <c r="D400" s="73"/>
      <c r="E400" s="83"/>
      <c r="F400" s="73"/>
      <c r="G400" s="73"/>
      <c r="H400" s="73"/>
      <c r="I400" s="73"/>
      <c r="J400" s="73"/>
      <c r="K400" s="73"/>
      <c r="L400" s="73"/>
      <c r="M400" s="73"/>
    </row>
    <row r="401" spans="2:13" ht="21" customHeight="1" outlineLevel="1" thickBot="1">
      <c r="B401" s="73"/>
      <c r="C401" s="492"/>
      <c r="D401" s="492"/>
      <c r="E401" s="492"/>
      <c r="F401" s="492"/>
      <c r="G401" s="492"/>
      <c r="H401" s="492"/>
      <c r="I401" s="492"/>
      <c r="J401" s="492"/>
      <c r="K401" s="492"/>
      <c r="L401" s="73"/>
      <c r="M401" s="73"/>
    </row>
    <row r="402" spans="2:13" ht="21" customHeight="1" outlineLevel="1" thickBot="1">
      <c r="B402" s="73"/>
      <c r="C402" s="492"/>
      <c r="D402" s="492"/>
      <c r="E402" s="492"/>
      <c r="F402" s="492"/>
      <c r="G402" s="492"/>
      <c r="H402" s="492"/>
      <c r="I402" s="492"/>
      <c r="J402" s="492"/>
      <c r="K402" s="492"/>
      <c r="L402" s="73"/>
      <c r="M402" s="73"/>
    </row>
    <row r="403" spans="2:13" ht="21" customHeight="1" outlineLevel="1" thickBot="1">
      <c r="B403" s="73"/>
      <c r="C403" s="492"/>
      <c r="D403" s="492"/>
      <c r="E403" s="492"/>
      <c r="F403" s="492"/>
      <c r="G403" s="492"/>
      <c r="H403" s="492"/>
      <c r="I403" s="492"/>
      <c r="J403" s="492"/>
      <c r="K403" s="492"/>
      <c r="L403" s="73"/>
      <c r="M403" s="73"/>
    </row>
    <row r="404" spans="2:13" ht="21" customHeight="1" outlineLevel="1" thickBot="1">
      <c r="B404" s="73"/>
      <c r="C404" s="492"/>
      <c r="D404" s="492"/>
      <c r="E404" s="492"/>
      <c r="F404" s="492"/>
      <c r="G404" s="492"/>
      <c r="H404" s="492"/>
      <c r="I404" s="492"/>
      <c r="J404" s="492"/>
      <c r="K404" s="492"/>
      <c r="L404" s="73"/>
      <c r="M404" s="73"/>
    </row>
    <row r="405" spans="2:13" ht="21" customHeight="1" outlineLevel="1" thickBot="1">
      <c r="B405" s="73"/>
      <c r="C405" s="492"/>
      <c r="D405" s="492"/>
      <c r="E405" s="492"/>
      <c r="F405" s="492"/>
      <c r="G405" s="492"/>
      <c r="H405" s="492"/>
      <c r="I405" s="492"/>
      <c r="J405" s="492"/>
      <c r="K405" s="492"/>
      <c r="L405" s="73"/>
      <c r="M405" s="73"/>
    </row>
    <row r="406" spans="2:13" ht="21" customHeight="1" outlineLevel="1" thickBot="1">
      <c r="B406" s="73"/>
      <c r="C406" s="492"/>
      <c r="D406" s="492"/>
      <c r="E406" s="492"/>
      <c r="F406" s="492"/>
      <c r="G406" s="492"/>
      <c r="H406" s="492"/>
      <c r="I406" s="492"/>
      <c r="J406" s="492"/>
      <c r="K406" s="492"/>
      <c r="L406" s="73"/>
      <c r="M406" s="73"/>
    </row>
    <row r="407" spans="2:13" ht="21" customHeight="1" outlineLevel="1" thickBot="1">
      <c r="B407" s="73"/>
      <c r="C407" s="492"/>
      <c r="D407" s="492"/>
      <c r="E407" s="492"/>
      <c r="F407" s="492"/>
      <c r="G407" s="492"/>
      <c r="H407" s="492"/>
      <c r="I407" s="492"/>
      <c r="J407" s="492"/>
      <c r="K407" s="492"/>
      <c r="L407" s="73"/>
      <c r="M407" s="73"/>
    </row>
    <row r="408" spans="2:13" ht="21" customHeight="1" outlineLevel="1" thickBot="1">
      <c r="B408" s="73"/>
      <c r="C408" s="492"/>
      <c r="D408" s="492"/>
      <c r="E408" s="492"/>
      <c r="F408" s="492"/>
      <c r="G408" s="492"/>
      <c r="H408" s="492"/>
      <c r="I408" s="492"/>
      <c r="J408" s="492"/>
      <c r="K408" s="492"/>
      <c r="L408" s="73"/>
      <c r="M408" s="73"/>
    </row>
    <row r="409" spans="2:13" ht="21" customHeight="1" outlineLevel="1" thickBot="1">
      <c r="B409" s="73"/>
      <c r="C409" s="492"/>
      <c r="D409" s="492"/>
      <c r="E409" s="492"/>
      <c r="F409" s="492"/>
      <c r="G409" s="492"/>
      <c r="H409" s="492"/>
      <c r="I409" s="492"/>
      <c r="J409" s="492"/>
      <c r="K409" s="492"/>
      <c r="L409" s="73"/>
      <c r="M409" s="73"/>
    </row>
    <row r="410" spans="2:13" ht="21" customHeight="1" outlineLevel="1" thickBot="1">
      <c r="B410" s="73"/>
      <c r="C410" s="492"/>
      <c r="D410" s="492"/>
      <c r="E410" s="492"/>
      <c r="F410" s="492"/>
      <c r="G410" s="492"/>
      <c r="H410" s="492"/>
      <c r="I410" s="492"/>
      <c r="J410" s="492"/>
      <c r="K410" s="492"/>
      <c r="L410" s="73"/>
      <c r="M410" s="73"/>
    </row>
    <row r="411" spans="2:13" ht="21" customHeight="1" outlineLevel="1" thickBot="1">
      <c r="B411" s="73"/>
      <c r="C411" s="492"/>
      <c r="D411" s="492"/>
      <c r="E411" s="492"/>
      <c r="F411" s="492"/>
      <c r="G411" s="492"/>
      <c r="H411" s="492"/>
      <c r="I411" s="492"/>
      <c r="J411" s="492"/>
      <c r="K411" s="492"/>
      <c r="L411" s="73"/>
      <c r="M411" s="73"/>
    </row>
    <row r="412" spans="2:13" ht="21" customHeight="1" outlineLevel="1" thickBot="1">
      <c r="B412" s="73"/>
      <c r="C412" s="492"/>
      <c r="D412" s="492"/>
      <c r="E412" s="492"/>
      <c r="F412" s="492"/>
      <c r="G412" s="492"/>
      <c r="H412" s="492"/>
      <c r="I412" s="492"/>
      <c r="J412" s="492"/>
      <c r="K412" s="492"/>
      <c r="L412" s="73"/>
      <c r="M412" s="73"/>
    </row>
    <row r="413" spans="2:13" ht="21" customHeight="1" outlineLevel="1" thickBot="1">
      <c r="B413" s="73"/>
      <c r="C413" s="492"/>
      <c r="D413" s="492"/>
      <c r="E413" s="492"/>
      <c r="F413" s="492"/>
      <c r="G413" s="492"/>
      <c r="H413" s="492"/>
      <c r="I413" s="492"/>
      <c r="J413" s="492"/>
      <c r="K413" s="492"/>
      <c r="L413" s="73"/>
      <c r="M413" s="73"/>
    </row>
    <row r="414" spans="2:13" ht="21" customHeight="1" outlineLevel="1" thickBot="1">
      <c r="B414" s="73"/>
      <c r="C414" s="492"/>
      <c r="D414" s="492"/>
      <c r="E414" s="492"/>
      <c r="F414" s="492"/>
      <c r="G414" s="492"/>
      <c r="H414" s="492"/>
      <c r="I414" s="492"/>
      <c r="J414" s="492"/>
      <c r="K414" s="492"/>
      <c r="L414" s="73"/>
      <c r="M414" s="73"/>
    </row>
    <row r="415" spans="2:13" ht="21" customHeight="1" outlineLevel="1" thickBot="1">
      <c r="B415" s="73"/>
      <c r="C415" s="492"/>
      <c r="D415" s="492"/>
      <c r="E415" s="492"/>
      <c r="F415" s="492"/>
      <c r="G415" s="492"/>
      <c r="H415" s="492"/>
      <c r="I415" s="492"/>
      <c r="J415" s="492"/>
      <c r="K415" s="492"/>
      <c r="L415" s="73"/>
      <c r="M415" s="73"/>
    </row>
    <row r="416" spans="2:13" ht="21" customHeight="1" outlineLevel="1" thickBot="1">
      <c r="B416" s="73"/>
      <c r="C416" s="492"/>
      <c r="D416" s="492"/>
      <c r="E416" s="492"/>
      <c r="F416" s="492"/>
      <c r="G416" s="492"/>
      <c r="H416" s="492"/>
      <c r="I416" s="492"/>
      <c r="J416" s="492"/>
      <c r="K416" s="492"/>
      <c r="L416" s="73"/>
      <c r="M416" s="73"/>
    </row>
    <row r="417" spans="2:13" ht="21" customHeight="1" outlineLevel="1" thickBot="1">
      <c r="B417" s="73"/>
      <c r="C417" s="492"/>
      <c r="D417" s="492"/>
      <c r="E417" s="492"/>
      <c r="F417" s="492"/>
      <c r="G417" s="492"/>
      <c r="H417" s="492"/>
      <c r="I417" s="492"/>
      <c r="J417" s="492"/>
      <c r="K417" s="492"/>
      <c r="L417" s="73"/>
      <c r="M417" s="73"/>
    </row>
    <row r="418" spans="2:13" ht="21" customHeight="1" outlineLevel="1" thickBot="1">
      <c r="B418" s="73"/>
      <c r="C418" s="492"/>
      <c r="D418" s="492"/>
      <c r="E418" s="492"/>
      <c r="F418" s="492"/>
      <c r="G418" s="492"/>
      <c r="H418" s="492"/>
      <c r="I418" s="492"/>
      <c r="J418" s="492"/>
      <c r="K418" s="492"/>
      <c r="L418" s="73"/>
      <c r="M418" s="73"/>
    </row>
    <row r="419" spans="2:13" ht="21" customHeight="1" outlineLevel="1" thickBot="1">
      <c r="B419" s="73"/>
      <c r="C419" s="492"/>
      <c r="D419" s="492"/>
      <c r="E419" s="492"/>
      <c r="F419" s="492"/>
      <c r="G419" s="492"/>
      <c r="H419" s="492"/>
      <c r="I419" s="492"/>
      <c r="J419" s="492"/>
      <c r="K419" s="492"/>
      <c r="L419" s="73"/>
      <c r="M419" s="73"/>
    </row>
    <row r="420" spans="2:13" ht="21" customHeight="1" outlineLevel="1" thickBot="1">
      <c r="B420" s="73"/>
      <c r="C420" s="492"/>
      <c r="D420" s="492"/>
      <c r="E420" s="492"/>
      <c r="F420" s="492"/>
      <c r="G420" s="492"/>
      <c r="H420" s="492"/>
      <c r="I420" s="492"/>
      <c r="J420" s="492"/>
      <c r="K420" s="492"/>
      <c r="L420" s="73"/>
      <c r="M420" s="73"/>
    </row>
    <row r="421" spans="2:13" ht="21" customHeight="1" outlineLevel="1">
      <c r="B421" s="73"/>
      <c r="C421" s="139"/>
      <c r="D421" s="139"/>
      <c r="E421" s="139"/>
      <c r="F421" s="139"/>
      <c r="G421" s="139"/>
      <c r="H421" s="139"/>
      <c r="I421" s="139"/>
      <c r="J421" s="139"/>
      <c r="K421" s="139"/>
      <c r="L421" s="73"/>
      <c r="M421" s="73"/>
    </row>
    <row r="422" spans="2:13" ht="21" customHeight="1" outlineLevel="1">
      <c r="B422" s="73"/>
      <c r="C422" s="133" t="s">
        <v>539</v>
      </c>
      <c r="D422" s="73"/>
      <c r="E422" s="134"/>
      <c r="F422" s="73"/>
      <c r="G422" s="73"/>
      <c r="H422" s="73"/>
      <c r="I422" s="135"/>
      <c r="J422" s="136"/>
      <c r="K422" s="137"/>
      <c r="L422" s="73"/>
      <c r="M422" s="73"/>
    </row>
    <row r="423" spans="2:13" ht="21" customHeight="1" outlineLevel="1" thickBot="1">
      <c r="B423" s="73"/>
      <c r="C423" s="73"/>
      <c r="D423" s="73"/>
      <c r="E423" s="83"/>
      <c r="F423" s="73"/>
      <c r="G423" s="73"/>
      <c r="H423" s="73"/>
      <c r="I423" s="73"/>
      <c r="J423" s="73"/>
      <c r="K423" s="73"/>
      <c r="L423" s="73"/>
      <c r="M423" s="73"/>
    </row>
    <row r="424" spans="2:13" ht="21" customHeight="1" outlineLevel="1" thickBot="1">
      <c r="B424" s="73"/>
      <c r="C424" s="492"/>
      <c r="D424" s="492"/>
      <c r="E424" s="492"/>
      <c r="F424" s="492"/>
      <c r="G424" s="492"/>
      <c r="H424" s="492"/>
      <c r="I424" s="492"/>
      <c r="J424" s="492"/>
      <c r="K424" s="492"/>
      <c r="L424" s="73"/>
      <c r="M424" s="73"/>
    </row>
    <row r="425" spans="2:13" ht="21" customHeight="1" outlineLevel="1" thickBot="1">
      <c r="B425" s="73"/>
      <c r="C425" s="492"/>
      <c r="D425" s="492"/>
      <c r="E425" s="492"/>
      <c r="F425" s="492"/>
      <c r="G425" s="492"/>
      <c r="H425" s="492"/>
      <c r="I425" s="492"/>
      <c r="J425" s="492"/>
      <c r="K425" s="492"/>
      <c r="L425" s="73"/>
      <c r="M425" s="73"/>
    </row>
    <row r="426" spans="2:13" ht="21" customHeight="1" outlineLevel="1" thickBot="1">
      <c r="B426" s="73"/>
      <c r="C426" s="492"/>
      <c r="D426" s="492"/>
      <c r="E426" s="492"/>
      <c r="F426" s="492"/>
      <c r="G426" s="492"/>
      <c r="H426" s="492"/>
      <c r="I426" s="492"/>
      <c r="J426" s="492"/>
      <c r="K426" s="492"/>
      <c r="L426" s="73"/>
      <c r="M426" s="73"/>
    </row>
    <row r="427" spans="2:13" ht="21" customHeight="1" outlineLevel="1" thickBot="1">
      <c r="B427" s="73"/>
      <c r="C427" s="492"/>
      <c r="D427" s="492"/>
      <c r="E427" s="492"/>
      <c r="F427" s="492"/>
      <c r="G427" s="492"/>
      <c r="H427" s="492"/>
      <c r="I427" s="492"/>
      <c r="J427" s="492"/>
      <c r="K427" s="492"/>
      <c r="L427" s="73"/>
      <c r="M427" s="73"/>
    </row>
    <row r="428" spans="2:13" ht="21" customHeight="1" outlineLevel="1" thickBot="1">
      <c r="B428" s="73"/>
      <c r="C428" s="492"/>
      <c r="D428" s="492"/>
      <c r="E428" s="492"/>
      <c r="F428" s="492"/>
      <c r="G428" s="492"/>
      <c r="H428" s="492"/>
      <c r="I428" s="492"/>
      <c r="J428" s="492"/>
      <c r="K428" s="492"/>
      <c r="L428" s="73"/>
      <c r="M428" s="73"/>
    </row>
    <row r="429" spans="2:13" ht="21" customHeight="1" outlineLevel="1" thickBot="1">
      <c r="B429" s="73"/>
      <c r="C429" s="492"/>
      <c r="D429" s="492"/>
      <c r="E429" s="492"/>
      <c r="F429" s="492"/>
      <c r="G429" s="492"/>
      <c r="H429" s="492"/>
      <c r="I429" s="492"/>
      <c r="J429" s="492"/>
      <c r="K429" s="492"/>
      <c r="L429" s="73"/>
      <c r="M429" s="73"/>
    </row>
    <row r="430" spans="2:13" ht="21" customHeight="1" outlineLevel="1" thickBot="1">
      <c r="B430" s="73"/>
      <c r="C430" s="492"/>
      <c r="D430" s="492"/>
      <c r="E430" s="492"/>
      <c r="F430" s="492"/>
      <c r="G430" s="492"/>
      <c r="H430" s="492"/>
      <c r="I430" s="492"/>
      <c r="J430" s="492"/>
      <c r="K430" s="492"/>
      <c r="L430" s="73"/>
      <c r="M430" s="73"/>
    </row>
    <row r="431" spans="2:13" ht="21" customHeight="1" outlineLevel="1" thickBot="1">
      <c r="B431" s="73"/>
      <c r="C431" s="492"/>
      <c r="D431" s="492"/>
      <c r="E431" s="492"/>
      <c r="F431" s="492"/>
      <c r="G431" s="492"/>
      <c r="H431" s="492"/>
      <c r="I431" s="492"/>
      <c r="J431" s="492"/>
      <c r="K431" s="492"/>
      <c r="L431" s="73"/>
      <c r="M431" s="73"/>
    </row>
    <row r="432" spans="2:13" ht="21" customHeight="1" outlineLevel="1" thickBot="1">
      <c r="B432" s="73"/>
      <c r="C432" s="492"/>
      <c r="D432" s="492"/>
      <c r="E432" s="492"/>
      <c r="F432" s="492"/>
      <c r="G432" s="492"/>
      <c r="H432" s="492"/>
      <c r="I432" s="492"/>
      <c r="J432" s="492"/>
      <c r="K432" s="492"/>
      <c r="L432" s="73"/>
      <c r="M432" s="73"/>
    </row>
    <row r="433" spans="2:13" ht="21" customHeight="1" outlineLevel="1" thickBot="1">
      <c r="B433" s="73"/>
      <c r="C433" s="492"/>
      <c r="D433" s="492"/>
      <c r="E433" s="492"/>
      <c r="F433" s="492"/>
      <c r="G433" s="492"/>
      <c r="H433" s="492"/>
      <c r="I433" s="492"/>
      <c r="J433" s="492"/>
      <c r="K433" s="492"/>
      <c r="L433" s="73"/>
      <c r="M433" s="73"/>
    </row>
    <row r="434" spans="2:13" ht="21" customHeight="1" outlineLevel="1" thickBot="1">
      <c r="B434" s="73"/>
      <c r="C434" s="492"/>
      <c r="D434" s="492"/>
      <c r="E434" s="492"/>
      <c r="F434" s="492"/>
      <c r="G434" s="492"/>
      <c r="H434" s="492"/>
      <c r="I434" s="492"/>
      <c r="J434" s="492"/>
      <c r="K434" s="492"/>
      <c r="L434" s="73"/>
      <c r="M434" s="73"/>
    </row>
    <row r="435" spans="2:13" ht="21" customHeight="1" outlineLevel="1" thickBot="1">
      <c r="B435" s="73"/>
      <c r="C435" s="492"/>
      <c r="D435" s="492"/>
      <c r="E435" s="492"/>
      <c r="F435" s="492"/>
      <c r="G435" s="492"/>
      <c r="H435" s="492"/>
      <c r="I435" s="492"/>
      <c r="J435" s="492"/>
      <c r="K435" s="492"/>
      <c r="L435" s="73"/>
      <c r="M435" s="73"/>
    </row>
    <row r="436" spans="2:13" ht="21" customHeight="1" outlineLevel="1" thickBot="1">
      <c r="B436" s="73"/>
      <c r="C436" s="492"/>
      <c r="D436" s="492"/>
      <c r="E436" s="492"/>
      <c r="F436" s="492"/>
      <c r="G436" s="492"/>
      <c r="H436" s="492"/>
      <c r="I436" s="492"/>
      <c r="J436" s="492"/>
      <c r="K436" s="492"/>
      <c r="L436" s="73"/>
      <c r="M436" s="73"/>
    </row>
    <row r="437" spans="2:13" ht="21" customHeight="1" outlineLevel="1" thickBot="1">
      <c r="B437" s="73"/>
      <c r="C437" s="492"/>
      <c r="D437" s="492"/>
      <c r="E437" s="492"/>
      <c r="F437" s="492"/>
      <c r="G437" s="492"/>
      <c r="H437" s="492"/>
      <c r="I437" s="492"/>
      <c r="J437" s="492"/>
      <c r="K437" s="492"/>
      <c r="L437" s="73"/>
      <c r="M437" s="73"/>
    </row>
    <row r="438" spans="2:13" ht="21" customHeight="1" outlineLevel="1" thickBot="1">
      <c r="B438" s="73"/>
      <c r="C438" s="492"/>
      <c r="D438" s="492"/>
      <c r="E438" s="492"/>
      <c r="F438" s="492"/>
      <c r="G438" s="492"/>
      <c r="H438" s="492"/>
      <c r="I438" s="492"/>
      <c r="J438" s="492"/>
      <c r="K438" s="492"/>
      <c r="L438" s="73"/>
      <c r="M438" s="73"/>
    </row>
    <row r="439" spans="2:13" ht="21" customHeight="1" outlineLevel="1" thickBot="1">
      <c r="B439" s="73"/>
      <c r="C439" s="492"/>
      <c r="D439" s="492"/>
      <c r="E439" s="492"/>
      <c r="F439" s="492"/>
      <c r="G439" s="492"/>
      <c r="H439" s="492"/>
      <c r="I439" s="492"/>
      <c r="J439" s="492"/>
      <c r="K439" s="492"/>
      <c r="L439" s="73"/>
      <c r="M439" s="73"/>
    </row>
    <row r="440" spans="2:13" ht="21" customHeight="1" outlineLevel="1" thickBot="1">
      <c r="B440" s="73"/>
      <c r="C440" s="492"/>
      <c r="D440" s="492"/>
      <c r="E440" s="492"/>
      <c r="F440" s="492"/>
      <c r="G440" s="492"/>
      <c r="H440" s="492"/>
      <c r="I440" s="492"/>
      <c r="J440" s="492"/>
      <c r="K440" s="492"/>
      <c r="L440" s="73"/>
      <c r="M440" s="73"/>
    </row>
    <row r="441" spans="2:13" ht="21" customHeight="1" outlineLevel="1" thickBot="1">
      <c r="B441" s="73"/>
      <c r="C441" s="492"/>
      <c r="D441" s="492"/>
      <c r="E441" s="492"/>
      <c r="F441" s="492"/>
      <c r="G441" s="492"/>
      <c r="H441" s="492"/>
      <c r="I441" s="492"/>
      <c r="J441" s="492"/>
      <c r="K441" s="492"/>
      <c r="L441" s="73"/>
      <c r="M441" s="73"/>
    </row>
    <row r="442" spans="2:13" ht="21" customHeight="1" outlineLevel="1" thickBot="1">
      <c r="B442" s="73"/>
      <c r="C442" s="492"/>
      <c r="D442" s="492"/>
      <c r="E442" s="492"/>
      <c r="F442" s="492"/>
      <c r="G442" s="492"/>
      <c r="H442" s="492"/>
      <c r="I442" s="492"/>
      <c r="J442" s="492"/>
      <c r="K442" s="492"/>
      <c r="L442" s="73"/>
      <c r="M442" s="73"/>
    </row>
    <row r="443" spans="2:13" ht="21" customHeight="1" outlineLevel="1" thickBot="1">
      <c r="B443" s="73"/>
      <c r="C443" s="492"/>
      <c r="D443" s="492"/>
      <c r="E443" s="492"/>
      <c r="F443" s="492"/>
      <c r="G443" s="492"/>
      <c r="H443" s="492"/>
      <c r="I443" s="492"/>
      <c r="J443" s="492"/>
      <c r="K443" s="492"/>
      <c r="L443" s="73"/>
      <c r="M443" s="73"/>
    </row>
    <row r="444" spans="2:13" ht="21" customHeight="1" outlineLevel="1">
      <c r="B444" s="73"/>
      <c r="C444" s="139"/>
      <c r="D444" s="139"/>
      <c r="E444" s="139"/>
      <c r="F444" s="139"/>
      <c r="G444" s="139"/>
      <c r="H444" s="139"/>
      <c r="I444" s="139"/>
      <c r="J444" s="139"/>
      <c r="K444" s="139"/>
      <c r="L444" s="73"/>
      <c r="M444" s="73"/>
    </row>
    <row r="445" spans="2:13" ht="21" customHeight="1" outlineLevel="1">
      <c r="B445" s="73"/>
      <c r="C445" s="133" t="s">
        <v>540</v>
      </c>
      <c r="D445" s="73"/>
      <c r="E445" s="134"/>
      <c r="F445" s="73"/>
      <c r="G445" s="73"/>
      <c r="H445" s="73"/>
      <c r="I445" s="135"/>
      <c r="J445" s="136"/>
      <c r="K445" s="137"/>
      <c r="L445" s="73"/>
      <c r="M445" s="73"/>
    </row>
    <row r="446" spans="2:13" ht="21" customHeight="1" outlineLevel="1" thickBot="1">
      <c r="B446" s="73"/>
      <c r="C446" s="73"/>
      <c r="D446" s="73"/>
      <c r="E446" s="83"/>
      <c r="F446" s="73"/>
      <c r="G446" s="73"/>
      <c r="H446" s="73"/>
      <c r="I446" s="73"/>
      <c r="J446" s="73"/>
      <c r="K446" s="73"/>
      <c r="L446" s="73"/>
      <c r="M446" s="73"/>
    </row>
    <row r="447" spans="2:13" ht="21" customHeight="1" outlineLevel="1" thickBot="1">
      <c r="B447" s="73"/>
      <c r="C447" s="492"/>
      <c r="D447" s="492"/>
      <c r="E447" s="492"/>
      <c r="F447" s="492"/>
      <c r="G447" s="492"/>
      <c r="H447" s="492"/>
      <c r="I447" s="492"/>
      <c r="J447" s="492"/>
      <c r="K447" s="492"/>
      <c r="L447" s="73"/>
      <c r="M447" s="73"/>
    </row>
    <row r="448" spans="2:13" ht="21" customHeight="1" outlineLevel="1" thickBot="1">
      <c r="B448" s="73"/>
      <c r="C448" s="492"/>
      <c r="D448" s="492"/>
      <c r="E448" s="492"/>
      <c r="F448" s="492"/>
      <c r="G448" s="492"/>
      <c r="H448" s="492"/>
      <c r="I448" s="492"/>
      <c r="J448" s="492"/>
      <c r="K448" s="492"/>
      <c r="L448" s="73"/>
      <c r="M448" s="73"/>
    </row>
    <row r="449" spans="2:13" ht="21" customHeight="1" outlineLevel="1" thickBot="1">
      <c r="B449" s="73"/>
      <c r="C449" s="492"/>
      <c r="D449" s="492"/>
      <c r="E449" s="492"/>
      <c r="F449" s="492"/>
      <c r="G449" s="492"/>
      <c r="H449" s="492"/>
      <c r="I449" s="492"/>
      <c r="J449" s="492"/>
      <c r="K449" s="492"/>
      <c r="L449" s="73"/>
      <c r="M449" s="73"/>
    </row>
    <row r="450" spans="2:13" ht="21" customHeight="1" outlineLevel="1" thickBot="1">
      <c r="B450" s="73"/>
      <c r="C450" s="492"/>
      <c r="D450" s="492"/>
      <c r="E450" s="492"/>
      <c r="F450" s="492"/>
      <c r="G450" s="492"/>
      <c r="H450" s="492"/>
      <c r="I450" s="492"/>
      <c r="J450" s="492"/>
      <c r="K450" s="492"/>
      <c r="L450" s="73"/>
      <c r="M450" s="73"/>
    </row>
    <row r="451" spans="2:13" ht="21" customHeight="1" outlineLevel="1" thickBot="1">
      <c r="B451" s="73"/>
      <c r="C451" s="492"/>
      <c r="D451" s="492"/>
      <c r="E451" s="492"/>
      <c r="F451" s="492"/>
      <c r="G451" s="492"/>
      <c r="H451" s="492"/>
      <c r="I451" s="492"/>
      <c r="J451" s="492"/>
      <c r="K451" s="492"/>
      <c r="L451" s="73"/>
      <c r="M451" s="73"/>
    </row>
    <row r="452" spans="2:13" ht="21" customHeight="1" outlineLevel="1" thickBot="1">
      <c r="B452" s="73"/>
      <c r="C452" s="492"/>
      <c r="D452" s="492"/>
      <c r="E452" s="492"/>
      <c r="F452" s="492"/>
      <c r="G452" s="492"/>
      <c r="H452" s="492"/>
      <c r="I452" s="492"/>
      <c r="J452" s="492"/>
      <c r="K452" s="492"/>
      <c r="L452" s="73"/>
      <c r="M452" s="73"/>
    </row>
    <row r="453" spans="2:13" ht="21" customHeight="1" outlineLevel="1" thickBot="1">
      <c r="B453" s="73"/>
      <c r="C453" s="492"/>
      <c r="D453" s="492"/>
      <c r="E453" s="492"/>
      <c r="F453" s="492"/>
      <c r="G453" s="492"/>
      <c r="H453" s="492"/>
      <c r="I453" s="492"/>
      <c r="J453" s="492"/>
      <c r="K453" s="492"/>
      <c r="L453" s="73"/>
      <c r="M453" s="73"/>
    </row>
    <row r="454" spans="2:13" ht="21" customHeight="1" outlineLevel="1" thickBot="1">
      <c r="B454" s="73"/>
      <c r="C454" s="492"/>
      <c r="D454" s="492"/>
      <c r="E454" s="492"/>
      <c r="F454" s="492"/>
      <c r="G454" s="492"/>
      <c r="H454" s="492"/>
      <c r="I454" s="492"/>
      <c r="J454" s="492"/>
      <c r="K454" s="492"/>
      <c r="L454" s="73"/>
      <c r="M454" s="73"/>
    </row>
    <row r="455" spans="2:13" ht="21" customHeight="1" outlineLevel="1" thickBot="1">
      <c r="B455" s="73"/>
      <c r="C455" s="492"/>
      <c r="D455" s="492"/>
      <c r="E455" s="492"/>
      <c r="F455" s="492"/>
      <c r="G455" s="492"/>
      <c r="H455" s="492"/>
      <c r="I455" s="492"/>
      <c r="J455" s="492"/>
      <c r="K455" s="492"/>
      <c r="L455" s="73"/>
      <c r="M455" s="73"/>
    </row>
    <row r="456" spans="2:13" ht="21" customHeight="1" outlineLevel="1" thickBot="1">
      <c r="B456" s="73"/>
      <c r="C456" s="492"/>
      <c r="D456" s="492"/>
      <c r="E456" s="492"/>
      <c r="F456" s="492"/>
      <c r="G456" s="492"/>
      <c r="H456" s="492"/>
      <c r="I456" s="492"/>
      <c r="J456" s="492"/>
      <c r="K456" s="492"/>
      <c r="L456" s="73"/>
      <c r="M456" s="73"/>
    </row>
    <row r="457" spans="2:13" ht="21" customHeight="1" outlineLevel="1" thickBot="1">
      <c r="B457" s="73"/>
      <c r="C457" s="492"/>
      <c r="D457" s="492"/>
      <c r="E457" s="492"/>
      <c r="F457" s="492"/>
      <c r="G457" s="492"/>
      <c r="H457" s="492"/>
      <c r="I457" s="492"/>
      <c r="J457" s="492"/>
      <c r="K457" s="492"/>
      <c r="L457" s="73"/>
      <c r="M457" s="73"/>
    </row>
    <row r="458" spans="2:13" ht="21" customHeight="1" outlineLevel="1" thickBot="1">
      <c r="B458" s="73"/>
      <c r="C458" s="492"/>
      <c r="D458" s="492"/>
      <c r="E458" s="492"/>
      <c r="F458" s="492"/>
      <c r="G458" s="492"/>
      <c r="H458" s="492"/>
      <c r="I458" s="492"/>
      <c r="J458" s="492"/>
      <c r="K458" s="492"/>
      <c r="L458" s="73"/>
      <c r="M458" s="73"/>
    </row>
    <row r="459" spans="2:13" ht="21" customHeight="1" outlineLevel="1" thickBot="1">
      <c r="B459" s="73"/>
      <c r="C459" s="492"/>
      <c r="D459" s="492"/>
      <c r="E459" s="492"/>
      <c r="F459" s="492"/>
      <c r="G459" s="492"/>
      <c r="H459" s="492"/>
      <c r="I459" s="492"/>
      <c r="J459" s="492"/>
      <c r="K459" s="492"/>
      <c r="L459" s="73"/>
      <c r="M459" s="73"/>
    </row>
    <row r="460" spans="2:13" ht="21" customHeight="1" outlineLevel="1" thickBot="1">
      <c r="B460" s="73"/>
      <c r="C460" s="492"/>
      <c r="D460" s="492"/>
      <c r="E460" s="492"/>
      <c r="F460" s="492"/>
      <c r="G460" s="492"/>
      <c r="H460" s="492"/>
      <c r="I460" s="492"/>
      <c r="J460" s="492"/>
      <c r="K460" s="492"/>
      <c r="L460" s="73"/>
      <c r="M460" s="73"/>
    </row>
    <row r="461" spans="2:13" ht="21" customHeight="1" outlineLevel="1" thickBot="1">
      <c r="B461" s="73"/>
      <c r="C461" s="492"/>
      <c r="D461" s="492"/>
      <c r="E461" s="492"/>
      <c r="F461" s="492"/>
      <c r="G461" s="492"/>
      <c r="H461" s="492"/>
      <c r="I461" s="492"/>
      <c r="J461" s="492"/>
      <c r="K461" s="492"/>
      <c r="L461" s="73"/>
      <c r="M461" s="73"/>
    </row>
    <row r="462" spans="2:13" ht="21" customHeight="1" outlineLevel="1" thickBot="1">
      <c r="B462" s="73"/>
      <c r="C462" s="492"/>
      <c r="D462" s="492"/>
      <c r="E462" s="492"/>
      <c r="F462" s="492"/>
      <c r="G462" s="492"/>
      <c r="H462" s="492"/>
      <c r="I462" s="492"/>
      <c r="J462" s="492"/>
      <c r="K462" s="492"/>
      <c r="L462" s="73"/>
      <c r="M462" s="73"/>
    </row>
    <row r="463" spans="2:13" ht="21" customHeight="1" outlineLevel="1" thickBot="1">
      <c r="B463" s="73"/>
      <c r="C463" s="492"/>
      <c r="D463" s="492"/>
      <c r="E463" s="492"/>
      <c r="F463" s="492"/>
      <c r="G463" s="492"/>
      <c r="H463" s="492"/>
      <c r="I463" s="492"/>
      <c r="J463" s="492"/>
      <c r="K463" s="492"/>
      <c r="L463" s="73"/>
      <c r="M463" s="73"/>
    </row>
    <row r="464" spans="2:13" ht="21" customHeight="1" outlineLevel="1" thickBot="1">
      <c r="B464" s="73"/>
      <c r="C464" s="492"/>
      <c r="D464" s="492"/>
      <c r="E464" s="492"/>
      <c r="F464" s="492"/>
      <c r="G464" s="492"/>
      <c r="H464" s="492"/>
      <c r="I464" s="492"/>
      <c r="J464" s="492"/>
      <c r="K464" s="492"/>
      <c r="L464" s="73"/>
      <c r="M464" s="73"/>
    </row>
    <row r="465" spans="2:13" ht="21" customHeight="1" outlineLevel="1" thickBot="1">
      <c r="B465" s="73"/>
      <c r="C465" s="492"/>
      <c r="D465" s="492"/>
      <c r="E465" s="492"/>
      <c r="F465" s="492"/>
      <c r="G465" s="492"/>
      <c r="H465" s="492"/>
      <c r="I465" s="492"/>
      <c r="J465" s="492"/>
      <c r="K465" s="492"/>
      <c r="L465" s="73"/>
      <c r="M465" s="73"/>
    </row>
    <row r="466" spans="2:13" ht="21" customHeight="1" outlineLevel="1" thickBot="1">
      <c r="B466" s="73"/>
      <c r="C466" s="492"/>
      <c r="D466" s="492"/>
      <c r="E466" s="492"/>
      <c r="F466" s="492"/>
      <c r="G466" s="492"/>
      <c r="H466" s="492"/>
      <c r="I466" s="492"/>
      <c r="J466" s="492"/>
      <c r="K466" s="492"/>
      <c r="L466" s="73"/>
      <c r="M466" s="73"/>
    </row>
    <row r="467" spans="2:13" ht="21" customHeight="1" outlineLevel="1">
      <c r="B467" s="73"/>
      <c r="C467" s="139"/>
      <c r="D467" s="139"/>
      <c r="E467" s="139"/>
      <c r="F467" s="139"/>
      <c r="G467" s="139"/>
      <c r="H467" s="139"/>
      <c r="I467" s="139"/>
      <c r="J467" s="139"/>
      <c r="K467" s="139"/>
      <c r="L467" s="73"/>
      <c r="M467" s="73"/>
    </row>
    <row r="468" spans="2:13" ht="21" customHeight="1" outlineLevel="1">
      <c r="B468" s="73"/>
      <c r="C468" s="88"/>
      <c r="D468" s="73"/>
      <c r="E468" s="87"/>
      <c r="F468" s="73"/>
      <c r="G468" s="73"/>
      <c r="H468" s="73"/>
      <c r="I468" s="73"/>
      <c r="J468" s="73"/>
      <c r="K468" s="73"/>
      <c r="L468" s="73"/>
      <c r="M468" s="73"/>
    </row>
    <row r="469" spans="2:13" ht="20.25" customHeight="1" thickBot="1">
      <c r="B469" s="73"/>
      <c r="C469" s="134"/>
      <c r="D469" s="73"/>
      <c r="E469" s="134"/>
      <c r="F469" s="73"/>
      <c r="G469" s="73"/>
      <c r="H469" s="73"/>
      <c r="I469" s="135"/>
      <c r="J469" s="136"/>
      <c r="K469" s="137"/>
      <c r="L469" s="73"/>
      <c r="M469" s="73"/>
    </row>
    <row r="470" spans="2:13" ht="24" customHeight="1" thickBot="1">
      <c r="B470" s="73"/>
      <c r="C470" s="84" t="s">
        <v>63</v>
      </c>
      <c r="D470" s="81"/>
      <c r="E470" s="84" t="s">
        <v>64</v>
      </c>
      <c r="F470" s="73"/>
      <c r="G470" s="85" t="s">
        <v>430</v>
      </c>
      <c r="H470" s="73"/>
      <c r="J470" s="73"/>
      <c r="K470" s="73"/>
      <c r="L470" s="73"/>
      <c r="M470" s="73"/>
    </row>
    <row r="471" spans="2:13" ht="21" customHeight="1" outlineLevel="1">
      <c r="B471" s="73"/>
      <c r="C471" s="83"/>
      <c r="D471" s="73"/>
      <c r="E471" s="83"/>
      <c r="F471" s="73"/>
      <c r="G471" s="73"/>
      <c r="H471" s="73"/>
      <c r="I471" s="73"/>
      <c r="J471" s="73"/>
      <c r="K471" s="73"/>
      <c r="L471" s="73"/>
      <c r="M471" s="73"/>
    </row>
    <row r="472" spans="2:13" ht="21.75" customHeight="1" outlineLevel="1">
      <c r="B472" s="73"/>
      <c r="C472" s="86" t="s">
        <v>431</v>
      </c>
      <c r="D472" s="73"/>
      <c r="E472" s="87"/>
      <c r="F472" s="73"/>
      <c r="G472" s="73"/>
      <c r="H472" s="73"/>
      <c r="I472" s="73"/>
      <c r="J472" s="73"/>
      <c r="K472" s="73"/>
      <c r="L472" s="73"/>
      <c r="M472" s="73"/>
    </row>
    <row r="473" spans="2:13" ht="21" customHeight="1" outlineLevel="1">
      <c r="B473" s="73"/>
      <c r="C473" s="88"/>
      <c r="D473" s="73"/>
      <c r="E473" s="87"/>
      <c r="F473" s="73"/>
      <c r="G473" s="73"/>
      <c r="H473" s="73"/>
      <c r="I473" s="73"/>
      <c r="J473" s="73"/>
      <c r="K473" s="73"/>
      <c r="L473" s="73"/>
      <c r="M473" s="73"/>
    </row>
    <row r="474" spans="2:13" ht="21" customHeight="1" outlineLevel="1">
      <c r="B474" s="73"/>
      <c r="C474" s="89"/>
      <c r="D474" s="73"/>
      <c r="E474" s="89"/>
      <c r="F474" s="73"/>
      <c r="G474" s="73"/>
      <c r="H474" s="73"/>
      <c r="I474" s="73"/>
      <c r="J474" s="73"/>
      <c r="K474" s="73"/>
      <c r="L474" s="73"/>
      <c r="M474" s="73"/>
    </row>
    <row r="475" spans="2:13" ht="21" customHeight="1" outlineLevel="1">
      <c r="B475" s="73"/>
      <c r="C475" s="89"/>
      <c r="D475" s="73"/>
      <c r="E475" s="89"/>
      <c r="F475" s="73"/>
      <c r="G475" s="73"/>
      <c r="H475" s="73"/>
      <c r="I475" s="73"/>
      <c r="J475" s="73"/>
      <c r="K475" s="73"/>
      <c r="L475" s="73"/>
      <c r="M475" s="73"/>
    </row>
    <row r="476" spans="2:13" outlineLevel="1">
      <c r="B476" s="73"/>
      <c r="C476" s="90" t="s">
        <v>36</v>
      </c>
      <c r="D476" s="89"/>
      <c r="E476" s="90" t="s">
        <v>432</v>
      </c>
      <c r="F476" s="89"/>
      <c r="G476" s="91" t="s">
        <v>433</v>
      </c>
      <c r="H476" s="73"/>
      <c r="I476" s="90" t="s">
        <v>434</v>
      </c>
      <c r="J476" s="73"/>
      <c r="K476" s="73"/>
      <c r="L476" s="89"/>
      <c r="M476" s="73"/>
    </row>
    <row r="477" spans="2:13" ht="36.75" customHeight="1" outlineLevel="1">
      <c r="B477" s="73"/>
      <c r="C477" s="92" t="s">
        <v>435</v>
      </c>
      <c r="D477" s="73"/>
      <c r="E477" s="93" t="s">
        <v>436</v>
      </c>
      <c r="F477" s="73"/>
      <c r="G477" s="94" t="s">
        <v>541</v>
      </c>
      <c r="H477" s="73"/>
      <c r="I477" s="92" t="s">
        <v>542</v>
      </c>
      <c r="J477" s="73"/>
      <c r="K477" s="73"/>
      <c r="L477" s="73"/>
      <c r="M477" s="73"/>
    </row>
    <row r="478" spans="2:13" ht="21" customHeight="1" outlineLevel="1">
      <c r="B478" s="73"/>
      <c r="C478" s="89"/>
      <c r="D478" s="73"/>
      <c r="E478" s="73"/>
      <c r="F478" s="73"/>
      <c r="G478" s="73"/>
      <c r="H478" s="73"/>
      <c r="I478" s="73"/>
      <c r="J478" s="73"/>
      <c r="K478" s="73"/>
      <c r="L478" s="73"/>
      <c r="M478" s="73"/>
    </row>
    <row r="479" spans="2:13" outlineLevel="1">
      <c r="B479" s="73"/>
      <c r="C479" s="95" t="s">
        <v>439</v>
      </c>
      <c r="D479" s="89"/>
      <c r="E479" s="95" t="s">
        <v>440</v>
      </c>
      <c r="F479" s="89"/>
      <c r="G479" s="95" t="s">
        <v>441</v>
      </c>
      <c r="H479" s="73"/>
      <c r="I479" s="95" t="s">
        <v>442</v>
      </c>
      <c r="J479" s="89"/>
      <c r="K479" s="73"/>
      <c r="L479" s="73"/>
      <c r="M479" s="73"/>
    </row>
    <row r="480" spans="2:13" ht="392.25" customHeight="1" outlineLevel="1">
      <c r="B480" s="73"/>
      <c r="C480" s="96" t="s">
        <v>443</v>
      </c>
      <c r="D480" s="89"/>
      <c r="E480" s="96" t="s">
        <v>443</v>
      </c>
      <c r="F480" s="89"/>
      <c r="G480" s="96" t="s">
        <v>444</v>
      </c>
      <c r="H480" s="73"/>
      <c r="I480" s="97" t="s">
        <v>444</v>
      </c>
      <c r="J480" s="89"/>
      <c r="K480" s="73"/>
      <c r="L480" s="73"/>
      <c r="M480" s="73"/>
    </row>
    <row r="481" spans="2:13" ht="21" customHeight="1" outlineLevel="1">
      <c r="B481" s="73"/>
      <c r="C481" s="89"/>
      <c r="D481" s="89"/>
      <c r="E481" s="89"/>
      <c r="F481" s="89"/>
      <c r="G481" s="73"/>
      <c r="H481" s="73"/>
      <c r="I481" s="73"/>
      <c r="J481" s="89"/>
      <c r="K481" s="73"/>
      <c r="L481" s="73"/>
      <c r="M481" s="73"/>
    </row>
    <row r="482" spans="2:13" ht="21.75" customHeight="1" outlineLevel="1">
      <c r="B482" s="73"/>
      <c r="C482" s="86" t="s">
        <v>445</v>
      </c>
      <c r="D482" s="73"/>
      <c r="E482" s="98"/>
      <c r="F482" s="99"/>
      <c r="G482" s="99"/>
      <c r="H482" s="99"/>
      <c r="I482" s="99"/>
      <c r="J482" s="99"/>
      <c r="K482" s="99"/>
      <c r="L482" s="73"/>
      <c r="M482" s="73"/>
    </row>
    <row r="483" spans="2:13" ht="21" customHeight="1" outlineLevel="1">
      <c r="B483" s="73"/>
      <c r="C483" s="73"/>
      <c r="D483" s="73"/>
      <c r="E483" s="100"/>
      <c r="F483" s="101"/>
      <c r="G483" s="100"/>
      <c r="H483" s="101"/>
      <c r="I483" s="100"/>
      <c r="J483" s="102"/>
      <c r="K483" s="100"/>
      <c r="L483" s="73"/>
      <c r="M483" s="73"/>
    </row>
    <row r="484" spans="2:13" ht="21" customHeight="1" outlineLevel="1">
      <c r="B484" s="73"/>
      <c r="C484" s="73"/>
      <c r="D484" s="73"/>
      <c r="E484" s="100">
        <v>2024</v>
      </c>
      <c r="F484" s="101"/>
      <c r="G484" s="100">
        <v>2025</v>
      </c>
      <c r="H484" s="101"/>
      <c r="I484" s="100">
        <v>2026</v>
      </c>
      <c r="J484" s="102"/>
      <c r="K484" s="100" t="s">
        <v>446</v>
      </c>
      <c r="L484" s="73"/>
      <c r="M484" s="73"/>
    </row>
    <row r="485" spans="2:13" outlineLevel="1">
      <c r="B485" s="73"/>
      <c r="C485" s="95" t="s">
        <v>447</v>
      </c>
      <c r="D485" s="103"/>
      <c r="E485" s="104">
        <f>E486+E487</f>
        <v>180</v>
      </c>
      <c r="F485" s="103"/>
      <c r="G485" s="104">
        <f>G486+G487</f>
        <v>210</v>
      </c>
      <c r="H485" s="73"/>
      <c r="I485" s="104">
        <f>I486+I487</f>
        <v>220</v>
      </c>
      <c r="J485" s="103"/>
      <c r="K485" s="104">
        <f>K486+K487</f>
        <v>610</v>
      </c>
      <c r="L485" s="103"/>
      <c r="M485" s="73"/>
    </row>
    <row r="486" spans="2:13" ht="21" customHeight="1" outlineLevel="1">
      <c r="B486" s="73"/>
      <c r="C486" s="90" t="s">
        <v>448</v>
      </c>
      <c r="D486" s="103"/>
      <c r="E486" s="105">
        <v>180</v>
      </c>
      <c r="F486" s="106"/>
      <c r="G486" s="105">
        <v>210</v>
      </c>
      <c r="H486" s="73"/>
      <c r="I486" s="105">
        <v>220</v>
      </c>
      <c r="J486" s="103"/>
      <c r="K486" s="107">
        <f>E486+G486+I486</f>
        <v>610</v>
      </c>
      <c r="L486" s="103"/>
      <c r="M486" s="73"/>
    </row>
    <row r="487" spans="2:13" ht="21.75" customHeight="1" outlineLevel="1">
      <c r="B487" s="73"/>
      <c r="C487" s="90" t="s">
        <v>449</v>
      </c>
      <c r="D487" s="103"/>
      <c r="E487" s="105">
        <v>0</v>
      </c>
      <c r="F487" s="106"/>
      <c r="G487" s="105">
        <v>0</v>
      </c>
      <c r="H487" s="73"/>
      <c r="I487" s="105">
        <v>0</v>
      </c>
      <c r="J487" s="103"/>
      <c r="K487" s="107">
        <f>E487+G487+I487</f>
        <v>0</v>
      </c>
      <c r="L487" s="103"/>
      <c r="M487" s="73"/>
    </row>
    <row r="488" spans="2:13" outlineLevel="1">
      <c r="B488" s="73"/>
      <c r="C488" s="95" t="s">
        <v>450</v>
      </c>
      <c r="D488" s="103"/>
      <c r="E488" s="104">
        <f>E489+E490</f>
        <v>0</v>
      </c>
      <c r="F488" s="103"/>
      <c r="G488" s="104">
        <f>G489+G490</f>
        <v>0</v>
      </c>
      <c r="H488" s="73"/>
      <c r="I488" s="104">
        <f>I489+I490</f>
        <v>0</v>
      </c>
      <c r="J488" s="103"/>
      <c r="K488" s="104">
        <f>K489+K490</f>
        <v>0</v>
      </c>
      <c r="L488" s="103"/>
      <c r="M488" s="73"/>
    </row>
    <row r="489" spans="2:13" ht="21" customHeight="1" outlineLevel="1">
      <c r="B489" s="73"/>
      <c r="C489" s="90" t="s">
        <v>451</v>
      </c>
      <c r="D489" s="103"/>
      <c r="E489" s="105">
        <v>0</v>
      </c>
      <c r="F489" s="106"/>
      <c r="G489" s="105">
        <v>0</v>
      </c>
      <c r="H489" s="73"/>
      <c r="I489" s="105">
        <v>0</v>
      </c>
      <c r="J489" s="103"/>
      <c r="K489" s="107">
        <f>E489+G489+I489</f>
        <v>0</v>
      </c>
      <c r="L489" s="103"/>
      <c r="M489" s="73"/>
    </row>
    <row r="490" spans="2:13" ht="21" customHeight="1" outlineLevel="1">
      <c r="B490" s="73"/>
      <c r="C490" s="90" t="s">
        <v>452</v>
      </c>
      <c r="D490" s="103"/>
      <c r="E490" s="105">
        <v>0</v>
      </c>
      <c r="F490" s="106"/>
      <c r="G490" s="105">
        <v>0</v>
      </c>
      <c r="H490" s="73"/>
      <c r="I490" s="105">
        <v>0</v>
      </c>
      <c r="J490" s="103"/>
      <c r="K490" s="107">
        <f>E490+G490+I490</f>
        <v>0</v>
      </c>
      <c r="L490" s="103"/>
      <c r="M490" s="73"/>
    </row>
    <row r="491" spans="2:13" ht="21" customHeight="1" outlineLevel="1">
      <c r="B491" s="73"/>
      <c r="C491" s="95" t="s">
        <v>453</v>
      </c>
      <c r="D491" s="103"/>
      <c r="E491" s="104">
        <f>E492+E493</f>
        <v>0</v>
      </c>
      <c r="F491" s="103"/>
      <c r="G491" s="104">
        <f>G492+G493</f>
        <v>0</v>
      </c>
      <c r="H491" s="73"/>
      <c r="I491" s="104">
        <f>I492+I493</f>
        <v>0</v>
      </c>
      <c r="J491" s="103"/>
      <c r="K491" s="104">
        <f>K492+K493</f>
        <v>0</v>
      </c>
      <c r="L491" s="103"/>
      <c r="M491" s="73"/>
    </row>
    <row r="492" spans="2:13" ht="21" customHeight="1" outlineLevel="1">
      <c r="B492" s="73"/>
      <c r="C492" s="90" t="s">
        <v>454</v>
      </c>
      <c r="D492" s="103"/>
      <c r="E492" s="105">
        <v>0</v>
      </c>
      <c r="F492" s="106"/>
      <c r="G492" s="105">
        <v>0</v>
      </c>
      <c r="H492" s="73"/>
      <c r="I492" s="105">
        <v>0</v>
      </c>
      <c r="J492" s="103"/>
      <c r="K492" s="107">
        <f>E492+G492+I492</f>
        <v>0</v>
      </c>
      <c r="L492" s="103"/>
      <c r="M492" s="73"/>
    </row>
    <row r="493" spans="2:13" ht="21" customHeight="1" outlineLevel="1">
      <c r="B493" s="73"/>
      <c r="C493" s="90" t="s">
        <v>455</v>
      </c>
      <c r="D493" s="103"/>
      <c r="E493" s="105">
        <v>0</v>
      </c>
      <c r="F493" s="106"/>
      <c r="G493" s="105">
        <v>0</v>
      </c>
      <c r="H493" s="73"/>
      <c r="I493" s="105">
        <v>0</v>
      </c>
      <c r="J493" s="103"/>
      <c r="K493" s="107">
        <f>E493+G493+I493</f>
        <v>0</v>
      </c>
      <c r="L493" s="103"/>
      <c r="M493" s="73"/>
    </row>
    <row r="494" spans="2:13" ht="21" customHeight="1" outlineLevel="1">
      <c r="B494" s="73"/>
      <c r="C494" s="95" t="s">
        <v>456</v>
      </c>
      <c r="D494" s="103"/>
      <c r="E494" s="104">
        <f>E495+E496</f>
        <v>0</v>
      </c>
      <c r="F494" s="103"/>
      <c r="G494" s="104">
        <f>G495+G496</f>
        <v>0</v>
      </c>
      <c r="H494" s="73"/>
      <c r="I494" s="104">
        <f>I495+I496</f>
        <v>0</v>
      </c>
      <c r="J494" s="103"/>
      <c r="K494" s="104">
        <f>K495+K496</f>
        <v>0</v>
      </c>
      <c r="L494" s="103"/>
      <c r="M494" s="73"/>
    </row>
    <row r="495" spans="2:13" ht="21" customHeight="1" outlineLevel="1">
      <c r="B495" s="73"/>
      <c r="C495" s="90" t="s">
        <v>457</v>
      </c>
      <c r="D495" s="103"/>
      <c r="E495" s="105">
        <v>0</v>
      </c>
      <c r="F495" s="106"/>
      <c r="G495" s="105">
        <v>0</v>
      </c>
      <c r="H495" s="73"/>
      <c r="I495" s="105">
        <v>0</v>
      </c>
      <c r="J495" s="103"/>
      <c r="K495" s="107">
        <f>E495+G495+I495</f>
        <v>0</v>
      </c>
      <c r="L495" s="103"/>
      <c r="M495" s="73"/>
    </row>
    <row r="496" spans="2:13" ht="21" customHeight="1" outlineLevel="1">
      <c r="B496" s="73"/>
      <c r="C496" s="90" t="s">
        <v>458</v>
      </c>
      <c r="D496" s="103"/>
      <c r="E496" s="105">
        <v>0</v>
      </c>
      <c r="F496" s="106"/>
      <c r="G496" s="105">
        <v>0</v>
      </c>
      <c r="H496" s="73"/>
      <c r="I496" s="105">
        <v>0</v>
      </c>
      <c r="J496" s="103"/>
      <c r="K496" s="107">
        <f>E496+G496+I496</f>
        <v>0</v>
      </c>
      <c r="L496" s="103"/>
      <c r="M496" s="73"/>
    </row>
    <row r="497" spans="2:13" ht="21" customHeight="1" outlineLevel="1">
      <c r="B497" s="73"/>
      <c r="C497" s="90" t="s">
        <v>459</v>
      </c>
      <c r="D497" s="103"/>
      <c r="E497" s="108">
        <f>E485+E488+E491+E494</f>
        <v>180</v>
      </c>
      <c r="F497" s="103"/>
      <c r="G497" s="108">
        <f>G485+G488+G491+G494</f>
        <v>210</v>
      </c>
      <c r="H497" s="73"/>
      <c r="I497" s="108">
        <f>I485+I488+I491+I494</f>
        <v>220</v>
      </c>
      <c r="J497" s="103"/>
      <c r="K497" s="108">
        <f>E497+G497+I497</f>
        <v>610</v>
      </c>
      <c r="L497" s="103"/>
      <c r="M497" s="73"/>
    </row>
    <row r="498" spans="2:13" ht="21" customHeight="1" outlineLevel="1">
      <c r="B498" s="73"/>
      <c r="C498" s="109"/>
      <c r="D498" s="103"/>
      <c r="E498" s="109"/>
      <c r="F498" s="109"/>
      <c r="G498" s="109"/>
      <c r="H498" s="109"/>
      <c r="I498" s="109"/>
      <c r="J498" s="109"/>
      <c r="K498" s="109"/>
      <c r="L498" s="103"/>
      <c r="M498" s="73"/>
    </row>
    <row r="499" spans="2:13" ht="21" customHeight="1" outlineLevel="1">
      <c r="B499" s="73"/>
      <c r="C499" s="103"/>
      <c r="D499" s="89"/>
      <c r="E499" s="103"/>
      <c r="F499" s="89"/>
      <c r="G499" s="73"/>
      <c r="H499" s="73"/>
      <c r="I499" s="73"/>
      <c r="J499" s="89"/>
      <c r="K499" s="73"/>
      <c r="L499" s="89"/>
      <c r="M499" s="73"/>
    </row>
    <row r="500" spans="2:13" ht="21" customHeight="1" outlineLevel="1">
      <c r="B500" s="73"/>
      <c r="C500" s="86" t="s">
        <v>460</v>
      </c>
      <c r="D500" s="73"/>
      <c r="E500" s="99"/>
      <c r="F500" s="99"/>
      <c r="G500" s="99"/>
      <c r="H500" s="99"/>
      <c r="I500" s="99"/>
      <c r="J500" s="99"/>
      <c r="K500" s="99"/>
      <c r="L500" s="89"/>
      <c r="M500" s="73"/>
    </row>
    <row r="501" spans="2:13" ht="21" customHeight="1" outlineLevel="1">
      <c r="B501" s="73"/>
      <c r="C501" s="73"/>
      <c r="D501" s="73"/>
      <c r="E501" s="100"/>
      <c r="F501" s="101"/>
      <c r="G501" s="100"/>
      <c r="H501" s="101"/>
      <c r="I501" s="100"/>
      <c r="J501" s="102"/>
      <c r="K501" s="100"/>
      <c r="L501" s="89"/>
      <c r="M501" s="73"/>
    </row>
    <row r="502" spans="2:13" ht="21" customHeight="1" outlineLevel="1">
      <c r="B502" s="73"/>
      <c r="C502" s="73"/>
      <c r="D502" s="73"/>
      <c r="E502" s="100">
        <v>2024</v>
      </c>
      <c r="F502" s="101"/>
      <c r="G502" s="100">
        <v>2025</v>
      </c>
      <c r="H502" s="101"/>
      <c r="I502" s="100">
        <v>2026</v>
      </c>
      <c r="J502" s="102"/>
      <c r="K502" s="100" t="s">
        <v>407</v>
      </c>
      <c r="L502" s="89"/>
      <c r="M502" s="73"/>
    </row>
    <row r="503" spans="2:13" ht="21" customHeight="1" outlineLevel="1">
      <c r="B503" s="73"/>
      <c r="C503" s="95" t="s">
        <v>461</v>
      </c>
      <c r="D503" s="103"/>
      <c r="E503" s="110">
        <v>0</v>
      </c>
      <c r="F503" s="111"/>
      <c r="G503" s="110">
        <v>0</v>
      </c>
      <c r="H503" s="112"/>
      <c r="I503" s="110">
        <v>0</v>
      </c>
      <c r="J503" s="111"/>
      <c r="K503" s="113">
        <f t="shared" ref="K503:K521" si="4">E503+G503+I503</f>
        <v>0</v>
      </c>
      <c r="L503" s="89"/>
      <c r="M503" s="73"/>
    </row>
    <row r="504" spans="2:13" ht="21" customHeight="1" outlineLevel="1">
      <c r="B504" s="73"/>
      <c r="C504" s="90" t="s">
        <v>462</v>
      </c>
      <c r="D504" s="103"/>
      <c r="E504" s="110">
        <v>0</v>
      </c>
      <c r="F504" s="114"/>
      <c r="G504" s="110">
        <v>0</v>
      </c>
      <c r="H504" s="112"/>
      <c r="I504" s="110">
        <v>0</v>
      </c>
      <c r="J504" s="111"/>
      <c r="K504" s="113">
        <f t="shared" si="4"/>
        <v>0</v>
      </c>
      <c r="L504" s="89"/>
      <c r="M504" s="73"/>
    </row>
    <row r="505" spans="2:13" ht="21" customHeight="1" outlineLevel="1">
      <c r="B505" s="73"/>
      <c r="C505" s="90" t="s">
        <v>463</v>
      </c>
      <c r="D505" s="103"/>
      <c r="E505" s="110">
        <v>0</v>
      </c>
      <c r="F505" s="111"/>
      <c r="G505" s="110">
        <v>0</v>
      </c>
      <c r="H505" s="112"/>
      <c r="I505" s="110">
        <v>0</v>
      </c>
      <c r="J505" s="111"/>
      <c r="K505" s="113">
        <f t="shared" si="4"/>
        <v>0</v>
      </c>
      <c r="L505" s="89"/>
      <c r="M505" s="73"/>
    </row>
    <row r="506" spans="2:13" ht="21.75" customHeight="1" outlineLevel="1">
      <c r="B506" s="73"/>
      <c r="C506" s="90" t="s">
        <v>464</v>
      </c>
      <c r="D506" s="103"/>
      <c r="E506" s="110">
        <v>0</v>
      </c>
      <c r="F506" s="114"/>
      <c r="G506" s="110">
        <v>0</v>
      </c>
      <c r="H506" s="112"/>
      <c r="I506" s="110">
        <v>0</v>
      </c>
      <c r="J506" s="111"/>
      <c r="K506" s="113">
        <f t="shared" si="4"/>
        <v>0</v>
      </c>
      <c r="L506" s="73"/>
      <c r="M506" s="73"/>
    </row>
    <row r="507" spans="2:13" ht="21.75" customHeight="1" outlineLevel="1">
      <c r="B507" s="73"/>
      <c r="C507" s="90" t="s">
        <v>465</v>
      </c>
      <c r="D507" s="103"/>
      <c r="E507" s="110">
        <v>10637.03</v>
      </c>
      <c r="F507" s="114"/>
      <c r="G507" s="110">
        <v>10637.03</v>
      </c>
      <c r="H507" s="112"/>
      <c r="I507" s="110">
        <v>10637.03</v>
      </c>
      <c r="J507" s="111"/>
      <c r="K507" s="113">
        <f t="shared" si="4"/>
        <v>31911.090000000004</v>
      </c>
      <c r="L507" s="73"/>
      <c r="M507" s="73"/>
    </row>
    <row r="508" spans="2:13" ht="21" customHeight="1" outlineLevel="1">
      <c r="B508" s="73"/>
      <c r="C508" s="90" t="s">
        <v>466</v>
      </c>
      <c r="D508" s="103"/>
      <c r="E508" s="110">
        <v>28362.97</v>
      </c>
      <c r="F508" s="111"/>
      <c r="G508" s="110">
        <v>28362.97</v>
      </c>
      <c r="H508" s="112"/>
      <c r="I508" s="110">
        <v>28362.97</v>
      </c>
      <c r="J508" s="111"/>
      <c r="K508" s="113">
        <f t="shared" si="4"/>
        <v>85088.91</v>
      </c>
      <c r="L508" s="73"/>
      <c r="M508" s="73"/>
    </row>
    <row r="509" spans="2:13" ht="21.75" customHeight="1" outlineLevel="1">
      <c r="B509" s="73"/>
      <c r="C509" s="90" t="s">
        <v>467</v>
      </c>
      <c r="D509" s="103"/>
      <c r="E509" s="110">
        <v>0</v>
      </c>
      <c r="F509" s="114"/>
      <c r="G509" s="110">
        <v>0</v>
      </c>
      <c r="H509" s="112"/>
      <c r="I509" s="110">
        <v>0</v>
      </c>
      <c r="J509" s="111"/>
      <c r="K509" s="113">
        <f t="shared" si="4"/>
        <v>0</v>
      </c>
      <c r="L509" s="73"/>
      <c r="M509" s="73"/>
    </row>
    <row r="510" spans="2:13" ht="21.75" customHeight="1" outlineLevel="1">
      <c r="B510" s="73"/>
      <c r="C510" s="90" t="s">
        <v>468</v>
      </c>
      <c r="D510" s="103"/>
      <c r="E510" s="110">
        <v>0</v>
      </c>
      <c r="F510" s="114"/>
      <c r="G510" s="110">
        <v>0</v>
      </c>
      <c r="H510" s="112"/>
      <c r="I510" s="110">
        <v>0</v>
      </c>
      <c r="J510" s="111"/>
      <c r="K510" s="113">
        <f t="shared" si="4"/>
        <v>0</v>
      </c>
      <c r="L510" s="73"/>
      <c r="M510" s="73"/>
    </row>
    <row r="511" spans="2:13" ht="21.75" customHeight="1" outlineLevel="1">
      <c r="B511" s="73"/>
      <c r="C511" s="90" t="s">
        <v>469</v>
      </c>
      <c r="D511" s="103"/>
      <c r="E511" s="110">
        <v>0</v>
      </c>
      <c r="F511" s="114"/>
      <c r="G511" s="110">
        <v>0</v>
      </c>
      <c r="H511" s="112"/>
      <c r="I511" s="110">
        <v>0</v>
      </c>
      <c r="J511" s="111"/>
      <c r="K511" s="113">
        <f t="shared" si="4"/>
        <v>0</v>
      </c>
      <c r="L511" s="73"/>
      <c r="M511" s="73"/>
    </row>
    <row r="512" spans="2:13" ht="21" customHeight="1" outlineLevel="1">
      <c r="B512" s="73"/>
      <c r="C512" s="115" t="s">
        <v>470</v>
      </c>
      <c r="D512" s="103"/>
      <c r="E512" s="110">
        <v>0</v>
      </c>
      <c r="F512" s="114"/>
      <c r="G512" s="110">
        <v>0</v>
      </c>
      <c r="H512" s="112"/>
      <c r="I512" s="110">
        <v>0</v>
      </c>
      <c r="J512" s="111"/>
      <c r="K512" s="113">
        <f t="shared" si="4"/>
        <v>0</v>
      </c>
      <c r="L512" s="116"/>
      <c r="M512" s="73"/>
    </row>
    <row r="513" spans="2:13" ht="21" customHeight="1" outlineLevel="1">
      <c r="B513" s="73"/>
      <c r="C513" s="115" t="s">
        <v>471</v>
      </c>
      <c r="D513" s="103"/>
      <c r="E513" s="110">
        <v>0</v>
      </c>
      <c r="F513" s="114"/>
      <c r="G513" s="110">
        <v>0</v>
      </c>
      <c r="H513" s="112"/>
      <c r="I513" s="110">
        <v>0</v>
      </c>
      <c r="J513" s="111"/>
      <c r="K513" s="113">
        <f t="shared" si="4"/>
        <v>0</v>
      </c>
      <c r="L513" s="116"/>
      <c r="M513" s="73"/>
    </row>
    <row r="514" spans="2:13" ht="21" customHeight="1" outlineLevel="1">
      <c r="B514" s="73"/>
      <c r="C514" s="115" t="s">
        <v>472</v>
      </c>
      <c r="D514" s="103"/>
      <c r="E514" s="110">
        <v>0</v>
      </c>
      <c r="F514" s="114"/>
      <c r="G514" s="110">
        <v>0</v>
      </c>
      <c r="H514" s="112"/>
      <c r="I514" s="110">
        <v>0</v>
      </c>
      <c r="J514" s="111"/>
      <c r="K514" s="113">
        <f t="shared" si="4"/>
        <v>0</v>
      </c>
      <c r="L514" s="116"/>
      <c r="M514" s="73"/>
    </row>
    <row r="515" spans="2:13" ht="21" customHeight="1" outlineLevel="1">
      <c r="B515" s="73"/>
      <c r="C515" s="115" t="s">
        <v>473</v>
      </c>
      <c r="D515" s="103"/>
      <c r="E515" s="110">
        <v>0</v>
      </c>
      <c r="F515" s="114"/>
      <c r="G515" s="110">
        <v>0</v>
      </c>
      <c r="H515" s="112"/>
      <c r="I515" s="110">
        <v>0</v>
      </c>
      <c r="J515" s="111"/>
      <c r="K515" s="113">
        <f t="shared" si="4"/>
        <v>0</v>
      </c>
      <c r="L515" s="116"/>
      <c r="M515" s="73"/>
    </row>
    <row r="516" spans="2:13" ht="21" customHeight="1" outlineLevel="1">
      <c r="B516" s="73"/>
      <c r="C516" s="115" t="s">
        <v>474</v>
      </c>
      <c r="D516" s="103"/>
      <c r="E516" s="110">
        <v>0</v>
      </c>
      <c r="F516" s="114"/>
      <c r="G516" s="110">
        <v>0</v>
      </c>
      <c r="H516" s="112"/>
      <c r="I516" s="110">
        <v>0</v>
      </c>
      <c r="J516" s="111"/>
      <c r="K516" s="113">
        <f t="shared" si="4"/>
        <v>0</v>
      </c>
      <c r="L516" s="116"/>
      <c r="M516" s="73"/>
    </row>
    <row r="517" spans="2:13" ht="21" customHeight="1" outlineLevel="1">
      <c r="B517" s="73"/>
      <c r="C517" s="115" t="s">
        <v>475</v>
      </c>
      <c r="D517" s="103"/>
      <c r="E517" s="110">
        <v>0</v>
      </c>
      <c r="F517" s="114"/>
      <c r="G517" s="110">
        <v>0</v>
      </c>
      <c r="H517" s="112"/>
      <c r="I517" s="110">
        <v>0</v>
      </c>
      <c r="J517" s="111"/>
      <c r="K517" s="113">
        <f t="shared" si="4"/>
        <v>0</v>
      </c>
      <c r="L517" s="116"/>
      <c r="M517" s="73"/>
    </row>
    <row r="518" spans="2:13" ht="21" customHeight="1" outlineLevel="1">
      <c r="B518" s="73"/>
      <c r="C518" s="115" t="s">
        <v>476</v>
      </c>
      <c r="D518" s="103"/>
      <c r="E518" s="110">
        <v>0</v>
      </c>
      <c r="F518" s="114"/>
      <c r="G518" s="110">
        <v>0</v>
      </c>
      <c r="H518" s="112"/>
      <c r="I518" s="110">
        <v>0</v>
      </c>
      <c r="J518" s="111"/>
      <c r="K518" s="113">
        <f t="shared" si="4"/>
        <v>0</v>
      </c>
      <c r="L518" s="116"/>
      <c r="M518" s="73"/>
    </row>
    <row r="519" spans="2:13" ht="21" customHeight="1" outlineLevel="1">
      <c r="B519" s="73"/>
      <c r="C519" s="115" t="s">
        <v>477</v>
      </c>
      <c r="D519" s="103"/>
      <c r="E519" s="110">
        <v>0</v>
      </c>
      <c r="F519" s="114"/>
      <c r="G519" s="110">
        <v>0</v>
      </c>
      <c r="H519" s="112"/>
      <c r="I519" s="110">
        <v>0</v>
      </c>
      <c r="J519" s="111"/>
      <c r="K519" s="113">
        <f t="shared" si="4"/>
        <v>0</v>
      </c>
      <c r="L519" s="116"/>
      <c r="M519" s="73"/>
    </row>
    <row r="520" spans="2:13" ht="21" customHeight="1" outlineLevel="1">
      <c r="B520" s="73"/>
      <c r="C520" s="115" t="s">
        <v>478</v>
      </c>
      <c r="D520" s="103"/>
      <c r="E520" s="110">
        <v>0</v>
      </c>
      <c r="F520" s="114"/>
      <c r="G520" s="110">
        <v>0</v>
      </c>
      <c r="H520" s="112"/>
      <c r="I520" s="110">
        <v>0</v>
      </c>
      <c r="J520" s="111"/>
      <c r="K520" s="113">
        <f t="shared" si="4"/>
        <v>0</v>
      </c>
      <c r="L520" s="116"/>
      <c r="M520" s="73"/>
    </row>
    <row r="521" spans="2:13" ht="21" customHeight="1" outlineLevel="1">
      <c r="B521" s="73"/>
      <c r="C521" s="115" t="s">
        <v>479</v>
      </c>
      <c r="D521" s="103"/>
      <c r="E521" s="110">
        <v>0</v>
      </c>
      <c r="F521" s="114"/>
      <c r="G521" s="110">
        <v>0</v>
      </c>
      <c r="H521" s="112"/>
      <c r="I521" s="110">
        <v>0</v>
      </c>
      <c r="J521" s="111"/>
      <c r="K521" s="113">
        <f t="shared" si="4"/>
        <v>0</v>
      </c>
      <c r="L521" s="116"/>
      <c r="M521" s="73"/>
    </row>
    <row r="522" spans="2:13" ht="21.75" customHeight="1" outlineLevel="1">
      <c r="B522" s="73"/>
      <c r="C522" s="90" t="s">
        <v>480</v>
      </c>
      <c r="D522" s="103"/>
      <c r="E522" s="117">
        <f>SUM(E503:E521)</f>
        <v>39000</v>
      </c>
      <c r="F522" s="111"/>
      <c r="G522" s="117">
        <f>SUM(G503:G521)</f>
        <v>39000</v>
      </c>
      <c r="H522" s="112"/>
      <c r="I522" s="117">
        <f>SUM(I503:I521)</f>
        <v>39000</v>
      </c>
      <c r="J522" s="111"/>
      <c r="K522" s="117">
        <f>SUM(K503:K521)</f>
        <v>117000</v>
      </c>
      <c r="L522" s="89"/>
      <c r="M522" s="73"/>
    </row>
    <row r="523" spans="2:13" ht="21" customHeight="1" outlineLevel="1">
      <c r="B523" s="73"/>
      <c r="C523" s="109"/>
      <c r="D523" s="103"/>
      <c r="E523" s="73"/>
      <c r="F523" s="73"/>
      <c r="G523" s="73"/>
      <c r="H523" s="73"/>
      <c r="I523" s="73"/>
      <c r="J523" s="73"/>
      <c r="K523" s="73"/>
      <c r="L523" s="89"/>
      <c r="M523" s="73"/>
    </row>
    <row r="524" spans="2:13" ht="21" customHeight="1" outlineLevel="1">
      <c r="B524" s="73"/>
      <c r="C524" s="73"/>
      <c r="D524" s="73"/>
      <c r="E524" s="100">
        <v>2024</v>
      </c>
      <c r="F524" s="101"/>
      <c r="G524" s="100">
        <v>2025</v>
      </c>
      <c r="H524" s="101"/>
      <c r="I524" s="100">
        <v>2026</v>
      </c>
      <c r="J524" s="102"/>
      <c r="K524" s="100" t="s">
        <v>407</v>
      </c>
      <c r="L524" s="89"/>
      <c r="M524" s="73"/>
    </row>
    <row r="525" spans="2:13" ht="21" customHeight="1" outlineLevel="1">
      <c r="B525" s="73"/>
      <c r="C525" s="95" t="s">
        <v>481</v>
      </c>
      <c r="D525" s="103"/>
      <c r="E525" s="110">
        <v>39000</v>
      </c>
      <c r="F525" s="111"/>
      <c r="G525" s="110">
        <v>39000</v>
      </c>
      <c r="H525" s="112"/>
      <c r="I525" s="110">
        <v>39000</v>
      </c>
      <c r="J525" s="111"/>
      <c r="K525" s="113">
        <f t="shared" ref="K525:K534" si="5">E525+G525+I525</f>
        <v>117000</v>
      </c>
      <c r="L525" s="89"/>
      <c r="M525" s="73"/>
    </row>
    <row r="526" spans="2:13" ht="21" customHeight="1" outlineLevel="1">
      <c r="B526" s="73"/>
      <c r="C526" s="90" t="s">
        <v>482</v>
      </c>
      <c r="D526" s="103"/>
      <c r="E526" s="110">
        <v>0</v>
      </c>
      <c r="F526" s="114"/>
      <c r="G526" s="110">
        <v>0</v>
      </c>
      <c r="H526" s="112"/>
      <c r="I526" s="110">
        <v>0</v>
      </c>
      <c r="J526" s="111"/>
      <c r="K526" s="113">
        <f t="shared" si="5"/>
        <v>0</v>
      </c>
      <c r="L526" s="89"/>
      <c r="M526" s="73"/>
    </row>
    <row r="527" spans="2:13" ht="21" customHeight="1" outlineLevel="1">
      <c r="B527" s="73"/>
      <c r="C527" s="90" t="s">
        <v>483</v>
      </c>
      <c r="D527" s="103"/>
      <c r="E527" s="110">
        <v>0</v>
      </c>
      <c r="F527" s="114"/>
      <c r="G527" s="110">
        <v>0</v>
      </c>
      <c r="H527" s="112"/>
      <c r="I527" s="110">
        <v>0</v>
      </c>
      <c r="J527" s="111"/>
      <c r="K527" s="113">
        <f t="shared" si="5"/>
        <v>0</v>
      </c>
      <c r="L527" s="73"/>
      <c r="M527" s="73"/>
    </row>
    <row r="528" spans="2:13" ht="21" customHeight="1" outlineLevel="1">
      <c r="B528" s="73"/>
      <c r="C528" s="90" t="s">
        <v>484</v>
      </c>
      <c r="D528" s="103"/>
      <c r="E528" s="110">
        <v>0</v>
      </c>
      <c r="F528" s="111"/>
      <c r="G528" s="110">
        <v>0</v>
      </c>
      <c r="H528" s="112"/>
      <c r="I528" s="110">
        <v>0</v>
      </c>
      <c r="J528" s="111"/>
      <c r="K528" s="113">
        <f t="shared" si="5"/>
        <v>0</v>
      </c>
      <c r="L528" s="89"/>
      <c r="M528" s="73"/>
    </row>
    <row r="529" spans="2:13" ht="21" customHeight="1" outlineLevel="1">
      <c r="B529" s="73"/>
      <c r="C529" s="90" t="s">
        <v>485</v>
      </c>
      <c r="D529" s="103"/>
      <c r="E529" s="110">
        <v>0</v>
      </c>
      <c r="F529" s="114"/>
      <c r="G529" s="110">
        <v>0</v>
      </c>
      <c r="H529" s="112"/>
      <c r="I529" s="110">
        <v>0</v>
      </c>
      <c r="J529" s="111"/>
      <c r="K529" s="113">
        <f t="shared" si="5"/>
        <v>0</v>
      </c>
      <c r="L529" s="116"/>
      <c r="M529" s="73"/>
    </row>
    <row r="530" spans="2:13" ht="21" customHeight="1" outlineLevel="1">
      <c r="B530" s="73"/>
      <c r="C530" s="90" t="s">
        <v>486</v>
      </c>
      <c r="D530" s="103"/>
      <c r="E530" s="110">
        <v>0</v>
      </c>
      <c r="F530" s="114"/>
      <c r="G530" s="110">
        <v>0</v>
      </c>
      <c r="H530" s="112"/>
      <c r="I530" s="110">
        <v>0</v>
      </c>
      <c r="J530" s="111"/>
      <c r="K530" s="113">
        <f t="shared" si="5"/>
        <v>0</v>
      </c>
      <c r="L530" s="116"/>
      <c r="M530" s="73"/>
    </row>
    <row r="531" spans="2:13" ht="21" customHeight="1" outlineLevel="1">
      <c r="B531" s="73"/>
      <c r="C531" s="90" t="s">
        <v>487</v>
      </c>
      <c r="D531" s="103"/>
      <c r="E531" s="110">
        <v>0</v>
      </c>
      <c r="F531" s="114"/>
      <c r="G531" s="110">
        <v>0</v>
      </c>
      <c r="H531" s="112"/>
      <c r="I531" s="110">
        <v>0</v>
      </c>
      <c r="J531" s="111"/>
      <c r="K531" s="113">
        <f t="shared" si="5"/>
        <v>0</v>
      </c>
      <c r="L531" s="116"/>
      <c r="M531" s="73"/>
    </row>
    <row r="532" spans="2:13" ht="21" customHeight="1" outlineLevel="1">
      <c r="B532" s="73"/>
      <c r="C532" s="90" t="s">
        <v>488</v>
      </c>
      <c r="D532" s="103"/>
      <c r="E532" s="110">
        <v>0</v>
      </c>
      <c r="F532" s="114"/>
      <c r="G532" s="110">
        <v>0</v>
      </c>
      <c r="H532" s="112"/>
      <c r="I532" s="110">
        <v>0</v>
      </c>
      <c r="J532" s="111"/>
      <c r="K532" s="113">
        <f t="shared" si="5"/>
        <v>0</v>
      </c>
      <c r="L532" s="116"/>
      <c r="M532" s="73"/>
    </row>
    <row r="533" spans="2:13" ht="21" customHeight="1" outlineLevel="1">
      <c r="B533" s="73"/>
      <c r="C533" s="90" t="s">
        <v>489</v>
      </c>
      <c r="D533" s="103"/>
      <c r="E533" s="110">
        <v>0</v>
      </c>
      <c r="F533" s="114"/>
      <c r="G533" s="110">
        <v>0</v>
      </c>
      <c r="H533" s="112"/>
      <c r="I533" s="110">
        <v>0</v>
      </c>
      <c r="J533" s="111"/>
      <c r="K533" s="113">
        <f t="shared" si="5"/>
        <v>0</v>
      </c>
      <c r="L533" s="116"/>
      <c r="M533" s="73"/>
    </row>
    <row r="534" spans="2:13" ht="21.75" customHeight="1" outlineLevel="1">
      <c r="B534" s="73"/>
      <c r="C534" s="90" t="s">
        <v>480</v>
      </c>
      <c r="D534" s="103"/>
      <c r="E534" s="117">
        <f>SUM(E525:E533)</f>
        <v>39000</v>
      </c>
      <c r="F534" s="111"/>
      <c r="G534" s="117">
        <f>SUM(G525:G533)</f>
        <v>39000</v>
      </c>
      <c r="H534" s="112"/>
      <c r="I534" s="117">
        <f>SUM(I525:I533)</f>
        <v>39000</v>
      </c>
      <c r="J534" s="111"/>
      <c r="K534" s="117">
        <f t="shared" si="5"/>
        <v>117000</v>
      </c>
      <c r="L534" s="89"/>
      <c r="M534" s="73"/>
    </row>
    <row r="535" spans="2:13" ht="21" customHeight="1" outlineLevel="1">
      <c r="B535" s="73"/>
      <c r="C535" s="89"/>
      <c r="D535" s="103"/>
      <c r="E535" s="89"/>
      <c r="F535" s="89"/>
      <c r="G535" s="89"/>
      <c r="H535" s="89"/>
      <c r="I535" s="89"/>
      <c r="J535" s="89"/>
      <c r="K535" s="89"/>
      <c r="L535" s="89"/>
      <c r="M535" s="73"/>
    </row>
    <row r="536" spans="2:13" ht="36" outlineLevel="1">
      <c r="B536" s="73"/>
      <c r="C536" s="93" t="s">
        <v>490</v>
      </c>
      <c r="D536" s="89"/>
      <c r="E536" s="93" t="str">
        <f>IF(K506&gt;0,"Si","No")</f>
        <v>No</v>
      </c>
      <c r="F536" s="89"/>
      <c r="G536" s="89"/>
      <c r="H536" s="89"/>
      <c r="I536" s="89"/>
      <c r="J536" s="89"/>
      <c r="K536" s="89"/>
      <c r="L536" s="89"/>
      <c r="M536" s="73"/>
    </row>
    <row r="537" spans="2:13" ht="36" outlineLevel="1">
      <c r="B537" s="73"/>
      <c r="C537" s="93" t="s">
        <v>491</v>
      </c>
      <c r="D537" s="89"/>
      <c r="E537" s="93" t="str">
        <f>IF(K507&gt;0,"Si","No")</f>
        <v>Si</v>
      </c>
      <c r="F537" s="89"/>
      <c r="G537" s="89"/>
      <c r="H537" s="89"/>
      <c r="I537" s="89"/>
      <c r="J537" s="89"/>
      <c r="K537" s="89"/>
      <c r="L537" s="89"/>
      <c r="M537" s="73"/>
    </row>
    <row r="538" spans="2:13" ht="21" customHeight="1" outlineLevel="1">
      <c r="B538" s="73"/>
      <c r="C538" s="89"/>
      <c r="D538" s="89"/>
      <c r="E538" s="89"/>
      <c r="F538" s="89"/>
      <c r="G538" s="73"/>
      <c r="H538" s="73"/>
      <c r="I538" s="73"/>
      <c r="J538" s="89"/>
      <c r="K538" s="73"/>
      <c r="L538" s="89"/>
      <c r="M538" s="73"/>
    </row>
    <row r="539" spans="2:13" ht="20.25" outlineLevel="1">
      <c r="B539" s="73"/>
      <c r="C539" s="86" t="s">
        <v>492</v>
      </c>
      <c r="D539" s="73"/>
      <c r="E539" s="98"/>
      <c r="F539" s="99"/>
      <c r="G539" s="99"/>
      <c r="H539" s="99"/>
      <c r="I539" s="99"/>
      <c r="J539" s="99"/>
      <c r="K539" s="99"/>
      <c r="L539" s="89"/>
      <c r="M539" s="73"/>
    </row>
    <row r="540" spans="2:13" ht="21" customHeight="1" outlineLevel="1">
      <c r="B540" s="73"/>
      <c r="C540" s="73"/>
      <c r="D540" s="73"/>
      <c r="E540" s="100"/>
      <c r="F540" s="101"/>
      <c r="G540" s="100"/>
      <c r="H540" s="101"/>
      <c r="I540" s="100"/>
      <c r="J540" s="102"/>
      <c r="K540" s="100"/>
      <c r="L540" s="89"/>
      <c r="M540" s="73"/>
    </row>
    <row r="541" spans="2:13" ht="21" customHeight="1" outlineLevel="1">
      <c r="B541" s="73"/>
      <c r="C541" s="73"/>
      <c r="D541" s="73"/>
      <c r="E541" s="100">
        <v>2024</v>
      </c>
      <c r="F541" s="101"/>
      <c r="G541" s="100">
        <v>2025</v>
      </c>
      <c r="H541" s="101"/>
      <c r="I541" s="100">
        <v>2026</v>
      </c>
      <c r="J541" s="102"/>
      <c r="K541" s="100" t="s">
        <v>407</v>
      </c>
      <c r="L541" s="89"/>
      <c r="M541" s="73"/>
    </row>
    <row r="542" spans="2:13" ht="21" customHeight="1" outlineLevel="1">
      <c r="B542" s="73"/>
      <c r="C542" s="95" t="s">
        <v>493</v>
      </c>
      <c r="D542" s="103"/>
      <c r="E542" s="105" t="s">
        <v>494</v>
      </c>
      <c r="F542" s="103"/>
      <c r="G542" s="105" t="s">
        <v>494</v>
      </c>
      <c r="H542" s="118"/>
      <c r="I542" s="105" t="s">
        <v>494</v>
      </c>
      <c r="J542" s="103"/>
      <c r="K542" s="104" t="s">
        <v>495</v>
      </c>
      <c r="L542" s="89"/>
      <c r="M542" s="73"/>
    </row>
    <row r="543" spans="2:13" ht="21" customHeight="1" outlineLevel="1">
      <c r="B543" s="73"/>
      <c r="C543" s="95" t="s">
        <v>496</v>
      </c>
      <c r="D543" s="103"/>
      <c r="E543" s="110" t="s">
        <v>497</v>
      </c>
      <c r="F543" s="111"/>
      <c r="G543" s="110" t="s">
        <v>497</v>
      </c>
      <c r="H543" s="119"/>
      <c r="I543" s="110" t="s">
        <v>497</v>
      </c>
      <c r="J543" s="111"/>
      <c r="K543" s="113" t="s">
        <v>495</v>
      </c>
      <c r="L543" s="89"/>
      <c r="M543" s="73"/>
    </row>
    <row r="544" spans="2:13" ht="21" customHeight="1" outlineLevel="1">
      <c r="B544" s="73"/>
      <c r="C544" s="90" t="s">
        <v>498</v>
      </c>
      <c r="D544" s="103"/>
      <c r="E544" s="120">
        <v>0</v>
      </c>
      <c r="F544" s="121"/>
      <c r="G544" s="120">
        <v>0</v>
      </c>
      <c r="H544" s="122"/>
      <c r="I544" s="120">
        <v>0</v>
      </c>
      <c r="J544" s="123"/>
      <c r="K544" s="124">
        <f>E544+G544+I544</f>
        <v>0</v>
      </c>
      <c r="L544" s="73"/>
      <c r="M544" s="73"/>
    </row>
    <row r="545" spans="2:13" ht="21" customHeight="1" outlineLevel="1">
      <c r="B545" s="73"/>
      <c r="C545" s="90" t="s">
        <v>499</v>
      </c>
      <c r="D545" s="103"/>
      <c r="E545" s="110" t="s">
        <v>497</v>
      </c>
      <c r="F545" s="111"/>
      <c r="G545" s="110" t="s">
        <v>497</v>
      </c>
      <c r="H545" s="119"/>
      <c r="I545" s="110" t="s">
        <v>497</v>
      </c>
      <c r="J545" s="111"/>
      <c r="K545" s="113" t="s">
        <v>495</v>
      </c>
      <c r="L545" s="89"/>
      <c r="M545" s="73"/>
    </row>
    <row r="546" spans="2:13" ht="21" customHeight="1" outlineLevel="1">
      <c r="B546" s="73"/>
      <c r="C546" s="90" t="s">
        <v>500</v>
      </c>
      <c r="D546" s="103"/>
      <c r="E546" s="105">
        <v>0</v>
      </c>
      <c r="F546" s="125"/>
      <c r="G546" s="105">
        <v>0</v>
      </c>
      <c r="H546" s="126"/>
      <c r="I546" s="105">
        <v>0</v>
      </c>
      <c r="J546" s="111"/>
      <c r="K546" s="113" t="s">
        <v>495</v>
      </c>
      <c r="L546" s="116"/>
      <c r="M546" s="73"/>
    </row>
    <row r="547" spans="2:13" outlineLevel="1">
      <c r="B547" s="73"/>
      <c r="C547" s="90" t="s">
        <v>501</v>
      </c>
      <c r="D547" s="103"/>
      <c r="E547" s="127" t="s">
        <v>543</v>
      </c>
      <c r="F547" s="125"/>
      <c r="G547" s="105" t="s">
        <v>543</v>
      </c>
      <c r="H547" s="126"/>
      <c r="I547" s="105" t="s">
        <v>543</v>
      </c>
      <c r="J547" s="111"/>
      <c r="K547" s="113" t="s">
        <v>495</v>
      </c>
      <c r="L547" s="116"/>
      <c r="M547" s="73"/>
    </row>
    <row r="548" spans="2:13" ht="21" customHeight="1" outlineLevel="1">
      <c r="B548" s="73"/>
      <c r="C548" s="90" t="s">
        <v>503</v>
      </c>
      <c r="D548" s="103"/>
      <c r="E548" s="105">
        <v>1</v>
      </c>
      <c r="F548" s="125"/>
      <c r="G548" s="105">
        <v>1</v>
      </c>
      <c r="H548" s="126"/>
      <c r="I548" s="105">
        <v>1</v>
      </c>
      <c r="J548" s="111"/>
      <c r="K548" s="124" t="s">
        <v>495</v>
      </c>
      <c r="L548" s="89"/>
      <c r="M548" s="73"/>
    </row>
    <row r="549" spans="2:13" ht="21" customHeight="1" outlineLevel="1">
      <c r="B549" s="73"/>
      <c r="C549" s="90" t="s">
        <v>504</v>
      </c>
      <c r="D549" s="103"/>
      <c r="E549" s="110" t="s">
        <v>505</v>
      </c>
      <c r="F549" s="111"/>
      <c r="G549" s="110" t="s">
        <v>505</v>
      </c>
      <c r="H549" s="119"/>
      <c r="I549" s="110" t="s">
        <v>505</v>
      </c>
      <c r="J549" s="111"/>
      <c r="K549" s="113" t="s">
        <v>495</v>
      </c>
      <c r="L549" s="89"/>
      <c r="M549" s="73"/>
    </row>
    <row r="550" spans="2:13" ht="21.75" customHeight="1" outlineLevel="1">
      <c r="B550" s="73"/>
      <c r="C550" s="90" t="s">
        <v>506</v>
      </c>
      <c r="D550" s="103"/>
      <c r="E550" s="120">
        <v>12</v>
      </c>
      <c r="F550" s="121"/>
      <c r="G550" s="120">
        <v>12</v>
      </c>
      <c r="H550" s="122"/>
      <c r="I550" s="120">
        <v>12</v>
      </c>
      <c r="J550" s="123"/>
      <c r="K550" s="124">
        <f>E550+G550+I550</f>
        <v>36</v>
      </c>
      <c r="L550" s="73"/>
      <c r="M550" s="73"/>
    </row>
    <row r="551" spans="2:13" ht="21.75" customHeight="1" outlineLevel="1">
      <c r="B551" s="73"/>
      <c r="C551" s="90" t="s">
        <v>507</v>
      </c>
      <c r="D551" s="103"/>
      <c r="E551" s="128">
        <v>39000</v>
      </c>
      <c r="F551" s="129"/>
      <c r="G551" s="128">
        <v>39000</v>
      </c>
      <c r="H551" s="142"/>
      <c r="I551" s="128">
        <v>39000</v>
      </c>
      <c r="J551" s="130"/>
      <c r="K551" s="131">
        <f>E551+G551+I551</f>
        <v>117000</v>
      </c>
      <c r="L551" s="89"/>
      <c r="M551" s="73"/>
    </row>
    <row r="552" spans="2:13" ht="21" customHeight="1" outlineLevel="1">
      <c r="B552" s="73"/>
      <c r="C552" s="109"/>
      <c r="D552" s="103"/>
      <c r="E552" s="130"/>
      <c r="F552" s="130"/>
      <c r="G552" s="130"/>
      <c r="H552" s="132"/>
      <c r="I552" s="130"/>
      <c r="J552" s="130"/>
      <c r="K552" s="130"/>
      <c r="L552" s="89"/>
      <c r="M552" s="73"/>
    </row>
    <row r="553" spans="2:13" ht="21" customHeight="1" outlineLevel="1">
      <c r="B553" s="73"/>
      <c r="C553" s="109"/>
      <c r="D553" s="103"/>
      <c r="E553" s="98"/>
      <c r="F553" s="73"/>
      <c r="G553" s="73"/>
      <c r="H553" s="73"/>
      <c r="I553" s="73"/>
      <c r="J553" s="73"/>
      <c r="K553" s="73"/>
      <c r="L553" s="89"/>
      <c r="M553" s="73"/>
    </row>
    <row r="554" spans="2:13" ht="21" customHeight="1" outlineLevel="1">
      <c r="B554" s="73"/>
      <c r="C554" s="86" t="s">
        <v>508</v>
      </c>
      <c r="D554" s="116"/>
      <c r="E554" s="116"/>
      <c r="F554" s="116"/>
      <c r="G554" s="73"/>
      <c r="H554" s="73"/>
      <c r="I554" s="73"/>
      <c r="J554" s="116"/>
      <c r="K554" s="73"/>
      <c r="L554" s="116"/>
      <c r="M554" s="73"/>
    </row>
    <row r="555" spans="2:13" ht="21" customHeight="1" outlineLevel="1">
      <c r="B555" s="73"/>
      <c r="C555" s="89"/>
      <c r="D555" s="89"/>
      <c r="E555" s="89"/>
      <c r="F555" s="89"/>
      <c r="G555" s="73"/>
      <c r="H555" s="73"/>
      <c r="I555" s="73"/>
      <c r="J555" s="89"/>
      <c r="K555" s="73"/>
      <c r="L555" s="89"/>
      <c r="M555" s="73"/>
    </row>
    <row r="556" spans="2:13" ht="21" customHeight="1" outlineLevel="1">
      <c r="B556" s="73"/>
      <c r="C556" s="133" t="s">
        <v>509</v>
      </c>
      <c r="D556" s="89"/>
      <c r="E556" s="89"/>
      <c r="F556" s="89"/>
      <c r="G556" s="73"/>
      <c r="H556" s="73"/>
      <c r="I556" s="73"/>
      <c r="J556" s="73"/>
      <c r="K556" s="73"/>
      <c r="L556" s="89"/>
      <c r="M556" s="73"/>
    </row>
    <row r="557" spans="2:13" ht="21" customHeight="1" outlineLevel="1" thickBot="1">
      <c r="B557" s="73"/>
      <c r="C557" s="89"/>
      <c r="D557" s="89"/>
      <c r="E557" s="89"/>
      <c r="F557" s="89"/>
      <c r="G557" s="73"/>
      <c r="H557" s="73"/>
      <c r="I557" s="73"/>
      <c r="J557" s="89"/>
      <c r="K557" s="73"/>
      <c r="L557" s="89"/>
      <c r="M557" s="73"/>
    </row>
    <row r="558" spans="2:13" ht="21" customHeight="1" outlineLevel="1" thickBot="1">
      <c r="B558" s="73"/>
      <c r="C558" s="480" t="s">
        <v>510</v>
      </c>
      <c r="D558" s="480"/>
      <c r="E558" s="480"/>
      <c r="F558" s="480"/>
      <c r="G558" s="480"/>
      <c r="H558" s="480"/>
      <c r="I558" s="480"/>
      <c r="J558" s="480"/>
      <c r="K558" s="480"/>
      <c r="L558" s="89"/>
      <c r="M558" s="73"/>
    </row>
    <row r="559" spans="2:13" ht="21" customHeight="1" outlineLevel="1" thickBot="1">
      <c r="B559" s="73"/>
      <c r="C559" s="480"/>
      <c r="D559" s="480"/>
      <c r="E559" s="480"/>
      <c r="F559" s="480"/>
      <c r="G559" s="480"/>
      <c r="H559" s="480"/>
      <c r="I559" s="480"/>
      <c r="J559" s="480"/>
      <c r="K559" s="480"/>
      <c r="L559" s="73"/>
      <c r="M559" s="73"/>
    </row>
    <row r="560" spans="2:13" ht="21" customHeight="1" outlineLevel="1" thickBot="1">
      <c r="B560" s="73"/>
      <c r="C560" s="480"/>
      <c r="D560" s="480"/>
      <c r="E560" s="480"/>
      <c r="F560" s="480"/>
      <c r="G560" s="480"/>
      <c r="H560" s="480"/>
      <c r="I560" s="480"/>
      <c r="J560" s="480"/>
      <c r="K560" s="480"/>
      <c r="L560" s="73"/>
      <c r="M560" s="73"/>
    </row>
    <row r="561" spans="2:13" ht="21" customHeight="1" outlineLevel="1" thickBot="1">
      <c r="B561" s="73"/>
      <c r="C561" s="480"/>
      <c r="D561" s="480"/>
      <c r="E561" s="480"/>
      <c r="F561" s="480"/>
      <c r="G561" s="480"/>
      <c r="H561" s="480"/>
      <c r="I561" s="480"/>
      <c r="J561" s="480"/>
      <c r="K561" s="480"/>
      <c r="L561" s="73"/>
      <c r="M561" s="73"/>
    </row>
    <row r="562" spans="2:13" ht="21" customHeight="1" outlineLevel="1" thickBot="1">
      <c r="B562" s="73"/>
      <c r="C562" s="480"/>
      <c r="D562" s="480"/>
      <c r="E562" s="480"/>
      <c r="F562" s="480"/>
      <c r="G562" s="480"/>
      <c r="H562" s="480"/>
      <c r="I562" s="480"/>
      <c r="J562" s="480"/>
      <c r="K562" s="480"/>
      <c r="L562" s="73"/>
      <c r="M562" s="73"/>
    </row>
    <row r="563" spans="2:13" ht="21" customHeight="1" outlineLevel="1" thickBot="1">
      <c r="B563" s="73"/>
      <c r="C563" s="480"/>
      <c r="D563" s="480"/>
      <c r="E563" s="480"/>
      <c r="F563" s="480"/>
      <c r="G563" s="480"/>
      <c r="H563" s="480"/>
      <c r="I563" s="480"/>
      <c r="J563" s="480"/>
      <c r="K563" s="480"/>
      <c r="L563" s="73"/>
      <c r="M563" s="73"/>
    </row>
    <row r="564" spans="2:13" ht="21" customHeight="1" outlineLevel="1" thickBot="1">
      <c r="B564" s="73"/>
      <c r="C564" s="480"/>
      <c r="D564" s="480"/>
      <c r="E564" s="480"/>
      <c r="F564" s="480"/>
      <c r="G564" s="480"/>
      <c r="H564" s="480"/>
      <c r="I564" s="480"/>
      <c r="J564" s="480"/>
      <c r="K564" s="480"/>
      <c r="L564" s="73"/>
      <c r="M564" s="73"/>
    </row>
    <row r="565" spans="2:13" ht="21" customHeight="1" outlineLevel="1" thickBot="1">
      <c r="B565" s="73"/>
      <c r="C565" s="480"/>
      <c r="D565" s="480"/>
      <c r="E565" s="480"/>
      <c r="F565" s="480"/>
      <c r="G565" s="480"/>
      <c r="H565" s="480"/>
      <c r="I565" s="480"/>
      <c r="J565" s="480"/>
      <c r="K565" s="480"/>
      <c r="L565" s="73"/>
      <c r="M565" s="73"/>
    </row>
    <row r="566" spans="2:13" ht="21" customHeight="1" outlineLevel="1" thickBot="1">
      <c r="B566" s="73"/>
      <c r="C566" s="480"/>
      <c r="D566" s="480"/>
      <c r="E566" s="480"/>
      <c r="F566" s="480"/>
      <c r="G566" s="480"/>
      <c r="H566" s="480"/>
      <c r="I566" s="480"/>
      <c r="J566" s="480"/>
      <c r="K566" s="480"/>
      <c r="L566" s="73"/>
      <c r="M566" s="73"/>
    </row>
    <row r="567" spans="2:13" ht="21" customHeight="1" outlineLevel="1" thickBot="1">
      <c r="B567" s="73"/>
      <c r="C567" s="480"/>
      <c r="D567" s="480"/>
      <c r="E567" s="480"/>
      <c r="F567" s="480"/>
      <c r="G567" s="480"/>
      <c r="H567" s="480"/>
      <c r="I567" s="480"/>
      <c r="J567" s="480"/>
      <c r="K567" s="480"/>
      <c r="L567" s="73"/>
      <c r="M567" s="73"/>
    </row>
    <row r="568" spans="2:13" ht="21" customHeight="1" outlineLevel="1" thickBot="1">
      <c r="B568" s="73"/>
      <c r="C568" s="480"/>
      <c r="D568" s="480"/>
      <c r="E568" s="480"/>
      <c r="F568" s="480"/>
      <c r="G568" s="480"/>
      <c r="H568" s="480"/>
      <c r="I568" s="480"/>
      <c r="J568" s="480"/>
      <c r="K568" s="480"/>
      <c r="L568" s="73"/>
      <c r="M568" s="73"/>
    </row>
    <row r="569" spans="2:13" ht="21" customHeight="1" outlineLevel="1" thickBot="1">
      <c r="B569" s="73"/>
      <c r="C569" s="480"/>
      <c r="D569" s="480"/>
      <c r="E569" s="480"/>
      <c r="F569" s="480"/>
      <c r="G569" s="480"/>
      <c r="H569" s="480"/>
      <c r="I569" s="480"/>
      <c r="J569" s="480"/>
      <c r="K569" s="480"/>
      <c r="L569" s="73"/>
      <c r="M569" s="73"/>
    </row>
    <row r="570" spans="2:13" ht="21" customHeight="1" outlineLevel="1" thickBot="1">
      <c r="B570" s="73"/>
      <c r="C570" s="480"/>
      <c r="D570" s="480"/>
      <c r="E570" s="480"/>
      <c r="F570" s="480"/>
      <c r="G570" s="480"/>
      <c r="H570" s="480"/>
      <c r="I570" s="480"/>
      <c r="J570" s="480"/>
      <c r="K570" s="480"/>
      <c r="L570" s="73"/>
      <c r="M570" s="73"/>
    </row>
    <row r="571" spans="2:13" ht="21" customHeight="1" outlineLevel="1" thickBot="1">
      <c r="B571" s="73"/>
      <c r="C571" s="480"/>
      <c r="D571" s="480"/>
      <c r="E571" s="480"/>
      <c r="F571" s="480"/>
      <c r="G571" s="480"/>
      <c r="H571" s="480"/>
      <c r="I571" s="480"/>
      <c r="J571" s="480"/>
      <c r="K571" s="480"/>
      <c r="L571" s="73"/>
      <c r="M571" s="73"/>
    </row>
    <row r="572" spans="2:13" ht="21" customHeight="1" outlineLevel="1" thickBot="1">
      <c r="B572" s="73"/>
      <c r="C572" s="480"/>
      <c r="D572" s="480"/>
      <c r="E572" s="480"/>
      <c r="F572" s="480"/>
      <c r="G572" s="480"/>
      <c r="H572" s="480"/>
      <c r="I572" s="480"/>
      <c r="J572" s="480"/>
      <c r="K572" s="480"/>
      <c r="L572" s="73"/>
      <c r="M572" s="73"/>
    </row>
    <row r="573" spans="2:13" ht="21" customHeight="1" outlineLevel="1" thickBot="1">
      <c r="B573" s="73"/>
      <c r="C573" s="480"/>
      <c r="D573" s="480"/>
      <c r="E573" s="480"/>
      <c r="F573" s="480"/>
      <c r="G573" s="480"/>
      <c r="H573" s="480"/>
      <c r="I573" s="480"/>
      <c r="J573" s="480"/>
      <c r="K573" s="480"/>
      <c r="L573" s="73"/>
      <c r="M573" s="73"/>
    </row>
    <row r="574" spans="2:13" ht="21" customHeight="1" outlineLevel="1" thickBot="1">
      <c r="B574" s="73"/>
      <c r="C574" s="480"/>
      <c r="D574" s="480"/>
      <c r="E574" s="480"/>
      <c r="F574" s="480"/>
      <c r="G574" s="480"/>
      <c r="H574" s="480"/>
      <c r="I574" s="480"/>
      <c r="J574" s="480"/>
      <c r="K574" s="480"/>
      <c r="L574" s="73"/>
      <c r="M574" s="73"/>
    </row>
    <row r="575" spans="2:13" ht="21" customHeight="1" outlineLevel="1" thickBot="1">
      <c r="B575" s="73"/>
      <c r="C575" s="480"/>
      <c r="D575" s="480"/>
      <c r="E575" s="480"/>
      <c r="F575" s="480"/>
      <c r="G575" s="480"/>
      <c r="H575" s="480"/>
      <c r="I575" s="480"/>
      <c r="J575" s="480"/>
      <c r="K575" s="480"/>
      <c r="L575" s="73"/>
      <c r="M575" s="73"/>
    </row>
    <row r="576" spans="2:13" ht="21" customHeight="1" outlineLevel="1">
      <c r="B576" s="73"/>
      <c r="C576" s="134"/>
      <c r="D576" s="73"/>
      <c r="E576" s="134"/>
      <c r="F576" s="73"/>
      <c r="G576" s="73"/>
      <c r="H576" s="73"/>
      <c r="I576" s="135"/>
      <c r="J576" s="136"/>
      <c r="K576" s="137"/>
      <c r="L576" s="73"/>
      <c r="M576" s="73"/>
    </row>
    <row r="577" spans="2:13" ht="21" customHeight="1" outlineLevel="1">
      <c r="B577" s="73"/>
      <c r="C577" s="133" t="s">
        <v>511</v>
      </c>
      <c r="D577" s="73"/>
      <c r="E577" s="134"/>
      <c r="F577" s="73"/>
      <c r="G577" s="73"/>
      <c r="H577" s="73"/>
      <c r="I577" s="135"/>
      <c r="J577" s="136"/>
      <c r="K577" s="137"/>
      <c r="L577" s="73"/>
      <c r="M577" s="73"/>
    </row>
    <row r="578" spans="2:13" ht="21" customHeight="1" outlineLevel="1" thickBot="1">
      <c r="B578" s="73"/>
      <c r="C578" s="73"/>
      <c r="D578" s="73"/>
      <c r="E578" s="83"/>
      <c r="F578" s="73"/>
      <c r="G578" s="73"/>
      <c r="H578" s="73"/>
      <c r="I578" s="73"/>
      <c r="J578" s="73"/>
      <c r="K578" s="73"/>
      <c r="L578" s="73"/>
      <c r="M578" s="73"/>
    </row>
    <row r="579" spans="2:13" ht="21" customHeight="1" outlineLevel="1" thickBot="1">
      <c r="B579" s="73"/>
      <c r="C579" s="493" t="s">
        <v>544</v>
      </c>
      <c r="D579" s="493"/>
      <c r="E579" s="493"/>
      <c r="F579" s="493"/>
      <c r="G579" s="493"/>
      <c r="H579" s="493"/>
      <c r="I579" s="493"/>
      <c r="J579" s="493"/>
      <c r="K579" s="493"/>
      <c r="L579" s="73"/>
      <c r="M579" s="73"/>
    </row>
    <row r="580" spans="2:13" ht="21" customHeight="1" outlineLevel="1" thickBot="1">
      <c r="B580" s="73"/>
      <c r="C580" s="493"/>
      <c r="D580" s="493"/>
      <c r="E580" s="493"/>
      <c r="F580" s="493"/>
      <c r="G580" s="493"/>
      <c r="H580" s="493"/>
      <c r="I580" s="493"/>
      <c r="J580" s="493"/>
      <c r="K580" s="493"/>
      <c r="L580" s="73"/>
      <c r="M580" s="73"/>
    </row>
    <row r="581" spans="2:13" ht="21" customHeight="1" outlineLevel="1" thickBot="1">
      <c r="B581" s="73"/>
      <c r="C581" s="493"/>
      <c r="D581" s="493"/>
      <c r="E581" s="493"/>
      <c r="F581" s="493"/>
      <c r="G581" s="493"/>
      <c r="H581" s="493"/>
      <c r="I581" s="493"/>
      <c r="J581" s="493"/>
      <c r="K581" s="493"/>
      <c r="L581" s="73"/>
      <c r="M581" s="73"/>
    </row>
    <row r="582" spans="2:13" ht="21" customHeight="1" outlineLevel="1" thickBot="1">
      <c r="B582" s="73"/>
      <c r="C582" s="493"/>
      <c r="D582" s="493"/>
      <c r="E582" s="493"/>
      <c r="F582" s="493"/>
      <c r="G582" s="493"/>
      <c r="H582" s="493"/>
      <c r="I582" s="493"/>
      <c r="J582" s="493"/>
      <c r="K582" s="493"/>
      <c r="L582" s="73"/>
      <c r="M582" s="73"/>
    </row>
    <row r="583" spans="2:13" ht="21" customHeight="1" outlineLevel="1" thickBot="1">
      <c r="B583" s="73"/>
      <c r="C583" s="493"/>
      <c r="D583" s="493"/>
      <c r="E583" s="493"/>
      <c r="F583" s="493"/>
      <c r="G583" s="493"/>
      <c r="H583" s="493"/>
      <c r="I583" s="493"/>
      <c r="J583" s="493"/>
      <c r="K583" s="493"/>
      <c r="L583" s="73"/>
      <c r="M583" s="73"/>
    </row>
    <row r="584" spans="2:13" ht="21" customHeight="1" outlineLevel="1" thickBot="1">
      <c r="B584" s="73"/>
      <c r="C584" s="493"/>
      <c r="D584" s="493"/>
      <c r="E584" s="493"/>
      <c r="F584" s="493"/>
      <c r="G584" s="493"/>
      <c r="H584" s="493"/>
      <c r="I584" s="493"/>
      <c r="J584" s="493"/>
      <c r="K584" s="493"/>
      <c r="L584" s="73"/>
      <c r="M584" s="73"/>
    </row>
    <row r="585" spans="2:13" ht="21" customHeight="1" outlineLevel="1" thickBot="1">
      <c r="B585" s="73"/>
      <c r="C585" s="493"/>
      <c r="D585" s="493"/>
      <c r="E585" s="493"/>
      <c r="F585" s="493"/>
      <c r="G585" s="493"/>
      <c r="H585" s="493"/>
      <c r="I585" s="493"/>
      <c r="J585" s="493"/>
      <c r="K585" s="493"/>
      <c r="L585" s="73"/>
      <c r="M585" s="73"/>
    </row>
    <row r="586" spans="2:13" ht="21" customHeight="1" outlineLevel="1" thickBot="1">
      <c r="B586" s="73"/>
      <c r="C586" s="493"/>
      <c r="D586" s="493"/>
      <c r="E586" s="493"/>
      <c r="F586" s="493"/>
      <c r="G586" s="493"/>
      <c r="H586" s="493"/>
      <c r="I586" s="493"/>
      <c r="J586" s="493"/>
      <c r="K586" s="493"/>
      <c r="L586" s="73"/>
      <c r="M586" s="73"/>
    </row>
    <row r="587" spans="2:13" ht="21" customHeight="1" outlineLevel="1" thickBot="1">
      <c r="B587" s="73"/>
      <c r="C587" s="493"/>
      <c r="D587" s="493"/>
      <c r="E587" s="493"/>
      <c r="F587" s="493"/>
      <c r="G587" s="493"/>
      <c r="H587" s="493"/>
      <c r="I587" s="493"/>
      <c r="J587" s="493"/>
      <c r="K587" s="493"/>
      <c r="L587" s="73"/>
      <c r="M587" s="73"/>
    </row>
    <row r="588" spans="2:13" ht="21" customHeight="1" outlineLevel="1" thickBot="1">
      <c r="B588" s="73"/>
      <c r="C588" s="493"/>
      <c r="D588" s="493"/>
      <c r="E588" s="493"/>
      <c r="F588" s="493"/>
      <c r="G588" s="493"/>
      <c r="H588" s="493"/>
      <c r="I588" s="493"/>
      <c r="J588" s="493"/>
      <c r="K588" s="493"/>
      <c r="L588" s="73"/>
      <c r="M588" s="73"/>
    </row>
    <row r="589" spans="2:13" ht="21" customHeight="1" outlineLevel="1" thickBot="1">
      <c r="B589" s="73"/>
      <c r="C589" s="493"/>
      <c r="D589" s="493"/>
      <c r="E589" s="493"/>
      <c r="F589" s="493"/>
      <c r="G589" s="493"/>
      <c r="H589" s="493"/>
      <c r="I589" s="493"/>
      <c r="J589" s="493"/>
      <c r="K589" s="493"/>
      <c r="L589" s="73"/>
      <c r="M589" s="73"/>
    </row>
    <row r="590" spans="2:13" ht="21" customHeight="1" outlineLevel="1" thickBot="1">
      <c r="B590" s="73"/>
      <c r="C590" s="493"/>
      <c r="D590" s="493"/>
      <c r="E590" s="493"/>
      <c r="F590" s="493"/>
      <c r="G590" s="493"/>
      <c r="H590" s="493"/>
      <c r="I590" s="493"/>
      <c r="J590" s="493"/>
      <c r="K590" s="493"/>
      <c r="L590" s="73"/>
      <c r="M590" s="73"/>
    </row>
    <row r="591" spans="2:13" ht="21" customHeight="1" outlineLevel="1" thickBot="1">
      <c r="B591" s="73"/>
      <c r="C591" s="493"/>
      <c r="D591" s="493"/>
      <c r="E591" s="493"/>
      <c r="F591" s="493"/>
      <c r="G591" s="493"/>
      <c r="H591" s="493"/>
      <c r="I591" s="493"/>
      <c r="J591" s="493"/>
      <c r="K591" s="493"/>
      <c r="L591" s="73"/>
      <c r="M591" s="73"/>
    </row>
    <row r="592" spans="2:13" ht="21" customHeight="1" outlineLevel="1" thickBot="1">
      <c r="B592" s="73"/>
      <c r="C592" s="493"/>
      <c r="D592" s="493"/>
      <c r="E592" s="493"/>
      <c r="F592" s="493"/>
      <c r="G592" s="493"/>
      <c r="H592" s="493"/>
      <c r="I592" s="493"/>
      <c r="J592" s="493"/>
      <c r="K592" s="493"/>
      <c r="L592" s="73"/>
      <c r="M592" s="73"/>
    </row>
    <row r="593" spans="2:13" ht="21" customHeight="1" outlineLevel="1" thickBot="1">
      <c r="B593" s="73"/>
      <c r="C593" s="493"/>
      <c r="D593" s="493"/>
      <c r="E593" s="493"/>
      <c r="F593" s="493"/>
      <c r="G593" s="493"/>
      <c r="H593" s="493"/>
      <c r="I593" s="493"/>
      <c r="J593" s="493"/>
      <c r="K593" s="493"/>
      <c r="L593" s="73"/>
      <c r="M593" s="73"/>
    </row>
    <row r="594" spans="2:13" ht="21" customHeight="1" outlineLevel="1" thickBot="1">
      <c r="B594" s="73"/>
      <c r="C594" s="493"/>
      <c r="D594" s="493"/>
      <c r="E594" s="493"/>
      <c r="F594" s="493"/>
      <c r="G594" s="493"/>
      <c r="H594" s="493"/>
      <c r="I594" s="493"/>
      <c r="J594" s="493"/>
      <c r="K594" s="493"/>
      <c r="L594" s="73"/>
      <c r="M594" s="73"/>
    </row>
    <row r="595" spans="2:13" ht="21" customHeight="1" outlineLevel="1" thickBot="1">
      <c r="B595" s="73"/>
      <c r="C595" s="493"/>
      <c r="D595" s="493"/>
      <c r="E595" s="493"/>
      <c r="F595" s="493"/>
      <c r="G595" s="493"/>
      <c r="H595" s="493"/>
      <c r="I595" s="493"/>
      <c r="J595" s="493"/>
      <c r="K595" s="493"/>
      <c r="L595" s="73"/>
      <c r="M595" s="73"/>
    </row>
    <row r="596" spans="2:13" ht="21" customHeight="1" outlineLevel="1" thickBot="1">
      <c r="B596" s="73"/>
      <c r="C596" s="493"/>
      <c r="D596" s="493"/>
      <c r="E596" s="493"/>
      <c r="F596" s="493"/>
      <c r="G596" s="493"/>
      <c r="H596" s="493"/>
      <c r="I596" s="493"/>
      <c r="J596" s="493"/>
      <c r="K596" s="493"/>
      <c r="L596" s="73"/>
      <c r="M596" s="73"/>
    </row>
    <row r="597" spans="2:13" ht="21" customHeight="1" outlineLevel="1">
      <c r="B597" s="73"/>
      <c r="C597" s="134"/>
      <c r="D597" s="73"/>
      <c r="E597" s="134"/>
      <c r="F597" s="73"/>
      <c r="G597" s="73"/>
      <c r="H597" s="73"/>
      <c r="I597" s="135"/>
      <c r="J597" s="136"/>
      <c r="K597" s="137"/>
      <c r="L597" s="73"/>
      <c r="M597" s="73"/>
    </row>
    <row r="598" spans="2:13" ht="20.25" customHeight="1" thickBot="1">
      <c r="B598" s="73"/>
      <c r="C598" s="134"/>
      <c r="D598" s="73"/>
      <c r="E598" s="134"/>
      <c r="F598" s="73"/>
      <c r="G598" s="73"/>
      <c r="H598" s="73"/>
      <c r="I598" s="135"/>
      <c r="J598" s="136"/>
      <c r="K598" s="137"/>
      <c r="L598" s="73"/>
      <c r="M598" s="73"/>
    </row>
    <row r="599" spans="2:13" ht="24" customHeight="1" thickBot="1">
      <c r="B599" s="73"/>
      <c r="C599" s="84" t="s">
        <v>67</v>
      </c>
      <c r="D599" s="81"/>
      <c r="E599" s="84" t="s">
        <v>545</v>
      </c>
      <c r="F599" s="73"/>
      <c r="G599" s="85" t="s">
        <v>497</v>
      </c>
      <c r="H599" s="73"/>
      <c r="J599" s="73"/>
      <c r="K599" s="73"/>
      <c r="L599" s="73"/>
      <c r="M599" s="73"/>
    </row>
    <row r="600" spans="2:13" ht="21" customHeight="1" outlineLevel="1">
      <c r="B600" s="73"/>
      <c r="C600" s="83"/>
      <c r="D600" s="73"/>
      <c r="E600" s="83"/>
      <c r="F600" s="73"/>
      <c r="G600" s="73"/>
      <c r="H600" s="73"/>
      <c r="I600" s="73"/>
      <c r="J600" s="73"/>
      <c r="K600" s="73"/>
      <c r="L600" s="73"/>
      <c r="M600" s="73"/>
    </row>
    <row r="601" spans="2:13" ht="21.75" customHeight="1" outlineLevel="1">
      <c r="B601" s="73"/>
      <c r="C601" s="86" t="s">
        <v>431</v>
      </c>
      <c r="D601" s="73"/>
      <c r="E601" s="87"/>
      <c r="F601" s="73"/>
      <c r="G601" s="73"/>
      <c r="H601" s="73"/>
      <c r="I601" s="73"/>
      <c r="J601" s="73"/>
      <c r="K601" s="73"/>
      <c r="L601" s="73"/>
      <c r="M601" s="73"/>
    </row>
    <row r="602" spans="2:13" ht="21" customHeight="1" outlineLevel="1">
      <c r="B602" s="73"/>
      <c r="C602" s="88"/>
      <c r="D602" s="73"/>
      <c r="E602" s="87"/>
      <c r="F602" s="73"/>
      <c r="G602" s="73"/>
      <c r="H602" s="73"/>
      <c r="I602" s="73"/>
      <c r="J602" s="73"/>
      <c r="K602" s="73"/>
      <c r="L602" s="73"/>
      <c r="M602" s="73"/>
    </row>
    <row r="603" spans="2:13" ht="21" customHeight="1" outlineLevel="1">
      <c r="B603" s="73"/>
      <c r="C603" s="89"/>
      <c r="D603" s="73"/>
      <c r="E603" s="89"/>
      <c r="F603" s="73"/>
      <c r="G603" s="73"/>
      <c r="H603" s="73"/>
      <c r="I603" s="73"/>
      <c r="J603" s="73"/>
      <c r="K603" s="73"/>
      <c r="L603" s="73"/>
      <c r="M603" s="73"/>
    </row>
    <row r="604" spans="2:13" outlineLevel="1">
      <c r="B604" s="73"/>
      <c r="C604" s="90" t="s">
        <v>36</v>
      </c>
      <c r="D604" s="89"/>
      <c r="E604" s="90" t="s">
        <v>432</v>
      </c>
      <c r="F604" s="89"/>
      <c r="G604" s="91" t="s">
        <v>433</v>
      </c>
      <c r="H604" s="73"/>
      <c r="I604" s="90" t="s">
        <v>434</v>
      </c>
      <c r="J604" s="73"/>
      <c r="K604" s="73"/>
      <c r="L604" s="89"/>
      <c r="M604" s="73"/>
    </row>
    <row r="605" spans="2:13" ht="36.75" customHeight="1" outlineLevel="1">
      <c r="B605" s="73"/>
      <c r="C605" s="92" t="s">
        <v>435</v>
      </c>
      <c r="D605" s="73"/>
      <c r="E605" s="93" t="s">
        <v>436</v>
      </c>
      <c r="F605" s="73"/>
      <c r="G605" s="94"/>
      <c r="H605" s="73"/>
      <c r="I605" s="92" t="s">
        <v>542</v>
      </c>
      <c r="J605" s="73"/>
      <c r="K605" s="73"/>
      <c r="L605" s="73"/>
      <c r="M605" s="73"/>
    </row>
    <row r="606" spans="2:13" ht="21" customHeight="1" outlineLevel="1">
      <c r="B606" s="73"/>
      <c r="C606" s="89"/>
      <c r="D606" s="73"/>
      <c r="E606" s="73"/>
      <c r="F606" s="73"/>
      <c r="G606" s="73"/>
      <c r="H606" s="73"/>
      <c r="I606" s="73"/>
      <c r="J606" s="73"/>
      <c r="K606" s="73"/>
      <c r="L606" s="73"/>
      <c r="M606" s="73"/>
    </row>
    <row r="607" spans="2:13" outlineLevel="1">
      <c r="B607" s="73"/>
      <c r="C607" s="95" t="s">
        <v>439</v>
      </c>
      <c r="D607" s="89"/>
      <c r="E607" s="95" t="s">
        <v>440</v>
      </c>
      <c r="F607" s="89"/>
      <c r="G607" s="95" t="s">
        <v>441</v>
      </c>
      <c r="H607" s="73"/>
      <c r="I607" s="95" t="s">
        <v>442</v>
      </c>
      <c r="J607" s="89"/>
      <c r="K607" s="73"/>
      <c r="L607" s="73"/>
      <c r="M607" s="73"/>
    </row>
    <row r="608" spans="2:13" ht="36.75" customHeight="1" outlineLevel="1">
      <c r="B608" s="73"/>
      <c r="C608" s="94"/>
      <c r="D608" s="89"/>
      <c r="E608" s="94"/>
      <c r="F608" s="89"/>
      <c r="G608" s="94"/>
      <c r="H608" s="73"/>
      <c r="I608" s="150"/>
      <c r="J608" s="89"/>
      <c r="K608" s="73"/>
      <c r="L608" s="73"/>
      <c r="M608" s="73"/>
    </row>
    <row r="609" spans="2:13" ht="21" customHeight="1" outlineLevel="1">
      <c r="B609" s="73"/>
      <c r="C609" s="89"/>
      <c r="D609" s="89"/>
      <c r="E609" s="89"/>
      <c r="F609" s="89"/>
      <c r="G609" s="73"/>
      <c r="H609" s="73"/>
      <c r="I609" s="73"/>
      <c r="J609" s="89"/>
      <c r="K609" s="73"/>
      <c r="L609" s="73"/>
      <c r="M609" s="73"/>
    </row>
    <row r="610" spans="2:13" ht="21.75" customHeight="1" outlineLevel="1">
      <c r="B610" s="73"/>
      <c r="C610" s="86" t="s">
        <v>445</v>
      </c>
      <c r="D610" s="73"/>
      <c r="E610" s="98"/>
      <c r="F610" s="99"/>
      <c r="G610" s="99"/>
      <c r="H610" s="99"/>
      <c r="I610" s="99"/>
      <c r="J610" s="99"/>
      <c r="K610" s="99"/>
      <c r="L610" s="73"/>
      <c r="M610" s="73"/>
    </row>
    <row r="611" spans="2:13" ht="21" customHeight="1" outlineLevel="1">
      <c r="B611" s="73"/>
      <c r="C611" s="73"/>
      <c r="D611" s="73"/>
      <c r="E611" s="100"/>
      <c r="F611" s="101"/>
      <c r="G611" s="100"/>
      <c r="H611" s="101"/>
      <c r="I611" s="100"/>
      <c r="J611" s="102"/>
      <c r="K611" s="100"/>
      <c r="L611" s="73"/>
      <c r="M611" s="73"/>
    </row>
    <row r="612" spans="2:13" ht="21" customHeight="1" outlineLevel="1">
      <c r="B612" s="73"/>
      <c r="C612" s="73"/>
      <c r="D612" s="73"/>
      <c r="E612" s="100">
        <v>2024</v>
      </c>
      <c r="F612" s="101"/>
      <c r="G612" s="100">
        <v>2025</v>
      </c>
      <c r="H612" s="101"/>
      <c r="I612" s="100">
        <v>2026</v>
      </c>
      <c r="J612" s="102"/>
      <c r="K612" s="100" t="s">
        <v>446</v>
      </c>
      <c r="L612" s="73"/>
      <c r="M612" s="73"/>
    </row>
    <row r="613" spans="2:13" outlineLevel="1">
      <c r="B613" s="73"/>
      <c r="C613" s="95" t="s">
        <v>447</v>
      </c>
      <c r="D613" s="103"/>
      <c r="E613" s="104">
        <f>E614+E615</f>
        <v>0</v>
      </c>
      <c r="F613" s="103"/>
      <c r="G613" s="104">
        <f>G614+G615</f>
        <v>0</v>
      </c>
      <c r="H613" s="73"/>
      <c r="I613" s="104">
        <f>I614+I615</f>
        <v>0</v>
      </c>
      <c r="J613" s="103"/>
      <c r="K613" s="104">
        <f>K614+K615</f>
        <v>0</v>
      </c>
      <c r="L613" s="103"/>
      <c r="M613" s="73"/>
    </row>
    <row r="614" spans="2:13" ht="21" customHeight="1" outlineLevel="1">
      <c r="B614" s="73"/>
      <c r="C614" s="90" t="s">
        <v>448</v>
      </c>
      <c r="D614" s="103"/>
      <c r="E614" s="105">
        <v>0</v>
      </c>
      <c r="F614" s="106"/>
      <c r="G614" s="105">
        <v>0</v>
      </c>
      <c r="H614" s="73"/>
      <c r="I614" s="105">
        <v>0</v>
      </c>
      <c r="J614" s="103"/>
      <c r="K614" s="107">
        <f>E614+G614+I614</f>
        <v>0</v>
      </c>
      <c r="L614" s="103"/>
      <c r="M614" s="73"/>
    </row>
    <row r="615" spans="2:13" ht="21.75" customHeight="1" outlineLevel="1">
      <c r="B615" s="73"/>
      <c r="C615" s="90" t="s">
        <v>449</v>
      </c>
      <c r="D615" s="103"/>
      <c r="E615" s="105">
        <v>0</v>
      </c>
      <c r="F615" s="106"/>
      <c r="G615" s="105">
        <v>0</v>
      </c>
      <c r="H615" s="73"/>
      <c r="I615" s="105">
        <v>0</v>
      </c>
      <c r="J615" s="103"/>
      <c r="K615" s="107">
        <f>E615+G615+I615</f>
        <v>0</v>
      </c>
      <c r="L615" s="103"/>
      <c r="M615" s="73"/>
    </row>
    <row r="616" spans="2:13" outlineLevel="1">
      <c r="B616" s="73"/>
      <c r="C616" s="95" t="s">
        <v>450</v>
      </c>
      <c r="D616" s="103"/>
      <c r="E616" s="104">
        <f>E617+E618</f>
        <v>0</v>
      </c>
      <c r="F616" s="103"/>
      <c r="G616" s="104">
        <f>G617+G618</f>
        <v>0</v>
      </c>
      <c r="H616" s="73"/>
      <c r="I616" s="104">
        <f>I617+I618</f>
        <v>0</v>
      </c>
      <c r="J616" s="103"/>
      <c r="K616" s="104">
        <f>K617+K618</f>
        <v>0</v>
      </c>
      <c r="L616" s="103"/>
      <c r="M616" s="73"/>
    </row>
    <row r="617" spans="2:13" ht="21" customHeight="1" outlineLevel="1">
      <c r="B617" s="73"/>
      <c r="C617" s="90" t="s">
        <v>451</v>
      </c>
      <c r="D617" s="103"/>
      <c r="E617" s="105">
        <v>0</v>
      </c>
      <c r="F617" s="106"/>
      <c r="G617" s="105">
        <v>0</v>
      </c>
      <c r="H617" s="73"/>
      <c r="I617" s="105">
        <v>0</v>
      </c>
      <c r="J617" s="103"/>
      <c r="K617" s="107">
        <f>E617+G617+I617</f>
        <v>0</v>
      </c>
      <c r="L617" s="103"/>
      <c r="M617" s="73"/>
    </row>
    <row r="618" spans="2:13" ht="21" customHeight="1" outlineLevel="1">
      <c r="B618" s="73"/>
      <c r="C618" s="90" t="s">
        <v>452</v>
      </c>
      <c r="D618" s="103"/>
      <c r="E618" s="105">
        <v>0</v>
      </c>
      <c r="F618" s="106"/>
      <c r="G618" s="105">
        <v>0</v>
      </c>
      <c r="H618" s="73"/>
      <c r="I618" s="105">
        <v>0</v>
      </c>
      <c r="J618" s="103"/>
      <c r="K618" s="107">
        <f>E618+G618+I618</f>
        <v>0</v>
      </c>
      <c r="L618" s="103"/>
      <c r="M618" s="73"/>
    </row>
    <row r="619" spans="2:13" ht="21" customHeight="1" outlineLevel="1">
      <c r="B619" s="73"/>
      <c r="C619" s="95" t="s">
        <v>453</v>
      </c>
      <c r="D619" s="103"/>
      <c r="E619" s="104">
        <f>E620+E621</f>
        <v>0</v>
      </c>
      <c r="F619" s="103"/>
      <c r="G619" s="104">
        <f>G620+G621</f>
        <v>0</v>
      </c>
      <c r="H619" s="73"/>
      <c r="I619" s="104">
        <f>I620+I621</f>
        <v>0</v>
      </c>
      <c r="J619" s="103"/>
      <c r="K619" s="104">
        <f>K620+K621</f>
        <v>0</v>
      </c>
      <c r="L619" s="103"/>
      <c r="M619" s="73"/>
    </row>
    <row r="620" spans="2:13" ht="21" customHeight="1" outlineLevel="1">
      <c r="B620" s="73"/>
      <c r="C620" s="90" t="s">
        <v>454</v>
      </c>
      <c r="D620" s="103"/>
      <c r="E620" s="105">
        <v>0</v>
      </c>
      <c r="F620" s="106"/>
      <c r="G620" s="105">
        <v>0</v>
      </c>
      <c r="H620" s="73"/>
      <c r="I620" s="105">
        <v>0</v>
      </c>
      <c r="J620" s="103"/>
      <c r="K620" s="107">
        <f>E620+G620+I620</f>
        <v>0</v>
      </c>
      <c r="L620" s="103"/>
      <c r="M620" s="73"/>
    </row>
    <row r="621" spans="2:13" ht="21" customHeight="1" outlineLevel="1">
      <c r="B621" s="73"/>
      <c r="C621" s="90" t="s">
        <v>455</v>
      </c>
      <c r="D621" s="103"/>
      <c r="E621" s="105">
        <v>0</v>
      </c>
      <c r="F621" s="106"/>
      <c r="G621" s="105">
        <v>0</v>
      </c>
      <c r="H621" s="73"/>
      <c r="I621" s="105">
        <v>0</v>
      </c>
      <c r="J621" s="103"/>
      <c r="K621" s="107">
        <f>E621+G621+I621</f>
        <v>0</v>
      </c>
      <c r="L621" s="103"/>
      <c r="M621" s="73"/>
    </row>
    <row r="622" spans="2:13" ht="21" customHeight="1" outlineLevel="1">
      <c r="B622" s="73"/>
      <c r="C622" s="95" t="s">
        <v>456</v>
      </c>
      <c r="D622" s="103"/>
      <c r="E622" s="104">
        <f>E623+E624</f>
        <v>0</v>
      </c>
      <c r="F622" s="103"/>
      <c r="G622" s="104">
        <f>G623+G624</f>
        <v>0</v>
      </c>
      <c r="H622" s="73"/>
      <c r="I622" s="104">
        <f>I623+I624</f>
        <v>0</v>
      </c>
      <c r="J622" s="103"/>
      <c r="K622" s="104">
        <f>K623+K624</f>
        <v>0</v>
      </c>
      <c r="L622" s="103"/>
      <c r="M622" s="73"/>
    </row>
    <row r="623" spans="2:13" ht="21" customHeight="1" outlineLevel="1">
      <c r="B623" s="73"/>
      <c r="C623" s="90" t="s">
        <v>457</v>
      </c>
      <c r="D623" s="103"/>
      <c r="E623" s="105">
        <v>0</v>
      </c>
      <c r="F623" s="106"/>
      <c r="G623" s="105">
        <v>0</v>
      </c>
      <c r="H623" s="73"/>
      <c r="I623" s="105">
        <v>0</v>
      </c>
      <c r="J623" s="103"/>
      <c r="K623" s="107">
        <f>E623+G623+I623</f>
        <v>0</v>
      </c>
      <c r="L623" s="103"/>
      <c r="M623" s="73"/>
    </row>
    <row r="624" spans="2:13" ht="21" customHeight="1" outlineLevel="1">
      <c r="B624" s="73"/>
      <c r="C624" s="90" t="s">
        <v>458</v>
      </c>
      <c r="D624" s="103"/>
      <c r="E624" s="105">
        <v>0</v>
      </c>
      <c r="F624" s="106"/>
      <c r="G624" s="105">
        <v>0</v>
      </c>
      <c r="H624" s="73"/>
      <c r="I624" s="105">
        <v>0</v>
      </c>
      <c r="J624" s="103"/>
      <c r="K624" s="107">
        <f>E624+G624+I624</f>
        <v>0</v>
      </c>
      <c r="L624" s="103"/>
      <c r="M624" s="73"/>
    </row>
    <row r="625" spans="2:13" ht="21" customHeight="1" outlineLevel="1">
      <c r="B625" s="73"/>
      <c r="C625" s="90" t="s">
        <v>459</v>
      </c>
      <c r="D625" s="103"/>
      <c r="E625" s="108">
        <f>E613+E616+E619+E622</f>
        <v>0</v>
      </c>
      <c r="F625" s="103"/>
      <c r="G625" s="108">
        <f>G613+G616+G619+G622</f>
        <v>0</v>
      </c>
      <c r="H625" s="73"/>
      <c r="I625" s="108">
        <f>I613+I616+I619+I622</f>
        <v>0</v>
      </c>
      <c r="J625" s="103"/>
      <c r="K625" s="108">
        <f>E625+G625+I625</f>
        <v>0</v>
      </c>
      <c r="L625" s="103"/>
      <c r="M625" s="73"/>
    </row>
    <row r="626" spans="2:13" ht="21" customHeight="1" outlineLevel="1">
      <c r="B626" s="73"/>
      <c r="C626" s="109"/>
      <c r="D626" s="103"/>
      <c r="E626" s="109"/>
      <c r="F626" s="109"/>
      <c r="G626" s="109"/>
      <c r="H626" s="109"/>
      <c r="I626" s="109"/>
      <c r="J626" s="109"/>
      <c r="K626" s="109"/>
      <c r="L626" s="103"/>
      <c r="M626" s="73"/>
    </row>
    <row r="627" spans="2:13" ht="21" customHeight="1" outlineLevel="1">
      <c r="B627" s="73"/>
      <c r="C627" s="103"/>
      <c r="D627" s="89"/>
      <c r="E627" s="103"/>
      <c r="F627" s="89"/>
      <c r="G627" s="73"/>
      <c r="H627" s="73"/>
      <c r="I627" s="73"/>
      <c r="J627" s="89"/>
      <c r="K627" s="73"/>
      <c r="L627" s="89"/>
      <c r="M627" s="73"/>
    </row>
    <row r="628" spans="2:13" ht="21" customHeight="1" outlineLevel="1">
      <c r="B628" s="73"/>
      <c r="C628" s="86" t="s">
        <v>460</v>
      </c>
      <c r="D628" s="73"/>
      <c r="E628" s="99"/>
      <c r="F628" s="99"/>
      <c r="G628" s="99"/>
      <c r="H628" s="99"/>
      <c r="I628" s="99"/>
      <c r="J628" s="99"/>
      <c r="K628" s="99"/>
      <c r="L628" s="89"/>
      <c r="M628" s="73"/>
    </row>
    <row r="629" spans="2:13" ht="21" customHeight="1" outlineLevel="1">
      <c r="B629" s="73"/>
      <c r="C629" s="73"/>
      <c r="D629" s="73"/>
      <c r="E629" s="100"/>
      <c r="F629" s="101"/>
      <c r="G629" s="100"/>
      <c r="H629" s="101"/>
      <c r="I629" s="100"/>
      <c r="J629" s="102"/>
      <c r="K629" s="100"/>
      <c r="L629" s="89"/>
      <c r="M629" s="73"/>
    </row>
    <row r="630" spans="2:13" ht="21" customHeight="1" outlineLevel="1">
      <c r="B630" s="73"/>
      <c r="C630" s="73"/>
      <c r="D630" s="73"/>
      <c r="E630" s="100">
        <v>2024</v>
      </c>
      <c r="F630" s="101"/>
      <c r="G630" s="100">
        <v>2025</v>
      </c>
      <c r="H630" s="101"/>
      <c r="I630" s="100">
        <v>2026</v>
      </c>
      <c r="J630" s="102"/>
      <c r="K630" s="100" t="s">
        <v>407</v>
      </c>
      <c r="L630" s="89"/>
      <c r="M630" s="73"/>
    </row>
    <row r="631" spans="2:13" ht="21" customHeight="1" outlineLevel="1">
      <c r="B631" s="73"/>
      <c r="C631" s="95" t="s">
        <v>461</v>
      </c>
      <c r="D631" s="103"/>
      <c r="E631" s="110">
        <v>0</v>
      </c>
      <c r="F631" s="111"/>
      <c r="G631" s="110">
        <v>0</v>
      </c>
      <c r="H631" s="112"/>
      <c r="I631" s="110">
        <v>0</v>
      </c>
      <c r="J631" s="111"/>
      <c r="K631" s="113">
        <f t="shared" ref="K631:K649" si="6">E631+G631+I631</f>
        <v>0</v>
      </c>
      <c r="L631" s="89"/>
      <c r="M631" s="73"/>
    </row>
    <row r="632" spans="2:13" ht="21" customHeight="1" outlineLevel="1">
      <c r="B632" s="73"/>
      <c r="C632" s="90" t="s">
        <v>462</v>
      </c>
      <c r="D632" s="103"/>
      <c r="E632" s="110">
        <v>0</v>
      </c>
      <c r="F632" s="114"/>
      <c r="G632" s="110">
        <v>0</v>
      </c>
      <c r="H632" s="112"/>
      <c r="I632" s="110">
        <v>0</v>
      </c>
      <c r="J632" s="111"/>
      <c r="K632" s="113">
        <f t="shared" si="6"/>
        <v>0</v>
      </c>
      <c r="L632" s="89"/>
      <c r="M632" s="73"/>
    </row>
    <row r="633" spans="2:13" ht="21" customHeight="1" outlineLevel="1">
      <c r="B633" s="73"/>
      <c r="C633" s="90" t="s">
        <v>463</v>
      </c>
      <c r="D633" s="103"/>
      <c r="E633" s="110">
        <v>0</v>
      </c>
      <c r="F633" s="111"/>
      <c r="G633" s="110">
        <v>0</v>
      </c>
      <c r="H633" s="112"/>
      <c r="I633" s="110">
        <v>0</v>
      </c>
      <c r="J633" s="111"/>
      <c r="K633" s="113">
        <f t="shared" si="6"/>
        <v>0</v>
      </c>
      <c r="L633" s="89"/>
      <c r="M633" s="73"/>
    </row>
    <row r="634" spans="2:13" ht="21.75" customHeight="1" outlineLevel="1">
      <c r="B634" s="73"/>
      <c r="C634" s="90" t="s">
        <v>464</v>
      </c>
      <c r="D634" s="103"/>
      <c r="E634" s="110">
        <v>0</v>
      </c>
      <c r="F634" s="114"/>
      <c r="G634" s="110">
        <v>0</v>
      </c>
      <c r="H634" s="112"/>
      <c r="I634" s="110">
        <v>0</v>
      </c>
      <c r="J634" s="111"/>
      <c r="K634" s="113">
        <f t="shared" si="6"/>
        <v>0</v>
      </c>
      <c r="L634" s="73"/>
      <c r="M634" s="73"/>
    </row>
    <row r="635" spans="2:13" ht="21.75" customHeight="1" outlineLevel="1">
      <c r="B635" s="73"/>
      <c r="C635" s="90" t="s">
        <v>465</v>
      </c>
      <c r="D635" s="103"/>
      <c r="E635" s="110">
        <v>0</v>
      </c>
      <c r="F635" s="114"/>
      <c r="G635" s="110">
        <v>0</v>
      </c>
      <c r="H635" s="112"/>
      <c r="I635" s="110">
        <v>0</v>
      </c>
      <c r="J635" s="111"/>
      <c r="K635" s="113">
        <f t="shared" si="6"/>
        <v>0</v>
      </c>
      <c r="L635" s="73"/>
      <c r="M635" s="73"/>
    </row>
    <row r="636" spans="2:13" ht="21" customHeight="1" outlineLevel="1">
      <c r="B636" s="73"/>
      <c r="C636" s="90" t="s">
        <v>466</v>
      </c>
      <c r="D636" s="103"/>
      <c r="E636" s="110">
        <v>0</v>
      </c>
      <c r="F636" s="111"/>
      <c r="G636" s="110">
        <v>0</v>
      </c>
      <c r="H636" s="112"/>
      <c r="I636" s="110">
        <v>0</v>
      </c>
      <c r="J636" s="111"/>
      <c r="K636" s="113">
        <f t="shared" si="6"/>
        <v>0</v>
      </c>
      <c r="L636" s="73"/>
      <c r="M636" s="73"/>
    </row>
    <row r="637" spans="2:13" ht="21.75" customHeight="1" outlineLevel="1">
      <c r="B637" s="73"/>
      <c r="C637" s="90" t="s">
        <v>467</v>
      </c>
      <c r="D637" s="103"/>
      <c r="E637" s="110">
        <v>0</v>
      </c>
      <c r="F637" s="114"/>
      <c r="G637" s="110">
        <v>0</v>
      </c>
      <c r="H637" s="112"/>
      <c r="I637" s="110">
        <v>0</v>
      </c>
      <c r="J637" s="111"/>
      <c r="K637" s="113">
        <f t="shared" si="6"/>
        <v>0</v>
      </c>
      <c r="L637" s="73"/>
      <c r="M637" s="73"/>
    </row>
    <row r="638" spans="2:13" ht="21.75" customHeight="1" outlineLevel="1">
      <c r="B638" s="73"/>
      <c r="C638" s="90" t="s">
        <v>468</v>
      </c>
      <c r="D638" s="103"/>
      <c r="E638" s="110">
        <v>0</v>
      </c>
      <c r="F638" s="114"/>
      <c r="G638" s="110">
        <v>0</v>
      </c>
      <c r="H638" s="112"/>
      <c r="I638" s="110">
        <v>0</v>
      </c>
      <c r="J638" s="111"/>
      <c r="K638" s="113">
        <f t="shared" si="6"/>
        <v>0</v>
      </c>
      <c r="L638" s="73"/>
      <c r="M638" s="73"/>
    </row>
    <row r="639" spans="2:13" ht="21.75" customHeight="1" outlineLevel="1">
      <c r="B639" s="73"/>
      <c r="C639" s="90" t="s">
        <v>469</v>
      </c>
      <c r="D639" s="103"/>
      <c r="E639" s="110">
        <v>0</v>
      </c>
      <c r="F639" s="114"/>
      <c r="G639" s="110">
        <v>0</v>
      </c>
      <c r="H639" s="112"/>
      <c r="I639" s="110">
        <v>0</v>
      </c>
      <c r="J639" s="111"/>
      <c r="K639" s="113">
        <f t="shared" si="6"/>
        <v>0</v>
      </c>
      <c r="L639" s="73"/>
      <c r="M639" s="73"/>
    </row>
    <row r="640" spans="2:13" ht="21" customHeight="1" outlineLevel="1">
      <c r="B640" s="73"/>
      <c r="C640" s="115" t="s">
        <v>470</v>
      </c>
      <c r="D640" s="103"/>
      <c r="E640" s="110">
        <v>0</v>
      </c>
      <c r="F640" s="114"/>
      <c r="G640" s="110">
        <v>0</v>
      </c>
      <c r="H640" s="112"/>
      <c r="I640" s="110">
        <v>0</v>
      </c>
      <c r="J640" s="111"/>
      <c r="K640" s="113">
        <f t="shared" si="6"/>
        <v>0</v>
      </c>
      <c r="L640" s="116"/>
      <c r="M640" s="73"/>
    </row>
    <row r="641" spans="2:13" ht="21" customHeight="1" outlineLevel="1">
      <c r="B641" s="73"/>
      <c r="C641" s="115" t="s">
        <v>471</v>
      </c>
      <c r="D641" s="103"/>
      <c r="E641" s="110">
        <v>0</v>
      </c>
      <c r="F641" s="114"/>
      <c r="G641" s="110">
        <v>0</v>
      </c>
      <c r="H641" s="112"/>
      <c r="I641" s="110">
        <v>0</v>
      </c>
      <c r="J641" s="111"/>
      <c r="K641" s="113">
        <f t="shared" si="6"/>
        <v>0</v>
      </c>
      <c r="L641" s="116"/>
      <c r="M641" s="73"/>
    </row>
    <row r="642" spans="2:13" ht="21" customHeight="1" outlineLevel="1">
      <c r="B642" s="73"/>
      <c r="C642" s="115" t="s">
        <v>472</v>
      </c>
      <c r="D642" s="103"/>
      <c r="E642" s="110">
        <v>0</v>
      </c>
      <c r="F642" s="114"/>
      <c r="G642" s="110">
        <v>0</v>
      </c>
      <c r="H642" s="112"/>
      <c r="I642" s="110">
        <v>0</v>
      </c>
      <c r="J642" s="111"/>
      <c r="K642" s="113">
        <f t="shared" si="6"/>
        <v>0</v>
      </c>
      <c r="L642" s="116"/>
      <c r="M642" s="73"/>
    </row>
    <row r="643" spans="2:13" ht="21" customHeight="1" outlineLevel="1">
      <c r="B643" s="73"/>
      <c r="C643" s="115" t="s">
        <v>473</v>
      </c>
      <c r="D643" s="103"/>
      <c r="E643" s="110">
        <v>0</v>
      </c>
      <c r="F643" s="114"/>
      <c r="G643" s="110">
        <v>0</v>
      </c>
      <c r="H643" s="112"/>
      <c r="I643" s="110">
        <v>0</v>
      </c>
      <c r="J643" s="111"/>
      <c r="K643" s="113">
        <f t="shared" si="6"/>
        <v>0</v>
      </c>
      <c r="L643" s="116"/>
      <c r="M643" s="73"/>
    </row>
    <row r="644" spans="2:13" ht="21" customHeight="1" outlineLevel="1">
      <c r="B644" s="73"/>
      <c r="C644" s="115" t="s">
        <v>474</v>
      </c>
      <c r="D644" s="103"/>
      <c r="E644" s="110">
        <v>0</v>
      </c>
      <c r="F644" s="114"/>
      <c r="G644" s="110">
        <v>0</v>
      </c>
      <c r="H644" s="112"/>
      <c r="I644" s="110">
        <v>0</v>
      </c>
      <c r="J644" s="111"/>
      <c r="K644" s="113">
        <f t="shared" si="6"/>
        <v>0</v>
      </c>
      <c r="L644" s="116"/>
      <c r="M644" s="73"/>
    </row>
    <row r="645" spans="2:13" ht="21" customHeight="1" outlineLevel="1">
      <c r="B645" s="73"/>
      <c r="C645" s="115" t="s">
        <v>475</v>
      </c>
      <c r="D645" s="103"/>
      <c r="E645" s="110">
        <v>0</v>
      </c>
      <c r="F645" s="114"/>
      <c r="G645" s="110">
        <v>0</v>
      </c>
      <c r="H645" s="112"/>
      <c r="I645" s="110">
        <v>0</v>
      </c>
      <c r="J645" s="111"/>
      <c r="K645" s="113">
        <f t="shared" si="6"/>
        <v>0</v>
      </c>
      <c r="L645" s="116"/>
      <c r="M645" s="73"/>
    </row>
    <row r="646" spans="2:13" ht="21" customHeight="1" outlineLevel="1">
      <c r="B646" s="73"/>
      <c r="C646" s="115" t="s">
        <v>476</v>
      </c>
      <c r="D646" s="103"/>
      <c r="E646" s="110">
        <v>0</v>
      </c>
      <c r="F646" s="114"/>
      <c r="G646" s="110">
        <v>0</v>
      </c>
      <c r="H646" s="112"/>
      <c r="I646" s="110">
        <v>0</v>
      </c>
      <c r="J646" s="111"/>
      <c r="K646" s="113">
        <f t="shared" si="6"/>
        <v>0</v>
      </c>
      <c r="L646" s="116"/>
      <c r="M646" s="73"/>
    </row>
    <row r="647" spans="2:13" ht="21" customHeight="1" outlineLevel="1">
      <c r="B647" s="73"/>
      <c r="C647" s="115" t="s">
        <v>477</v>
      </c>
      <c r="D647" s="103"/>
      <c r="E647" s="110">
        <v>0</v>
      </c>
      <c r="F647" s="114"/>
      <c r="G647" s="110">
        <v>0</v>
      </c>
      <c r="H647" s="112"/>
      <c r="I647" s="110">
        <v>0</v>
      </c>
      <c r="J647" s="111"/>
      <c r="K647" s="113">
        <f t="shared" si="6"/>
        <v>0</v>
      </c>
      <c r="L647" s="116"/>
      <c r="M647" s="73"/>
    </row>
    <row r="648" spans="2:13" ht="21" customHeight="1" outlineLevel="1">
      <c r="B648" s="73"/>
      <c r="C648" s="115" t="s">
        <v>478</v>
      </c>
      <c r="D648" s="103"/>
      <c r="E648" s="110">
        <v>0</v>
      </c>
      <c r="F648" s="114"/>
      <c r="G648" s="110">
        <v>0</v>
      </c>
      <c r="H648" s="112"/>
      <c r="I648" s="110">
        <v>0</v>
      </c>
      <c r="J648" s="111"/>
      <c r="K648" s="113">
        <f t="shared" si="6"/>
        <v>0</v>
      </c>
      <c r="L648" s="116"/>
      <c r="M648" s="73"/>
    </row>
    <row r="649" spans="2:13" ht="21" customHeight="1" outlineLevel="1">
      <c r="B649" s="73"/>
      <c r="C649" s="115" t="s">
        <v>479</v>
      </c>
      <c r="D649" s="103"/>
      <c r="E649" s="110">
        <v>0</v>
      </c>
      <c r="F649" s="114"/>
      <c r="G649" s="110">
        <v>0</v>
      </c>
      <c r="H649" s="112"/>
      <c r="I649" s="110">
        <v>0</v>
      </c>
      <c r="J649" s="111"/>
      <c r="K649" s="113">
        <f t="shared" si="6"/>
        <v>0</v>
      </c>
      <c r="L649" s="116"/>
      <c r="M649" s="73"/>
    </row>
    <row r="650" spans="2:13" ht="21.75" customHeight="1" outlineLevel="1">
      <c r="B650" s="73"/>
      <c r="C650" s="90" t="s">
        <v>480</v>
      </c>
      <c r="D650" s="103"/>
      <c r="E650" s="117">
        <f>SUM(E631:E649)</f>
        <v>0</v>
      </c>
      <c r="F650" s="111"/>
      <c r="G650" s="117">
        <f>SUM(G631:G649)</f>
        <v>0</v>
      </c>
      <c r="H650" s="112"/>
      <c r="I650" s="117">
        <f>SUM(I631:I649)</f>
        <v>0</v>
      </c>
      <c r="J650" s="111"/>
      <c r="K650" s="117">
        <f>SUM(K631:K649)</f>
        <v>0</v>
      </c>
      <c r="L650" s="89"/>
      <c r="M650" s="73"/>
    </row>
    <row r="651" spans="2:13" ht="21" customHeight="1" outlineLevel="1">
      <c r="B651" s="73"/>
      <c r="C651" s="109"/>
      <c r="D651" s="103"/>
      <c r="E651" s="73"/>
      <c r="F651" s="73"/>
      <c r="G651" s="73"/>
      <c r="H651" s="73"/>
      <c r="I651" s="73"/>
      <c r="J651" s="73"/>
      <c r="K651" s="73"/>
      <c r="L651" s="89"/>
      <c r="M651" s="73"/>
    </row>
    <row r="652" spans="2:13" ht="21" customHeight="1" outlineLevel="1">
      <c r="B652" s="73"/>
      <c r="C652" s="73"/>
      <c r="D652" s="73"/>
      <c r="E652" s="100">
        <v>2024</v>
      </c>
      <c r="F652" s="101"/>
      <c r="G652" s="100">
        <v>2025</v>
      </c>
      <c r="H652" s="101"/>
      <c r="I652" s="100">
        <v>2026</v>
      </c>
      <c r="J652" s="102"/>
      <c r="K652" s="100" t="s">
        <v>407</v>
      </c>
      <c r="L652" s="89"/>
      <c r="M652" s="73"/>
    </row>
    <row r="653" spans="2:13" ht="21" customHeight="1" outlineLevel="1">
      <c r="B653" s="73"/>
      <c r="C653" s="95" t="s">
        <v>481</v>
      </c>
      <c r="D653" s="103"/>
      <c r="E653" s="110">
        <v>0</v>
      </c>
      <c r="F653" s="111"/>
      <c r="G653" s="110">
        <v>0</v>
      </c>
      <c r="H653" s="112"/>
      <c r="I653" s="110">
        <v>0</v>
      </c>
      <c r="J653" s="111"/>
      <c r="K653" s="113">
        <f t="shared" ref="K653:K662" si="7">E653+G653+I653</f>
        <v>0</v>
      </c>
      <c r="L653" s="89"/>
      <c r="M653" s="73"/>
    </row>
    <row r="654" spans="2:13" ht="21" customHeight="1" outlineLevel="1">
      <c r="B654" s="73"/>
      <c r="C654" s="90" t="s">
        <v>482</v>
      </c>
      <c r="D654" s="103"/>
      <c r="E654" s="110">
        <v>0</v>
      </c>
      <c r="F654" s="114"/>
      <c r="G654" s="110">
        <v>0</v>
      </c>
      <c r="H654" s="112"/>
      <c r="I654" s="110">
        <v>0</v>
      </c>
      <c r="J654" s="111"/>
      <c r="K654" s="113">
        <f t="shared" si="7"/>
        <v>0</v>
      </c>
      <c r="L654" s="89"/>
      <c r="M654" s="73"/>
    </row>
    <row r="655" spans="2:13" ht="21" customHeight="1" outlineLevel="1">
      <c r="B655" s="73"/>
      <c r="C655" s="90" t="s">
        <v>483</v>
      </c>
      <c r="D655" s="103"/>
      <c r="E655" s="110">
        <v>0</v>
      </c>
      <c r="F655" s="114"/>
      <c r="G655" s="110">
        <v>0</v>
      </c>
      <c r="H655" s="112"/>
      <c r="I655" s="110">
        <v>0</v>
      </c>
      <c r="J655" s="111"/>
      <c r="K655" s="113">
        <f t="shared" si="7"/>
        <v>0</v>
      </c>
      <c r="L655" s="73"/>
      <c r="M655" s="73"/>
    </row>
    <row r="656" spans="2:13" ht="21" customHeight="1" outlineLevel="1">
      <c r="B656" s="73"/>
      <c r="C656" s="90" t="s">
        <v>484</v>
      </c>
      <c r="D656" s="103"/>
      <c r="E656" s="110">
        <v>0</v>
      </c>
      <c r="F656" s="111"/>
      <c r="G656" s="110">
        <v>0</v>
      </c>
      <c r="H656" s="112"/>
      <c r="I656" s="110">
        <v>0</v>
      </c>
      <c r="J656" s="111"/>
      <c r="K656" s="113">
        <f t="shared" si="7"/>
        <v>0</v>
      </c>
      <c r="L656" s="89"/>
      <c r="M656" s="73"/>
    </row>
    <row r="657" spans="2:13" ht="21" customHeight="1" outlineLevel="1">
      <c r="B657" s="73"/>
      <c r="C657" s="90" t="s">
        <v>485</v>
      </c>
      <c r="D657" s="103"/>
      <c r="E657" s="110">
        <v>0</v>
      </c>
      <c r="F657" s="114"/>
      <c r="G657" s="110">
        <v>0</v>
      </c>
      <c r="H657" s="112"/>
      <c r="I657" s="110">
        <v>0</v>
      </c>
      <c r="J657" s="111"/>
      <c r="K657" s="113">
        <f t="shared" si="7"/>
        <v>0</v>
      </c>
      <c r="L657" s="116"/>
      <c r="M657" s="73"/>
    </row>
    <row r="658" spans="2:13" ht="21" customHeight="1" outlineLevel="1">
      <c r="B658" s="73"/>
      <c r="C658" s="90" t="s">
        <v>486</v>
      </c>
      <c r="D658" s="103"/>
      <c r="E658" s="110">
        <v>0</v>
      </c>
      <c r="F658" s="114"/>
      <c r="G658" s="110">
        <v>0</v>
      </c>
      <c r="H658" s="112"/>
      <c r="I658" s="110">
        <v>0</v>
      </c>
      <c r="J658" s="111"/>
      <c r="K658" s="113">
        <f t="shared" si="7"/>
        <v>0</v>
      </c>
      <c r="L658" s="116"/>
      <c r="M658" s="73"/>
    </row>
    <row r="659" spans="2:13" ht="21" customHeight="1" outlineLevel="1">
      <c r="B659" s="73"/>
      <c r="C659" s="90" t="s">
        <v>487</v>
      </c>
      <c r="D659" s="103"/>
      <c r="E659" s="110">
        <v>0</v>
      </c>
      <c r="F659" s="114"/>
      <c r="G659" s="110">
        <v>0</v>
      </c>
      <c r="H659" s="112"/>
      <c r="I659" s="110">
        <v>0</v>
      </c>
      <c r="J659" s="111"/>
      <c r="K659" s="113">
        <f t="shared" si="7"/>
        <v>0</v>
      </c>
      <c r="L659" s="116"/>
      <c r="M659" s="73"/>
    </row>
    <row r="660" spans="2:13" ht="21" customHeight="1" outlineLevel="1">
      <c r="B660" s="73"/>
      <c r="C660" s="90" t="s">
        <v>488</v>
      </c>
      <c r="D660" s="103"/>
      <c r="E660" s="110">
        <v>0</v>
      </c>
      <c r="F660" s="114"/>
      <c r="G660" s="110">
        <v>0</v>
      </c>
      <c r="H660" s="112"/>
      <c r="I660" s="110">
        <v>0</v>
      </c>
      <c r="J660" s="111"/>
      <c r="K660" s="113">
        <f t="shared" si="7"/>
        <v>0</v>
      </c>
      <c r="L660" s="116"/>
      <c r="M660" s="73"/>
    </row>
    <row r="661" spans="2:13" ht="21" customHeight="1" outlineLevel="1">
      <c r="B661" s="73"/>
      <c r="C661" s="90" t="s">
        <v>489</v>
      </c>
      <c r="D661" s="103"/>
      <c r="E661" s="110">
        <v>0</v>
      </c>
      <c r="F661" s="114"/>
      <c r="G661" s="110">
        <v>0</v>
      </c>
      <c r="H661" s="112"/>
      <c r="I661" s="110">
        <v>0</v>
      </c>
      <c r="J661" s="111"/>
      <c r="K661" s="113">
        <f t="shared" si="7"/>
        <v>0</v>
      </c>
      <c r="L661" s="116"/>
      <c r="M661" s="73"/>
    </row>
    <row r="662" spans="2:13" ht="21.75" customHeight="1" outlineLevel="1">
      <c r="B662" s="73"/>
      <c r="C662" s="90" t="s">
        <v>480</v>
      </c>
      <c r="D662" s="103"/>
      <c r="E662" s="117">
        <f>SUM(E653:E661)</f>
        <v>0</v>
      </c>
      <c r="F662" s="111"/>
      <c r="G662" s="117">
        <f>SUM(G653:G661)</f>
        <v>0</v>
      </c>
      <c r="H662" s="112"/>
      <c r="I662" s="117">
        <f>SUM(I653:I661)</f>
        <v>0</v>
      </c>
      <c r="J662" s="111"/>
      <c r="K662" s="117">
        <f t="shared" si="7"/>
        <v>0</v>
      </c>
      <c r="L662" s="89"/>
      <c r="M662" s="73"/>
    </row>
    <row r="663" spans="2:13" ht="21" customHeight="1" outlineLevel="1">
      <c r="B663" s="73"/>
      <c r="C663" s="89"/>
      <c r="D663" s="103"/>
      <c r="E663" s="89"/>
      <c r="F663" s="89"/>
      <c r="G663" s="89"/>
      <c r="H663" s="89"/>
      <c r="I663" s="89"/>
      <c r="J663" s="89"/>
      <c r="K663" s="89"/>
      <c r="L663" s="89"/>
      <c r="M663" s="73"/>
    </row>
    <row r="664" spans="2:13" ht="36" outlineLevel="1">
      <c r="B664" s="73"/>
      <c r="C664" s="93" t="s">
        <v>490</v>
      </c>
      <c r="D664" s="89"/>
      <c r="E664" s="93" t="str">
        <f>IF(K634&gt;0,"Si","No")</f>
        <v>No</v>
      </c>
      <c r="F664" s="89"/>
      <c r="G664" s="89"/>
      <c r="H664" s="89"/>
      <c r="I664" s="89"/>
      <c r="J664" s="89"/>
      <c r="K664" s="89"/>
      <c r="L664" s="89"/>
      <c r="M664" s="73"/>
    </row>
    <row r="665" spans="2:13" ht="36" outlineLevel="1">
      <c r="B665" s="73"/>
      <c r="C665" s="93" t="s">
        <v>491</v>
      </c>
      <c r="D665" s="89"/>
      <c r="E665" s="93" t="str">
        <f>IF(K635&gt;0,"Si","No")</f>
        <v>No</v>
      </c>
      <c r="F665" s="89"/>
      <c r="G665" s="89"/>
      <c r="H665" s="89"/>
      <c r="I665" s="89"/>
      <c r="J665" s="89"/>
      <c r="K665" s="89"/>
      <c r="L665" s="89"/>
      <c r="M665" s="73"/>
    </row>
    <row r="666" spans="2:13" ht="21" customHeight="1" outlineLevel="1">
      <c r="B666" s="73"/>
      <c r="C666" s="89"/>
      <c r="D666" s="89"/>
      <c r="E666" s="89"/>
      <c r="F666" s="89"/>
      <c r="G666" s="73"/>
      <c r="H666" s="73"/>
      <c r="I666" s="73"/>
      <c r="J666" s="89"/>
      <c r="K666" s="73"/>
      <c r="L666" s="89"/>
      <c r="M666" s="73"/>
    </row>
    <row r="667" spans="2:13" ht="20.25" outlineLevel="1">
      <c r="B667" s="73"/>
      <c r="C667" s="86" t="s">
        <v>492</v>
      </c>
      <c r="D667" s="73"/>
      <c r="E667" s="98"/>
      <c r="F667" s="99"/>
      <c r="G667" s="99"/>
      <c r="H667" s="99"/>
      <c r="I667" s="99"/>
      <c r="J667" s="99"/>
      <c r="K667" s="99"/>
      <c r="L667" s="89"/>
      <c r="M667" s="73"/>
    </row>
    <row r="668" spans="2:13" ht="21" customHeight="1" outlineLevel="1">
      <c r="B668" s="73"/>
      <c r="C668" s="73"/>
      <c r="D668" s="73"/>
      <c r="E668" s="100"/>
      <c r="F668" s="101"/>
      <c r="G668" s="100"/>
      <c r="H668" s="101"/>
      <c r="I668" s="100"/>
      <c r="J668" s="102"/>
      <c r="K668" s="100"/>
      <c r="L668" s="89"/>
      <c r="M668" s="73"/>
    </row>
    <row r="669" spans="2:13" ht="21" customHeight="1" outlineLevel="1">
      <c r="B669" s="73"/>
      <c r="C669" s="73"/>
      <c r="D669" s="73"/>
      <c r="E669" s="100">
        <v>2024</v>
      </c>
      <c r="F669" s="101"/>
      <c r="G669" s="100">
        <v>2025</v>
      </c>
      <c r="H669" s="101"/>
      <c r="I669" s="100">
        <v>2026</v>
      </c>
      <c r="J669" s="102"/>
      <c r="K669" s="100" t="s">
        <v>407</v>
      </c>
      <c r="L669" s="89"/>
      <c r="M669" s="73"/>
    </row>
    <row r="670" spans="2:13" ht="21" customHeight="1" outlineLevel="1">
      <c r="B670" s="73"/>
      <c r="C670" s="95" t="s">
        <v>493</v>
      </c>
      <c r="D670" s="103"/>
      <c r="E670" s="105"/>
      <c r="F670" s="103"/>
      <c r="G670" s="105"/>
      <c r="H670" s="118"/>
      <c r="I670" s="105"/>
      <c r="J670" s="103"/>
      <c r="K670" s="104" t="s">
        <v>495</v>
      </c>
      <c r="L670" s="89"/>
      <c r="M670" s="73"/>
    </row>
    <row r="671" spans="2:13" ht="21" customHeight="1" outlineLevel="1">
      <c r="B671" s="73"/>
      <c r="C671" s="95" t="s">
        <v>496</v>
      </c>
      <c r="D671" s="103"/>
      <c r="E671" s="110"/>
      <c r="F671" s="111"/>
      <c r="G671" s="110"/>
      <c r="H671" s="119"/>
      <c r="I671" s="110"/>
      <c r="J671" s="111"/>
      <c r="K671" s="113" t="s">
        <v>495</v>
      </c>
      <c r="L671" s="89"/>
      <c r="M671" s="73"/>
    </row>
    <row r="672" spans="2:13" ht="21" customHeight="1" outlineLevel="1">
      <c r="B672" s="73"/>
      <c r="C672" s="90" t="s">
        <v>498</v>
      </c>
      <c r="D672" s="103"/>
      <c r="E672" s="120">
        <v>0</v>
      </c>
      <c r="F672" s="121"/>
      <c r="G672" s="120">
        <v>0</v>
      </c>
      <c r="H672" s="122"/>
      <c r="I672" s="120">
        <v>0</v>
      </c>
      <c r="J672" s="123"/>
      <c r="K672" s="124">
        <f>E672+G672+I672</f>
        <v>0</v>
      </c>
      <c r="L672" s="73"/>
      <c r="M672" s="73"/>
    </row>
    <row r="673" spans="2:13" ht="21" customHeight="1" outlineLevel="1">
      <c r="B673" s="73"/>
      <c r="C673" s="90" t="s">
        <v>499</v>
      </c>
      <c r="D673" s="103"/>
      <c r="E673" s="110"/>
      <c r="F673" s="111"/>
      <c r="G673" s="110"/>
      <c r="H673" s="119"/>
      <c r="I673" s="110"/>
      <c r="J673" s="111"/>
      <c r="K673" s="113" t="s">
        <v>495</v>
      </c>
      <c r="L673" s="89"/>
      <c r="M673" s="73"/>
    </row>
    <row r="674" spans="2:13" ht="21" customHeight="1" outlineLevel="1">
      <c r="B674" s="73"/>
      <c r="C674" s="90" t="s">
        <v>500</v>
      </c>
      <c r="D674" s="103"/>
      <c r="E674" s="105"/>
      <c r="F674" s="125"/>
      <c r="G674" s="105"/>
      <c r="H674" s="126"/>
      <c r="I674" s="105"/>
      <c r="J674" s="111"/>
      <c r="K674" s="113" t="s">
        <v>495</v>
      </c>
      <c r="L674" s="116"/>
      <c r="M674" s="73"/>
    </row>
    <row r="675" spans="2:13" outlineLevel="1">
      <c r="B675" s="73"/>
      <c r="C675" s="90" t="s">
        <v>501</v>
      </c>
      <c r="D675" s="103"/>
      <c r="E675" s="127"/>
      <c r="F675" s="125"/>
      <c r="G675" s="105"/>
      <c r="H675" s="126"/>
      <c r="I675" s="105"/>
      <c r="J675" s="111"/>
      <c r="K675" s="113" t="s">
        <v>495</v>
      </c>
      <c r="L675" s="116"/>
      <c r="M675" s="73"/>
    </row>
    <row r="676" spans="2:13" ht="21" customHeight="1" outlineLevel="1">
      <c r="B676" s="73"/>
      <c r="C676" s="90" t="s">
        <v>503</v>
      </c>
      <c r="D676" s="103"/>
      <c r="E676" s="105"/>
      <c r="F676" s="125"/>
      <c r="G676" s="105"/>
      <c r="H676" s="126"/>
      <c r="I676" s="105"/>
      <c r="J676" s="111"/>
      <c r="K676" s="124" t="s">
        <v>495</v>
      </c>
      <c r="L676" s="89"/>
      <c r="M676" s="73"/>
    </row>
    <row r="677" spans="2:13" ht="21" customHeight="1" outlineLevel="1">
      <c r="B677" s="73"/>
      <c r="C677" s="90" t="s">
        <v>504</v>
      </c>
      <c r="D677" s="103"/>
      <c r="E677" s="110"/>
      <c r="F677" s="111"/>
      <c r="G677" s="110"/>
      <c r="H677" s="119"/>
      <c r="I677" s="110"/>
      <c r="J677" s="111"/>
      <c r="K677" s="113" t="s">
        <v>495</v>
      </c>
      <c r="L677" s="89"/>
      <c r="M677" s="73"/>
    </row>
    <row r="678" spans="2:13" ht="21.75" customHeight="1" outlineLevel="1">
      <c r="B678" s="73"/>
      <c r="C678" s="90" t="s">
        <v>506</v>
      </c>
      <c r="D678" s="103"/>
      <c r="E678" s="120">
        <v>0</v>
      </c>
      <c r="F678" s="121"/>
      <c r="G678" s="120">
        <v>0</v>
      </c>
      <c r="H678" s="122"/>
      <c r="I678" s="120">
        <v>0</v>
      </c>
      <c r="J678" s="123"/>
      <c r="K678" s="124">
        <f>E678+G678+I678</f>
        <v>0</v>
      </c>
      <c r="L678" s="73"/>
      <c r="M678" s="73"/>
    </row>
    <row r="679" spans="2:13" ht="21.75" customHeight="1" outlineLevel="1">
      <c r="B679" s="73"/>
      <c r="C679" s="90" t="s">
        <v>507</v>
      </c>
      <c r="D679" s="103"/>
      <c r="E679" s="128">
        <v>0</v>
      </c>
      <c r="F679" s="129"/>
      <c r="G679" s="128">
        <v>0</v>
      </c>
      <c r="H679" s="142"/>
      <c r="I679" s="128">
        <v>0</v>
      </c>
      <c r="J679" s="130"/>
      <c r="K679" s="131">
        <f>E679+G679+I679</f>
        <v>0</v>
      </c>
      <c r="L679" s="89"/>
      <c r="M679" s="73"/>
    </row>
    <row r="680" spans="2:13" ht="21" customHeight="1" outlineLevel="1">
      <c r="B680" s="73"/>
      <c r="C680" s="109"/>
      <c r="D680" s="103"/>
      <c r="E680" s="130"/>
      <c r="F680" s="130"/>
      <c r="G680" s="130"/>
      <c r="H680" s="132"/>
      <c r="I680" s="130"/>
      <c r="J680" s="130"/>
      <c r="K680" s="130"/>
      <c r="L680" s="89"/>
      <c r="M680" s="73"/>
    </row>
    <row r="681" spans="2:13" ht="21" customHeight="1" outlineLevel="1">
      <c r="B681" s="73"/>
      <c r="C681" s="109"/>
      <c r="D681" s="103"/>
      <c r="E681" s="98"/>
      <c r="F681" s="73"/>
      <c r="G681" s="73"/>
      <c r="H681" s="73"/>
      <c r="I681" s="73"/>
      <c r="J681" s="73"/>
      <c r="K681" s="73"/>
      <c r="L681" s="89"/>
      <c r="M681" s="73"/>
    </row>
    <row r="682" spans="2:13" ht="21" customHeight="1" outlineLevel="1">
      <c r="B682" s="73"/>
      <c r="C682" s="86" t="s">
        <v>508</v>
      </c>
      <c r="D682" s="116"/>
      <c r="E682" s="116"/>
      <c r="F682" s="116"/>
      <c r="G682" s="73"/>
      <c r="H682" s="73"/>
      <c r="I682" s="73"/>
      <c r="J682" s="116"/>
      <c r="K682" s="73"/>
      <c r="L682" s="116"/>
      <c r="M682" s="73"/>
    </row>
    <row r="683" spans="2:13" ht="21" customHeight="1" outlineLevel="1">
      <c r="B683" s="73"/>
      <c r="C683" s="89"/>
      <c r="D683" s="89"/>
      <c r="E683" s="89"/>
      <c r="F683" s="89"/>
      <c r="G683" s="73"/>
      <c r="H683" s="73"/>
      <c r="I683" s="73"/>
      <c r="J683" s="89"/>
      <c r="K683" s="73"/>
      <c r="L683" s="89"/>
      <c r="M683" s="73"/>
    </row>
    <row r="684" spans="2:13" ht="21" customHeight="1" outlineLevel="1">
      <c r="B684" s="73"/>
      <c r="C684" s="133" t="s">
        <v>509</v>
      </c>
      <c r="D684" s="89"/>
      <c r="E684" s="89"/>
      <c r="F684" s="89"/>
      <c r="G684" s="73"/>
      <c r="H684" s="73"/>
      <c r="I684" s="73"/>
      <c r="J684" s="73"/>
      <c r="K684" s="73"/>
      <c r="L684" s="89"/>
      <c r="M684" s="73"/>
    </row>
    <row r="685" spans="2:13" ht="21" customHeight="1" outlineLevel="1" thickBot="1">
      <c r="B685" s="73"/>
      <c r="C685" s="89"/>
      <c r="D685" s="89"/>
      <c r="E685" s="89"/>
      <c r="F685" s="89"/>
      <c r="G685" s="73"/>
      <c r="H685" s="73"/>
      <c r="I685" s="73"/>
      <c r="J685" s="89"/>
      <c r="K685" s="73"/>
      <c r="L685" s="89"/>
      <c r="M685" s="73"/>
    </row>
    <row r="686" spans="2:13" ht="21" customHeight="1" outlineLevel="1" thickBot="1">
      <c r="B686" s="73"/>
      <c r="C686" s="481"/>
      <c r="D686" s="481"/>
      <c r="E686" s="481"/>
      <c r="F686" s="481"/>
      <c r="G686" s="481"/>
      <c r="H686" s="481"/>
      <c r="I686" s="481"/>
      <c r="J686" s="481"/>
      <c r="K686" s="481"/>
      <c r="L686" s="89"/>
      <c r="M686" s="73"/>
    </row>
    <row r="687" spans="2:13" ht="21" customHeight="1" outlineLevel="1" thickBot="1">
      <c r="B687" s="73"/>
      <c r="C687" s="481"/>
      <c r="D687" s="481"/>
      <c r="E687" s="481"/>
      <c r="F687" s="481"/>
      <c r="G687" s="481"/>
      <c r="H687" s="481"/>
      <c r="I687" s="481"/>
      <c r="J687" s="481"/>
      <c r="K687" s="481"/>
      <c r="L687" s="73"/>
      <c r="M687" s="73"/>
    </row>
    <row r="688" spans="2:13" ht="21" customHeight="1" outlineLevel="1" thickBot="1">
      <c r="B688" s="73"/>
      <c r="C688" s="481"/>
      <c r="D688" s="481"/>
      <c r="E688" s="481"/>
      <c r="F688" s="481"/>
      <c r="G688" s="481"/>
      <c r="H688" s="481"/>
      <c r="I688" s="481"/>
      <c r="J688" s="481"/>
      <c r="K688" s="481"/>
      <c r="L688" s="73"/>
      <c r="M688" s="73"/>
    </row>
    <row r="689" spans="2:13" ht="21" customHeight="1" outlineLevel="1" thickBot="1">
      <c r="B689" s="73"/>
      <c r="C689" s="481"/>
      <c r="D689" s="481"/>
      <c r="E689" s="481"/>
      <c r="F689" s="481"/>
      <c r="G689" s="481"/>
      <c r="H689" s="481"/>
      <c r="I689" s="481"/>
      <c r="J689" s="481"/>
      <c r="K689" s="481"/>
      <c r="L689" s="73"/>
      <c r="M689" s="73"/>
    </row>
    <row r="690" spans="2:13" ht="21" customHeight="1" outlineLevel="1" thickBot="1">
      <c r="B690" s="73"/>
      <c r="C690" s="481"/>
      <c r="D690" s="481"/>
      <c r="E690" s="481"/>
      <c r="F690" s="481"/>
      <c r="G690" s="481"/>
      <c r="H690" s="481"/>
      <c r="I690" s="481"/>
      <c r="J690" s="481"/>
      <c r="K690" s="481"/>
      <c r="L690" s="73"/>
      <c r="M690" s="73"/>
    </row>
    <row r="691" spans="2:13" ht="21" customHeight="1" outlineLevel="1" thickBot="1">
      <c r="B691" s="73"/>
      <c r="C691" s="481"/>
      <c r="D691" s="481"/>
      <c r="E691" s="481"/>
      <c r="F691" s="481"/>
      <c r="G691" s="481"/>
      <c r="H691" s="481"/>
      <c r="I691" s="481"/>
      <c r="J691" s="481"/>
      <c r="K691" s="481"/>
      <c r="L691" s="73"/>
      <c r="M691" s="73"/>
    </row>
    <row r="692" spans="2:13" ht="21" customHeight="1" outlineLevel="1" thickBot="1">
      <c r="B692" s="73"/>
      <c r="C692" s="481"/>
      <c r="D692" s="481"/>
      <c r="E692" s="481"/>
      <c r="F692" s="481"/>
      <c r="G692" s="481"/>
      <c r="H692" s="481"/>
      <c r="I692" s="481"/>
      <c r="J692" s="481"/>
      <c r="K692" s="481"/>
      <c r="L692" s="73"/>
      <c r="M692" s="73"/>
    </row>
    <row r="693" spans="2:13" ht="21" customHeight="1" outlineLevel="1" thickBot="1">
      <c r="B693" s="73"/>
      <c r="C693" s="481"/>
      <c r="D693" s="481"/>
      <c r="E693" s="481"/>
      <c r="F693" s="481"/>
      <c r="G693" s="481"/>
      <c r="H693" s="481"/>
      <c r="I693" s="481"/>
      <c r="J693" s="481"/>
      <c r="K693" s="481"/>
      <c r="L693" s="73"/>
      <c r="M693" s="73"/>
    </row>
    <row r="694" spans="2:13" ht="21" customHeight="1" outlineLevel="1" thickBot="1">
      <c r="B694" s="73"/>
      <c r="C694" s="481"/>
      <c r="D694" s="481"/>
      <c r="E694" s="481"/>
      <c r="F694" s="481"/>
      <c r="G694" s="481"/>
      <c r="H694" s="481"/>
      <c r="I694" s="481"/>
      <c r="J694" s="481"/>
      <c r="K694" s="481"/>
      <c r="L694" s="73"/>
      <c r="M694" s="73"/>
    </row>
    <row r="695" spans="2:13" ht="21" customHeight="1" outlineLevel="1" thickBot="1">
      <c r="B695" s="73"/>
      <c r="C695" s="481"/>
      <c r="D695" s="481"/>
      <c r="E695" s="481"/>
      <c r="F695" s="481"/>
      <c r="G695" s="481"/>
      <c r="H695" s="481"/>
      <c r="I695" s="481"/>
      <c r="J695" s="481"/>
      <c r="K695" s="481"/>
      <c r="L695" s="73"/>
      <c r="M695" s="73"/>
    </row>
    <row r="696" spans="2:13" ht="21" customHeight="1" outlineLevel="1" thickBot="1">
      <c r="B696" s="73"/>
      <c r="C696" s="481"/>
      <c r="D696" s="481"/>
      <c r="E696" s="481"/>
      <c r="F696" s="481"/>
      <c r="G696" s="481"/>
      <c r="H696" s="481"/>
      <c r="I696" s="481"/>
      <c r="J696" s="481"/>
      <c r="K696" s="481"/>
      <c r="L696" s="73"/>
      <c r="M696" s="73"/>
    </row>
    <row r="697" spans="2:13" ht="21" customHeight="1" outlineLevel="1" thickBot="1">
      <c r="B697" s="73"/>
      <c r="C697" s="481"/>
      <c r="D697" s="481"/>
      <c r="E697" s="481"/>
      <c r="F697" s="481"/>
      <c r="G697" s="481"/>
      <c r="H697" s="481"/>
      <c r="I697" s="481"/>
      <c r="J697" s="481"/>
      <c r="K697" s="481"/>
      <c r="L697" s="73"/>
      <c r="M697" s="73"/>
    </row>
    <row r="698" spans="2:13" ht="21" customHeight="1" outlineLevel="1" thickBot="1">
      <c r="B698" s="73"/>
      <c r="C698" s="481"/>
      <c r="D698" s="481"/>
      <c r="E698" s="481"/>
      <c r="F698" s="481"/>
      <c r="G698" s="481"/>
      <c r="H698" s="481"/>
      <c r="I698" s="481"/>
      <c r="J698" s="481"/>
      <c r="K698" s="481"/>
      <c r="L698" s="73"/>
      <c r="M698" s="73"/>
    </row>
    <row r="699" spans="2:13" ht="21" customHeight="1" outlineLevel="1" thickBot="1">
      <c r="B699" s="73"/>
      <c r="C699" s="481"/>
      <c r="D699" s="481"/>
      <c r="E699" s="481"/>
      <c r="F699" s="481"/>
      <c r="G699" s="481"/>
      <c r="H699" s="481"/>
      <c r="I699" s="481"/>
      <c r="J699" s="481"/>
      <c r="K699" s="481"/>
      <c r="L699" s="73"/>
      <c r="M699" s="73"/>
    </row>
    <row r="700" spans="2:13" ht="21" customHeight="1" outlineLevel="1" thickBot="1">
      <c r="B700" s="73"/>
      <c r="C700" s="481"/>
      <c r="D700" s="481"/>
      <c r="E700" s="481"/>
      <c r="F700" s="481"/>
      <c r="G700" s="481"/>
      <c r="H700" s="481"/>
      <c r="I700" s="481"/>
      <c r="J700" s="481"/>
      <c r="K700" s="481"/>
      <c r="L700" s="73"/>
      <c r="M700" s="73"/>
    </row>
    <row r="701" spans="2:13" ht="21" customHeight="1" outlineLevel="1" thickBot="1">
      <c r="B701" s="73"/>
      <c r="C701" s="481"/>
      <c r="D701" s="481"/>
      <c r="E701" s="481"/>
      <c r="F701" s="481"/>
      <c r="G701" s="481"/>
      <c r="H701" s="481"/>
      <c r="I701" s="481"/>
      <c r="J701" s="481"/>
      <c r="K701" s="481"/>
      <c r="L701" s="73"/>
      <c r="M701" s="73"/>
    </row>
    <row r="702" spans="2:13" ht="21" customHeight="1" outlineLevel="1" thickBot="1">
      <c r="B702" s="73"/>
      <c r="C702" s="481"/>
      <c r="D702" s="481"/>
      <c r="E702" s="481"/>
      <c r="F702" s="481"/>
      <c r="G702" s="481"/>
      <c r="H702" s="481"/>
      <c r="I702" s="481"/>
      <c r="J702" s="481"/>
      <c r="K702" s="481"/>
      <c r="L702" s="73"/>
      <c r="M702" s="73"/>
    </row>
    <row r="703" spans="2:13" ht="21" customHeight="1" outlineLevel="1" thickBot="1">
      <c r="B703" s="73"/>
      <c r="C703" s="481"/>
      <c r="D703" s="481"/>
      <c r="E703" s="481"/>
      <c r="F703" s="481"/>
      <c r="G703" s="481"/>
      <c r="H703" s="481"/>
      <c r="I703" s="481"/>
      <c r="J703" s="481"/>
      <c r="K703" s="481"/>
      <c r="L703" s="73"/>
      <c r="M703" s="73"/>
    </row>
    <row r="704" spans="2:13" ht="21" customHeight="1" outlineLevel="1">
      <c r="B704" s="73"/>
      <c r="C704" s="134"/>
      <c r="D704" s="73"/>
      <c r="E704" s="134"/>
      <c r="F704" s="73"/>
      <c r="G704" s="73"/>
      <c r="H704" s="73"/>
      <c r="I704" s="135"/>
      <c r="J704" s="136"/>
      <c r="K704" s="137"/>
      <c r="L704" s="73"/>
      <c r="M704" s="73"/>
    </row>
    <row r="705" spans="2:13" ht="21" customHeight="1" outlineLevel="1">
      <c r="B705" s="73"/>
      <c r="C705" s="133" t="s">
        <v>511</v>
      </c>
      <c r="D705" s="73"/>
      <c r="E705" s="134"/>
      <c r="F705" s="73"/>
      <c r="G705" s="73"/>
      <c r="H705" s="73"/>
      <c r="I705" s="135"/>
      <c r="J705" s="136"/>
      <c r="K705" s="137"/>
      <c r="L705" s="73"/>
      <c r="M705" s="73"/>
    </row>
    <row r="706" spans="2:13" ht="21" customHeight="1" outlineLevel="1" thickBot="1">
      <c r="B706" s="73"/>
      <c r="C706" s="73"/>
      <c r="D706" s="73"/>
      <c r="E706" s="83"/>
      <c r="F706" s="73"/>
      <c r="G706" s="73"/>
      <c r="H706" s="73"/>
      <c r="I706" s="73"/>
      <c r="J706" s="73"/>
      <c r="K706" s="73"/>
      <c r="L706" s="73"/>
      <c r="M706" s="73"/>
    </row>
    <row r="707" spans="2:13" ht="21" customHeight="1" outlineLevel="1" thickBot="1">
      <c r="B707" s="73"/>
      <c r="C707" s="481"/>
      <c r="D707" s="481"/>
      <c r="E707" s="481"/>
      <c r="F707" s="481"/>
      <c r="G707" s="481"/>
      <c r="H707" s="481"/>
      <c r="I707" s="481"/>
      <c r="J707" s="481"/>
      <c r="K707" s="481"/>
      <c r="L707" s="73"/>
      <c r="M707" s="73"/>
    </row>
    <row r="708" spans="2:13" ht="21" customHeight="1" outlineLevel="1" thickBot="1">
      <c r="B708" s="73"/>
      <c r="C708" s="481"/>
      <c r="D708" s="481"/>
      <c r="E708" s="481"/>
      <c r="F708" s="481"/>
      <c r="G708" s="481"/>
      <c r="H708" s="481"/>
      <c r="I708" s="481"/>
      <c r="J708" s="481"/>
      <c r="K708" s="481"/>
      <c r="L708" s="73"/>
      <c r="M708" s="73"/>
    </row>
    <row r="709" spans="2:13" ht="21" customHeight="1" outlineLevel="1" thickBot="1">
      <c r="B709" s="73"/>
      <c r="C709" s="481"/>
      <c r="D709" s="481"/>
      <c r="E709" s="481"/>
      <c r="F709" s="481"/>
      <c r="G709" s="481"/>
      <c r="H709" s="481"/>
      <c r="I709" s="481"/>
      <c r="J709" s="481"/>
      <c r="K709" s="481"/>
      <c r="L709" s="73"/>
      <c r="M709" s="73"/>
    </row>
    <row r="710" spans="2:13" ht="21" customHeight="1" outlineLevel="1" thickBot="1">
      <c r="B710" s="73"/>
      <c r="C710" s="481"/>
      <c r="D710" s="481"/>
      <c r="E710" s="481"/>
      <c r="F710" s="481"/>
      <c r="G710" s="481"/>
      <c r="H710" s="481"/>
      <c r="I710" s="481"/>
      <c r="J710" s="481"/>
      <c r="K710" s="481"/>
      <c r="L710" s="73"/>
      <c r="M710" s="73"/>
    </row>
    <row r="711" spans="2:13" ht="21" customHeight="1" outlineLevel="1" thickBot="1">
      <c r="B711" s="73"/>
      <c r="C711" s="481"/>
      <c r="D711" s="481"/>
      <c r="E711" s="481"/>
      <c r="F711" s="481"/>
      <c r="G711" s="481"/>
      <c r="H711" s="481"/>
      <c r="I711" s="481"/>
      <c r="J711" s="481"/>
      <c r="K711" s="481"/>
      <c r="L711" s="73"/>
      <c r="M711" s="73"/>
    </row>
    <row r="712" spans="2:13" ht="21" customHeight="1" outlineLevel="1" thickBot="1">
      <c r="B712" s="73"/>
      <c r="C712" s="481"/>
      <c r="D712" s="481"/>
      <c r="E712" s="481"/>
      <c r="F712" s="481"/>
      <c r="G712" s="481"/>
      <c r="H712" s="481"/>
      <c r="I712" s="481"/>
      <c r="J712" s="481"/>
      <c r="K712" s="481"/>
      <c r="L712" s="73"/>
      <c r="M712" s="73"/>
    </row>
    <row r="713" spans="2:13" ht="21" customHeight="1" outlineLevel="1" thickBot="1">
      <c r="B713" s="73"/>
      <c r="C713" s="481"/>
      <c r="D713" s="481"/>
      <c r="E713" s="481"/>
      <c r="F713" s="481"/>
      <c r="G713" s="481"/>
      <c r="H713" s="481"/>
      <c r="I713" s="481"/>
      <c r="J713" s="481"/>
      <c r="K713" s="481"/>
      <c r="L713" s="73"/>
      <c r="M713" s="73"/>
    </row>
    <row r="714" spans="2:13" ht="21" customHeight="1" outlineLevel="1" thickBot="1">
      <c r="B714" s="73"/>
      <c r="C714" s="481"/>
      <c r="D714" s="481"/>
      <c r="E714" s="481"/>
      <c r="F714" s="481"/>
      <c r="G714" s="481"/>
      <c r="H714" s="481"/>
      <c r="I714" s="481"/>
      <c r="J714" s="481"/>
      <c r="K714" s="481"/>
      <c r="L714" s="73"/>
      <c r="M714" s="73"/>
    </row>
    <row r="715" spans="2:13" ht="21" customHeight="1" outlineLevel="1" thickBot="1">
      <c r="B715" s="73"/>
      <c r="C715" s="481"/>
      <c r="D715" s="481"/>
      <c r="E715" s="481"/>
      <c r="F715" s="481"/>
      <c r="G715" s="481"/>
      <c r="H715" s="481"/>
      <c r="I715" s="481"/>
      <c r="J715" s="481"/>
      <c r="K715" s="481"/>
      <c r="L715" s="73"/>
      <c r="M715" s="73"/>
    </row>
    <row r="716" spans="2:13" ht="21" customHeight="1" outlineLevel="1" thickBot="1">
      <c r="B716" s="73"/>
      <c r="C716" s="481"/>
      <c r="D716" s="481"/>
      <c r="E716" s="481"/>
      <c r="F716" s="481"/>
      <c r="G716" s="481"/>
      <c r="H716" s="481"/>
      <c r="I716" s="481"/>
      <c r="J716" s="481"/>
      <c r="K716" s="481"/>
      <c r="L716" s="73"/>
      <c r="M716" s="73"/>
    </row>
    <row r="717" spans="2:13" ht="21" customHeight="1" outlineLevel="1" thickBot="1">
      <c r="B717" s="73"/>
      <c r="C717" s="481"/>
      <c r="D717" s="481"/>
      <c r="E717" s="481"/>
      <c r="F717" s="481"/>
      <c r="G717" s="481"/>
      <c r="H717" s="481"/>
      <c r="I717" s="481"/>
      <c r="J717" s="481"/>
      <c r="K717" s="481"/>
      <c r="L717" s="73"/>
      <c r="M717" s="73"/>
    </row>
    <row r="718" spans="2:13" ht="21" customHeight="1" outlineLevel="1" thickBot="1">
      <c r="B718" s="73"/>
      <c r="C718" s="481"/>
      <c r="D718" s="481"/>
      <c r="E718" s="481"/>
      <c r="F718" s="481"/>
      <c r="G718" s="481"/>
      <c r="H718" s="481"/>
      <c r="I718" s="481"/>
      <c r="J718" s="481"/>
      <c r="K718" s="481"/>
      <c r="L718" s="73"/>
      <c r="M718" s="73"/>
    </row>
    <row r="719" spans="2:13" ht="21" customHeight="1" outlineLevel="1" thickBot="1">
      <c r="B719" s="73"/>
      <c r="C719" s="481"/>
      <c r="D719" s="481"/>
      <c r="E719" s="481"/>
      <c r="F719" s="481"/>
      <c r="G719" s="481"/>
      <c r="H719" s="481"/>
      <c r="I719" s="481"/>
      <c r="J719" s="481"/>
      <c r="K719" s="481"/>
      <c r="L719" s="73"/>
      <c r="M719" s="73"/>
    </row>
    <row r="720" spans="2:13" ht="21" customHeight="1" outlineLevel="1" thickBot="1">
      <c r="B720" s="73"/>
      <c r="C720" s="481"/>
      <c r="D720" s="481"/>
      <c r="E720" s="481"/>
      <c r="F720" s="481"/>
      <c r="G720" s="481"/>
      <c r="H720" s="481"/>
      <c r="I720" s="481"/>
      <c r="J720" s="481"/>
      <c r="K720" s="481"/>
      <c r="L720" s="73"/>
      <c r="M720" s="73"/>
    </row>
    <row r="721" spans="2:13" ht="21" customHeight="1" outlineLevel="1" thickBot="1">
      <c r="B721" s="73"/>
      <c r="C721" s="481"/>
      <c r="D721" s="481"/>
      <c r="E721" s="481"/>
      <c r="F721" s="481"/>
      <c r="G721" s="481"/>
      <c r="H721" s="481"/>
      <c r="I721" s="481"/>
      <c r="J721" s="481"/>
      <c r="K721" s="481"/>
      <c r="L721" s="73"/>
      <c r="M721" s="73"/>
    </row>
    <row r="722" spans="2:13" ht="21" customHeight="1" outlineLevel="1" thickBot="1">
      <c r="B722" s="73"/>
      <c r="C722" s="481"/>
      <c r="D722" s="481"/>
      <c r="E722" s="481"/>
      <c r="F722" s="481"/>
      <c r="G722" s="481"/>
      <c r="H722" s="481"/>
      <c r="I722" s="481"/>
      <c r="J722" s="481"/>
      <c r="K722" s="481"/>
      <c r="L722" s="73"/>
      <c r="M722" s="73"/>
    </row>
    <row r="723" spans="2:13" ht="21" customHeight="1" outlineLevel="1" thickBot="1">
      <c r="B723" s="73"/>
      <c r="C723" s="481"/>
      <c r="D723" s="481"/>
      <c r="E723" s="481"/>
      <c r="F723" s="481"/>
      <c r="G723" s="481"/>
      <c r="H723" s="481"/>
      <c r="I723" s="481"/>
      <c r="J723" s="481"/>
      <c r="K723" s="481"/>
      <c r="L723" s="73"/>
      <c r="M723" s="73"/>
    </row>
    <row r="724" spans="2:13" ht="21" customHeight="1" outlineLevel="1" thickBot="1">
      <c r="B724" s="73"/>
      <c r="C724" s="481"/>
      <c r="D724" s="481"/>
      <c r="E724" s="481"/>
      <c r="F724" s="481"/>
      <c r="G724" s="481"/>
      <c r="H724" s="481"/>
      <c r="I724" s="481"/>
      <c r="J724" s="481"/>
      <c r="K724" s="481"/>
      <c r="L724" s="73"/>
      <c r="M724" s="73"/>
    </row>
    <row r="725" spans="2:13" ht="21" customHeight="1" outlineLevel="1">
      <c r="B725" s="73"/>
      <c r="C725" s="134"/>
      <c r="D725" s="73"/>
      <c r="E725" s="134"/>
      <c r="F725" s="73"/>
      <c r="G725" s="73"/>
      <c r="H725" s="73"/>
      <c r="I725" s="135"/>
      <c r="J725" s="136"/>
      <c r="K725" s="137"/>
      <c r="L725" s="73"/>
      <c r="M725" s="73"/>
    </row>
    <row r="726" spans="2:13" ht="20.25" customHeight="1" thickBot="1">
      <c r="B726" s="73"/>
      <c r="C726" s="134"/>
      <c r="D726" s="73"/>
      <c r="E726" s="134"/>
      <c r="F726" s="73"/>
      <c r="G726" s="73"/>
      <c r="H726" s="73"/>
      <c r="I726" s="135"/>
      <c r="J726" s="136"/>
      <c r="K726" s="137"/>
      <c r="L726" s="73"/>
      <c r="M726" s="73"/>
    </row>
    <row r="727" spans="2:13" ht="24" customHeight="1" thickBot="1">
      <c r="B727" s="73"/>
      <c r="C727" s="84" t="s">
        <v>71</v>
      </c>
      <c r="D727" s="81"/>
      <c r="E727" s="84" t="s">
        <v>72</v>
      </c>
      <c r="F727" s="73"/>
      <c r="G727" s="85" t="s">
        <v>430</v>
      </c>
      <c r="H727" s="73"/>
      <c r="J727" s="73"/>
      <c r="K727" s="73"/>
      <c r="L727" s="73"/>
      <c r="M727" s="73"/>
    </row>
    <row r="728" spans="2:13" ht="21" customHeight="1" outlineLevel="1">
      <c r="B728" s="73"/>
      <c r="C728" s="83"/>
      <c r="D728" s="73"/>
      <c r="E728" s="83"/>
      <c r="F728" s="73"/>
      <c r="G728" s="73"/>
      <c r="H728" s="73"/>
      <c r="I728" s="73"/>
      <c r="J728" s="73"/>
      <c r="K728" s="73"/>
      <c r="L728" s="73"/>
      <c r="M728" s="73"/>
    </row>
    <row r="729" spans="2:13" ht="21.75" customHeight="1" outlineLevel="1">
      <c r="B729" s="73"/>
      <c r="C729" s="86" t="s">
        <v>431</v>
      </c>
      <c r="D729" s="73"/>
      <c r="E729" s="87"/>
      <c r="F729" s="73"/>
      <c r="G729" s="73"/>
      <c r="H729" s="73"/>
      <c r="I729" s="73"/>
      <c r="J729" s="73"/>
      <c r="K729" s="73"/>
      <c r="L729" s="73"/>
      <c r="M729" s="73"/>
    </row>
    <row r="730" spans="2:13" ht="21" customHeight="1" outlineLevel="1">
      <c r="B730" s="73"/>
      <c r="C730" s="88"/>
      <c r="D730" s="73"/>
      <c r="E730" s="87"/>
      <c r="F730" s="73"/>
      <c r="G730" s="73"/>
      <c r="H730" s="73"/>
      <c r="I730" s="73"/>
      <c r="J730" s="73"/>
      <c r="K730" s="73"/>
      <c r="L730" s="73"/>
      <c r="M730" s="73"/>
    </row>
    <row r="731" spans="2:13" ht="21" customHeight="1" outlineLevel="1">
      <c r="B731" s="73"/>
      <c r="C731" s="89"/>
      <c r="D731" s="73"/>
      <c r="E731" s="89"/>
      <c r="F731" s="73"/>
      <c r="G731" s="73"/>
      <c r="H731" s="73"/>
      <c r="I731" s="73"/>
      <c r="J731" s="73"/>
      <c r="K731" s="73"/>
      <c r="L731" s="73"/>
      <c r="M731" s="73"/>
    </row>
    <row r="732" spans="2:13" outlineLevel="1">
      <c r="B732" s="73"/>
      <c r="C732" s="90" t="s">
        <v>36</v>
      </c>
      <c r="D732" s="89"/>
      <c r="E732" s="90" t="s">
        <v>432</v>
      </c>
      <c r="F732" s="89"/>
      <c r="G732" s="91" t="s">
        <v>433</v>
      </c>
      <c r="H732" s="73"/>
      <c r="I732" s="90" t="s">
        <v>434</v>
      </c>
      <c r="J732" s="73"/>
      <c r="K732" s="73"/>
      <c r="L732" s="89"/>
      <c r="M732" s="73"/>
    </row>
    <row r="733" spans="2:13" ht="36.75" customHeight="1" outlineLevel="1">
      <c r="B733" s="73"/>
      <c r="C733" s="92" t="s">
        <v>435</v>
      </c>
      <c r="D733" s="73"/>
      <c r="E733" s="93" t="s">
        <v>546</v>
      </c>
      <c r="F733" s="73"/>
      <c r="G733" s="94" t="s">
        <v>547</v>
      </c>
      <c r="H733" s="73"/>
      <c r="I733" s="92" t="s">
        <v>438</v>
      </c>
      <c r="J733" s="73"/>
      <c r="K733" s="73"/>
      <c r="L733" s="73"/>
      <c r="M733" s="73"/>
    </row>
    <row r="734" spans="2:13" ht="21" customHeight="1" outlineLevel="1">
      <c r="B734" s="73"/>
      <c r="C734" s="89"/>
      <c r="D734" s="73"/>
      <c r="E734" s="73"/>
      <c r="F734" s="73"/>
      <c r="G734" s="73"/>
      <c r="H734" s="73"/>
      <c r="I734" s="73"/>
      <c r="J734" s="73"/>
      <c r="K734" s="73"/>
      <c r="L734" s="73"/>
      <c r="M734" s="73"/>
    </row>
    <row r="735" spans="2:13" outlineLevel="1">
      <c r="B735" s="73"/>
      <c r="C735" s="95" t="s">
        <v>439</v>
      </c>
      <c r="D735" s="89"/>
      <c r="E735" s="95" t="s">
        <v>440</v>
      </c>
      <c r="F735" s="89"/>
      <c r="G735" s="95" t="s">
        <v>441</v>
      </c>
      <c r="H735" s="73"/>
      <c r="I735" s="95" t="s">
        <v>442</v>
      </c>
      <c r="J735" s="89"/>
      <c r="K735" s="73"/>
      <c r="L735" s="73"/>
      <c r="M735" s="73"/>
    </row>
    <row r="736" spans="2:13" ht="186" customHeight="1" outlineLevel="1">
      <c r="B736" s="73"/>
      <c r="C736" s="96" t="s">
        <v>443</v>
      </c>
      <c r="D736" s="89"/>
      <c r="E736" s="96" t="s">
        <v>443</v>
      </c>
      <c r="F736" s="89"/>
      <c r="G736" s="96" t="s">
        <v>548</v>
      </c>
      <c r="H736" s="73"/>
      <c r="I736" s="97" t="s">
        <v>548</v>
      </c>
      <c r="J736" s="89"/>
      <c r="K736" s="73"/>
      <c r="L736" s="73"/>
      <c r="M736" s="73"/>
    </row>
    <row r="737" spans="2:13" ht="21" customHeight="1" outlineLevel="1">
      <c r="B737" s="73"/>
      <c r="C737" s="89"/>
      <c r="D737" s="89"/>
      <c r="E737" s="89"/>
      <c r="F737" s="89"/>
      <c r="G737" s="73"/>
      <c r="H737" s="73"/>
      <c r="I737" s="73"/>
      <c r="J737" s="89"/>
      <c r="K737" s="73"/>
      <c r="L737" s="73"/>
      <c r="M737" s="73"/>
    </row>
    <row r="738" spans="2:13" ht="21.75" customHeight="1" outlineLevel="1">
      <c r="B738" s="73"/>
      <c r="C738" s="86" t="s">
        <v>445</v>
      </c>
      <c r="D738" s="73"/>
      <c r="E738" s="98"/>
      <c r="F738" s="99"/>
      <c r="G738" s="99"/>
      <c r="H738" s="99"/>
      <c r="I738" s="99"/>
      <c r="J738" s="99"/>
      <c r="K738" s="99"/>
      <c r="L738" s="73"/>
      <c r="M738" s="73"/>
    </row>
    <row r="739" spans="2:13" ht="21" customHeight="1" outlineLevel="1">
      <c r="B739" s="73"/>
      <c r="C739" s="73"/>
      <c r="D739" s="73"/>
      <c r="E739" s="100"/>
      <c r="F739" s="101"/>
      <c r="G739" s="100"/>
      <c r="H739" s="101"/>
      <c r="I739" s="100"/>
      <c r="J739" s="102"/>
      <c r="K739" s="100"/>
      <c r="L739" s="73"/>
      <c r="M739" s="73"/>
    </row>
    <row r="740" spans="2:13" ht="21" customHeight="1" outlineLevel="1">
      <c r="B740" s="73"/>
      <c r="C740" s="73"/>
      <c r="D740" s="73"/>
      <c r="E740" s="100">
        <v>2024</v>
      </c>
      <c r="F740" s="101"/>
      <c r="G740" s="100">
        <v>2025</v>
      </c>
      <c r="H740" s="101"/>
      <c r="I740" s="100">
        <v>2026</v>
      </c>
      <c r="J740" s="102"/>
      <c r="K740" s="100" t="s">
        <v>446</v>
      </c>
      <c r="L740" s="73"/>
      <c r="M740" s="73"/>
    </row>
    <row r="741" spans="2:13" outlineLevel="1">
      <c r="B741" s="73"/>
      <c r="C741" s="95" t="s">
        <v>447</v>
      </c>
      <c r="D741" s="103"/>
      <c r="E741" s="104">
        <f>E742+E743</f>
        <v>155</v>
      </c>
      <c r="F741" s="103"/>
      <c r="G741" s="104">
        <f>G742+G743</f>
        <v>167</v>
      </c>
      <c r="H741" s="73"/>
      <c r="I741" s="104">
        <f>I742+I743</f>
        <v>175</v>
      </c>
      <c r="J741" s="103"/>
      <c r="K741" s="104">
        <f>K742+K743</f>
        <v>497</v>
      </c>
      <c r="L741" s="103"/>
      <c r="M741" s="73"/>
    </row>
    <row r="742" spans="2:13" ht="21" customHeight="1" outlineLevel="1">
      <c r="B742" s="73"/>
      <c r="C742" s="90" t="s">
        <v>448</v>
      </c>
      <c r="D742" s="103"/>
      <c r="E742" s="105">
        <v>72</v>
      </c>
      <c r="F742" s="106"/>
      <c r="G742" s="105">
        <v>78</v>
      </c>
      <c r="H742" s="73"/>
      <c r="I742" s="105">
        <v>83</v>
      </c>
      <c r="J742" s="103"/>
      <c r="K742" s="107">
        <f>E742+G742+I742</f>
        <v>233</v>
      </c>
      <c r="L742" s="103"/>
      <c r="M742" s="73"/>
    </row>
    <row r="743" spans="2:13" ht="21.75" customHeight="1" outlineLevel="1">
      <c r="B743" s="73"/>
      <c r="C743" s="90" t="s">
        <v>449</v>
      </c>
      <c r="D743" s="103"/>
      <c r="E743" s="105">
        <v>83</v>
      </c>
      <c r="F743" s="106"/>
      <c r="G743" s="105">
        <v>89</v>
      </c>
      <c r="H743" s="73"/>
      <c r="I743" s="105">
        <v>92</v>
      </c>
      <c r="J743" s="103"/>
      <c r="K743" s="107">
        <f>E743+G743+I743</f>
        <v>264</v>
      </c>
      <c r="L743" s="103"/>
      <c r="M743" s="73"/>
    </row>
    <row r="744" spans="2:13" outlineLevel="1">
      <c r="B744" s="73"/>
      <c r="C744" s="95" t="s">
        <v>450</v>
      </c>
      <c r="D744" s="103"/>
      <c r="E744" s="104">
        <f>E745+E746</f>
        <v>140</v>
      </c>
      <c r="F744" s="103"/>
      <c r="G744" s="104">
        <f>G745+G746</f>
        <v>148</v>
      </c>
      <c r="H744" s="73"/>
      <c r="I744" s="104">
        <f>I745+I746</f>
        <v>154</v>
      </c>
      <c r="J744" s="103"/>
      <c r="K744" s="104">
        <f>K745+K746</f>
        <v>442</v>
      </c>
      <c r="L744" s="103"/>
      <c r="M744" s="73"/>
    </row>
    <row r="745" spans="2:13" ht="21" customHeight="1" outlineLevel="1">
      <c r="B745" s="73"/>
      <c r="C745" s="90" t="s">
        <v>451</v>
      </c>
      <c r="D745" s="103"/>
      <c r="E745" s="105">
        <v>80</v>
      </c>
      <c r="F745" s="106"/>
      <c r="G745" s="105">
        <v>83</v>
      </c>
      <c r="H745" s="73"/>
      <c r="I745" s="105">
        <v>85</v>
      </c>
      <c r="J745" s="103"/>
      <c r="K745" s="107">
        <f>E745+G745+I745</f>
        <v>248</v>
      </c>
      <c r="L745" s="103"/>
      <c r="M745" s="73"/>
    </row>
    <row r="746" spans="2:13" ht="21" customHeight="1" outlineLevel="1">
      <c r="B746" s="73"/>
      <c r="C746" s="90" t="s">
        <v>452</v>
      </c>
      <c r="D746" s="103"/>
      <c r="E746" s="105">
        <v>60</v>
      </c>
      <c r="F746" s="106"/>
      <c r="G746" s="105">
        <v>65</v>
      </c>
      <c r="H746" s="73"/>
      <c r="I746" s="105">
        <v>69</v>
      </c>
      <c r="J746" s="103"/>
      <c r="K746" s="107">
        <f>E746+G746+I746</f>
        <v>194</v>
      </c>
      <c r="L746" s="103"/>
      <c r="M746" s="73"/>
    </row>
    <row r="747" spans="2:13" ht="21" customHeight="1" outlineLevel="1">
      <c r="B747" s="73"/>
      <c r="C747" s="95" t="s">
        <v>453</v>
      </c>
      <c r="D747" s="103"/>
      <c r="E747" s="104">
        <f>E748+E749</f>
        <v>120</v>
      </c>
      <c r="F747" s="103"/>
      <c r="G747" s="104">
        <f>G748+G749</f>
        <v>128</v>
      </c>
      <c r="H747" s="73"/>
      <c r="I747" s="104">
        <f>I748+I749</f>
        <v>141</v>
      </c>
      <c r="J747" s="103"/>
      <c r="K747" s="104">
        <f>K748+K749</f>
        <v>389</v>
      </c>
      <c r="L747" s="103"/>
      <c r="M747" s="73"/>
    </row>
    <row r="748" spans="2:13" ht="21" customHeight="1" outlineLevel="1">
      <c r="B748" s="73"/>
      <c r="C748" s="90" t="s">
        <v>454</v>
      </c>
      <c r="D748" s="103"/>
      <c r="E748" s="105">
        <v>50</v>
      </c>
      <c r="F748" s="106"/>
      <c r="G748" s="105">
        <v>55</v>
      </c>
      <c r="H748" s="73"/>
      <c r="I748" s="105">
        <v>63</v>
      </c>
      <c r="J748" s="103"/>
      <c r="K748" s="107">
        <f>E748+G748+I748</f>
        <v>168</v>
      </c>
      <c r="L748" s="103"/>
      <c r="M748" s="73"/>
    </row>
    <row r="749" spans="2:13" ht="21" customHeight="1" outlineLevel="1">
      <c r="B749" s="73"/>
      <c r="C749" s="90" t="s">
        <v>455</v>
      </c>
      <c r="D749" s="103"/>
      <c r="E749" s="105">
        <v>70</v>
      </c>
      <c r="F749" s="106"/>
      <c r="G749" s="105">
        <v>73</v>
      </c>
      <c r="H749" s="73"/>
      <c r="I749" s="105">
        <v>78</v>
      </c>
      <c r="J749" s="103"/>
      <c r="K749" s="107">
        <f>E749+G749+I749</f>
        <v>221</v>
      </c>
      <c r="L749" s="103"/>
      <c r="M749" s="73"/>
    </row>
    <row r="750" spans="2:13" ht="21" customHeight="1" outlineLevel="1">
      <c r="B750" s="73"/>
      <c r="C750" s="95" t="s">
        <v>456</v>
      </c>
      <c r="D750" s="103"/>
      <c r="E750" s="104">
        <f>E751+E752</f>
        <v>25</v>
      </c>
      <c r="F750" s="103"/>
      <c r="G750" s="104">
        <f>G751+G752</f>
        <v>25</v>
      </c>
      <c r="H750" s="73"/>
      <c r="I750" s="104">
        <f>I751+I752</f>
        <v>22</v>
      </c>
      <c r="J750" s="103"/>
      <c r="K750" s="104">
        <f>K751+K752</f>
        <v>72</v>
      </c>
      <c r="L750" s="103"/>
      <c r="M750" s="73"/>
    </row>
    <row r="751" spans="2:13" ht="21" customHeight="1" outlineLevel="1">
      <c r="B751" s="73"/>
      <c r="C751" s="90" t="s">
        <v>457</v>
      </c>
      <c r="D751" s="103"/>
      <c r="E751" s="105">
        <v>5</v>
      </c>
      <c r="F751" s="106"/>
      <c r="G751" s="105">
        <v>5</v>
      </c>
      <c r="H751" s="73"/>
      <c r="I751" s="105">
        <v>2</v>
      </c>
      <c r="J751" s="103"/>
      <c r="K751" s="107">
        <f>E751+G751+I751</f>
        <v>12</v>
      </c>
      <c r="L751" s="103"/>
      <c r="M751" s="73"/>
    </row>
    <row r="752" spans="2:13" ht="21" customHeight="1" outlineLevel="1">
      <c r="B752" s="73"/>
      <c r="C752" s="90" t="s">
        <v>458</v>
      </c>
      <c r="D752" s="103"/>
      <c r="E752" s="105">
        <v>20</v>
      </c>
      <c r="F752" s="106"/>
      <c r="G752" s="105">
        <v>20</v>
      </c>
      <c r="H752" s="73"/>
      <c r="I752" s="105">
        <v>20</v>
      </c>
      <c r="J752" s="103"/>
      <c r="K752" s="107">
        <f>E752+G752+I752</f>
        <v>60</v>
      </c>
      <c r="L752" s="103"/>
      <c r="M752" s="73"/>
    </row>
    <row r="753" spans="2:13" ht="21" customHeight="1" outlineLevel="1">
      <c r="B753" s="73"/>
      <c r="C753" s="90" t="s">
        <v>459</v>
      </c>
      <c r="D753" s="103"/>
      <c r="E753" s="108">
        <f>E741+E744+E747+E750</f>
        <v>440</v>
      </c>
      <c r="F753" s="103"/>
      <c r="G753" s="108">
        <f>G741+G744+G747+G750</f>
        <v>468</v>
      </c>
      <c r="H753" s="73"/>
      <c r="I753" s="108">
        <f>I741+I744+I747+I750</f>
        <v>492</v>
      </c>
      <c r="J753" s="103"/>
      <c r="K753" s="108">
        <f>E753+G753+I753</f>
        <v>1400</v>
      </c>
      <c r="L753" s="103"/>
      <c r="M753" s="73"/>
    </row>
    <row r="754" spans="2:13" ht="21" customHeight="1" outlineLevel="1">
      <c r="B754" s="73"/>
      <c r="C754" s="109"/>
      <c r="D754" s="103"/>
      <c r="E754" s="109"/>
      <c r="F754" s="109"/>
      <c r="G754" s="109"/>
      <c r="H754" s="109"/>
      <c r="I754" s="109"/>
      <c r="J754" s="109"/>
      <c r="K754" s="109"/>
      <c r="L754" s="103"/>
      <c r="M754" s="73"/>
    </row>
    <row r="755" spans="2:13" ht="21" customHeight="1" outlineLevel="1">
      <c r="B755" s="73"/>
      <c r="C755" s="103"/>
      <c r="D755" s="89"/>
      <c r="E755" s="103"/>
      <c r="F755" s="89"/>
      <c r="G755" s="73"/>
      <c r="H755" s="73"/>
      <c r="I755" s="73"/>
      <c r="J755" s="89"/>
      <c r="K755" s="73"/>
      <c r="L755" s="89"/>
      <c r="M755" s="73"/>
    </row>
    <row r="756" spans="2:13" ht="21" customHeight="1" outlineLevel="1">
      <c r="B756" s="73"/>
      <c r="C756" s="86" t="s">
        <v>460</v>
      </c>
      <c r="D756" s="73"/>
      <c r="E756" s="99"/>
      <c r="F756" s="99"/>
      <c r="G756" s="99"/>
      <c r="H756" s="99"/>
      <c r="I756" s="99"/>
      <c r="J756" s="99"/>
      <c r="K756" s="99"/>
      <c r="L756" s="89"/>
      <c r="M756" s="73"/>
    </row>
    <row r="757" spans="2:13" ht="21" customHeight="1" outlineLevel="1">
      <c r="B757" s="73"/>
      <c r="C757" s="73"/>
      <c r="D757" s="73"/>
      <c r="E757" s="100"/>
      <c r="F757" s="101"/>
      <c r="G757" s="100"/>
      <c r="H757" s="101"/>
      <c r="I757" s="100"/>
      <c r="J757" s="102"/>
      <c r="K757" s="100"/>
      <c r="L757" s="89"/>
      <c r="M757" s="73"/>
    </row>
    <row r="758" spans="2:13" ht="21" customHeight="1" outlineLevel="1">
      <c r="B758" s="73"/>
      <c r="C758" s="73"/>
      <c r="D758" s="73"/>
      <c r="E758" s="100">
        <v>2024</v>
      </c>
      <c r="F758" s="101"/>
      <c r="G758" s="100">
        <v>2025</v>
      </c>
      <c r="H758" s="101"/>
      <c r="I758" s="100">
        <v>2026</v>
      </c>
      <c r="J758" s="102"/>
      <c r="K758" s="100" t="s">
        <v>407</v>
      </c>
      <c r="L758" s="89"/>
      <c r="M758" s="73"/>
    </row>
    <row r="759" spans="2:13" ht="21" customHeight="1" outlineLevel="1">
      <c r="B759" s="73"/>
      <c r="C759" s="95" t="s">
        <v>461</v>
      </c>
      <c r="D759" s="103"/>
      <c r="E759" s="110">
        <v>0</v>
      </c>
      <c r="F759" s="111"/>
      <c r="G759" s="110">
        <v>0</v>
      </c>
      <c r="H759" s="112"/>
      <c r="I759" s="110">
        <v>0</v>
      </c>
      <c r="J759" s="111"/>
      <c r="K759" s="113">
        <f t="shared" ref="K759:K777" si="8">E759+G759+I759</f>
        <v>0</v>
      </c>
      <c r="L759" s="89"/>
      <c r="M759" s="73"/>
    </row>
    <row r="760" spans="2:13" ht="21" customHeight="1" outlineLevel="1">
      <c r="B760" s="73"/>
      <c r="C760" s="90" t="s">
        <v>462</v>
      </c>
      <c r="D760" s="103"/>
      <c r="E760" s="110">
        <v>7623.36</v>
      </c>
      <c r="F760" s="114"/>
      <c r="G760" s="110">
        <v>7623.36</v>
      </c>
      <c r="H760" s="112"/>
      <c r="I760" s="110">
        <v>7623.36</v>
      </c>
      <c r="J760" s="111"/>
      <c r="K760" s="113">
        <f t="shared" si="8"/>
        <v>22870.079999999998</v>
      </c>
      <c r="L760" s="89"/>
      <c r="M760" s="73"/>
    </row>
    <row r="761" spans="2:13" ht="21" customHeight="1" outlineLevel="1">
      <c r="B761" s="73"/>
      <c r="C761" s="90" t="s">
        <v>463</v>
      </c>
      <c r="D761" s="103"/>
      <c r="E761" s="110">
        <v>0</v>
      </c>
      <c r="F761" s="111"/>
      <c r="G761" s="110">
        <v>0</v>
      </c>
      <c r="H761" s="112"/>
      <c r="I761" s="110">
        <v>0</v>
      </c>
      <c r="J761" s="111"/>
      <c r="K761" s="113">
        <f t="shared" si="8"/>
        <v>0</v>
      </c>
      <c r="L761" s="89"/>
      <c r="M761" s="73"/>
    </row>
    <row r="762" spans="2:13" ht="21.75" customHeight="1" outlineLevel="1">
      <c r="B762" s="73"/>
      <c r="C762" s="90" t="s">
        <v>464</v>
      </c>
      <c r="D762" s="103"/>
      <c r="E762" s="110">
        <v>0</v>
      </c>
      <c r="F762" s="114"/>
      <c r="G762" s="110">
        <v>0</v>
      </c>
      <c r="H762" s="112"/>
      <c r="I762" s="110">
        <v>0</v>
      </c>
      <c r="J762" s="111"/>
      <c r="K762" s="113">
        <f t="shared" si="8"/>
        <v>0</v>
      </c>
      <c r="L762" s="73"/>
      <c r="M762" s="73"/>
    </row>
    <row r="763" spans="2:13" ht="21.75" customHeight="1" outlineLevel="1">
      <c r="B763" s="73"/>
      <c r="C763" s="90" t="s">
        <v>465</v>
      </c>
      <c r="D763" s="103"/>
      <c r="E763" s="110">
        <v>0</v>
      </c>
      <c r="F763" s="114"/>
      <c r="G763" s="110">
        <v>0</v>
      </c>
      <c r="H763" s="112"/>
      <c r="I763" s="110">
        <v>0</v>
      </c>
      <c r="J763" s="111"/>
      <c r="K763" s="113">
        <f t="shared" si="8"/>
        <v>0</v>
      </c>
      <c r="L763" s="73"/>
      <c r="M763" s="73"/>
    </row>
    <row r="764" spans="2:13" ht="21" customHeight="1" outlineLevel="1">
      <c r="B764" s="73"/>
      <c r="C764" s="90" t="s">
        <v>466</v>
      </c>
      <c r="D764" s="103"/>
      <c r="E764" s="110">
        <v>0</v>
      </c>
      <c r="F764" s="111"/>
      <c r="G764" s="110">
        <v>0</v>
      </c>
      <c r="H764" s="112"/>
      <c r="I764" s="110">
        <v>0</v>
      </c>
      <c r="J764" s="111"/>
      <c r="K764" s="113">
        <f t="shared" si="8"/>
        <v>0</v>
      </c>
      <c r="L764" s="73"/>
      <c r="M764" s="73"/>
    </row>
    <row r="765" spans="2:13" ht="21.75" customHeight="1" outlineLevel="1">
      <c r="B765" s="73"/>
      <c r="C765" s="90" t="s">
        <v>467</v>
      </c>
      <c r="D765" s="103"/>
      <c r="E765" s="110">
        <v>96000</v>
      </c>
      <c r="F765" s="114"/>
      <c r="G765" s="110">
        <v>96000</v>
      </c>
      <c r="H765" s="112"/>
      <c r="I765" s="110">
        <v>96000</v>
      </c>
      <c r="J765" s="111"/>
      <c r="K765" s="113">
        <f t="shared" si="8"/>
        <v>288000</v>
      </c>
      <c r="L765" s="73"/>
      <c r="M765" s="73"/>
    </row>
    <row r="766" spans="2:13" ht="21.75" customHeight="1" outlineLevel="1">
      <c r="B766" s="73"/>
      <c r="C766" s="90" t="s">
        <v>468</v>
      </c>
      <c r="D766" s="103"/>
      <c r="E766" s="110">
        <v>0</v>
      </c>
      <c r="F766" s="114"/>
      <c r="G766" s="110">
        <v>0</v>
      </c>
      <c r="H766" s="112"/>
      <c r="I766" s="110">
        <v>0</v>
      </c>
      <c r="J766" s="111"/>
      <c r="K766" s="113">
        <f t="shared" si="8"/>
        <v>0</v>
      </c>
      <c r="L766" s="73"/>
      <c r="M766" s="73"/>
    </row>
    <row r="767" spans="2:13" ht="21.75" customHeight="1" outlineLevel="1">
      <c r="B767" s="73"/>
      <c r="C767" s="90" t="s">
        <v>469</v>
      </c>
      <c r="D767" s="103"/>
      <c r="E767" s="110">
        <v>0</v>
      </c>
      <c r="F767" s="114"/>
      <c r="G767" s="110">
        <v>0</v>
      </c>
      <c r="H767" s="112"/>
      <c r="I767" s="110">
        <v>0</v>
      </c>
      <c r="J767" s="111"/>
      <c r="K767" s="113">
        <f t="shared" si="8"/>
        <v>0</v>
      </c>
      <c r="L767" s="73"/>
      <c r="M767" s="73"/>
    </row>
    <row r="768" spans="2:13" ht="21" customHeight="1" outlineLevel="1">
      <c r="B768" s="73"/>
      <c r="C768" s="115" t="s">
        <v>470</v>
      </c>
      <c r="D768" s="103"/>
      <c r="E768" s="110">
        <v>0</v>
      </c>
      <c r="F768" s="114"/>
      <c r="G768" s="110">
        <v>0</v>
      </c>
      <c r="H768" s="112"/>
      <c r="I768" s="110">
        <v>0</v>
      </c>
      <c r="J768" s="111"/>
      <c r="K768" s="113">
        <f t="shared" si="8"/>
        <v>0</v>
      </c>
      <c r="L768" s="116"/>
      <c r="M768" s="73"/>
    </row>
    <row r="769" spans="2:13" ht="21" customHeight="1" outlineLevel="1">
      <c r="B769" s="73"/>
      <c r="C769" s="115" t="s">
        <v>471</v>
      </c>
      <c r="D769" s="103"/>
      <c r="E769" s="110">
        <v>0</v>
      </c>
      <c r="F769" s="114"/>
      <c r="G769" s="110">
        <v>0</v>
      </c>
      <c r="H769" s="112"/>
      <c r="I769" s="110">
        <v>0</v>
      </c>
      <c r="J769" s="111"/>
      <c r="K769" s="113">
        <f t="shared" si="8"/>
        <v>0</v>
      </c>
      <c r="L769" s="116"/>
      <c r="M769" s="73"/>
    </row>
    <row r="770" spans="2:13" ht="21" customHeight="1" outlineLevel="1">
      <c r="B770" s="73"/>
      <c r="C770" s="115" t="s">
        <v>472</v>
      </c>
      <c r="D770" s="103"/>
      <c r="E770" s="110">
        <v>0</v>
      </c>
      <c r="F770" s="114"/>
      <c r="G770" s="110">
        <v>0</v>
      </c>
      <c r="H770" s="112"/>
      <c r="I770" s="110">
        <v>0</v>
      </c>
      <c r="J770" s="111"/>
      <c r="K770" s="113">
        <f t="shared" si="8"/>
        <v>0</v>
      </c>
      <c r="L770" s="116"/>
      <c r="M770" s="73"/>
    </row>
    <row r="771" spans="2:13" ht="21" customHeight="1" outlineLevel="1">
      <c r="B771" s="73"/>
      <c r="C771" s="115" t="s">
        <v>473</v>
      </c>
      <c r="D771" s="103"/>
      <c r="E771" s="110">
        <v>0</v>
      </c>
      <c r="F771" s="114"/>
      <c r="G771" s="110">
        <v>0</v>
      </c>
      <c r="H771" s="112"/>
      <c r="I771" s="110">
        <v>0</v>
      </c>
      <c r="J771" s="111"/>
      <c r="K771" s="113">
        <f t="shared" si="8"/>
        <v>0</v>
      </c>
      <c r="L771" s="116"/>
      <c r="M771" s="73"/>
    </row>
    <row r="772" spans="2:13" ht="21" customHeight="1" outlineLevel="1">
      <c r="B772" s="73"/>
      <c r="C772" s="115" t="s">
        <v>474</v>
      </c>
      <c r="D772" s="103"/>
      <c r="E772" s="110">
        <v>0</v>
      </c>
      <c r="F772" s="114"/>
      <c r="G772" s="110">
        <v>0</v>
      </c>
      <c r="H772" s="112"/>
      <c r="I772" s="110">
        <v>0</v>
      </c>
      <c r="J772" s="111"/>
      <c r="K772" s="113">
        <f t="shared" si="8"/>
        <v>0</v>
      </c>
      <c r="L772" s="116"/>
      <c r="M772" s="73"/>
    </row>
    <row r="773" spans="2:13" ht="21" customHeight="1" outlineLevel="1">
      <c r="B773" s="73"/>
      <c r="C773" s="115" t="s">
        <v>475</v>
      </c>
      <c r="D773" s="103"/>
      <c r="E773" s="110">
        <v>0</v>
      </c>
      <c r="F773" s="114"/>
      <c r="G773" s="110">
        <v>0</v>
      </c>
      <c r="H773" s="112"/>
      <c r="I773" s="110">
        <v>0</v>
      </c>
      <c r="J773" s="111"/>
      <c r="K773" s="113">
        <f t="shared" si="8"/>
        <v>0</v>
      </c>
      <c r="L773" s="116"/>
      <c r="M773" s="73"/>
    </row>
    <row r="774" spans="2:13" ht="21" customHeight="1" outlineLevel="1">
      <c r="B774" s="73"/>
      <c r="C774" s="115" t="s">
        <v>476</v>
      </c>
      <c r="D774" s="103"/>
      <c r="E774" s="110">
        <v>0</v>
      </c>
      <c r="F774" s="114"/>
      <c r="G774" s="110">
        <v>0</v>
      </c>
      <c r="H774" s="112"/>
      <c r="I774" s="110">
        <v>0</v>
      </c>
      <c r="J774" s="111"/>
      <c r="K774" s="113">
        <f t="shared" si="8"/>
        <v>0</v>
      </c>
      <c r="L774" s="116"/>
      <c r="M774" s="73"/>
    </row>
    <row r="775" spans="2:13" ht="21" customHeight="1" outlineLevel="1">
      <c r="B775" s="73"/>
      <c r="C775" s="115" t="s">
        <v>477</v>
      </c>
      <c r="D775" s="103"/>
      <c r="E775" s="110">
        <v>0</v>
      </c>
      <c r="F775" s="114"/>
      <c r="G775" s="110">
        <v>0</v>
      </c>
      <c r="H775" s="112"/>
      <c r="I775" s="110">
        <v>0</v>
      </c>
      <c r="J775" s="111"/>
      <c r="K775" s="113">
        <f t="shared" si="8"/>
        <v>0</v>
      </c>
      <c r="L775" s="116"/>
      <c r="M775" s="73"/>
    </row>
    <row r="776" spans="2:13" ht="21" customHeight="1" outlineLevel="1">
      <c r="B776" s="73"/>
      <c r="C776" s="115" t="s">
        <v>478</v>
      </c>
      <c r="D776" s="103"/>
      <c r="E776" s="110">
        <v>0</v>
      </c>
      <c r="F776" s="114"/>
      <c r="G776" s="110">
        <v>0</v>
      </c>
      <c r="H776" s="112"/>
      <c r="I776" s="110">
        <v>0</v>
      </c>
      <c r="J776" s="111"/>
      <c r="K776" s="113">
        <f t="shared" si="8"/>
        <v>0</v>
      </c>
      <c r="L776" s="116"/>
      <c r="M776" s="73"/>
    </row>
    <row r="777" spans="2:13" ht="21" customHeight="1" outlineLevel="1">
      <c r="B777" s="73"/>
      <c r="C777" s="115" t="s">
        <v>479</v>
      </c>
      <c r="D777" s="103"/>
      <c r="E777" s="110">
        <v>0</v>
      </c>
      <c r="F777" s="114"/>
      <c r="G777" s="110">
        <v>0</v>
      </c>
      <c r="H777" s="112"/>
      <c r="I777" s="110">
        <v>0</v>
      </c>
      <c r="J777" s="111"/>
      <c r="K777" s="113">
        <f t="shared" si="8"/>
        <v>0</v>
      </c>
      <c r="L777" s="116"/>
      <c r="M777" s="73"/>
    </row>
    <row r="778" spans="2:13" ht="21.75" customHeight="1" outlineLevel="1">
      <c r="B778" s="73"/>
      <c r="C778" s="90" t="s">
        <v>480</v>
      </c>
      <c r="D778" s="103"/>
      <c r="E778" s="117">
        <f>SUM(E759:E777)</f>
        <v>103623.36</v>
      </c>
      <c r="F778" s="111"/>
      <c r="G778" s="117">
        <f>SUM(G759:G777)</f>
        <v>103623.36</v>
      </c>
      <c r="H778" s="112"/>
      <c r="I778" s="117">
        <f>SUM(I759:I777)</f>
        <v>103623.36</v>
      </c>
      <c r="J778" s="111"/>
      <c r="K778" s="117">
        <f>SUM(K759:K777)</f>
        <v>310870.08</v>
      </c>
      <c r="L778" s="89"/>
      <c r="M778" s="73"/>
    </row>
    <row r="779" spans="2:13" ht="21" customHeight="1" outlineLevel="1">
      <c r="B779" s="73"/>
      <c r="C779" s="109"/>
      <c r="D779" s="103"/>
      <c r="E779" s="73"/>
      <c r="F779" s="73"/>
      <c r="G779" s="73"/>
      <c r="H779" s="73"/>
      <c r="I779" s="73"/>
      <c r="J779" s="73"/>
      <c r="K779" s="73"/>
      <c r="L779" s="89"/>
      <c r="M779" s="73"/>
    </row>
    <row r="780" spans="2:13" ht="21" customHeight="1" outlineLevel="1">
      <c r="B780" s="73"/>
      <c r="C780" s="73"/>
      <c r="D780" s="73"/>
      <c r="E780" s="100">
        <v>2024</v>
      </c>
      <c r="F780" s="101"/>
      <c r="G780" s="100">
        <v>2025</v>
      </c>
      <c r="H780" s="101"/>
      <c r="I780" s="100">
        <v>2026</v>
      </c>
      <c r="J780" s="102"/>
      <c r="K780" s="100" t="s">
        <v>407</v>
      </c>
      <c r="L780" s="89"/>
      <c r="M780" s="73"/>
    </row>
    <row r="781" spans="2:13" ht="21" customHeight="1" outlineLevel="1">
      <c r="B781" s="73"/>
      <c r="C781" s="95" t="s">
        <v>481</v>
      </c>
      <c r="D781" s="103"/>
      <c r="E781" s="110">
        <v>16956.54</v>
      </c>
      <c r="F781" s="111"/>
      <c r="G781" s="110">
        <v>16956.54</v>
      </c>
      <c r="H781" s="112"/>
      <c r="I781" s="110">
        <v>16956.54</v>
      </c>
      <c r="J781" s="111"/>
      <c r="K781" s="113">
        <f t="shared" ref="K781:K790" si="9">E781+G781+I781</f>
        <v>50869.62</v>
      </c>
      <c r="L781" s="89"/>
      <c r="M781" s="73"/>
    </row>
    <row r="782" spans="2:13" ht="21" customHeight="1" outlineLevel="1">
      <c r="B782" s="73"/>
      <c r="C782" s="90" t="s">
        <v>482</v>
      </c>
      <c r="D782" s="103"/>
      <c r="E782" s="110">
        <v>19547.13</v>
      </c>
      <c r="F782" s="114"/>
      <c r="G782" s="110">
        <v>19547.13</v>
      </c>
      <c r="H782" s="112"/>
      <c r="I782" s="110">
        <v>19547.13</v>
      </c>
      <c r="J782" s="111"/>
      <c r="K782" s="113">
        <f t="shared" si="9"/>
        <v>58641.39</v>
      </c>
      <c r="L782" s="89"/>
      <c r="M782" s="73"/>
    </row>
    <row r="783" spans="2:13" ht="21" customHeight="1" outlineLevel="1">
      <c r="B783" s="73"/>
      <c r="C783" s="90" t="s">
        <v>483</v>
      </c>
      <c r="D783" s="103"/>
      <c r="E783" s="110">
        <v>18840.61</v>
      </c>
      <c r="F783" s="114"/>
      <c r="G783" s="110">
        <v>18840.61</v>
      </c>
      <c r="H783" s="112"/>
      <c r="I783" s="110">
        <v>18840.61</v>
      </c>
      <c r="J783" s="111"/>
      <c r="K783" s="113">
        <f t="shared" si="9"/>
        <v>56521.83</v>
      </c>
      <c r="L783" s="73"/>
      <c r="M783" s="73"/>
    </row>
    <row r="784" spans="2:13" ht="21" customHeight="1" outlineLevel="1">
      <c r="B784" s="73"/>
      <c r="C784" s="90" t="s">
        <v>484</v>
      </c>
      <c r="D784" s="103"/>
      <c r="E784" s="110">
        <v>14130</v>
      </c>
      <c r="F784" s="111"/>
      <c r="G784" s="110">
        <v>14130</v>
      </c>
      <c r="H784" s="112"/>
      <c r="I784" s="110">
        <v>14130</v>
      </c>
      <c r="J784" s="111"/>
      <c r="K784" s="113">
        <f t="shared" si="9"/>
        <v>42390</v>
      </c>
      <c r="L784" s="89"/>
      <c r="M784" s="73"/>
    </row>
    <row r="785" spans="2:13" ht="21" customHeight="1" outlineLevel="1">
      <c r="B785" s="73"/>
      <c r="C785" s="90" t="s">
        <v>485</v>
      </c>
      <c r="D785" s="103"/>
      <c r="E785" s="110">
        <v>11775.86</v>
      </c>
      <c r="F785" s="114"/>
      <c r="G785" s="110">
        <v>11775.86</v>
      </c>
      <c r="H785" s="112"/>
      <c r="I785" s="110">
        <v>11775.86</v>
      </c>
      <c r="J785" s="111"/>
      <c r="K785" s="113">
        <f t="shared" si="9"/>
        <v>35327.58</v>
      </c>
      <c r="L785" s="116"/>
      <c r="M785" s="73"/>
    </row>
    <row r="786" spans="2:13" ht="21" customHeight="1" outlineLevel="1">
      <c r="B786" s="73"/>
      <c r="C786" s="90" t="s">
        <v>486</v>
      </c>
      <c r="D786" s="103"/>
      <c r="E786" s="110">
        <v>16485.53</v>
      </c>
      <c r="F786" s="114"/>
      <c r="G786" s="110">
        <v>16485.53</v>
      </c>
      <c r="H786" s="112"/>
      <c r="I786" s="110">
        <v>16485.53</v>
      </c>
      <c r="J786" s="111"/>
      <c r="K786" s="113">
        <f t="shared" si="9"/>
        <v>49456.59</v>
      </c>
      <c r="L786" s="116"/>
      <c r="M786" s="73"/>
    </row>
    <row r="787" spans="2:13" ht="21" customHeight="1" outlineLevel="1">
      <c r="B787" s="73"/>
      <c r="C787" s="90" t="s">
        <v>487</v>
      </c>
      <c r="D787" s="103"/>
      <c r="E787" s="110">
        <v>1177.53</v>
      </c>
      <c r="F787" s="114"/>
      <c r="G787" s="110">
        <v>1177.53</v>
      </c>
      <c r="H787" s="112"/>
      <c r="I787" s="110">
        <v>1177.53</v>
      </c>
      <c r="J787" s="111"/>
      <c r="K787" s="113">
        <f t="shared" si="9"/>
        <v>3532.59</v>
      </c>
      <c r="L787" s="116"/>
      <c r="M787" s="73"/>
    </row>
    <row r="788" spans="2:13" ht="21" customHeight="1" outlineLevel="1">
      <c r="B788" s="73"/>
      <c r="C788" s="90" t="s">
        <v>488</v>
      </c>
      <c r="D788" s="103"/>
      <c r="E788" s="110">
        <v>4710.16</v>
      </c>
      <c r="F788" s="114"/>
      <c r="G788" s="110">
        <v>4710.16</v>
      </c>
      <c r="H788" s="112"/>
      <c r="I788" s="110">
        <v>4710.16</v>
      </c>
      <c r="J788" s="111"/>
      <c r="K788" s="113">
        <f t="shared" si="9"/>
        <v>14130.48</v>
      </c>
      <c r="L788" s="116"/>
      <c r="M788" s="73"/>
    </row>
    <row r="789" spans="2:13" ht="21" customHeight="1" outlineLevel="1">
      <c r="B789" s="73"/>
      <c r="C789" s="90" t="s">
        <v>489</v>
      </c>
      <c r="D789" s="103"/>
      <c r="E789" s="110">
        <v>0</v>
      </c>
      <c r="F789" s="114"/>
      <c r="G789" s="110">
        <v>0</v>
      </c>
      <c r="H789" s="112"/>
      <c r="I789" s="110">
        <v>0</v>
      </c>
      <c r="J789" s="111"/>
      <c r="K789" s="113">
        <f t="shared" si="9"/>
        <v>0</v>
      </c>
      <c r="L789" s="116"/>
      <c r="M789" s="73"/>
    </row>
    <row r="790" spans="2:13" ht="21.75" customHeight="1" outlineLevel="1">
      <c r="B790" s="73"/>
      <c r="C790" s="90" t="s">
        <v>480</v>
      </c>
      <c r="D790" s="103"/>
      <c r="E790" s="117">
        <f>SUM(E781:E789)</f>
        <v>103623.36</v>
      </c>
      <c r="F790" s="111"/>
      <c r="G790" s="117">
        <f>SUM(G781:G789)</f>
        <v>103623.36</v>
      </c>
      <c r="H790" s="112"/>
      <c r="I790" s="117">
        <f>SUM(I781:I789)</f>
        <v>103623.36</v>
      </c>
      <c r="J790" s="111"/>
      <c r="K790" s="117">
        <f t="shared" si="9"/>
        <v>310870.08</v>
      </c>
      <c r="L790" s="89"/>
      <c r="M790" s="73"/>
    </row>
    <row r="791" spans="2:13" ht="21" customHeight="1" outlineLevel="1">
      <c r="B791" s="73"/>
      <c r="C791" s="89"/>
      <c r="D791" s="103"/>
      <c r="E791" s="89"/>
      <c r="F791" s="89"/>
      <c r="G791" s="89"/>
      <c r="H791" s="89"/>
      <c r="I791" s="89"/>
      <c r="J791" s="89"/>
      <c r="K791" s="89"/>
      <c r="L791" s="89"/>
      <c r="M791" s="73"/>
    </row>
    <row r="792" spans="2:13" ht="36" outlineLevel="1">
      <c r="B792" s="73"/>
      <c r="C792" s="93" t="s">
        <v>490</v>
      </c>
      <c r="D792" s="89"/>
      <c r="E792" s="93" t="str">
        <f>IF(K762&gt;0,"Si","No")</f>
        <v>No</v>
      </c>
      <c r="F792" s="89"/>
      <c r="G792" s="89"/>
      <c r="H792" s="89"/>
      <c r="I792" s="89"/>
      <c r="J792" s="89"/>
      <c r="K792" s="89"/>
      <c r="L792" s="89"/>
      <c r="M792" s="73"/>
    </row>
    <row r="793" spans="2:13" ht="36" outlineLevel="1">
      <c r="B793" s="73"/>
      <c r="C793" s="93" t="s">
        <v>491</v>
      </c>
      <c r="D793" s="89"/>
      <c r="E793" s="93" t="str">
        <f>IF(K763&gt;0,"Si","No")</f>
        <v>No</v>
      </c>
      <c r="F793" s="89"/>
      <c r="G793" s="89"/>
      <c r="H793" s="89"/>
      <c r="I793" s="89"/>
      <c r="J793" s="89"/>
      <c r="K793" s="89"/>
      <c r="L793" s="89"/>
      <c r="M793" s="73"/>
    </row>
    <row r="794" spans="2:13" ht="21" customHeight="1" outlineLevel="1">
      <c r="B794" s="73"/>
      <c r="C794" s="89"/>
      <c r="D794" s="89"/>
      <c r="E794" s="89"/>
      <c r="F794" s="89"/>
      <c r="G794" s="73"/>
      <c r="H794" s="73"/>
      <c r="I794" s="73"/>
      <c r="J794" s="89"/>
      <c r="K794" s="73"/>
      <c r="L794" s="89"/>
      <c r="M794" s="73"/>
    </row>
    <row r="795" spans="2:13" ht="20.25" outlineLevel="1">
      <c r="B795" s="73"/>
      <c r="C795" s="86" t="s">
        <v>492</v>
      </c>
      <c r="D795" s="73"/>
      <c r="E795" s="98"/>
      <c r="F795" s="99"/>
      <c r="G795" s="99"/>
      <c r="H795" s="99"/>
      <c r="I795" s="99"/>
      <c r="J795" s="99"/>
      <c r="K795" s="99"/>
      <c r="L795" s="89"/>
      <c r="M795" s="73"/>
    </row>
    <row r="796" spans="2:13" ht="21" customHeight="1" outlineLevel="1">
      <c r="B796" s="73"/>
      <c r="C796" s="73"/>
      <c r="D796" s="73"/>
      <c r="E796" s="100"/>
      <c r="F796" s="101"/>
      <c r="G796" s="100"/>
      <c r="H796" s="101"/>
      <c r="I796" s="100"/>
      <c r="J796" s="102"/>
      <c r="K796" s="100"/>
      <c r="L796" s="89"/>
      <c r="M796" s="73"/>
    </row>
    <row r="797" spans="2:13" ht="21" customHeight="1" outlineLevel="1">
      <c r="B797" s="73"/>
      <c r="C797" s="73"/>
      <c r="D797" s="73"/>
      <c r="E797" s="100">
        <v>2024</v>
      </c>
      <c r="F797" s="101"/>
      <c r="G797" s="100">
        <v>2025</v>
      </c>
      <c r="H797" s="101"/>
      <c r="I797" s="100">
        <v>2026</v>
      </c>
      <c r="J797" s="102"/>
      <c r="K797" s="100" t="s">
        <v>407</v>
      </c>
      <c r="L797" s="89"/>
      <c r="M797" s="73"/>
    </row>
    <row r="798" spans="2:13" ht="21" customHeight="1" outlineLevel="1">
      <c r="B798" s="73"/>
      <c r="C798" s="95" t="s">
        <v>493</v>
      </c>
      <c r="D798" s="103"/>
      <c r="E798" s="105" t="s">
        <v>494</v>
      </c>
      <c r="F798" s="103"/>
      <c r="G798" s="105" t="s">
        <v>494</v>
      </c>
      <c r="H798" s="118"/>
      <c r="I798" s="105" t="s">
        <v>494</v>
      </c>
      <c r="J798" s="103"/>
      <c r="K798" s="104" t="s">
        <v>495</v>
      </c>
      <c r="L798" s="89"/>
      <c r="M798" s="73"/>
    </row>
    <row r="799" spans="2:13" ht="21" customHeight="1" outlineLevel="1">
      <c r="B799" s="73"/>
      <c r="C799" s="95" t="s">
        <v>496</v>
      </c>
      <c r="D799" s="103"/>
      <c r="E799" s="110" t="s">
        <v>497</v>
      </c>
      <c r="F799" s="111"/>
      <c r="G799" s="110" t="s">
        <v>497</v>
      </c>
      <c r="H799" s="119"/>
      <c r="I799" s="110" t="s">
        <v>497</v>
      </c>
      <c r="J799" s="111"/>
      <c r="K799" s="113" t="s">
        <v>495</v>
      </c>
      <c r="L799" s="89"/>
      <c r="M799" s="73"/>
    </row>
    <row r="800" spans="2:13" ht="21" customHeight="1" outlineLevel="1">
      <c r="B800" s="73"/>
      <c r="C800" s="90" t="s">
        <v>498</v>
      </c>
      <c r="D800" s="103"/>
      <c r="E800" s="120">
        <v>0</v>
      </c>
      <c r="F800" s="121"/>
      <c r="G800" s="120">
        <v>0</v>
      </c>
      <c r="H800" s="122"/>
      <c r="I800" s="120">
        <v>0</v>
      </c>
      <c r="J800" s="123"/>
      <c r="K800" s="124">
        <f>E800+G800+I800</f>
        <v>0</v>
      </c>
      <c r="L800" s="73"/>
      <c r="M800" s="73"/>
    </row>
    <row r="801" spans="2:13" ht="21" customHeight="1" outlineLevel="1">
      <c r="B801" s="73"/>
      <c r="C801" s="90" t="s">
        <v>499</v>
      </c>
      <c r="D801" s="103"/>
      <c r="E801" s="110" t="s">
        <v>497</v>
      </c>
      <c r="F801" s="111"/>
      <c r="G801" s="110" t="s">
        <v>497</v>
      </c>
      <c r="H801" s="119"/>
      <c r="I801" s="110" t="s">
        <v>497</v>
      </c>
      <c r="J801" s="111"/>
      <c r="K801" s="113" t="s">
        <v>495</v>
      </c>
      <c r="L801" s="89"/>
      <c r="M801" s="73"/>
    </row>
    <row r="802" spans="2:13" ht="21" customHeight="1" outlineLevel="1">
      <c r="B802" s="73"/>
      <c r="C802" s="90" t="s">
        <v>500</v>
      </c>
      <c r="D802" s="103"/>
      <c r="E802" s="105"/>
      <c r="F802" s="125"/>
      <c r="G802" s="105"/>
      <c r="H802" s="126"/>
      <c r="I802" s="105"/>
      <c r="J802" s="111"/>
      <c r="K802" s="113" t="s">
        <v>495</v>
      </c>
      <c r="L802" s="116"/>
      <c r="M802" s="73"/>
    </row>
    <row r="803" spans="2:13" outlineLevel="1">
      <c r="B803" s="73"/>
      <c r="C803" s="90" t="s">
        <v>501</v>
      </c>
      <c r="D803" s="103"/>
      <c r="E803" s="127"/>
      <c r="F803" s="125"/>
      <c r="G803" s="105"/>
      <c r="H803" s="126"/>
      <c r="I803" s="105"/>
      <c r="J803" s="111"/>
      <c r="K803" s="113" t="s">
        <v>495</v>
      </c>
      <c r="L803" s="116"/>
      <c r="M803" s="73"/>
    </row>
    <row r="804" spans="2:13" ht="21" customHeight="1" outlineLevel="1">
      <c r="B804" s="73"/>
      <c r="C804" s="90" t="s">
        <v>503</v>
      </c>
      <c r="D804" s="103"/>
      <c r="E804" s="105" t="s">
        <v>549</v>
      </c>
      <c r="F804" s="125"/>
      <c r="G804" s="105" t="s">
        <v>549</v>
      </c>
      <c r="H804" s="126"/>
      <c r="I804" s="105" t="s">
        <v>550</v>
      </c>
      <c r="J804" s="111"/>
      <c r="K804" s="124" t="s">
        <v>495</v>
      </c>
      <c r="L804" s="89"/>
      <c r="M804" s="73"/>
    </row>
    <row r="805" spans="2:13" ht="21" customHeight="1" outlineLevel="1">
      <c r="B805" s="73"/>
      <c r="C805" s="90" t="s">
        <v>504</v>
      </c>
      <c r="D805" s="103"/>
      <c r="E805" s="110" t="s">
        <v>522</v>
      </c>
      <c r="F805" s="111"/>
      <c r="G805" s="110" t="s">
        <v>522</v>
      </c>
      <c r="H805" s="119"/>
      <c r="I805" s="110" t="s">
        <v>522</v>
      </c>
      <c r="J805" s="111"/>
      <c r="K805" s="113" t="s">
        <v>495</v>
      </c>
      <c r="L805" s="89"/>
      <c r="M805" s="73"/>
    </row>
    <row r="806" spans="2:13" ht="21.75" customHeight="1" outlineLevel="1">
      <c r="B806" s="73"/>
      <c r="C806" s="90" t="s">
        <v>506</v>
      </c>
      <c r="D806" s="103"/>
      <c r="E806" s="120">
        <v>12</v>
      </c>
      <c r="F806" s="121"/>
      <c r="G806" s="120">
        <v>12</v>
      </c>
      <c r="H806" s="122"/>
      <c r="I806" s="120">
        <v>12</v>
      </c>
      <c r="J806" s="123"/>
      <c r="K806" s="124">
        <f>E806+G806+I806</f>
        <v>36</v>
      </c>
      <c r="L806" s="73"/>
      <c r="M806" s="73"/>
    </row>
    <row r="807" spans="2:13" ht="21.75" customHeight="1" outlineLevel="1">
      <c r="B807" s="73"/>
      <c r="C807" s="90" t="s">
        <v>507</v>
      </c>
      <c r="D807" s="103"/>
      <c r="E807" s="128">
        <v>96000</v>
      </c>
      <c r="F807" s="129"/>
      <c r="G807" s="128">
        <v>96000</v>
      </c>
      <c r="H807" s="142"/>
      <c r="I807" s="128">
        <v>96000</v>
      </c>
      <c r="J807" s="130"/>
      <c r="K807" s="131">
        <f>E807+G807+I807</f>
        <v>288000</v>
      </c>
      <c r="L807" s="89"/>
      <c r="M807" s="73"/>
    </row>
    <row r="808" spans="2:13" ht="21" customHeight="1" outlineLevel="1">
      <c r="B808" s="73"/>
      <c r="C808" s="109"/>
      <c r="D808" s="103"/>
      <c r="E808" s="130"/>
      <c r="F808" s="130"/>
      <c r="G808" s="130"/>
      <c r="H808" s="132"/>
      <c r="I808" s="130"/>
      <c r="J808" s="130"/>
      <c r="K808" s="130"/>
      <c r="L808" s="89"/>
      <c r="M808" s="73"/>
    </row>
    <row r="809" spans="2:13" ht="21" customHeight="1" outlineLevel="1">
      <c r="B809" s="73"/>
      <c r="C809" s="109"/>
      <c r="D809" s="103"/>
      <c r="E809" s="98"/>
      <c r="F809" s="73"/>
      <c r="G809" s="73"/>
      <c r="H809" s="73"/>
      <c r="I809" s="73"/>
      <c r="J809" s="73"/>
      <c r="K809" s="73"/>
      <c r="L809" s="89"/>
      <c r="M809" s="73"/>
    </row>
    <row r="810" spans="2:13" ht="21" customHeight="1" outlineLevel="1">
      <c r="B810" s="73"/>
      <c r="C810" s="86" t="s">
        <v>508</v>
      </c>
      <c r="D810" s="116"/>
      <c r="E810" s="116"/>
      <c r="F810" s="116"/>
      <c r="G810" s="73"/>
      <c r="H810" s="73"/>
      <c r="I810" s="73"/>
      <c r="J810" s="116"/>
      <c r="K810" s="73"/>
      <c r="L810" s="116"/>
      <c r="M810" s="73"/>
    </row>
    <row r="811" spans="2:13" ht="21" customHeight="1" outlineLevel="1">
      <c r="B811" s="73"/>
      <c r="C811" s="89"/>
      <c r="D811" s="89"/>
      <c r="E811" s="89"/>
      <c r="F811" s="89"/>
      <c r="G811" s="73"/>
      <c r="H811" s="73"/>
      <c r="I811" s="73"/>
      <c r="J811" s="89"/>
      <c r="K811" s="73"/>
      <c r="L811" s="89"/>
      <c r="M811" s="73"/>
    </row>
    <row r="812" spans="2:13" ht="21" customHeight="1" outlineLevel="1">
      <c r="B812" s="73"/>
      <c r="C812" s="133" t="s">
        <v>509</v>
      </c>
      <c r="D812" s="89"/>
      <c r="E812" s="89"/>
      <c r="F812" s="89"/>
      <c r="G812" s="73"/>
      <c r="H812" s="73"/>
      <c r="I812" s="73"/>
      <c r="J812" s="73"/>
      <c r="K812" s="73"/>
      <c r="L812" s="89"/>
      <c r="M812" s="73"/>
    </row>
    <row r="813" spans="2:13" ht="21" customHeight="1" outlineLevel="1" thickBot="1">
      <c r="B813" s="73"/>
      <c r="C813" s="89"/>
      <c r="D813" s="89"/>
      <c r="E813" s="89"/>
      <c r="F813" s="89"/>
      <c r="G813" s="73"/>
      <c r="H813" s="73"/>
      <c r="I813" s="73"/>
      <c r="J813" s="89"/>
      <c r="K813" s="73"/>
      <c r="L813" s="89"/>
      <c r="M813" s="73"/>
    </row>
    <row r="814" spans="2:13" ht="21" customHeight="1" outlineLevel="1" thickBot="1">
      <c r="B814" s="73"/>
      <c r="C814" s="481" t="s">
        <v>510</v>
      </c>
      <c r="D814" s="481"/>
      <c r="E814" s="481"/>
      <c r="F814" s="481"/>
      <c r="G814" s="481"/>
      <c r="H814" s="481"/>
      <c r="I814" s="481"/>
      <c r="J814" s="481"/>
      <c r="K814" s="481"/>
      <c r="L814" s="89"/>
      <c r="M814" s="73"/>
    </row>
    <row r="815" spans="2:13" ht="21" customHeight="1" outlineLevel="1" thickBot="1">
      <c r="B815" s="73"/>
      <c r="C815" s="481"/>
      <c r="D815" s="481"/>
      <c r="E815" s="481"/>
      <c r="F815" s="481"/>
      <c r="G815" s="481"/>
      <c r="H815" s="481"/>
      <c r="I815" s="481"/>
      <c r="J815" s="481"/>
      <c r="K815" s="481"/>
      <c r="L815" s="73"/>
      <c r="M815" s="73"/>
    </row>
    <row r="816" spans="2:13" ht="21" customHeight="1" outlineLevel="1" thickBot="1">
      <c r="B816" s="73"/>
      <c r="C816" s="481"/>
      <c r="D816" s="481"/>
      <c r="E816" s="481"/>
      <c r="F816" s="481"/>
      <c r="G816" s="481"/>
      <c r="H816" s="481"/>
      <c r="I816" s="481"/>
      <c r="J816" s="481"/>
      <c r="K816" s="481"/>
      <c r="L816" s="73"/>
      <c r="M816" s="73"/>
    </row>
    <row r="817" spans="2:13" ht="21" customHeight="1" outlineLevel="1" thickBot="1">
      <c r="B817" s="73"/>
      <c r="C817" s="481"/>
      <c r="D817" s="481"/>
      <c r="E817" s="481"/>
      <c r="F817" s="481"/>
      <c r="G817" s="481"/>
      <c r="H817" s="481"/>
      <c r="I817" s="481"/>
      <c r="J817" s="481"/>
      <c r="K817" s="481"/>
      <c r="L817" s="73"/>
      <c r="M817" s="73"/>
    </row>
    <row r="818" spans="2:13" ht="21" customHeight="1" outlineLevel="1" thickBot="1">
      <c r="B818" s="73"/>
      <c r="C818" s="481"/>
      <c r="D818" s="481"/>
      <c r="E818" s="481"/>
      <c r="F818" s="481"/>
      <c r="G818" s="481"/>
      <c r="H818" s="481"/>
      <c r="I818" s="481"/>
      <c r="J818" s="481"/>
      <c r="K818" s="481"/>
      <c r="L818" s="73"/>
      <c r="M818" s="73"/>
    </row>
    <row r="819" spans="2:13" ht="21" customHeight="1" outlineLevel="1" thickBot="1">
      <c r="B819" s="73"/>
      <c r="C819" s="481"/>
      <c r="D819" s="481"/>
      <c r="E819" s="481"/>
      <c r="F819" s="481"/>
      <c r="G819" s="481"/>
      <c r="H819" s="481"/>
      <c r="I819" s="481"/>
      <c r="J819" s="481"/>
      <c r="K819" s="481"/>
      <c r="L819" s="73"/>
      <c r="M819" s="73"/>
    </row>
    <row r="820" spans="2:13" ht="21" customHeight="1" outlineLevel="1" thickBot="1">
      <c r="B820" s="73"/>
      <c r="C820" s="481"/>
      <c r="D820" s="481"/>
      <c r="E820" s="481"/>
      <c r="F820" s="481"/>
      <c r="G820" s="481"/>
      <c r="H820" s="481"/>
      <c r="I820" s="481"/>
      <c r="J820" s="481"/>
      <c r="K820" s="481"/>
      <c r="L820" s="73"/>
      <c r="M820" s="73"/>
    </row>
    <row r="821" spans="2:13" ht="21" customHeight="1" outlineLevel="1" thickBot="1">
      <c r="B821" s="73"/>
      <c r="C821" s="481"/>
      <c r="D821" s="481"/>
      <c r="E821" s="481"/>
      <c r="F821" s="481"/>
      <c r="G821" s="481"/>
      <c r="H821" s="481"/>
      <c r="I821" s="481"/>
      <c r="J821" s="481"/>
      <c r="K821" s="481"/>
      <c r="L821" s="73"/>
      <c r="M821" s="73"/>
    </row>
    <row r="822" spans="2:13" ht="21" customHeight="1" outlineLevel="1" thickBot="1">
      <c r="B822" s="73"/>
      <c r="C822" s="481"/>
      <c r="D822" s="481"/>
      <c r="E822" s="481"/>
      <c r="F822" s="481"/>
      <c r="G822" s="481"/>
      <c r="H822" s="481"/>
      <c r="I822" s="481"/>
      <c r="J822" s="481"/>
      <c r="K822" s="481"/>
      <c r="L822" s="73"/>
      <c r="M822" s="73"/>
    </row>
    <row r="823" spans="2:13" ht="21" customHeight="1" outlineLevel="1" thickBot="1">
      <c r="B823" s="73"/>
      <c r="C823" s="481"/>
      <c r="D823" s="481"/>
      <c r="E823" s="481"/>
      <c r="F823" s="481"/>
      <c r="G823" s="481"/>
      <c r="H823" s="481"/>
      <c r="I823" s="481"/>
      <c r="J823" s="481"/>
      <c r="K823" s="481"/>
      <c r="L823" s="73"/>
      <c r="M823" s="73"/>
    </row>
    <row r="824" spans="2:13" ht="21" customHeight="1" outlineLevel="1" thickBot="1">
      <c r="B824" s="73"/>
      <c r="C824" s="481"/>
      <c r="D824" s="481"/>
      <c r="E824" s="481"/>
      <c r="F824" s="481"/>
      <c r="G824" s="481"/>
      <c r="H824" s="481"/>
      <c r="I824" s="481"/>
      <c r="J824" s="481"/>
      <c r="K824" s="481"/>
      <c r="L824" s="73"/>
      <c r="M824" s="73"/>
    </row>
    <row r="825" spans="2:13" ht="21" customHeight="1" outlineLevel="1" thickBot="1">
      <c r="B825" s="73"/>
      <c r="C825" s="481"/>
      <c r="D825" s="481"/>
      <c r="E825" s="481"/>
      <c r="F825" s="481"/>
      <c r="G825" s="481"/>
      <c r="H825" s="481"/>
      <c r="I825" s="481"/>
      <c r="J825" s="481"/>
      <c r="K825" s="481"/>
      <c r="L825" s="73"/>
      <c r="M825" s="73"/>
    </row>
    <row r="826" spans="2:13" ht="21" customHeight="1" outlineLevel="1" thickBot="1">
      <c r="B826" s="73"/>
      <c r="C826" s="481"/>
      <c r="D826" s="481"/>
      <c r="E826" s="481"/>
      <c r="F826" s="481"/>
      <c r="G826" s="481"/>
      <c r="H826" s="481"/>
      <c r="I826" s="481"/>
      <c r="J826" s="481"/>
      <c r="K826" s="481"/>
      <c r="L826" s="73"/>
      <c r="M826" s="73"/>
    </row>
    <row r="827" spans="2:13" ht="21" customHeight="1" outlineLevel="1" thickBot="1">
      <c r="B827" s="73"/>
      <c r="C827" s="481"/>
      <c r="D827" s="481"/>
      <c r="E827" s="481"/>
      <c r="F827" s="481"/>
      <c r="G827" s="481"/>
      <c r="H827" s="481"/>
      <c r="I827" s="481"/>
      <c r="J827" s="481"/>
      <c r="K827" s="481"/>
      <c r="L827" s="73"/>
      <c r="M827" s="73"/>
    </row>
    <row r="828" spans="2:13" ht="21" customHeight="1" outlineLevel="1" thickBot="1">
      <c r="B828" s="73"/>
      <c r="C828" s="481"/>
      <c r="D828" s="481"/>
      <c r="E828" s="481"/>
      <c r="F828" s="481"/>
      <c r="G828" s="481"/>
      <c r="H828" s="481"/>
      <c r="I828" s="481"/>
      <c r="J828" s="481"/>
      <c r="K828" s="481"/>
      <c r="L828" s="73"/>
      <c r="M828" s="73"/>
    </row>
    <row r="829" spans="2:13" ht="21" customHeight="1" outlineLevel="1" thickBot="1">
      <c r="B829" s="73"/>
      <c r="C829" s="481"/>
      <c r="D829" s="481"/>
      <c r="E829" s="481"/>
      <c r="F829" s="481"/>
      <c r="G829" s="481"/>
      <c r="H829" s="481"/>
      <c r="I829" s="481"/>
      <c r="J829" s="481"/>
      <c r="K829" s="481"/>
      <c r="L829" s="73"/>
      <c r="M829" s="73"/>
    </row>
    <row r="830" spans="2:13" ht="21" customHeight="1" outlineLevel="1" thickBot="1">
      <c r="B830" s="73"/>
      <c r="C830" s="481"/>
      <c r="D830" s="481"/>
      <c r="E830" s="481"/>
      <c r="F830" s="481"/>
      <c r="G830" s="481"/>
      <c r="H830" s="481"/>
      <c r="I830" s="481"/>
      <c r="J830" s="481"/>
      <c r="K830" s="481"/>
      <c r="L830" s="73"/>
      <c r="M830" s="73"/>
    </row>
    <row r="831" spans="2:13" ht="21" customHeight="1" outlineLevel="1" thickBot="1">
      <c r="B831" s="73"/>
      <c r="C831" s="481"/>
      <c r="D831" s="481"/>
      <c r="E831" s="481"/>
      <c r="F831" s="481"/>
      <c r="G831" s="481"/>
      <c r="H831" s="481"/>
      <c r="I831" s="481"/>
      <c r="J831" s="481"/>
      <c r="K831" s="481"/>
      <c r="L831" s="73"/>
      <c r="M831" s="73"/>
    </row>
    <row r="832" spans="2:13" ht="21" customHeight="1" outlineLevel="1">
      <c r="B832" s="73"/>
      <c r="C832" s="134"/>
      <c r="D832" s="73"/>
      <c r="E832" s="134"/>
      <c r="F832" s="73"/>
      <c r="G832" s="73"/>
      <c r="H832" s="73"/>
      <c r="I832" s="135"/>
      <c r="J832" s="136"/>
      <c r="K832" s="137"/>
      <c r="L832" s="73"/>
      <c r="M832" s="73"/>
    </row>
    <row r="833" spans="2:13" ht="21" customHeight="1" outlineLevel="1">
      <c r="B833" s="73"/>
      <c r="C833" s="133" t="s">
        <v>511</v>
      </c>
      <c r="D833" s="73"/>
      <c r="E833" s="134"/>
      <c r="F833" s="73"/>
      <c r="G833" s="73"/>
      <c r="H833" s="73"/>
      <c r="I833" s="135"/>
      <c r="J833" s="136"/>
      <c r="K833" s="137"/>
      <c r="L833" s="73"/>
      <c r="M833" s="73"/>
    </row>
    <row r="834" spans="2:13" ht="21" customHeight="1" outlineLevel="1" thickBot="1">
      <c r="B834" s="73"/>
      <c r="C834" s="73"/>
      <c r="D834" s="73"/>
      <c r="E834" s="83"/>
      <c r="F834" s="73"/>
      <c r="G834" s="73"/>
      <c r="H834" s="73"/>
      <c r="I834" s="73"/>
      <c r="J834" s="73"/>
      <c r="K834" s="73"/>
      <c r="L834" s="73"/>
      <c r="M834" s="73"/>
    </row>
    <row r="835" spans="2:13" ht="21" customHeight="1" outlineLevel="1" thickBot="1">
      <c r="B835" s="73"/>
      <c r="C835" s="494" t="s">
        <v>551</v>
      </c>
      <c r="D835" s="494"/>
      <c r="E835" s="494"/>
      <c r="F835" s="494"/>
      <c r="G835" s="494"/>
      <c r="H835" s="494"/>
      <c r="I835" s="494"/>
      <c r="J835" s="494"/>
      <c r="K835" s="494"/>
      <c r="L835" s="73"/>
      <c r="M835" s="73"/>
    </row>
    <row r="836" spans="2:13" ht="21" customHeight="1" outlineLevel="1" thickBot="1">
      <c r="B836" s="73"/>
      <c r="C836" s="494"/>
      <c r="D836" s="494"/>
      <c r="E836" s="494"/>
      <c r="F836" s="494"/>
      <c r="G836" s="494"/>
      <c r="H836" s="494"/>
      <c r="I836" s="494"/>
      <c r="J836" s="494"/>
      <c r="K836" s="494"/>
      <c r="L836" s="73"/>
      <c r="M836" s="73"/>
    </row>
    <row r="837" spans="2:13" ht="21" customHeight="1" outlineLevel="1" thickBot="1">
      <c r="B837" s="73"/>
      <c r="C837" s="494"/>
      <c r="D837" s="494"/>
      <c r="E837" s="494"/>
      <c r="F837" s="494"/>
      <c r="G837" s="494"/>
      <c r="H837" s="494"/>
      <c r="I837" s="494"/>
      <c r="J837" s="494"/>
      <c r="K837" s="494"/>
      <c r="L837" s="73"/>
      <c r="M837" s="73"/>
    </row>
    <row r="838" spans="2:13" ht="21" customHeight="1" outlineLevel="1" thickBot="1">
      <c r="B838" s="73"/>
      <c r="C838" s="494"/>
      <c r="D838" s="494"/>
      <c r="E838" s="494"/>
      <c r="F838" s="494"/>
      <c r="G838" s="494"/>
      <c r="H838" s="494"/>
      <c r="I838" s="494"/>
      <c r="J838" s="494"/>
      <c r="K838" s="494"/>
      <c r="L838" s="73"/>
      <c r="M838" s="73"/>
    </row>
    <row r="839" spans="2:13" ht="21" customHeight="1" outlineLevel="1" thickBot="1">
      <c r="B839" s="73"/>
      <c r="C839" s="494"/>
      <c r="D839" s="494"/>
      <c r="E839" s="494"/>
      <c r="F839" s="494"/>
      <c r="G839" s="494"/>
      <c r="H839" s="494"/>
      <c r="I839" s="494"/>
      <c r="J839" s="494"/>
      <c r="K839" s="494"/>
      <c r="L839" s="73"/>
      <c r="M839" s="73"/>
    </row>
    <row r="840" spans="2:13" ht="21" customHeight="1" outlineLevel="1" thickBot="1">
      <c r="B840" s="73"/>
      <c r="C840" s="494"/>
      <c r="D840" s="494"/>
      <c r="E840" s="494"/>
      <c r="F840" s="494"/>
      <c r="G840" s="494"/>
      <c r="H840" s="494"/>
      <c r="I840" s="494"/>
      <c r="J840" s="494"/>
      <c r="K840" s="494"/>
      <c r="L840" s="73"/>
      <c r="M840" s="73"/>
    </row>
    <row r="841" spans="2:13" ht="21" customHeight="1" outlineLevel="1" thickBot="1">
      <c r="B841" s="73"/>
      <c r="C841" s="494"/>
      <c r="D841" s="494"/>
      <c r="E841" s="494"/>
      <c r="F841" s="494"/>
      <c r="G841" s="494"/>
      <c r="H841" s="494"/>
      <c r="I841" s="494"/>
      <c r="J841" s="494"/>
      <c r="K841" s="494"/>
      <c r="L841" s="73"/>
      <c r="M841" s="73"/>
    </row>
    <row r="842" spans="2:13" ht="21" customHeight="1" outlineLevel="1" thickBot="1">
      <c r="B842" s="73"/>
      <c r="C842" s="494"/>
      <c r="D842" s="494"/>
      <c r="E842" s="494"/>
      <c r="F842" s="494"/>
      <c r="G842" s="494"/>
      <c r="H842" s="494"/>
      <c r="I842" s="494"/>
      <c r="J842" s="494"/>
      <c r="K842" s="494"/>
      <c r="L842" s="73"/>
      <c r="M842" s="73"/>
    </row>
    <row r="843" spans="2:13" ht="21" customHeight="1" outlineLevel="1" thickBot="1">
      <c r="B843" s="73"/>
      <c r="C843" s="494"/>
      <c r="D843" s="494"/>
      <c r="E843" s="494"/>
      <c r="F843" s="494"/>
      <c r="G843" s="494"/>
      <c r="H843" s="494"/>
      <c r="I843" s="494"/>
      <c r="J843" s="494"/>
      <c r="K843" s="494"/>
      <c r="L843" s="73"/>
      <c r="M843" s="73"/>
    </row>
    <row r="844" spans="2:13" ht="21" customHeight="1" outlineLevel="1" thickBot="1">
      <c r="B844" s="73"/>
      <c r="C844" s="494"/>
      <c r="D844" s="494"/>
      <c r="E844" s="494"/>
      <c r="F844" s="494"/>
      <c r="G844" s="494"/>
      <c r="H844" s="494"/>
      <c r="I844" s="494"/>
      <c r="J844" s="494"/>
      <c r="K844" s="494"/>
      <c r="L844" s="73"/>
      <c r="M844" s="73"/>
    </row>
    <row r="845" spans="2:13" ht="21" customHeight="1" outlineLevel="1" thickBot="1">
      <c r="B845" s="73"/>
      <c r="C845" s="494"/>
      <c r="D845" s="494"/>
      <c r="E845" s="494"/>
      <c r="F845" s="494"/>
      <c r="G845" s="494"/>
      <c r="H845" s="494"/>
      <c r="I845" s="494"/>
      <c r="J845" s="494"/>
      <c r="K845" s="494"/>
      <c r="L845" s="73"/>
      <c r="M845" s="73"/>
    </row>
    <row r="846" spans="2:13" ht="21" customHeight="1" outlineLevel="1" thickBot="1">
      <c r="B846" s="73"/>
      <c r="C846" s="494"/>
      <c r="D846" s="494"/>
      <c r="E846" s="494"/>
      <c r="F846" s="494"/>
      <c r="G846" s="494"/>
      <c r="H846" s="494"/>
      <c r="I846" s="494"/>
      <c r="J846" s="494"/>
      <c r="K846" s="494"/>
      <c r="L846" s="73"/>
      <c r="M846" s="73"/>
    </row>
    <row r="847" spans="2:13" ht="21" customHeight="1" outlineLevel="1" thickBot="1">
      <c r="B847" s="73"/>
      <c r="C847" s="494"/>
      <c r="D847" s="494"/>
      <c r="E847" s="494"/>
      <c r="F847" s="494"/>
      <c r="G847" s="494"/>
      <c r="H847" s="494"/>
      <c r="I847" s="494"/>
      <c r="J847" s="494"/>
      <c r="K847" s="494"/>
      <c r="L847" s="73"/>
      <c r="M847" s="73"/>
    </row>
    <row r="848" spans="2:13" ht="21" customHeight="1" outlineLevel="1" thickBot="1">
      <c r="B848" s="73"/>
      <c r="C848" s="494"/>
      <c r="D848" s="494"/>
      <c r="E848" s="494"/>
      <c r="F848" s="494"/>
      <c r="G848" s="494"/>
      <c r="H848" s="494"/>
      <c r="I848" s="494"/>
      <c r="J848" s="494"/>
      <c r="K848" s="494"/>
      <c r="L848" s="73"/>
      <c r="M848" s="73"/>
    </row>
    <row r="849" spans="2:13" ht="21" customHeight="1" outlineLevel="1" thickBot="1">
      <c r="B849" s="73"/>
      <c r="C849" s="494"/>
      <c r="D849" s="494"/>
      <c r="E849" s="494"/>
      <c r="F849" s="494"/>
      <c r="G849" s="494"/>
      <c r="H849" s="494"/>
      <c r="I849" s="494"/>
      <c r="J849" s="494"/>
      <c r="K849" s="494"/>
      <c r="L849" s="73"/>
      <c r="M849" s="73"/>
    </row>
    <row r="850" spans="2:13" ht="21" customHeight="1" outlineLevel="1" thickBot="1">
      <c r="B850" s="73"/>
      <c r="C850" s="494"/>
      <c r="D850" s="494"/>
      <c r="E850" s="494"/>
      <c r="F850" s="494"/>
      <c r="G850" s="494"/>
      <c r="H850" s="494"/>
      <c r="I850" s="494"/>
      <c r="J850" s="494"/>
      <c r="K850" s="494"/>
      <c r="L850" s="73"/>
      <c r="M850" s="73"/>
    </row>
    <row r="851" spans="2:13" ht="21" customHeight="1" outlineLevel="1" thickBot="1">
      <c r="B851" s="73"/>
      <c r="C851" s="494"/>
      <c r="D851" s="494"/>
      <c r="E851" s="494"/>
      <c r="F851" s="494"/>
      <c r="G851" s="494"/>
      <c r="H851" s="494"/>
      <c r="I851" s="494"/>
      <c r="J851" s="494"/>
      <c r="K851" s="494"/>
      <c r="L851" s="73"/>
      <c r="M851" s="73"/>
    </row>
    <row r="852" spans="2:13" ht="21" customHeight="1" outlineLevel="1" thickBot="1">
      <c r="B852" s="73"/>
      <c r="C852" s="494"/>
      <c r="D852" s="494"/>
      <c r="E852" s="494"/>
      <c r="F852" s="494"/>
      <c r="G852" s="494"/>
      <c r="H852" s="494"/>
      <c r="I852" s="494"/>
      <c r="J852" s="494"/>
      <c r="K852" s="494"/>
      <c r="L852" s="73"/>
      <c r="M852" s="73"/>
    </row>
    <row r="853" spans="2:13" ht="21" customHeight="1" outlineLevel="1">
      <c r="B853" s="73"/>
      <c r="C853" s="134"/>
      <c r="D853" s="73"/>
      <c r="E853" s="134"/>
      <c r="F853" s="73"/>
      <c r="G853" s="73"/>
      <c r="H853" s="73"/>
      <c r="I853" s="135"/>
      <c r="J853" s="136"/>
      <c r="K853" s="137"/>
      <c r="L853" s="73"/>
      <c r="M853" s="73"/>
    </row>
    <row r="854" spans="2:13" ht="20.25" customHeight="1" thickBot="1">
      <c r="B854" s="73"/>
      <c r="C854" s="134"/>
      <c r="D854" s="73"/>
      <c r="E854" s="134"/>
      <c r="F854" s="73"/>
      <c r="G854" s="73"/>
      <c r="H854" s="73"/>
      <c r="I854" s="135"/>
      <c r="J854" s="136"/>
      <c r="K854" s="137"/>
      <c r="L854" s="73"/>
      <c r="M854" s="73"/>
    </row>
    <row r="855" spans="2:13" ht="24" customHeight="1" thickBot="1">
      <c r="B855" s="73"/>
      <c r="C855" s="84" t="s">
        <v>75</v>
      </c>
      <c r="D855" s="81"/>
      <c r="E855" s="84" t="s">
        <v>552</v>
      </c>
      <c r="F855" s="73"/>
      <c r="G855" s="85" t="s">
        <v>497</v>
      </c>
      <c r="H855" s="73"/>
      <c r="J855" s="73"/>
      <c r="K855" s="73"/>
      <c r="L855" s="73"/>
      <c r="M855" s="73"/>
    </row>
    <row r="856" spans="2:13" ht="21" customHeight="1" outlineLevel="1">
      <c r="B856" s="73"/>
      <c r="C856" s="83"/>
      <c r="D856" s="73"/>
      <c r="E856" s="83"/>
      <c r="F856" s="73"/>
      <c r="G856" s="73"/>
      <c r="H856" s="73"/>
      <c r="I856" s="73"/>
      <c r="J856" s="73"/>
      <c r="K856" s="73"/>
      <c r="L856" s="73"/>
      <c r="M856" s="73"/>
    </row>
    <row r="857" spans="2:13" ht="21.75" customHeight="1" outlineLevel="1">
      <c r="B857" s="73"/>
      <c r="C857" s="86" t="s">
        <v>431</v>
      </c>
      <c r="D857" s="73"/>
      <c r="E857" s="87"/>
      <c r="F857" s="73"/>
      <c r="G857" s="73"/>
      <c r="H857" s="73"/>
      <c r="I857" s="73"/>
      <c r="J857" s="73"/>
      <c r="K857" s="73"/>
      <c r="L857" s="73"/>
      <c r="M857" s="73"/>
    </row>
    <row r="858" spans="2:13" ht="21" customHeight="1" outlineLevel="1">
      <c r="B858" s="73"/>
      <c r="C858" s="88"/>
      <c r="D858" s="73"/>
      <c r="E858" s="87"/>
      <c r="F858" s="73"/>
      <c r="G858" s="73"/>
      <c r="H858" s="73"/>
      <c r="I858" s="73"/>
      <c r="J858" s="73"/>
      <c r="K858" s="73"/>
      <c r="L858" s="73"/>
      <c r="M858" s="73"/>
    </row>
    <row r="859" spans="2:13" ht="21" customHeight="1" outlineLevel="1">
      <c r="B859" s="73"/>
      <c r="C859" s="89"/>
      <c r="D859" s="73"/>
      <c r="E859" s="89"/>
      <c r="F859" s="73"/>
      <c r="G859" s="73"/>
      <c r="H859" s="73"/>
      <c r="I859" s="73"/>
      <c r="J859" s="73"/>
      <c r="K859" s="73"/>
      <c r="L859" s="73"/>
      <c r="M859" s="73"/>
    </row>
    <row r="860" spans="2:13" outlineLevel="1">
      <c r="B860" s="73"/>
      <c r="C860" s="90" t="s">
        <v>36</v>
      </c>
      <c r="D860" s="89"/>
      <c r="E860" s="90" t="s">
        <v>432</v>
      </c>
      <c r="F860" s="89"/>
      <c r="G860" s="91" t="s">
        <v>433</v>
      </c>
      <c r="H860" s="73"/>
      <c r="I860" s="90" t="s">
        <v>434</v>
      </c>
      <c r="J860" s="73"/>
      <c r="K860" s="73"/>
      <c r="L860" s="89"/>
      <c r="M860" s="73"/>
    </row>
    <row r="861" spans="2:13" ht="36.75" customHeight="1" outlineLevel="1">
      <c r="B861" s="73"/>
      <c r="C861" s="92" t="s">
        <v>435</v>
      </c>
      <c r="D861" s="73"/>
      <c r="E861" s="93" t="s">
        <v>436</v>
      </c>
      <c r="F861" s="73"/>
      <c r="G861" s="94"/>
      <c r="H861" s="73"/>
      <c r="I861" s="92" t="s">
        <v>542</v>
      </c>
      <c r="J861" s="73"/>
      <c r="K861" s="73"/>
      <c r="L861" s="73"/>
      <c r="M861" s="73"/>
    </row>
    <row r="862" spans="2:13" ht="21" customHeight="1" outlineLevel="1">
      <c r="B862" s="73"/>
      <c r="C862" s="89"/>
      <c r="D862" s="73"/>
      <c r="E862" s="73"/>
      <c r="F862" s="73"/>
      <c r="G862" s="73"/>
      <c r="H862" s="73"/>
      <c r="I862" s="73"/>
      <c r="J862" s="73"/>
      <c r="K862" s="73"/>
      <c r="L862" s="73"/>
      <c r="M862" s="73"/>
    </row>
    <row r="863" spans="2:13" outlineLevel="1">
      <c r="B863" s="73"/>
      <c r="C863" s="95" t="s">
        <v>439</v>
      </c>
      <c r="D863" s="89"/>
      <c r="E863" s="95" t="s">
        <v>440</v>
      </c>
      <c r="F863" s="89"/>
      <c r="G863" s="95" t="s">
        <v>441</v>
      </c>
      <c r="H863" s="73"/>
      <c r="I863" s="95" t="s">
        <v>442</v>
      </c>
      <c r="J863" s="89"/>
      <c r="K863" s="73"/>
      <c r="L863" s="73"/>
      <c r="M863" s="73"/>
    </row>
    <row r="864" spans="2:13" ht="36.75" customHeight="1" outlineLevel="1">
      <c r="B864" s="73"/>
      <c r="C864" s="94"/>
      <c r="D864" s="89"/>
      <c r="E864" s="94"/>
      <c r="F864" s="89"/>
      <c r="G864" s="94"/>
      <c r="H864" s="73"/>
      <c r="I864" s="150"/>
      <c r="J864" s="89"/>
      <c r="K864" s="73"/>
      <c r="L864" s="73"/>
      <c r="M864" s="73"/>
    </row>
    <row r="865" spans="2:13" ht="21" customHeight="1" outlineLevel="1">
      <c r="B865" s="73"/>
      <c r="C865" s="89"/>
      <c r="D865" s="89"/>
      <c r="E865" s="89"/>
      <c r="F865" s="89"/>
      <c r="G865" s="73"/>
      <c r="H865" s="73"/>
      <c r="I865" s="73"/>
      <c r="J865" s="89"/>
      <c r="K865" s="73"/>
      <c r="L865" s="73"/>
      <c r="M865" s="73"/>
    </row>
    <row r="866" spans="2:13" ht="21.75" customHeight="1" outlineLevel="1">
      <c r="B866" s="73"/>
      <c r="C866" s="86" t="s">
        <v>445</v>
      </c>
      <c r="D866" s="73"/>
      <c r="E866" s="98"/>
      <c r="F866" s="99"/>
      <c r="G866" s="99"/>
      <c r="H866" s="99"/>
      <c r="I866" s="99"/>
      <c r="J866" s="99"/>
      <c r="K866" s="99"/>
      <c r="L866" s="73"/>
      <c r="M866" s="73"/>
    </row>
    <row r="867" spans="2:13" ht="21" customHeight="1" outlineLevel="1">
      <c r="B867" s="73"/>
      <c r="C867" s="73"/>
      <c r="D867" s="73"/>
      <c r="E867" s="100"/>
      <c r="F867" s="101"/>
      <c r="G867" s="100"/>
      <c r="H867" s="101"/>
      <c r="I867" s="100"/>
      <c r="J867" s="102"/>
      <c r="K867" s="100"/>
      <c r="L867" s="73"/>
      <c r="M867" s="73"/>
    </row>
    <row r="868" spans="2:13" ht="21" customHeight="1" outlineLevel="1">
      <c r="B868" s="73"/>
      <c r="C868" s="73"/>
      <c r="D868" s="73"/>
      <c r="E868" s="100">
        <v>2024</v>
      </c>
      <c r="F868" s="101"/>
      <c r="G868" s="100">
        <v>2025</v>
      </c>
      <c r="H868" s="101"/>
      <c r="I868" s="100">
        <v>2026</v>
      </c>
      <c r="J868" s="102"/>
      <c r="K868" s="100" t="s">
        <v>446</v>
      </c>
      <c r="L868" s="73"/>
      <c r="M868" s="73"/>
    </row>
    <row r="869" spans="2:13" outlineLevel="1">
      <c r="B869" s="73"/>
      <c r="C869" s="95" t="s">
        <v>447</v>
      </c>
      <c r="D869" s="103"/>
      <c r="E869" s="104">
        <f>E870+E871</f>
        <v>0</v>
      </c>
      <c r="F869" s="103"/>
      <c r="G869" s="104">
        <f>G870+G871</f>
        <v>0</v>
      </c>
      <c r="H869" s="73"/>
      <c r="I869" s="104">
        <f>I870+I871</f>
        <v>0</v>
      </c>
      <c r="J869" s="103"/>
      <c r="K869" s="104">
        <f>K870+K871</f>
        <v>0</v>
      </c>
      <c r="L869" s="103"/>
      <c r="M869" s="73"/>
    </row>
    <row r="870" spans="2:13" ht="21" customHeight="1" outlineLevel="1">
      <c r="B870" s="73"/>
      <c r="C870" s="90" t="s">
        <v>448</v>
      </c>
      <c r="D870" s="103"/>
      <c r="E870" s="105">
        <v>0</v>
      </c>
      <c r="F870" s="106"/>
      <c r="G870" s="105">
        <v>0</v>
      </c>
      <c r="H870" s="73"/>
      <c r="I870" s="105">
        <v>0</v>
      </c>
      <c r="J870" s="103"/>
      <c r="K870" s="107">
        <f>E870+G870+I870</f>
        <v>0</v>
      </c>
      <c r="L870" s="103"/>
      <c r="M870" s="73"/>
    </row>
    <row r="871" spans="2:13" ht="21.75" customHeight="1" outlineLevel="1">
      <c r="B871" s="73"/>
      <c r="C871" s="90" t="s">
        <v>449</v>
      </c>
      <c r="D871" s="103"/>
      <c r="E871" s="105">
        <v>0</v>
      </c>
      <c r="F871" s="106"/>
      <c r="G871" s="105">
        <v>0</v>
      </c>
      <c r="H871" s="73"/>
      <c r="I871" s="105">
        <v>0</v>
      </c>
      <c r="J871" s="103"/>
      <c r="K871" s="107">
        <f>E871+G871+I871</f>
        <v>0</v>
      </c>
      <c r="L871" s="103"/>
      <c r="M871" s="73"/>
    </row>
    <row r="872" spans="2:13" outlineLevel="1">
      <c r="B872" s="73"/>
      <c r="C872" s="95" t="s">
        <v>450</v>
      </c>
      <c r="D872" s="103"/>
      <c r="E872" s="104">
        <f>E873+E874</f>
        <v>0</v>
      </c>
      <c r="F872" s="103"/>
      <c r="G872" s="104">
        <f>G873+G874</f>
        <v>0</v>
      </c>
      <c r="H872" s="73"/>
      <c r="I872" s="104">
        <f>I873+I874</f>
        <v>0</v>
      </c>
      <c r="J872" s="103"/>
      <c r="K872" s="104">
        <f>K873+K874</f>
        <v>0</v>
      </c>
      <c r="L872" s="103"/>
      <c r="M872" s="73"/>
    </row>
    <row r="873" spans="2:13" ht="21" customHeight="1" outlineLevel="1">
      <c r="B873" s="73"/>
      <c r="C873" s="90" t="s">
        <v>451</v>
      </c>
      <c r="D873" s="103"/>
      <c r="E873" s="105">
        <v>0</v>
      </c>
      <c r="F873" s="106"/>
      <c r="G873" s="105">
        <v>0</v>
      </c>
      <c r="H873" s="73"/>
      <c r="I873" s="105">
        <v>0</v>
      </c>
      <c r="J873" s="103"/>
      <c r="K873" s="107">
        <f>E873+G873+I873</f>
        <v>0</v>
      </c>
      <c r="L873" s="103"/>
      <c r="M873" s="73"/>
    </row>
    <row r="874" spans="2:13" ht="21" customHeight="1" outlineLevel="1">
      <c r="B874" s="73"/>
      <c r="C874" s="90" t="s">
        <v>452</v>
      </c>
      <c r="D874" s="103"/>
      <c r="E874" s="105">
        <v>0</v>
      </c>
      <c r="F874" s="106"/>
      <c r="G874" s="105">
        <v>0</v>
      </c>
      <c r="H874" s="73"/>
      <c r="I874" s="105">
        <v>0</v>
      </c>
      <c r="J874" s="103"/>
      <c r="K874" s="107">
        <f>E874+G874+I874</f>
        <v>0</v>
      </c>
      <c r="L874" s="103"/>
      <c r="M874" s="73"/>
    </row>
    <row r="875" spans="2:13" ht="21" customHeight="1" outlineLevel="1">
      <c r="B875" s="73"/>
      <c r="C875" s="95" t="s">
        <v>453</v>
      </c>
      <c r="D875" s="103"/>
      <c r="E875" s="104">
        <f>E876+E877</f>
        <v>0</v>
      </c>
      <c r="F875" s="103"/>
      <c r="G875" s="104">
        <f>G876+G877</f>
        <v>0</v>
      </c>
      <c r="H875" s="73"/>
      <c r="I875" s="104">
        <f>I876+I877</f>
        <v>0</v>
      </c>
      <c r="J875" s="103"/>
      <c r="K875" s="104">
        <f>K876+K877</f>
        <v>0</v>
      </c>
      <c r="L875" s="103"/>
      <c r="M875" s="73"/>
    </row>
    <row r="876" spans="2:13" ht="21" customHeight="1" outlineLevel="1">
      <c r="B876" s="73"/>
      <c r="C876" s="90" t="s">
        <v>454</v>
      </c>
      <c r="D876" s="103"/>
      <c r="E876" s="105">
        <v>0</v>
      </c>
      <c r="F876" s="106"/>
      <c r="G876" s="105">
        <v>0</v>
      </c>
      <c r="H876" s="73"/>
      <c r="I876" s="105">
        <v>0</v>
      </c>
      <c r="J876" s="103"/>
      <c r="K876" s="107">
        <f>E876+G876+I876</f>
        <v>0</v>
      </c>
      <c r="L876" s="103"/>
      <c r="M876" s="73"/>
    </row>
    <row r="877" spans="2:13" ht="21" customHeight="1" outlineLevel="1">
      <c r="B877" s="73"/>
      <c r="C877" s="90" t="s">
        <v>455</v>
      </c>
      <c r="D877" s="103"/>
      <c r="E877" s="105">
        <v>0</v>
      </c>
      <c r="F877" s="106"/>
      <c r="G877" s="105">
        <v>0</v>
      </c>
      <c r="H877" s="73"/>
      <c r="I877" s="105">
        <v>0</v>
      </c>
      <c r="J877" s="103"/>
      <c r="K877" s="107">
        <f>E877+G877+I877</f>
        <v>0</v>
      </c>
      <c r="L877" s="103"/>
      <c r="M877" s="73"/>
    </row>
    <row r="878" spans="2:13" ht="21" customHeight="1" outlineLevel="1">
      <c r="B878" s="73"/>
      <c r="C878" s="95" t="s">
        <v>456</v>
      </c>
      <c r="D878" s="103"/>
      <c r="E878" s="104">
        <f>E879+E880</f>
        <v>0</v>
      </c>
      <c r="F878" s="103"/>
      <c r="G878" s="104">
        <f>G879+G880</f>
        <v>0</v>
      </c>
      <c r="H878" s="73"/>
      <c r="I878" s="104">
        <f>I879+I880</f>
        <v>0</v>
      </c>
      <c r="J878" s="103"/>
      <c r="K878" s="104">
        <f>K879+K880</f>
        <v>0</v>
      </c>
      <c r="L878" s="103"/>
      <c r="M878" s="73"/>
    </row>
    <row r="879" spans="2:13" ht="21" customHeight="1" outlineLevel="1">
      <c r="B879" s="73"/>
      <c r="C879" s="90" t="s">
        <v>457</v>
      </c>
      <c r="D879" s="103"/>
      <c r="E879" s="105">
        <v>0</v>
      </c>
      <c r="F879" s="106"/>
      <c r="G879" s="105">
        <v>0</v>
      </c>
      <c r="H879" s="73"/>
      <c r="I879" s="105">
        <v>0</v>
      </c>
      <c r="J879" s="103"/>
      <c r="K879" s="107">
        <f>E879+G879+I879</f>
        <v>0</v>
      </c>
      <c r="L879" s="103"/>
      <c r="M879" s="73"/>
    </row>
    <row r="880" spans="2:13" ht="21" customHeight="1" outlineLevel="1">
      <c r="B880" s="73"/>
      <c r="C880" s="90" t="s">
        <v>458</v>
      </c>
      <c r="D880" s="103"/>
      <c r="E880" s="105">
        <v>0</v>
      </c>
      <c r="F880" s="106"/>
      <c r="G880" s="105">
        <v>0</v>
      </c>
      <c r="H880" s="73"/>
      <c r="I880" s="105">
        <v>0</v>
      </c>
      <c r="J880" s="103"/>
      <c r="K880" s="107">
        <f>E880+G880+I880</f>
        <v>0</v>
      </c>
      <c r="L880" s="103"/>
      <c r="M880" s="73"/>
    </row>
    <row r="881" spans="2:13" ht="21" customHeight="1" outlineLevel="1">
      <c r="B881" s="73"/>
      <c r="C881" s="90" t="s">
        <v>459</v>
      </c>
      <c r="D881" s="103"/>
      <c r="E881" s="108">
        <f>E869+E872+E875+E878</f>
        <v>0</v>
      </c>
      <c r="F881" s="103"/>
      <c r="G881" s="108">
        <f>G869+G872+G875+G878</f>
        <v>0</v>
      </c>
      <c r="H881" s="73"/>
      <c r="I881" s="108">
        <f>I869+I872+I875+I878</f>
        <v>0</v>
      </c>
      <c r="J881" s="103"/>
      <c r="K881" s="108">
        <f>E881+G881+I881</f>
        <v>0</v>
      </c>
      <c r="L881" s="103"/>
      <c r="M881" s="73"/>
    </row>
    <row r="882" spans="2:13" ht="21" customHeight="1" outlineLevel="1">
      <c r="B882" s="73"/>
      <c r="C882" s="109"/>
      <c r="D882" s="103"/>
      <c r="E882" s="109"/>
      <c r="F882" s="109"/>
      <c r="G882" s="109"/>
      <c r="H882" s="109"/>
      <c r="I882" s="109"/>
      <c r="J882" s="109"/>
      <c r="K882" s="109"/>
      <c r="L882" s="103"/>
      <c r="M882" s="73"/>
    </row>
    <row r="883" spans="2:13" ht="21" customHeight="1" outlineLevel="1">
      <c r="B883" s="73"/>
      <c r="C883" s="103"/>
      <c r="D883" s="89"/>
      <c r="E883" s="103"/>
      <c r="F883" s="89"/>
      <c r="G883" s="73"/>
      <c r="H883" s="73"/>
      <c r="I883" s="73"/>
      <c r="J883" s="89"/>
      <c r="K883" s="73"/>
      <c r="L883" s="89"/>
      <c r="M883" s="73"/>
    </row>
    <row r="884" spans="2:13" ht="21" customHeight="1" outlineLevel="1">
      <c r="B884" s="73"/>
      <c r="C884" s="86" t="s">
        <v>460</v>
      </c>
      <c r="D884" s="73"/>
      <c r="E884" s="99"/>
      <c r="F884" s="99"/>
      <c r="G884" s="99"/>
      <c r="H884" s="99"/>
      <c r="I884" s="99"/>
      <c r="J884" s="99"/>
      <c r="K884" s="99"/>
      <c r="L884" s="89"/>
      <c r="M884" s="73"/>
    </row>
    <row r="885" spans="2:13" ht="21" customHeight="1" outlineLevel="1">
      <c r="B885" s="73"/>
      <c r="C885" s="73"/>
      <c r="D885" s="73"/>
      <c r="E885" s="100"/>
      <c r="F885" s="101"/>
      <c r="G885" s="100"/>
      <c r="H885" s="101"/>
      <c r="I885" s="100"/>
      <c r="J885" s="102"/>
      <c r="K885" s="100"/>
      <c r="L885" s="89"/>
      <c r="M885" s="73"/>
    </row>
    <row r="886" spans="2:13" ht="21" customHeight="1" outlineLevel="1">
      <c r="B886" s="73"/>
      <c r="C886" s="73"/>
      <c r="D886" s="73"/>
      <c r="E886" s="100">
        <v>2024</v>
      </c>
      <c r="F886" s="101"/>
      <c r="G886" s="100">
        <v>2025</v>
      </c>
      <c r="H886" s="101"/>
      <c r="I886" s="100">
        <v>2026</v>
      </c>
      <c r="J886" s="102"/>
      <c r="K886" s="100" t="s">
        <v>407</v>
      </c>
      <c r="L886" s="89"/>
      <c r="M886" s="73"/>
    </row>
    <row r="887" spans="2:13" ht="21" customHeight="1" outlineLevel="1">
      <c r="B887" s="73"/>
      <c r="C887" s="95" t="s">
        <v>461</v>
      </c>
      <c r="D887" s="103"/>
      <c r="E887" s="110">
        <v>0</v>
      </c>
      <c r="F887" s="111"/>
      <c r="G887" s="110">
        <v>0</v>
      </c>
      <c r="H887" s="112"/>
      <c r="I887" s="110">
        <v>0</v>
      </c>
      <c r="J887" s="111"/>
      <c r="K887" s="113">
        <f t="shared" ref="K887:K905" si="10">E887+G887+I887</f>
        <v>0</v>
      </c>
      <c r="L887" s="89"/>
      <c r="M887" s="73"/>
    </row>
    <row r="888" spans="2:13" ht="21" customHeight="1" outlineLevel="1">
      <c r="B888" s="73"/>
      <c r="C888" s="90" t="s">
        <v>462</v>
      </c>
      <c r="D888" s="103"/>
      <c r="E888" s="110">
        <v>0</v>
      </c>
      <c r="F888" s="114"/>
      <c r="G888" s="110">
        <v>0</v>
      </c>
      <c r="H888" s="112"/>
      <c r="I888" s="110">
        <v>0</v>
      </c>
      <c r="J888" s="111"/>
      <c r="K888" s="113">
        <f t="shared" si="10"/>
        <v>0</v>
      </c>
      <c r="L888" s="89"/>
      <c r="M888" s="73"/>
    </row>
    <row r="889" spans="2:13" ht="21" customHeight="1" outlineLevel="1">
      <c r="B889" s="73"/>
      <c r="C889" s="90" t="s">
        <v>463</v>
      </c>
      <c r="D889" s="103"/>
      <c r="E889" s="110">
        <v>0</v>
      </c>
      <c r="F889" s="111"/>
      <c r="G889" s="110">
        <v>0</v>
      </c>
      <c r="H889" s="112"/>
      <c r="I889" s="110">
        <v>0</v>
      </c>
      <c r="J889" s="111"/>
      <c r="K889" s="113">
        <f t="shared" si="10"/>
        <v>0</v>
      </c>
      <c r="L889" s="89"/>
      <c r="M889" s="73"/>
    </row>
    <row r="890" spans="2:13" ht="21.75" customHeight="1" outlineLevel="1">
      <c r="B890" s="73"/>
      <c r="C890" s="90" t="s">
        <v>464</v>
      </c>
      <c r="D890" s="103"/>
      <c r="E890" s="110">
        <v>0</v>
      </c>
      <c r="F890" s="114"/>
      <c r="G890" s="110">
        <v>0</v>
      </c>
      <c r="H890" s="112"/>
      <c r="I890" s="110">
        <v>0</v>
      </c>
      <c r="J890" s="111"/>
      <c r="K890" s="113">
        <f t="shared" si="10"/>
        <v>0</v>
      </c>
      <c r="L890" s="73"/>
      <c r="M890" s="73"/>
    </row>
    <row r="891" spans="2:13" ht="21.75" customHeight="1" outlineLevel="1">
      <c r="B891" s="73"/>
      <c r="C891" s="90" t="s">
        <v>465</v>
      </c>
      <c r="D891" s="103"/>
      <c r="E891" s="110">
        <v>0</v>
      </c>
      <c r="F891" s="114"/>
      <c r="G891" s="110">
        <v>0</v>
      </c>
      <c r="H891" s="112"/>
      <c r="I891" s="110">
        <v>0</v>
      </c>
      <c r="J891" s="111"/>
      <c r="K891" s="113">
        <f t="shared" si="10"/>
        <v>0</v>
      </c>
      <c r="L891" s="73"/>
      <c r="M891" s="73"/>
    </row>
    <row r="892" spans="2:13" ht="21" customHeight="1" outlineLevel="1">
      <c r="B892" s="73"/>
      <c r="C892" s="90" t="s">
        <v>466</v>
      </c>
      <c r="D892" s="103"/>
      <c r="E892" s="110">
        <v>0</v>
      </c>
      <c r="F892" s="111"/>
      <c r="G892" s="110">
        <v>0</v>
      </c>
      <c r="H892" s="112"/>
      <c r="I892" s="110">
        <v>0</v>
      </c>
      <c r="J892" s="111"/>
      <c r="K892" s="113">
        <f t="shared" si="10"/>
        <v>0</v>
      </c>
      <c r="L892" s="73"/>
      <c r="M892" s="73"/>
    </row>
    <row r="893" spans="2:13" ht="21.75" customHeight="1" outlineLevel="1">
      <c r="B893" s="73"/>
      <c r="C893" s="90" t="s">
        <v>467</v>
      </c>
      <c r="D893" s="103"/>
      <c r="E893" s="110">
        <v>0</v>
      </c>
      <c r="F893" s="114"/>
      <c r="G893" s="110">
        <v>0</v>
      </c>
      <c r="H893" s="112"/>
      <c r="I893" s="110">
        <v>0</v>
      </c>
      <c r="J893" s="111"/>
      <c r="K893" s="113">
        <f t="shared" si="10"/>
        <v>0</v>
      </c>
      <c r="L893" s="73"/>
      <c r="M893" s="73"/>
    </row>
    <row r="894" spans="2:13" ht="21.75" customHeight="1" outlineLevel="1">
      <c r="B894" s="73"/>
      <c r="C894" s="90" t="s">
        <v>468</v>
      </c>
      <c r="D894" s="103"/>
      <c r="E894" s="110">
        <v>0</v>
      </c>
      <c r="F894" s="114"/>
      <c r="G894" s="110">
        <v>0</v>
      </c>
      <c r="H894" s="112"/>
      <c r="I894" s="110">
        <v>0</v>
      </c>
      <c r="J894" s="111"/>
      <c r="K894" s="113">
        <f t="shared" si="10"/>
        <v>0</v>
      </c>
      <c r="L894" s="73"/>
      <c r="M894" s="73"/>
    </row>
    <row r="895" spans="2:13" ht="21.75" customHeight="1" outlineLevel="1">
      <c r="B895" s="73"/>
      <c r="C895" s="90" t="s">
        <v>469</v>
      </c>
      <c r="D895" s="103"/>
      <c r="E895" s="110">
        <v>0</v>
      </c>
      <c r="F895" s="114"/>
      <c r="G895" s="110">
        <v>0</v>
      </c>
      <c r="H895" s="112"/>
      <c r="I895" s="110">
        <v>0</v>
      </c>
      <c r="J895" s="111"/>
      <c r="K895" s="113">
        <f t="shared" si="10"/>
        <v>0</v>
      </c>
      <c r="L895" s="73"/>
      <c r="M895" s="73"/>
    </row>
    <row r="896" spans="2:13" ht="21" customHeight="1" outlineLevel="1">
      <c r="B896" s="73"/>
      <c r="C896" s="115" t="s">
        <v>470</v>
      </c>
      <c r="D896" s="103"/>
      <c r="E896" s="110">
        <v>0</v>
      </c>
      <c r="F896" s="114"/>
      <c r="G896" s="110">
        <v>0</v>
      </c>
      <c r="H896" s="112"/>
      <c r="I896" s="110">
        <v>0</v>
      </c>
      <c r="J896" s="111"/>
      <c r="K896" s="113">
        <f t="shared" si="10"/>
        <v>0</v>
      </c>
      <c r="L896" s="116"/>
      <c r="M896" s="73"/>
    </row>
    <row r="897" spans="2:13" ht="21" customHeight="1" outlineLevel="1">
      <c r="B897" s="73"/>
      <c r="C897" s="115" t="s">
        <v>471</v>
      </c>
      <c r="D897" s="103"/>
      <c r="E897" s="110">
        <v>0</v>
      </c>
      <c r="F897" s="114"/>
      <c r="G897" s="110">
        <v>0</v>
      </c>
      <c r="H897" s="112"/>
      <c r="I897" s="110">
        <v>0</v>
      </c>
      <c r="J897" s="111"/>
      <c r="K897" s="113">
        <f t="shared" si="10"/>
        <v>0</v>
      </c>
      <c r="L897" s="116"/>
      <c r="M897" s="73"/>
    </row>
    <row r="898" spans="2:13" ht="21" customHeight="1" outlineLevel="1">
      <c r="B898" s="73"/>
      <c r="C898" s="115" t="s">
        <v>472</v>
      </c>
      <c r="D898" s="103"/>
      <c r="E898" s="110">
        <v>0</v>
      </c>
      <c r="F898" s="114"/>
      <c r="G898" s="110">
        <v>0</v>
      </c>
      <c r="H898" s="112"/>
      <c r="I898" s="110">
        <v>0</v>
      </c>
      <c r="J898" s="111"/>
      <c r="K898" s="113">
        <f t="shared" si="10"/>
        <v>0</v>
      </c>
      <c r="L898" s="116"/>
      <c r="M898" s="73"/>
    </row>
    <row r="899" spans="2:13" ht="21" customHeight="1" outlineLevel="1">
      <c r="B899" s="73"/>
      <c r="C899" s="115" t="s">
        <v>473</v>
      </c>
      <c r="D899" s="103"/>
      <c r="E899" s="110">
        <v>0</v>
      </c>
      <c r="F899" s="114"/>
      <c r="G899" s="110">
        <v>0</v>
      </c>
      <c r="H899" s="112"/>
      <c r="I899" s="110">
        <v>0</v>
      </c>
      <c r="J899" s="111"/>
      <c r="K899" s="113">
        <f t="shared" si="10"/>
        <v>0</v>
      </c>
      <c r="L899" s="116"/>
      <c r="M899" s="73"/>
    </row>
    <row r="900" spans="2:13" ht="21" customHeight="1" outlineLevel="1">
      <c r="B900" s="73"/>
      <c r="C900" s="115" t="s">
        <v>474</v>
      </c>
      <c r="D900" s="103"/>
      <c r="E900" s="110">
        <v>0</v>
      </c>
      <c r="F900" s="114"/>
      <c r="G900" s="110">
        <v>0</v>
      </c>
      <c r="H900" s="112"/>
      <c r="I900" s="110">
        <v>0</v>
      </c>
      <c r="J900" s="111"/>
      <c r="K900" s="113">
        <f t="shared" si="10"/>
        <v>0</v>
      </c>
      <c r="L900" s="116"/>
      <c r="M900" s="73"/>
    </row>
    <row r="901" spans="2:13" ht="21" customHeight="1" outlineLevel="1">
      <c r="B901" s="73"/>
      <c r="C901" s="115" t="s">
        <v>475</v>
      </c>
      <c r="D901" s="103"/>
      <c r="E901" s="110">
        <v>0</v>
      </c>
      <c r="F901" s="114"/>
      <c r="G901" s="110">
        <v>0</v>
      </c>
      <c r="H901" s="112"/>
      <c r="I901" s="110">
        <v>0</v>
      </c>
      <c r="J901" s="111"/>
      <c r="K901" s="113">
        <f t="shared" si="10"/>
        <v>0</v>
      </c>
      <c r="L901" s="116"/>
      <c r="M901" s="73"/>
    </row>
    <row r="902" spans="2:13" ht="21" customHeight="1" outlineLevel="1">
      <c r="B902" s="73"/>
      <c r="C902" s="115" t="s">
        <v>476</v>
      </c>
      <c r="D902" s="103"/>
      <c r="E902" s="110">
        <v>0</v>
      </c>
      <c r="F902" s="114"/>
      <c r="G902" s="110">
        <v>0</v>
      </c>
      <c r="H902" s="112"/>
      <c r="I902" s="110">
        <v>0</v>
      </c>
      <c r="J902" s="111"/>
      <c r="K902" s="113">
        <f t="shared" si="10"/>
        <v>0</v>
      </c>
      <c r="L902" s="116"/>
      <c r="M902" s="73"/>
    </row>
    <row r="903" spans="2:13" ht="21" customHeight="1" outlineLevel="1">
      <c r="B903" s="73"/>
      <c r="C903" s="115" t="s">
        <v>477</v>
      </c>
      <c r="D903" s="103"/>
      <c r="E903" s="110">
        <v>0</v>
      </c>
      <c r="F903" s="114"/>
      <c r="G903" s="110">
        <v>0</v>
      </c>
      <c r="H903" s="112"/>
      <c r="I903" s="110">
        <v>0</v>
      </c>
      <c r="J903" s="111"/>
      <c r="K903" s="113">
        <f t="shared" si="10"/>
        <v>0</v>
      </c>
      <c r="L903" s="116"/>
      <c r="M903" s="73"/>
    </row>
    <row r="904" spans="2:13" ht="21" customHeight="1" outlineLevel="1">
      <c r="B904" s="73"/>
      <c r="C904" s="115" t="s">
        <v>478</v>
      </c>
      <c r="D904" s="103"/>
      <c r="E904" s="110">
        <v>0</v>
      </c>
      <c r="F904" s="114"/>
      <c r="G904" s="110">
        <v>0</v>
      </c>
      <c r="H904" s="112"/>
      <c r="I904" s="110">
        <v>0</v>
      </c>
      <c r="J904" s="111"/>
      <c r="K904" s="113">
        <f t="shared" si="10"/>
        <v>0</v>
      </c>
      <c r="L904" s="116"/>
      <c r="M904" s="73"/>
    </row>
    <row r="905" spans="2:13" ht="21" customHeight="1" outlineLevel="1">
      <c r="B905" s="73"/>
      <c r="C905" s="115" t="s">
        <v>479</v>
      </c>
      <c r="D905" s="103"/>
      <c r="E905" s="110">
        <v>0</v>
      </c>
      <c r="F905" s="114"/>
      <c r="G905" s="110">
        <v>0</v>
      </c>
      <c r="H905" s="112"/>
      <c r="I905" s="110">
        <v>0</v>
      </c>
      <c r="J905" s="111"/>
      <c r="K905" s="113">
        <f t="shared" si="10"/>
        <v>0</v>
      </c>
      <c r="L905" s="116"/>
      <c r="M905" s="73"/>
    </row>
    <row r="906" spans="2:13" ht="21.75" customHeight="1" outlineLevel="1">
      <c r="B906" s="73"/>
      <c r="C906" s="90" t="s">
        <v>480</v>
      </c>
      <c r="D906" s="103"/>
      <c r="E906" s="117">
        <f>SUM(E887:E905)</f>
        <v>0</v>
      </c>
      <c r="F906" s="111"/>
      <c r="G906" s="117">
        <f>SUM(G887:G905)</f>
        <v>0</v>
      </c>
      <c r="H906" s="112"/>
      <c r="I906" s="117">
        <f>SUM(I887:I905)</f>
        <v>0</v>
      </c>
      <c r="J906" s="111"/>
      <c r="K906" s="117">
        <f>SUM(K887:K905)</f>
        <v>0</v>
      </c>
      <c r="L906" s="89"/>
      <c r="M906" s="73"/>
    </row>
    <row r="907" spans="2:13" ht="21" customHeight="1" outlineLevel="1">
      <c r="B907" s="73"/>
      <c r="C907" s="109"/>
      <c r="D907" s="103"/>
      <c r="E907" s="73"/>
      <c r="F907" s="73"/>
      <c r="G907" s="73"/>
      <c r="H907" s="73"/>
      <c r="I907" s="73"/>
      <c r="J907" s="73"/>
      <c r="K907" s="73"/>
      <c r="L907" s="89"/>
      <c r="M907" s="73"/>
    </row>
    <row r="908" spans="2:13" ht="21" customHeight="1" outlineLevel="1">
      <c r="B908" s="73"/>
      <c r="C908" s="73"/>
      <c r="D908" s="73"/>
      <c r="E908" s="100">
        <v>2024</v>
      </c>
      <c r="F908" s="101"/>
      <c r="G908" s="100">
        <v>2025</v>
      </c>
      <c r="H908" s="101"/>
      <c r="I908" s="100">
        <v>2026</v>
      </c>
      <c r="J908" s="102"/>
      <c r="K908" s="100" t="s">
        <v>407</v>
      </c>
      <c r="L908" s="89"/>
      <c r="M908" s="73"/>
    </row>
    <row r="909" spans="2:13" ht="21" customHeight="1" outlineLevel="1">
      <c r="B909" s="73"/>
      <c r="C909" s="95" t="s">
        <v>481</v>
      </c>
      <c r="D909" s="103"/>
      <c r="E909" s="110">
        <v>0</v>
      </c>
      <c r="F909" s="111"/>
      <c r="G909" s="110">
        <v>0</v>
      </c>
      <c r="H909" s="112"/>
      <c r="I909" s="110">
        <v>0</v>
      </c>
      <c r="J909" s="111"/>
      <c r="K909" s="113">
        <f t="shared" ref="K909:K917" si="11">E909+G909+I909</f>
        <v>0</v>
      </c>
      <c r="L909" s="89"/>
      <c r="M909" s="73"/>
    </row>
    <row r="910" spans="2:13" ht="21" customHeight="1" outlineLevel="1">
      <c r="B910" s="73"/>
      <c r="C910" s="90" t="s">
        <v>482</v>
      </c>
      <c r="D910" s="103"/>
      <c r="E910" s="110">
        <v>0</v>
      </c>
      <c r="F910" s="114"/>
      <c r="G910" s="110">
        <v>0</v>
      </c>
      <c r="H910" s="112"/>
      <c r="I910" s="110">
        <v>0</v>
      </c>
      <c r="J910" s="111"/>
      <c r="K910" s="113">
        <f t="shared" si="11"/>
        <v>0</v>
      </c>
      <c r="L910" s="89"/>
      <c r="M910" s="73"/>
    </row>
    <row r="911" spans="2:13" ht="21" customHeight="1" outlineLevel="1">
      <c r="B911" s="73"/>
      <c r="C911" s="90" t="s">
        <v>483</v>
      </c>
      <c r="D911" s="103"/>
      <c r="E911" s="110">
        <v>0</v>
      </c>
      <c r="F911" s="114"/>
      <c r="G911" s="110">
        <v>0</v>
      </c>
      <c r="H911" s="112"/>
      <c r="I911" s="110">
        <v>0</v>
      </c>
      <c r="J911" s="111"/>
      <c r="K911" s="113">
        <f t="shared" si="11"/>
        <v>0</v>
      </c>
      <c r="L911" s="73"/>
      <c r="M911" s="73"/>
    </row>
    <row r="912" spans="2:13" ht="21" customHeight="1" outlineLevel="1">
      <c r="B912" s="73"/>
      <c r="C912" s="90" t="s">
        <v>484</v>
      </c>
      <c r="D912" s="103"/>
      <c r="E912" s="110">
        <v>0</v>
      </c>
      <c r="F912" s="111"/>
      <c r="G912" s="110">
        <v>0</v>
      </c>
      <c r="H912" s="112"/>
      <c r="I912" s="110">
        <v>0</v>
      </c>
      <c r="J912" s="111"/>
      <c r="K912" s="113">
        <f t="shared" si="11"/>
        <v>0</v>
      </c>
      <c r="L912" s="89"/>
      <c r="M912" s="73"/>
    </row>
    <row r="913" spans="2:13" ht="21" customHeight="1" outlineLevel="1">
      <c r="B913" s="73"/>
      <c r="C913" s="90" t="s">
        <v>485</v>
      </c>
      <c r="D913" s="103"/>
      <c r="E913" s="110">
        <v>0</v>
      </c>
      <c r="F913" s="114"/>
      <c r="G913" s="110">
        <v>0</v>
      </c>
      <c r="H913" s="112"/>
      <c r="I913" s="110">
        <v>0</v>
      </c>
      <c r="J913" s="111"/>
      <c r="K913" s="113">
        <f t="shared" si="11"/>
        <v>0</v>
      </c>
      <c r="L913" s="116"/>
      <c r="M913" s="73"/>
    </row>
    <row r="914" spans="2:13" ht="21" customHeight="1" outlineLevel="1">
      <c r="B914" s="73"/>
      <c r="C914" s="90" t="s">
        <v>486</v>
      </c>
      <c r="D914" s="103"/>
      <c r="E914" s="110">
        <v>0</v>
      </c>
      <c r="F914" s="114"/>
      <c r="G914" s="110">
        <v>0</v>
      </c>
      <c r="H914" s="112"/>
      <c r="I914" s="110">
        <v>0</v>
      </c>
      <c r="J914" s="111"/>
      <c r="K914" s="113">
        <f t="shared" si="11"/>
        <v>0</v>
      </c>
      <c r="L914" s="116"/>
      <c r="M914" s="73"/>
    </row>
    <row r="915" spans="2:13" ht="21" customHeight="1" outlineLevel="1">
      <c r="B915" s="73"/>
      <c r="C915" s="90" t="s">
        <v>487</v>
      </c>
      <c r="D915" s="103"/>
      <c r="E915" s="110">
        <v>0</v>
      </c>
      <c r="F915" s="114"/>
      <c r="G915" s="110">
        <v>0</v>
      </c>
      <c r="H915" s="112"/>
      <c r="I915" s="110">
        <v>0</v>
      </c>
      <c r="J915" s="111"/>
      <c r="K915" s="113">
        <f t="shared" si="11"/>
        <v>0</v>
      </c>
      <c r="L915" s="116"/>
      <c r="M915" s="73"/>
    </row>
    <row r="916" spans="2:13" ht="21" customHeight="1" outlineLevel="1">
      <c r="B916" s="73"/>
      <c r="C916" s="90" t="s">
        <v>488</v>
      </c>
      <c r="D916" s="103"/>
      <c r="E916" s="110">
        <v>0</v>
      </c>
      <c r="F916" s="114"/>
      <c r="G916" s="110">
        <v>0</v>
      </c>
      <c r="H916" s="112"/>
      <c r="I916" s="110">
        <v>0</v>
      </c>
      <c r="J916" s="111"/>
      <c r="K916" s="113">
        <f t="shared" si="11"/>
        <v>0</v>
      </c>
      <c r="L916" s="116"/>
      <c r="M916" s="73"/>
    </row>
    <row r="917" spans="2:13" ht="21.75" customHeight="1" outlineLevel="1">
      <c r="B917" s="73"/>
      <c r="C917" s="90" t="s">
        <v>480</v>
      </c>
      <c r="D917" s="103"/>
      <c r="E917" s="117">
        <f>SUM(E909:E916)</f>
        <v>0</v>
      </c>
      <c r="F917" s="111"/>
      <c r="G917" s="117">
        <f>SUM(G909:G916)</f>
        <v>0</v>
      </c>
      <c r="H917" s="112"/>
      <c r="I917" s="117">
        <f>SUM(I909:I916)</f>
        <v>0</v>
      </c>
      <c r="J917" s="111"/>
      <c r="K917" s="117">
        <f t="shared" si="11"/>
        <v>0</v>
      </c>
      <c r="L917" s="89"/>
      <c r="M917" s="73"/>
    </row>
    <row r="918" spans="2:13" ht="21" customHeight="1" outlineLevel="1">
      <c r="B918" s="73"/>
      <c r="C918" s="89"/>
      <c r="D918" s="103"/>
      <c r="E918" s="89"/>
      <c r="F918" s="89"/>
      <c r="G918" s="89"/>
      <c r="H918" s="89"/>
      <c r="I918" s="89"/>
      <c r="J918" s="89"/>
      <c r="K918" s="89"/>
      <c r="L918" s="89"/>
      <c r="M918" s="73"/>
    </row>
    <row r="919" spans="2:13" ht="36" outlineLevel="1">
      <c r="B919" s="73"/>
      <c r="C919" s="93" t="s">
        <v>490</v>
      </c>
      <c r="D919" s="89"/>
      <c r="E919" s="93" t="str">
        <f>IF(K890&gt;0,"Si","No")</f>
        <v>No</v>
      </c>
      <c r="F919" s="89"/>
      <c r="G919" s="89"/>
      <c r="H919" s="89"/>
      <c r="I919" s="89"/>
      <c r="J919" s="89"/>
      <c r="K919" s="89"/>
      <c r="L919" s="89"/>
      <c r="M919" s="73"/>
    </row>
    <row r="920" spans="2:13" ht="36" outlineLevel="1">
      <c r="B920" s="73"/>
      <c r="C920" s="93" t="s">
        <v>491</v>
      </c>
      <c r="D920" s="89"/>
      <c r="E920" s="93" t="str">
        <f>IF(K891&gt;0,"Si","No")</f>
        <v>No</v>
      </c>
      <c r="F920" s="89"/>
      <c r="G920" s="89"/>
      <c r="H920" s="89"/>
      <c r="I920" s="89"/>
      <c r="J920" s="89"/>
      <c r="K920" s="89"/>
      <c r="L920" s="89"/>
      <c r="M920" s="73"/>
    </row>
    <row r="921" spans="2:13" ht="21" customHeight="1" outlineLevel="1">
      <c r="B921" s="73"/>
      <c r="C921" s="89"/>
      <c r="D921" s="89"/>
      <c r="E921" s="89"/>
      <c r="F921" s="89"/>
      <c r="G921" s="73"/>
      <c r="H921" s="73"/>
      <c r="I921" s="73"/>
      <c r="J921" s="89"/>
      <c r="K921" s="73"/>
      <c r="L921" s="89"/>
      <c r="M921" s="73"/>
    </row>
    <row r="922" spans="2:13" ht="20.25" outlineLevel="1">
      <c r="B922" s="73"/>
      <c r="C922" s="86" t="s">
        <v>492</v>
      </c>
      <c r="D922" s="73"/>
      <c r="E922" s="98"/>
      <c r="F922" s="99"/>
      <c r="G922" s="99"/>
      <c r="H922" s="99"/>
      <c r="I922" s="99"/>
      <c r="J922" s="99"/>
      <c r="K922" s="99"/>
      <c r="L922" s="89"/>
      <c r="M922" s="73"/>
    </row>
    <row r="923" spans="2:13" ht="21" customHeight="1" outlineLevel="1">
      <c r="B923" s="73"/>
      <c r="C923" s="73"/>
      <c r="D923" s="73"/>
      <c r="E923" s="100"/>
      <c r="F923" s="101"/>
      <c r="G923" s="100"/>
      <c r="H923" s="101"/>
      <c r="I923" s="100"/>
      <c r="J923" s="102"/>
      <c r="K923" s="100"/>
      <c r="L923" s="89"/>
      <c r="M923" s="73"/>
    </row>
    <row r="924" spans="2:13" ht="21" customHeight="1" outlineLevel="1">
      <c r="B924" s="73"/>
      <c r="C924" s="73"/>
      <c r="D924" s="73"/>
      <c r="E924" s="100">
        <v>2024</v>
      </c>
      <c r="F924" s="101"/>
      <c r="G924" s="100">
        <v>2025</v>
      </c>
      <c r="H924" s="101"/>
      <c r="I924" s="100">
        <v>2026</v>
      </c>
      <c r="J924" s="102"/>
      <c r="K924" s="100" t="s">
        <v>407</v>
      </c>
      <c r="L924" s="89"/>
      <c r="M924" s="73"/>
    </row>
    <row r="925" spans="2:13" ht="21" customHeight="1" outlineLevel="1">
      <c r="B925" s="73"/>
      <c r="C925" s="95" t="s">
        <v>493</v>
      </c>
      <c r="D925" s="103"/>
      <c r="E925" s="105"/>
      <c r="F925" s="103"/>
      <c r="G925" s="105"/>
      <c r="H925" s="118"/>
      <c r="I925" s="105"/>
      <c r="J925" s="103"/>
      <c r="K925" s="104" t="s">
        <v>495</v>
      </c>
      <c r="L925" s="89"/>
      <c r="M925" s="73"/>
    </row>
    <row r="926" spans="2:13" ht="21" customHeight="1" outlineLevel="1">
      <c r="B926" s="73"/>
      <c r="C926" s="95" t="s">
        <v>496</v>
      </c>
      <c r="D926" s="103"/>
      <c r="E926" s="110"/>
      <c r="F926" s="111"/>
      <c r="G926" s="110"/>
      <c r="H926" s="119"/>
      <c r="I926" s="110"/>
      <c r="J926" s="111"/>
      <c r="K926" s="113" t="s">
        <v>495</v>
      </c>
      <c r="L926" s="89"/>
      <c r="M926" s="73"/>
    </row>
    <row r="927" spans="2:13" ht="21" customHeight="1" outlineLevel="1">
      <c r="B927" s="73"/>
      <c r="C927" s="90" t="s">
        <v>498</v>
      </c>
      <c r="D927" s="103"/>
      <c r="E927" s="120">
        <v>0</v>
      </c>
      <c r="F927" s="121"/>
      <c r="G927" s="120">
        <v>0</v>
      </c>
      <c r="H927" s="122"/>
      <c r="I927" s="120">
        <v>0</v>
      </c>
      <c r="J927" s="123"/>
      <c r="K927" s="124">
        <f>E927+G927+I927</f>
        <v>0</v>
      </c>
      <c r="L927" s="73"/>
      <c r="M927" s="73"/>
    </row>
    <row r="928" spans="2:13" ht="21" customHeight="1" outlineLevel="1">
      <c r="B928" s="73"/>
      <c r="C928" s="90" t="s">
        <v>499</v>
      </c>
      <c r="D928" s="103"/>
      <c r="E928" s="110"/>
      <c r="F928" s="111"/>
      <c r="G928" s="110"/>
      <c r="H928" s="119"/>
      <c r="I928" s="110"/>
      <c r="J928" s="111"/>
      <c r="K928" s="113" t="s">
        <v>495</v>
      </c>
      <c r="L928" s="89"/>
      <c r="M928" s="73"/>
    </row>
    <row r="929" spans="2:13" ht="21" customHeight="1" outlineLevel="1">
      <c r="B929" s="73"/>
      <c r="C929" s="90" t="s">
        <v>500</v>
      </c>
      <c r="D929" s="103"/>
      <c r="E929" s="105"/>
      <c r="F929" s="125"/>
      <c r="G929" s="105"/>
      <c r="H929" s="126"/>
      <c r="I929" s="105"/>
      <c r="J929" s="111"/>
      <c r="K929" s="113" t="s">
        <v>495</v>
      </c>
      <c r="L929" s="116"/>
      <c r="M929" s="73"/>
    </row>
    <row r="930" spans="2:13" outlineLevel="1">
      <c r="B930" s="73"/>
      <c r="C930" s="90" t="s">
        <v>501</v>
      </c>
      <c r="D930" s="103"/>
      <c r="E930" s="127"/>
      <c r="F930" s="125"/>
      <c r="G930" s="105"/>
      <c r="H930" s="126"/>
      <c r="I930" s="105"/>
      <c r="J930" s="111"/>
      <c r="K930" s="113" t="s">
        <v>495</v>
      </c>
      <c r="L930" s="116"/>
      <c r="M930" s="73"/>
    </row>
    <row r="931" spans="2:13" ht="21" customHeight="1" outlineLevel="1">
      <c r="B931" s="73"/>
      <c r="C931" s="90" t="s">
        <v>503</v>
      </c>
      <c r="D931" s="103"/>
      <c r="E931" s="105"/>
      <c r="F931" s="125"/>
      <c r="G931" s="105"/>
      <c r="H931" s="126"/>
      <c r="I931" s="105"/>
      <c r="J931" s="111"/>
      <c r="K931" s="124" t="s">
        <v>495</v>
      </c>
      <c r="L931" s="89"/>
      <c r="M931" s="73"/>
    </row>
    <row r="932" spans="2:13" ht="21" customHeight="1" outlineLevel="1">
      <c r="B932" s="73"/>
      <c r="C932" s="90" t="s">
        <v>504</v>
      </c>
      <c r="D932" s="103"/>
      <c r="E932" s="110"/>
      <c r="F932" s="111"/>
      <c r="G932" s="110"/>
      <c r="H932" s="119"/>
      <c r="I932" s="110"/>
      <c r="J932" s="111"/>
      <c r="K932" s="113" t="s">
        <v>495</v>
      </c>
      <c r="L932" s="89"/>
      <c r="M932" s="73"/>
    </row>
    <row r="933" spans="2:13" ht="21.75" customHeight="1" outlineLevel="1">
      <c r="B933" s="73"/>
      <c r="C933" s="90" t="s">
        <v>506</v>
      </c>
      <c r="D933" s="103"/>
      <c r="E933" s="120">
        <v>0</v>
      </c>
      <c r="F933" s="121"/>
      <c r="G933" s="120">
        <v>0</v>
      </c>
      <c r="H933" s="122"/>
      <c r="I933" s="120">
        <v>0</v>
      </c>
      <c r="J933" s="123"/>
      <c r="K933" s="124">
        <f>E933+G933+I933</f>
        <v>0</v>
      </c>
      <c r="L933" s="73"/>
      <c r="M933" s="73"/>
    </row>
    <row r="934" spans="2:13" ht="21.75" customHeight="1" outlineLevel="1">
      <c r="B934" s="73"/>
      <c r="C934" s="90" t="s">
        <v>507</v>
      </c>
      <c r="D934" s="103"/>
      <c r="E934" s="128">
        <v>0</v>
      </c>
      <c r="F934" s="129"/>
      <c r="G934" s="128">
        <v>0</v>
      </c>
      <c r="H934" s="142"/>
      <c r="I934" s="128">
        <v>0</v>
      </c>
      <c r="J934" s="130"/>
      <c r="K934" s="131">
        <f>E934+G934+I934</f>
        <v>0</v>
      </c>
      <c r="L934" s="89"/>
      <c r="M934" s="73"/>
    </row>
    <row r="935" spans="2:13" ht="21" customHeight="1" outlineLevel="1">
      <c r="B935" s="73"/>
      <c r="C935" s="109"/>
      <c r="D935" s="103"/>
      <c r="E935" s="130"/>
      <c r="F935" s="130"/>
      <c r="G935" s="130"/>
      <c r="H935" s="132"/>
      <c r="I935" s="130"/>
      <c r="J935" s="130"/>
      <c r="K935" s="130"/>
      <c r="L935" s="89"/>
      <c r="M935" s="73"/>
    </row>
    <row r="936" spans="2:13" ht="21" customHeight="1" outlineLevel="1">
      <c r="B936" s="73"/>
      <c r="C936" s="109"/>
      <c r="D936" s="103"/>
      <c r="E936" s="98"/>
      <c r="F936" s="73"/>
      <c r="G936" s="73"/>
      <c r="H936" s="73"/>
      <c r="I936" s="73"/>
      <c r="J936" s="73"/>
      <c r="K936" s="73"/>
      <c r="L936" s="89"/>
      <c r="M936" s="73"/>
    </row>
    <row r="937" spans="2:13" ht="21" customHeight="1" outlineLevel="1">
      <c r="B937" s="73"/>
      <c r="C937" s="86" t="s">
        <v>508</v>
      </c>
      <c r="D937" s="116"/>
      <c r="E937" s="116"/>
      <c r="F937" s="116"/>
      <c r="G937" s="73"/>
      <c r="H937" s="73"/>
      <c r="I937" s="73"/>
      <c r="J937" s="116"/>
      <c r="K937" s="73"/>
      <c r="L937" s="116"/>
      <c r="M937" s="73"/>
    </row>
    <row r="938" spans="2:13" ht="21" customHeight="1" outlineLevel="1">
      <c r="B938" s="73"/>
      <c r="C938" s="89"/>
      <c r="D938" s="89"/>
      <c r="E938" s="89"/>
      <c r="F938" s="89"/>
      <c r="G938" s="73"/>
      <c r="H938" s="73"/>
      <c r="I938" s="73"/>
      <c r="J938" s="89"/>
      <c r="K938" s="73"/>
      <c r="L938" s="89"/>
      <c r="M938" s="73"/>
    </row>
    <row r="939" spans="2:13" ht="21" customHeight="1" outlineLevel="1">
      <c r="B939" s="73"/>
      <c r="C939" s="133" t="s">
        <v>509</v>
      </c>
      <c r="D939" s="89"/>
      <c r="E939" s="89"/>
      <c r="F939" s="89"/>
      <c r="G939" s="73"/>
      <c r="H939" s="73"/>
      <c r="I939" s="73"/>
      <c r="J939" s="73"/>
      <c r="K939" s="73"/>
      <c r="L939" s="89"/>
      <c r="M939" s="73"/>
    </row>
    <row r="940" spans="2:13" ht="21" customHeight="1" outlineLevel="1" thickBot="1">
      <c r="B940" s="73"/>
      <c r="C940" s="89"/>
      <c r="D940" s="89"/>
      <c r="E940" s="89"/>
      <c r="F940" s="89"/>
      <c r="G940" s="73"/>
      <c r="H940" s="73"/>
      <c r="I940" s="73"/>
      <c r="J940" s="89"/>
      <c r="K940" s="73"/>
      <c r="L940" s="89"/>
      <c r="M940" s="73"/>
    </row>
    <row r="941" spans="2:13" ht="21" customHeight="1" outlineLevel="1" thickBot="1">
      <c r="B941" s="73"/>
      <c r="C941" s="480"/>
      <c r="D941" s="480"/>
      <c r="E941" s="480"/>
      <c r="F941" s="480"/>
      <c r="G941" s="480"/>
      <c r="H941" s="480"/>
      <c r="I941" s="480"/>
      <c r="J941" s="480"/>
      <c r="K941" s="480"/>
      <c r="L941" s="89"/>
      <c r="M941" s="73"/>
    </row>
    <row r="942" spans="2:13" ht="21" customHeight="1" outlineLevel="1" thickBot="1">
      <c r="B942" s="73"/>
      <c r="C942" s="480"/>
      <c r="D942" s="480"/>
      <c r="E942" s="480"/>
      <c r="F942" s="480"/>
      <c r="G942" s="480"/>
      <c r="H942" s="480"/>
      <c r="I942" s="480"/>
      <c r="J942" s="480"/>
      <c r="K942" s="480"/>
      <c r="L942" s="73"/>
      <c r="M942" s="73"/>
    </row>
    <row r="943" spans="2:13" ht="21" customHeight="1" outlineLevel="1" thickBot="1">
      <c r="B943" s="73"/>
      <c r="C943" s="480"/>
      <c r="D943" s="480"/>
      <c r="E943" s="480"/>
      <c r="F943" s="480"/>
      <c r="G943" s="480"/>
      <c r="H943" s="480"/>
      <c r="I943" s="480"/>
      <c r="J943" s="480"/>
      <c r="K943" s="480"/>
      <c r="L943" s="73"/>
      <c r="M943" s="73"/>
    </row>
    <row r="944" spans="2:13" ht="21" customHeight="1" outlineLevel="1" thickBot="1">
      <c r="B944" s="73"/>
      <c r="C944" s="480"/>
      <c r="D944" s="480"/>
      <c r="E944" s="480"/>
      <c r="F944" s="480"/>
      <c r="G944" s="480"/>
      <c r="H944" s="480"/>
      <c r="I944" s="480"/>
      <c r="J944" s="480"/>
      <c r="K944" s="480"/>
      <c r="L944" s="73"/>
      <c r="M944" s="73"/>
    </row>
    <row r="945" spans="2:13" ht="21" customHeight="1" outlineLevel="1" thickBot="1">
      <c r="B945" s="73"/>
      <c r="C945" s="480"/>
      <c r="D945" s="480"/>
      <c r="E945" s="480"/>
      <c r="F945" s="480"/>
      <c r="G945" s="480"/>
      <c r="H945" s="480"/>
      <c r="I945" s="480"/>
      <c r="J945" s="480"/>
      <c r="K945" s="480"/>
      <c r="L945" s="73"/>
      <c r="M945" s="73"/>
    </row>
    <row r="946" spans="2:13" ht="21" customHeight="1" outlineLevel="1" thickBot="1">
      <c r="B946" s="73"/>
      <c r="C946" s="480"/>
      <c r="D946" s="480"/>
      <c r="E946" s="480"/>
      <c r="F946" s="480"/>
      <c r="G946" s="480"/>
      <c r="H946" s="480"/>
      <c r="I946" s="480"/>
      <c r="J946" s="480"/>
      <c r="K946" s="480"/>
      <c r="L946" s="73"/>
      <c r="M946" s="73"/>
    </row>
    <row r="947" spans="2:13" ht="21" customHeight="1" outlineLevel="1" thickBot="1">
      <c r="B947" s="73"/>
      <c r="C947" s="480"/>
      <c r="D947" s="480"/>
      <c r="E947" s="480"/>
      <c r="F947" s="480"/>
      <c r="G947" s="480"/>
      <c r="H947" s="480"/>
      <c r="I947" s="480"/>
      <c r="J947" s="480"/>
      <c r="K947" s="480"/>
      <c r="L947" s="73"/>
      <c r="M947" s="73"/>
    </row>
    <row r="948" spans="2:13" ht="21" customHeight="1" outlineLevel="1" thickBot="1">
      <c r="B948" s="73"/>
      <c r="C948" s="480"/>
      <c r="D948" s="480"/>
      <c r="E948" s="480"/>
      <c r="F948" s="480"/>
      <c r="G948" s="480"/>
      <c r="H948" s="480"/>
      <c r="I948" s="480"/>
      <c r="J948" s="480"/>
      <c r="K948" s="480"/>
      <c r="L948" s="73"/>
      <c r="M948" s="73"/>
    </row>
    <row r="949" spans="2:13" ht="21" customHeight="1" outlineLevel="1" thickBot="1">
      <c r="B949" s="73"/>
      <c r="C949" s="480"/>
      <c r="D949" s="480"/>
      <c r="E949" s="480"/>
      <c r="F949" s="480"/>
      <c r="G949" s="480"/>
      <c r="H949" s="480"/>
      <c r="I949" s="480"/>
      <c r="J949" s="480"/>
      <c r="K949" s="480"/>
      <c r="L949" s="73"/>
      <c r="M949" s="73"/>
    </row>
    <row r="950" spans="2:13" ht="21" customHeight="1" outlineLevel="1" thickBot="1">
      <c r="B950" s="73"/>
      <c r="C950" s="480"/>
      <c r="D950" s="480"/>
      <c r="E950" s="480"/>
      <c r="F950" s="480"/>
      <c r="G950" s="480"/>
      <c r="H950" s="480"/>
      <c r="I950" s="480"/>
      <c r="J950" s="480"/>
      <c r="K950" s="480"/>
      <c r="L950" s="73"/>
      <c r="M950" s="73"/>
    </row>
    <row r="951" spans="2:13" ht="21" customHeight="1" outlineLevel="1" thickBot="1">
      <c r="B951" s="73"/>
      <c r="C951" s="480"/>
      <c r="D951" s="480"/>
      <c r="E951" s="480"/>
      <c r="F951" s="480"/>
      <c r="G951" s="480"/>
      <c r="H951" s="480"/>
      <c r="I951" s="480"/>
      <c r="J951" s="480"/>
      <c r="K951" s="480"/>
      <c r="L951" s="73"/>
      <c r="M951" s="73"/>
    </row>
    <row r="952" spans="2:13" ht="21" customHeight="1" outlineLevel="1" thickBot="1">
      <c r="B952" s="73"/>
      <c r="C952" s="480"/>
      <c r="D952" s="480"/>
      <c r="E952" s="480"/>
      <c r="F952" s="480"/>
      <c r="G952" s="480"/>
      <c r="H952" s="480"/>
      <c r="I952" s="480"/>
      <c r="J952" s="480"/>
      <c r="K952" s="480"/>
      <c r="L952" s="73"/>
      <c r="M952" s="73"/>
    </row>
    <row r="953" spans="2:13" ht="21" customHeight="1" outlineLevel="1" thickBot="1">
      <c r="B953" s="73"/>
      <c r="C953" s="480"/>
      <c r="D953" s="480"/>
      <c r="E953" s="480"/>
      <c r="F953" s="480"/>
      <c r="G953" s="480"/>
      <c r="H953" s="480"/>
      <c r="I953" s="480"/>
      <c r="J953" s="480"/>
      <c r="K953" s="480"/>
      <c r="L953" s="73"/>
      <c r="M953" s="73"/>
    </row>
    <row r="954" spans="2:13" ht="21" customHeight="1" outlineLevel="1" thickBot="1">
      <c r="B954" s="73"/>
      <c r="C954" s="480"/>
      <c r="D954" s="480"/>
      <c r="E954" s="480"/>
      <c r="F954" s="480"/>
      <c r="G954" s="480"/>
      <c r="H954" s="480"/>
      <c r="I954" s="480"/>
      <c r="J954" s="480"/>
      <c r="K954" s="480"/>
      <c r="L954" s="73"/>
      <c r="M954" s="73"/>
    </row>
    <row r="955" spans="2:13" ht="21" customHeight="1" outlineLevel="1" thickBot="1">
      <c r="B955" s="73"/>
      <c r="C955" s="480"/>
      <c r="D955" s="480"/>
      <c r="E955" s="480"/>
      <c r="F955" s="480"/>
      <c r="G955" s="480"/>
      <c r="H955" s="480"/>
      <c r="I955" s="480"/>
      <c r="J955" s="480"/>
      <c r="K955" s="480"/>
      <c r="L955" s="73"/>
      <c r="M955" s="73"/>
    </row>
    <row r="956" spans="2:13" ht="21" customHeight="1" outlineLevel="1" thickBot="1">
      <c r="B956" s="73"/>
      <c r="C956" s="480"/>
      <c r="D956" s="480"/>
      <c r="E956" s="480"/>
      <c r="F956" s="480"/>
      <c r="G956" s="480"/>
      <c r="H956" s="480"/>
      <c r="I956" s="480"/>
      <c r="J956" s="480"/>
      <c r="K956" s="480"/>
      <c r="L956" s="73"/>
      <c r="M956" s="73"/>
    </row>
    <row r="957" spans="2:13" ht="21" customHeight="1" outlineLevel="1" thickBot="1">
      <c r="B957" s="73"/>
      <c r="C957" s="480"/>
      <c r="D957" s="480"/>
      <c r="E957" s="480"/>
      <c r="F957" s="480"/>
      <c r="G957" s="480"/>
      <c r="H957" s="480"/>
      <c r="I957" s="480"/>
      <c r="J957" s="480"/>
      <c r="K957" s="480"/>
      <c r="L957" s="73"/>
      <c r="M957" s="73"/>
    </row>
    <row r="958" spans="2:13" ht="21" customHeight="1" outlineLevel="1" thickBot="1">
      <c r="B958" s="73"/>
      <c r="C958" s="480"/>
      <c r="D958" s="480"/>
      <c r="E958" s="480"/>
      <c r="F958" s="480"/>
      <c r="G958" s="480"/>
      <c r="H958" s="480"/>
      <c r="I958" s="480"/>
      <c r="J958" s="480"/>
      <c r="K958" s="480"/>
      <c r="L958" s="73"/>
      <c r="M958" s="73"/>
    </row>
    <row r="959" spans="2:13" ht="21" customHeight="1" outlineLevel="1">
      <c r="B959" s="73"/>
      <c r="C959" s="134"/>
      <c r="D959" s="73"/>
      <c r="E959" s="134"/>
      <c r="F959" s="73"/>
      <c r="G959" s="73"/>
      <c r="H959" s="73"/>
      <c r="I959" s="135"/>
      <c r="J959" s="136"/>
      <c r="K959" s="137"/>
      <c r="L959" s="73"/>
      <c r="M959" s="73"/>
    </row>
    <row r="960" spans="2:13" ht="21" customHeight="1" outlineLevel="1">
      <c r="B960" s="73"/>
      <c r="C960" s="133" t="s">
        <v>511</v>
      </c>
      <c r="D960" s="73"/>
      <c r="E960" s="134"/>
      <c r="F960" s="73"/>
      <c r="G960" s="73"/>
      <c r="H960" s="73"/>
      <c r="I960" s="135"/>
      <c r="J960" s="136"/>
      <c r="K960" s="137"/>
      <c r="L960" s="73"/>
      <c r="M960" s="73"/>
    </row>
    <row r="961" spans="2:13" ht="21" customHeight="1" outlineLevel="1" thickBot="1">
      <c r="B961" s="73"/>
      <c r="C961" s="73"/>
      <c r="D961" s="73"/>
      <c r="E961" s="83"/>
      <c r="F961" s="73"/>
      <c r="G961" s="73"/>
      <c r="H961" s="73"/>
      <c r="I961" s="73"/>
      <c r="J961" s="73"/>
      <c r="K961" s="73"/>
      <c r="L961" s="73"/>
      <c r="M961" s="73"/>
    </row>
    <row r="962" spans="2:13" ht="21" customHeight="1" outlineLevel="1" thickBot="1">
      <c r="B962" s="73"/>
      <c r="C962" s="494"/>
      <c r="D962" s="494"/>
      <c r="E962" s="494"/>
      <c r="F962" s="494"/>
      <c r="G962" s="494"/>
      <c r="H962" s="494"/>
      <c r="I962" s="494"/>
      <c r="J962" s="494"/>
      <c r="K962" s="494"/>
      <c r="L962" s="73"/>
      <c r="M962" s="73"/>
    </row>
    <row r="963" spans="2:13" ht="21" customHeight="1" outlineLevel="1" thickBot="1">
      <c r="B963" s="73"/>
      <c r="C963" s="494"/>
      <c r="D963" s="494"/>
      <c r="E963" s="494"/>
      <c r="F963" s="494"/>
      <c r="G963" s="494"/>
      <c r="H963" s="494"/>
      <c r="I963" s="494"/>
      <c r="J963" s="494"/>
      <c r="K963" s="494"/>
      <c r="L963" s="73"/>
      <c r="M963" s="73"/>
    </row>
    <row r="964" spans="2:13" ht="21" customHeight="1" outlineLevel="1" thickBot="1">
      <c r="B964" s="73"/>
      <c r="C964" s="494"/>
      <c r="D964" s="494"/>
      <c r="E964" s="494"/>
      <c r="F964" s="494"/>
      <c r="G964" s="494"/>
      <c r="H964" s="494"/>
      <c r="I964" s="494"/>
      <c r="J964" s="494"/>
      <c r="K964" s="494"/>
      <c r="L964" s="73"/>
      <c r="M964" s="73"/>
    </row>
    <row r="965" spans="2:13" ht="21" customHeight="1" outlineLevel="1" thickBot="1">
      <c r="B965" s="73"/>
      <c r="C965" s="494"/>
      <c r="D965" s="494"/>
      <c r="E965" s="494"/>
      <c r="F965" s="494"/>
      <c r="G965" s="494"/>
      <c r="H965" s="494"/>
      <c r="I965" s="494"/>
      <c r="J965" s="494"/>
      <c r="K965" s="494"/>
      <c r="L965" s="73"/>
      <c r="M965" s="73"/>
    </row>
    <row r="966" spans="2:13" ht="21" customHeight="1" outlineLevel="1" thickBot="1">
      <c r="B966" s="73"/>
      <c r="C966" s="494"/>
      <c r="D966" s="494"/>
      <c r="E966" s="494"/>
      <c r="F966" s="494"/>
      <c r="G966" s="494"/>
      <c r="H966" s="494"/>
      <c r="I966" s="494"/>
      <c r="J966" s="494"/>
      <c r="K966" s="494"/>
      <c r="L966" s="73"/>
      <c r="M966" s="73"/>
    </row>
    <row r="967" spans="2:13" ht="21" customHeight="1" outlineLevel="1" thickBot="1">
      <c r="B967" s="73"/>
      <c r="C967" s="494"/>
      <c r="D967" s="494"/>
      <c r="E967" s="494"/>
      <c r="F967" s="494"/>
      <c r="G967" s="494"/>
      <c r="H967" s="494"/>
      <c r="I967" s="494"/>
      <c r="J967" s="494"/>
      <c r="K967" s="494"/>
      <c r="L967" s="73"/>
      <c r="M967" s="73"/>
    </row>
    <row r="968" spans="2:13" ht="21" customHeight="1" outlineLevel="1" thickBot="1">
      <c r="B968" s="73"/>
      <c r="C968" s="494"/>
      <c r="D968" s="494"/>
      <c r="E968" s="494"/>
      <c r="F968" s="494"/>
      <c r="G968" s="494"/>
      <c r="H968" s="494"/>
      <c r="I968" s="494"/>
      <c r="J968" s="494"/>
      <c r="K968" s="494"/>
      <c r="L968" s="73"/>
      <c r="M968" s="73"/>
    </row>
    <row r="969" spans="2:13" ht="21" customHeight="1" outlineLevel="1" thickBot="1">
      <c r="B969" s="73"/>
      <c r="C969" s="494"/>
      <c r="D969" s="494"/>
      <c r="E969" s="494"/>
      <c r="F969" s="494"/>
      <c r="G969" s="494"/>
      <c r="H969" s="494"/>
      <c r="I969" s="494"/>
      <c r="J969" s="494"/>
      <c r="K969" s="494"/>
      <c r="L969" s="73"/>
      <c r="M969" s="73"/>
    </row>
    <row r="970" spans="2:13" ht="21" customHeight="1" outlineLevel="1" thickBot="1">
      <c r="B970" s="73"/>
      <c r="C970" s="494"/>
      <c r="D970" s="494"/>
      <c r="E970" s="494"/>
      <c r="F970" s="494"/>
      <c r="G970" s="494"/>
      <c r="H970" s="494"/>
      <c r="I970" s="494"/>
      <c r="J970" s="494"/>
      <c r="K970" s="494"/>
      <c r="L970" s="73"/>
      <c r="M970" s="73"/>
    </row>
    <row r="971" spans="2:13" ht="21" customHeight="1" outlineLevel="1" thickBot="1">
      <c r="B971" s="73"/>
      <c r="C971" s="494"/>
      <c r="D971" s="494"/>
      <c r="E971" s="494"/>
      <c r="F971" s="494"/>
      <c r="G971" s="494"/>
      <c r="H971" s="494"/>
      <c r="I971" s="494"/>
      <c r="J971" s="494"/>
      <c r="K971" s="494"/>
      <c r="L971" s="73"/>
      <c r="M971" s="73"/>
    </row>
    <row r="972" spans="2:13" ht="21" customHeight="1" outlineLevel="1" thickBot="1">
      <c r="B972" s="73"/>
      <c r="C972" s="494"/>
      <c r="D972" s="494"/>
      <c r="E972" s="494"/>
      <c r="F972" s="494"/>
      <c r="G972" s="494"/>
      <c r="H972" s="494"/>
      <c r="I972" s="494"/>
      <c r="J972" s="494"/>
      <c r="K972" s="494"/>
      <c r="L972" s="73"/>
      <c r="M972" s="73"/>
    </row>
    <row r="973" spans="2:13" ht="21" customHeight="1" outlineLevel="1" thickBot="1">
      <c r="B973" s="73"/>
      <c r="C973" s="494"/>
      <c r="D973" s="494"/>
      <c r="E973" s="494"/>
      <c r="F973" s="494"/>
      <c r="G973" s="494"/>
      <c r="H973" s="494"/>
      <c r="I973" s="494"/>
      <c r="J973" s="494"/>
      <c r="K973" s="494"/>
      <c r="L973" s="73"/>
      <c r="M973" s="73"/>
    </row>
    <row r="974" spans="2:13" ht="21" customHeight="1" outlineLevel="1" thickBot="1">
      <c r="B974" s="73"/>
      <c r="C974" s="494"/>
      <c r="D974" s="494"/>
      <c r="E974" s="494"/>
      <c r="F974" s="494"/>
      <c r="G974" s="494"/>
      <c r="H974" s="494"/>
      <c r="I974" s="494"/>
      <c r="J974" s="494"/>
      <c r="K974" s="494"/>
      <c r="L974" s="73"/>
      <c r="M974" s="73"/>
    </row>
    <row r="975" spans="2:13" ht="21" customHeight="1" outlineLevel="1" thickBot="1">
      <c r="B975" s="73"/>
      <c r="C975" s="494"/>
      <c r="D975" s="494"/>
      <c r="E975" s="494"/>
      <c r="F975" s="494"/>
      <c r="G975" s="494"/>
      <c r="H975" s="494"/>
      <c r="I975" s="494"/>
      <c r="J975" s="494"/>
      <c r="K975" s="494"/>
      <c r="L975" s="73"/>
      <c r="M975" s="73"/>
    </row>
    <row r="976" spans="2:13" ht="21" customHeight="1" outlineLevel="1" thickBot="1">
      <c r="B976" s="73"/>
      <c r="C976" s="494"/>
      <c r="D976" s="494"/>
      <c r="E976" s="494"/>
      <c r="F976" s="494"/>
      <c r="G976" s="494"/>
      <c r="H976" s="494"/>
      <c r="I976" s="494"/>
      <c r="J976" s="494"/>
      <c r="K976" s="494"/>
      <c r="L976" s="73"/>
      <c r="M976" s="73"/>
    </row>
    <row r="977" spans="2:13" ht="21" customHeight="1" outlineLevel="1" thickBot="1">
      <c r="B977" s="73"/>
      <c r="C977" s="494"/>
      <c r="D977" s="494"/>
      <c r="E977" s="494"/>
      <c r="F977" s="494"/>
      <c r="G977" s="494"/>
      <c r="H977" s="494"/>
      <c r="I977" s="494"/>
      <c r="J977" s="494"/>
      <c r="K977" s="494"/>
      <c r="L977" s="73"/>
      <c r="M977" s="73"/>
    </row>
    <row r="978" spans="2:13" ht="21" customHeight="1" outlineLevel="1" thickBot="1">
      <c r="B978" s="73"/>
      <c r="C978" s="494"/>
      <c r="D978" s="494"/>
      <c r="E978" s="494"/>
      <c r="F978" s="494"/>
      <c r="G978" s="494"/>
      <c r="H978" s="494"/>
      <c r="I978" s="494"/>
      <c r="J978" s="494"/>
      <c r="K978" s="494"/>
      <c r="L978" s="73"/>
      <c r="M978" s="73"/>
    </row>
    <row r="979" spans="2:13" ht="21" customHeight="1" outlineLevel="1" thickBot="1">
      <c r="B979" s="73"/>
      <c r="C979" s="494"/>
      <c r="D979" s="494"/>
      <c r="E979" s="494"/>
      <c r="F979" s="494"/>
      <c r="G979" s="494"/>
      <c r="H979" s="494"/>
      <c r="I979" s="494"/>
      <c r="J979" s="494"/>
      <c r="K979" s="494"/>
      <c r="L979" s="73"/>
      <c r="M979" s="73"/>
    </row>
    <row r="980" spans="2:13" ht="21" customHeight="1" outlineLevel="1">
      <c r="B980" s="73"/>
      <c r="C980" s="134"/>
      <c r="D980" s="73"/>
      <c r="E980" s="134"/>
      <c r="F980" s="73"/>
      <c r="G980" s="73"/>
      <c r="H980" s="73"/>
      <c r="I980" s="135"/>
      <c r="J980" s="136"/>
      <c r="K980" s="137"/>
      <c r="L980" s="73"/>
      <c r="M980" s="73"/>
    </row>
    <row r="981" spans="2:13" ht="20.25" customHeight="1" thickBot="1">
      <c r="B981" s="73"/>
      <c r="C981" s="134"/>
      <c r="D981" s="73"/>
      <c r="E981" s="134"/>
      <c r="F981" s="73"/>
      <c r="G981" s="73"/>
      <c r="H981" s="73"/>
      <c r="I981" s="135"/>
      <c r="J981" s="136"/>
      <c r="K981" s="137"/>
      <c r="L981" s="73"/>
      <c r="M981" s="73"/>
    </row>
    <row r="982" spans="2:13" ht="39" customHeight="1" thickBot="1">
      <c r="B982" s="73"/>
      <c r="C982" s="84" t="s">
        <v>79</v>
      </c>
      <c r="D982" s="81"/>
      <c r="E982" s="151" t="s">
        <v>553</v>
      </c>
      <c r="F982" s="73"/>
      <c r="G982" s="85" t="s">
        <v>497</v>
      </c>
      <c r="H982" s="73"/>
      <c r="J982" s="73"/>
      <c r="K982" s="73"/>
      <c r="L982" s="73"/>
      <c r="M982" s="73"/>
    </row>
    <row r="983" spans="2:13" ht="21" customHeight="1" outlineLevel="1">
      <c r="B983" s="73"/>
      <c r="C983" s="83"/>
      <c r="D983" s="73"/>
      <c r="E983" s="83"/>
      <c r="F983" s="73"/>
      <c r="G983" s="73"/>
      <c r="H983" s="73"/>
      <c r="I983" s="73"/>
      <c r="J983" s="73"/>
      <c r="K983" s="73"/>
      <c r="L983" s="73"/>
      <c r="M983" s="73"/>
    </row>
    <row r="984" spans="2:13" ht="21.75" customHeight="1" outlineLevel="1">
      <c r="B984" s="73"/>
      <c r="C984" s="86" t="s">
        <v>431</v>
      </c>
      <c r="D984" s="73"/>
      <c r="E984" s="87"/>
      <c r="F984" s="73"/>
      <c r="G984" s="73"/>
      <c r="H984" s="73"/>
      <c r="I984" s="73"/>
      <c r="J984" s="73"/>
      <c r="K984" s="73"/>
      <c r="L984" s="73"/>
      <c r="M984" s="73"/>
    </row>
    <row r="985" spans="2:13" ht="21" customHeight="1" outlineLevel="1">
      <c r="B985" s="73"/>
      <c r="C985" s="88"/>
      <c r="D985" s="73"/>
      <c r="E985" s="87"/>
      <c r="F985" s="73"/>
      <c r="G985" s="73"/>
      <c r="H985" s="73"/>
      <c r="I985" s="73"/>
      <c r="J985" s="73"/>
      <c r="K985" s="73"/>
      <c r="L985" s="73"/>
      <c r="M985" s="73"/>
    </row>
    <row r="986" spans="2:13" ht="21" customHeight="1" outlineLevel="1">
      <c r="B986" s="73"/>
      <c r="C986" s="89"/>
      <c r="D986" s="73"/>
      <c r="E986" s="89"/>
      <c r="F986" s="73"/>
      <c r="G986" s="73"/>
      <c r="H986" s="73"/>
      <c r="I986" s="73"/>
      <c r="J986" s="73"/>
      <c r="K986" s="73"/>
      <c r="L986" s="73"/>
      <c r="M986" s="73"/>
    </row>
    <row r="987" spans="2:13" outlineLevel="1">
      <c r="B987" s="73"/>
      <c r="C987" s="90" t="s">
        <v>36</v>
      </c>
      <c r="D987" s="89"/>
      <c r="E987" s="90" t="s">
        <v>432</v>
      </c>
      <c r="F987" s="89"/>
      <c r="G987" s="91" t="s">
        <v>433</v>
      </c>
      <c r="H987" s="73"/>
      <c r="I987" s="90" t="s">
        <v>434</v>
      </c>
      <c r="J987" s="73"/>
      <c r="K987" s="73"/>
      <c r="L987" s="89"/>
      <c r="M987" s="73"/>
    </row>
    <row r="988" spans="2:13" ht="36.75" customHeight="1" outlineLevel="1">
      <c r="B988" s="73"/>
      <c r="C988" s="92" t="s">
        <v>435</v>
      </c>
      <c r="D988" s="73"/>
      <c r="E988" s="93" t="s">
        <v>436</v>
      </c>
      <c r="F988" s="73"/>
      <c r="G988" s="94"/>
      <c r="H988" s="73"/>
      <c r="I988" s="92" t="s">
        <v>438</v>
      </c>
      <c r="J988" s="73"/>
      <c r="K988" s="73"/>
      <c r="L988" s="73"/>
      <c r="M988" s="73"/>
    </row>
    <row r="989" spans="2:13" ht="21" customHeight="1" outlineLevel="1">
      <c r="B989" s="73"/>
      <c r="C989" s="89"/>
      <c r="D989" s="73"/>
      <c r="E989" s="73"/>
      <c r="F989" s="73"/>
      <c r="G989" s="73"/>
      <c r="H989" s="73"/>
      <c r="I989" s="73"/>
      <c r="J989" s="73"/>
      <c r="K989" s="73"/>
      <c r="L989" s="73"/>
      <c r="M989" s="73"/>
    </row>
    <row r="990" spans="2:13" outlineLevel="1">
      <c r="B990" s="73"/>
      <c r="C990" s="95" t="s">
        <v>439</v>
      </c>
      <c r="D990" s="89"/>
      <c r="E990" s="95" t="s">
        <v>440</v>
      </c>
      <c r="F990" s="89"/>
      <c r="G990" s="95" t="s">
        <v>441</v>
      </c>
      <c r="H990" s="73"/>
      <c r="I990" s="95" t="s">
        <v>442</v>
      </c>
      <c r="J990" s="89"/>
      <c r="K990" s="73"/>
      <c r="L990" s="73"/>
      <c r="M990" s="73"/>
    </row>
    <row r="991" spans="2:13" ht="36.75" customHeight="1" outlineLevel="1">
      <c r="B991" s="73"/>
      <c r="C991" s="94"/>
      <c r="D991" s="89"/>
      <c r="E991" s="94"/>
      <c r="F991" s="89"/>
      <c r="G991" s="94"/>
      <c r="H991" s="73"/>
      <c r="I991" s="150"/>
      <c r="J991" s="89"/>
      <c r="K991" s="73"/>
      <c r="L991" s="73"/>
      <c r="M991" s="73"/>
    </row>
    <row r="992" spans="2:13" ht="21" customHeight="1" outlineLevel="1">
      <c r="B992" s="73"/>
      <c r="C992" s="89"/>
      <c r="D992" s="89"/>
      <c r="E992" s="89"/>
      <c r="F992" s="89"/>
      <c r="G992" s="73"/>
      <c r="H992" s="73"/>
      <c r="I992" s="73"/>
      <c r="J992" s="89"/>
      <c r="K992" s="73"/>
      <c r="L992" s="73"/>
      <c r="M992" s="73"/>
    </row>
    <row r="993" spans="2:13" ht="21.75" customHeight="1" outlineLevel="1">
      <c r="B993" s="73"/>
      <c r="C993" s="86" t="s">
        <v>445</v>
      </c>
      <c r="D993" s="73"/>
      <c r="E993" s="98"/>
      <c r="F993" s="99"/>
      <c r="G993" s="99"/>
      <c r="H993" s="99"/>
      <c r="I993" s="99"/>
      <c r="J993" s="99"/>
      <c r="K993" s="99"/>
      <c r="L993" s="73"/>
      <c r="M993" s="73"/>
    </row>
    <row r="994" spans="2:13" ht="21" customHeight="1" outlineLevel="1">
      <c r="B994" s="73"/>
      <c r="C994" s="73"/>
      <c r="D994" s="73"/>
      <c r="E994" s="100"/>
      <c r="F994" s="101"/>
      <c r="G994" s="100"/>
      <c r="H994" s="101"/>
      <c r="I994" s="100"/>
      <c r="J994" s="102"/>
      <c r="K994" s="100"/>
      <c r="L994" s="73"/>
      <c r="M994" s="73"/>
    </row>
    <row r="995" spans="2:13" ht="21" customHeight="1" outlineLevel="1">
      <c r="B995" s="73"/>
      <c r="C995" s="73"/>
      <c r="D995" s="73"/>
      <c r="E995" s="100">
        <v>2024</v>
      </c>
      <c r="F995" s="101"/>
      <c r="G995" s="100">
        <v>2025</v>
      </c>
      <c r="H995" s="101"/>
      <c r="I995" s="100">
        <v>2026</v>
      </c>
      <c r="J995" s="102"/>
      <c r="K995" s="100" t="s">
        <v>446</v>
      </c>
      <c r="L995" s="73"/>
      <c r="M995" s="73"/>
    </row>
    <row r="996" spans="2:13" outlineLevel="1">
      <c r="B996" s="73"/>
      <c r="C996" s="95" t="s">
        <v>447</v>
      </c>
      <c r="D996" s="103"/>
      <c r="E996" s="104">
        <f>E997+E998</f>
        <v>0</v>
      </c>
      <c r="F996" s="103"/>
      <c r="G996" s="104">
        <f>G997+G998</f>
        <v>0</v>
      </c>
      <c r="H996" s="73"/>
      <c r="I996" s="104">
        <f>I997+I998</f>
        <v>0</v>
      </c>
      <c r="J996" s="103"/>
      <c r="K996" s="104">
        <f>K997+K998</f>
        <v>0</v>
      </c>
      <c r="L996" s="103"/>
      <c r="M996" s="73"/>
    </row>
    <row r="997" spans="2:13" ht="21" customHeight="1" outlineLevel="1">
      <c r="B997" s="73"/>
      <c r="C997" s="90" t="s">
        <v>448</v>
      </c>
      <c r="D997" s="103"/>
      <c r="E997" s="105">
        <v>0</v>
      </c>
      <c r="F997" s="106"/>
      <c r="G997" s="105">
        <v>0</v>
      </c>
      <c r="H997" s="73"/>
      <c r="I997" s="105">
        <v>0</v>
      </c>
      <c r="J997" s="103"/>
      <c r="K997" s="107">
        <f>E997+G997+I997</f>
        <v>0</v>
      </c>
      <c r="L997" s="103"/>
      <c r="M997" s="73"/>
    </row>
    <row r="998" spans="2:13" ht="21.75" customHeight="1" outlineLevel="1">
      <c r="B998" s="73"/>
      <c r="C998" s="90" t="s">
        <v>449</v>
      </c>
      <c r="D998" s="103"/>
      <c r="E998" s="105">
        <v>0</v>
      </c>
      <c r="F998" s="106"/>
      <c r="G998" s="105">
        <v>0</v>
      </c>
      <c r="H998" s="73"/>
      <c r="I998" s="105">
        <v>0</v>
      </c>
      <c r="J998" s="103"/>
      <c r="K998" s="107">
        <f>E998+G998+I998</f>
        <v>0</v>
      </c>
      <c r="L998" s="103"/>
      <c r="M998" s="73"/>
    </row>
    <row r="999" spans="2:13" outlineLevel="1">
      <c r="B999" s="73"/>
      <c r="C999" s="95" t="s">
        <v>450</v>
      </c>
      <c r="D999" s="103"/>
      <c r="E999" s="104">
        <f>E1000+E1001</f>
        <v>0</v>
      </c>
      <c r="F999" s="103"/>
      <c r="G999" s="104">
        <f>G1000+G1001</f>
        <v>0</v>
      </c>
      <c r="H999" s="73"/>
      <c r="I999" s="104">
        <f>I1000+I1001</f>
        <v>0</v>
      </c>
      <c r="J999" s="103"/>
      <c r="K999" s="104">
        <f>K1000+K1001</f>
        <v>0</v>
      </c>
      <c r="L999" s="103"/>
      <c r="M999" s="73"/>
    </row>
    <row r="1000" spans="2:13" ht="21" customHeight="1" outlineLevel="1">
      <c r="B1000" s="73"/>
      <c r="C1000" s="90" t="s">
        <v>451</v>
      </c>
      <c r="D1000" s="103"/>
      <c r="E1000" s="105">
        <v>0</v>
      </c>
      <c r="F1000" s="106"/>
      <c r="G1000" s="105">
        <v>0</v>
      </c>
      <c r="H1000" s="73"/>
      <c r="I1000" s="105">
        <v>0</v>
      </c>
      <c r="J1000" s="103"/>
      <c r="K1000" s="107">
        <f>E1000+G1000+I1000</f>
        <v>0</v>
      </c>
      <c r="L1000" s="103"/>
      <c r="M1000" s="73"/>
    </row>
    <row r="1001" spans="2:13" ht="21" customHeight="1" outlineLevel="1">
      <c r="B1001" s="73"/>
      <c r="C1001" s="90" t="s">
        <v>452</v>
      </c>
      <c r="D1001" s="103"/>
      <c r="E1001" s="105">
        <v>0</v>
      </c>
      <c r="F1001" s="106"/>
      <c r="G1001" s="105">
        <v>0</v>
      </c>
      <c r="H1001" s="73"/>
      <c r="I1001" s="105">
        <v>0</v>
      </c>
      <c r="J1001" s="103"/>
      <c r="K1001" s="107">
        <f>E1001+G1001+I1001</f>
        <v>0</v>
      </c>
      <c r="L1001" s="103"/>
      <c r="M1001" s="73"/>
    </row>
    <row r="1002" spans="2:13" ht="21" customHeight="1" outlineLevel="1">
      <c r="B1002" s="73"/>
      <c r="C1002" s="95" t="s">
        <v>453</v>
      </c>
      <c r="D1002" s="103"/>
      <c r="E1002" s="104">
        <f>E1003+E1004</f>
        <v>0</v>
      </c>
      <c r="F1002" s="103"/>
      <c r="G1002" s="104">
        <f>G1003+G1004</f>
        <v>0</v>
      </c>
      <c r="H1002" s="73"/>
      <c r="I1002" s="104">
        <f>I1003+I1004</f>
        <v>0</v>
      </c>
      <c r="J1002" s="103"/>
      <c r="K1002" s="104">
        <f>K1003+K1004</f>
        <v>0</v>
      </c>
      <c r="L1002" s="103"/>
      <c r="M1002" s="73"/>
    </row>
    <row r="1003" spans="2:13" ht="21" customHeight="1" outlineLevel="1">
      <c r="B1003" s="73"/>
      <c r="C1003" s="90" t="s">
        <v>454</v>
      </c>
      <c r="D1003" s="103"/>
      <c r="E1003" s="105">
        <v>0</v>
      </c>
      <c r="F1003" s="106"/>
      <c r="G1003" s="105">
        <v>0</v>
      </c>
      <c r="H1003" s="73"/>
      <c r="I1003" s="105">
        <v>0</v>
      </c>
      <c r="J1003" s="103"/>
      <c r="K1003" s="107">
        <f>E1003+G1003+I1003</f>
        <v>0</v>
      </c>
      <c r="L1003" s="103"/>
      <c r="M1003" s="73"/>
    </row>
    <row r="1004" spans="2:13" ht="21" customHeight="1" outlineLevel="1">
      <c r="B1004" s="73"/>
      <c r="C1004" s="90" t="s">
        <v>455</v>
      </c>
      <c r="D1004" s="103"/>
      <c r="E1004" s="105">
        <v>0</v>
      </c>
      <c r="F1004" s="106"/>
      <c r="G1004" s="105">
        <v>0</v>
      </c>
      <c r="H1004" s="73"/>
      <c r="I1004" s="105">
        <v>0</v>
      </c>
      <c r="J1004" s="103"/>
      <c r="K1004" s="107">
        <f>E1004+G1004+I1004</f>
        <v>0</v>
      </c>
      <c r="L1004" s="103"/>
      <c r="M1004" s="73"/>
    </row>
    <row r="1005" spans="2:13" ht="21" customHeight="1" outlineLevel="1">
      <c r="B1005" s="73"/>
      <c r="C1005" s="95" t="s">
        <v>456</v>
      </c>
      <c r="D1005" s="103"/>
      <c r="E1005" s="104">
        <f>E1006+E1007</f>
        <v>0</v>
      </c>
      <c r="F1005" s="103"/>
      <c r="G1005" s="104">
        <f>G1006+G1007</f>
        <v>0</v>
      </c>
      <c r="H1005" s="73"/>
      <c r="I1005" s="104">
        <f>I1006+I1007</f>
        <v>0</v>
      </c>
      <c r="J1005" s="103"/>
      <c r="K1005" s="104">
        <f>K1006+K1007</f>
        <v>0</v>
      </c>
      <c r="L1005" s="103"/>
      <c r="M1005" s="73"/>
    </row>
    <row r="1006" spans="2:13" ht="21" customHeight="1" outlineLevel="1">
      <c r="B1006" s="73"/>
      <c r="C1006" s="90" t="s">
        <v>457</v>
      </c>
      <c r="D1006" s="103"/>
      <c r="E1006" s="105">
        <v>0</v>
      </c>
      <c r="F1006" s="106"/>
      <c r="G1006" s="105">
        <v>0</v>
      </c>
      <c r="H1006" s="73"/>
      <c r="I1006" s="105">
        <v>0</v>
      </c>
      <c r="J1006" s="103"/>
      <c r="K1006" s="107">
        <f>E1006+G1006+I1006</f>
        <v>0</v>
      </c>
      <c r="L1006" s="103"/>
      <c r="M1006" s="73"/>
    </row>
    <row r="1007" spans="2:13" ht="21" customHeight="1" outlineLevel="1">
      <c r="B1007" s="73"/>
      <c r="C1007" s="90" t="s">
        <v>458</v>
      </c>
      <c r="D1007" s="103"/>
      <c r="E1007" s="105">
        <v>0</v>
      </c>
      <c r="F1007" s="106"/>
      <c r="G1007" s="105">
        <v>0</v>
      </c>
      <c r="H1007" s="73"/>
      <c r="I1007" s="105">
        <v>0</v>
      </c>
      <c r="J1007" s="103"/>
      <c r="K1007" s="107">
        <f>E1007+G1007+I1007</f>
        <v>0</v>
      </c>
      <c r="L1007" s="103"/>
      <c r="M1007" s="73"/>
    </row>
    <row r="1008" spans="2:13" ht="21" customHeight="1" outlineLevel="1">
      <c r="B1008" s="73"/>
      <c r="C1008" s="90" t="s">
        <v>459</v>
      </c>
      <c r="D1008" s="103"/>
      <c r="E1008" s="108">
        <f>E996+E999+E1002+E1005</f>
        <v>0</v>
      </c>
      <c r="F1008" s="103"/>
      <c r="G1008" s="108">
        <f>G996+G999+G1002+G1005</f>
        <v>0</v>
      </c>
      <c r="H1008" s="73"/>
      <c r="I1008" s="108">
        <f>I996+I999+I1002+I1005</f>
        <v>0</v>
      </c>
      <c r="J1008" s="103"/>
      <c r="K1008" s="108">
        <f>E1008+G1008+I1008</f>
        <v>0</v>
      </c>
      <c r="L1008" s="103"/>
      <c r="M1008" s="73"/>
    </row>
    <row r="1009" spans="2:13" ht="21" customHeight="1" outlineLevel="1">
      <c r="B1009" s="73"/>
      <c r="C1009" s="109"/>
      <c r="D1009" s="103"/>
      <c r="E1009" s="109"/>
      <c r="F1009" s="109"/>
      <c r="G1009" s="109"/>
      <c r="H1009" s="109"/>
      <c r="I1009" s="109"/>
      <c r="J1009" s="109"/>
      <c r="K1009" s="109"/>
      <c r="L1009" s="103"/>
      <c r="M1009" s="73"/>
    </row>
    <row r="1010" spans="2:13" ht="21" customHeight="1" outlineLevel="1">
      <c r="B1010" s="73"/>
      <c r="C1010" s="103"/>
      <c r="D1010" s="89"/>
      <c r="E1010" s="103"/>
      <c r="F1010" s="89"/>
      <c r="G1010" s="73"/>
      <c r="H1010" s="73"/>
      <c r="I1010" s="73"/>
      <c r="J1010" s="89"/>
      <c r="K1010" s="73"/>
      <c r="L1010" s="89"/>
      <c r="M1010" s="73"/>
    </row>
    <row r="1011" spans="2:13" ht="21" customHeight="1" outlineLevel="1">
      <c r="B1011" s="73"/>
      <c r="C1011" s="86" t="s">
        <v>460</v>
      </c>
      <c r="D1011" s="73"/>
      <c r="E1011" s="99"/>
      <c r="F1011" s="99"/>
      <c r="G1011" s="99"/>
      <c r="H1011" s="99"/>
      <c r="I1011" s="99"/>
      <c r="J1011" s="99"/>
      <c r="K1011" s="99"/>
      <c r="L1011" s="89"/>
      <c r="M1011" s="73"/>
    </row>
    <row r="1012" spans="2:13" ht="21" customHeight="1" outlineLevel="1">
      <c r="B1012" s="73"/>
      <c r="C1012" s="73"/>
      <c r="D1012" s="73"/>
      <c r="E1012" s="100"/>
      <c r="F1012" s="101"/>
      <c r="G1012" s="100"/>
      <c r="H1012" s="101"/>
      <c r="I1012" s="100"/>
      <c r="J1012" s="102"/>
      <c r="K1012" s="100"/>
      <c r="L1012" s="89"/>
      <c r="M1012" s="73"/>
    </row>
    <row r="1013" spans="2:13" ht="21" customHeight="1" outlineLevel="1">
      <c r="B1013" s="73"/>
      <c r="C1013" s="73"/>
      <c r="D1013" s="73"/>
      <c r="E1013" s="100">
        <v>2024</v>
      </c>
      <c r="F1013" s="101"/>
      <c r="G1013" s="100">
        <v>2025</v>
      </c>
      <c r="H1013" s="101"/>
      <c r="I1013" s="100">
        <v>2026</v>
      </c>
      <c r="J1013" s="102"/>
      <c r="K1013" s="100" t="s">
        <v>407</v>
      </c>
      <c r="L1013" s="89"/>
      <c r="M1013" s="73"/>
    </row>
    <row r="1014" spans="2:13" ht="21" customHeight="1" outlineLevel="1">
      <c r="B1014" s="73"/>
      <c r="C1014" s="95" t="s">
        <v>461</v>
      </c>
      <c r="D1014" s="103"/>
      <c r="E1014" s="110">
        <v>0</v>
      </c>
      <c r="F1014" s="111"/>
      <c r="G1014" s="110">
        <v>0</v>
      </c>
      <c r="H1014" s="112"/>
      <c r="I1014" s="110">
        <v>0</v>
      </c>
      <c r="J1014" s="111"/>
      <c r="K1014" s="113">
        <f t="shared" ref="K1014:K1032" si="12">E1014+G1014+I1014</f>
        <v>0</v>
      </c>
      <c r="L1014" s="89"/>
      <c r="M1014" s="73"/>
    </row>
    <row r="1015" spans="2:13" ht="21" customHeight="1" outlineLevel="1">
      <c r="B1015" s="73"/>
      <c r="C1015" s="90" t="s">
        <v>462</v>
      </c>
      <c r="D1015" s="103"/>
      <c r="E1015" s="110">
        <v>0</v>
      </c>
      <c r="F1015" s="114"/>
      <c r="G1015" s="110">
        <v>0</v>
      </c>
      <c r="H1015" s="112"/>
      <c r="I1015" s="110">
        <v>0</v>
      </c>
      <c r="J1015" s="111"/>
      <c r="K1015" s="113">
        <f t="shared" si="12"/>
        <v>0</v>
      </c>
      <c r="L1015" s="89"/>
      <c r="M1015" s="73"/>
    </row>
    <row r="1016" spans="2:13" ht="21" customHeight="1" outlineLevel="1">
      <c r="B1016" s="73"/>
      <c r="C1016" s="90" t="s">
        <v>463</v>
      </c>
      <c r="D1016" s="103"/>
      <c r="E1016" s="110">
        <v>0</v>
      </c>
      <c r="F1016" s="111"/>
      <c r="G1016" s="110">
        <v>0</v>
      </c>
      <c r="H1016" s="112"/>
      <c r="I1016" s="110">
        <v>0</v>
      </c>
      <c r="J1016" s="111"/>
      <c r="K1016" s="113">
        <f t="shared" si="12"/>
        <v>0</v>
      </c>
      <c r="L1016" s="89"/>
      <c r="M1016" s="73"/>
    </row>
    <row r="1017" spans="2:13" ht="21.75" customHeight="1" outlineLevel="1">
      <c r="B1017" s="73"/>
      <c r="C1017" s="90" t="s">
        <v>464</v>
      </c>
      <c r="D1017" s="103"/>
      <c r="E1017" s="110">
        <v>0</v>
      </c>
      <c r="F1017" s="114"/>
      <c r="G1017" s="110">
        <v>0</v>
      </c>
      <c r="H1017" s="112"/>
      <c r="I1017" s="110">
        <v>0</v>
      </c>
      <c r="J1017" s="111"/>
      <c r="K1017" s="113">
        <f t="shared" si="12"/>
        <v>0</v>
      </c>
      <c r="L1017" s="73"/>
      <c r="M1017" s="73"/>
    </row>
    <row r="1018" spans="2:13" ht="21.75" customHeight="1" outlineLevel="1">
      <c r="B1018" s="73"/>
      <c r="C1018" s="90" t="s">
        <v>465</v>
      </c>
      <c r="D1018" s="103"/>
      <c r="E1018" s="110">
        <v>0</v>
      </c>
      <c r="F1018" s="114"/>
      <c r="G1018" s="110">
        <v>0</v>
      </c>
      <c r="H1018" s="112"/>
      <c r="I1018" s="110">
        <v>0</v>
      </c>
      <c r="J1018" s="111"/>
      <c r="K1018" s="113">
        <f t="shared" si="12"/>
        <v>0</v>
      </c>
      <c r="L1018" s="73"/>
      <c r="M1018" s="73"/>
    </row>
    <row r="1019" spans="2:13" ht="21" customHeight="1" outlineLevel="1">
      <c r="B1019" s="73"/>
      <c r="C1019" s="90" t="s">
        <v>466</v>
      </c>
      <c r="D1019" s="103"/>
      <c r="E1019" s="110">
        <v>0</v>
      </c>
      <c r="F1019" s="111"/>
      <c r="G1019" s="110">
        <v>0</v>
      </c>
      <c r="H1019" s="112"/>
      <c r="I1019" s="110">
        <v>0</v>
      </c>
      <c r="J1019" s="111"/>
      <c r="K1019" s="113">
        <f t="shared" si="12"/>
        <v>0</v>
      </c>
      <c r="L1019" s="73"/>
      <c r="M1019" s="73"/>
    </row>
    <row r="1020" spans="2:13" ht="21.75" customHeight="1" outlineLevel="1">
      <c r="B1020" s="73"/>
      <c r="C1020" s="90" t="s">
        <v>467</v>
      </c>
      <c r="D1020" s="103"/>
      <c r="E1020" s="110">
        <v>0</v>
      </c>
      <c r="F1020" s="114"/>
      <c r="G1020" s="110">
        <v>0</v>
      </c>
      <c r="H1020" s="112"/>
      <c r="I1020" s="110">
        <v>0</v>
      </c>
      <c r="J1020" s="111"/>
      <c r="K1020" s="113">
        <f t="shared" si="12"/>
        <v>0</v>
      </c>
      <c r="L1020" s="73"/>
      <c r="M1020" s="73"/>
    </row>
    <row r="1021" spans="2:13" ht="21.75" customHeight="1" outlineLevel="1">
      <c r="B1021" s="73"/>
      <c r="C1021" s="90" t="s">
        <v>468</v>
      </c>
      <c r="D1021" s="103"/>
      <c r="E1021" s="110">
        <v>0</v>
      </c>
      <c r="F1021" s="114"/>
      <c r="G1021" s="110">
        <v>0</v>
      </c>
      <c r="H1021" s="112"/>
      <c r="I1021" s="110">
        <v>0</v>
      </c>
      <c r="J1021" s="111"/>
      <c r="K1021" s="113">
        <f t="shared" si="12"/>
        <v>0</v>
      </c>
      <c r="L1021" s="73"/>
      <c r="M1021" s="73"/>
    </row>
    <row r="1022" spans="2:13" ht="21.75" customHeight="1" outlineLevel="1">
      <c r="B1022" s="73"/>
      <c r="C1022" s="90" t="s">
        <v>469</v>
      </c>
      <c r="D1022" s="103"/>
      <c r="E1022" s="110">
        <v>0</v>
      </c>
      <c r="F1022" s="114"/>
      <c r="G1022" s="110">
        <v>0</v>
      </c>
      <c r="H1022" s="112"/>
      <c r="I1022" s="110">
        <v>0</v>
      </c>
      <c r="J1022" s="111"/>
      <c r="K1022" s="113">
        <f t="shared" si="12"/>
        <v>0</v>
      </c>
      <c r="L1022" s="73"/>
      <c r="M1022" s="73"/>
    </row>
    <row r="1023" spans="2:13" ht="21" customHeight="1" outlineLevel="1">
      <c r="B1023" s="73"/>
      <c r="C1023" s="115" t="s">
        <v>470</v>
      </c>
      <c r="D1023" s="103"/>
      <c r="E1023" s="110">
        <v>0</v>
      </c>
      <c r="F1023" s="114"/>
      <c r="G1023" s="110">
        <v>0</v>
      </c>
      <c r="H1023" s="112"/>
      <c r="I1023" s="110">
        <v>0</v>
      </c>
      <c r="J1023" s="111"/>
      <c r="K1023" s="113">
        <f t="shared" si="12"/>
        <v>0</v>
      </c>
      <c r="L1023" s="116"/>
      <c r="M1023" s="73"/>
    </row>
    <row r="1024" spans="2:13" ht="21" customHeight="1" outlineLevel="1">
      <c r="B1024" s="73"/>
      <c r="C1024" s="115" t="s">
        <v>471</v>
      </c>
      <c r="D1024" s="103"/>
      <c r="E1024" s="110">
        <v>0</v>
      </c>
      <c r="F1024" s="114"/>
      <c r="G1024" s="110">
        <v>0</v>
      </c>
      <c r="H1024" s="112"/>
      <c r="I1024" s="110">
        <v>0</v>
      </c>
      <c r="J1024" s="111"/>
      <c r="K1024" s="113">
        <f t="shared" si="12"/>
        <v>0</v>
      </c>
      <c r="L1024" s="116"/>
      <c r="M1024" s="73"/>
    </row>
    <row r="1025" spans="2:13" ht="21" customHeight="1" outlineLevel="1">
      <c r="B1025" s="73"/>
      <c r="C1025" s="115" t="s">
        <v>472</v>
      </c>
      <c r="D1025" s="103"/>
      <c r="E1025" s="110">
        <v>0</v>
      </c>
      <c r="F1025" s="114"/>
      <c r="G1025" s="110">
        <v>0</v>
      </c>
      <c r="H1025" s="112"/>
      <c r="I1025" s="110">
        <v>0</v>
      </c>
      <c r="J1025" s="111"/>
      <c r="K1025" s="113">
        <f t="shared" si="12"/>
        <v>0</v>
      </c>
      <c r="L1025" s="116"/>
      <c r="M1025" s="73"/>
    </row>
    <row r="1026" spans="2:13" ht="21" customHeight="1" outlineLevel="1">
      <c r="B1026" s="73"/>
      <c r="C1026" s="115" t="s">
        <v>473</v>
      </c>
      <c r="D1026" s="103"/>
      <c r="E1026" s="110">
        <v>0</v>
      </c>
      <c r="F1026" s="114"/>
      <c r="G1026" s="110">
        <v>0</v>
      </c>
      <c r="H1026" s="112"/>
      <c r="I1026" s="110">
        <v>0</v>
      </c>
      <c r="J1026" s="111"/>
      <c r="K1026" s="113">
        <f t="shared" si="12"/>
        <v>0</v>
      </c>
      <c r="L1026" s="116"/>
      <c r="M1026" s="73"/>
    </row>
    <row r="1027" spans="2:13" ht="21" customHeight="1" outlineLevel="1">
      <c r="B1027" s="73"/>
      <c r="C1027" s="115" t="s">
        <v>474</v>
      </c>
      <c r="D1027" s="103"/>
      <c r="E1027" s="110">
        <v>0</v>
      </c>
      <c r="F1027" s="114"/>
      <c r="G1027" s="110">
        <v>0</v>
      </c>
      <c r="H1027" s="112"/>
      <c r="I1027" s="110">
        <v>0</v>
      </c>
      <c r="J1027" s="111"/>
      <c r="K1027" s="113">
        <f t="shared" si="12"/>
        <v>0</v>
      </c>
      <c r="L1027" s="116"/>
      <c r="M1027" s="73"/>
    </row>
    <row r="1028" spans="2:13" ht="21" customHeight="1" outlineLevel="1">
      <c r="B1028" s="73"/>
      <c r="C1028" s="115" t="s">
        <v>475</v>
      </c>
      <c r="D1028" s="103"/>
      <c r="E1028" s="110">
        <v>0</v>
      </c>
      <c r="F1028" s="114"/>
      <c r="G1028" s="110">
        <v>0</v>
      </c>
      <c r="H1028" s="112"/>
      <c r="I1028" s="110">
        <v>0</v>
      </c>
      <c r="J1028" s="111"/>
      <c r="K1028" s="113">
        <f t="shared" si="12"/>
        <v>0</v>
      </c>
      <c r="L1028" s="116"/>
      <c r="M1028" s="73"/>
    </row>
    <row r="1029" spans="2:13" ht="21" customHeight="1" outlineLevel="1">
      <c r="B1029" s="73"/>
      <c r="C1029" s="115" t="s">
        <v>476</v>
      </c>
      <c r="D1029" s="103"/>
      <c r="E1029" s="110">
        <v>0</v>
      </c>
      <c r="F1029" s="114"/>
      <c r="G1029" s="110">
        <v>0</v>
      </c>
      <c r="H1029" s="112"/>
      <c r="I1029" s="110">
        <v>0</v>
      </c>
      <c r="J1029" s="111"/>
      <c r="K1029" s="113">
        <f t="shared" si="12"/>
        <v>0</v>
      </c>
      <c r="L1029" s="116"/>
      <c r="M1029" s="73"/>
    </row>
    <row r="1030" spans="2:13" ht="21" customHeight="1" outlineLevel="1">
      <c r="B1030" s="73"/>
      <c r="C1030" s="115" t="s">
        <v>477</v>
      </c>
      <c r="D1030" s="103"/>
      <c r="E1030" s="110">
        <v>0</v>
      </c>
      <c r="F1030" s="114"/>
      <c r="G1030" s="110">
        <v>0</v>
      </c>
      <c r="H1030" s="112"/>
      <c r="I1030" s="110">
        <v>0</v>
      </c>
      <c r="J1030" s="111"/>
      <c r="K1030" s="113">
        <f t="shared" si="12"/>
        <v>0</v>
      </c>
      <c r="L1030" s="116"/>
      <c r="M1030" s="73"/>
    </row>
    <row r="1031" spans="2:13" ht="21" customHeight="1" outlineLevel="1">
      <c r="B1031" s="73"/>
      <c r="C1031" s="115" t="s">
        <v>478</v>
      </c>
      <c r="D1031" s="103"/>
      <c r="E1031" s="110">
        <v>0</v>
      </c>
      <c r="F1031" s="114"/>
      <c r="G1031" s="110">
        <v>0</v>
      </c>
      <c r="H1031" s="112"/>
      <c r="I1031" s="110">
        <v>0</v>
      </c>
      <c r="J1031" s="111"/>
      <c r="K1031" s="113">
        <f t="shared" si="12"/>
        <v>0</v>
      </c>
      <c r="L1031" s="116"/>
      <c r="M1031" s="73"/>
    </row>
    <row r="1032" spans="2:13" ht="21" customHeight="1" outlineLevel="1">
      <c r="B1032" s="73"/>
      <c r="C1032" s="115" t="s">
        <v>479</v>
      </c>
      <c r="D1032" s="103"/>
      <c r="E1032" s="110">
        <v>0</v>
      </c>
      <c r="F1032" s="114"/>
      <c r="G1032" s="110">
        <v>0</v>
      </c>
      <c r="H1032" s="112"/>
      <c r="I1032" s="110">
        <v>0</v>
      </c>
      <c r="J1032" s="111"/>
      <c r="K1032" s="113">
        <f t="shared" si="12"/>
        <v>0</v>
      </c>
      <c r="L1032" s="116"/>
      <c r="M1032" s="73"/>
    </row>
    <row r="1033" spans="2:13" ht="21.75" customHeight="1" outlineLevel="1">
      <c r="B1033" s="73"/>
      <c r="C1033" s="90" t="s">
        <v>480</v>
      </c>
      <c r="D1033" s="103"/>
      <c r="E1033" s="117">
        <f>SUM(E1014:E1032)</f>
        <v>0</v>
      </c>
      <c r="F1033" s="111"/>
      <c r="G1033" s="117">
        <f>SUM(G1014:G1032)</f>
        <v>0</v>
      </c>
      <c r="H1033" s="112"/>
      <c r="I1033" s="117">
        <f>SUM(I1014:I1032)</f>
        <v>0</v>
      </c>
      <c r="J1033" s="111"/>
      <c r="K1033" s="117">
        <f>SUM(K1014:K1032)</f>
        <v>0</v>
      </c>
      <c r="L1033" s="89"/>
      <c r="M1033" s="73"/>
    </row>
    <row r="1034" spans="2:13" ht="21" customHeight="1" outlineLevel="1">
      <c r="B1034" s="73"/>
      <c r="C1034" s="109"/>
      <c r="D1034" s="103"/>
      <c r="E1034" s="73"/>
      <c r="F1034" s="73"/>
      <c r="G1034" s="73"/>
      <c r="H1034" s="73"/>
      <c r="I1034" s="73"/>
      <c r="J1034" s="73"/>
      <c r="K1034" s="73"/>
      <c r="L1034" s="89"/>
      <c r="M1034" s="73"/>
    </row>
    <row r="1035" spans="2:13" ht="21" customHeight="1" outlineLevel="1">
      <c r="B1035" s="73"/>
      <c r="C1035" s="73"/>
      <c r="D1035" s="73"/>
      <c r="E1035" s="100">
        <v>2024</v>
      </c>
      <c r="F1035" s="101"/>
      <c r="G1035" s="100">
        <v>2025</v>
      </c>
      <c r="H1035" s="101"/>
      <c r="I1035" s="100">
        <v>2026</v>
      </c>
      <c r="J1035" s="102"/>
      <c r="K1035" s="100" t="s">
        <v>407</v>
      </c>
      <c r="L1035" s="89"/>
      <c r="M1035" s="73"/>
    </row>
    <row r="1036" spans="2:13" ht="21" customHeight="1" outlineLevel="1">
      <c r="B1036" s="73"/>
      <c r="C1036" s="95" t="s">
        <v>481</v>
      </c>
      <c r="D1036" s="103"/>
      <c r="E1036" s="110">
        <v>0</v>
      </c>
      <c r="F1036" s="111"/>
      <c r="G1036" s="110">
        <v>0</v>
      </c>
      <c r="H1036" s="112"/>
      <c r="I1036" s="110">
        <v>0</v>
      </c>
      <c r="J1036" s="111"/>
      <c r="K1036" s="113">
        <f t="shared" ref="K1036:K1044" si="13">E1036+G1036+I1036</f>
        <v>0</v>
      </c>
      <c r="L1036" s="89"/>
      <c r="M1036" s="73"/>
    </row>
    <row r="1037" spans="2:13" ht="21" customHeight="1" outlineLevel="1">
      <c r="B1037" s="73"/>
      <c r="C1037" s="90" t="s">
        <v>482</v>
      </c>
      <c r="D1037" s="103"/>
      <c r="E1037" s="110">
        <v>0</v>
      </c>
      <c r="F1037" s="114"/>
      <c r="G1037" s="110">
        <v>0</v>
      </c>
      <c r="H1037" s="112"/>
      <c r="I1037" s="110">
        <v>0</v>
      </c>
      <c r="J1037" s="111"/>
      <c r="K1037" s="113">
        <f t="shared" si="13"/>
        <v>0</v>
      </c>
      <c r="L1037" s="89"/>
      <c r="M1037" s="73"/>
    </row>
    <row r="1038" spans="2:13" ht="21" customHeight="1" outlineLevel="1">
      <c r="B1038" s="73"/>
      <c r="C1038" s="90" t="s">
        <v>483</v>
      </c>
      <c r="D1038" s="103"/>
      <c r="E1038" s="110">
        <v>0</v>
      </c>
      <c r="F1038" s="114"/>
      <c r="G1038" s="110">
        <v>0</v>
      </c>
      <c r="H1038" s="112"/>
      <c r="I1038" s="110">
        <v>0</v>
      </c>
      <c r="J1038" s="111"/>
      <c r="K1038" s="113">
        <f t="shared" si="13"/>
        <v>0</v>
      </c>
      <c r="L1038" s="73"/>
      <c r="M1038" s="73"/>
    </row>
    <row r="1039" spans="2:13" ht="21" customHeight="1" outlineLevel="1">
      <c r="B1039" s="73"/>
      <c r="C1039" s="90" t="s">
        <v>484</v>
      </c>
      <c r="D1039" s="103"/>
      <c r="E1039" s="110">
        <v>0</v>
      </c>
      <c r="F1039" s="111"/>
      <c r="G1039" s="110">
        <v>0</v>
      </c>
      <c r="H1039" s="112"/>
      <c r="I1039" s="110">
        <v>0</v>
      </c>
      <c r="J1039" s="111"/>
      <c r="K1039" s="113">
        <f t="shared" si="13"/>
        <v>0</v>
      </c>
      <c r="L1039" s="89"/>
      <c r="M1039" s="73"/>
    </row>
    <row r="1040" spans="2:13" ht="21" customHeight="1" outlineLevel="1">
      <c r="B1040" s="73"/>
      <c r="C1040" s="90" t="s">
        <v>485</v>
      </c>
      <c r="D1040" s="103"/>
      <c r="E1040" s="110">
        <v>0</v>
      </c>
      <c r="F1040" s="114"/>
      <c r="G1040" s="110">
        <v>0</v>
      </c>
      <c r="H1040" s="112"/>
      <c r="I1040" s="110">
        <v>0</v>
      </c>
      <c r="J1040" s="111"/>
      <c r="K1040" s="113">
        <f t="shared" si="13"/>
        <v>0</v>
      </c>
      <c r="L1040" s="116"/>
      <c r="M1040" s="73"/>
    </row>
    <row r="1041" spans="2:13" ht="21" customHeight="1" outlineLevel="1">
      <c r="B1041" s="73"/>
      <c r="C1041" s="90" t="s">
        <v>486</v>
      </c>
      <c r="D1041" s="103"/>
      <c r="E1041" s="110">
        <v>0</v>
      </c>
      <c r="F1041" s="114"/>
      <c r="G1041" s="110">
        <v>0</v>
      </c>
      <c r="H1041" s="112"/>
      <c r="I1041" s="110">
        <v>0</v>
      </c>
      <c r="J1041" s="111"/>
      <c r="K1041" s="113">
        <f t="shared" si="13"/>
        <v>0</v>
      </c>
      <c r="L1041" s="116"/>
      <c r="M1041" s="73"/>
    </row>
    <row r="1042" spans="2:13" ht="21" customHeight="1" outlineLevel="1">
      <c r="B1042" s="73"/>
      <c r="C1042" s="90" t="s">
        <v>487</v>
      </c>
      <c r="D1042" s="103"/>
      <c r="E1042" s="110">
        <v>0</v>
      </c>
      <c r="F1042" s="114"/>
      <c r="G1042" s="110">
        <v>0</v>
      </c>
      <c r="H1042" s="112"/>
      <c r="I1042" s="110">
        <v>0</v>
      </c>
      <c r="J1042" s="111"/>
      <c r="K1042" s="113">
        <f t="shared" si="13"/>
        <v>0</v>
      </c>
      <c r="L1042" s="116"/>
      <c r="M1042" s="73"/>
    </row>
    <row r="1043" spans="2:13" ht="21" customHeight="1" outlineLevel="1">
      <c r="B1043" s="73"/>
      <c r="C1043" s="90" t="s">
        <v>488</v>
      </c>
      <c r="D1043" s="103"/>
      <c r="E1043" s="110">
        <v>0</v>
      </c>
      <c r="F1043" s="114"/>
      <c r="G1043" s="110">
        <v>0</v>
      </c>
      <c r="H1043" s="112"/>
      <c r="I1043" s="110">
        <v>0</v>
      </c>
      <c r="J1043" s="111"/>
      <c r="K1043" s="113">
        <f t="shared" si="13"/>
        <v>0</v>
      </c>
      <c r="L1043" s="116"/>
      <c r="M1043" s="73"/>
    </row>
    <row r="1044" spans="2:13" ht="21.75" customHeight="1" outlineLevel="1">
      <c r="B1044" s="73"/>
      <c r="C1044" s="90" t="s">
        <v>480</v>
      </c>
      <c r="D1044" s="103"/>
      <c r="E1044" s="117">
        <f>SUM(E1036:E1043)</f>
        <v>0</v>
      </c>
      <c r="F1044" s="111"/>
      <c r="G1044" s="117">
        <f>SUM(G1036:G1043)</f>
        <v>0</v>
      </c>
      <c r="H1044" s="112"/>
      <c r="I1044" s="117">
        <f>SUM(I1036:I1043)</f>
        <v>0</v>
      </c>
      <c r="J1044" s="111"/>
      <c r="K1044" s="117">
        <f t="shared" si="13"/>
        <v>0</v>
      </c>
      <c r="L1044" s="89"/>
      <c r="M1044" s="73"/>
    </row>
    <row r="1045" spans="2:13" ht="21" customHeight="1" outlineLevel="1">
      <c r="B1045" s="73"/>
      <c r="C1045" s="89"/>
      <c r="D1045" s="103"/>
      <c r="E1045" s="89"/>
      <c r="F1045" s="89"/>
      <c r="G1045" s="89"/>
      <c r="H1045" s="89"/>
      <c r="I1045" s="89"/>
      <c r="J1045" s="89"/>
      <c r="K1045" s="89"/>
      <c r="L1045" s="89"/>
      <c r="M1045" s="73"/>
    </row>
    <row r="1046" spans="2:13" ht="36" outlineLevel="1">
      <c r="B1046" s="73"/>
      <c r="C1046" s="93" t="s">
        <v>490</v>
      </c>
      <c r="D1046" s="89"/>
      <c r="E1046" s="93" t="str">
        <f>IF(K1017&gt;0,"Si","No")</f>
        <v>No</v>
      </c>
      <c r="F1046" s="89"/>
      <c r="G1046" s="89"/>
      <c r="H1046" s="89"/>
      <c r="I1046" s="89"/>
      <c r="J1046" s="89"/>
      <c r="K1046" s="89"/>
      <c r="L1046" s="89"/>
      <c r="M1046" s="73"/>
    </row>
    <row r="1047" spans="2:13" ht="36" outlineLevel="1">
      <c r="B1047" s="73"/>
      <c r="C1047" s="93" t="s">
        <v>491</v>
      </c>
      <c r="D1047" s="89"/>
      <c r="E1047" s="93" t="str">
        <f>IF(K1018&gt;0,"Si","No")</f>
        <v>No</v>
      </c>
      <c r="F1047" s="89"/>
      <c r="G1047" s="89"/>
      <c r="H1047" s="89"/>
      <c r="I1047" s="89"/>
      <c r="J1047" s="89"/>
      <c r="K1047" s="89"/>
      <c r="L1047" s="89"/>
      <c r="M1047" s="73"/>
    </row>
    <row r="1048" spans="2:13" ht="21" customHeight="1" outlineLevel="1">
      <c r="B1048" s="73"/>
      <c r="C1048" s="89"/>
      <c r="D1048" s="89"/>
      <c r="E1048" s="89"/>
      <c r="F1048" s="89"/>
      <c r="G1048" s="73"/>
      <c r="H1048" s="73"/>
      <c r="I1048" s="73"/>
      <c r="J1048" s="89"/>
      <c r="K1048" s="73"/>
      <c r="L1048" s="89"/>
      <c r="M1048" s="73"/>
    </row>
    <row r="1049" spans="2:13" ht="20.25" outlineLevel="1">
      <c r="B1049" s="73"/>
      <c r="C1049" s="86" t="s">
        <v>492</v>
      </c>
      <c r="D1049" s="73"/>
      <c r="E1049" s="98"/>
      <c r="F1049" s="99"/>
      <c r="G1049" s="99"/>
      <c r="H1049" s="99"/>
      <c r="I1049" s="99"/>
      <c r="J1049" s="99"/>
      <c r="K1049" s="99"/>
      <c r="L1049" s="89"/>
      <c r="M1049" s="73"/>
    </row>
    <row r="1050" spans="2:13" ht="21" customHeight="1" outlineLevel="1">
      <c r="B1050" s="73"/>
      <c r="C1050" s="73"/>
      <c r="D1050" s="73"/>
      <c r="E1050" s="100"/>
      <c r="F1050" s="101"/>
      <c r="G1050" s="100"/>
      <c r="H1050" s="101"/>
      <c r="I1050" s="100"/>
      <c r="J1050" s="102"/>
      <c r="K1050" s="100"/>
      <c r="L1050" s="89"/>
      <c r="M1050" s="73"/>
    </row>
    <row r="1051" spans="2:13" ht="21" customHeight="1" outlineLevel="1">
      <c r="B1051" s="73"/>
      <c r="C1051" s="73"/>
      <c r="D1051" s="73"/>
      <c r="E1051" s="100">
        <v>2024</v>
      </c>
      <c r="F1051" s="101"/>
      <c r="G1051" s="100">
        <v>2025</v>
      </c>
      <c r="H1051" s="101"/>
      <c r="I1051" s="100">
        <v>2026</v>
      </c>
      <c r="J1051" s="102"/>
      <c r="K1051" s="100" t="s">
        <v>407</v>
      </c>
      <c r="L1051" s="89"/>
      <c r="M1051" s="73"/>
    </row>
    <row r="1052" spans="2:13" ht="21" customHeight="1" outlineLevel="1">
      <c r="B1052" s="73"/>
      <c r="C1052" s="95" t="s">
        <v>493</v>
      </c>
      <c r="D1052" s="103"/>
      <c r="E1052" s="105"/>
      <c r="F1052" s="103"/>
      <c r="G1052" s="105"/>
      <c r="H1052" s="118"/>
      <c r="I1052" s="105"/>
      <c r="J1052" s="103"/>
      <c r="K1052" s="104" t="s">
        <v>495</v>
      </c>
      <c r="L1052" s="89"/>
      <c r="M1052" s="73"/>
    </row>
    <row r="1053" spans="2:13" ht="21" customHeight="1" outlineLevel="1">
      <c r="B1053" s="73"/>
      <c r="C1053" s="95" t="s">
        <v>496</v>
      </c>
      <c r="D1053" s="103"/>
      <c r="E1053" s="110"/>
      <c r="F1053" s="111"/>
      <c r="G1053" s="110"/>
      <c r="H1053" s="119"/>
      <c r="I1053" s="110"/>
      <c r="J1053" s="111"/>
      <c r="K1053" s="113" t="s">
        <v>495</v>
      </c>
      <c r="L1053" s="89"/>
      <c r="M1053" s="73"/>
    </row>
    <row r="1054" spans="2:13" ht="21" customHeight="1" outlineLevel="1">
      <c r="B1054" s="73"/>
      <c r="C1054" s="90" t="s">
        <v>498</v>
      </c>
      <c r="D1054" s="103"/>
      <c r="E1054" s="120">
        <v>0</v>
      </c>
      <c r="F1054" s="121"/>
      <c r="G1054" s="120">
        <v>0</v>
      </c>
      <c r="H1054" s="122"/>
      <c r="I1054" s="120">
        <v>0</v>
      </c>
      <c r="J1054" s="123"/>
      <c r="K1054" s="124">
        <f>E1054+G1054+I1054</f>
        <v>0</v>
      </c>
      <c r="L1054" s="73"/>
      <c r="M1054" s="73"/>
    </row>
    <row r="1055" spans="2:13" ht="21" customHeight="1" outlineLevel="1">
      <c r="B1055" s="73"/>
      <c r="C1055" s="90" t="s">
        <v>499</v>
      </c>
      <c r="D1055" s="103"/>
      <c r="E1055" s="110"/>
      <c r="F1055" s="111"/>
      <c r="G1055" s="110"/>
      <c r="H1055" s="119"/>
      <c r="I1055" s="110"/>
      <c r="J1055" s="111"/>
      <c r="K1055" s="113" t="s">
        <v>495</v>
      </c>
      <c r="L1055" s="89"/>
      <c r="M1055" s="73"/>
    </row>
    <row r="1056" spans="2:13" ht="21" customHeight="1" outlineLevel="1">
      <c r="B1056" s="73"/>
      <c r="C1056" s="90" t="s">
        <v>500</v>
      </c>
      <c r="D1056" s="103"/>
      <c r="E1056" s="105"/>
      <c r="F1056" s="125"/>
      <c r="G1056" s="105"/>
      <c r="H1056" s="126"/>
      <c r="I1056" s="105"/>
      <c r="J1056" s="111"/>
      <c r="K1056" s="113" t="s">
        <v>495</v>
      </c>
      <c r="L1056" s="116"/>
      <c r="M1056" s="73"/>
    </row>
    <row r="1057" spans="2:13" outlineLevel="1">
      <c r="B1057" s="73"/>
      <c r="C1057" s="90" t="s">
        <v>501</v>
      </c>
      <c r="D1057" s="103"/>
      <c r="E1057" s="127"/>
      <c r="F1057" s="125"/>
      <c r="G1057" s="105"/>
      <c r="H1057" s="126"/>
      <c r="I1057" s="105"/>
      <c r="J1057" s="111"/>
      <c r="K1057" s="113" t="s">
        <v>495</v>
      </c>
      <c r="L1057" s="116"/>
      <c r="M1057" s="73"/>
    </row>
    <row r="1058" spans="2:13" ht="21" customHeight="1" outlineLevel="1">
      <c r="B1058" s="73"/>
      <c r="C1058" s="90" t="s">
        <v>503</v>
      </c>
      <c r="D1058" s="103"/>
      <c r="E1058" s="105"/>
      <c r="F1058" s="125"/>
      <c r="G1058" s="105"/>
      <c r="H1058" s="126"/>
      <c r="I1058" s="105"/>
      <c r="J1058" s="111"/>
      <c r="K1058" s="124" t="s">
        <v>495</v>
      </c>
      <c r="L1058" s="89"/>
      <c r="M1058" s="73"/>
    </row>
    <row r="1059" spans="2:13" ht="21" customHeight="1" outlineLevel="1">
      <c r="B1059" s="73"/>
      <c r="C1059" s="90" t="s">
        <v>504</v>
      </c>
      <c r="D1059" s="103"/>
      <c r="E1059" s="110"/>
      <c r="F1059" s="111"/>
      <c r="G1059" s="110"/>
      <c r="H1059" s="119"/>
      <c r="I1059" s="110"/>
      <c r="J1059" s="111"/>
      <c r="K1059" s="113" t="s">
        <v>495</v>
      </c>
      <c r="L1059" s="89"/>
      <c r="M1059" s="73"/>
    </row>
    <row r="1060" spans="2:13" ht="21.75" customHeight="1" outlineLevel="1">
      <c r="B1060" s="73"/>
      <c r="C1060" s="90" t="s">
        <v>506</v>
      </c>
      <c r="D1060" s="103"/>
      <c r="E1060" s="120">
        <v>0</v>
      </c>
      <c r="F1060" s="121"/>
      <c r="G1060" s="120">
        <v>0</v>
      </c>
      <c r="H1060" s="122"/>
      <c r="I1060" s="120">
        <v>0</v>
      </c>
      <c r="J1060" s="123"/>
      <c r="K1060" s="124">
        <f>E1060+G1060+I1060</f>
        <v>0</v>
      </c>
      <c r="L1060" s="73"/>
      <c r="M1060" s="73"/>
    </row>
    <row r="1061" spans="2:13" ht="21.75" customHeight="1" outlineLevel="1">
      <c r="B1061" s="73"/>
      <c r="C1061" s="90" t="s">
        <v>507</v>
      </c>
      <c r="D1061" s="103"/>
      <c r="E1061" s="128">
        <v>0</v>
      </c>
      <c r="F1061" s="129"/>
      <c r="G1061" s="128">
        <v>0</v>
      </c>
      <c r="H1061" s="142"/>
      <c r="I1061" s="128">
        <v>0</v>
      </c>
      <c r="J1061" s="130"/>
      <c r="K1061" s="131">
        <f>E1061+G1061+I1061</f>
        <v>0</v>
      </c>
      <c r="L1061" s="89"/>
      <c r="M1061" s="73"/>
    </row>
    <row r="1062" spans="2:13" ht="21" customHeight="1" outlineLevel="1">
      <c r="B1062" s="73"/>
      <c r="C1062" s="109"/>
      <c r="D1062" s="103"/>
      <c r="E1062" s="130"/>
      <c r="F1062" s="130"/>
      <c r="G1062" s="130"/>
      <c r="H1062" s="132"/>
      <c r="I1062" s="130"/>
      <c r="J1062" s="130"/>
      <c r="K1062" s="130"/>
      <c r="L1062" s="89"/>
      <c r="M1062" s="73"/>
    </row>
    <row r="1063" spans="2:13" ht="21" customHeight="1" outlineLevel="1">
      <c r="B1063" s="73"/>
      <c r="C1063" s="109"/>
      <c r="D1063" s="103"/>
      <c r="E1063" s="98"/>
      <c r="F1063" s="73"/>
      <c r="G1063" s="73"/>
      <c r="H1063" s="73"/>
      <c r="I1063" s="73"/>
      <c r="J1063" s="73"/>
      <c r="K1063" s="73"/>
      <c r="L1063" s="89"/>
      <c r="M1063" s="73"/>
    </row>
    <row r="1064" spans="2:13" ht="21" customHeight="1" outlineLevel="1">
      <c r="B1064" s="73"/>
      <c r="C1064" s="86" t="s">
        <v>508</v>
      </c>
      <c r="D1064" s="116"/>
      <c r="E1064" s="116"/>
      <c r="F1064" s="116"/>
      <c r="G1064" s="73"/>
      <c r="H1064" s="73"/>
      <c r="I1064" s="73"/>
      <c r="J1064" s="116"/>
      <c r="K1064" s="73"/>
      <c r="L1064" s="116"/>
      <c r="M1064" s="73"/>
    </row>
    <row r="1065" spans="2:13" ht="21" customHeight="1" outlineLevel="1">
      <c r="B1065" s="73"/>
      <c r="C1065" s="89"/>
      <c r="D1065" s="89"/>
      <c r="E1065" s="89"/>
      <c r="F1065" s="89"/>
      <c r="G1065" s="73"/>
      <c r="H1065" s="73"/>
      <c r="I1065" s="73"/>
      <c r="J1065" s="89"/>
      <c r="K1065" s="73"/>
      <c r="L1065" s="89"/>
      <c r="M1065" s="73"/>
    </row>
    <row r="1066" spans="2:13" ht="21" customHeight="1" outlineLevel="1">
      <c r="B1066" s="73"/>
      <c r="C1066" s="133" t="s">
        <v>509</v>
      </c>
      <c r="D1066" s="89"/>
      <c r="E1066" s="89"/>
      <c r="F1066" s="89"/>
      <c r="G1066" s="73"/>
      <c r="H1066" s="73"/>
      <c r="I1066" s="73"/>
      <c r="J1066" s="73"/>
      <c r="K1066" s="73"/>
      <c r="L1066" s="89"/>
      <c r="M1066" s="73"/>
    </row>
    <row r="1067" spans="2:13" ht="21" customHeight="1" outlineLevel="1" thickBot="1">
      <c r="B1067" s="73"/>
      <c r="C1067" s="89"/>
      <c r="D1067" s="89"/>
      <c r="E1067" s="89"/>
      <c r="F1067" s="89"/>
      <c r="G1067" s="73"/>
      <c r="H1067" s="73"/>
      <c r="I1067" s="73"/>
      <c r="J1067" s="89"/>
      <c r="K1067" s="73"/>
      <c r="L1067" s="89"/>
      <c r="M1067" s="73"/>
    </row>
    <row r="1068" spans="2:13" ht="21" customHeight="1" outlineLevel="1" thickBot="1">
      <c r="B1068" s="73"/>
      <c r="C1068" s="480"/>
      <c r="D1068" s="480"/>
      <c r="E1068" s="480"/>
      <c r="F1068" s="480"/>
      <c r="G1068" s="480"/>
      <c r="H1068" s="480"/>
      <c r="I1068" s="480"/>
      <c r="J1068" s="480"/>
      <c r="K1068" s="480"/>
      <c r="L1068" s="89"/>
      <c r="M1068" s="73"/>
    </row>
    <row r="1069" spans="2:13" ht="21" customHeight="1" outlineLevel="1" thickBot="1">
      <c r="B1069" s="73"/>
      <c r="C1069" s="480"/>
      <c r="D1069" s="480"/>
      <c r="E1069" s="480"/>
      <c r="F1069" s="480"/>
      <c r="G1069" s="480"/>
      <c r="H1069" s="480"/>
      <c r="I1069" s="480"/>
      <c r="J1069" s="480"/>
      <c r="K1069" s="480"/>
      <c r="L1069" s="73"/>
      <c r="M1069" s="73"/>
    </row>
    <row r="1070" spans="2:13" ht="21" customHeight="1" outlineLevel="1" thickBot="1">
      <c r="B1070" s="73"/>
      <c r="C1070" s="480"/>
      <c r="D1070" s="480"/>
      <c r="E1070" s="480"/>
      <c r="F1070" s="480"/>
      <c r="G1070" s="480"/>
      <c r="H1070" s="480"/>
      <c r="I1070" s="480"/>
      <c r="J1070" s="480"/>
      <c r="K1070" s="480"/>
      <c r="L1070" s="73"/>
      <c r="M1070" s="73"/>
    </row>
    <row r="1071" spans="2:13" ht="21" customHeight="1" outlineLevel="1" thickBot="1">
      <c r="B1071" s="73"/>
      <c r="C1071" s="480"/>
      <c r="D1071" s="480"/>
      <c r="E1071" s="480"/>
      <c r="F1071" s="480"/>
      <c r="G1071" s="480"/>
      <c r="H1071" s="480"/>
      <c r="I1071" s="480"/>
      <c r="J1071" s="480"/>
      <c r="K1071" s="480"/>
      <c r="L1071" s="73"/>
      <c r="M1071" s="73"/>
    </row>
    <row r="1072" spans="2:13" ht="21" customHeight="1" outlineLevel="1" thickBot="1">
      <c r="B1072" s="73"/>
      <c r="C1072" s="480"/>
      <c r="D1072" s="480"/>
      <c r="E1072" s="480"/>
      <c r="F1072" s="480"/>
      <c r="G1072" s="480"/>
      <c r="H1072" s="480"/>
      <c r="I1072" s="480"/>
      <c r="J1072" s="480"/>
      <c r="K1072" s="480"/>
      <c r="L1072" s="73"/>
      <c r="M1072" s="73"/>
    </row>
    <row r="1073" spans="2:13" ht="21" customHeight="1" outlineLevel="1" thickBot="1">
      <c r="B1073" s="73"/>
      <c r="C1073" s="480"/>
      <c r="D1073" s="480"/>
      <c r="E1073" s="480"/>
      <c r="F1073" s="480"/>
      <c r="G1073" s="480"/>
      <c r="H1073" s="480"/>
      <c r="I1073" s="480"/>
      <c r="J1073" s="480"/>
      <c r="K1073" s="480"/>
      <c r="L1073" s="73"/>
      <c r="M1073" s="73"/>
    </row>
    <row r="1074" spans="2:13" ht="21" customHeight="1" outlineLevel="1" thickBot="1">
      <c r="B1074" s="73"/>
      <c r="C1074" s="480"/>
      <c r="D1074" s="480"/>
      <c r="E1074" s="480"/>
      <c r="F1074" s="480"/>
      <c r="G1074" s="480"/>
      <c r="H1074" s="480"/>
      <c r="I1074" s="480"/>
      <c r="J1074" s="480"/>
      <c r="K1074" s="480"/>
      <c r="L1074" s="73"/>
      <c r="M1074" s="73"/>
    </row>
    <row r="1075" spans="2:13" ht="21" customHeight="1" outlineLevel="1" thickBot="1">
      <c r="B1075" s="73"/>
      <c r="C1075" s="480"/>
      <c r="D1075" s="480"/>
      <c r="E1075" s="480"/>
      <c r="F1075" s="480"/>
      <c r="G1075" s="480"/>
      <c r="H1075" s="480"/>
      <c r="I1075" s="480"/>
      <c r="J1075" s="480"/>
      <c r="K1075" s="480"/>
      <c r="L1075" s="73"/>
      <c r="M1075" s="73"/>
    </row>
    <row r="1076" spans="2:13" ht="21" customHeight="1" outlineLevel="1" thickBot="1">
      <c r="B1076" s="73"/>
      <c r="C1076" s="480"/>
      <c r="D1076" s="480"/>
      <c r="E1076" s="480"/>
      <c r="F1076" s="480"/>
      <c r="G1076" s="480"/>
      <c r="H1076" s="480"/>
      <c r="I1076" s="480"/>
      <c r="J1076" s="480"/>
      <c r="K1076" s="480"/>
      <c r="L1076" s="73"/>
      <c r="M1076" s="73"/>
    </row>
    <row r="1077" spans="2:13" ht="21" customHeight="1" outlineLevel="1" thickBot="1">
      <c r="B1077" s="73"/>
      <c r="C1077" s="480"/>
      <c r="D1077" s="480"/>
      <c r="E1077" s="480"/>
      <c r="F1077" s="480"/>
      <c r="G1077" s="480"/>
      <c r="H1077" s="480"/>
      <c r="I1077" s="480"/>
      <c r="J1077" s="480"/>
      <c r="K1077" s="480"/>
      <c r="L1077" s="73"/>
      <c r="M1077" s="73"/>
    </row>
    <row r="1078" spans="2:13" ht="21" customHeight="1" outlineLevel="1" thickBot="1">
      <c r="B1078" s="73"/>
      <c r="C1078" s="480"/>
      <c r="D1078" s="480"/>
      <c r="E1078" s="480"/>
      <c r="F1078" s="480"/>
      <c r="G1078" s="480"/>
      <c r="H1078" s="480"/>
      <c r="I1078" s="480"/>
      <c r="J1078" s="480"/>
      <c r="K1078" s="480"/>
      <c r="L1078" s="73"/>
      <c r="M1078" s="73"/>
    </row>
    <row r="1079" spans="2:13" ht="21" customHeight="1" outlineLevel="1" thickBot="1">
      <c r="B1079" s="73"/>
      <c r="C1079" s="480"/>
      <c r="D1079" s="480"/>
      <c r="E1079" s="480"/>
      <c r="F1079" s="480"/>
      <c r="G1079" s="480"/>
      <c r="H1079" s="480"/>
      <c r="I1079" s="480"/>
      <c r="J1079" s="480"/>
      <c r="K1079" s="480"/>
      <c r="L1079" s="73"/>
      <c r="M1079" s="73"/>
    </row>
    <row r="1080" spans="2:13" ht="21" customHeight="1" outlineLevel="1" thickBot="1">
      <c r="B1080" s="73"/>
      <c r="C1080" s="480"/>
      <c r="D1080" s="480"/>
      <c r="E1080" s="480"/>
      <c r="F1080" s="480"/>
      <c r="G1080" s="480"/>
      <c r="H1080" s="480"/>
      <c r="I1080" s="480"/>
      <c r="J1080" s="480"/>
      <c r="K1080" s="480"/>
      <c r="L1080" s="73"/>
      <c r="M1080" s="73"/>
    </row>
    <row r="1081" spans="2:13" ht="21" customHeight="1" outlineLevel="1" thickBot="1">
      <c r="B1081" s="73"/>
      <c r="C1081" s="480"/>
      <c r="D1081" s="480"/>
      <c r="E1081" s="480"/>
      <c r="F1081" s="480"/>
      <c r="G1081" s="480"/>
      <c r="H1081" s="480"/>
      <c r="I1081" s="480"/>
      <c r="J1081" s="480"/>
      <c r="K1081" s="480"/>
      <c r="L1081" s="73"/>
      <c r="M1081" s="73"/>
    </row>
    <row r="1082" spans="2:13" ht="21" customHeight="1" outlineLevel="1" thickBot="1">
      <c r="B1082" s="73"/>
      <c r="C1082" s="480"/>
      <c r="D1082" s="480"/>
      <c r="E1082" s="480"/>
      <c r="F1082" s="480"/>
      <c r="G1082" s="480"/>
      <c r="H1082" s="480"/>
      <c r="I1082" s="480"/>
      <c r="J1082" s="480"/>
      <c r="K1082" s="480"/>
      <c r="L1082" s="73"/>
      <c r="M1082" s="73"/>
    </row>
    <row r="1083" spans="2:13" ht="21" customHeight="1" outlineLevel="1" thickBot="1">
      <c r="B1083" s="73"/>
      <c r="C1083" s="480"/>
      <c r="D1083" s="480"/>
      <c r="E1083" s="480"/>
      <c r="F1083" s="480"/>
      <c r="G1083" s="480"/>
      <c r="H1083" s="480"/>
      <c r="I1083" s="480"/>
      <c r="J1083" s="480"/>
      <c r="K1083" s="480"/>
      <c r="L1083" s="73"/>
      <c r="M1083" s="73"/>
    </row>
    <row r="1084" spans="2:13" ht="21" customHeight="1" outlineLevel="1" thickBot="1">
      <c r="B1084" s="73"/>
      <c r="C1084" s="480"/>
      <c r="D1084" s="480"/>
      <c r="E1084" s="480"/>
      <c r="F1084" s="480"/>
      <c r="G1084" s="480"/>
      <c r="H1084" s="480"/>
      <c r="I1084" s="480"/>
      <c r="J1084" s="480"/>
      <c r="K1084" s="480"/>
      <c r="L1084" s="73"/>
      <c r="M1084" s="73"/>
    </row>
    <row r="1085" spans="2:13" ht="21" customHeight="1" outlineLevel="1" thickBot="1">
      <c r="B1085" s="73"/>
      <c r="C1085" s="480"/>
      <c r="D1085" s="480"/>
      <c r="E1085" s="480"/>
      <c r="F1085" s="480"/>
      <c r="G1085" s="480"/>
      <c r="H1085" s="480"/>
      <c r="I1085" s="480"/>
      <c r="J1085" s="480"/>
      <c r="K1085" s="480"/>
      <c r="L1085" s="73"/>
      <c r="M1085" s="73"/>
    </row>
    <row r="1086" spans="2:13" ht="21" customHeight="1" outlineLevel="1">
      <c r="B1086" s="73"/>
      <c r="C1086" s="134"/>
      <c r="D1086" s="73"/>
      <c r="E1086" s="134"/>
      <c r="F1086" s="73"/>
      <c r="G1086" s="73"/>
      <c r="H1086" s="73"/>
      <c r="I1086" s="135"/>
      <c r="J1086" s="136"/>
      <c r="K1086" s="137"/>
      <c r="L1086" s="73"/>
      <c r="M1086" s="73"/>
    </row>
    <row r="1087" spans="2:13" ht="21" customHeight="1" outlineLevel="1">
      <c r="B1087" s="73"/>
      <c r="C1087" s="133" t="s">
        <v>511</v>
      </c>
      <c r="D1087" s="73"/>
      <c r="E1087" s="134"/>
      <c r="F1087" s="73"/>
      <c r="G1087" s="73"/>
      <c r="H1087" s="73"/>
      <c r="I1087" s="135"/>
      <c r="J1087" s="136"/>
      <c r="K1087" s="137"/>
      <c r="L1087" s="73"/>
      <c r="M1087" s="73"/>
    </row>
    <row r="1088" spans="2:13" ht="21" customHeight="1" outlineLevel="1" thickBot="1">
      <c r="B1088" s="73"/>
      <c r="C1088" s="73"/>
      <c r="D1088" s="73"/>
      <c r="E1088" s="83"/>
      <c r="F1088" s="73"/>
      <c r="G1088" s="73"/>
      <c r="H1088" s="73"/>
      <c r="I1088" s="73"/>
      <c r="J1088" s="73"/>
      <c r="K1088" s="73"/>
      <c r="L1088" s="73"/>
      <c r="M1088" s="73"/>
    </row>
    <row r="1089" spans="2:13" ht="21" customHeight="1" outlineLevel="1" thickBot="1">
      <c r="B1089" s="73"/>
      <c r="C1089" s="494"/>
      <c r="D1089" s="494"/>
      <c r="E1089" s="494"/>
      <c r="F1089" s="494"/>
      <c r="G1089" s="494"/>
      <c r="H1089" s="494"/>
      <c r="I1089" s="494"/>
      <c r="J1089" s="494"/>
      <c r="K1089" s="494"/>
      <c r="L1089" s="73"/>
      <c r="M1089" s="73"/>
    </row>
    <row r="1090" spans="2:13" ht="21" customHeight="1" outlineLevel="1" thickBot="1">
      <c r="B1090" s="73"/>
      <c r="C1090" s="494"/>
      <c r="D1090" s="494"/>
      <c r="E1090" s="494"/>
      <c r="F1090" s="494"/>
      <c r="G1090" s="494"/>
      <c r="H1090" s="494"/>
      <c r="I1090" s="494"/>
      <c r="J1090" s="494"/>
      <c r="K1090" s="494"/>
      <c r="L1090" s="73"/>
      <c r="M1090" s="73"/>
    </row>
    <row r="1091" spans="2:13" ht="21" customHeight="1" outlineLevel="1" thickBot="1">
      <c r="B1091" s="73"/>
      <c r="C1091" s="494"/>
      <c r="D1091" s="494"/>
      <c r="E1091" s="494"/>
      <c r="F1091" s="494"/>
      <c r="G1091" s="494"/>
      <c r="H1091" s="494"/>
      <c r="I1091" s="494"/>
      <c r="J1091" s="494"/>
      <c r="K1091" s="494"/>
      <c r="L1091" s="73"/>
      <c r="M1091" s="73"/>
    </row>
    <row r="1092" spans="2:13" ht="21" customHeight="1" outlineLevel="1" thickBot="1">
      <c r="B1092" s="73"/>
      <c r="C1092" s="494"/>
      <c r="D1092" s="494"/>
      <c r="E1092" s="494"/>
      <c r="F1092" s="494"/>
      <c r="G1092" s="494"/>
      <c r="H1092" s="494"/>
      <c r="I1092" s="494"/>
      <c r="J1092" s="494"/>
      <c r="K1092" s="494"/>
      <c r="L1092" s="73"/>
      <c r="M1092" s="73"/>
    </row>
    <row r="1093" spans="2:13" ht="21" customHeight="1" outlineLevel="1" thickBot="1">
      <c r="B1093" s="73"/>
      <c r="C1093" s="494"/>
      <c r="D1093" s="494"/>
      <c r="E1093" s="494"/>
      <c r="F1093" s="494"/>
      <c r="G1093" s="494"/>
      <c r="H1093" s="494"/>
      <c r="I1093" s="494"/>
      <c r="J1093" s="494"/>
      <c r="K1093" s="494"/>
      <c r="L1093" s="73"/>
      <c r="M1093" s="73"/>
    </row>
    <row r="1094" spans="2:13" ht="21" customHeight="1" outlineLevel="1" thickBot="1">
      <c r="B1094" s="73"/>
      <c r="C1094" s="494"/>
      <c r="D1094" s="494"/>
      <c r="E1094" s="494"/>
      <c r="F1094" s="494"/>
      <c r="G1094" s="494"/>
      <c r="H1094" s="494"/>
      <c r="I1094" s="494"/>
      <c r="J1094" s="494"/>
      <c r="K1094" s="494"/>
      <c r="L1094" s="73"/>
      <c r="M1094" s="73"/>
    </row>
    <row r="1095" spans="2:13" ht="21" customHeight="1" outlineLevel="1" thickBot="1">
      <c r="B1095" s="73"/>
      <c r="C1095" s="494"/>
      <c r="D1095" s="494"/>
      <c r="E1095" s="494"/>
      <c r="F1095" s="494"/>
      <c r="G1095" s="494"/>
      <c r="H1095" s="494"/>
      <c r="I1095" s="494"/>
      <c r="J1095" s="494"/>
      <c r="K1095" s="494"/>
      <c r="L1095" s="73"/>
      <c r="M1095" s="73"/>
    </row>
    <row r="1096" spans="2:13" ht="21" customHeight="1" outlineLevel="1" thickBot="1">
      <c r="B1096" s="73"/>
      <c r="C1096" s="494"/>
      <c r="D1096" s="494"/>
      <c r="E1096" s="494"/>
      <c r="F1096" s="494"/>
      <c r="G1096" s="494"/>
      <c r="H1096" s="494"/>
      <c r="I1096" s="494"/>
      <c r="J1096" s="494"/>
      <c r="K1096" s="494"/>
      <c r="L1096" s="73"/>
      <c r="M1096" s="73"/>
    </row>
    <row r="1097" spans="2:13" ht="21" customHeight="1" outlineLevel="1" thickBot="1">
      <c r="B1097" s="73"/>
      <c r="C1097" s="494"/>
      <c r="D1097" s="494"/>
      <c r="E1097" s="494"/>
      <c r="F1097" s="494"/>
      <c r="G1097" s="494"/>
      <c r="H1097" s="494"/>
      <c r="I1097" s="494"/>
      <c r="J1097" s="494"/>
      <c r="K1097" s="494"/>
      <c r="L1097" s="73"/>
      <c r="M1097" s="73"/>
    </row>
    <row r="1098" spans="2:13" ht="21" customHeight="1" outlineLevel="1" thickBot="1">
      <c r="B1098" s="73"/>
      <c r="C1098" s="494"/>
      <c r="D1098" s="494"/>
      <c r="E1098" s="494"/>
      <c r="F1098" s="494"/>
      <c r="G1098" s="494"/>
      <c r="H1098" s="494"/>
      <c r="I1098" s="494"/>
      <c r="J1098" s="494"/>
      <c r="K1098" s="494"/>
      <c r="L1098" s="73"/>
      <c r="M1098" s="73"/>
    </row>
    <row r="1099" spans="2:13" ht="21" customHeight="1" outlineLevel="1" thickBot="1">
      <c r="B1099" s="73"/>
      <c r="C1099" s="494"/>
      <c r="D1099" s="494"/>
      <c r="E1099" s="494"/>
      <c r="F1099" s="494"/>
      <c r="G1099" s="494"/>
      <c r="H1099" s="494"/>
      <c r="I1099" s="494"/>
      <c r="J1099" s="494"/>
      <c r="K1099" s="494"/>
      <c r="L1099" s="73"/>
      <c r="M1099" s="73"/>
    </row>
    <row r="1100" spans="2:13" ht="21" customHeight="1" outlineLevel="1" thickBot="1">
      <c r="B1100" s="73"/>
      <c r="C1100" s="494"/>
      <c r="D1100" s="494"/>
      <c r="E1100" s="494"/>
      <c r="F1100" s="494"/>
      <c r="G1100" s="494"/>
      <c r="H1100" s="494"/>
      <c r="I1100" s="494"/>
      <c r="J1100" s="494"/>
      <c r="K1100" s="494"/>
      <c r="L1100" s="73"/>
      <c r="M1100" s="73"/>
    </row>
    <row r="1101" spans="2:13" ht="21" customHeight="1" outlineLevel="1" thickBot="1">
      <c r="B1101" s="73"/>
      <c r="C1101" s="494"/>
      <c r="D1101" s="494"/>
      <c r="E1101" s="494"/>
      <c r="F1101" s="494"/>
      <c r="G1101" s="494"/>
      <c r="H1101" s="494"/>
      <c r="I1101" s="494"/>
      <c r="J1101" s="494"/>
      <c r="K1101" s="494"/>
      <c r="L1101" s="73"/>
      <c r="M1101" s="73"/>
    </row>
    <row r="1102" spans="2:13" ht="21" customHeight="1" outlineLevel="1" thickBot="1">
      <c r="B1102" s="73"/>
      <c r="C1102" s="494"/>
      <c r="D1102" s="494"/>
      <c r="E1102" s="494"/>
      <c r="F1102" s="494"/>
      <c r="G1102" s="494"/>
      <c r="H1102" s="494"/>
      <c r="I1102" s="494"/>
      <c r="J1102" s="494"/>
      <c r="K1102" s="494"/>
      <c r="L1102" s="73"/>
      <c r="M1102" s="73"/>
    </row>
    <row r="1103" spans="2:13" ht="21" customHeight="1" outlineLevel="1" thickBot="1">
      <c r="B1103" s="73"/>
      <c r="C1103" s="494"/>
      <c r="D1103" s="494"/>
      <c r="E1103" s="494"/>
      <c r="F1103" s="494"/>
      <c r="G1103" s="494"/>
      <c r="H1103" s="494"/>
      <c r="I1103" s="494"/>
      <c r="J1103" s="494"/>
      <c r="K1103" s="494"/>
      <c r="L1103" s="73"/>
      <c r="M1103" s="73"/>
    </row>
    <row r="1104" spans="2:13" ht="21" customHeight="1" outlineLevel="1" thickBot="1">
      <c r="B1104" s="73"/>
      <c r="C1104" s="494"/>
      <c r="D1104" s="494"/>
      <c r="E1104" s="494"/>
      <c r="F1104" s="494"/>
      <c r="G1104" s="494"/>
      <c r="H1104" s="494"/>
      <c r="I1104" s="494"/>
      <c r="J1104" s="494"/>
      <c r="K1104" s="494"/>
      <c r="L1104" s="73"/>
      <c r="M1104" s="73"/>
    </row>
    <row r="1105" spans="2:13" ht="21" customHeight="1" outlineLevel="1" thickBot="1">
      <c r="B1105" s="73"/>
      <c r="C1105" s="494"/>
      <c r="D1105" s="494"/>
      <c r="E1105" s="494"/>
      <c r="F1105" s="494"/>
      <c r="G1105" s="494"/>
      <c r="H1105" s="494"/>
      <c r="I1105" s="494"/>
      <c r="J1105" s="494"/>
      <c r="K1105" s="494"/>
      <c r="L1105" s="73"/>
      <c r="M1105" s="73"/>
    </row>
    <row r="1106" spans="2:13" ht="21" customHeight="1" outlineLevel="1" thickBot="1">
      <c r="B1106" s="73"/>
      <c r="C1106" s="494"/>
      <c r="D1106" s="494"/>
      <c r="E1106" s="494"/>
      <c r="F1106" s="494"/>
      <c r="G1106" s="494"/>
      <c r="H1106" s="494"/>
      <c r="I1106" s="494"/>
      <c r="J1106" s="494"/>
      <c r="K1106" s="494"/>
      <c r="L1106" s="73"/>
      <c r="M1106" s="73"/>
    </row>
    <row r="1107" spans="2:13" ht="21" customHeight="1" outlineLevel="1">
      <c r="B1107" s="73"/>
      <c r="C1107" s="134"/>
      <c r="D1107" s="73"/>
      <c r="E1107" s="134"/>
      <c r="F1107" s="73"/>
      <c r="G1107" s="73"/>
      <c r="H1107" s="73"/>
      <c r="I1107" s="135"/>
      <c r="J1107" s="136"/>
      <c r="K1107" s="137"/>
      <c r="L1107" s="73"/>
      <c r="M1107" s="73"/>
    </row>
    <row r="1108" spans="2:13" ht="20.25" customHeight="1">
      <c r="B1108" s="73"/>
      <c r="C1108" s="134"/>
      <c r="D1108" s="73"/>
      <c r="E1108" s="134"/>
      <c r="F1108" s="73"/>
      <c r="G1108" s="73"/>
      <c r="H1108" s="73"/>
      <c r="I1108" s="135"/>
      <c r="J1108" s="136"/>
      <c r="K1108" s="137"/>
      <c r="L1108" s="73"/>
      <c r="M1108" s="73"/>
    </row>
  </sheetData>
  <sheetProtection password="96EB" sheet="1" objects="1" scenarios="1" selectLockedCells="1" selectUnlockedCells="1"/>
  <mergeCells count="22">
    <mergeCell ref="C1068:K1085"/>
    <mergeCell ref="C1089:K1106"/>
    <mergeCell ref="C707:K724"/>
    <mergeCell ref="C814:K831"/>
    <mergeCell ref="C835:K852"/>
    <mergeCell ref="C941:K958"/>
    <mergeCell ref="C962:K979"/>
    <mergeCell ref="C424:K443"/>
    <mergeCell ref="C447:K466"/>
    <mergeCell ref="C558:K575"/>
    <mergeCell ref="C579:K596"/>
    <mergeCell ref="C686:K703"/>
    <mergeCell ref="C309:K328"/>
    <mergeCell ref="C332:K351"/>
    <mergeCell ref="C355:K374"/>
    <mergeCell ref="C378:K397"/>
    <mergeCell ref="C401:K420"/>
    <mergeCell ref="C5:G26"/>
    <mergeCell ref="C30:M30"/>
    <mergeCell ref="C122:K139"/>
    <mergeCell ref="C143:K160"/>
    <mergeCell ref="E184:G185"/>
  </mergeCells>
  <conditionalFormatting sqref="E111">
    <cfRule type="expression" dxfId="314" priority="2">
      <formula>C111="NO"</formula>
    </cfRule>
    <cfRule type="expression" dxfId="313" priority="3">
      <formula>C111=" "</formula>
    </cfRule>
    <cfRule type="expression" dxfId="312" priority="4">
      <formula>C111="Sì"</formula>
    </cfRule>
  </conditionalFormatting>
  <conditionalFormatting sqref="E547">
    <cfRule type="expression" dxfId="311" priority="5">
      <formula>C547="NO"</formula>
    </cfRule>
    <cfRule type="expression" dxfId="310" priority="6">
      <formula>C547=" "</formula>
    </cfRule>
    <cfRule type="expression" dxfId="309" priority="7">
      <formula>C547="Sì"</formula>
    </cfRule>
  </conditionalFormatting>
  <conditionalFormatting sqref="E675">
    <cfRule type="expression" dxfId="308" priority="8">
      <formula>C675="NO"</formula>
    </cfRule>
    <cfRule type="expression" dxfId="307" priority="9">
      <formula>C675=" "</formula>
    </cfRule>
    <cfRule type="expression" dxfId="306" priority="10">
      <formula>C675="Sì"</formula>
    </cfRule>
  </conditionalFormatting>
  <conditionalFormatting sqref="E803">
    <cfRule type="expression" dxfId="305" priority="11">
      <formula>C803="NO"</formula>
    </cfRule>
    <cfRule type="expression" dxfId="304" priority="12">
      <formula>C803=" "</formula>
    </cfRule>
    <cfRule type="expression" dxfId="303" priority="13">
      <formula>C803="Sì"</formula>
    </cfRule>
  </conditionalFormatting>
  <conditionalFormatting sqref="E930">
    <cfRule type="expression" dxfId="302" priority="14">
      <formula>C930="NO"</formula>
    </cfRule>
    <cfRule type="expression" dxfId="301" priority="15">
      <formula>C930=" "</formula>
    </cfRule>
    <cfRule type="expression" dxfId="300" priority="16">
      <formula>C930="Sì"</formula>
    </cfRule>
  </conditionalFormatting>
  <conditionalFormatting sqref="E1057">
    <cfRule type="expression" dxfId="299" priority="17">
      <formula>C1057="NO"</formula>
    </cfRule>
    <cfRule type="expression" dxfId="298" priority="18">
      <formula>C1057=" "</formula>
    </cfRule>
    <cfRule type="expression" dxfId="297" priority="19">
      <formula>C1057="Sì"</formula>
    </cfRule>
  </conditionalFormatting>
  <conditionalFormatting sqref="G111">
    <cfRule type="expression" dxfId="296" priority="20">
      <formula>E111="NO"</formula>
    </cfRule>
    <cfRule type="expression" dxfId="295" priority="21">
      <formula>E111=" "</formula>
    </cfRule>
    <cfRule type="expression" dxfId="294" priority="22">
      <formula>E111="Sì"</formula>
    </cfRule>
  </conditionalFormatting>
  <conditionalFormatting sqref="I111">
    <cfRule type="expression" dxfId="293" priority="23">
      <formula>G111="NO"</formula>
    </cfRule>
    <cfRule type="expression" dxfId="292" priority="24">
      <formula>G111=" "</formula>
    </cfRule>
    <cfRule type="expression" dxfId="291" priority="25">
      <formula>G111="Sì"</formula>
    </cfRule>
  </conditionalFormatting>
  <dataValidations count="7">
    <dataValidation type="textLength" allowBlank="1" showInputMessage="1" showErrorMessage="1" sqref="C122:K139 C143:K160 C309:K328 C332:K352 C355:K375 C378:K398 C401:K421 C424:K444 C447:K467 C558:K575 C579:K596 C686:K703 C707:K724 C814:K831 C835:K852 C941:K958 C962:K979 C1068:K1085 C1089:K1106">
      <formula1>0</formula1>
      <formula2>5000</formula2>
    </dataValidation>
    <dataValidation type="list" allowBlank="1" showInputMessage="1" showErrorMessage="1" sqref="L44 L175:L186 L480 L608 L736 L864 L991">
      <formula1>"SI,NO"</formula1>
      <formula2>0</formula2>
    </dataValidation>
    <dataValidation type="list" allowBlank="1" showInputMessage="1" showErrorMessage="1" sqref="G35 E107 G107 I107 E109 G109 I109 G163 G470 E543 G543 I543 E545 G545 I545 G599 E671 G671 I671 E673 G673 I673 G727 E799 G799 I799 E801 G801 I801 G855 E926 G926 I926 E928 G928 I928 G982 E1053 G1053 I1053 E1055 G1055 I1055">
      <formula1>"Sì,No"</formula1>
      <formula2>0</formula2>
    </dataValidation>
    <dataValidation type="list" allowBlank="1" showInputMessage="1" showErrorMessage="1" sqref="E106 G106 I106 E542 G542 I542 E670 G670 I670 E798 G798 I798 E925 G925 I925 E1052 G1052 I1052">
      <formula1>"Distrettuale,Comunale,Altro"</formula1>
      <formula2>0</formula2>
    </dataValidation>
    <dataValidation type="list" allowBlank="1" showInputMessage="1" showErrorMessage="1" sqref="E249 G249 I249">
      <formula1>"Bando di gara,Affidamento diretto,Personale Comunale/Distretto Sociosanitario"</formula1>
      <formula2>0</formula2>
    </dataValidation>
    <dataValidation type="list" allowBlank="1" showInputMessage="1" showErrorMessage="1" sqref="K256:K285 K294:K302">
      <formula1>"Comune,Distretto Sociosanitario,ASL"</formula1>
      <formula2>0</formula2>
    </dataValidation>
    <dataValidation type="list" allowBlank="1" showInputMessage="1" showErrorMessage="1" sqref="E113 G113 I113 E549 G549 I549 E677 G677 I677 E805 G805 I805 E932 G932 I932 E1059 G1059 I1059">
      <formula1>"Bando di gara,Affidamento diretto"</formula1>
      <formula2>0</formula2>
    </dataValidation>
  </dataValidations>
  <hyperlinks>
    <hyperlink ref="K169" r:id="rId1"/>
  </hyperlinks>
  <pageMargins left="0" right="0" top="0" bottom="0" header="0.511811023622047" footer="0.511811023622047"/>
  <pageSetup paperSize="9" scale="27" fitToHeight="0" orientation="portrait"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472C4"/>
  </sheetPr>
  <dimension ref="A2:AMJ2825"/>
  <sheetViews>
    <sheetView zoomScale="73" zoomScaleNormal="73" workbookViewId="0">
      <selection activeCell="C2842" sqref="C2842"/>
    </sheetView>
  </sheetViews>
  <sheetFormatPr defaultColWidth="8.5703125" defaultRowHeight="18" outlineLevelRow="1"/>
  <cols>
    <col min="1" max="1" width="2.5703125" style="72" customWidth="1"/>
    <col min="2" max="2" width="4.42578125" style="72" customWidth="1"/>
    <col min="3" max="3" width="115.85546875" style="72" customWidth="1"/>
    <col min="4" max="4" width="2.5703125" style="72" customWidth="1"/>
    <col min="5" max="5" width="83.5703125" style="72" customWidth="1"/>
    <col min="6" max="6" width="2.5703125" style="72" customWidth="1"/>
    <col min="7" max="7" width="48.42578125" style="72" customWidth="1"/>
    <col min="8" max="8" width="2.5703125" style="72" customWidth="1"/>
    <col min="9" max="9" width="41.42578125" style="72" customWidth="1"/>
    <col min="10" max="10" width="2.5703125" style="72" customWidth="1"/>
    <col min="11" max="11" width="37.42578125" style="72" customWidth="1"/>
    <col min="12" max="12" width="2.5703125" style="72" customWidth="1"/>
    <col min="13" max="13" width="8.5703125" style="72"/>
    <col min="14" max="14" width="2.5703125" style="72" customWidth="1"/>
    <col min="15" max="1024" width="8.5703125" style="72"/>
  </cols>
  <sheetData>
    <row r="2" spans="2:15">
      <c r="B2" s="73"/>
      <c r="C2" s="73"/>
      <c r="D2" s="73"/>
      <c r="E2" s="73"/>
      <c r="F2" s="73"/>
      <c r="G2" s="73"/>
      <c r="H2" s="73"/>
      <c r="I2" s="73"/>
      <c r="J2" s="73"/>
      <c r="K2" s="73"/>
      <c r="L2" s="73"/>
      <c r="M2" s="73"/>
    </row>
    <row r="3" spans="2:15" ht="30">
      <c r="B3" s="73"/>
      <c r="C3" s="74" t="s">
        <v>554</v>
      </c>
      <c r="D3" s="3"/>
      <c r="E3" s="4"/>
      <c r="F3" s="3"/>
      <c r="G3" s="3"/>
      <c r="H3" s="3"/>
      <c r="I3" s="3"/>
      <c r="J3" s="3"/>
      <c r="K3" s="3"/>
      <c r="L3" s="3"/>
      <c r="M3" s="3"/>
      <c r="N3" s="1"/>
      <c r="O3" s="1"/>
    </row>
    <row r="4" spans="2:15">
      <c r="B4" s="73"/>
      <c r="C4" s="3"/>
      <c r="D4" s="3"/>
      <c r="E4" s="3"/>
      <c r="F4" s="3"/>
      <c r="G4" s="3"/>
      <c r="H4" s="3"/>
      <c r="I4" s="3"/>
      <c r="J4" s="3"/>
      <c r="K4" s="3"/>
      <c r="L4" s="3"/>
      <c r="M4" s="3"/>
      <c r="N4" s="1"/>
      <c r="O4" s="1"/>
    </row>
    <row r="5" spans="2:15" ht="21" customHeight="1">
      <c r="B5" s="73"/>
      <c r="C5" s="478" t="s">
        <v>555</v>
      </c>
      <c r="D5" s="478"/>
      <c r="E5" s="478"/>
      <c r="F5" s="478"/>
      <c r="G5" s="478"/>
      <c r="H5" s="75"/>
      <c r="I5" s="75"/>
      <c r="J5" s="75"/>
      <c r="K5" s="75"/>
      <c r="L5" s="75"/>
      <c r="M5" s="75"/>
      <c r="N5" s="76"/>
      <c r="O5" s="76"/>
    </row>
    <row r="6" spans="2:15" ht="17.25" customHeight="1">
      <c r="B6" s="73"/>
      <c r="C6" s="478"/>
      <c r="D6" s="478"/>
      <c r="E6" s="478"/>
      <c r="F6" s="478"/>
      <c r="G6" s="478"/>
      <c r="H6" s="3"/>
      <c r="I6" s="3"/>
      <c r="J6" s="3"/>
      <c r="K6" s="3"/>
      <c r="L6" s="3"/>
      <c r="M6" s="3"/>
      <c r="N6" s="1"/>
      <c r="O6" s="1"/>
    </row>
    <row r="7" spans="2:15" ht="17.25" customHeight="1">
      <c r="B7" s="73"/>
      <c r="C7" s="478"/>
      <c r="D7" s="478"/>
      <c r="E7" s="478"/>
      <c r="F7" s="478"/>
      <c r="G7" s="478"/>
      <c r="H7" s="3"/>
      <c r="I7" s="3"/>
      <c r="J7" s="3"/>
      <c r="K7" s="3"/>
      <c r="L7" s="3"/>
      <c r="M7" s="3"/>
      <c r="N7" s="1"/>
      <c r="O7" s="1"/>
    </row>
    <row r="8" spans="2:15" ht="17.25" customHeight="1">
      <c r="B8" s="73"/>
      <c r="C8" s="478"/>
      <c r="D8" s="478"/>
      <c r="E8" s="478"/>
      <c r="F8" s="478"/>
      <c r="G8" s="478"/>
      <c r="H8" s="3"/>
      <c r="I8" s="3"/>
      <c r="J8" s="3"/>
      <c r="K8" s="3"/>
      <c r="L8" s="3"/>
      <c r="M8" s="3"/>
      <c r="N8" s="1"/>
      <c r="O8" s="1"/>
    </row>
    <row r="9" spans="2:15" ht="17.25" customHeight="1">
      <c r="B9" s="73"/>
      <c r="C9" s="478"/>
      <c r="D9" s="478"/>
      <c r="E9" s="478"/>
      <c r="F9" s="478"/>
      <c r="G9" s="478"/>
      <c r="H9" s="3"/>
      <c r="I9" s="3"/>
      <c r="J9" s="3"/>
      <c r="K9" s="3"/>
      <c r="L9" s="3"/>
      <c r="M9" s="3"/>
      <c r="N9" s="1"/>
      <c r="O9" s="1"/>
    </row>
    <row r="10" spans="2:15" ht="17.25" customHeight="1">
      <c r="B10" s="73"/>
      <c r="C10" s="478"/>
      <c r="D10" s="478"/>
      <c r="E10" s="478"/>
      <c r="F10" s="478"/>
      <c r="G10" s="478"/>
      <c r="H10" s="3"/>
      <c r="I10" s="3"/>
      <c r="J10" s="3"/>
      <c r="K10" s="3"/>
      <c r="L10" s="3"/>
      <c r="M10" s="3"/>
      <c r="N10" s="1"/>
      <c r="O10" s="1"/>
    </row>
    <row r="11" spans="2:15" ht="17.25" customHeight="1">
      <c r="B11" s="73"/>
      <c r="C11" s="478"/>
      <c r="D11" s="478"/>
      <c r="E11" s="478"/>
      <c r="F11" s="478"/>
      <c r="G11" s="478"/>
      <c r="H11" s="3"/>
      <c r="I11" s="3"/>
      <c r="J11" s="3"/>
      <c r="K11" s="3"/>
      <c r="L11" s="3"/>
      <c r="M11" s="3"/>
      <c r="N11" s="1"/>
      <c r="O11" s="1"/>
    </row>
    <row r="12" spans="2:15" ht="17.25" customHeight="1">
      <c r="B12" s="73"/>
      <c r="C12" s="478"/>
      <c r="D12" s="478"/>
      <c r="E12" s="478"/>
      <c r="F12" s="478"/>
      <c r="G12" s="478"/>
      <c r="H12" s="3"/>
      <c r="I12" s="3"/>
      <c r="J12" s="3"/>
      <c r="K12" s="3"/>
      <c r="L12" s="3"/>
      <c r="M12" s="3"/>
      <c r="N12" s="1"/>
      <c r="O12" s="1"/>
    </row>
    <row r="13" spans="2:15" ht="17.25" customHeight="1">
      <c r="B13" s="73"/>
      <c r="C13" s="478"/>
      <c r="D13" s="478"/>
      <c r="E13" s="478"/>
      <c r="F13" s="478"/>
      <c r="G13" s="478"/>
      <c r="H13" s="3"/>
      <c r="I13" s="3"/>
      <c r="J13" s="3"/>
      <c r="K13" s="3"/>
      <c r="L13" s="3"/>
      <c r="M13" s="3"/>
      <c r="N13" s="1"/>
      <c r="O13" s="1"/>
    </row>
    <row r="14" spans="2:15" ht="17.25" customHeight="1">
      <c r="B14" s="73"/>
      <c r="C14" s="478"/>
      <c r="D14" s="478"/>
      <c r="E14" s="478"/>
      <c r="F14" s="478"/>
      <c r="G14" s="478"/>
      <c r="H14" s="3"/>
      <c r="I14" s="3"/>
      <c r="J14" s="3"/>
      <c r="K14" s="3"/>
      <c r="L14" s="3"/>
      <c r="M14" s="3"/>
      <c r="N14" s="1"/>
      <c r="O14" s="1"/>
    </row>
    <row r="15" spans="2:15" ht="17.25" customHeight="1">
      <c r="B15" s="73"/>
      <c r="C15" s="478"/>
      <c r="D15" s="478"/>
      <c r="E15" s="478"/>
      <c r="F15" s="478"/>
      <c r="G15" s="478"/>
      <c r="H15" s="3"/>
      <c r="I15" s="3"/>
      <c r="J15" s="3"/>
      <c r="K15" s="3"/>
      <c r="L15" s="3"/>
      <c r="M15" s="3"/>
      <c r="N15" s="1"/>
      <c r="O15" s="1"/>
    </row>
    <row r="16" spans="2:15" ht="17.25" customHeight="1">
      <c r="B16" s="73"/>
      <c r="C16" s="478"/>
      <c r="D16" s="478"/>
      <c r="E16" s="478"/>
      <c r="F16" s="478"/>
      <c r="G16" s="478"/>
      <c r="H16" s="3"/>
      <c r="I16" s="3"/>
      <c r="J16" s="3"/>
      <c r="K16" s="3"/>
      <c r="L16" s="3"/>
      <c r="M16" s="3"/>
      <c r="N16" s="1"/>
      <c r="O16" s="1"/>
    </row>
    <row r="17" spans="2:15" ht="17.25" customHeight="1">
      <c r="B17" s="73"/>
      <c r="C17" s="478"/>
      <c r="D17" s="478"/>
      <c r="E17" s="478"/>
      <c r="F17" s="478"/>
      <c r="G17" s="478"/>
      <c r="H17" s="3"/>
      <c r="I17" s="3"/>
      <c r="J17" s="3"/>
      <c r="K17" s="3"/>
      <c r="L17" s="3"/>
      <c r="M17" s="3"/>
      <c r="N17" s="1"/>
      <c r="O17" s="1"/>
    </row>
    <row r="18" spans="2:15" ht="17.25" customHeight="1">
      <c r="B18" s="73"/>
      <c r="C18" s="478"/>
      <c r="D18" s="478"/>
      <c r="E18" s="478"/>
      <c r="F18" s="478"/>
      <c r="G18" s="478"/>
      <c r="H18" s="3"/>
      <c r="I18" s="3"/>
      <c r="J18" s="3"/>
      <c r="K18" s="3"/>
      <c r="L18" s="3"/>
      <c r="M18" s="3"/>
      <c r="N18" s="1"/>
      <c r="O18" s="1"/>
    </row>
    <row r="19" spans="2:15" ht="17.25" customHeight="1">
      <c r="B19" s="73"/>
      <c r="C19" s="478"/>
      <c r="D19" s="478"/>
      <c r="E19" s="478"/>
      <c r="F19" s="478"/>
      <c r="G19" s="478"/>
      <c r="H19" s="3"/>
      <c r="I19" s="3"/>
      <c r="J19" s="3"/>
      <c r="K19" s="3"/>
      <c r="L19" s="3"/>
      <c r="M19" s="3"/>
      <c r="N19" s="1"/>
      <c r="O19" s="1"/>
    </row>
    <row r="20" spans="2:15" ht="17.25" customHeight="1">
      <c r="B20" s="73"/>
      <c r="C20" s="478"/>
      <c r="D20" s="478"/>
      <c r="E20" s="478"/>
      <c r="F20" s="478"/>
      <c r="G20" s="478"/>
      <c r="H20" s="3"/>
      <c r="I20" s="3"/>
      <c r="J20" s="3"/>
      <c r="K20" s="3"/>
      <c r="L20" s="3"/>
      <c r="M20" s="3"/>
      <c r="N20" s="1"/>
      <c r="O20" s="1"/>
    </row>
    <row r="21" spans="2:15" ht="17.25" customHeight="1">
      <c r="B21" s="73"/>
      <c r="C21" s="478"/>
      <c r="D21" s="478"/>
      <c r="E21" s="478"/>
      <c r="F21" s="478"/>
      <c r="G21" s="478"/>
      <c r="H21" s="3"/>
      <c r="I21" s="3"/>
      <c r="J21" s="3"/>
      <c r="K21" s="3"/>
      <c r="L21" s="3"/>
      <c r="M21" s="3"/>
      <c r="N21" s="1"/>
      <c r="O21" s="1"/>
    </row>
    <row r="22" spans="2:15" ht="17.25" customHeight="1">
      <c r="B22" s="73"/>
      <c r="C22" s="478"/>
      <c r="D22" s="478"/>
      <c r="E22" s="478"/>
      <c r="F22" s="478"/>
      <c r="G22" s="478"/>
      <c r="H22" s="3"/>
      <c r="I22" s="3"/>
      <c r="J22" s="3"/>
      <c r="K22" s="3"/>
      <c r="L22" s="3"/>
      <c r="M22" s="3"/>
      <c r="N22" s="1"/>
      <c r="O22" s="1"/>
    </row>
    <row r="23" spans="2:15" ht="39.75" customHeight="1">
      <c r="B23" s="73"/>
      <c r="C23" s="478"/>
      <c r="D23" s="478"/>
      <c r="E23" s="478"/>
      <c r="F23" s="478"/>
      <c r="G23" s="478"/>
      <c r="H23" s="73"/>
      <c r="I23" s="73"/>
      <c r="J23" s="73"/>
      <c r="K23" s="73"/>
      <c r="L23" s="73"/>
      <c r="M23" s="73"/>
    </row>
    <row r="24" spans="2:15" ht="39.75" customHeight="1">
      <c r="B24" s="73"/>
      <c r="C24" s="77" t="s">
        <v>362</v>
      </c>
      <c r="D24" s="78"/>
      <c r="E24" s="78"/>
      <c r="F24" s="78"/>
      <c r="G24" s="78"/>
      <c r="H24" s="73"/>
      <c r="I24" s="3"/>
      <c r="J24" s="73"/>
      <c r="K24" s="73"/>
      <c r="L24" s="73"/>
      <c r="M24" s="73"/>
    </row>
    <row r="25" spans="2:15" ht="39.75" customHeight="1">
      <c r="B25" s="73"/>
      <c r="C25" s="79" t="s">
        <v>426</v>
      </c>
      <c r="D25" s="78"/>
      <c r="E25" s="78"/>
      <c r="F25" s="78"/>
      <c r="G25" s="78"/>
      <c r="H25" s="73"/>
      <c r="I25" s="3"/>
      <c r="J25" s="73"/>
      <c r="K25" s="73"/>
      <c r="L25" s="73"/>
      <c r="M25" s="73"/>
    </row>
    <row r="26" spans="2:15" ht="39.75" customHeight="1">
      <c r="B26" s="73"/>
      <c r="C26" s="80" t="s">
        <v>427</v>
      </c>
      <c r="D26" s="78"/>
      <c r="E26" s="78"/>
      <c r="F26" s="78"/>
      <c r="G26" s="78"/>
      <c r="H26" s="73"/>
      <c r="I26" s="3"/>
      <c r="J26" s="73"/>
      <c r="K26" s="73"/>
      <c r="L26" s="73"/>
      <c r="M26" s="73"/>
    </row>
    <row r="27" spans="2:15">
      <c r="B27" s="73"/>
      <c r="C27" s="479"/>
      <c r="D27" s="479"/>
      <c r="E27" s="479"/>
      <c r="F27" s="479"/>
      <c r="G27" s="479"/>
      <c r="H27" s="479"/>
      <c r="I27" s="479"/>
      <c r="J27" s="479"/>
      <c r="K27" s="479"/>
      <c r="L27" s="479"/>
      <c r="M27" s="479"/>
    </row>
    <row r="28" spans="2:15">
      <c r="B28" s="73"/>
      <c r="C28" s="81"/>
      <c r="D28" s="81"/>
      <c r="E28" s="81"/>
      <c r="F28" s="81"/>
      <c r="G28" s="81"/>
      <c r="H28" s="81"/>
      <c r="I28" s="81"/>
      <c r="J28" s="81"/>
      <c r="K28" s="81"/>
      <c r="L28" s="81"/>
      <c r="M28" s="81"/>
    </row>
    <row r="29" spans="2:15">
      <c r="B29" s="73"/>
      <c r="C29" s="81"/>
      <c r="D29" s="81"/>
      <c r="E29" s="81"/>
      <c r="F29" s="81"/>
      <c r="G29" s="81"/>
      <c r="H29" s="81"/>
      <c r="I29" s="81"/>
      <c r="J29" s="81"/>
      <c r="K29" s="81"/>
      <c r="L29" s="81"/>
      <c r="M29" s="81"/>
    </row>
    <row r="30" spans="2:15" ht="24.75" customHeight="1">
      <c r="B30" s="73"/>
      <c r="C30" s="82" t="s">
        <v>428</v>
      </c>
      <c r="D30" s="73"/>
      <c r="E30" s="82" t="s">
        <v>38</v>
      </c>
      <c r="F30" s="73"/>
      <c r="G30" s="82" t="s">
        <v>429</v>
      </c>
      <c r="H30" s="73"/>
      <c r="I30" s="73"/>
      <c r="J30" s="73"/>
      <c r="K30" s="73"/>
      <c r="L30" s="73"/>
      <c r="M30" s="73"/>
    </row>
    <row r="31" spans="2:15" ht="21" customHeight="1">
      <c r="B31" s="73"/>
      <c r="C31" s="83"/>
      <c r="D31" s="73"/>
      <c r="E31" s="83"/>
      <c r="F31" s="73"/>
      <c r="G31" s="73"/>
      <c r="H31" s="73"/>
      <c r="I31" s="73"/>
      <c r="J31" s="73"/>
      <c r="K31" s="73"/>
      <c r="L31" s="73"/>
      <c r="M31" s="73"/>
    </row>
    <row r="32" spans="2:15" ht="24" customHeight="1">
      <c r="B32" s="73"/>
      <c r="C32" s="84" t="s">
        <v>84</v>
      </c>
      <c r="D32" s="81"/>
      <c r="E32" s="84" t="s">
        <v>85</v>
      </c>
      <c r="F32" s="73"/>
      <c r="G32" s="85" t="s">
        <v>497</v>
      </c>
      <c r="H32" s="73"/>
      <c r="J32" s="73"/>
      <c r="K32" s="73"/>
      <c r="L32" s="73"/>
      <c r="M32" s="73"/>
    </row>
    <row r="33" spans="2:13" ht="21" customHeight="1" outlineLevel="1">
      <c r="B33" s="73"/>
      <c r="C33" s="83"/>
      <c r="D33" s="73"/>
      <c r="E33" s="83"/>
      <c r="F33" s="73"/>
      <c r="G33" s="73"/>
      <c r="H33" s="73"/>
      <c r="I33" s="73"/>
      <c r="J33" s="73"/>
      <c r="K33" s="73"/>
      <c r="L33" s="73"/>
      <c r="M33" s="73"/>
    </row>
    <row r="34" spans="2:13" ht="21.75" customHeight="1" outlineLevel="1">
      <c r="B34" s="73"/>
      <c r="C34" s="86" t="s">
        <v>431</v>
      </c>
      <c r="D34" s="73"/>
      <c r="E34" s="87"/>
      <c r="F34" s="73"/>
      <c r="G34" s="73"/>
      <c r="H34" s="73"/>
      <c r="I34" s="73"/>
      <c r="J34" s="73"/>
      <c r="K34" s="73"/>
      <c r="L34" s="73"/>
      <c r="M34" s="73"/>
    </row>
    <row r="35" spans="2:13" ht="21" customHeight="1" outlineLevel="1">
      <c r="B35" s="73"/>
      <c r="C35" s="88"/>
      <c r="D35" s="73"/>
      <c r="E35" s="87"/>
      <c r="F35" s="73"/>
      <c r="G35" s="73"/>
      <c r="H35" s="73"/>
      <c r="I35" s="73"/>
      <c r="J35" s="73"/>
      <c r="K35" s="73"/>
      <c r="L35" s="73"/>
      <c r="M35" s="73"/>
    </row>
    <row r="36" spans="2:13" ht="21" customHeight="1" outlineLevel="1">
      <c r="B36" s="73"/>
      <c r="C36" s="89"/>
      <c r="D36" s="73"/>
      <c r="E36" s="89"/>
      <c r="F36" s="73"/>
      <c r="G36" s="73"/>
      <c r="H36" s="73"/>
      <c r="I36" s="73"/>
      <c r="J36" s="73"/>
      <c r="K36" s="73"/>
      <c r="L36" s="73"/>
      <c r="M36" s="73"/>
    </row>
    <row r="37" spans="2:13" outlineLevel="1">
      <c r="B37" s="73"/>
      <c r="C37" s="90" t="s">
        <v>36</v>
      </c>
      <c r="D37" s="89"/>
      <c r="E37" s="90" t="s">
        <v>432</v>
      </c>
      <c r="F37" s="89"/>
      <c r="G37" s="91" t="s">
        <v>433</v>
      </c>
      <c r="H37" s="73"/>
      <c r="I37" s="90" t="s">
        <v>434</v>
      </c>
      <c r="J37" s="73"/>
      <c r="K37" s="73"/>
      <c r="L37" s="89"/>
      <c r="M37" s="73"/>
    </row>
    <row r="38" spans="2:13" ht="36.75" customHeight="1" outlineLevel="1">
      <c r="B38" s="73"/>
      <c r="C38" s="92" t="s">
        <v>556</v>
      </c>
      <c r="D38" s="73"/>
      <c r="E38" s="93" t="s">
        <v>557</v>
      </c>
      <c r="F38" s="73"/>
      <c r="G38" s="94"/>
      <c r="H38" s="73"/>
      <c r="I38" s="92" t="s">
        <v>542</v>
      </c>
      <c r="J38" s="73"/>
      <c r="K38" s="73"/>
      <c r="L38" s="73"/>
      <c r="M38" s="73"/>
    </row>
    <row r="39" spans="2:13" ht="21" customHeight="1" outlineLevel="1">
      <c r="B39" s="73"/>
      <c r="C39" s="89"/>
      <c r="D39" s="73"/>
      <c r="E39" s="73"/>
      <c r="F39" s="73"/>
      <c r="G39" s="73"/>
      <c r="H39" s="73"/>
      <c r="I39" s="73"/>
      <c r="J39" s="73"/>
      <c r="K39" s="73"/>
      <c r="L39" s="73"/>
      <c r="M39" s="73"/>
    </row>
    <row r="40" spans="2:13" ht="36" outlineLevel="1">
      <c r="B40" s="73"/>
      <c r="C40" s="95" t="s">
        <v>439</v>
      </c>
      <c r="D40" s="89"/>
      <c r="E40" s="95" t="s">
        <v>440</v>
      </c>
      <c r="F40" s="89"/>
      <c r="G40" s="95" t="s">
        <v>441</v>
      </c>
      <c r="H40" s="73"/>
      <c r="I40" s="95" t="s">
        <v>442</v>
      </c>
      <c r="J40" s="89"/>
      <c r="K40" s="73"/>
      <c r="L40" s="73"/>
      <c r="M40" s="73"/>
    </row>
    <row r="41" spans="2:13" ht="36.75" customHeight="1" outlineLevel="1">
      <c r="B41" s="73"/>
      <c r="C41" s="94"/>
      <c r="D41" s="89"/>
      <c r="E41" s="94"/>
      <c r="F41" s="89"/>
      <c r="G41" s="94"/>
      <c r="H41" s="73"/>
      <c r="I41" s="150"/>
      <c r="J41" s="89"/>
      <c r="K41" s="73"/>
      <c r="L41" s="73"/>
      <c r="M41" s="73"/>
    </row>
    <row r="42" spans="2:13" ht="21" customHeight="1" outlineLevel="1">
      <c r="B42" s="73"/>
      <c r="C42" s="89"/>
      <c r="D42" s="89"/>
      <c r="E42" s="89"/>
      <c r="F42" s="89"/>
      <c r="G42" s="73"/>
      <c r="H42" s="73"/>
      <c r="I42" s="73"/>
      <c r="J42" s="89"/>
      <c r="K42" s="73"/>
      <c r="L42" s="73"/>
      <c r="M42" s="73"/>
    </row>
    <row r="43" spans="2:13" ht="21.75" customHeight="1" outlineLevel="1">
      <c r="B43" s="73"/>
      <c r="C43" s="86" t="s">
        <v>445</v>
      </c>
      <c r="D43" s="73"/>
      <c r="E43" s="98"/>
      <c r="F43" s="99"/>
      <c r="G43" s="99"/>
      <c r="H43" s="99"/>
      <c r="I43" s="99"/>
      <c r="J43" s="99"/>
      <c r="K43" s="99"/>
      <c r="L43" s="73"/>
      <c r="M43" s="73"/>
    </row>
    <row r="44" spans="2:13" ht="21" customHeight="1" outlineLevel="1">
      <c r="B44" s="73"/>
      <c r="C44" s="73"/>
      <c r="D44" s="73"/>
      <c r="E44" s="100"/>
      <c r="F44" s="101"/>
      <c r="G44" s="100"/>
      <c r="H44" s="101"/>
      <c r="I44" s="100"/>
      <c r="J44" s="102"/>
      <c r="K44" s="100"/>
      <c r="L44" s="73"/>
      <c r="M44" s="73"/>
    </row>
    <row r="45" spans="2:13" ht="21" customHeight="1" outlineLevel="1">
      <c r="B45" s="73"/>
      <c r="C45" s="73"/>
      <c r="D45" s="73"/>
      <c r="E45" s="100">
        <v>2024</v>
      </c>
      <c r="F45" s="101"/>
      <c r="G45" s="100">
        <v>2025</v>
      </c>
      <c r="H45" s="101"/>
      <c r="I45" s="100">
        <v>2026</v>
      </c>
      <c r="J45" s="102"/>
      <c r="K45" s="100" t="s">
        <v>446</v>
      </c>
      <c r="L45" s="73"/>
      <c r="M45" s="73"/>
    </row>
    <row r="46" spans="2:13" outlineLevel="1">
      <c r="B46" s="73"/>
      <c r="C46" s="95" t="s">
        <v>447</v>
      </c>
      <c r="D46" s="103"/>
      <c r="E46" s="104">
        <f>E47+E48</f>
        <v>0</v>
      </c>
      <c r="F46" s="103"/>
      <c r="G46" s="104">
        <f>G47+G48</f>
        <v>0</v>
      </c>
      <c r="H46" s="73"/>
      <c r="I46" s="104">
        <f>I47+I48</f>
        <v>0</v>
      </c>
      <c r="J46" s="103"/>
      <c r="K46" s="104">
        <f>K47+K48</f>
        <v>0</v>
      </c>
      <c r="L46" s="103"/>
      <c r="M46" s="73"/>
    </row>
    <row r="47" spans="2:13" ht="21" customHeight="1" outlineLevel="1">
      <c r="B47" s="73"/>
      <c r="C47" s="90" t="s">
        <v>448</v>
      </c>
      <c r="D47" s="103"/>
      <c r="E47" s="105">
        <v>0</v>
      </c>
      <c r="F47" s="106"/>
      <c r="G47" s="105">
        <v>0</v>
      </c>
      <c r="H47" s="73"/>
      <c r="I47" s="105">
        <v>0</v>
      </c>
      <c r="J47" s="103"/>
      <c r="K47" s="107">
        <f>E47+G47+I47</f>
        <v>0</v>
      </c>
      <c r="L47" s="103"/>
      <c r="M47" s="73"/>
    </row>
    <row r="48" spans="2:13" ht="21.75" customHeight="1" outlineLevel="1">
      <c r="B48" s="73"/>
      <c r="C48" s="90" t="s">
        <v>449</v>
      </c>
      <c r="D48" s="103"/>
      <c r="E48" s="105">
        <v>0</v>
      </c>
      <c r="F48" s="106"/>
      <c r="G48" s="105">
        <v>0</v>
      </c>
      <c r="H48" s="73"/>
      <c r="I48" s="105">
        <v>0</v>
      </c>
      <c r="J48" s="103"/>
      <c r="K48" s="107">
        <f>E48+G48+I48</f>
        <v>0</v>
      </c>
      <c r="L48" s="103"/>
      <c r="M48" s="73"/>
    </row>
    <row r="49" spans="2:13" outlineLevel="1">
      <c r="B49" s="73"/>
      <c r="C49" s="95" t="s">
        <v>450</v>
      </c>
      <c r="D49" s="103"/>
      <c r="E49" s="104">
        <f>E50+E51</f>
        <v>0</v>
      </c>
      <c r="F49" s="103"/>
      <c r="G49" s="104">
        <f>G50+G51</f>
        <v>0</v>
      </c>
      <c r="H49" s="73"/>
      <c r="I49" s="104">
        <f>I50+I51</f>
        <v>0</v>
      </c>
      <c r="J49" s="103"/>
      <c r="K49" s="104">
        <f>K50+K51</f>
        <v>0</v>
      </c>
      <c r="L49" s="103"/>
      <c r="M49" s="73"/>
    </row>
    <row r="50" spans="2:13" ht="21" customHeight="1" outlineLevel="1">
      <c r="B50" s="73"/>
      <c r="C50" s="90" t="s">
        <v>451</v>
      </c>
      <c r="D50" s="103"/>
      <c r="E50" s="105">
        <v>0</v>
      </c>
      <c r="F50" s="106"/>
      <c r="G50" s="105">
        <v>0</v>
      </c>
      <c r="H50" s="73"/>
      <c r="I50" s="105">
        <v>0</v>
      </c>
      <c r="J50" s="103"/>
      <c r="K50" s="107">
        <f>E50+G50+I50</f>
        <v>0</v>
      </c>
      <c r="L50" s="103"/>
      <c r="M50" s="73"/>
    </row>
    <row r="51" spans="2:13" ht="21" customHeight="1" outlineLevel="1">
      <c r="B51" s="73"/>
      <c r="C51" s="90" t="s">
        <v>452</v>
      </c>
      <c r="D51" s="103"/>
      <c r="E51" s="105">
        <v>0</v>
      </c>
      <c r="F51" s="106"/>
      <c r="G51" s="105">
        <v>0</v>
      </c>
      <c r="H51" s="73"/>
      <c r="I51" s="105">
        <v>0</v>
      </c>
      <c r="J51" s="103"/>
      <c r="K51" s="107">
        <f>E51+G51+I51</f>
        <v>0</v>
      </c>
      <c r="L51" s="103"/>
      <c r="M51" s="73"/>
    </row>
    <row r="52" spans="2:13" ht="21" customHeight="1" outlineLevel="1">
      <c r="B52" s="73"/>
      <c r="C52" s="95" t="s">
        <v>453</v>
      </c>
      <c r="D52" s="103"/>
      <c r="E52" s="104">
        <f>E53+E54</f>
        <v>0</v>
      </c>
      <c r="F52" s="103"/>
      <c r="G52" s="104">
        <f>G53+G54</f>
        <v>0</v>
      </c>
      <c r="H52" s="73"/>
      <c r="I52" s="104">
        <f>I53+I54</f>
        <v>0</v>
      </c>
      <c r="J52" s="103"/>
      <c r="K52" s="104">
        <f>K53+K54</f>
        <v>0</v>
      </c>
      <c r="L52" s="103"/>
      <c r="M52" s="73"/>
    </row>
    <row r="53" spans="2:13" ht="21" customHeight="1" outlineLevel="1">
      <c r="B53" s="73"/>
      <c r="C53" s="90" t="s">
        <v>454</v>
      </c>
      <c r="D53" s="103"/>
      <c r="E53" s="105">
        <v>0</v>
      </c>
      <c r="F53" s="106"/>
      <c r="G53" s="105">
        <v>0</v>
      </c>
      <c r="H53" s="73"/>
      <c r="I53" s="105">
        <v>0</v>
      </c>
      <c r="J53" s="103"/>
      <c r="K53" s="107">
        <f>E53+G53+I53</f>
        <v>0</v>
      </c>
      <c r="L53" s="103"/>
      <c r="M53" s="73"/>
    </row>
    <row r="54" spans="2:13" ht="21" customHeight="1" outlineLevel="1">
      <c r="B54" s="73"/>
      <c r="C54" s="90" t="s">
        <v>455</v>
      </c>
      <c r="D54" s="103"/>
      <c r="E54" s="105">
        <v>0</v>
      </c>
      <c r="F54" s="106"/>
      <c r="G54" s="105">
        <v>0</v>
      </c>
      <c r="H54" s="73"/>
      <c r="I54" s="105">
        <v>0</v>
      </c>
      <c r="J54" s="103"/>
      <c r="K54" s="107">
        <f>E54+G54+I54</f>
        <v>0</v>
      </c>
      <c r="L54" s="103"/>
      <c r="M54" s="73"/>
    </row>
    <row r="55" spans="2:13" ht="21" customHeight="1" outlineLevel="1">
      <c r="B55" s="73"/>
      <c r="C55" s="95" t="s">
        <v>456</v>
      </c>
      <c r="D55" s="103"/>
      <c r="E55" s="104">
        <f>E56+E57</f>
        <v>0</v>
      </c>
      <c r="F55" s="103"/>
      <c r="G55" s="104">
        <f>G56+G57</f>
        <v>0</v>
      </c>
      <c r="H55" s="73"/>
      <c r="I55" s="104">
        <f>I56+I57</f>
        <v>0</v>
      </c>
      <c r="J55" s="103"/>
      <c r="K55" s="104">
        <f>K56+K57</f>
        <v>0</v>
      </c>
      <c r="L55" s="103"/>
      <c r="M55" s="73"/>
    </row>
    <row r="56" spans="2:13" ht="21" customHeight="1" outlineLevel="1">
      <c r="B56" s="73"/>
      <c r="C56" s="90" t="s">
        <v>457</v>
      </c>
      <c r="D56" s="103"/>
      <c r="E56" s="105">
        <v>0</v>
      </c>
      <c r="F56" s="106"/>
      <c r="G56" s="105">
        <v>0</v>
      </c>
      <c r="H56" s="73"/>
      <c r="I56" s="105">
        <v>0</v>
      </c>
      <c r="J56" s="103"/>
      <c r="K56" s="107">
        <f>E56+G56+I56</f>
        <v>0</v>
      </c>
      <c r="L56" s="103"/>
      <c r="M56" s="73"/>
    </row>
    <row r="57" spans="2:13" ht="21" customHeight="1" outlineLevel="1">
      <c r="B57" s="73"/>
      <c r="C57" s="90" t="s">
        <v>458</v>
      </c>
      <c r="D57" s="103"/>
      <c r="E57" s="105">
        <v>0</v>
      </c>
      <c r="F57" s="106"/>
      <c r="G57" s="105">
        <v>0</v>
      </c>
      <c r="H57" s="73"/>
      <c r="I57" s="105">
        <v>0</v>
      </c>
      <c r="J57" s="103"/>
      <c r="K57" s="107">
        <f>E57+G57+I57</f>
        <v>0</v>
      </c>
      <c r="L57" s="103"/>
      <c r="M57" s="73"/>
    </row>
    <row r="58" spans="2:13" ht="21" customHeight="1" outlineLevel="1">
      <c r="B58" s="73"/>
      <c r="C58" s="90" t="s">
        <v>459</v>
      </c>
      <c r="D58" s="103"/>
      <c r="E58" s="108">
        <f>E46+E49+E52+E55</f>
        <v>0</v>
      </c>
      <c r="F58" s="103"/>
      <c r="G58" s="108">
        <f>G46+G49+G52+G55</f>
        <v>0</v>
      </c>
      <c r="H58" s="73"/>
      <c r="I58" s="108">
        <f>I46+I49+I52+I55</f>
        <v>0</v>
      </c>
      <c r="J58" s="103"/>
      <c r="K58" s="108">
        <f>E58+G58+I58</f>
        <v>0</v>
      </c>
      <c r="L58" s="103"/>
      <c r="M58" s="73"/>
    </row>
    <row r="59" spans="2:13" ht="21" customHeight="1" outlineLevel="1">
      <c r="B59" s="73"/>
      <c r="C59" s="109"/>
      <c r="D59" s="103"/>
      <c r="E59" s="109"/>
      <c r="F59" s="109"/>
      <c r="G59" s="109"/>
      <c r="H59" s="109"/>
      <c r="I59" s="109"/>
      <c r="J59" s="109"/>
      <c r="K59" s="109"/>
      <c r="L59" s="103"/>
      <c r="M59" s="73"/>
    </row>
    <row r="60" spans="2:13" ht="21" customHeight="1" outlineLevel="1">
      <c r="B60" s="73"/>
      <c r="C60" s="103"/>
      <c r="D60" s="89"/>
      <c r="E60" s="103"/>
      <c r="F60" s="89"/>
      <c r="G60" s="73"/>
      <c r="H60" s="73"/>
      <c r="I60" s="73"/>
      <c r="J60" s="89"/>
      <c r="K60" s="73"/>
      <c r="L60" s="89"/>
      <c r="M60" s="73"/>
    </row>
    <row r="61" spans="2:13" ht="21" customHeight="1" outlineLevel="1">
      <c r="B61" s="73"/>
      <c r="C61" s="86" t="s">
        <v>460</v>
      </c>
      <c r="D61" s="73"/>
      <c r="E61" s="99"/>
      <c r="F61" s="99"/>
      <c r="G61" s="99"/>
      <c r="H61" s="99"/>
      <c r="I61" s="99"/>
      <c r="J61" s="99"/>
      <c r="K61" s="99"/>
      <c r="L61" s="89"/>
      <c r="M61" s="73"/>
    </row>
    <row r="62" spans="2:13" ht="21" customHeight="1" outlineLevel="1">
      <c r="B62" s="73"/>
      <c r="C62" s="73"/>
      <c r="D62" s="73"/>
      <c r="E62" s="100"/>
      <c r="F62" s="101"/>
      <c r="G62" s="100"/>
      <c r="H62" s="101"/>
      <c r="I62" s="100"/>
      <c r="J62" s="102"/>
      <c r="K62" s="100"/>
      <c r="L62" s="89"/>
      <c r="M62" s="73"/>
    </row>
    <row r="63" spans="2:13" ht="21" customHeight="1" outlineLevel="1">
      <c r="B63" s="73"/>
      <c r="C63" s="73"/>
      <c r="D63" s="73"/>
      <c r="E63" s="100">
        <v>2024</v>
      </c>
      <c r="F63" s="101"/>
      <c r="G63" s="100">
        <v>2025</v>
      </c>
      <c r="H63" s="101"/>
      <c r="I63" s="100">
        <v>2026</v>
      </c>
      <c r="J63" s="102"/>
      <c r="K63" s="100" t="s">
        <v>407</v>
      </c>
      <c r="L63" s="89"/>
      <c r="M63" s="73"/>
    </row>
    <row r="64" spans="2:13" ht="21" customHeight="1" outlineLevel="1">
      <c r="B64" s="73"/>
      <c r="C64" s="95" t="s">
        <v>461</v>
      </c>
      <c r="D64" s="103"/>
      <c r="E64" s="110">
        <v>0</v>
      </c>
      <c r="F64" s="111"/>
      <c r="G64" s="110">
        <v>0</v>
      </c>
      <c r="H64" s="112"/>
      <c r="I64" s="110">
        <v>0</v>
      </c>
      <c r="J64" s="111"/>
      <c r="K64" s="113">
        <f t="shared" ref="K64:K82" si="0">E64+G64+I64</f>
        <v>0</v>
      </c>
      <c r="L64" s="89"/>
      <c r="M64" s="73"/>
    </row>
    <row r="65" spans="2:13" ht="21" customHeight="1" outlineLevel="1">
      <c r="B65" s="73"/>
      <c r="C65" s="90" t="s">
        <v>462</v>
      </c>
      <c r="D65" s="103"/>
      <c r="E65" s="110">
        <v>0</v>
      </c>
      <c r="F65" s="114"/>
      <c r="G65" s="110">
        <v>0</v>
      </c>
      <c r="H65" s="112"/>
      <c r="I65" s="110">
        <v>0</v>
      </c>
      <c r="J65" s="111"/>
      <c r="K65" s="113">
        <f t="shared" si="0"/>
        <v>0</v>
      </c>
      <c r="L65" s="89"/>
      <c r="M65" s="73"/>
    </row>
    <row r="66" spans="2:13" ht="21" customHeight="1" outlineLevel="1">
      <c r="B66" s="73"/>
      <c r="C66" s="90" t="s">
        <v>463</v>
      </c>
      <c r="D66" s="103"/>
      <c r="E66" s="110">
        <v>0</v>
      </c>
      <c r="F66" s="111"/>
      <c r="G66" s="110">
        <v>0</v>
      </c>
      <c r="H66" s="112"/>
      <c r="I66" s="110">
        <v>0</v>
      </c>
      <c r="J66" s="111"/>
      <c r="K66" s="113">
        <f t="shared" si="0"/>
        <v>0</v>
      </c>
      <c r="L66" s="89"/>
      <c r="M66" s="73"/>
    </row>
    <row r="67" spans="2:13" ht="21.75" customHeight="1" outlineLevel="1">
      <c r="B67" s="73"/>
      <c r="C67" s="90" t="s">
        <v>464</v>
      </c>
      <c r="D67" s="103"/>
      <c r="E67" s="110">
        <v>0</v>
      </c>
      <c r="F67" s="114"/>
      <c r="G67" s="110">
        <v>0</v>
      </c>
      <c r="H67" s="112"/>
      <c r="I67" s="110">
        <v>0</v>
      </c>
      <c r="J67" s="111"/>
      <c r="K67" s="113">
        <f t="shared" si="0"/>
        <v>0</v>
      </c>
      <c r="L67" s="73"/>
      <c r="M67" s="73"/>
    </row>
    <row r="68" spans="2:13" ht="21.75" customHeight="1" outlineLevel="1">
      <c r="B68" s="73"/>
      <c r="C68" s="90" t="s">
        <v>465</v>
      </c>
      <c r="D68" s="103"/>
      <c r="E68" s="110">
        <v>0</v>
      </c>
      <c r="F68" s="114"/>
      <c r="G68" s="110">
        <v>0</v>
      </c>
      <c r="H68" s="112"/>
      <c r="I68" s="110">
        <v>0</v>
      </c>
      <c r="J68" s="111"/>
      <c r="K68" s="113">
        <f t="shared" si="0"/>
        <v>0</v>
      </c>
      <c r="L68" s="73"/>
      <c r="M68" s="73"/>
    </row>
    <row r="69" spans="2:13" ht="21" customHeight="1" outlineLevel="1">
      <c r="B69" s="73"/>
      <c r="C69" s="90" t="s">
        <v>466</v>
      </c>
      <c r="D69" s="103"/>
      <c r="E69" s="110">
        <v>0</v>
      </c>
      <c r="F69" s="111"/>
      <c r="G69" s="110">
        <v>0</v>
      </c>
      <c r="H69" s="112"/>
      <c r="I69" s="110">
        <v>0</v>
      </c>
      <c r="J69" s="111"/>
      <c r="K69" s="113">
        <f t="shared" si="0"/>
        <v>0</v>
      </c>
      <c r="L69" s="73"/>
      <c r="M69" s="73"/>
    </row>
    <row r="70" spans="2:13" ht="21.75" customHeight="1" outlineLevel="1">
      <c r="B70" s="73"/>
      <c r="C70" s="90" t="s">
        <v>467</v>
      </c>
      <c r="D70" s="103"/>
      <c r="E70" s="110">
        <v>0</v>
      </c>
      <c r="F70" s="114"/>
      <c r="G70" s="110">
        <v>0</v>
      </c>
      <c r="H70" s="112"/>
      <c r="I70" s="110">
        <v>0</v>
      </c>
      <c r="J70" s="111"/>
      <c r="K70" s="113">
        <f t="shared" si="0"/>
        <v>0</v>
      </c>
      <c r="L70" s="73"/>
      <c r="M70" s="73"/>
    </row>
    <row r="71" spans="2:13" ht="21.75" customHeight="1" outlineLevel="1">
      <c r="B71" s="73"/>
      <c r="C71" s="90" t="s">
        <v>468</v>
      </c>
      <c r="D71" s="103"/>
      <c r="E71" s="110">
        <v>0</v>
      </c>
      <c r="F71" s="114"/>
      <c r="G71" s="110">
        <v>0</v>
      </c>
      <c r="H71" s="112"/>
      <c r="I71" s="110">
        <v>0</v>
      </c>
      <c r="J71" s="111"/>
      <c r="K71" s="113">
        <f t="shared" si="0"/>
        <v>0</v>
      </c>
      <c r="L71" s="73"/>
      <c r="M71" s="73"/>
    </row>
    <row r="72" spans="2:13" ht="21.75" customHeight="1" outlineLevel="1">
      <c r="B72" s="73"/>
      <c r="C72" s="90" t="s">
        <v>469</v>
      </c>
      <c r="D72" s="103"/>
      <c r="E72" s="110">
        <v>0</v>
      </c>
      <c r="F72" s="114"/>
      <c r="G72" s="110">
        <v>0</v>
      </c>
      <c r="H72" s="112"/>
      <c r="I72" s="110">
        <v>0</v>
      </c>
      <c r="J72" s="111"/>
      <c r="K72" s="113">
        <f t="shared" si="0"/>
        <v>0</v>
      </c>
      <c r="L72" s="73"/>
      <c r="M72" s="73"/>
    </row>
    <row r="73" spans="2:13" ht="21" customHeight="1" outlineLevel="1">
      <c r="B73" s="73"/>
      <c r="C73" s="115" t="s">
        <v>470</v>
      </c>
      <c r="D73" s="103"/>
      <c r="E73" s="110">
        <v>0</v>
      </c>
      <c r="F73" s="114"/>
      <c r="G73" s="110">
        <v>0</v>
      </c>
      <c r="H73" s="112"/>
      <c r="I73" s="110">
        <v>0</v>
      </c>
      <c r="J73" s="111"/>
      <c r="K73" s="113">
        <f t="shared" si="0"/>
        <v>0</v>
      </c>
      <c r="L73" s="116"/>
      <c r="M73" s="73"/>
    </row>
    <row r="74" spans="2:13" ht="21" customHeight="1" outlineLevel="1">
      <c r="B74" s="73"/>
      <c r="C74" s="115" t="s">
        <v>471</v>
      </c>
      <c r="D74" s="103"/>
      <c r="E74" s="110">
        <v>0</v>
      </c>
      <c r="F74" s="114"/>
      <c r="G74" s="110">
        <v>0</v>
      </c>
      <c r="H74" s="112"/>
      <c r="I74" s="110">
        <v>0</v>
      </c>
      <c r="J74" s="111"/>
      <c r="K74" s="113">
        <f t="shared" si="0"/>
        <v>0</v>
      </c>
      <c r="L74" s="116"/>
      <c r="M74" s="73"/>
    </row>
    <row r="75" spans="2:13" ht="21" customHeight="1" outlineLevel="1">
      <c r="B75" s="73"/>
      <c r="C75" s="115" t="s">
        <v>472</v>
      </c>
      <c r="D75" s="103"/>
      <c r="E75" s="110">
        <v>0</v>
      </c>
      <c r="F75" s="114"/>
      <c r="G75" s="110">
        <v>0</v>
      </c>
      <c r="H75" s="112"/>
      <c r="I75" s="110">
        <v>0</v>
      </c>
      <c r="J75" s="111"/>
      <c r="K75" s="113">
        <f t="shared" si="0"/>
        <v>0</v>
      </c>
      <c r="L75" s="116"/>
      <c r="M75" s="73"/>
    </row>
    <row r="76" spans="2:13" ht="21" customHeight="1" outlineLevel="1">
      <c r="B76" s="73"/>
      <c r="C76" s="115" t="s">
        <v>473</v>
      </c>
      <c r="D76" s="103"/>
      <c r="E76" s="110">
        <v>0</v>
      </c>
      <c r="F76" s="114"/>
      <c r="G76" s="110">
        <v>0</v>
      </c>
      <c r="H76" s="112"/>
      <c r="I76" s="110">
        <v>0</v>
      </c>
      <c r="J76" s="111"/>
      <c r="K76" s="113">
        <f t="shared" si="0"/>
        <v>0</v>
      </c>
      <c r="L76" s="116"/>
      <c r="M76" s="73"/>
    </row>
    <row r="77" spans="2:13" ht="21" customHeight="1" outlineLevel="1">
      <c r="B77" s="73"/>
      <c r="C77" s="115" t="s">
        <v>474</v>
      </c>
      <c r="D77" s="103"/>
      <c r="E77" s="110">
        <v>0</v>
      </c>
      <c r="F77" s="114"/>
      <c r="G77" s="110">
        <v>0</v>
      </c>
      <c r="H77" s="112"/>
      <c r="I77" s="110">
        <v>0</v>
      </c>
      <c r="J77" s="111"/>
      <c r="K77" s="113">
        <f t="shared" si="0"/>
        <v>0</v>
      </c>
      <c r="L77" s="116"/>
      <c r="M77" s="73"/>
    </row>
    <row r="78" spans="2:13" ht="21" customHeight="1" outlineLevel="1">
      <c r="B78" s="73"/>
      <c r="C78" s="115" t="s">
        <v>475</v>
      </c>
      <c r="D78" s="103"/>
      <c r="E78" s="110">
        <v>0</v>
      </c>
      <c r="F78" s="114"/>
      <c r="G78" s="110">
        <v>0</v>
      </c>
      <c r="H78" s="112"/>
      <c r="I78" s="110">
        <v>0</v>
      </c>
      <c r="J78" s="111"/>
      <c r="K78" s="113">
        <f t="shared" si="0"/>
        <v>0</v>
      </c>
      <c r="L78" s="116"/>
      <c r="M78" s="73"/>
    </row>
    <row r="79" spans="2:13" ht="21" customHeight="1" outlineLevel="1">
      <c r="B79" s="73"/>
      <c r="C79" s="115" t="s">
        <v>476</v>
      </c>
      <c r="D79" s="103"/>
      <c r="E79" s="110">
        <v>0</v>
      </c>
      <c r="F79" s="114"/>
      <c r="G79" s="110">
        <v>0</v>
      </c>
      <c r="H79" s="112"/>
      <c r="I79" s="110">
        <v>0</v>
      </c>
      <c r="J79" s="111"/>
      <c r="K79" s="113">
        <f t="shared" si="0"/>
        <v>0</v>
      </c>
      <c r="L79" s="116"/>
      <c r="M79" s="73"/>
    </row>
    <row r="80" spans="2:13" ht="21" customHeight="1" outlineLevel="1">
      <c r="B80" s="73"/>
      <c r="C80" s="115" t="s">
        <v>477</v>
      </c>
      <c r="D80" s="103"/>
      <c r="E80" s="110">
        <v>0</v>
      </c>
      <c r="F80" s="114"/>
      <c r="G80" s="110">
        <v>0</v>
      </c>
      <c r="H80" s="112"/>
      <c r="I80" s="110">
        <v>0</v>
      </c>
      <c r="J80" s="111"/>
      <c r="K80" s="113">
        <f t="shared" si="0"/>
        <v>0</v>
      </c>
      <c r="L80" s="116"/>
      <c r="M80" s="73"/>
    </row>
    <row r="81" spans="2:13" ht="21" customHeight="1" outlineLevel="1">
      <c r="B81" s="73"/>
      <c r="C81" s="115" t="s">
        <v>478</v>
      </c>
      <c r="D81" s="103"/>
      <c r="E81" s="110">
        <v>0</v>
      </c>
      <c r="F81" s="114"/>
      <c r="G81" s="110">
        <v>0</v>
      </c>
      <c r="H81" s="112"/>
      <c r="I81" s="110">
        <v>0</v>
      </c>
      <c r="J81" s="111"/>
      <c r="K81" s="113">
        <f t="shared" si="0"/>
        <v>0</v>
      </c>
      <c r="L81" s="116"/>
      <c r="M81" s="73"/>
    </row>
    <row r="82" spans="2:13" ht="21" customHeight="1" outlineLevel="1">
      <c r="B82" s="73"/>
      <c r="C82" s="115" t="s">
        <v>479</v>
      </c>
      <c r="D82" s="103"/>
      <c r="E82" s="110">
        <v>0</v>
      </c>
      <c r="F82" s="114"/>
      <c r="G82" s="110">
        <v>0</v>
      </c>
      <c r="H82" s="112"/>
      <c r="I82" s="110">
        <v>0</v>
      </c>
      <c r="J82" s="111"/>
      <c r="K82" s="113">
        <f t="shared" si="0"/>
        <v>0</v>
      </c>
      <c r="L82" s="116"/>
      <c r="M82" s="73"/>
    </row>
    <row r="83" spans="2:13" ht="21.75" customHeight="1" outlineLevel="1">
      <c r="B83" s="73"/>
      <c r="C83" s="90" t="s">
        <v>480</v>
      </c>
      <c r="D83" s="103"/>
      <c r="E83" s="117">
        <f>SUM(E64:E82)</f>
        <v>0</v>
      </c>
      <c r="F83" s="111"/>
      <c r="G83" s="117">
        <f>SUM(G64:G82)</f>
        <v>0</v>
      </c>
      <c r="H83" s="112"/>
      <c r="I83" s="117">
        <f>SUM(I64:I82)</f>
        <v>0</v>
      </c>
      <c r="J83" s="111"/>
      <c r="K83" s="117">
        <f>SUM(K64:K82)</f>
        <v>0</v>
      </c>
      <c r="L83" s="89"/>
      <c r="M83" s="73"/>
    </row>
    <row r="84" spans="2:13" ht="21" customHeight="1" outlineLevel="1">
      <c r="B84" s="73"/>
      <c r="C84" s="109"/>
      <c r="D84" s="103"/>
      <c r="E84" s="73"/>
      <c r="F84" s="73"/>
      <c r="G84" s="73"/>
      <c r="H84" s="73"/>
      <c r="I84" s="73"/>
      <c r="J84" s="73"/>
      <c r="K84" s="73"/>
      <c r="L84" s="89"/>
      <c r="M84" s="73"/>
    </row>
    <row r="85" spans="2:13" ht="21" customHeight="1" outlineLevel="1">
      <c r="B85" s="73"/>
      <c r="C85" s="73"/>
      <c r="D85" s="73"/>
      <c r="E85" s="100">
        <v>2024</v>
      </c>
      <c r="F85" s="101"/>
      <c r="G85" s="100">
        <v>2025</v>
      </c>
      <c r="H85" s="101"/>
      <c r="I85" s="100">
        <v>2026</v>
      </c>
      <c r="J85" s="102"/>
      <c r="K85" s="100" t="s">
        <v>407</v>
      </c>
      <c r="L85" s="89"/>
      <c r="M85" s="73"/>
    </row>
    <row r="86" spans="2:13" ht="21" customHeight="1" outlineLevel="1">
      <c r="B86" s="73"/>
      <c r="C86" s="95" t="s">
        <v>481</v>
      </c>
      <c r="D86" s="103"/>
      <c r="E86" s="110">
        <v>0</v>
      </c>
      <c r="F86" s="111"/>
      <c r="G86" s="110">
        <v>0</v>
      </c>
      <c r="H86" s="112"/>
      <c r="I86" s="110">
        <v>0</v>
      </c>
      <c r="J86" s="111"/>
      <c r="K86" s="113">
        <f t="shared" ref="K86:K94" si="1">E86+G86+I86</f>
        <v>0</v>
      </c>
      <c r="L86" s="89"/>
      <c r="M86" s="73"/>
    </row>
    <row r="87" spans="2:13" ht="21" customHeight="1" outlineLevel="1">
      <c r="B87" s="73"/>
      <c r="C87" s="90" t="s">
        <v>482</v>
      </c>
      <c r="D87" s="103"/>
      <c r="E87" s="110">
        <v>0</v>
      </c>
      <c r="F87" s="114"/>
      <c r="G87" s="110">
        <v>0</v>
      </c>
      <c r="H87" s="112"/>
      <c r="I87" s="110">
        <v>0</v>
      </c>
      <c r="J87" s="111"/>
      <c r="K87" s="113">
        <f t="shared" si="1"/>
        <v>0</v>
      </c>
      <c r="L87" s="89"/>
      <c r="M87" s="73"/>
    </row>
    <row r="88" spans="2:13" ht="21" customHeight="1" outlineLevel="1">
      <c r="B88" s="73"/>
      <c r="C88" s="90" t="s">
        <v>483</v>
      </c>
      <c r="D88" s="103"/>
      <c r="E88" s="110">
        <v>0</v>
      </c>
      <c r="F88" s="114"/>
      <c r="G88" s="110">
        <v>0</v>
      </c>
      <c r="H88" s="112"/>
      <c r="I88" s="110">
        <v>0</v>
      </c>
      <c r="J88" s="111"/>
      <c r="K88" s="113">
        <f t="shared" si="1"/>
        <v>0</v>
      </c>
      <c r="L88" s="73"/>
      <c r="M88" s="73"/>
    </row>
    <row r="89" spans="2:13" ht="21" customHeight="1" outlineLevel="1">
      <c r="B89" s="73"/>
      <c r="C89" s="90" t="s">
        <v>484</v>
      </c>
      <c r="D89" s="103"/>
      <c r="E89" s="110">
        <v>0</v>
      </c>
      <c r="F89" s="111"/>
      <c r="G89" s="110">
        <v>0</v>
      </c>
      <c r="H89" s="112"/>
      <c r="I89" s="110">
        <v>0</v>
      </c>
      <c r="J89" s="111"/>
      <c r="K89" s="113">
        <f t="shared" si="1"/>
        <v>0</v>
      </c>
      <c r="L89" s="89"/>
      <c r="M89" s="73"/>
    </row>
    <row r="90" spans="2:13" ht="21" customHeight="1" outlineLevel="1">
      <c r="B90" s="73"/>
      <c r="C90" s="90" t="s">
        <v>485</v>
      </c>
      <c r="D90" s="103"/>
      <c r="E90" s="110">
        <v>0</v>
      </c>
      <c r="F90" s="114"/>
      <c r="G90" s="110">
        <v>0</v>
      </c>
      <c r="H90" s="112"/>
      <c r="I90" s="110">
        <v>0</v>
      </c>
      <c r="J90" s="111"/>
      <c r="K90" s="113">
        <f t="shared" si="1"/>
        <v>0</v>
      </c>
      <c r="L90" s="116"/>
      <c r="M90" s="73"/>
    </row>
    <row r="91" spans="2:13" ht="21" customHeight="1" outlineLevel="1">
      <c r="B91" s="73"/>
      <c r="C91" s="90" t="s">
        <v>486</v>
      </c>
      <c r="D91" s="103"/>
      <c r="E91" s="110">
        <v>0</v>
      </c>
      <c r="F91" s="114"/>
      <c r="G91" s="110">
        <v>0</v>
      </c>
      <c r="H91" s="112"/>
      <c r="I91" s="110">
        <v>0</v>
      </c>
      <c r="J91" s="111"/>
      <c r="K91" s="113">
        <f t="shared" si="1"/>
        <v>0</v>
      </c>
      <c r="L91" s="116"/>
      <c r="M91" s="73"/>
    </row>
    <row r="92" spans="2:13" ht="21" customHeight="1" outlineLevel="1">
      <c r="B92" s="73"/>
      <c r="C92" s="90" t="s">
        <v>487</v>
      </c>
      <c r="D92" s="103"/>
      <c r="E92" s="110">
        <v>0</v>
      </c>
      <c r="F92" s="114"/>
      <c r="G92" s="110">
        <v>0</v>
      </c>
      <c r="H92" s="112"/>
      <c r="I92" s="110">
        <v>0</v>
      </c>
      <c r="J92" s="111"/>
      <c r="K92" s="113">
        <f t="shared" si="1"/>
        <v>0</v>
      </c>
      <c r="L92" s="116"/>
      <c r="M92" s="73"/>
    </row>
    <row r="93" spans="2:13" ht="21" customHeight="1" outlineLevel="1">
      <c r="B93" s="73"/>
      <c r="C93" s="90" t="s">
        <v>488</v>
      </c>
      <c r="D93" s="103"/>
      <c r="E93" s="110">
        <v>0</v>
      </c>
      <c r="F93" s="114"/>
      <c r="G93" s="110">
        <v>0</v>
      </c>
      <c r="H93" s="112"/>
      <c r="I93" s="110">
        <v>0</v>
      </c>
      <c r="J93" s="111"/>
      <c r="K93" s="113">
        <f t="shared" si="1"/>
        <v>0</v>
      </c>
      <c r="L93" s="116"/>
      <c r="M93" s="73"/>
    </row>
    <row r="94" spans="2:13" ht="21.75" customHeight="1" outlineLevel="1">
      <c r="B94" s="73"/>
      <c r="C94" s="90" t="s">
        <v>480</v>
      </c>
      <c r="D94" s="103"/>
      <c r="E94" s="117">
        <f>SUM(E86:E93)</f>
        <v>0</v>
      </c>
      <c r="F94" s="111"/>
      <c r="G94" s="117">
        <f>SUM(G86:G93)</f>
        <v>0</v>
      </c>
      <c r="H94" s="112"/>
      <c r="I94" s="117">
        <f>SUM(I86:I93)</f>
        <v>0</v>
      </c>
      <c r="J94" s="111"/>
      <c r="K94" s="117">
        <f t="shared" si="1"/>
        <v>0</v>
      </c>
      <c r="L94" s="89"/>
      <c r="M94" s="73"/>
    </row>
    <row r="95" spans="2:13" ht="21" customHeight="1" outlineLevel="1">
      <c r="B95" s="73"/>
      <c r="C95" s="89"/>
      <c r="D95" s="103"/>
      <c r="E95" s="89"/>
      <c r="F95" s="89"/>
      <c r="G95" s="89"/>
      <c r="H95" s="89"/>
      <c r="I95" s="89"/>
      <c r="J95" s="89"/>
      <c r="K95" s="89"/>
      <c r="L95" s="89"/>
      <c r="M95" s="73"/>
    </row>
    <row r="96" spans="2:13" ht="36" outlineLevel="1">
      <c r="B96" s="73"/>
      <c r="C96" s="93" t="s">
        <v>490</v>
      </c>
      <c r="D96" s="89"/>
      <c r="E96" s="93" t="str">
        <f>IF(K67&gt;0,"Si","No")</f>
        <v>No</v>
      </c>
      <c r="F96" s="89"/>
      <c r="G96" s="89"/>
      <c r="H96" s="89"/>
      <c r="I96" s="89"/>
      <c r="J96" s="89"/>
      <c r="K96" s="89"/>
      <c r="L96" s="89"/>
      <c r="M96" s="73"/>
    </row>
    <row r="97" spans="2:13" ht="36" outlineLevel="1">
      <c r="B97" s="73"/>
      <c r="C97" s="93" t="s">
        <v>491</v>
      </c>
      <c r="D97" s="89"/>
      <c r="E97" s="93" t="str">
        <f>IF(K68&gt;0,"Si","No")</f>
        <v>No</v>
      </c>
      <c r="F97" s="89"/>
      <c r="G97" s="89"/>
      <c r="H97" s="89"/>
      <c r="I97" s="89"/>
      <c r="J97" s="89"/>
      <c r="K97" s="89"/>
      <c r="L97" s="89"/>
      <c r="M97" s="73"/>
    </row>
    <row r="98" spans="2:13" ht="21" customHeight="1" outlineLevel="1">
      <c r="B98" s="73"/>
      <c r="C98" s="89"/>
      <c r="D98" s="89"/>
      <c r="E98" s="89"/>
      <c r="F98" s="89"/>
      <c r="G98" s="73"/>
      <c r="H98" s="73"/>
      <c r="I98" s="73"/>
      <c r="J98" s="89"/>
      <c r="K98" s="73"/>
      <c r="L98" s="89"/>
      <c r="M98" s="73"/>
    </row>
    <row r="99" spans="2:13" ht="20.25" outlineLevel="1">
      <c r="B99" s="73"/>
      <c r="C99" s="86" t="s">
        <v>492</v>
      </c>
      <c r="D99" s="73"/>
      <c r="E99" s="98"/>
      <c r="F99" s="99"/>
      <c r="G99" s="99"/>
      <c r="H99" s="99"/>
      <c r="I99" s="99"/>
      <c r="J99" s="99"/>
      <c r="K99" s="99"/>
      <c r="L99" s="89"/>
      <c r="M99" s="73"/>
    </row>
    <row r="100" spans="2:13" ht="21" customHeight="1" outlineLevel="1">
      <c r="B100" s="73"/>
      <c r="C100" s="73"/>
      <c r="D100" s="73"/>
      <c r="E100" s="100"/>
      <c r="F100" s="101"/>
      <c r="G100" s="100"/>
      <c r="H100" s="101"/>
      <c r="I100" s="100"/>
      <c r="J100" s="102"/>
      <c r="K100" s="100"/>
      <c r="L100" s="89"/>
      <c r="M100" s="73"/>
    </row>
    <row r="101" spans="2:13" ht="21" customHeight="1" outlineLevel="1">
      <c r="B101" s="73"/>
      <c r="C101" s="73"/>
      <c r="D101" s="73"/>
      <c r="E101" s="100">
        <v>2024</v>
      </c>
      <c r="F101" s="101"/>
      <c r="G101" s="100">
        <v>2025</v>
      </c>
      <c r="H101" s="101"/>
      <c r="I101" s="100">
        <v>2026</v>
      </c>
      <c r="J101" s="102"/>
      <c r="K101" s="100" t="s">
        <v>407</v>
      </c>
      <c r="L101" s="89"/>
      <c r="M101" s="73"/>
    </row>
    <row r="102" spans="2:13" ht="21" customHeight="1" outlineLevel="1">
      <c r="B102" s="73"/>
      <c r="C102" s="95" t="s">
        <v>493</v>
      </c>
      <c r="D102" s="103"/>
      <c r="E102" s="110"/>
      <c r="F102" s="111"/>
      <c r="G102" s="110"/>
      <c r="H102" s="119"/>
      <c r="I102" s="110"/>
      <c r="J102" s="111"/>
      <c r="K102" s="113" t="s">
        <v>495</v>
      </c>
      <c r="L102" s="89"/>
      <c r="M102" s="73"/>
    </row>
    <row r="103" spans="2:13" ht="21" customHeight="1" outlineLevel="1">
      <c r="B103" s="73"/>
      <c r="C103" s="95" t="s">
        <v>496</v>
      </c>
      <c r="D103" s="103"/>
      <c r="E103" s="110"/>
      <c r="F103" s="111"/>
      <c r="G103" s="110"/>
      <c r="H103" s="119"/>
      <c r="I103" s="110"/>
      <c r="J103" s="111"/>
      <c r="K103" s="113" t="s">
        <v>495</v>
      </c>
      <c r="L103" s="89"/>
      <c r="M103" s="73"/>
    </row>
    <row r="104" spans="2:13" ht="21" customHeight="1" outlineLevel="1">
      <c r="B104" s="73"/>
      <c r="C104" s="90" t="s">
        <v>498</v>
      </c>
      <c r="D104" s="103"/>
      <c r="E104" s="120">
        <v>0</v>
      </c>
      <c r="F104" s="121"/>
      <c r="G104" s="120">
        <v>0</v>
      </c>
      <c r="H104" s="122"/>
      <c r="I104" s="120">
        <v>0</v>
      </c>
      <c r="J104" s="123"/>
      <c r="K104" s="124">
        <f>E104+G104+I104</f>
        <v>0</v>
      </c>
      <c r="L104" s="73"/>
      <c r="M104" s="73"/>
    </row>
    <row r="105" spans="2:13" ht="21" customHeight="1" outlineLevel="1">
      <c r="B105" s="73"/>
      <c r="C105" s="90" t="s">
        <v>499</v>
      </c>
      <c r="D105" s="103"/>
      <c r="E105" s="110"/>
      <c r="F105" s="111"/>
      <c r="G105" s="110"/>
      <c r="H105" s="119"/>
      <c r="I105" s="110"/>
      <c r="J105" s="111"/>
      <c r="K105" s="113" t="s">
        <v>495</v>
      </c>
      <c r="L105" s="89"/>
      <c r="M105" s="73"/>
    </row>
    <row r="106" spans="2:13" ht="21" customHeight="1" outlineLevel="1">
      <c r="B106" s="73"/>
      <c r="C106" s="90" t="s">
        <v>500</v>
      </c>
      <c r="D106" s="103"/>
      <c r="E106" s="105"/>
      <c r="F106" s="125"/>
      <c r="G106" s="105"/>
      <c r="H106" s="126"/>
      <c r="I106" s="105"/>
      <c r="J106" s="111"/>
      <c r="K106" s="113" t="s">
        <v>495</v>
      </c>
      <c r="L106" s="116"/>
      <c r="M106" s="73"/>
    </row>
    <row r="107" spans="2:13" outlineLevel="1">
      <c r="B107" s="73"/>
      <c r="C107" s="90" t="s">
        <v>501</v>
      </c>
      <c r="D107" s="103"/>
      <c r="E107" s="127"/>
      <c r="F107" s="125"/>
      <c r="G107" s="105"/>
      <c r="H107" s="126"/>
      <c r="I107" s="105"/>
      <c r="J107" s="111"/>
      <c r="K107" s="113" t="s">
        <v>495</v>
      </c>
      <c r="L107" s="116"/>
      <c r="M107" s="73"/>
    </row>
    <row r="108" spans="2:13" ht="21" customHeight="1" outlineLevel="1">
      <c r="B108" s="73"/>
      <c r="C108" s="90" t="s">
        <v>503</v>
      </c>
      <c r="D108" s="103"/>
      <c r="E108" s="105"/>
      <c r="F108" s="125"/>
      <c r="G108" s="105"/>
      <c r="H108" s="126"/>
      <c r="I108" s="105"/>
      <c r="J108" s="111"/>
      <c r="K108" s="124" t="s">
        <v>495</v>
      </c>
      <c r="L108" s="89"/>
      <c r="M108" s="73"/>
    </row>
    <row r="109" spans="2:13" ht="21" customHeight="1" outlineLevel="1">
      <c r="B109" s="73"/>
      <c r="C109" s="90" t="s">
        <v>504</v>
      </c>
      <c r="D109" s="103"/>
      <c r="E109" s="110"/>
      <c r="F109" s="111"/>
      <c r="G109" s="110"/>
      <c r="H109" s="119"/>
      <c r="I109" s="110"/>
      <c r="J109" s="111"/>
      <c r="K109" s="113" t="s">
        <v>495</v>
      </c>
      <c r="L109" s="89"/>
      <c r="M109" s="73"/>
    </row>
    <row r="110" spans="2:13" ht="21.75" customHeight="1" outlineLevel="1">
      <c r="B110" s="73"/>
      <c r="C110" s="90" t="s">
        <v>506</v>
      </c>
      <c r="D110" s="103"/>
      <c r="E110" s="120">
        <v>0</v>
      </c>
      <c r="F110" s="121"/>
      <c r="G110" s="120">
        <v>0</v>
      </c>
      <c r="H110" s="122"/>
      <c r="I110" s="120">
        <v>0</v>
      </c>
      <c r="J110" s="123"/>
      <c r="K110" s="124">
        <f>E110+G110+I110</f>
        <v>0</v>
      </c>
      <c r="L110" s="73"/>
      <c r="M110" s="73"/>
    </row>
    <row r="111" spans="2:13" ht="21.75" customHeight="1" outlineLevel="1">
      <c r="B111" s="73"/>
      <c r="C111" s="90" t="s">
        <v>507</v>
      </c>
      <c r="D111" s="103"/>
      <c r="E111" s="128">
        <v>0</v>
      </c>
      <c r="F111" s="129"/>
      <c r="G111" s="128">
        <v>0</v>
      </c>
      <c r="H111" s="142"/>
      <c r="I111" s="128">
        <v>0</v>
      </c>
      <c r="J111" s="130"/>
      <c r="K111" s="131">
        <f>E111+G111+I111</f>
        <v>0</v>
      </c>
      <c r="L111" s="89"/>
      <c r="M111" s="73"/>
    </row>
    <row r="112" spans="2:13" ht="21" customHeight="1" outlineLevel="1">
      <c r="B112" s="73"/>
      <c r="C112" s="109"/>
      <c r="D112" s="103"/>
      <c r="E112" s="130"/>
      <c r="F112" s="130"/>
      <c r="G112" s="130"/>
      <c r="H112" s="132"/>
      <c r="I112" s="130"/>
      <c r="J112" s="130"/>
      <c r="K112" s="130"/>
      <c r="L112" s="89"/>
      <c r="M112" s="73"/>
    </row>
    <row r="113" spans="2:13" ht="21" customHeight="1" outlineLevel="1">
      <c r="B113" s="73"/>
      <c r="C113" s="109"/>
      <c r="D113" s="103"/>
      <c r="E113" s="98"/>
      <c r="F113" s="73"/>
      <c r="G113" s="73"/>
      <c r="H113" s="73"/>
      <c r="I113" s="73"/>
      <c r="J113" s="73"/>
      <c r="K113" s="73"/>
      <c r="L113" s="89"/>
      <c r="M113" s="73"/>
    </row>
    <row r="114" spans="2:13" ht="21" customHeight="1" outlineLevel="1">
      <c r="B114" s="73"/>
      <c r="C114" s="86" t="s">
        <v>508</v>
      </c>
      <c r="D114" s="116"/>
      <c r="E114" s="116"/>
      <c r="F114" s="116"/>
      <c r="G114" s="73"/>
      <c r="H114" s="73"/>
      <c r="I114" s="73"/>
      <c r="J114" s="116"/>
      <c r="K114" s="73"/>
      <c r="L114" s="116"/>
      <c r="M114" s="73"/>
    </row>
    <row r="115" spans="2:13" ht="21" customHeight="1" outlineLevel="1">
      <c r="B115" s="73"/>
      <c r="C115" s="89"/>
      <c r="D115" s="89"/>
      <c r="E115" s="89"/>
      <c r="F115" s="89"/>
      <c r="G115" s="73"/>
      <c r="H115" s="73"/>
      <c r="I115" s="73"/>
      <c r="J115" s="89"/>
      <c r="K115" s="73"/>
      <c r="L115" s="89"/>
      <c r="M115" s="73"/>
    </row>
    <row r="116" spans="2:13" ht="21" customHeight="1" outlineLevel="1">
      <c r="B116" s="73"/>
      <c r="C116" s="133" t="s">
        <v>509</v>
      </c>
      <c r="D116" s="89"/>
      <c r="E116" s="89"/>
      <c r="F116" s="89"/>
      <c r="G116" s="73"/>
      <c r="H116" s="73"/>
      <c r="I116" s="73"/>
      <c r="J116" s="73"/>
      <c r="K116" s="73"/>
      <c r="L116" s="89"/>
      <c r="M116" s="73"/>
    </row>
    <row r="117" spans="2:13" ht="21" customHeight="1" outlineLevel="1">
      <c r="B117" s="73"/>
      <c r="C117" s="89"/>
      <c r="D117" s="89"/>
      <c r="E117" s="89"/>
      <c r="F117" s="89"/>
      <c r="G117" s="73"/>
      <c r="H117" s="73"/>
      <c r="I117" s="73"/>
      <c r="J117" s="89"/>
      <c r="K117" s="73"/>
      <c r="L117" s="89"/>
      <c r="M117" s="73"/>
    </row>
    <row r="118" spans="2:13" ht="21" customHeight="1" outlineLevel="1">
      <c r="B118" s="73"/>
      <c r="C118" s="480"/>
      <c r="D118" s="480"/>
      <c r="E118" s="480"/>
      <c r="F118" s="480"/>
      <c r="G118" s="480"/>
      <c r="H118" s="480"/>
      <c r="I118" s="480"/>
      <c r="J118" s="480"/>
      <c r="K118" s="480"/>
      <c r="L118" s="89"/>
      <c r="M118" s="73"/>
    </row>
    <row r="119" spans="2:13" ht="21" customHeight="1" outlineLevel="1">
      <c r="B119" s="73"/>
      <c r="C119" s="480"/>
      <c r="D119" s="480"/>
      <c r="E119" s="480"/>
      <c r="F119" s="480"/>
      <c r="G119" s="480"/>
      <c r="H119" s="480"/>
      <c r="I119" s="480"/>
      <c r="J119" s="480"/>
      <c r="K119" s="480"/>
      <c r="L119" s="73"/>
      <c r="M119" s="73"/>
    </row>
    <row r="120" spans="2:13" ht="21" customHeight="1" outlineLevel="1">
      <c r="B120" s="73"/>
      <c r="C120" s="480"/>
      <c r="D120" s="480"/>
      <c r="E120" s="480"/>
      <c r="F120" s="480"/>
      <c r="G120" s="480"/>
      <c r="H120" s="480"/>
      <c r="I120" s="480"/>
      <c r="J120" s="480"/>
      <c r="K120" s="480"/>
      <c r="L120" s="73"/>
      <c r="M120" s="73"/>
    </row>
    <row r="121" spans="2:13" ht="21" customHeight="1" outlineLevel="1">
      <c r="B121" s="73"/>
      <c r="C121" s="480"/>
      <c r="D121" s="480"/>
      <c r="E121" s="480"/>
      <c r="F121" s="480"/>
      <c r="G121" s="480"/>
      <c r="H121" s="480"/>
      <c r="I121" s="480"/>
      <c r="J121" s="480"/>
      <c r="K121" s="480"/>
      <c r="L121" s="73"/>
      <c r="M121" s="73"/>
    </row>
    <row r="122" spans="2:13" ht="21" customHeight="1" outlineLevel="1">
      <c r="B122" s="73"/>
      <c r="C122" s="480"/>
      <c r="D122" s="480"/>
      <c r="E122" s="480"/>
      <c r="F122" s="480"/>
      <c r="G122" s="480"/>
      <c r="H122" s="480"/>
      <c r="I122" s="480"/>
      <c r="J122" s="480"/>
      <c r="K122" s="480"/>
      <c r="L122" s="73"/>
      <c r="M122" s="73"/>
    </row>
    <row r="123" spans="2:13" ht="21" customHeight="1" outlineLevel="1">
      <c r="B123" s="73"/>
      <c r="C123" s="480"/>
      <c r="D123" s="480"/>
      <c r="E123" s="480"/>
      <c r="F123" s="480"/>
      <c r="G123" s="480"/>
      <c r="H123" s="480"/>
      <c r="I123" s="480"/>
      <c r="J123" s="480"/>
      <c r="K123" s="480"/>
      <c r="L123" s="73"/>
      <c r="M123" s="73"/>
    </row>
    <row r="124" spans="2:13" ht="21" customHeight="1" outlineLevel="1">
      <c r="B124" s="73"/>
      <c r="C124" s="480"/>
      <c r="D124" s="480"/>
      <c r="E124" s="480"/>
      <c r="F124" s="480"/>
      <c r="G124" s="480"/>
      <c r="H124" s="480"/>
      <c r="I124" s="480"/>
      <c r="J124" s="480"/>
      <c r="K124" s="480"/>
      <c r="L124" s="73"/>
      <c r="M124" s="73"/>
    </row>
    <row r="125" spans="2:13" ht="21" customHeight="1" outlineLevel="1">
      <c r="B125" s="73"/>
      <c r="C125" s="480"/>
      <c r="D125" s="480"/>
      <c r="E125" s="480"/>
      <c r="F125" s="480"/>
      <c r="G125" s="480"/>
      <c r="H125" s="480"/>
      <c r="I125" s="480"/>
      <c r="J125" s="480"/>
      <c r="K125" s="480"/>
      <c r="L125" s="73"/>
      <c r="M125" s="73"/>
    </row>
    <row r="126" spans="2:13" ht="21" customHeight="1" outlineLevel="1">
      <c r="B126" s="73"/>
      <c r="C126" s="480"/>
      <c r="D126" s="480"/>
      <c r="E126" s="480"/>
      <c r="F126" s="480"/>
      <c r="G126" s="480"/>
      <c r="H126" s="480"/>
      <c r="I126" s="480"/>
      <c r="J126" s="480"/>
      <c r="K126" s="480"/>
      <c r="L126" s="73"/>
      <c r="M126" s="73"/>
    </row>
    <row r="127" spans="2:13" ht="21" customHeight="1" outlineLevel="1">
      <c r="B127" s="73"/>
      <c r="C127" s="480"/>
      <c r="D127" s="480"/>
      <c r="E127" s="480"/>
      <c r="F127" s="480"/>
      <c r="G127" s="480"/>
      <c r="H127" s="480"/>
      <c r="I127" s="480"/>
      <c r="J127" s="480"/>
      <c r="K127" s="480"/>
      <c r="L127" s="73"/>
      <c r="M127" s="73"/>
    </row>
    <row r="128" spans="2:13" ht="21" customHeight="1" outlineLevel="1">
      <c r="B128" s="73"/>
      <c r="C128" s="480"/>
      <c r="D128" s="480"/>
      <c r="E128" s="480"/>
      <c r="F128" s="480"/>
      <c r="G128" s="480"/>
      <c r="H128" s="480"/>
      <c r="I128" s="480"/>
      <c r="J128" s="480"/>
      <c r="K128" s="480"/>
      <c r="L128" s="73"/>
      <c r="M128" s="73"/>
    </row>
    <row r="129" spans="2:13" ht="21" customHeight="1" outlineLevel="1">
      <c r="B129" s="73"/>
      <c r="C129" s="480"/>
      <c r="D129" s="480"/>
      <c r="E129" s="480"/>
      <c r="F129" s="480"/>
      <c r="G129" s="480"/>
      <c r="H129" s="480"/>
      <c r="I129" s="480"/>
      <c r="J129" s="480"/>
      <c r="K129" s="480"/>
      <c r="L129" s="73"/>
      <c r="M129" s="73"/>
    </row>
    <row r="130" spans="2:13" ht="21" customHeight="1" outlineLevel="1">
      <c r="B130" s="73"/>
      <c r="C130" s="480"/>
      <c r="D130" s="480"/>
      <c r="E130" s="480"/>
      <c r="F130" s="480"/>
      <c r="G130" s="480"/>
      <c r="H130" s="480"/>
      <c r="I130" s="480"/>
      <c r="J130" s="480"/>
      <c r="K130" s="480"/>
      <c r="L130" s="73"/>
      <c r="M130" s="73"/>
    </row>
    <row r="131" spans="2:13" ht="21" customHeight="1" outlineLevel="1">
      <c r="B131" s="73"/>
      <c r="C131" s="480"/>
      <c r="D131" s="480"/>
      <c r="E131" s="480"/>
      <c r="F131" s="480"/>
      <c r="G131" s="480"/>
      <c r="H131" s="480"/>
      <c r="I131" s="480"/>
      <c r="J131" s="480"/>
      <c r="K131" s="480"/>
      <c r="L131" s="73"/>
      <c r="M131" s="73"/>
    </row>
    <row r="132" spans="2:13" ht="21" customHeight="1" outlineLevel="1">
      <c r="B132" s="73"/>
      <c r="C132" s="480"/>
      <c r="D132" s="480"/>
      <c r="E132" s="480"/>
      <c r="F132" s="480"/>
      <c r="G132" s="480"/>
      <c r="H132" s="480"/>
      <c r="I132" s="480"/>
      <c r="J132" s="480"/>
      <c r="K132" s="480"/>
      <c r="L132" s="73"/>
      <c r="M132" s="73"/>
    </row>
    <row r="133" spans="2:13" ht="21" customHeight="1" outlineLevel="1">
      <c r="B133" s="73"/>
      <c r="C133" s="480"/>
      <c r="D133" s="480"/>
      <c r="E133" s="480"/>
      <c r="F133" s="480"/>
      <c r="G133" s="480"/>
      <c r="H133" s="480"/>
      <c r="I133" s="480"/>
      <c r="J133" s="480"/>
      <c r="K133" s="480"/>
      <c r="L133" s="73"/>
      <c r="M133" s="73"/>
    </row>
    <row r="134" spans="2:13" ht="21" customHeight="1" outlineLevel="1">
      <c r="B134" s="73"/>
      <c r="C134" s="480"/>
      <c r="D134" s="480"/>
      <c r="E134" s="480"/>
      <c r="F134" s="480"/>
      <c r="G134" s="480"/>
      <c r="H134" s="480"/>
      <c r="I134" s="480"/>
      <c r="J134" s="480"/>
      <c r="K134" s="480"/>
      <c r="L134" s="73"/>
      <c r="M134" s="73"/>
    </row>
    <row r="135" spans="2:13" ht="21" customHeight="1" outlineLevel="1">
      <c r="B135" s="73"/>
      <c r="C135" s="480"/>
      <c r="D135" s="480"/>
      <c r="E135" s="480"/>
      <c r="F135" s="480"/>
      <c r="G135" s="480"/>
      <c r="H135" s="480"/>
      <c r="I135" s="480"/>
      <c r="J135" s="480"/>
      <c r="K135" s="480"/>
      <c r="L135" s="73"/>
      <c r="M135" s="73"/>
    </row>
    <row r="136" spans="2:13" ht="21" customHeight="1" outlineLevel="1">
      <c r="B136" s="73"/>
      <c r="C136" s="134"/>
      <c r="D136" s="73"/>
      <c r="E136" s="134"/>
      <c r="F136" s="73"/>
      <c r="G136" s="73"/>
      <c r="H136" s="73"/>
      <c r="I136" s="135"/>
      <c r="J136" s="136"/>
      <c r="K136" s="137"/>
      <c r="L136" s="73"/>
      <c r="M136" s="73"/>
    </row>
    <row r="137" spans="2:13" ht="21" customHeight="1" outlineLevel="1">
      <c r="B137" s="73"/>
      <c r="C137" s="133" t="s">
        <v>511</v>
      </c>
      <c r="D137" s="73"/>
      <c r="E137" s="134"/>
      <c r="F137" s="73"/>
      <c r="G137" s="73"/>
      <c r="H137" s="73"/>
      <c r="I137" s="135"/>
      <c r="J137" s="136"/>
      <c r="K137" s="137"/>
      <c r="L137" s="73"/>
      <c r="M137" s="73"/>
    </row>
    <row r="138" spans="2:13" ht="21" customHeight="1" outlineLevel="1">
      <c r="B138" s="73"/>
      <c r="C138" s="73"/>
      <c r="D138" s="73"/>
      <c r="E138" s="83"/>
      <c r="F138" s="73"/>
      <c r="G138" s="73"/>
      <c r="H138" s="73"/>
      <c r="I138" s="73"/>
      <c r="J138" s="73"/>
      <c r="K138" s="73"/>
      <c r="L138" s="73"/>
      <c r="M138" s="73"/>
    </row>
    <row r="139" spans="2:13" ht="21" customHeight="1" outlineLevel="1">
      <c r="B139" s="73"/>
      <c r="C139" s="481"/>
      <c r="D139" s="481"/>
      <c r="E139" s="481"/>
      <c r="F139" s="481"/>
      <c r="G139" s="481"/>
      <c r="H139" s="481"/>
      <c r="I139" s="481"/>
      <c r="J139" s="481"/>
      <c r="K139" s="481"/>
      <c r="L139" s="73"/>
      <c r="M139" s="73"/>
    </row>
    <row r="140" spans="2:13" ht="21" customHeight="1" outlineLevel="1">
      <c r="B140" s="73"/>
      <c r="C140" s="481"/>
      <c r="D140" s="481"/>
      <c r="E140" s="481"/>
      <c r="F140" s="481"/>
      <c r="G140" s="481"/>
      <c r="H140" s="481"/>
      <c r="I140" s="481"/>
      <c r="J140" s="481"/>
      <c r="K140" s="481"/>
      <c r="L140" s="73"/>
      <c r="M140" s="73"/>
    </row>
    <row r="141" spans="2:13" ht="21" customHeight="1" outlineLevel="1">
      <c r="B141" s="73"/>
      <c r="C141" s="481"/>
      <c r="D141" s="481"/>
      <c r="E141" s="481"/>
      <c r="F141" s="481"/>
      <c r="G141" s="481"/>
      <c r="H141" s="481"/>
      <c r="I141" s="481"/>
      <c r="J141" s="481"/>
      <c r="K141" s="481"/>
      <c r="L141" s="73"/>
      <c r="M141" s="73"/>
    </row>
    <row r="142" spans="2:13" ht="21" customHeight="1" outlineLevel="1">
      <c r="B142" s="73"/>
      <c r="C142" s="481"/>
      <c r="D142" s="481"/>
      <c r="E142" s="481"/>
      <c r="F142" s="481"/>
      <c r="G142" s="481"/>
      <c r="H142" s="481"/>
      <c r="I142" s="481"/>
      <c r="J142" s="481"/>
      <c r="K142" s="481"/>
      <c r="L142" s="73"/>
      <c r="M142" s="73"/>
    </row>
    <row r="143" spans="2:13" ht="21" customHeight="1" outlineLevel="1">
      <c r="B143" s="73"/>
      <c r="C143" s="481"/>
      <c r="D143" s="481"/>
      <c r="E143" s="481"/>
      <c r="F143" s="481"/>
      <c r="G143" s="481"/>
      <c r="H143" s="481"/>
      <c r="I143" s="481"/>
      <c r="J143" s="481"/>
      <c r="K143" s="481"/>
      <c r="L143" s="73"/>
      <c r="M143" s="73"/>
    </row>
    <row r="144" spans="2:13" ht="21" customHeight="1" outlineLevel="1">
      <c r="B144" s="73"/>
      <c r="C144" s="481"/>
      <c r="D144" s="481"/>
      <c r="E144" s="481"/>
      <c r="F144" s="481"/>
      <c r="G144" s="481"/>
      <c r="H144" s="481"/>
      <c r="I144" s="481"/>
      <c r="J144" s="481"/>
      <c r="K144" s="481"/>
      <c r="L144" s="73"/>
      <c r="M144" s="73"/>
    </row>
    <row r="145" spans="2:13" ht="21" customHeight="1" outlineLevel="1">
      <c r="B145" s="73"/>
      <c r="C145" s="481"/>
      <c r="D145" s="481"/>
      <c r="E145" s="481"/>
      <c r="F145" s="481"/>
      <c r="G145" s="481"/>
      <c r="H145" s="481"/>
      <c r="I145" s="481"/>
      <c r="J145" s="481"/>
      <c r="K145" s="481"/>
      <c r="L145" s="73"/>
      <c r="M145" s="73"/>
    </row>
    <row r="146" spans="2:13" ht="21" customHeight="1" outlineLevel="1">
      <c r="B146" s="73"/>
      <c r="C146" s="481"/>
      <c r="D146" s="481"/>
      <c r="E146" s="481"/>
      <c r="F146" s="481"/>
      <c r="G146" s="481"/>
      <c r="H146" s="481"/>
      <c r="I146" s="481"/>
      <c r="J146" s="481"/>
      <c r="K146" s="481"/>
      <c r="L146" s="73"/>
      <c r="M146" s="73"/>
    </row>
    <row r="147" spans="2:13" ht="21" customHeight="1" outlineLevel="1">
      <c r="B147" s="73"/>
      <c r="C147" s="481"/>
      <c r="D147" s="481"/>
      <c r="E147" s="481"/>
      <c r="F147" s="481"/>
      <c r="G147" s="481"/>
      <c r="H147" s="481"/>
      <c r="I147" s="481"/>
      <c r="J147" s="481"/>
      <c r="K147" s="481"/>
      <c r="L147" s="73"/>
      <c r="M147" s="73"/>
    </row>
    <row r="148" spans="2:13" ht="21" customHeight="1" outlineLevel="1">
      <c r="B148" s="73"/>
      <c r="C148" s="481"/>
      <c r="D148" s="481"/>
      <c r="E148" s="481"/>
      <c r="F148" s="481"/>
      <c r="G148" s="481"/>
      <c r="H148" s="481"/>
      <c r="I148" s="481"/>
      <c r="J148" s="481"/>
      <c r="K148" s="481"/>
      <c r="L148" s="73"/>
      <c r="M148" s="73"/>
    </row>
    <row r="149" spans="2:13" ht="21" customHeight="1" outlineLevel="1">
      <c r="B149" s="73"/>
      <c r="C149" s="481"/>
      <c r="D149" s="481"/>
      <c r="E149" s="481"/>
      <c r="F149" s="481"/>
      <c r="G149" s="481"/>
      <c r="H149" s="481"/>
      <c r="I149" s="481"/>
      <c r="J149" s="481"/>
      <c r="K149" s="481"/>
      <c r="L149" s="73"/>
      <c r="M149" s="73"/>
    </row>
    <row r="150" spans="2:13" ht="21" customHeight="1" outlineLevel="1">
      <c r="B150" s="73"/>
      <c r="C150" s="481"/>
      <c r="D150" s="481"/>
      <c r="E150" s="481"/>
      <c r="F150" s="481"/>
      <c r="G150" s="481"/>
      <c r="H150" s="481"/>
      <c r="I150" s="481"/>
      <c r="J150" s="481"/>
      <c r="K150" s="481"/>
      <c r="L150" s="73"/>
      <c r="M150" s="73"/>
    </row>
    <row r="151" spans="2:13" ht="21" customHeight="1" outlineLevel="1">
      <c r="B151" s="73"/>
      <c r="C151" s="481"/>
      <c r="D151" s="481"/>
      <c r="E151" s="481"/>
      <c r="F151" s="481"/>
      <c r="G151" s="481"/>
      <c r="H151" s="481"/>
      <c r="I151" s="481"/>
      <c r="J151" s="481"/>
      <c r="K151" s="481"/>
      <c r="L151" s="73"/>
      <c r="M151" s="73"/>
    </row>
    <row r="152" spans="2:13" ht="21" customHeight="1" outlineLevel="1">
      <c r="B152" s="73"/>
      <c r="C152" s="481"/>
      <c r="D152" s="481"/>
      <c r="E152" s="481"/>
      <c r="F152" s="481"/>
      <c r="G152" s="481"/>
      <c r="H152" s="481"/>
      <c r="I152" s="481"/>
      <c r="J152" s="481"/>
      <c r="K152" s="481"/>
      <c r="L152" s="73"/>
      <c r="M152" s="73"/>
    </row>
    <row r="153" spans="2:13" ht="21" customHeight="1" outlineLevel="1">
      <c r="B153" s="73"/>
      <c r="C153" s="481"/>
      <c r="D153" s="481"/>
      <c r="E153" s="481"/>
      <c r="F153" s="481"/>
      <c r="G153" s="481"/>
      <c r="H153" s="481"/>
      <c r="I153" s="481"/>
      <c r="J153" s="481"/>
      <c r="K153" s="481"/>
      <c r="L153" s="73"/>
      <c r="M153" s="73"/>
    </row>
    <row r="154" spans="2:13" ht="21" customHeight="1" outlineLevel="1">
      <c r="B154" s="73"/>
      <c r="C154" s="481"/>
      <c r="D154" s="481"/>
      <c r="E154" s="481"/>
      <c r="F154" s="481"/>
      <c r="G154" s="481"/>
      <c r="H154" s="481"/>
      <c r="I154" s="481"/>
      <c r="J154" s="481"/>
      <c r="K154" s="481"/>
      <c r="L154" s="73"/>
      <c r="M154" s="73"/>
    </row>
    <row r="155" spans="2:13" ht="21" customHeight="1" outlineLevel="1">
      <c r="B155" s="73"/>
      <c r="C155" s="481"/>
      <c r="D155" s="481"/>
      <c r="E155" s="481"/>
      <c r="F155" s="481"/>
      <c r="G155" s="481"/>
      <c r="H155" s="481"/>
      <c r="I155" s="481"/>
      <c r="J155" s="481"/>
      <c r="K155" s="481"/>
      <c r="L155" s="73"/>
      <c r="M155" s="73"/>
    </row>
    <row r="156" spans="2:13" ht="21" customHeight="1" outlineLevel="1">
      <c r="B156" s="73"/>
      <c r="C156" s="481"/>
      <c r="D156" s="481"/>
      <c r="E156" s="481"/>
      <c r="F156" s="481"/>
      <c r="G156" s="481"/>
      <c r="H156" s="481"/>
      <c r="I156" s="481"/>
      <c r="J156" s="481"/>
      <c r="K156" s="481"/>
      <c r="L156" s="73"/>
      <c r="M156" s="73"/>
    </row>
    <row r="157" spans="2:13" ht="21" customHeight="1" outlineLevel="1">
      <c r="B157" s="73"/>
      <c r="C157" s="134"/>
      <c r="D157" s="73"/>
      <c r="E157" s="134"/>
      <c r="F157" s="73"/>
      <c r="G157" s="73"/>
      <c r="H157" s="73"/>
      <c r="I157" s="135"/>
      <c r="J157" s="136"/>
      <c r="K157" s="137"/>
      <c r="L157" s="73"/>
      <c r="M157" s="73"/>
    </row>
    <row r="158" spans="2:13" ht="20.25" customHeight="1">
      <c r="B158" s="73"/>
      <c r="C158" s="134"/>
      <c r="D158" s="73"/>
      <c r="E158" s="134"/>
      <c r="F158" s="73"/>
      <c r="G158" s="73"/>
      <c r="H158" s="73"/>
      <c r="I158" s="135"/>
      <c r="J158" s="136"/>
      <c r="K158" s="137"/>
      <c r="L158" s="73"/>
      <c r="M158" s="73"/>
    </row>
    <row r="159" spans="2:13" ht="24" customHeight="1">
      <c r="B159" s="73"/>
      <c r="C159" s="84" t="s">
        <v>88</v>
      </c>
      <c r="D159" s="81"/>
      <c r="E159" s="84" t="s">
        <v>89</v>
      </c>
      <c r="F159" s="73"/>
      <c r="G159" s="85" t="s">
        <v>497</v>
      </c>
      <c r="H159" s="73"/>
      <c r="J159" s="73"/>
      <c r="K159" s="73"/>
      <c r="L159" s="73"/>
      <c r="M159" s="73"/>
    </row>
    <row r="160" spans="2:13" ht="21" customHeight="1" outlineLevel="1">
      <c r="B160" s="73"/>
      <c r="C160" s="83"/>
      <c r="D160" s="73"/>
      <c r="E160" s="83"/>
      <c r="F160" s="73"/>
      <c r="G160" s="73"/>
      <c r="H160" s="73"/>
      <c r="I160" s="73"/>
      <c r="J160" s="73"/>
      <c r="K160" s="73"/>
      <c r="L160" s="73"/>
      <c r="M160" s="73"/>
    </row>
    <row r="161" spans="2:13" ht="21.75" customHeight="1" outlineLevel="1">
      <c r="B161" s="73"/>
      <c r="C161" s="86" t="s">
        <v>431</v>
      </c>
      <c r="D161" s="73"/>
      <c r="E161" s="87"/>
      <c r="F161" s="73"/>
      <c r="G161" s="73"/>
      <c r="H161" s="73"/>
      <c r="I161" s="73"/>
      <c r="J161" s="73"/>
      <c r="K161" s="73"/>
      <c r="L161" s="73"/>
      <c r="M161" s="73"/>
    </row>
    <row r="162" spans="2:13" ht="21" customHeight="1" outlineLevel="1">
      <c r="B162" s="73"/>
      <c r="C162" s="88"/>
      <c r="D162" s="73"/>
      <c r="E162" s="87"/>
      <c r="F162" s="73"/>
      <c r="G162" s="73"/>
      <c r="H162" s="73"/>
      <c r="I162" s="73"/>
      <c r="J162" s="73"/>
      <c r="K162" s="73"/>
      <c r="L162" s="73"/>
      <c r="M162" s="73"/>
    </row>
    <row r="163" spans="2:13" ht="21" customHeight="1" outlineLevel="1">
      <c r="B163" s="73"/>
      <c r="C163" s="89"/>
      <c r="D163" s="73"/>
      <c r="E163" s="89"/>
      <c r="F163" s="73"/>
      <c r="G163" s="73"/>
      <c r="H163" s="73"/>
      <c r="I163" s="73"/>
      <c r="J163" s="73"/>
      <c r="K163" s="73"/>
      <c r="L163" s="73"/>
      <c r="M163" s="73"/>
    </row>
    <row r="164" spans="2:13" outlineLevel="1">
      <c r="B164" s="73"/>
      <c r="C164" s="90" t="s">
        <v>36</v>
      </c>
      <c r="D164" s="89"/>
      <c r="E164" s="90" t="s">
        <v>432</v>
      </c>
      <c r="F164" s="89"/>
      <c r="G164" s="91" t="s">
        <v>433</v>
      </c>
      <c r="H164" s="73"/>
      <c r="I164" s="90" t="s">
        <v>434</v>
      </c>
      <c r="J164" s="73"/>
      <c r="K164" s="73"/>
      <c r="L164" s="89"/>
      <c r="M164" s="73"/>
    </row>
    <row r="165" spans="2:13" ht="36.75" customHeight="1" outlineLevel="1">
      <c r="B165" s="73"/>
      <c r="C165" s="92" t="s">
        <v>556</v>
      </c>
      <c r="D165" s="73"/>
      <c r="E165" s="93" t="s">
        <v>557</v>
      </c>
      <c r="F165" s="73"/>
      <c r="G165" s="94"/>
      <c r="H165" s="73"/>
      <c r="I165" s="92" t="s">
        <v>542</v>
      </c>
      <c r="J165" s="73"/>
      <c r="K165" s="73"/>
      <c r="L165" s="73"/>
      <c r="M165" s="73"/>
    </row>
    <row r="166" spans="2:13" ht="21" customHeight="1" outlineLevel="1">
      <c r="B166" s="73"/>
      <c r="C166" s="89"/>
      <c r="D166" s="73"/>
      <c r="E166" s="73"/>
      <c r="F166" s="73"/>
      <c r="G166" s="73"/>
      <c r="H166" s="73"/>
      <c r="I166" s="73"/>
      <c r="J166" s="73"/>
      <c r="K166" s="73"/>
      <c r="L166" s="73"/>
      <c r="M166" s="73"/>
    </row>
    <row r="167" spans="2:13" ht="36" outlineLevel="1">
      <c r="B167" s="73"/>
      <c r="C167" s="95" t="s">
        <v>439</v>
      </c>
      <c r="D167" s="89"/>
      <c r="E167" s="95" t="s">
        <v>440</v>
      </c>
      <c r="F167" s="89"/>
      <c r="G167" s="95" t="s">
        <v>441</v>
      </c>
      <c r="H167" s="73"/>
      <c r="I167" s="95" t="s">
        <v>442</v>
      </c>
      <c r="J167" s="89"/>
      <c r="K167" s="73"/>
      <c r="L167" s="73"/>
      <c r="M167" s="73"/>
    </row>
    <row r="168" spans="2:13" ht="36.75" customHeight="1" outlineLevel="1">
      <c r="B168" s="73"/>
      <c r="C168" s="94"/>
      <c r="D168" s="89"/>
      <c r="E168" s="94"/>
      <c r="F168" s="89"/>
      <c r="G168" s="94"/>
      <c r="H168" s="73"/>
      <c r="I168" s="150"/>
      <c r="J168" s="89"/>
      <c r="K168" s="73"/>
      <c r="L168" s="73"/>
      <c r="M168" s="73"/>
    </row>
    <row r="169" spans="2:13" ht="21" customHeight="1" outlineLevel="1">
      <c r="B169" s="73"/>
      <c r="C169" s="89"/>
      <c r="D169" s="89"/>
      <c r="E169" s="89"/>
      <c r="F169" s="89"/>
      <c r="G169" s="73"/>
      <c r="H169" s="73"/>
      <c r="I169" s="73"/>
      <c r="J169" s="89"/>
      <c r="K169" s="73"/>
      <c r="L169" s="73"/>
      <c r="M169" s="73"/>
    </row>
    <row r="170" spans="2:13" ht="21.75" customHeight="1" outlineLevel="1">
      <c r="B170" s="73"/>
      <c r="C170" s="86" t="s">
        <v>445</v>
      </c>
      <c r="D170" s="73"/>
      <c r="E170" s="98"/>
      <c r="F170" s="99"/>
      <c r="G170" s="99"/>
      <c r="H170" s="99"/>
      <c r="I170" s="99"/>
      <c r="J170" s="99"/>
      <c r="K170" s="99"/>
      <c r="L170" s="73"/>
      <c r="M170" s="73"/>
    </row>
    <row r="171" spans="2:13" ht="21" customHeight="1" outlineLevel="1">
      <c r="B171" s="73"/>
      <c r="C171" s="73"/>
      <c r="D171" s="73"/>
      <c r="E171" s="100"/>
      <c r="F171" s="101"/>
      <c r="G171" s="100"/>
      <c r="H171" s="101"/>
      <c r="I171" s="100"/>
      <c r="J171" s="102"/>
      <c r="K171" s="100"/>
      <c r="L171" s="73"/>
      <c r="M171" s="73"/>
    </row>
    <row r="172" spans="2:13" ht="21" customHeight="1" outlineLevel="1">
      <c r="B172" s="73"/>
      <c r="C172" s="73"/>
      <c r="D172" s="73"/>
      <c r="E172" s="100">
        <v>2024</v>
      </c>
      <c r="F172" s="101"/>
      <c r="G172" s="100">
        <v>2025</v>
      </c>
      <c r="H172" s="101"/>
      <c r="I172" s="100">
        <v>2026</v>
      </c>
      <c r="J172" s="102"/>
      <c r="K172" s="100" t="s">
        <v>446</v>
      </c>
      <c r="L172" s="73"/>
      <c r="M172" s="73"/>
    </row>
    <row r="173" spans="2:13" outlineLevel="1">
      <c r="B173" s="73"/>
      <c r="C173" s="95" t="s">
        <v>447</v>
      </c>
      <c r="D173" s="103"/>
      <c r="E173" s="104">
        <f>E174+E175</f>
        <v>0</v>
      </c>
      <c r="F173" s="103"/>
      <c r="G173" s="104">
        <f>G174+G175</f>
        <v>0</v>
      </c>
      <c r="H173" s="73"/>
      <c r="I173" s="104">
        <f>I174+I175</f>
        <v>0</v>
      </c>
      <c r="J173" s="103"/>
      <c r="K173" s="104">
        <f>K174+K175</f>
        <v>0</v>
      </c>
      <c r="L173" s="103"/>
      <c r="M173" s="73"/>
    </row>
    <row r="174" spans="2:13" ht="21" customHeight="1" outlineLevel="1">
      <c r="B174" s="73"/>
      <c r="C174" s="90" t="s">
        <v>448</v>
      </c>
      <c r="D174" s="103"/>
      <c r="E174" s="105">
        <v>0</v>
      </c>
      <c r="F174" s="106"/>
      <c r="G174" s="105">
        <v>0</v>
      </c>
      <c r="H174" s="73"/>
      <c r="I174" s="105">
        <v>0</v>
      </c>
      <c r="J174" s="103"/>
      <c r="K174" s="107">
        <f>E174+G174+I174</f>
        <v>0</v>
      </c>
      <c r="L174" s="103"/>
      <c r="M174" s="73"/>
    </row>
    <row r="175" spans="2:13" ht="21.75" customHeight="1" outlineLevel="1">
      <c r="B175" s="73"/>
      <c r="C175" s="90" t="s">
        <v>449</v>
      </c>
      <c r="D175" s="103"/>
      <c r="E175" s="105">
        <v>0</v>
      </c>
      <c r="F175" s="106"/>
      <c r="G175" s="105">
        <v>0</v>
      </c>
      <c r="H175" s="73"/>
      <c r="I175" s="105">
        <v>0</v>
      </c>
      <c r="J175" s="103"/>
      <c r="K175" s="107">
        <f>E175+G175+I175</f>
        <v>0</v>
      </c>
      <c r="L175" s="103"/>
      <c r="M175" s="73"/>
    </row>
    <row r="176" spans="2:13" outlineLevel="1">
      <c r="B176" s="73"/>
      <c r="C176" s="95" t="s">
        <v>450</v>
      </c>
      <c r="D176" s="103"/>
      <c r="E176" s="104">
        <f>E177+E178</f>
        <v>0</v>
      </c>
      <c r="F176" s="103"/>
      <c r="G176" s="104">
        <f>G177+G178</f>
        <v>0</v>
      </c>
      <c r="H176" s="73"/>
      <c r="I176" s="104">
        <f>I177+I178</f>
        <v>0</v>
      </c>
      <c r="J176" s="103"/>
      <c r="K176" s="104">
        <f>K177+K178</f>
        <v>0</v>
      </c>
      <c r="L176" s="103"/>
      <c r="M176" s="73"/>
    </row>
    <row r="177" spans="2:13" ht="21" customHeight="1" outlineLevel="1">
      <c r="B177" s="73"/>
      <c r="C177" s="90" t="s">
        <v>451</v>
      </c>
      <c r="D177" s="103"/>
      <c r="E177" s="105">
        <v>0</v>
      </c>
      <c r="F177" s="106"/>
      <c r="G177" s="105">
        <v>0</v>
      </c>
      <c r="H177" s="73"/>
      <c r="I177" s="105">
        <v>0</v>
      </c>
      <c r="J177" s="103"/>
      <c r="K177" s="107">
        <f>E177+G177+I177</f>
        <v>0</v>
      </c>
      <c r="L177" s="103"/>
      <c r="M177" s="73"/>
    </row>
    <row r="178" spans="2:13" ht="21" customHeight="1" outlineLevel="1">
      <c r="B178" s="73"/>
      <c r="C178" s="90" t="s">
        <v>452</v>
      </c>
      <c r="D178" s="103"/>
      <c r="E178" s="105">
        <v>0</v>
      </c>
      <c r="F178" s="106"/>
      <c r="G178" s="105">
        <v>0</v>
      </c>
      <c r="H178" s="73"/>
      <c r="I178" s="105">
        <v>0</v>
      </c>
      <c r="J178" s="103"/>
      <c r="K178" s="107">
        <f>E178+G178+I178</f>
        <v>0</v>
      </c>
      <c r="L178" s="103"/>
      <c r="M178" s="73"/>
    </row>
    <row r="179" spans="2:13" ht="21" customHeight="1" outlineLevel="1">
      <c r="B179" s="73"/>
      <c r="C179" s="95" t="s">
        <v>453</v>
      </c>
      <c r="D179" s="103"/>
      <c r="E179" s="104">
        <f>E180+E181</f>
        <v>0</v>
      </c>
      <c r="F179" s="103"/>
      <c r="G179" s="104">
        <f>G180+G181</f>
        <v>0</v>
      </c>
      <c r="H179" s="73"/>
      <c r="I179" s="104">
        <f>I180+I181</f>
        <v>0</v>
      </c>
      <c r="J179" s="103"/>
      <c r="K179" s="104">
        <f>K180+K181</f>
        <v>0</v>
      </c>
      <c r="L179" s="103"/>
      <c r="M179" s="73"/>
    </row>
    <row r="180" spans="2:13" ht="21" customHeight="1" outlineLevel="1">
      <c r="B180" s="73"/>
      <c r="C180" s="90" t="s">
        <v>454</v>
      </c>
      <c r="D180" s="103"/>
      <c r="E180" s="105">
        <v>0</v>
      </c>
      <c r="F180" s="106"/>
      <c r="G180" s="105">
        <v>0</v>
      </c>
      <c r="H180" s="73"/>
      <c r="I180" s="105">
        <v>0</v>
      </c>
      <c r="J180" s="103"/>
      <c r="K180" s="107">
        <f>E180+G180+I180</f>
        <v>0</v>
      </c>
      <c r="L180" s="103"/>
      <c r="M180" s="73"/>
    </row>
    <row r="181" spans="2:13" ht="21" customHeight="1" outlineLevel="1">
      <c r="B181" s="73"/>
      <c r="C181" s="90" t="s">
        <v>455</v>
      </c>
      <c r="D181" s="103"/>
      <c r="E181" s="105">
        <v>0</v>
      </c>
      <c r="F181" s="106"/>
      <c r="G181" s="105">
        <v>0</v>
      </c>
      <c r="H181" s="73"/>
      <c r="I181" s="105">
        <v>0</v>
      </c>
      <c r="J181" s="103"/>
      <c r="K181" s="107">
        <f>E181+G181+I181</f>
        <v>0</v>
      </c>
      <c r="L181" s="103"/>
      <c r="M181" s="73"/>
    </row>
    <row r="182" spans="2:13" ht="21" customHeight="1" outlineLevel="1">
      <c r="B182" s="73"/>
      <c r="C182" s="95" t="s">
        <v>456</v>
      </c>
      <c r="D182" s="103"/>
      <c r="E182" s="104">
        <f>E183+E184</f>
        <v>0</v>
      </c>
      <c r="F182" s="103"/>
      <c r="G182" s="104">
        <f>G183+G184</f>
        <v>0</v>
      </c>
      <c r="H182" s="73"/>
      <c r="I182" s="104">
        <f>I183+I184</f>
        <v>0</v>
      </c>
      <c r="J182" s="103"/>
      <c r="K182" s="104">
        <f>K183+K184</f>
        <v>0</v>
      </c>
      <c r="L182" s="103"/>
      <c r="M182" s="73"/>
    </row>
    <row r="183" spans="2:13" ht="21" customHeight="1" outlineLevel="1">
      <c r="B183" s="73"/>
      <c r="C183" s="90" t="s">
        <v>457</v>
      </c>
      <c r="D183" s="103"/>
      <c r="E183" s="105">
        <v>0</v>
      </c>
      <c r="F183" s="106"/>
      <c r="G183" s="105">
        <v>0</v>
      </c>
      <c r="H183" s="73"/>
      <c r="I183" s="105">
        <v>0</v>
      </c>
      <c r="J183" s="103"/>
      <c r="K183" s="107">
        <f>E183+G183+I183</f>
        <v>0</v>
      </c>
      <c r="L183" s="103"/>
      <c r="M183" s="73"/>
    </row>
    <row r="184" spans="2:13" ht="21" customHeight="1" outlineLevel="1">
      <c r="B184" s="73"/>
      <c r="C184" s="90" t="s">
        <v>458</v>
      </c>
      <c r="D184" s="103"/>
      <c r="E184" s="105">
        <v>0</v>
      </c>
      <c r="F184" s="106"/>
      <c r="G184" s="105">
        <v>0</v>
      </c>
      <c r="H184" s="73"/>
      <c r="I184" s="105">
        <v>0</v>
      </c>
      <c r="J184" s="103"/>
      <c r="K184" s="107">
        <f>E184+G184+I184</f>
        <v>0</v>
      </c>
      <c r="L184" s="103"/>
      <c r="M184" s="73"/>
    </row>
    <row r="185" spans="2:13" ht="21" customHeight="1" outlineLevel="1">
      <c r="B185" s="73"/>
      <c r="C185" s="90" t="s">
        <v>459</v>
      </c>
      <c r="D185" s="103"/>
      <c r="E185" s="108">
        <f>E173+E176+E179+E182</f>
        <v>0</v>
      </c>
      <c r="F185" s="103"/>
      <c r="G185" s="108">
        <f>G173+G176+G179+G182</f>
        <v>0</v>
      </c>
      <c r="H185" s="73"/>
      <c r="I185" s="108">
        <f>I173+I176+I179+I182</f>
        <v>0</v>
      </c>
      <c r="J185" s="103"/>
      <c r="K185" s="108">
        <f>E185+G185+I185</f>
        <v>0</v>
      </c>
      <c r="L185" s="103"/>
      <c r="M185" s="73"/>
    </row>
    <row r="186" spans="2:13" ht="21" customHeight="1" outlineLevel="1">
      <c r="B186" s="73"/>
      <c r="C186" s="109"/>
      <c r="D186" s="103"/>
      <c r="E186" s="109"/>
      <c r="F186" s="109"/>
      <c r="G186" s="109"/>
      <c r="H186" s="109"/>
      <c r="I186" s="109"/>
      <c r="J186" s="109"/>
      <c r="K186" s="109"/>
      <c r="L186" s="103"/>
      <c r="M186" s="73"/>
    </row>
    <row r="187" spans="2:13" ht="21" customHeight="1" outlineLevel="1">
      <c r="B187" s="73"/>
      <c r="C187" s="103"/>
      <c r="D187" s="89"/>
      <c r="E187" s="103"/>
      <c r="F187" s="89"/>
      <c r="G187" s="73"/>
      <c r="H187" s="73"/>
      <c r="I187" s="73"/>
      <c r="J187" s="89"/>
      <c r="K187" s="73"/>
      <c r="L187" s="89"/>
      <c r="M187" s="73"/>
    </row>
    <row r="188" spans="2:13" ht="21" customHeight="1" outlineLevel="1">
      <c r="B188" s="73"/>
      <c r="C188" s="86" t="s">
        <v>460</v>
      </c>
      <c r="D188" s="73"/>
      <c r="E188" s="99"/>
      <c r="F188" s="99"/>
      <c r="G188" s="99"/>
      <c r="H188" s="99"/>
      <c r="I188" s="99"/>
      <c r="J188" s="99"/>
      <c r="K188" s="99"/>
      <c r="L188" s="89"/>
      <c r="M188" s="73"/>
    </row>
    <row r="189" spans="2:13" ht="21" customHeight="1" outlineLevel="1">
      <c r="B189" s="73"/>
      <c r="C189" s="73"/>
      <c r="D189" s="73"/>
      <c r="E189" s="100"/>
      <c r="F189" s="101"/>
      <c r="G189" s="100"/>
      <c r="H189" s="101"/>
      <c r="I189" s="100"/>
      <c r="J189" s="102"/>
      <c r="K189" s="100"/>
      <c r="L189" s="89"/>
      <c r="M189" s="73"/>
    </row>
    <row r="190" spans="2:13" ht="21" customHeight="1" outlineLevel="1">
      <c r="B190" s="73"/>
      <c r="C190" s="73"/>
      <c r="D190" s="73"/>
      <c r="E190" s="100">
        <v>2024</v>
      </c>
      <c r="F190" s="101"/>
      <c r="G190" s="100">
        <v>2025</v>
      </c>
      <c r="H190" s="101"/>
      <c r="I190" s="100">
        <v>2026</v>
      </c>
      <c r="J190" s="102"/>
      <c r="K190" s="100" t="s">
        <v>407</v>
      </c>
      <c r="L190" s="89"/>
      <c r="M190" s="73"/>
    </row>
    <row r="191" spans="2:13" ht="21" customHeight="1" outlineLevel="1">
      <c r="B191" s="73"/>
      <c r="C191" s="95" t="s">
        <v>461</v>
      </c>
      <c r="D191" s="103"/>
      <c r="E191" s="110">
        <v>0</v>
      </c>
      <c r="F191" s="111"/>
      <c r="G191" s="110">
        <v>0</v>
      </c>
      <c r="H191" s="112"/>
      <c r="I191" s="110">
        <v>0</v>
      </c>
      <c r="J191" s="111"/>
      <c r="K191" s="113">
        <f t="shared" ref="K191:K209" si="2">E191+G191+I191</f>
        <v>0</v>
      </c>
      <c r="L191" s="89"/>
      <c r="M191" s="73"/>
    </row>
    <row r="192" spans="2:13" ht="21" customHeight="1" outlineLevel="1">
      <c r="B192" s="73"/>
      <c r="C192" s="90" t="s">
        <v>462</v>
      </c>
      <c r="D192" s="103"/>
      <c r="E192" s="110">
        <v>0</v>
      </c>
      <c r="F192" s="114"/>
      <c r="G192" s="110">
        <v>0</v>
      </c>
      <c r="H192" s="112"/>
      <c r="I192" s="110">
        <v>0</v>
      </c>
      <c r="J192" s="111"/>
      <c r="K192" s="113">
        <f t="shared" si="2"/>
        <v>0</v>
      </c>
      <c r="L192" s="89"/>
      <c r="M192" s="73"/>
    </row>
    <row r="193" spans="2:13" ht="21" customHeight="1" outlineLevel="1">
      <c r="B193" s="73"/>
      <c r="C193" s="90" t="s">
        <v>463</v>
      </c>
      <c r="D193" s="103"/>
      <c r="E193" s="110">
        <v>0</v>
      </c>
      <c r="F193" s="111"/>
      <c r="G193" s="110">
        <v>0</v>
      </c>
      <c r="H193" s="112"/>
      <c r="I193" s="110">
        <v>0</v>
      </c>
      <c r="J193" s="111"/>
      <c r="K193" s="113">
        <f t="shared" si="2"/>
        <v>0</v>
      </c>
      <c r="L193" s="89"/>
      <c r="M193" s="73"/>
    </row>
    <row r="194" spans="2:13" ht="21.75" customHeight="1" outlineLevel="1">
      <c r="B194" s="73"/>
      <c r="C194" s="90" t="s">
        <v>464</v>
      </c>
      <c r="D194" s="103"/>
      <c r="E194" s="110">
        <v>0</v>
      </c>
      <c r="F194" s="114"/>
      <c r="G194" s="110">
        <v>0</v>
      </c>
      <c r="H194" s="112"/>
      <c r="I194" s="110">
        <v>0</v>
      </c>
      <c r="J194" s="111"/>
      <c r="K194" s="113">
        <f t="shared" si="2"/>
        <v>0</v>
      </c>
      <c r="L194" s="73"/>
      <c r="M194" s="73"/>
    </row>
    <row r="195" spans="2:13" ht="21.75" customHeight="1" outlineLevel="1">
      <c r="B195" s="73"/>
      <c r="C195" s="90" t="s">
        <v>465</v>
      </c>
      <c r="D195" s="103"/>
      <c r="E195" s="110">
        <v>0</v>
      </c>
      <c r="F195" s="114"/>
      <c r="G195" s="110">
        <v>0</v>
      </c>
      <c r="H195" s="112"/>
      <c r="I195" s="110">
        <v>0</v>
      </c>
      <c r="J195" s="111"/>
      <c r="K195" s="113">
        <f t="shared" si="2"/>
        <v>0</v>
      </c>
      <c r="L195" s="73"/>
      <c r="M195" s="73"/>
    </row>
    <row r="196" spans="2:13" ht="21" customHeight="1" outlineLevel="1">
      <c r="B196" s="73"/>
      <c r="C196" s="90" t="s">
        <v>466</v>
      </c>
      <c r="D196" s="103"/>
      <c r="E196" s="110">
        <v>0</v>
      </c>
      <c r="F196" s="111"/>
      <c r="G196" s="110">
        <v>0</v>
      </c>
      <c r="H196" s="112"/>
      <c r="I196" s="110">
        <v>0</v>
      </c>
      <c r="J196" s="111"/>
      <c r="K196" s="113">
        <f t="shared" si="2"/>
        <v>0</v>
      </c>
      <c r="L196" s="73"/>
      <c r="M196" s="73"/>
    </row>
    <row r="197" spans="2:13" ht="21.75" customHeight="1" outlineLevel="1">
      <c r="B197" s="73"/>
      <c r="C197" s="90" t="s">
        <v>467</v>
      </c>
      <c r="D197" s="103"/>
      <c r="E197" s="110">
        <v>0</v>
      </c>
      <c r="F197" s="114"/>
      <c r="G197" s="110">
        <v>0</v>
      </c>
      <c r="H197" s="112"/>
      <c r="I197" s="110">
        <v>0</v>
      </c>
      <c r="J197" s="111"/>
      <c r="K197" s="113">
        <f t="shared" si="2"/>
        <v>0</v>
      </c>
      <c r="L197" s="73"/>
      <c r="M197" s="73"/>
    </row>
    <row r="198" spans="2:13" ht="21.75" customHeight="1" outlineLevel="1">
      <c r="B198" s="73"/>
      <c r="C198" s="90" t="s">
        <v>468</v>
      </c>
      <c r="D198" s="103"/>
      <c r="E198" s="110">
        <v>0</v>
      </c>
      <c r="F198" s="114"/>
      <c r="G198" s="110">
        <v>0</v>
      </c>
      <c r="H198" s="112"/>
      <c r="I198" s="110">
        <v>0</v>
      </c>
      <c r="J198" s="111"/>
      <c r="K198" s="113">
        <f t="shared" si="2"/>
        <v>0</v>
      </c>
      <c r="L198" s="73"/>
      <c r="M198" s="73"/>
    </row>
    <row r="199" spans="2:13" ht="21.75" customHeight="1" outlineLevel="1">
      <c r="B199" s="73"/>
      <c r="C199" s="90" t="s">
        <v>469</v>
      </c>
      <c r="D199" s="103"/>
      <c r="E199" s="110">
        <v>0</v>
      </c>
      <c r="F199" s="114"/>
      <c r="G199" s="110">
        <v>0</v>
      </c>
      <c r="H199" s="112"/>
      <c r="I199" s="110">
        <v>0</v>
      </c>
      <c r="J199" s="111"/>
      <c r="K199" s="113">
        <f t="shared" si="2"/>
        <v>0</v>
      </c>
      <c r="L199" s="73"/>
      <c r="M199" s="73"/>
    </row>
    <row r="200" spans="2:13" ht="21" customHeight="1" outlineLevel="1">
      <c r="B200" s="73"/>
      <c r="C200" s="115" t="s">
        <v>470</v>
      </c>
      <c r="D200" s="103"/>
      <c r="E200" s="110">
        <v>0</v>
      </c>
      <c r="F200" s="114"/>
      <c r="G200" s="110">
        <v>0</v>
      </c>
      <c r="H200" s="112"/>
      <c r="I200" s="110">
        <v>0</v>
      </c>
      <c r="J200" s="111"/>
      <c r="K200" s="113">
        <f t="shared" si="2"/>
        <v>0</v>
      </c>
      <c r="L200" s="116"/>
      <c r="M200" s="73"/>
    </row>
    <row r="201" spans="2:13" ht="21" customHeight="1" outlineLevel="1">
      <c r="B201" s="73"/>
      <c r="C201" s="115" t="s">
        <v>471</v>
      </c>
      <c r="D201" s="103"/>
      <c r="E201" s="110">
        <v>0</v>
      </c>
      <c r="F201" s="114"/>
      <c r="G201" s="110">
        <v>0</v>
      </c>
      <c r="H201" s="112"/>
      <c r="I201" s="110">
        <v>0</v>
      </c>
      <c r="J201" s="111"/>
      <c r="K201" s="113">
        <f t="shared" si="2"/>
        <v>0</v>
      </c>
      <c r="L201" s="116"/>
      <c r="M201" s="73"/>
    </row>
    <row r="202" spans="2:13" ht="21" customHeight="1" outlineLevel="1">
      <c r="B202" s="73"/>
      <c r="C202" s="115" t="s">
        <v>472</v>
      </c>
      <c r="D202" s="103"/>
      <c r="E202" s="110">
        <v>0</v>
      </c>
      <c r="F202" s="114"/>
      <c r="G202" s="110">
        <v>0</v>
      </c>
      <c r="H202" s="112"/>
      <c r="I202" s="110">
        <v>0</v>
      </c>
      <c r="J202" s="111"/>
      <c r="K202" s="113">
        <f t="shared" si="2"/>
        <v>0</v>
      </c>
      <c r="L202" s="116"/>
      <c r="M202" s="73"/>
    </row>
    <row r="203" spans="2:13" ht="21" customHeight="1" outlineLevel="1">
      <c r="B203" s="73"/>
      <c r="C203" s="115" t="s">
        <v>473</v>
      </c>
      <c r="D203" s="103"/>
      <c r="E203" s="110">
        <v>0</v>
      </c>
      <c r="F203" s="114"/>
      <c r="G203" s="110">
        <v>0</v>
      </c>
      <c r="H203" s="112"/>
      <c r="I203" s="110">
        <v>0</v>
      </c>
      <c r="J203" s="111"/>
      <c r="K203" s="113">
        <f t="shared" si="2"/>
        <v>0</v>
      </c>
      <c r="L203" s="116"/>
      <c r="M203" s="73"/>
    </row>
    <row r="204" spans="2:13" ht="21" customHeight="1" outlineLevel="1">
      <c r="B204" s="73"/>
      <c r="C204" s="115" t="s">
        <v>474</v>
      </c>
      <c r="D204" s="103"/>
      <c r="E204" s="110">
        <v>0</v>
      </c>
      <c r="F204" s="114"/>
      <c r="G204" s="110">
        <v>0</v>
      </c>
      <c r="H204" s="112"/>
      <c r="I204" s="110">
        <v>0</v>
      </c>
      <c r="J204" s="111"/>
      <c r="K204" s="113">
        <f t="shared" si="2"/>
        <v>0</v>
      </c>
      <c r="L204" s="116"/>
      <c r="M204" s="73"/>
    </row>
    <row r="205" spans="2:13" ht="21" customHeight="1" outlineLevel="1">
      <c r="B205" s="73"/>
      <c r="C205" s="115" t="s">
        <v>475</v>
      </c>
      <c r="D205" s="103"/>
      <c r="E205" s="110">
        <v>0</v>
      </c>
      <c r="F205" s="114"/>
      <c r="G205" s="110">
        <v>0</v>
      </c>
      <c r="H205" s="112"/>
      <c r="I205" s="110">
        <v>0</v>
      </c>
      <c r="J205" s="111"/>
      <c r="K205" s="113">
        <f t="shared" si="2"/>
        <v>0</v>
      </c>
      <c r="L205" s="116"/>
      <c r="M205" s="73"/>
    </row>
    <row r="206" spans="2:13" ht="21" customHeight="1" outlineLevel="1">
      <c r="B206" s="73"/>
      <c r="C206" s="115" t="s">
        <v>476</v>
      </c>
      <c r="D206" s="103"/>
      <c r="E206" s="110">
        <v>0</v>
      </c>
      <c r="F206" s="114"/>
      <c r="G206" s="110">
        <v>0</v>
      </c>
      <c r="H206" s="112"/>
      <c r="I206" s="110">
        <v>0</v>
      </c>
      <c r="J206" s="111"/>
      <c r="K206" s="113">
        <f t="shared" si="2"/>
        <v>0</v>
      </c>
      <c r="L206" s="116"/>
      <c r="M206" s="73"/>
    </row>
    <row r="207" spans="2:13" ht="21" customHeight="1" outlineLevel="1">
      <c r="B207" s="73"/>
      <c r="C207" s="115" t="s">
        <v>477</v>
      </c>
      <c r="D207" s="103"/>
      <c r="E207" s="110">
        <v>0</v>
      </c>
      <c r="F207" s="114"/>
      <c r="G207" s="110">
        <v>0</v>
      </c>
      <c r="H207" s="112"/>
      <c r="I207" s="110">
        <v>0</v>
      </c>
      <c r="J207" s="111"/>
      <c r="K207" s="113">
        <f t="shared" si="2"/>
        <v>0</v>
      </c>
      <c r="L207" s="116"/>
      <c r="M207" s="73"/>
    </row>
    <row r="208" spans="2:13" ht="21" customHeight="1" outlineLevel="1">
      <c r="B208" s="73"/>
      <c r="C208" s="115" t="s">
        <v>478</v>
      </c>
      <c r="D208" s="103"/>
      <c r="E208" s="110">
        <v>0</v>
      </c>
      <c r="F208" s="114"/>
      <c r="G208" s="110">
        <v>0</v>
      </c>
      <c r="H208" s="112"/>
      <c r="I208" s="110">
        <v>0</v>
      </c>
      <c r="J208" s="111"/>
      <c r="K208" s="113">
        <f t="shared" si="2"/>
        <v>0</v>
      </c>
      <c r="L208" s="116"/>
      <c r="M208" s="73"/>
    </row>
    <row r="209" spans="2:13" ht="21" customHeight="1" outlineLevel="1">
      <c r="B209" s="73"/>
      <c r="C209" s="115" t="s">
        <v>479</v>
      </c>
      <c r="D209" s="103"/>
      <c r="E209" s="110">
        <v>0</v>
      </c>
      <c r="F209" s="114"/>
      <c r="G209" s="110">
        <v>0</v>
      </c>
      <c r="H209" s="112"/>
      <c r="I209" s="110">
        <v>0</v>
      </c>
      <c r="J209" s="111"/>
      <c r="K209" s="113">
        <f t="shared" si="2"/>
        <v>0</v>
      </c>
      <c r="L209" s="116"/>
      <c r="M209" s="73"/>
    </row>
    <row r="210" spans="2:13" ht="21.75" customHeight="1" outlineLevel="1">
      <c r="B210" s="73"/>
      <c r="C210" s="90" t="s">
        <v>480</v>
      </c>
      <c r="D210" s="103"/>
      <c r="E210" s="117">
        <f>SUM(E191:E209)</f>
        <v>0</v>
      </c>
      <c r="F210" s="111"/>
      <c r="G210" s="117">
        <f>SUM(G191:G209)</f>
        <v>0</v>
      </c>
      <c r="H210" s="112"/>
      <c r="I210" s="117">
        <f>SUM(I191:I209)</f>
        <v>0</v>
      </c>
      <c r="J210" s="111"/>
      <c r="K210" s="117">
        <f>SUM(K191:K209)</f>
        <v>0</v>
      </c>
      <c r="L210" s="89"/>
      <c r="M210" s="73"/>
    </row>
    <row r="211" spans="2:13" ht="21" customHeight="1" outlineLevel="1">
      <c r="B211" s="73"/>
      <c r="C211" s="109"/>
      <c r="D211" s="103"/>
      <c r="E211" s="73"/>
      <c r="F211" s="73"/>
      <c r="G211" s="73"/>
      <c r="H211" s="73"/>
      <c r="I211" s="73"/>
      <c r="J211" s="73"/>
      <c r="K211" s="73"/>
      <c r="L211" s="89"/>
      <c r="M211" s="73"/>
    </row>
    <row r="212" spans="2:13" ht="21" customHeight="1" outlineLevel="1">
      <c r="B212" s="73"/>
      <c r="C212" s="73"/>
      <c r="D212" s="73"/>
      <c r="E212" s="100">
        <v>2024</v>
      </c>
      <c r="F212" s="101"/>
      <c r="G212" s="100">
        <v>2025</v>
      </c>
      <c r="H212" s="101"/>
      <c r="I212" s="100">
        <v>2026</v>
      </c>
      <c r="J212" s="102"/>
      <c r="K212" s="100" t="s">
        <v>407</v>
      </c>
      <c r="L212" s="89"/>
      <c r="M212" s="73"/>
    </row>
    <row r="213" spans="2:13" ht="21" customHeight="1" outlineLevel="1">
      <c r="B213" s="73"/>
      <c r="C213" s="95" t="s">
        <v>481</v>
      </c>
      <c r="D213" s="103"/>
      <c r="E213" s="110">
        <v>0</v>
      </c>
      <c r="F213" s="111"/>
      <c r="G213" s="110">
        <v>0</v>
      </c>
      <c r="H213" s="112"/>
      <c r="I213" s="110">
        <v>0</v>
      </c>
      <c r="J213" s="111"/>
      <c r="K213" s="113">
        <f t="shared" ref="K213:K221" si="3">E213+G213+I213</f>
        <v>0</v>
      </c>
      <c r="L213" s="89"/>
      <c r="M213" s="73"/>
    </row>
    <row r="214" spans="2:13" ht="21" customHeight="1" outlineLevel="1">
      <c r="B214" s="73"/>
      <c r="C214" s="90" t="s">
        <v>482</v>
      </c>
      <c r="D214" s="103"/>
      <c r="E214" s="110">
        <v>0</v>
      </c>
      <c r="F214" s="114"/>
      <c r="G214" s="110">
        <v>0</v>
      </c>
      <c r="H214" s="112"/>
      <c r="I214" s="110">
        <v>0</v>
      </c>
      <c r="J214" s="111"/>
      <c r="K214" s="113">
        <f t="shared" si="3"/>
        <v>0</v>
      </c>
      <c r="L214" s="89"/>
      <c r="M214" s="73"/>
    </row>
    <row r="215" spans="2:13" ht="21" customHeight="1" outlineLevel="1">
      <c r="B215" s="73"/>
      <c r="C215" s="90" t="s">
        <v>483</v>
      </c>
      <c r="D215" s="103"/>
      <c r="E215" s="110">
        <v>0</v>
      </c>
      <c r="F215" s="114"/>
      <c r="G215" s="110">
        <v>0</v>
      </c>
      <c r="H215" s="112"/>
      <c r="I215" s="110">
        <v>0</v>
      </c>
      <c r="J215" s="111"/>
      <c r="K215" s="113">
        <f t="shared" si="3"/>
        <v>0</v>
      </c>
      <c r="L215" s="73"/>
      <c r="M215" s="73"/>
    </row>
    <row r="216" spans="2:13" ht="21" customHeight="1" outlineLevel="1">
      <c r="B216" s="73"/>
      <c r="C216" s="90" t="s">
        <v>484</v>
      </c>
      <c r="D216" s="103"/>
      <c r="E216" s="110">
        <v>0</v>
      </c>
      <c r="F216" s="111"/>
      <c r="G216" s="110">
        <v>0</v>
      </c>
      <c r="H216" s="112"/>
      <c r="I216" s="110">
        <v>0</v>
      </c>
      <c r="J216" s="111"/>
      <c r="K216" s="113">
        <f t="shared" si="3"/>
        <v>0</v>
      </c>
      <c r="L216" s="89"/>
      <c r="M216" s="73"/>
    </row>
    <row r="217" spans="2:13" ht="21" customHeight="1" outlineLevel="1">
      <c r="B217" s="73"/>
      <c r="C217" s="90" t="s">
        <v>485</v>
      </c>
      <c r="D217" s="103"/>
      <c r="E217" s="110">
        <v>0</v>
      </c>
      <c r="F217" s="114"/>
      <c r="G217" s="110">
        <v>0</v>
      </c>
      <c r="H217" s="112"/>
      <c r="I217" s="110">
        <v>0</v>
      </c>
      <c r="J217" s="111"/>
      <c r="K217" s="113">
        <f t="shared" si="3"/>
        <v>0</v>
      </c>
      <c r="L217" s="116"/>
      <c r="M217" s="73"/>
    </row>
    <row r="218" spans="2:13" ht="21" customHeight="1" outlineLevel="1">
      <c r="B218" s="73"/>
      <c r="C218" s="90" t="s">
        <v>486</v>
      </c>
      <c r="D218" s="103"/>
      <c r="E218" s="110">
        <v>0</v>
      </c>
      <c r="F218" s="114"/>
      <c r="G218" s="110">
        <v>0</v>
      </c>
      <c r="H218" s="112"/>
      <c r="I218" s="110">
        <v>0</v>
      </c>
      <c r="J218" s="111"/>
      <c r="K218" s="113">
        <f t="shared" si="3"/>
        <v>0</v>
      </c>
      <c r="L218" s="116"/>
      <c r="M218" s="73"/>
    </row>
    <row r="219" spans="2:13" ht="21" customHeight="1" outlineLevel="1">
      <c r="B219" s="73"/>
      <c r="C219" s="90" t="s">
        <v>487</v>
      </c>
      <c r="D219" s="103"/>
      <c r="E219" s="110">
        <v>0</v>
      </c>
      <c r="F219" s="114"/>
      <c r="G219" s="110">
        <v>0</v>
      </c>
      <c r="H219" s="112"/>
      <c r="I219" s="110">
        <v>0</v>
      </c>
      <c r="J219" s="111"/>
      <c r="K219" s="113">
        <f t="shared" si="3"/>
        <v>0</v>
      </c>
      <c r="L219" s="116"/>
      <c r="M219" s="73"/>
    </row>
    <row r="220" spans="2:13" ht="21" customHeight="1" outlineLevel="1">
      <c r="B220" s="73"/>
      <c r="C220" s="90" t="s">
        <v>488</v>
      </c>
      <c r="D220" s="103"/>
      <c r="E220" s="110">
        <v>0</v>
      </c>
      <c r="F220" s="114"/>
      <c r="G220" s="110">
        <v>0</v>
      </c>
      <c r="H220" s="112"/>
      <c r="I220" s="110">
        <v>0</v>
      </c>
      <c r="J220" s="111"/>
      <c r="K220" s="113">
        <f t="shared" si="3"/>
        <v>0</v>
      </c>
      <c r="L220" s="116"/>
      <c r="M220" s="73"/>
    </row>
    <row r="221" spans="2:13" ht="21.75" customHeight="1" outlineLevel="1">
      <c r="B221" s="73"/>
      <c r="C221" s="90" t="s">
        <v>480</v>
      </c>
      <c r="D221" s="103"/>
      <c r="E221" s="117">
        <f>SUM(E213:E220)</f>
        <v>0</v>
      </c>
      <c r="F221" s="111"/>
      <c r="G221" s="117">
        <f>SUM(G213:G220)</f>
        <v>0</v>
      </c>
      <c r="H221" s="112"/>
      <c r="I221" s="117">
        <f>SUM(I213:I220)</f>
        <v>0</v>
      </c>
      <c r="J221" s="111"/>
      <c r="K221" s="117">
        <f t="shared" si="3"/>
        <v>0</v>
      </c>
      <c r="L221" s="89"/>
      <c r="M221" s="73"/>
    </row>
    <row r="222" spans="2:13" ht="21" customHeight="1" outlineLevel="1">
      <c r="B222" s="73"/>
      <c r="C222" s="89"/>
      <c r="D222" s="103"/>
      <c r="E222" s="89"/>
      <c r="F222" s="89"/>
      <c r="G222" s="89"/>
      <c r="H222" s="89"/>
      <c r="I222" s="89"/>
      <c r="J222" s="89"/>
      <c r="K222" s="89"/>
      <c r="L222" s="89"/>
      <c r="M222" s="73"/>
    </row>
    <row r="223" spans="2:13" ht="36" outlineLevel="1">
      <c r="B223" s="73"/>
      <c r="C223" s="93" t="s">
        <v>490</v>
      </c>
      <c r="D223" s="89"/>
      <c r="E223" s="93" t="str">
        <f>IF(K194&gt;0,"Si","No")</f>
        <v>No</v>
      </c>
      <c r="F223" s="89"/>
      <c r="G223" s="89"/>
      <c r="H223" s="89"/>
      <c r="I223" s="89"/>
      <c r="J223" s="89"/>
      <c r="K223" s="89"/>
      <c r="L223" s="89"/>
      <c r="M223" s="73"/>
    </row>
    <row r="224" spans="2:13" ht="36" outlineLevel="1">
      <c r="B224" s="73"/>
      <c r="C224" s="93" t="s">
        <v>491</v>
      </c>
      <c r="D224" s="89"/>
      <c r="E224" s="93" t="str">
        <f>IF(K195&gt;0,"Si","No")</f>
        <v>No</v>
      </c>
      <c r="F224" s="89"/>
      <c r="G224" s="89"/>
      <c r="H224" s="89"/>
      <c r="I224" s="89"/>
      <c r="J224" s="89"/>
      <c r="K224" s="89"/>
      <c r="L224" s="89"/>
      <c r="M224" s="73"/>
    </row>
    <row r="225" spans="2:13" ht="21" customHeight="1" outlineLevel="1">
      <c r="B225" s="73"/>
      <c r="C225" s="89"/>
      <c r="D225" s="89"/>
      <c r="E225" s="89"/>
      <c r="F225" s="89"/>
      <c r="G225" s="73"/>
      <c r="H225" s="73"/>
      <c r="I225" s="73"/>
      <c r="J225" s="89"/>
      <c r="K225" s="73"/>
      <c r="L225" s="89"/>
      <c r="M225" s="73"/>
    </row>
    <row r="226" spans="2:13" ht="20.25" outlineLevel="1">
      <c r="B226" s="73"/>
      <c r="C226" s="86" t="s">
        <v>492</v>
      </c>
      <c r="D226" s="73"/>
      <c r="E226" s="98"/>
      <c r="F226" s="99"/>
      <c r="G226" s="99"/>
      <c r="H226" s="99"/>
      <c r="I226" s="99"/>
      <c r="J226" s="99"/>
      <c r="K226" s="99"/>
      <c r="L226" s="89"/>
      <c r="M226" s="73"/>
    </row>
    <row r="227" spans="2:13" ht="21" customHeight="1" outlineLevel="1">
      <c r="B227" s="73"/>
      <c r="C227" s="73"/>
      <c r="D227" s="73"/>
      <c r="E227" s="100"/>
      <c r="F227" s="101"/>
      <c r="G227" s="100"/>
      <c r="H227" s="101"/>
      <c r="I227" s="100"/>
      <c r="J227" s="102"/>
      <c r="K227" s="100"/>
      <c r="L227" s="89"/>
      <c r="M227" s="73"/>
    </row>
    <row r="228" spans="2:13" ht="21" customHeight="1" outlineLevel="1">
      <c r="B228" s="73"/>
      <c r="C228" s="73"/>
      <c r="D228" s="73"/>
      <c r="E228" s="100">
        <v>2024</v>
      </c>
      <c r="F228" s="101"/>
      <c r="G228" s="100">
        <v>2025</v>
      </c>
      <c r="H228" s="101"/>
      <c r="I228" s="100">
        <v>2026</v>
      </c>
      <c r="J228" s="102"/>
      <c r="K228" s="100" t="s">
        <v>407</v>
      </c>
      <c r="L228" s="89"/>
      <c r="M228" s="73"/>
    </row>
    <row r="229" spans="2:13" ht="21" customHeight="1" outlineLevel="1">
      <c r="B229" s="73"/>
      <c r="C229" s="95" t="s">
        <v>493</v>
      </c>
      <c r="D229" s="103"/>
      <c r="E229" s="110"/>
      <c r="F229" s="111"/>
      <c r="G229" s="110"/>
      <c r="H229" s="119"/>
      <c r="I229" s="110"/>
      <c r="J229" s="111"/>
      <c r="K229" s="113" t="s">
        <v>495</v>
      </c>
      <c r="L229" s="89"/>
      <c r="M229" s="73"/>
    </row>
    <row r="230" spans="2:13" ht="21" customHeight="1" outlineLevel="1">
      <c r="B230" s="73"/>
      <c r="C230" s="95" t="s">
        <v>496</v>
      </c>
      <c r="D230" s="103"/>
      <c r="E230" s="110"/>
      <c r="F230" s="111"/>
      <c r="G230" s="110"/>
      <c r="H230" s="119"/>
      <c r="I230" s="110"/>
      <c r="J230" s="111"/>
      <c r="K230" s="113" t="s">
        <v>495</v>
      </c>
      <c r="L230" s="89"/>
      <c r="M230" s="73"/>
    </row>
    <row r="231" spans="2:13" ht="21" customHeight="1" outlineLevel="1">
      <c r="B231" s="73"/>
      <c r="C231" s="90" t="s">
        <v>498</v>
      </c>
      <c r="D231" s="103"/>
      <c r="E231" s="120">
        <v>0</v>
      </c>
      <c r="F231" s="121"/>
      <c r="G231" s="120">
        <v>0</v>
      </c>
      <c r="H231" s="122"/>
      <c r="I231" s="120">
        <v>0</v>
      </c>
      <c r="J231" s="123"/>
      <c r="K231" s="124">
        <f>E231+G231+I231</f>
        <v>0</v>
      </c>
      <c r="L231" s="73"/>
      <c r="M231" s="73"/>
    </row>
    <row r="232" spans="2:13" ht="21" customHeight="1" outlineLevel="1">
      <c r="B232" s="73"/>
      <c r="C232" s="90" t="s">
        <v>499</v>
      </c>
      <c r="D232" s="103"/>
      <c r="E232" s="110"/>
      <c r="F232" s="111"/>
      <c r="G232" s="110"/>
      <c r="H232" s="119"/>
      <c r="I232" s="110"/>
      <c r="J232" s="111"/>
      <c r="K232" s="113" t="s">
        <v>495</v>
      </c>
      <c r="L232" s="89"/>
      <c r="M232" s="73"/>
    </row>
    <row r="233" spans="2:13" ht="21" customHeight="1" outlineLevel="1">
      <c r="B233" s="73"/>
      <c r="C233" s="90" t="s">
        <v>500</v>
      </c>
      <c r="D233" s="103"/>
      <c r="E233" s="105"/>
      <c r="F233" s="125"/>
      <c r="G233" s="105"/>
      <c r="H233" s="126"/>
      <c r="I233" s="105"/>
      <c r="J233" s="111"/>
      <c r="K233" s="113" t="s">
        <v>495</v>
      </c>
      <c r="L233" s="116"/>
      <c r="M233" s="73"/>
    </row>
    <row r="234" spans="2:13" outlineLevel="1">
      <c r="B234" s="73"/>
      <c r="C234" s="90" t="s">
        <v>501</v>
      </c>
      <c r="D234" s="103"/>
      <c r="E234" s="127"/>
      <c r="F234" s="125"/>
      <c r="G234" s="105"/>
      <c r="H234" s="126"/>
      <c r="I234" s="105"/>
      <c r="J234" s="111"/>
      <c r="K234" s="113" t="s">
        <v>495</v>
      </c>
      <c r="L234" s="116"/>
      <c r="M234" s="73"/>
    </row>
    <row r="235" spans="2:13" ht="21" customHeight="1" outlineLevel="1">
      <c r="B235" s="73"/>
      <c r="C235" s="90" t="s">
        <v>503</v>
      </c>
      <c r="D235" s="103"/>
      <c r="E235" s="105"/>
      <c r="F235" s="125"/>
      <c r="G235" s="105"/>
      <c r="H235" s="126"/>
      <c r="I235" s="105"/>
      <c r="J235" s="111"/>
      <c r="K235" s="124" t="s">
        <v>495</v>
      </c>
      <c r="L235" s="89"/>
      <c r="M235" s="73"/>
    </row>
    <row r="236" spans="2:13" ht="21" customHeight="1" outlineLevel="1">
      <c r="B236" s="73"/>
      <c r="C236" s="90" t="s">
        <v>504</v>
      </c>
      <c r="D236" s="103"/>
      <c r="E236" s="110"/>
      <c r="F236" s="111"/>
      <c r="G236" s="110"/>
      <c r="H236" s="119"/>
      <c r="I236" s="110"/>
      <c r="J236" s="111"/>
      <c r="K236" s="113" t="s">
        <v>495</v>
      </c>
      <c r="L236" s="89"/>
      <c r="M236" s="73"/>
    </row>
    <row r="237" spans="2:13" ht="21.75" customHeight="1" outlineLevel="1">
      <c r="B237" s="73"/>
      <c r="C237" s="90" t="s">
        <v>506</v>
      </c>
      <c r="D237" s="103"/>
      <c r="E237" s="120">
        <v>0</v>
      </c>
      <c r="F237" s="121"/>
      <c r="G237" s="120">
        <v>0</v>
      </c>
      <c r="H237" s="122"/>
      <c r="I237" s="120">
        <v>0</v>
      </c>
      <c r="J237" s="123"/>
      <c r="K237" s="124">
        <f>E237+G237+I237</f>
        <v>0</v>
      </c>
      <c r="L237" s="73"/>
      <c r="M237" s="73"/>
    </row>
    <row r="238" spans="2:13" ht="21.75" customHeight="1" outlineLevel="1">
      <c r="B238" s="73"/>
      <c r="C238" s="90" t="s">
        <v>507</v>
      </c>
      <c r="D238" s="103"/>
      <c r="E238" s="128">
        <v>0</v>
      </c>
      <c r="F238" s="129"/>
      <c r="G238" s="128">
        <v>0</v>
      </c>
      <c r="H238" s="142"/>
      <c r="I238" s="128">
        <v>0</v>
      </c>
      <c r="J238" s="130"/>
      <c r="K238" s="131">
        <f>E238+G238+I238</f>
        <v>0</v>
      </c>
      <c r="L238" s="89"/>
      <c r="M238" s="73"/>
    </row>
    <row r="239" spans="2:13" ht="21" customHeight="1" outlineLevel="1">
      <c r="B239" s="73"/>
      <c r="C239" s="109"/>
      <c r="D239" s="103"/>
      <c r="E239" s="130"/>
      <c r="F239" s="130"/>
      <c r="G239" s="130"/>
      <c r="H239" s="132"/>
      <c r="I239" s="130"/>
      <c r="J239" s="130"/>
      <c r="K239" s="130"/>
      <c r="L239" s="89"/>
      <c r="M239" s="73"/>
    </row>
    <row r="240" spans="2:13" ht="21" customHeight="1" outlineLevel="1">
      <c r="B240" s="73"/>
      <c r="C240" s="109"/>
      <c r="D240" s="103"/>
      <c r="E240" s="98"/>
      <c r="F240" s="73"/>
      <c r="G240" s="73"/>
      <c r="H240" s="73"/>
      <c r="I240" s="73"/>
      <c r="J240" s="73"/>
      <c r="K240" s="73"/>
      <c r="L240" s="89"/>
      <c r="M240" s="73"/>
    </row>
    <row r="241" spans="2:13" ht="21" customHeight="1" outlineLevel="1">
      <c r="B241" s="73"/>
      <c r="C241" s="86" t="s">
        <v>508</v>
      </c>
      <c r="D241" s="116"/>
      <c r="E241" s="116"/>
      <c r="F241" s="116"/>
      <c r="G241" s="73"/>
      <c r="H241" s="73"/>
      <c r="I241" s="73"/>
      <c r="J241" s="116"/>
      <c r="K241" s="73"/>
      <c r="L241" s="116"/>
      <c r="M241" s="73"/>
    </row>
    <row r="242" spans="2:13" ht="21" customHeight="1" outlineLevel="1">
      <c r="B242" s="73"/>
      <c r="C242" s="89"/>
      <c r="D242" s="89"/>
      <c r="E242" s="89"/>
      <c r="F242" s="89"/>
      <c r="G242" s="73"/>
      <c r="H242" s="73"/>
      <c r="I242" s="73"/>
      <c r="J242" s="89"/>
      <c r="K242" s="73"/>
      <c r="L242" s="89"/>
      <c r="M242" s="73"/>
    </row>
    <row r="243" spans="2:13" ht="21" customHeight="1" outlineLevel="1">
      <c r="B243" s="73"/>
      <c r="C243" s="133" t="s">
        <v>509</v>
      </c>
      <c r="D243" s="89"/>
      <c r="E243" s="89"/>
      <c r="F243" s="89"/>
      <c r="G243" s="73"/>
      <c r="H243" s="73"/>
      <c r="I243" s="73"/>
      <c r="J243" s="73"/>
      <c r="K243" s="73"/>
      <c r="L243" s="89"/>
      <c r="M243" s="73"/>
    </row>
    <row r="244" spans="2:13" ht="21" customHeight="1" outlineLevel="1">
      <c r="B244" s="73"/>
      <c r="C244" s="89"/>
      <c r="D244" s="89"/>
      <c r="E244" s="89"/>
      <c r="F244" s="89"/>
      <c r="G244" s="73"/>
      <c r="H244" s="73"/>
      <c r="I244" s="73"/>
      <c r="J244" s="89"/>
      <c r="K244" s="73"/>
      <c r="L244" s="89"/>
      <c r="M244" s="73"/>
    </row>
    <row r="245" spans="2:13" ht="21" customHeight="1" outlineLevel="1">
      <c r="B245" s="73"/>
      <c r="C245" s="480"/>
      <c r="D245" s="480"/>
      <c r="E245" s="480"/>
      <c r="F245" s="480"/>
      <c r="G245" s="480"/>
      <c r="H245" s="480"/>
      <c r="I245" s="480"/>
      <c r="J245" s="480"/>
      <c r="K245" s="480"/>
      <c r="L245" s="89"/>
      <c r="M245" s="73"/>
    </row>
    <row r="246" spans="2:13" ht="21" customHeight="1" outlineLevel="1">
      <c r="B246" s="73"/>
      <c r="C246" s="480"/>
      <c r="D246" s="480"/>
      <c r="E246" s="480"/>
      <c r="F246" s="480"/>
      <c r="G246" s="480"/>
      <c r="H246" s="480"/>
      <c r="I246" s="480"/>
      <c r="J246" s="480"/>
      <c r="K246" s="480"/>
      <c r="L246" s="73"/>
      <c r="M246" s="73"/>
    </row>
    <row r="247" spans="2:13" ht="21" customHeight="1" outlineLevel="1">
      <c r="B247" s="73"/>
      <c r="C247" s="480"/>
      <c r="D247" s="480"/>
      <c r="E247" s="480"/>
      <c r="F247" s="480"/>
      <c r="G247" s="480"/>
      <c r="H247" s="480"/>
      <c r="I247" s="480"/>
      <c r="J247" s="480"/>
      <c r="K247" s="480"/>
      <c r="L247" s="73"/>
      <c r="M247" s="73"/>
    </row>
    <row r="248" spans="2:13" ht="21" customHeight="1" outlineLevel="1">
      <c r="B248" s="73"/>
      <c r="C248" s="480"/>
      <c r="D248" s="480"/>
      <c r="E248" s="480"/>
      <c r="F248" s="480"/>
      <c r="G248" s="480"/>
      <c r="H248" s="480"/>
      <c r="I248" s="480"/>
      <c r="J248" s="480"/>
      <c r="K248" s="480"/>
      <c r="L248" s="73"/>
      <c r="M248" s="73"/>
    </row>
    <row r="249" spans="2:13" ht="21" customHeight="1" outlineLevel="1">
      <c r="B249" s="73"/>
      <c r="C249" s="480"/>
      <c r="D249" s="480"/>
      <c r="E249" s="480"/>
      <c r="F249" s="480"/>
      <c r="G249" s="480"/>
      <c r="H249" s="480"/>
      <c r="I249" s="480"/>
      <c r="J249" s="480"/>
      <c r="K249" s="480"/>
      <c r="L249" s="73"/>
      <c r="M249" s="73"/>
    </row>
    <row r="250" spans="2:13" ht="21" customHeight="1" outlineLevel="1">
      <c r="B250" s="73"/>
      <c r="C250" s="480"/>
      <c r="D250" s="480"/>
      <c r="E250" s="480"/>
      <c r="F250" s="480"/>
      <c r="G250" s="480"/>
      <c r="H250" s="480"/>
      <c r="I250" s="480"/>
      <c r="J250" s="480"/>
      <c r="K250" s="480"/>
      <c r="L250" s="73"/>
      <c r="M250" s="73"/>
    </row>
    <row r="251" spans="2:13" ht="21" customHeight="1" outlineLevel="1">
      <c r="B251" s="73"/>
      <c r="C251" s="480"/>
      <c r="D251" s="480"/>
      <c r="E251" s="480"/>
      <c r="F251" s="480"/>
      <c r="G251" s="480"/>
      <c r="H251" s="480"/>
      <c r="I251" s="480"/>
      <c r="J251" s="480"/>
      <c r="K251" s="480"/>
      <c r="L251" s="73"/>
      <c r="M251" s="73"/>
    </row>
    <row r="252" spans="2:13" ht="21" customHeight="1" outlineLevel="1">
      <c r="B252" s="73"/>
      <c r="C252" s="480"/>
      <c r="D252" s="480"/>
      <c r="E252" s="480"/>
      <c r="F252" s="480"/>
      <c r="G252" s="480"/>
      <c r="H252" s="480"/>
      <c r="I252" s="480"/>
      <c r="J252" s="480"/>
      <c r="K252" s="480"/>
      <c r="L252" s="73"/>
      <c r="M252" s="73"/>
    </row>
    <row r="253" spans="2:13" ht="21" customHeight="1" outlineLevel="1">
      <c r="B253" s="73"/>
      <c r="C253" s="480"/>
      <c r="D253" s="480"/>
      <c r="E253" s="480"/>
      <c r="F253" s="480"/>
      <c r="G253" s="480"/>
      <c r="H253" s="480"/>
      <c r="I253" s="480"/>
      <c r="J253" s="480"/>
      <c r="K253" s="480"/>
      <c r="L253" s="73"/>
      <c r="M253" s="73"/>
    </row>
    <row r="254" spans="2:13" ht="21" customHeight="1" outlineLevel="1">
      <c r="B254" s="73"/>
      <c r="C254" s="480"/>
      <c r="D254" s="480"/>
      <c r="E254" s="480"/>
      <c r="F254" s="480"/>
      <c r="G254" s="480"/>
      <c r="H254" s="480"/>
      <c r="I254" s="480"/>
      <c r="J254" s="480"/>
      <c r="K254" s="480"/>
      <c r="L254" s="73"/>
      <c r="M254" s="73"/>
    </row>
    <row r="255" spans="2:13" ht="21" customHeight="1" outlineLevel="1">
      <c r="B255" s="73"/>
      <c r="C255" s="480"/>
      <c r="D255" s="480"/>
      <c r="E255" s="480"/>
      <c r="F255" s="480"/>
      <c r="G255" s="480"/>
      <c r="H255" s="480"/>
      <c r="I255" s="480"/>
      <c r="J255" s="480"/>
      <c r="K255" s="480"/>
      <c r="L255" s="73"/>
      <c r="M255" s="73"/>
    </row>
    <row r="256" spans="2:13" ht="21" customHeight="1" outlineLevel="1">
      <c r="B256" s="73"/>
      <c r="C256" s="480"/>
      <c r="D256" s="480"/>
      <c r="E256" s="480"/>
      <c r="F256" s="480"/>
      <c r="G256" s="480"/>
      <c r="H256" s="480"/>
      <c r="I256" s="480"/>
      <c r="J256" s="480"/>
      <c r="K256" s="480"/>
      <c r="L256" s="73"/>
      <c r="M256" s="73"/>
    </row>
    <row r="257" spans="2:13" ht="21" customHeight="1" outlineLevel="1">
      <c r="B257" s="73"/>
      <c r="C257" s="480"/>
      <c r="D257" s="480"/>
      <c r="E257" s="480"/>
      <c r="F257" s="480"/>
      <c r="G257" s="480"/>
      <c r="H257" s="480"/>
      <c r="I257" s="480"/>
      <c r="J257" s="480"/>
      <c r="K257" s="480"/>
      <c r="L257" s="73"/>
      <c r="M257" s="73"/>
    </row>
    <row r="258" spans="2:13" ht="21" customHeight="1" outlineLevel="1">
      <c r="B258" s="73"/>
      <c r="C258" s="480"/>
      <c r="D258" s="480"/>
      <c r="E258" s="480"/>
      <c r="F258" s="480"/>
      <c r="G258" s="480"/>
      <c r="H258" s="480"/>
      <c r="I258" s="480"/>
      <c r="J258" s="480"/>
      <c r="K258" s="480"/>
      <c r="L258" s="73"/>
      <c r="M258" s="73"/>
    </row>
    <row r="259" spans="2:13" ht="21" customHeight="1" outlineLevel="1">
      <c r="B259" s="73"/>
      <c r="C259" s="480"/>
      <c r="D259" s="480"/>
      <c r="E259" s="480"/>
      <c r="F259" s="480"/>
      <c r="G259" s="480"/>
      <c r="H259" s="480"/>
      <c r="I259" s="480"/>
      <c r="J259" s="480"/>
      <c r="K259" s="480"/>
      <c r="L259" s="73"/>
      <c r="M259" s="73"/>
    </row>
    <row r="260" spans="2:13" ht="21" customHeight="1" outlineLevel="1">
      <c r="B260" s="73"/>
      <c r="C260" s="480"/>
      <c r="D260" s="480"/>
      <c r="E260" s="480"/>
      <c r="F260" s="480"/>
      <c r="G260" s="480"/>
      <c r="H260" s="480"/>
      <c r="I260" s="480"/>
      <c r="J260" s="480"/>
      <c r="K260" s="480"/>
      <c r="L260" s="73"/>
      <c r="M260" s="73"/>
    </row>
    <row r="261" spans="2:13" ht="21" customHeight="1" outlineLevel="1">
      <c r="B261" s="73"/>
      <c r="C261" s="480"/>
      <c r="D261" s="480"/>
      <c r="E261" s="480"/>
      <c r="F261" s="480"/>
      <c r="G261" s="480"/>
      <c r="H261" s="480"/>
      <c r="I261" s="480"/>
      <c r="J261" s="480"/>
      <c r="K261" s="480"/>
      <c r="L261" s="73"/>
      <c r="M261" s="73"/>
    </row>
    <row r="262" spans="2:13" ht="21" customHeight="1" outlineLevel="1">
      <c r="B262" s="73"/>
      <c r="C262" s="480"/>
      <c r="D262" s="480"/>
      <c r="E262" s="480"/>
      <c r="F262" s="480"/>
      <c r="G262" s="480"/>
      <c r="H262" s="480"/>
      <c r="I262" s="480"/>
      <c r="J262" s="480"/>
      <c r="K262" s="480"/>
      <c r="L262" s="73"/>
      <c r="M262" s="73"/>
    </row>
    <row r="263" spans="2:13" ht="21" customHeight="1" outlineLevel="1">
      <c r="B263" s="73"/>
      <c r="C263" s="134"/>
      <c r="D263" s="73"/>
      <c r="E263" s="134"/>
      <c r="F263" s="73"/>
      <c r="G263" s="73"/>
      <c r="H263" s="73"/>
      <c r="I263" s="135"/>
      <c r="J263" s="136"/>
      <c r="K263" s="137"/>
      <c r="L263" s="73"/>
      <c r="M263" s="73"/>
    </row>
    <row r="264" spans="2:13" ht="21" customHeight="1" outlineLevel="1">
      <c r="B264" s="73"/>
      <c r="C264" s="133" t="s">
        <v>511</v>
      </c>
      <c r="D264" s="73"/>
      <c r="E264" s="134"/>
      <c r="F264" s="73"/>
      <c r="G264" s="73"/>
      <c r="H264" s="73"/>
      <c r="I264" s="135"/>
      <c r="J264" s="136"/>
      <c r="K264" s="137"/>
      <c r="L264" s="73"/>
      <c r="M264" s="73"/>
    </row>
    <row r="265" spans="2:13" ht="21" customHeight="1" outlineLevel="1">
      <c r="B265" s="73"/>
      <c r="C265" s="73"/>
      <c r="D265" s="73"/>
      <c r="E265" s="83"/>
      <c r="F265" s="73"/>
      <c r="G265" s="73"/>
      <c r="H265" s="73"/>
      <c r="I265" s="73"/>
      <c r="J265" s="73"/>
      <c r="K265" s="73"/>
      <c r="L265" s="73"/>
      <c r="M265" s="73"/>
    </row>
    <row r="266" spans="2:13" ht="21" customHeight="1" outlineLevel="1">
      <c r="B266" s="73"/>
      <c r="C266" s="481"/>
      <c r="D266" s="481"/>
      <c r="E266" s="481"/>
      <c r="F266" s="481"/>
      <c r="G266" s="481"/>
      <c r="H266" s="481"/>
      <c r="I266" s="481"/>
      <c r="J266" s="481"/>
      <c r="K266" s="481"/>
      <c r="L266" s="73"/>
      <c r="M266" s="73"/>
    </row>
    <row r="267" spans="2:13" ht="21" customHeight="1" outlineLevel="1">
      <c r="B267" s="73"/>
      <c r="C267" s="481"/>
      <c r="D267" s="481"/>
      <c r="E267" s="481"/>
      <c r="F267" s="481"/>
      <c r="G267" s="481"/>
      <c r="H267" s="481"/>
      <c r="I267" s="481"/>
      <c r="J267" s="481"/>
      <c r="K267" s="481"/>
      <c r="L267" s="73"/>
      <c r="M267" s="73"/>
    </row>
    <row r="268" spans="2:13" ht="21" customHeight="1" outlineLevel="1">
      <c r="B268" s="73"/>
      <c r="C268" s="481"/>
      <c r="D268" s="481"/>
      <c r="E268" s="481"/>
      <c r="F268" s="481"/>
      <c r="G268" s="481"/>
      <c r="H268" s="481"/>
      <c r="I268" s="481"/>
      <c r="J268" s="481"/>
      <c r="K268" s="481"/>
      <c r="L268" s="73"/>
      <c r="M268" s="73"/>
    </row>
    <row r="269" spans="2:13" ht="21" customHeight="1" outlineLevel="1">
      <c r="B269" s="73"/>
      <c r="C269" s="481"/>
      <c r="D269" s="481"/>
      <c r="E269" s="481"/>
      <c r="F269" s="481"/>
      <c r="G269" s="481"/>
      <c r="H269" s="481"/>
      <c r="I269" s="481"/>
      <c r="J269" s="481"/>
      <c r="K269" s="481"/>
      <c r="L269" s="73"/>
      <c r="M269" s="73"/>
    </row>
    <row r="270" spans="2:13" ht="21" customHeight="1" outlineLevel="1">
      <c r="B270" s="73"/>
      <c r="C270" s="481"/>
      <c r="D270" s="481"/>
      <c r="E270" s="481"/>
      <c r="F270" s="481"/>
      <c r="G270" s="481"/>
      <c r="H270" s="481"/>
      <c r="I270" s="481"/>
      <c r="J270" s="481"/>
      <c r="K270" s="481"/>
      <c r="L270" s="73"/>
      <c r="M270" s="73"/>
    </row>
    <row r="271" spans="2:13" ht="21" customHeight="1" outlineLevel="1">
      <c r="B271" s="73"/>
      <c r="C271" s="481"/>
      <c r="D271" s="481"/>
      <c r="E271" s="481"/>
      <c r="F271" s="481"/>
      <c r="G271" s="481"/>
      <c r="H271" s="481"/>
      <c r="I271" s="481"/>
      <c r="J271" s="481"/>
      <c r="K271" s="481"/>
      <c r="L271" s="73"/>
      <c r="M271" s="73"/>
    </row>
    <row r="272" spans="2:13" ht="21" customHeight="1" outlineLevel="1">
      <c r="B272" s="73"/>
      <c r="C272" s="481"/>
      <c r="D272" s="481"/>
      <c r="E272" s="481"/>
      <c r="F272" s="481"/>
      <c r="G272" s="481"/>
      <c r="H272" s="481"/>
      <c r="I272" s="481"/>
      <c r="J272" s="481"/>
      <c r="K272" s="481"/>
      <c r="L272" s="73"/>
      <c r="M272" s="73"/>
    </row>
    <row r="273" spans="2:13" ht="21" customHeight="1" outlineLevel="1">
      <c r="B273" s="73"/>
      <c r="C273" s="481"/>
      <c r="D273" s="481"/>
      <c r="E273" s="481"/>
      <c r="F273" s="481"/>
      <c r="G273" s="481"/>
      <c r="H273" s="481"/>
      <c r="I273" s="481"/>
      <c r="J273" s="481"/>
      <c r="K273" s="481"/>
      <c r="L273" s="73"/>
      <c r="M273" s="73"/>
    </row>
    <row r="274" spans="2:13" ht="21" customHeight="1" outlineLevel="1">
      <c r="B274" s="73"/>
      <c r="C274" s="481"/>
      <c r="D274" s="481"/>
      <c r="E274" s="481"/>
      <c r="F274" s="481"/>
      <c r="G274" s="481"/>
      <c r="H274" s="481"/>
      <c r="I274" s="481"/>
      <c r="J274" s="481"/>
      <c r="K274" s="481"/>
      <c r="L274" s="73"/>
      <c r="M274" s="73"/>
    </row>
    <row r="275" spans="2:13" ht="21" customHeight="1" outlineLevel="1">
      <c r="B275" s="73"/>
      <c r="C275" s="481"/>
      <c r="D275" s="481"/>
      <c r="E275" s="481"/>
      <c r="F275" s="481"/>
      <c r="G275" s="481"/>
      <c r="H275" s="481"/>
      <c r="I275" s="481"/>
      <c r="J275" s="481"/>
      <c r="K275" s="481"/>
      <c r="L275" s="73"/>
      <c r="M275" s="73"/>
    </row>
    <row r="276" spans="2:13" ht="21" customHeight="1" outlineLevel="1">
      <c r="B276" s="73"/>
      <c r="C276" s="481"/>
      <c r="D276" s="481"/>
      <c r="E276" s="481"/>
      <c r="F276" s="481"/>
      <c r="G276" s="481"/>
      <c r="H276" s="481"/>
      <c r="I276" s="481"/>
      <c r="J276" s="481"/>
      <c r="K276" s="481"/>
      <c r="L276" s="73"/>
      <c r="M276" s="73"/>
    </row>
    <row r="277" spans="2:13" ht="21" customHeight="1" outlineLevel="1">
      <c r="B277" s="73"/>
      <c r="C277" s="481"/>
      <c r="D277" s="481"/>
      <c r="E277" s="481"/>
      <c r="F277" s="481"/>
      <c r="G277" s="481"/>
      <c r="H277" s="481"/>
      <c r="I277" s="481"/>
      <c r="J277" s="481"/>
      <c r="K277" s="481"/>
      <c r="L277" s="73"/>
      <c r="M277" s="73"/>
    </row>
    <row r="278" spans="2:13" ht="21" customHeight="1" outlineLevel="1">
      <c r="B278" s="73"/>
      <c r="C278" s="481"/>
      <c r="D278" s="481"/>
      <c r="E278" s="481"/>
      <c r="F278" s="481"/>
      <c r="G278" s="481"/>
      <c r="H278" s="481"/>
      <c r="I278" s="481"/>
      <c r="J278" s="481"/>
      <c r="K278" s="481"/>
      <c r="L278" s="73"/>
      <c r="M278" s="73"/>
    </row>
    <row r="279" spans="2:13" ht="21" customHeight="1" outlineLevel="1">
      <c r="B279" s="73"/>
      <c r="C279" s="481"/>
      <c r="D279" s="481"/>
      <c r="E279" s="481"/>
      <c r="F279" s="481"/>
      <c r="G279" s="481"/>
      <c r="H279" s="481"/>
      <c r="I279" s="481"/>
      <c r="J279" s="481"/>
      <c r="K279" s="481"/>
      <c r="L279" s="73"/>
      <c r="M279" s="73"/>
    </row>
    <row r="280" spans="2:13" ht="21" customHeight="1" outlineLevel="1">
      <c r="B280" s="73"/>
      <c r="C280" s="481"/>
      <c r="D280" s="481"/>
      <c r="E280" s="481"/>
      <c r="F280" s="481"/>
      <c r="G280" s="481"/>
      <c r="H280" s="481"/>
      <c r="I280" s="481"/>
      <c r="J280" s="481"/>
      <c r="K280" s="481"/>
      <c r="L280" s="73"/>
      <c r="M280" s="73"/>
    </row>
    <row r="281" spans="2:13" ht="21" customHeight="1" outlineLevel="1">
      <c r="B281" s="73"/>
      <c r="C281" s="481"/>
      <c r="D281" s="481"/>
      <c r="E281" s="481"/>
      <c r="F281" s="481"/>
      <c r="G281" s="481"/>
      <c r="H281" s="481"/>
      <c r="I281" s="481"/>
      <c r="J281" s="481"/>
      <c r="K281" s="481"/>
      <c r="L281" s="73"/>
      <c r="M281" s="73"/>
    </row>
    <row r="282" spans="2:13" ht="21" customHeight="1" outlineLevel="1">
      <c r="B282" s="73"/>
      <c r="C282" s="481"/>
      <c r="D282" s="481"/>
      <c r="E282" s="481"/>
      <c r="F282" s="481"/>
      <c r="G282" s="481"/>
      <c r="H282" s="481"/>
      <c r="I282" s="481"/>
      <c r="J282" s="481"/>
      <c r="K282" s="481"/>
      <c r="L282" s="73"/>
      <c r="M282" s="73"/>
    </row>
    <row r="283" spans="2:13" ht="21" customHeight="1" outlineLevel="1">
      <c r="B283" s="73"/>
      <c r="C283" s="481"/>
      <c r="D283" s="481"/>
      <c r="E283" s="481"/>
      <c r="F283" s="481"/>
      <c r="G283" s="481"/>
      <c r="H283" s="481"/>
      <c r="I283" s="481"/>
      <c r="J283" s="481"/>
      <c r="K283" s="481"/>
      <c r="L283" s="73"/>
      <c r="M283" s="73"/>
    </row>
    <row r="284" spans="2:13" ht="21" customHeight="1" outlineLevel="1">
      <c r="B284" s="73"/>
      <c r="C284" s="134"/>
      <c r="D284" s="73"/>
      <c r="E284" s="134"/>
      <c r="F284" s="73"/>
      <c r="G284" s="73"/>
      <c r="H284" s="73"/>
      <c r="I284" s="135"/>
      <c r="J284" s="136"/>
      <c r="K284" s="137"/>
      <c r="L284" s="73"/>
      <c r="M284" s="73"/>
    </row>
    <row r="285" spans="2:13" ht="20.25" customHeight="1">
      <c r="B285" s="73"/>
      <c r="C285" s="134"/>
      <c r="D285" s="73"/>
      <c r="E285" s="134"/>
      <c r="F285" s="73"/>
      <c r="G285" s="73"/>
      <c r="H285" s="73"/>
      <c r="I285" s="135"/>
      <c r="J285" s="136"/>
      <c r="K285" s="137"/>
      <c r="L285" s="73"/>
      <c r="M285" s="73"/>
    </row>
    <row r="286" spans="2:13" ht="24" customHeight="1">
      <c r="B286" s="73"/>
      <c r="C286" s="84" t="s">
        <v>91</v>
      </c>
      <c r="D286" s="81"/>
      <c r="E286" s="84" t="s">
        <v>92</v>
      </c>
      <c r="F286" s="73"/>
      <c r="G286" s="85" t="s">
        <v>497</v>
      </c>
      <c r="H286" s="73"/>
      <c r="J286" s="73"/>
      <c r="K286" s="73"/>
      <c r="L286" s="73"/>
      <c r="M286" s="73"/>
    </row>
    <row r="287" spans="2:13" ht="21" customHeight="1" outlineLevel="1">
      <c r="B287" s="73"/>
      <c r="C287" s="83"/>
      <c r="D287" s="73"/>
      <c r="E287" s="83"/>
      <c r="F287" s="73"/>
      <c r="G287" s="73"/>
      <c r="H287" s="73"/>
      <c r="I287" s="73"/>
      <c r="J287" s="73"/>
      <c r="K287" s="73"/>
      <c r="L287" s="73"/>
      <c r="M287" s="73"/>
    </row>
    <row r="288" spans="2:13" ht="21.75" customHeight="1" outlineLevel="1">
      <c r="B288" s="73"/>
      <c r="C288" s="86" t="s">
        <v>431</v>
      </c>
      <c r="D288" s="73"/>
      <c r="E288" s="87"/>
      <c r="F288" s="73"/>
      <c r="G288" s="73"/>
      <c r="H288" s="73"/>
      <c r="I288" s="73"/>
      <c r="J288" s="73"/>
      <c r="K288" s="73"/>
      <c r="L288" s="73"/>
      <c r="M288" s="73"/>
    </row>
    <row r="289" spans="2:13" ht="21" customHeight="1" outlineLevel="1">
      <c r="B289" s="73"/>
      <c r="C289" s="88"/>
      <c r="D289" s="73"/>
      <c r="E289" s="87"/>
      <c r="F289" s="73"/>
      <c r="G289" s="73"/>
      <c r="H289" s="73"/>
      <c r="I289" s="73"/>
      <c r="J289" s="73"/>
      <c r="K289" s="73"/>
      <c r="L289" s="73"/>
      <c r="M289" s="73"/>
    </row>
    <row r="290" spans="2:13" ht="21" customHeight="1" outlineLevel="1">
      <c r="B290" s="73"/>
      <c r="C290" s="89"/>
      <c r="D290" s="73"/>
      <c r="E290" s="89"/>
      <c r="F290" s="73"/>
      <c r="G290" s="73"/>
      <c r="H290" s="73"/>
      <c r="I290" s="73"/>
      <c r="J290" s="73"/>
      <c r="K290" s="73"/>
      <c r="L290" s="73"/>
      <c r="M290" s="73"/>
    </row>
    <row r="291" spans="2:13" outlineLevel="1">
      <c r="B291" s="73"/>
      <c r="C291" s="90" t="s">
        <v>36</v>
      </c>
      <c r="D291" s="89"/>
      <c r="E291" s="90" t="s">
        <v>432</v>
      </c>
      <c r="F291" s="89"/>
      <c r="G291" s="91" t="s">
        <v>433</v>
      </c>
      <c r="H291" s="73"/>
      <c r="I291" s="90" t="s">
        <v>434</v>
      </c>
      <c r="J291" s="73"/>
      <c r="K291" s="73"/>
      <c r="L291" s="89"/>
      <c r="M291" s="73"/>
    </row>
    <row r="292" spans="2:13" ht="36.75" customHeight="1" outlineLevel="1">
      <c r="B292" s="73"/>
      <c r="C292" s="92" t="s">
        <v>556</v>
      </c>
      <c r="D292" s="73"/>
      <c r="E292" s="93" t="s">
        <v>557</v>
      </c>
      <c r="F292" s="73"/>
      <c r="G292" s="94"/>
      <c r="H292" s="73"/>
      <c r="I292" s="92" t="s">
        <v>542</v>
      </c>
      <c r="J292" s="73"/>
      <c r="K292" s="73"/>
      <c r="L292" s="73"/>
      <c r="M292" s="73"/>
    </row>
    <row r="293" spans="2:13" ht="21" customHeight="1" outlineLevel="1">
      <c r="B293" s="73"/>
      <c r="C293" s="89"/>
      <c r="D293" s="73"/>
      <c r="E293" s="73"/>
      <c r="F293" s="73"/>
      <c r="G293" s="73"/>
      <c r="H293" s="73"/>
      <c r="I293" s="73"/>
      <c r="J293" s="73"/>
      <c r="K293" s="73"/>
      <c r="L293" s="73"/>
      <c r="M293" s="73"/>
    </row>
    <row r="294" spans="2:13" ht="36" outlineLevel="1">
      <c r="B294" s="73"/>
      <c r="C294" s="95" t="s">
        <v>439</v>
      </c>
      <c r="D294" s="89"/>
      <c r="E294" s="95" t="s">
        <v>440</v>
      </c>
      <c r="F294" s="89"/>
      <c r="G294" s="95" t="s">
        <v>441</v>
      </c>
      <c r="H294" s="73"/>
      <c r="I294" s="95" t="s">
        <v>442</v>
      </c>
      <c r="J294" s="89"/>
      <c r="K294" s="73"/>
      <c r="L294" s="73"/>
      <c r="M294" s="73"/>
    </row>
    <row r="295" spans="2:13" ht="36.75" customHeight="1" outlineLevel="1">
      <c r="B295" s="73"/>
      <c r="C295" s="94"/>
      <c r="D295" s="89"/>
      <c r="E295" s="94"/>
      <c r="F295" s="89"/>
      <c r="G295" s="94"/>
      <c r="H295" s="73"/>
      <c r="I295" s="150"/>
      <c r="J295" s="89"/>
      <c r="K295" s="73"/>
      <c r="L295" s="73"/>
      <c r="M295" s="73"/>
    </row>
    <row r="296" spans="2:13" ht="21" customHeight="1" outlineLevel="1">
      <c r="B296" s="73"/>
      <c r="C296" s="89"/>
      <c r="D296" s="89"/>
      <c r="E296" s="89"/>
      <c r="F296" s="89"/>
      <c r="G296" s="73"/>
      <c r="H296" s="73"/>
      <c r="I296" s="73"/>
      <c r="J296" s="89"/>
      <c r="K296" s="73"/>
      <c r="L296" s="73"/>
      <c r="M296" s="73"/>
    </row>
    <row r="297" spans="2:13" ht="21.75" customHeight="1" outlineLevel="1">
      <c r="B297" s="73"/>
      <c r="C297" s="86" t="s">
        <v>445</v>
      </c>
      <c r="D297" s="73"/>
      <c r="E297" s="98"/>
      <c r="F297" s="99"/>
      <c r="G297" s="99"/>
      <c r="H297" s="99"/>
      <c r="I297" s="99"/>
      <c r="J297" s="99"/>
      <c r="K297" s="99"/>
      <c r="L297" s="73"/>
      <c r="M297" s="73"/>
    </row>
    <row r="298" spans="2:13" ht="21" customHeight="1" outlineLevel="1">
      <c r="B298" s="73"/>
      <c r="C298" s="73"/>
      <c r="D298" s="73"/>
      <c r="E298" s="100"/>
      <c r="F298" s="101"/>
      <c r="G298" s="100"/>
      <c r="H298" s="101"/>
      <c r="I298" s="100"/>
      <c r="J298" s="102"/>
      <c r="K298" s="100"/>
      <c r="L298" s="73"/>
      <c r="M298" s="73"/>
    </row>
    <row r="299" spans="2:13" ht="21" customHeight="1" outlineLevel="1">
      <c r="B299" s="73"/>
      <c r="C299" s="73"/>
      <c r="D299" s="73"/>
      <c r="E299" s="100">
        <v>2024</v>
      </c>
      <c r="F299" s="101"/>
      <c r="G299" s="100">
        <v>2025</v>
      </c>
      <c r="H299" s="101"/>
      <c r="I299" s="100">
        <v>2026</v>
      </c>
      <c r="J299" s="102"/>
      <c r="K299" s="100" t="s">
        <v>446</v>
      </c>
      <c r="L299" s="73"/>
      <c r="M299" s="73"/>
    </row>
    <row r="300" spans="2:13" outlineLevel="1">
      <c r="B300" s="73"/>
      <c r="C300" s="95" t="s">
        <v>447</v>
      </c>
      <c r="D300" s="103"/>
      <c r="E300" s="104">
        <f>E301+E302</f>
        <v>0</v>
      </c>
      <c r="F300" s="103"/>
      <c r="G300" s="104">
        <f>G301+G302</f>
        <v>0</v>
      </c>
      <c r="H300" s="73"/>
      <c r="I300" s="104">
        <f>I301+I302</f>
        <v>0</v>
      </c>
      <c r="J300" s="103"/>
      <c r="K300" s="104">
        <f>K301+K302</f>
        <v>0</v>
      </c>
      <c r="L300" s="103"/>
      <c r="M300" s="73"/>
    </row>
    <row r="301" spans="2:13" ht="21" customHeight="1" outlineLevel="1">
      <c r="B301" s="73"/>
      <c r="C301" s="90" t="s">
        <v>448</v>
      </c>
      <c r="D301" s="103"/>
      <c r="E301" s="105">
        <v>0</v>
      </c>
      <c r="F301" s="106"/>
      <c r="G301" s="105">
        <v>0</v>
      </c>
      <c r="H301" s="73"/>
      <c r="I301" s="105">
        <v>0</v>
      </c>
      <c r="J301" s="103"/>
      <c r="K301" s="107">
        <f>E301+G301+I301</f>
        <v>0</v>
      </c>
      <c r="L301" s="103"/>
      <c r="M301" s="73"/>
    </row>
    <row r="302" spans="2:13" ht="21.75" customHeight="1" outlineLevel="1">
      <c r="B302" s="73"/>
      <c r="C302" s="90" t="s">
        <v>449</v>
      </c>
      <c r="D302" s="103"/>
      <c r="E302" s="105">
        <v>0</v>
      </c>
      <c r="F302" s="106"/>
      <c r="G302" s="105">
        <v>0</v>
      </c>
      <c r="H302" s="73"/>
      <c r="I302" s="105">
        <v>0</v>
      </c>
      <c r="J302" s="103"/>
      <c r="K302" s="107">
        <f>E302+G302+I302</f>
        <v>0</v>
      </c>
      <c r="L302" s="103"/>
      <c r="M302" s="73"/>
    </row>
    <row r="303" spans="2:13" outlineLevel="1">
      <c r="B303" s="73"/>
      <c r="C303" s="95" t="s">
        <v>450</v>
      </c>
      <c r="D303" s="103"/>
      <c r="E303" s="104">
        <f>E304+E305</f>
        <v>0</v>
      </c>
      <c r="F303" s="103"/>
      <c r="G303" s="104">
        <f>G304+G305</f>
        <v>0</v>
      </c>
      <c r="H303" s="73"/>
      <c r="I303" s="104">
        <f>I304+I305</f>
        <v>0</v>
      </c>
      <c r="J303" s="103"/>
      <c r="K303" s="104">
        <f>K304+K305</f>
        <v>0</v>
      </c>
      <c r="L303" s="103"/>
      <c r="M303" s="73"/>
    </row>
    <row r="304" spans="2:13" ht="21" customHeight="1" outlineLevel="1">
      <c r="B304" s="73"/>
      <c r="C304" s="90" t="s">
        <v>451</v>
      </c>
      <c r="D304" s="103"/>
      <c r="E304" s="105">
        <v>0</v>
      </c>
      <c r="F304" s="106"/>
      <c r="G304" s="105">
        <v>0</v>
      </c>
      <c r="H304" s="73"/>
      <c r="I304" s="105">
        <v>0</v>
      </c>
      <c r="J304" s="103"/>
      <c r="K304" s="107">
        <f>E304+G304+I304</f>
        <v>0</v>
      </c>
      <c r="L304" s="103"/>
      <c r="M304" s="73"/>
    </row>
    <row r="305" spans="2:13" ht="21" customHeight="1" outlineLevel="1">
      <c r="B305" s="73"/>
      <c r="C305" s="90" t="s">
        <v>452</v>
      </c>
      <c r="D305" s="103"/>
      <c r="E305" s="105">
        <v>0</v>
      </c>
      <c r="F305" s="106"/>
      <c r="G305" s="105">
        <v>0</v>
      </c>
      <c r="H305" s="73"/>
      <c r="I305" s="105">
        <v>0</v>
      </c>
      <c r="J305" s="103"/>
      <c r="K305" s="107">
        <f>E305+G305+I305</f>
        <v>0</v>
      </c>
      <c r="L305" s="103"/>
      <c r="M305" s="73"/>
    </row>
    <row r="306" spans="2:13" ht="21" customHeight="1" outlineLevel="1">
      <c r="B306" s="73"/>
      <c r="C306" s="95" t="s">
        <v>453</v>
      </c>
      <c r="D306" s="103"/>
      <c r="E306" s="104">
        <f>E307+E308</f>
        <v>0</v>
      </c>
      <c r="F306" s="103"/>
      <c r="G306" s="104">
        <f>G307+G308</f>
        <v>0</v>
      </c>
      <c r="H306" s="73"/>
      <c r="I306" s="104">
        <f>I307+I308</f>
        <v>0</v>
      </c>
      <c r="J306" s="103"/>
      <c r="K306" s="104">
        <f>K307+K308</f>
        <v>0</v>
      </c>
      <c r="L306" s="103"/>
      <c r="M306" s="73"/>
    </row>
    <row r="307" spans="2:13" ht="21" customHeight="1" outlineLevel="1">
      <c r="B307" s="73"/>
      <c r="C307" s="90" t="s">
        <v>454</v>
      </c>
      <c r="D307" s="103"/>
      <c r="E307" s="105">
        <v>0</v>
      </c>
      <c r="F307" s="106"/>
      <c r="G307" s="105">
        <v>0</v>
      </c>
      <c r="H307" s="73"/>
      <c r="I307" s="105">
        <v>0</v>
      </c>
      <c r="J307" s="103"/>
      <c r="K307" s="107">
        <f>E307+G307+I307</f>
        <v>0</v>
      </c>
      <c r="L307" s="103"/>
      <c r="M307" s="73"/>
    </row>
    <row r="308" spans="2:13" ht="21" customHeight="1" outlineLevel="1">
      <c r="B308" s="73"/>
      <c r="C308" s="90" t="s">
        <v>455</v>
      </c>
      <c r="D308" s="103"/>
      <c r="E308" s="105">
        <v>0</v>
      </c>
      <c r="F308" s="106"/>
      <c r="G308" s="105">
        <v>0</v>
      </c>
      <c r="H308" s="73"/>
      <c r="I308" s="105">
        <v>0</v>
      </c>
      <c r="J308" s="103"/>
      <c r="K308" s="107">
        <f>E308+G308+I308</f>
        <v>0</v>
      </c>
      <c r="L308" s="103"/>
      <c r="M308" s="73"/>
    </row>
    <row r="309" spans="2:13" ht="21" customHeight="1" outlineLevel="1">
      <c r="B309" s="73"/>
      <c r="C309" s="95" t="s">
        <v>456</v>
      </c>
      <c r="D309" s="103"/>
      <c r="E309" s="104">
        <f>E310+E311</f>
        <v>0</v>
      </c>
      <c r="F309" s="103"/>
      <c r="G309" s="104">
        <f>G310+G311</f>
        <v>0</v>
      </c>
      <c r="H309" s="73"/>
      <c r="I309" s="104">
        <f>I310+I311</f>
        <v>0</v>
      </c>
      <c r="J309" s="103"/>
      <c r="K309" s="104">
        <f>K310+K311</f>
        <v>0</v>
      </c>
      <c r="L309" s="103"/>
      <c r="M309" s="73"/>
    </row>
    <row r="310" spans="2:13" ht="21" customHeight="1" outlineLevel="1">
      <c r="B310" s="73"/>
      <c r="C310" s="90" t="s">
        <v>457</v>
      </c>
      <c r="D310" s="103"/>
      <c r="E310" s="105">
        <v>0</v>
      </c>
      <c r="F310" s="106"/>
      <c r="G310" s="105">
        <v>0</v>
      </c>
      <c r="H310" s="73"/>
      <c r="I310" s="105">
        <v>0</v>
      </c>
      <c r="J310" s="103"/>
      <c r="K310" s="107">
        <f>E310+G310+I310</f>
        <v>0</v>
      </c>
      <c r="L310" s="103"/>
      <c r="M310" s="73"/>
    </row>
    <row r="311" spans="2:13" ht="21" customHeight="1" outlineLevel="1">
      <c r="B311" s="73"/>
      <c r="C311" s="90" t="s">
        <v>458</v>
      </c>
      <c r="D311" s="103"/>
      <c r="E311" s="105">
        <v>0</v>
      </c>
      <c r="F311" s="106"/>
      <c r="G311" s="105">
        <v>0</v>
      </c>
      <c r="H311" s="73"/>
      <c r="I311" s="105">
        <v>0</v>
      </c>
      <c r="J311" s="103"/>
      <c r="K311" s="107">
        <f>E311+G311+I311</f>
        <v>0</v>
      </c>
      <c r="L311" s="103"/>
      <c r="M311" s="73"/>
    </row>
    <row r="312" spans="2:13" ht="21" customHeight="1" outlineLevel="1">
      <c r="B312" s="73"/>
      <c r="C312" s="90" t="s">
        <v>459</v>
      </c>
      <c r="D312" s="103"/>
      <c r="E312" s="108">
        <f>E300+E303+E306+E309</f>
        <v>0</v>
      </c>
      <c r="F312" s="103"/>
      <c r="G312" s="108">
        <f>G300+G303+G306+G309</f>
        <v>0</v>
      </c>
      <c r="H312" s="73"/>
      <c r="I312" s="108">
        <f>I300+I303+I306+I309</f>
        <v>0</v>
      </c>
      <c r="J312" s="103"/>
      <c r="K312" s="108">
        <f>E312+G312+I312</f>
        <v>0</v>
      </c>
      <c r="L312" s="103"/>
      <c r="M312" s="73"/>
    </row>
    <row r="313" spans="2:13" ht="21" customHeight="1" outlineLevel="1">
      <c r="B313" s="73"/>
      <c r="C313" s="109"/>
      <c r="D313" s="103"/>
      <c r="E313" s="109"/>
      <c r="F313" s="109"/>
      <c r="G313" s="109"/>
      <c r="H313" s="109"/>
      <c r="I313" s="109"/>
      <c r="J313" s="109"/>
      <c r="K313" s="109"/>
      <c r="L313" s="103"/>
      <c r="M313" s="73"/>
    </row>
    <row r="314" spans="2:13" ht="21" customHeight="1" outlineLevel="1">
      <c r="B314" s="73"/>
      <c r="C314" s="103"/>
      <c r="D314" s="89"/>
      <c r="E314" s="103"/>
      <c r="F314" s="89"/>
      <c r="G314" s="73"/>
      <c r="H314" s="73"/>
      <c r="I314" s="73"/>
      <c r="J314" s="89"/>
      <c r="K314" s="73"/>
      <c r="L314" s="89"/>
      <c r="M314" s="73"/>
    </row>
    <row r="315" spans="2:13" ht="21" customHeight="1" outlineLevel="1">
      <c r="B315" s="73"/>
      <c r="C315" s="86" t="s">
        <v>460</v>
      </c>
      <c r="D315" s="73"/>
      <c r="E315" s="99"/>
      <c r="F315" s="99"/>
      <c r="G315" s="99"/>
      <c r="H315" s="99"/>
      <c r="I315" s="99"/>
      <c r="J315" s="99"/>
      <c r="K315" s="99"/>
      <c r="L315" s="89"/>
      <c r="M315" s="73"/>
    </row>
    <row r="316" spans="2:13" ht="21" customHeight="1" outlineLevel="1">
      <c r="B316" s="73"/>
      <c r="C316" s="73"/>
      <c r="D316" s="73"/>
      <c r="E316" s="100"/>
      <c r="F316" s="101"/>
      <c r="G316" s="100"/>
      <c r="H316" s="101"/>
      <c r="I316" s="100"/>
      <c r="J316" s="102"/>
      <c r="K316" s="100"/>
      <c r="L316" s="89"/>
      <c r="M316" s="73"/>
    </row>
    <row r="317" spans="2:13" ht="21" customHeight="1" outlineLevel="1">
      <c r="B317" s="73"/>
      <c r="C317" s="73"/>
      <c r="D317" s="73"/>
      <c r="E317" s="100">
        <v>2024</v>
      </c>
      <c r="F317" s="101"/>
      <c r="G317" s="100">
        <v>2025</v>
      </c>
      <c r="H317" s="101"/>
      <c r="I317" s="100">
        <v>2026</v>
      </c>
      <c r="J317" s="102"/>
      <c r="K317" s="100" t="s">
        <v>407</v>
      </c>
      <c r="L317" s="89"/>
      <c r="M317" s="73"/>
    </row>
    <row r="318" spans="2:13" ht="21" customHeight="1" outlineLevel="1">
      <c r="B318" s="73"/>
      <c r="C318" s="95" t="s">
        <v>461</v>
      </c>
      <c r="D318" s="103"/>
      <c r="E318" s="110">
        <v>0</v>
      </c>
      <c r="F318" s="111"/>
      <c r="G318" s="110">
        <v>0</v>
      </c>
      <c r="H318" s="112"/>
      <c r="I318" s="110">
        <v>0</v>
      </c>
      <c r="J318" s="111"/>
      <c r="K318" s="113">
        <f t="shared" ref="K318:K336" si="4">E318+G318+I318</f>
        <v>0</v>
      </c>
      <c r="L318" s="89"/>
      <c r="M318" s="73"/>
    </row>
    <row r="319" spans="2:13" ht="21" customHeight="1" outlineLevel="1">
      <c r="B319" s="73"/>
      <c r="C319" s="90" t="s">
        <v>462</v>
      </c>
      <c r="D319" s="103"/>
      <c r="E319" s="110">
        <v>0</v>
      </c>
      <c r="F319" s="114"/>
      <c r="G319" s="110">
        <v>0</v>
      </c>
      <c r="H319" s="112"/>
      <c r="I319" s="110">
        <v>0</v>
      </c>
      <c r="J319" s="111"/>
      <c r="K319" s="113">
        <f t="shared" si="4"/>
        <v>0</v>
      </c>
      <c r="L319" s="89"/>
      <c r="M319" s="73"/>
    </row>
    <row r="320" spans="2:13" ht="21" customHeight="1" outlineLevel="1">
      <c r="B320" s="73"/>
      <c r="C320" s="90" t="s">
        <v>463</v>
      </c>
      <c r="D320" s="103"/>
      <c r="E320" s="110">
        <v>0</v>
      </c>
      <c r="F320" s="111"/>
      <c r="G320" s="110">
        <v>0</v>
      </c>
      <c r="H320" s="112"/>
      <c r="I320" s="110">
        <v>0</v>
      </c>
      <c r="J320" s="111"/>
      <c r="K320" s="113">
        <f t="shared" si="4"/>
        <v>0</v>
      </c>
      <c r="L320" s="89"/>
      <c r="M320" s="73"/>
    </row>
    <row r="321" spans="2:13" ht="21.75" customHeight="1" outlineLevel="1">
      <c r="B321" s="73"/>
      <c r="C321" s="90" t="s">
        <v>464</v>
      </c>
      <c r="D321" s="103"/>
      <c r="E321" s="110">
        <v>0</v>
      </c>
      <c r="F321" s="114"/>
      <c r="G321" s="110">
        <v>0</v>
      </c>
      <c r="H321" s="112"/>
      <c r="I321" s="110">
        <v>0</v>
      </c>
      <c r="J321" s="111"/>
      <c r="K321" s="113">
        <f t="shared" si="4"/>
        <v>0</v>
      </c>
      <c r="L321" s="73"/>
      <c r="M321" s="73"/>
    </row>
    <row r="322" spans="2:13" ht="21.75" customHeight="1" outlineLevel="1">
      <c r="B322" s="73"/>
      <c r="C322" s="90" t="s">
        <v>465</v>
      </c>
      <c r="D322" s="103"/>
      <c r="E322" s="110">
        <v>0</v>
      </c>
      <c r="F322" s="114"/>
      <c r="G322" s="110">
        <v>0</v>
      </c>
      <c r="H322" s="112"/>
      <c r="I322" s="110">
        <v>0</v>
      </c>
      <c r="J322" s="111"/>
      <c r="K322" s="113">
        <f t="shared" si="4"/>
        <v>0</v>
      </c>
      <c r="L322" s="73"/>
      <c r="M322" s="73"/>
    </row>
    <row r="323" spans="2:13" ht="21" customHeight="1" outlineLevel="1">
      <c r="B323" s="73"/>
      <c r="C323" s="90" t="s">
        <v>466</v>
      </c>
      <c r="D323" s="103"/>
      <c r="E323" s="110">
        <v>0</v>
      </c>
      <c r="F323" s="111"/>
      <c r="G323" s="110">
        <v>0</v>
      </c>
      <c r="H323" s="112"/>
      <c r="I323" s="110">
        <v>0</v>
      </c>
      <c r="J323" s="111"/>
      <c r="K323" s="113">
        <f t="shared" si="4"/>
        <v>0</v>
      </c>
      <c r="L323" s="73"/>
      <c r="M323" s="73"/>
    </row>
    <row r="324" spans="2:13" ht="21.75" customHeight="1" outlineLevel="1">
      <c r="B324" s="73"/>
      <c r="C324" s="90" t="s">
        <v>467</v>
      </c>
      <c r="D324" s="103"/>
      <c r="E324" s="110">
        <v>0</v>
      </c>
      <c r="F324" s="114"/>
      <c r="G324" s="110">
        <v>0</v>
      </c>
      <c r="H324" s="112"/>
      <c r="I324" s="110">
        <v>0</v>
      </c>
      <c r="J324" s="111"/>
      <c r="K324" s="113">
        <f t="shared" si="4"/>
        <v>0</v>
      </c>
      <c r="L324" s="73"/>
      <c r="M324" s="73"/>
    </row>
    <row r="325" spans="2:13" ht="21.75" customHeight="1" outlineLevel="1">
      <c r="B325" s="73"/>
      <c r="C325" s="90" t="s">
        <v>468</v>
      </c>
      <c r="D325" s="103"/>
      <c r="E325" s="110">
        <v>0</v>
      </c>
      <c r="F325" s="114"/>
      <c r="G325" s="110">
        <v>0</v>
      </c>
      <c r="H325" s="112"/>
      <c r="I325" s="110">
        <v>0</v>
      </c>
      <c r="J325" s="111"/>
      <c r="K325" s="113">
        <f t="shared" si="4"/>
        <v>0</v>
      </c>
      <c r="L325" s="73"/>
      <c r="M325" s="73"/>
    </row>
    <row r="326" spans="2:13" ht="21.75" customHeight="1" outlineLevel="1">
      <c r="B326" s="73"/>
      <c r="C326" s="90" t="s">
        <v>469</v>
      </c>
      <c r="D326" s="103"/>
      <c r="E326" s="110">
        <v>0</v>
      </c>
      <c r="F326" s="114"/>
      <c r="G326" s="110">
        <v>0</v>
      </c>
      <c r="H326" s="112"/>
      <c r="I326" s="110">
        <v>0</v>
      </c>
      <c r="J326" s="111"/>
      <c r="K326" s="113">
        <f t="shared" si="4"/>
        <v>0</v>
      </c>
      <c r="L326" s="73"/>
      <c r="M326" s="73"/>
    </row>
    <row r="327" spans="2:13" ht="21" customHeight="1" outlineLevel="1">
      <c r="B327" s="73"/>
      <c r="C327" s="115" t="s">
        <v>470</v>
      </c>
      <c r="D327" s="103"/>
      <c r="E327" s="110">
        <v>0</v>
      </c>
      <c r="F327" s="114"/>
      <c r="G327" s="110">
        <v>0</v>
      </c>
      <c r="H327" s="112"/>
      <c r="I327" s="110">
        <v>0</v>
      </c>
      <c r="J327" s="111"/>
      <c r="K327" s="113">
        <f t="shared" si="4"/>
        <v>0</v>
      </c>
      <c r="L327" s="116"/>
      <c r="M327" s="73"/>
    </row>
    <row r="328" spans="2:13" ht="21" customHeight="1" outlineLevel="1">
      <c r="B328" s="73"/>
      <c r="C328" s="115" t="s">
        <v>471</v>
      </c>
      <c r="D328" s="103"/>
      <c r="E328" s="110">
        <v>0</v>
      </c>
      <c r="F328" s="114"/>
      <c r="G328" s="110">
        <v>0</v>
      </c>
      <c r="H328" s="112"/>
      <c r="I328" s="110">
        <v>0</v>
      </c>
      <c r="J328" s="111"/>
      <c r="K328" s="113">
        <f t="shared" si="4"/>
        <v>0</v>
      </c>
      <c r="L328" s="116"/>
      <c r="M328" s="73"/>
    </row>
    <row r="329" spans="2:13" ht="21" customHeight="1" outlineLevel="1">
      <c r="B329" s="73"/>
      <c r="C329" s="115" t="s">
        <v>472</v>
      </c>
      <c r="D329" s="103"/>
      <c r="E329" s="110">
        <v>0</v>
      </c>
      <c r="F329" s="114"/>
      <c r="G329" s="110">
        <v>0</v>
      </c>
      <c r="H329" s="112"/>
      <c r="I329" s="110">
        <v>0</v>
      </c>
      <c r="J329" s="111"/>
      <c r="K329" s="113">
        <f t="shared" si="4"/>
        <v>0</v>
      </c>
      <c r="L329" s="116"/>
      <c r="M329" s="73"/>
    </row>
    <row r="330" spans="2:13" ht="21" customHeight="1" outlineLevel="1">
      <c r="B330" s="73"/>
      <c r="C330" s="115" t="s">
        <v>473</v>
      </c>
      <c r="D330" s="103"/>
      <c r="E330" s="110">
        <v>0</v>
      </c>
      <c r="F330" s="114"/>
      <c r="G330" s="110">
        <v>0</v>
      </c>
      <c r="H330" s="112"/>
      <c r="I330" s="110">
        <v>0</v>
      </c>
      <c r="J330" s="111"/>
      <c r="K330" s="113">
        <f t="shared" si="4"/>
        <v>0</v>
      </c>
      <c r="L330" s="116"/>
      <c r="M330" s="73"/>
    </row>
    <row r="331" spans="2:13" ht="21" customHeight="1" outlineLevel="1">
      <c r="B331" s="73"/>
      <c r="C331" s="115" t="s">
        <v>474</v>
      </c>
      <c r="D331" s="103"/>
      <c r="E331" s="110">
        <v>0</v>
      </c>
      <c r="F331" s="114"/>
      <c r="G331" s="110">
        <v>0</v>
      </c>
      <c r="H331" s="112"/>
      <c r="I331" s="110">
        <v>0</v>
      </c>
      <c r="J331" s="111"/>
      <c r="K331" s="113">
        <f t="shared" si="4"/>
        <v>0</v>
      </c>
      <c r="L331" s="116"/>
      <c r="M331" s="73"/>
    </row>
    <row r="332" spans="2:13" ht="21" customHeight="1" outlineLevel="1">
      <c r="B332" s="73"/>
      <c r="C332" s="115" t="s">
        <v>475</v>
      </c>
      <c r="D332" s="103"/>
      <c r="E332" s="110">
        <v>0</v>
      </c>
      <c r="F332" s="114"/>
      <c r="G332" s="110">
        <v>0</v>
      </c>
      <c r="H332" s="112"/>
      <c r="I332" s="110">
        <v>0</v>
      </c>
      <c r="J332" s="111"/>
      <c r="K332" s="113">
        <f t="shared" si="4"/>
        <v>0</v>
      </c>
      <c r="L332" s="116"/>
      <c r="M332" s="73"/>
    </row>
    <row r="333" spans="2:13" ht="21" customHeight="1" outlineLevel="1">
      <c r="B333" s="73"/>
      <c r="C333" s="115" t="s">
        <v>476</v>
      </c>
      <c r="D333" s="103"/>
      <c r="E333" s="110">
        <v>0</v>
      </c>
      <c r="F333" s="114"/>
      <c r="G333" s="110">
        <v>0</v>
      </c>
      <c r="H333" s="112"/>
      <c r="I333" s="110">
        <v>0</v>
      </c>
      <c r="J333" s="111"/>
      <c r="K333" s="113">
        <f t="shared" si="4"/>
        <v>0</v>
      </c>
      <c r="L333" s="116"/>
      <c r="M333" s="73"/>
    </row>
    <row r="334" spans="2:13" ht="21" customHeight="1" outlineLevel="1">
      <c r="B334" s="73"/>
      <c r="C334" s="115" t="s">
        <v>477</v>
      </c>
      <c r="D334" s="103"/>
      <c r="E334" s="110">
        <v>0</v>
      </c>
      <c r="F334" s="114"/>
      <c r="G334" s="110">
        <v>0</v>
      </c>
      <c r="H334" s="112"/>
      <c r="I334" s="110">
        <v>0</v>
      </c>
      <c r="J334" s="111"/>
      <c r="K334" s="113">
        <f t="shared" si="4"/>
        <v>0</v>
      </c>
      <c r="L334" s="116"/>
      <c r="M334" s="73"/>
    </row>
    <row r="335" spans="2:13" ht="21" customHeight="1" outlineLevel="1">
      <c r="B335" s="73"/>
      <c r="C335" s="115" t="s">
        <v>478</v>
      </c>
      <c r="D335" s="103"/>
      <c r="E335" s="110">
        <v>0</v>
      </c>
      <c r="F335" s="114"/>
      <c r="G335" s="110">
        <v>0</v>
      </c>
      <c r="H335" s="112"/>
      <c r="I335" s="110">
        <v>0</v>
      </c>
      <c r="J335" s="111"/>
      <c r="K335" s="113">
        <f t="shared" si="4"/>
        <v>0</v>
      </c>
      <c r="L335" s="116"/>
      <c r="M335" s="73"/>
    </row>
    <row r="336" spans="2:13" ht="21" customHeight="1" outlineLevel="1">
      <c r="B336" s="73"/>
      <c r="C336" s="115" t="s">
        <v>479</v>
      </c>
      <c r="D336" s="103"/>
      <c r="E336" s="110">
        <v>0</v>
      </c>
      <c r="F336" s="114"/>
      <c r="G336" s="110">
        <v>0</v>
      </c>
      <c r="H336" s="112"/>
      <c r="I336" s="110">
        <v>0</v>
      </c>
      <c r="J336" s="111"/>
      <c r="K336" s="113">
        <f t="shared" si="4"/>
        <v>0</v>
      </c>
      <c r="L336" s="116"/>
      <c r="M336" s="73"/>
    </row>
    <row r="337" spans="2:13" ht="21.75" customHeight="1" outlineLevel="1">
      <c r="B337" s="73"/>
      <c r="C337" s="90" t="s">
        <v>480</v>
      </c>
      <c r="D337" s="103"/>
      <c r="E337" s="117">
        <f>SUM(E318:E336)</f>
        <v>0</v>
      </c>
      <c r="F337" s="111"/>
      <c r="G337" s="117">
        <f>SUM(G318:G336)</f>
        <v>0</v>
      </c>
      <c r="H337" s="112"/>
      <c r="I337" s="117">
        <f>SUM(I318:I336)</f>
        <v>0</v>
      </c>
      <c r="J337" s="111"/>
      <c r="K337" s="117">
        <f>SUM(K318:K336)</f>
        <v>0</v>
      </c>
      <c r="L337" s="89"/>
      <c r="M337" s="73"/>
    </row>
    <row r="338" spans="2:13" ht="21" customHeight="1" outlineLevel="1">
      <c r="B338" s="73"/>
      <c r="C338" s="109"/>
      <c r="D338" s="103"/>
      <c r="E338" s="73"/>
      <c r="F338" s="73"/>
      <c r="G338" s="73"/>
      <c r="H338" s="73"/>
      <c r="I338" s="73"/>
      <c r="J338" s="73"/>
      <c r="K338" s="73"/>
      <c r="L338" s="89"/>
      <c r="M338" s="73"/>
    </row>
    <row r="339" spans="2:13" ht="21" customHeight="1" outlineLevel="1">
      <c r="B339" s="73"/>
      <c r="C339" s="73"/>
      <c r="D339" s="73"/>
      <c r="E339" s="100">
        <v>2024</v>
      </c>
      <c r="F339" s="101"/>
      <c r="G339" s="100">
        <v>2025</v>
      </c>
      <c r="H339" s="101"/>
      <c r="I339" s="100">
        <v>2026</v>
      </c>
      <c r="J339" s="102"/>
      <c r="K339" s="100" t="s">
        <v>407</v>
      </c>
      <c r="L339" s="89"/>
      <c r="M339" s="73"/>
    </row>
    <row r="340" spans="2:13" ht="21" customHeight="1" outlineLevel="1">
      <c r="B340" s="73"/>
      <c r="C340" s="95" t="s">
        <v>481</v>
      </c>
      <c r="D340" s="103"/>
      <c r="E340" s="110">
        <v>0</v>
      </c>
      <c r="F340" s="111"/>
      <c r="G340" s="110">
        <v>0</v>
      </c>
      <c r="H340" s="112"/>
      <c r="I340" s="110">
        <v>0</v>
      </c>
      <c r="J340" s="111"/>
      <c r="K340" s="113">
        <f t="shared" ref="K340:K348" si="5">E340+G340+I340</f>
        <v>0</v>
      </c>
      <c r="L340" s="89"/>
      <c r="M340" s="73"/>
    </row>
    <row r="341" spans="2:13" ht="21" customHeight="1" outlineLevel="1">
      <c r="B341" s="73"/>
      <c r="C341" s="90" t="s">
        <v>482</v>
      </c>
      <c r="D341" s="103"/>
      <c r="E341" s="110">
        <v>0</v>
      </c>
      <c r="F341" s="114"/>
      <c r="G341" s="110">
        <v>0</v>
      </c>
      <c r="H341" s="112"/>
      <c r="I341" s="110">
        <v>0</v>
      </c>
      <c r="J341" s="111"/>
      <c r="K341" s="113">
        <f t="shared" si="5"/>
        <v>0</v>
      </c>
      <c r="L341" s="89"/>
      <c r="M341" s="73"/>
    </row>
    <row r="342" spans="2:13" ht="21" customHeight="1" outlineLevel="1">
      <c r="B342" s="73"/>
      <c r="C342" s="90" t="s">
        <v>483</v>
      </c>
      <c r="D342" s="103"/>
      <c r="E342" s="110">
        <v>0</v>
      </c>
      <c r="F342" s="114"/>
      <c r="G342" s="110">
        <v>0</v>
      </c>
      <c r="H342" s="112"/>
      <c r="I342" s="110">
        <v>0</v>
      </c>
      <c r="J342" s="111"/>
      <c r="K342" s="113">
        <f t="shared" si="5"/>
        <v>0</v>
      </c>
      <c r="L342" s="73"/>
      <c r="M342" s="73"/>
    </row>
    <row r="343" spans="2:13" ht="21" customHeight="1" outlineLevel="1">
      <c r="B343" s="73"/>
      <c r="C343" s="90" t="s">
        <v>484</v>
      </c>
      <c r="D343" s="103"/>
      <c r="E343" s="110">
        <v>0</v>
      </c>
      <c r="F343" s="111"/>
      <c r="G343" s="110">
        <v>0</v>
      </c>
      <c r="H343" s="112"/>
      <c r="I343" s="110">
        <v>0</v>
      </c>
      <c r="J343" s="111"/>
      <c r="K343" s="113">
        <f t="shared" si="5"/>
        <v>0</v>
      </c>
      <c r="L343" s="89"/>
      <c r="M343" s="73"/>
    </row>
    <row r="344" spans="2:13" ht="21" customHeight="1" outlineLevel="1">
      <c r="B344" s="73"/>
      <c r="C344" s="90" t="s">
        <v>485</v>
      </c>
      <c r="D344" s="103"/>
      <c r="E344" s="110">
        <v>0</v>
      </c>
      <c r="F344" s="114"/>
      <c r="G344" s="110">
        <v>0</v>
      </c>
      <c r="H344" s="112"/>
      <c r="I344" s="110">
        <v>0</v>
      </c>
      <c r="J344" s="111"/>
      <c r="K344" s="113">
        <f t="shared" si="5"/>
        <v>0</v>
      </c>
      <c r="L344" s="116"/>
      <c r="M344" s="73"/>
    </row>
    <row r="345" spans="2:13" ht="21" customHeight="1" outlineLevel="1">
      <c r="B345" s="73"/>
      <c r="C345" s="90" t="s">
        <v>486</v>
      </c>
      <c r="D345" s="103"/>
      <c r="E345" s="110">
        <v>0</v>
      </c>
      <c r="F345" s="114"/>
      <c r="G345" s="110">
        <v>0</v>
      </c>
      <c r="H345" s="112"/>
      <c r="I345" s="110">
        <v>0</v>
      </c>
      <c r="J345" s="111"/>
      <c r="K345" s="113">
        <f t="shared" si="5"/>
        <v>0</v>
      </c>
      <c r="L345" s="116"/>
      <c r="M345" s="73"/>
    </row>
    <row r="346" spans="2:13" ht="21" customHeight="1" outlineLevel="1">
      <c r="B346" s="73"/>
      <c r="C346" s="90" t="s">
        <v>487</v>
      </c>
      <c r="D346" s="103"/>
      <c r="E346" s="110">
        <v>0</v>
      </c>
      <c r="F346" s="114"/>
      <c r="G346" s="110">
        <v>0</v>
      </c>
      <c r="H346" s="112"/>
      <c r="I346" s="110">
        <v>0</v>
      </c>
      <c r="J346" s="111"/>
      <c r="K346" s="113">
        <f t="shared" si="5"/>
        <v>0</v>
      </c>
      <c r="L346" s="116"/>
      <c r="M346" s="73"/>
    </row>
    <row r="347" spans="2:13" ht="21" customHeight="1" outlineLevel="1">
      <c r="B347" s="73"/>
      <c r="C347" s="90" t="s">
        <v>488</v>
      </c>
      <c r="D347" s="103"/>
      <c r="E347" s="110">
        <v>0</v>
      </c>
      <c r="F347" s="114"/>
      <c r="G347" s="110">
        <v>0</v>
      </c>
      <c r="H347" s="112"/>
      <c r="I347" s="110">
        <v>0</v>
      </c>
      <c r="J347" s="111"/>
      <c r="K347" s="113">
        <f t="shared" si="5"/>
        <v>0</v>
      </c>
      <c r="L347" s="116"/>
      <c r="M347" s="73"/>
    </row>
    <row r="348" spans="2:13" ht="21.75" customHeight="1" outlineLevel="1">
      <c r="B348" s="73"/>
      <c r="C348" s="90" t="s">
        <v>480</v>
      </c>
      <c r="D348" s="103"/>
      <c r="E348" s="117">
        <f>SUM(E340:E347)</f>
        <v>0</v>
      </c>
      <c r="F348" s="111"/>
      <c r="G348" s="117">
        <f>SUM(G340:G347)</f>
        <v>0</v>
      </c>
      <c r="H348" s="112"/>
      <c r="I348" s="117">
        <f>SUM(I340:I347)</f>
        <v>0</v>
      </c>
      <c r="J348" s="111"/>
      <c r="K348" s="117">
        <f t="shared" si="5"/>
        <v>0</v>
      </c>
      <c r="L348" s="89"/>
      <c r="M348" s="73"/>
    </row>
    <row r="349" spans="2:13" ht="21" customHeight="1" outlineLevel="1">
      <c r="B349" s="73"/>
      <c r="C349" s="89"/>
      <c r="D349" s="103"/>
      <c r="E349" s="89"/>
      <c r="F349" s="89"/>
      <c r="G349" s="89"/>
      <c r="H349" s="89"/>
      <c r="I349" s="89"/>
      <c r="J349" s="89"/>
      <c r="K349" s="89"/>
      <c r="L349" s="89"/>
      <c r="M349" s="73"/>
    </row>
    <row r="350" spans="2:13" ht="36" outlineLevel="1">
      <c r="B350" s="73"/>
      <c r="C350" s="93" t="s">
        <v>490</v>
      </c>
      <c r="D350" s="89"/>
      <c r="E350" s="93" t="str">
        <f>IF(K321&gt;0,"Si","No")</f>
        <v>No</v>
      </c>
      <c r="F350" s="89"/>
      <c r="G350" s="89"/>
      <c r="H350" s="89"/>
      <c r="I350" s="89"/>
      <c r="J350" s="89"/>
      <c r="K350" s="89"/>
      <c r="L350" s="89"/>
      <c r="M350" s="73"/>
    </row>
    <row r="351" spans="2:13" ht="36" outlineLevel="1">
      <c r="B351" s="73"/>
      <c r="C351" s="93" t="s">
        <v>491</v>
      </c>
      <c r="D351" s="89"/>
      <c r="E351" s="93" t="str">
        <f>IF(K322&gt;0,"Si","No")</f>
        <v>No</v>
      </c>
      <c r="F351" s="89"/>
      <c r="G351" s="89"/>
      <c r="H351" s="89"/>
      <c r="I351" s="89"/>
      <c r="J351" s="89"/>
      <c r="K351" s="89"/>
      <c r="L351" s="89"/>
      <c r="M351" s="73"/>
    </row>
    <row r="352" spans="2:13" ht="21" customHeight="1" outlineLevel="1">
      <c r="B352" s="73"/>
      <c r="C352" s="89"/>
      <c r="D352" s="89"/>
      <c r="E352" s="89"/>
      <c r="F352" s="89"/>
      <c r="G352" s="73"/>
      <c r="H352" s="73"/>
      <c r="I352" s="73"/>
      <c r="J352" s="89"/>
      <c r="K352" s="73"/>
      <c r="L352" s="89"/>
      <c r="M352" s="73"/>
    </row>
    <row r="353" spans="2:13" ht="20.25" outlineLevel="1">
      <c r="B353" s="73"/>
      <c r="C353" s="86" t="s">
        <v>492</v>
      </c>
      <c r="D353" s="73"/>
      <c r="E353" s="98"/>
      <c r="F353" s="99"/>
      <c r="G353" s="99"/>
      <c r="H353" s="99"/>
      <c r="I353" s="99"/>
      <c r="J353" s="99"/>
      <c r="K353" s="99"/>
      <c r="L353" s="89"/>
      <c r="M353" s="73"/>
    </row>
    <row r="354" spans="2:13" ht="21" customHeight="1" outlineLevel="1">
      <c r="B354" s="73"/>
      <c r="C354" s="73"/>
      <c r="D354" s="73"/>
      <c r="E354" s="100"/>
      <c r="F354" s="101"/>
      <c r="G354" s="100"/>
      <c r="H354" s="101"/>
      <c r="I354" s="100"/>
      <c r="J354" s="102"/>
      <c r="K354" s="100"/>
      <c r="L354" s="89"/>
      <c r="M354" s="73"/>
    </row>
    <row r="355" spans="2:13" ht="21" customHeight="1" outlineLevel="1">
      <c r="B355" s="73"/>
      <c r="C355" s="73"/>
      <c r="D355" s="73"/>
      <c r="E355" s="100">
        <v>2024</v>
      </c>
      <c r="F355" s="101"/>
      <c r="G355" s="100">
        <v>2025</v>
      </c>
      <c r="H355" s="101"/>
      <c r="I355" s="100">
        <v>2026</v>
      </c>
      <c r="J355" s="102"/>
      <c r="K355" s="100" t="s">
        <v>407</v>
      </c>
      <c r="L355" s="89"/>
      <c r="M355" s="73"/>
    </row>
    <row r="356" spans="2:13" ht="21" customHeight="1" outlineLevel="1">
      <c r="B356" s="73"/>
      <c r="C356" s="95" t="s">
        <v>493</v>
      </c>
      <c r="D356" s="103"/>
      <c r="E356" s="110"/>
      <c r="F356" s="111"/>
      <c r="G356" s="110"/>
      <c r="H356" s="119"/>
      <c r="I356" s="110"/>
      <c r="J356" s="111"/>
      <c r="K356" s="113" t="s">
        <v>495</v>
      </c>
      <c r="L356" s="89"/>
      <c r="M356" s="73"/>
    </row>
    <row r="357" spans="2:13" ht="21" customHeight="1" outlineLevel="1">
      <c r="B357" s="73"/>
      <c r="C357" s="95" t="s">
        <v>496</v>
      </c>
      <c r="D357" s="103"/>
      <c r="E357" s="110"/>
      <c r="F357" s="111"/>
      <c r="G357" s="110"/>
      <c r="H357" s="119"/>
      <c r="I357" s="110"/>
      <c r="J357" s="111"/>
      <c r="K357" s="113" t="s">
        <v>495</v>
      </c>
      <c r="L357" s="89"/>
      <c r="M357" s="73"/>
    </row>
    <row r="358" spans="2:13" ht="21" customHeight="1" outlineLevel="1">
      <c r="B358" s="73"/>
      <c r="C358" s="90" t="s">
        <v>498</v>
      </c>
      <c r="D358" s="103"/>
      <c r="E358" s="120">
        <v>0</v>
      </c>
      <c r="F358" s="121"/>
      <c r="G358" s="120">
        <v>0</v>
      </c>
      <c r="H358" s="122"/>
      <c r="I358" s="120">
        <v>0</v>
      </c>
      <c r="J358" s="123"/>
      <c r="K358" s="124">
        <f>E358+G358+I358</f>
        <v>0</v>
      </c>
      <c r="L358" s="73"/>
      <c r="M358" s="73"/>
    </row>
    <row r="359" spans="2:13" ht="21" customHeight="1" outlineLevel="1">
      <c r="B359" s="73"/>
      <c r="C359" s="90" t="s">
        <v>499</v>
      </c>
      <c r="D359" s="103"/>
      <c r="E359" s="110"/>
      <c r="F359" s="111"/>
      <c r="G359" s="110"/>
      <c r="H359" s="119"/>
      <c r="I359" s="110"/>
      <c r="J359" s="111"/>
      <c r="K359" s="113" t="s">
        <v>495</v>
      </c>
      <c r="L359" s="89"/>
      <c r="M359" s="73"/>
    </row>
    <row r="360" spans="2:13" ht="21" customHeight="1" outlineLevel="1">
      <c r="B360" s="73"/>
      <c r="C360" s="90" t="s">
        <v>500</v>
      </c>
      <c r="D360" s="103"/>
      <c r="E360" s="105"/>
      <c r="F360" s="125"/>
      <c r="G360" s="105"/>
      <c r="H360" s="126"/>
      <c r="I360" s="105"/>
      <c r="J360" s="111"/>
      <c r="K360" s="113" t="s">
        <v>495</v>
      </c>
      <c r="L360" s="116"/>
      <c r="M360" s="73"/>
    </row>
    <row r="361" spans="2:13" outlineLevel="1">
      <c r="B361" s="73"/>
      <c r="C361" s="90" t="s">
        <v>501</v>
      </c>
      <c r="D361" s="103"/>
      <c r="E361" s="127"/>
      <c r="F361" s="125"/>
      <c r="G361" s="105"/>
      <c r="H361" s="126"/>
      <c r="I361" s="105"/>
      <c r="J361" s="111"/>
      <c r="K361" s="113" t="s">
        <v>495</v>
      </c>
      <c r="L361" s="116"/>
      <c r="M361" s="73"/>
    </row>
    <row r="362" spans="2:13" ht="21" customHeight="1" outlineLevel="1">
      <c r="B362" s="73"/>
      <c r="C362" s="90" t="s">
        <v>503</v>
      </c>
      <c r="D362" s="103"/>
      <c r="E362" s="105"/>
      <c r="F362" s="125"/>
      <c r="G362" s="105"/>
      <c r="H362" s="126"/>
      <c r="I362" s="105"/>
      <c r="J362" s="111"/>
      <c r="K362" s="124" t="s">
        <v>495</v>
      </c>
      <c r="L362" s="89"/>
      <c r="M362" s="73"/>
    </row>
    <row r="363" spans="2:13" ht="21" customHeight="1" outlineLevel="1">
      <c r="B363" s="73"/>
      <c r="C363" s="90" t="s">
        <v>504</v>
      </c>
      <c r="D363" s="103"/>
      <c r="E363" s="110"/>
      <c r="F363" s="111"/>
      <c r="G363" s="110"/>
      <c r="H363" s="119"/>
      <c r="I363" s="110"/>
      <c r="J363" s="111"/>
      <c r="K363" s="113" t="s">
        <v>495</v>
      </c>
      <c r="L363" s="89"/>
      <c r="M363" s="73"/>
    </row>
    <row r="364" spans="2:13" ht="21.75" customHeight="1" outlineLevel="1">
      <c r="B364" s="73"/>
      <c r="C364" s="90" t="s">
        <v>506</v>
      </c>
      <c r="D364" s="103"/>
      <c r="E364" s="120">
        <v>0</v>
      </c>
      <c r="F364" s="121"/>
      <c r="G364" s="120">
        <v>0</v>
      </c>
      <c r="H364" s="122"/>
      <c r="I364" s="120">
        <v>0</v>
      </c>
      <c r="J364" s="123"/>
      <c r="K364" s="124">
        <f>E364+G364+I364</f>
        <v>0</v>
      </c>
      <c r="L364" s="73"/>
      <c r="M364" s="73"/>
    </row>
    <row r="365" spans="2:13" ht="21.75" customHeight="1" outlineLevel="1">
      <c r="B365" s="73"/>
      <c r="C365" s="90" t="s">
        <v>507</v>
      </c>
      <c r="D365" s="103"/>
      <c r="E365" s="128">
        <v>0</v>
      </c>
      <c r="F365" s="129"/>
      <c r="G365" s="128">
        <v>0</v>
      </c>
      <c r="H365" s="142"/>
      <c r="I365" s="128">
        <v>0</v>
      </c>
      <c r="J365" s="130"/>
      <c r="K365" s="131">
        <f>E365+G365+I365</f>
        <v>0</v>
      </c>
      <c r="L365" s="89"/>
      <c r="M365" s="73"/>
    </row>
    <row r="366" spans="2:13" ht="21" customHeight="1" outlineLevel="1">
      <c r="B366" s="73"/>
      <c r="C366" s="109"/>
      <c r="D366" s="103"/>
      <c r="E366" s="130"/>
      <c r="F366" s="130"/>
      <c r="G366" s="130"/>
      <c r="H366" s="132"/>
      <c r="I366" s="130"/>
      <c r="J366" s="130"/>
      <c r="K366" s="130"/>
      <c r="L366" s="89"/>
      <c r="M366" s="73"/>
    </row>
    <row r="367" spans="2:13" ht="21" customHeight="1" outlineLevel="1">
      <c r="B367" s="73"/>
      <c r="C367" s="109"/>
      <c r="D367" s="103"/>
      <c r="E367" s="98"/>
      <c r="F367" s="73"/>
      <c r="G367" s="73"/>
      <c r="H367" s="73"/>
      <c r="I367" s="73"/>
      <c r="J367" s="73"/>
      <c r="K367" s="73"/>
      <c r="L367" s="89"/>
      <c r="M367" s="73"/>
    </row>
    <row r="368" spans="2:13" ht="21" customHeight="1" outlineLevel="1">
      <c r="B368" s="73"/>
      <c r="C368" s="86" t="s">
        <v>508</v>
      </c>
      <c r="D368" s="116"/>
      <c r="E368" s="116"/>
      <c r="F368" s="116"/>
      <c r="G368" s="73"/>
      <c r="H368" s="73"/>
      <c r="I368" s="73"/>
      <c r="J368" s="116"/>
      <c r="K368" s="73"/>
      <c r="L368" s="116"/>
      <c r="M368" s="73"/>
    </row>
    <row r="369" spans="2:13" ht="21" customHeight="1" outlineLevel="1">
      <c r="B369" s="73"/>
      <c r="C369" s="89"/>
      <c r="D369" s="89"/>
      <c r="E369" s="89"/>
      <c r="F369" s="89"/>
      <c r="G369" s="73"/>
      <c r="H369" s="73"/>
      <c r="I369" s="73"/>
      <c r="J369" s="89"/>
      <c r="K369" s="73"/>
      <c r="L369" s="89"/>
      <c r="M369" s="73"/>
    </row>
    <row r="370" spans="2:13" ht="21" customHeight="1" outlineLevel="1">
      <c r="B370" s="73"/>
      <c r="C370" s="133" t="s">
        <v>509</v>
      </c>
      <c r="D370" s="89"/>
      <c r="E370" s="89"/>
      <c r="F370" s="89"/>
      <c r="G370" s="73"/>
      <c r="H370" s="73"/>
      <c r="I370" s="73"/>
      <c r="J370" s="73"/>
      <c r="K370" s="73"/>
      <c r="L370" s="89"/>
      <c r="M370" s="73"/>
    </row>
    <row r="371" spans="2:13" ht="21" customHeight="1" outlineLevel="1">
      <c r="B371" s="73"/>
      <c r="C371" s="89"/>
      <c r="D371" s="89"/>
      <c r="E371" s="89"/>
      <c r="F371" s="89"/>
      <c r="G371" s="73"/>
      <c r="H371" s="73"/>
      <c r="I371" s="73"/>
      <c r="J371" s="89"/>
      <c r="K371" s="73"/>
      <c r="L371" s="89"/>
      <c r="M371" s="73"/>
    </row>
    <row r="372" spans="2:13" ht="21" customHeight="1" outlineLevel="1">
      <c r="B372" s="73"/>
      <c r="C372" s="480"/>
      <c r="D372" s="480"/>
      <c r="E372" s="480"/>
      <c r="F372" s="480"/>
      <c r="G372" s="480"/>
      <c r="H372" s="480"/>
      <c r="I372" s="480"/>
      <c r="J372" s="480"/>
      <c r="K372" s="480"/>
      <c r="L372" s="89"/>
      <c r="M372" s="73"/>
    </row>
    <row r="373" spans="2:13" ht="21" customHeight="1" outlineLevel="1">
      <c r="B373" s="73"/>
      <c r="C373" s="480"/>
      <c r="D373" s="480"/>
      <c r="E373" s="480"/>
      <c r="F373" s="480"/>
      <c r="G373" s="480"/>
      <c r="H373" s="480"/>
      <c r="I373" s="480"/>
      <c r="J373" s="480"/>
      <c r="K373" s="480"/>
      <c r="L373" s="73"/>
      <c r="M373" s="73"/>
    </row>
    <row r="374" spans="2:13" ht="21" customHeight="1" outlineLevel="1">
      <c r="B374" s="73"/>
      <c r="C374" s="480"/>
      <c r="D374" s="480"/>
      <c r="E374" s="480"/>
      <c r="F374" s="480"/>
      <c r="G374" s="480"/>
      <c r="H374" s="480"/>
      <c r="I374" s="480"/>
      <c r="J374" s="480"/>
      <c r="K374" s="480"/>
      <c r="L374" s="73"/>
      <c r="M374" s="73"/>
    </row>
    <row r="375" spans="2:13" ht="21" customHeight="1" outlineLevel="1">
      <c r="B375" s="73"/>
      <c r="C375" s="480"/>
      <c r="D375" s="480"/>
      <c r="E375" s="480"/>
      <c r="F375" s="480"/>
      <c r="G375" s="480"/>
      <c r="H375" s="480"/>
      <c r="I375" s="480"/>
      <c r="J375" s="480"/>
      <c r="K375" s="480"/>
      <c r="L375" s="73"/>
      <c r="M375" s="73"/>
    </row>
    <row r="376" spans="2:13" ht="21" customHeight="1" outlineLevel="1">
      <c r="B376" s="73"/>
      <c r="C376" s="480"/>
      <c r="D376" s="480"/>
      <c r="E376" s="480"/>
      <c r="F376" s="480"/>
      <c r="G376" s="480"/>
      <c r="H376" s="480"/>
      <c r="I376" s="480"/>
      <c r="J376" s="480"/>
      <c r="K376" s="480"/>
      <c r="L376" s="73"/>
      <c r="M376" s="73"/>
    </row>
    <row r="377" spans="2:13" ht="21" customHeight="1" outlineLevel="1">
      <c r="B377" s="73"/>
      <c r="C377" s="480"/>
      <c r="D377" s="480"/>
      <c r="E377" s="480"/>
      <c r="F377" s="480"/>
      <c r="G377" s="480"/>
      <c r="H377" s="480"/>
      <c r="I377" s="480"/>
      <c r="J377" s="480"/>
      <c r="K377" s="480"/>
      <c r="L377" s="73"/>
      <c r="M377" s="73"/>
    </row>
    <row r="378" spans="2:13" ht="21" customHeight="1" outlineLevel="1">
      <c r="B378" s="73"/>
      <c r="C378" s="480"/>
      <c r="D378" s="480"/>
      <c r="E378" s="480"/>
      <c r="F378" s="480"/>
      <c r="G378" s="480"/>
      <c r="H378" s="480"/>
      <c r="I378" s="480"/>
      <c r="J378" s="480"/>
      <c r="K378" s="480"/>
      <c r="L378" s="73"/>
      <c r="M378" s="73"/>
    </row>
    <row r="379" spans="2:13" ht="21" customHeight="1" outlineLevel="1">
      <c r="B379" s="73"/>
      <c r="C379" s="480"/>
      <c r="D379" s="480"/>
      <c r="E379" s="480"/>
      <c r="F379" s="480"/>
      <c r="G379" s="480"/>
      <c r="H379" s="480"/>
      <c r="I379" s="480"/>
      <c r="J379" s="480"/>
      <c r="K379" s="480"/>
      <c r="L379" s="73"/>
      <c r="M379" s="73"/>
    </row>
    <row r="380" spans="2:13" ht="21" customHeight="1" outlineLevel="1">
      <c r="B380" s="73"/>
      <c r="C380" s="480"/>
      <c r="D380" s="480"/>
      <c r="E380" s="480"/>
      <c r="F380" s="480"/>
      <c r="G380" s="480"/>
      <c r="H380" s="480"/>
      <c r="I380" s="480"/>
      <c r="J380" s="480"/>
      <c r="K380" s="480"/>
      <c r="L380" s="73"/>
      <c r="M380" s="73"/>
    </row>
    <row r="381" spans="2:13" ht="21" customHeight="1" outlineLevel="1">
      <c r="B381" s="73"/>
      <c r="C381" s="480"/>
      <c r="D381" s="480"/>
      <c r="E381" s="480"/>
      <c r="F381" s="480"/>
      <c r="G381" s="480"/>
      <c r="H381" s="480"/>
      <c r="I381" s="480"/>
      <c r="J381" s="480"/>
      <c r="K381" s="480"/>
      <c r="L381" s="73"/>
      <c r="M381" s="73"/>
    </row>
    <row r="382" spans="2:13" ht="21" customHeight="1" outlineLevel="1">
      <c r="B382" s="73"/>
      <c r="C382" s="480"/>
      <c r="D382" s="480"/>
      <c r="E382" s="480"/>
      <c r="F382" s="480"/>
      <c r="G382" s="480"/>
      <c r="H382" s="480"/>
      <c r="I382" s="480"/>
      <c r="J382" s="480"/>
      <c r="K382" s="480"/>
      <c r="L382" s="73"/>
      <c r="M382" s="73"/>
    </row>
    <row r="383" spans="2:13" ht="21" customHeight="1" outlineLevel="1">
      <c r="B383" s="73"/>
      <c r="C383" s="480"/>
      <c r="D383" s="480"/>
      <c r="E383" s="480"/>
      <c r="F383" s="480"/>
      <c r="G383" s="480"/>
      <c r="H383" s="480"/>
      <c r="I383" s="480"/>
      <c r="J383" s="480"/>
      <c r="K383" s="480"/>
      <c r="L383" s="73"/>
      <c r="M383" s="73"/>
    </row>
    <row r="384" spans="2:13" ht="21" customHeight="1" outlineLevel="1">
      <c r="B384" s="73"/>
      <c r="C384" s="480"/>
      <c r="D384" s="480"/>
      <c r="E384" s="480"/>
      <c r="F384" s="480"/>
      <c r="G384" s="480"/>
      <c r="H384" s="480"/>
      <c r="I384" s="480"/>
      <c r="J384" s="480"/>
      <c r="K384" s="480"/>
      <c r="L384" s="73"/>
      <c r="M384" s="73"/>
    </row>
    <row r="385" spans="2:13" ht="21" customHeight="1" outlineLevel="1">
      <c r="B385" s="73"/>
      <c r="C385" s="480"/>
      <c r="D385" s="480"/>
      <c r="E385" s="480"/>
      <c r="F385" s="480"/>
      <c r="G385" s="480"/>
      <c r="H385" s="480"/>
      <c r="I385" s="480"/>
      <c r="J385" s="480"/>
      <c r="K385" s="480"/>
      <c r="L385" s="73"/>
      <c r="M385" s="73"/>
    </row>
    <row r="386" spans="2:13" ht="21" customHeight="1" outlineLevel="1">
      <c r="B386" s="73"/>
      <c r="C386" s="480"/>
      <c r="D386" s="480"/>
      <c r="E386" s="480"/>
      <c r="F386" s="480"/>
      <c r="G386" s="480"/>
      <c r="H386" s="480"/>
      <c r="I386" s="480"/>
      <c r="J386" s="480"/>
      <c r="K386" s="480"/>
      <c r="L386" s="73"/>
      <c r="M386" s="73"/>
    </row>
    <row r="387" spans="2:13" ht="21" customHeight="1" outlineLevel="1">
      <c r="B387" s="73"/>
      <c r="C387" s="480"/>
      <c r="D387" s="480"/>
      <c r="E387" s="480"/>
      <c r="F387" s="480"/>
      <c r="G387" s="480"/>
      <c r="H387" s="480"/>
      <c r="I387" s="480"/>
      <c r="J387" s="480"/>
      <c r="K387" s="480"/>
      <c r="L387" s="73"/>
      <c r="M387" s="73"/>
    </row>
    <row r="388" spans="2:13" ht="21" customHeight="1" outlineLevel="1">
      <c r="B388" s="73"/>
      <c r="C388" s="480"/>
      <c r="D388" s="480"/>
      <c r="E388" s="480"/>
      <c r="F388" s="480"/>
      <c r="G388" s="480"/>
      <c r="H388" s="480"/>
      <c r="I388" s="480"/>
      <c r="J388" s="480"/>
      <c r="K388" s="480"/>
      <c r="L388" s="73"/>
      <c r="M388" s="73"/>
    </row>
    <row r="389" spans="2:13" ht="21" customHeight="1" outlineLevel="1">
      <c r="B389" s="73"/>
      <c r="C389" s="480"/>
      <c r="D389" s="480"/>
      <c r="E389" s="480"/>
      <c r="F389" s="480"/>
      <c r="G389" s="480"/>
      <c r="H389" s="480"/>
      <c r="I389" s="480"/>
      <c r="J389" s="480"/>
      <c r="K389" s="480"/>
      <c r="L389" s="73"/>
      <c r="M389" s="73"/>
    </row>
    <row r="390" spans="2:13" ht="21" customHeight="1" outlineLevel="1">
      <c r="B390" s="73"/>
      <c r="C390" s="134"/>
      <c r="D390" s="73"/>
      <c r="E390" s="134"/>
      <c r="F390" s="73"/>
      <c r="G390" s="73"/>
      <c r="H390" s="73"/>
      <c r="I390" s="135"/>
      <c r="J390" s="136"/>
      <c r="K390" s="137"/>
      <c r="L390" s="73"/>
      <c r="M390" s="73"/>
    </row>
    <row r="391" spans="2:13" ht="21" customHeight="1" outlineLevel="1">
      <c r="B391" s="73"/>
      <c r="C391" s="133" t="s">
        <v>511</v>
      </c>
      <c r="D391" s="73"/>
      <c r="E391" s="134"/>
      <c r="F391" s="73"/>
      <c r="G391" s="73"/>
      <c r="H391" s="73"/>
      <c r="I391" s="135"/>
      <c r="J391" s="136"/>
      <c r="K391" s="137"/>
      <c r="L391" s="73"/>
      <c r="M391" s="73"/>
    </row>
    <row r="392" spans="2:13" ht="21" customHeight="1" outlineLevel="1">
      <c r="B392" s="73"/>
      <c r="C392" s="73"/>
      <c r="D392" s="73"/>
      <c r="E392" s="83"/>
      <c r="F392" s="73"/>
      <c r="G392" s="73"/>
      <c r="H392" s="73"/>
      <c r="I392" s="73"/>
      <c r="J392" s="73"/>
      <c r="K392" s="73"/>
      <c r="L392" s="73"/>
      <c r="M392" s="73"/>
    </row>
    <row r="393" spans="2:13" ht="21" customHeight="1" outlineLevel="1">
      <c r="B393" s="73"/>
      <c r="C393" s="481"/>
      <c r="D393" s="481"/>
      <c r="E393" s="481"/>
      <c r="F393" s="481"/>
      <c r="G393" s="481"/>
      <c r="H393" s="481"/>
      <c r="I393" s="481"/>
      <c r="J393" s="481"/>
      <c r="K393" s="481"/>
      <c r="L393" s="73"/>
      <c r="M393" s="73"/>
    </row>
    <row r="394" spans="2:13" ht="21" customHeight="1" outlineLevel="1">
      <c r="B394" s="73"/>
      <c r="C394" s="481"/>
      <c r="D394" s="481"/>
      <c r="E394" s="481"/>
      <c r="F394" s="481"/>
      <c r="G394" s="481"/>
      <c r="H394" s="481"/>
      <c r="I394" s="481"/>
      <c r="J394" s="481"/>
      <c r="K394" s="481"/>
      <c r="L394" s="73"/>
      <c r="M394" s="73"/>
    </row>
    <row r="395" spans="2:13" ht="21" customHeight="1" outlineLevel="1">
      <c r="B395" s="73"/>
      <c r="C395" s="481"/>
      <c r="D395" s="481"/>
      <c r="E395" s="481"/>
      <c r="F395" s="481"/>
      <c r="G395" s="481"/>
      <c r="H395" s="481"/>
      <c r="I395" s="481"/>
      <c r="J395" s="481"/>
      <c r="K395" s="481"/>
      <c r="L395" s="73"/>
      <c r="M395" s="73"/>
    </row>
    <row r="396" spans="2:13" ht="21" customHeight="1" outlineLevel="1">
      <c r="B396" s="73"/>
      <c r="C396" s="481"/>
      <c r="D396" s="481"/>
      <c r="E396" s="481"/>
      <c r="F396" s="481"/>
      <c r="G396" s="481"/>
      <c r="H396" s="481"/>
      <c r="I396" s="481"/>
      <c r="J396" s="481"/>
      <c r="K396" s="481"/>
      <c r="L396" s="73"/>
      <c r="M396" s="73"/>
    </row>
    <row r="397" spans="2:13" ht="21" customHeight="1" outlineLevel="1">
      <c r="B397" s="73"/>
      <c r="C397" s="481"/>
      <c r="D397" s="481"/>
      <c r="E397" s="481"/>
      <c r="F397" s="481"/>
      <c r="G397" s="481"/>
      <c r="H397" s="481"/>
      <c r="I397" s="481"/>
      <c r="J397" s="481"/>
      <c r="K397" s="481"/>
      <c r="L397" s="73"/>
      <c r="M397" s="73"/>
    </row>
    <row r="398" spans="2:13" ht="21" customHeight="1" outlineLevel="1">
      <c r="B398" s="73"/>
      <c r="C398" s="481"/>
      <c r="D398" s="481"/>
      <c r="E398" s="481"/>
      <c r="F398" s="481"/>
      <c r="G398" s="481"/>
      <c r="H398" s="481"/>
      <c r="I398" s="481"/>
      <c r="J398" s="481"/>
      <c r="K398" s="481"/>
      <c r="L398" s="73"/>
      <c r="M398" s="73"/>
    </row>
    <row r="399" spans="2:13" ht="21" customHeight="1" outlineLevel="1">
      <c r="B399" s="73"/>
      <c r="C399" s="481"/>
      <c r="D399" s="481"/>
      <c r="E399" s="481"/>
      <c r="F399" s="481"/>
      <c r="G399" s="481"/>
      <c r="H399" s="481"/>
      <c r="I399" s="481"/>
      <c r="J399" s="481"/>
      <c r="K399" s="481"/>
      <c r="L399" s="73"/>
      <c r="M399" s="73"/>
    </row>
    <row r="400" spans="2:13" ht="21" customHeight="1" outlineLevel="1">
      <c r="B400" s="73"/>
      <c r="C400" s="481"/>
      <c r="D400" s="481"/>
      <c r="E400" s="481"/>
      <c r="F400" s="481"/>
      <c r="G400" s="481"/>
      <c r="H400" s="481"/>
      <c r="I400" s="481"/>
      <c r="J400" s="481"/>
      <c r="K400" s="481"/>
      <c r="L400" s="73"/>
      <c r="M400" s="73"/>
    </row>
    <row r="401" spans="2:13" ht="21" customHeight="1" outlineLevel="1">
      <c r="B401" s="73"/>
      <c r="C401" s="481"/>
      <c r="D401" s="481"/>
      <c r="E401" s="481"/>
      <c r="F401" s="481"/>
      <c r="G401" s="481"/>
      <c r="H401" s="481"/>
      <c r="I401" s="481"/>
      <c r="J401" s="481"/>
      <c r="K401" s="481"/>
      <c r="L401" s="73"/>
      <c r="M401" s="73"/>
    </row>
    <row r="402" spans="2:13" ht="21" customHeight="1" outlineLevel="1">
      <c r="B402" s="73"/>
      <c r="C402" s="481"/>
      <c r="D402" s="481"/>
      <c r="E402" s="481"/>
      <c r="F402" s="481"/>
      <c r="G402" s="481"/>
      <c r="H402" s="481"/>
      <c r="I402" s="481"/>
      <c r="J402" s="481"/>
      <c r="K402" s="481"/>
      <c r="L402" s="73"/>
      <c r="M402" s="73"/>
    </row>
    <row r="403" spans="2:13" ht="21" customHeight="1" outlineLevel="1">
      <c r="B403" s="73"/>
      <c r="C403" s="481"/>
      <c r="D403" s="481"/>
      <c r="E403" s="481"/>
      <c r="F403" s="481"/>
      <c r="G403" s="481"/>
      <c r="H403" s="481"/>
      <c r="I403" s="481"/>
      <c r="J403" s="481"/>
      <c r="K403" s="481"/>
      <c r="L403" s="73"/>
      <c r="M403" s="73"/>
    </row>
    <row r="404" spans="2:13" ht="21" customHeight="1" outlineLevel="1">
      <c r="B404" s="73"/>
      <c r="C404" s="481"/>
      <c r="D404" s="481"/>
      <c r="E404" s="481"/>
      <c r="F404" s="481"/>
      <c r="G404" s="481"/>
      <c r="H404" s="481"/>
      <c r="I404" s="481"/>
      <c r="J404" s="481"/>
      <c r="K404" s="481"/>
      <c r="L404" s="73"/>
      <c r="M404" s="73"/>
    </row>
    <row r="405" spans="2:13" ht="21" customHeight="1" outlineLevel="1">
      <c r="B405" s="73"/>
      <c r="C405" s="481"/>
      <c r="D405" s="481"/>
      <c r="E405" s="481"/>
      <c r="F405" s="481"/>
      <c r="G405" s="481"/>
      <c r="H405" s="481"/>
      <c r="I405" s="481"/>
      <c r="J405" s="481"/>
      <c r="K405" s="481"/>
      <c r="L405" s="73"/>
      <c r="M405" s="73"/>
    </row>
    <row r="406" spans="2:13" ht="21" customHeight="1" outlineLevel="1">
      <c r="B406" s="73"/>
      <c r="C406" s="481"/>
      <c r="D406" s="481"/>
      <c r="E406" s="481"/>
      <c r="F406" s="481"/>
      <c r="G406" s="481"/>
      <c r="H406" s="481"/>
      <c r="I406" s="481"/>
      <c r="J406" s="481"/>
      <c r="K406" s="481"/>
      <c r="L406" s="73"/>
      <c r="M406" s="73"/>
    </row>
    <row r="407" spans="2:13" ht="21" customHeight="1" outlineLevel="1">
      <c r="B407" s="73"/>
      <c r="C407" s="481"/>
      <c r="D407" s="481"/>
      <c r="E407" s="481"/>
      <c r="F407" s="481"/>
      <c r="G407" s="481"/>
      <c r="H407" s="481"/>
      <c r="I407" s="481"/>
      <c r="J407" s="481"/>
      <c r="K407" s="481"/>
      <c r="L407" s="73"/>
      <c r="M407" s="73"/>
    </row>
    <row r="408" spans="2:13" ht="21" customHeight="1" outlineLevel="1">
      <c r="B408" s="73"/>
      <c r="C408" s="481"/>
      <c r="D408" s="481"/>
      <c r="E408" s="481"/>
      <c r="F408" s="481"/>
      <c r="G408" s="481"/>
      <c r="H408" s="481"/>
      <c r="I408" s="481"/>
      <c r="J408" s="481"/>
      <c r="K408" s="481"/>
      <c r="L408" s="73"/>
      <c r="M408" s="73"/>
    </row>
    <row r="409" spans="2:13" ht="21" customHeight="1" outlineLevel="1">
      <c r="B409" s="73"/>
      <c r="C409" s="481"/>
      <c r="D409" s="481"/>
      <c r="E409" s="481"/>
      <c r="F409" s="481"/>
      <c r="G409" s="481"/>
      <c r="H409" s="481"/>
      <c r="I409" s="481"/>
      <c r="J409" s="481"/>
      <c r="K409" s="481"/>
      <c r="L409" s="73"/>
      <c r="M409" s="73"/>
    </row>
    <row r="410" spans="2:13" ht="21" customHeight="1" outlineLevel="1">
      <c r="B410" s="73"/>
      <c r="C410" s="481"/>
      <c r="D410" s="481"/>
      <c r="E410" s="481"/>
      <c r="F410" s="481"/>
      <c r="G410" s="481"/>
      <c r="H410" s="481"/>
      <c r="I410" s="481"/>
      <c r="J410" s="481"/>
      <c r="K410" s="481"/>
      <c r="L410" s="73"/>
      <c r="M410" s="73"/>
    </row>
    <row r="411" spans="2:13" ht="21" customHeight="1" outlineLevel="1">
      <c r="B411" s="73"/>
      <c r="C411" s="134"/>
      <c r="D411" s="73"/>
      <c r="E411" s="134"/>
      <c r="F411" s="73"/>
      <c r="G411" s="73"/>
      <c r="H411" s="73"/>
      <c r="I411" s="135"/>
      <c r="J411" s="136"/>
      <c r="K411" s="137"/>
      <c r="L411" s="73"/>
      <c r="M411" s="73"/>
    </row>
    <row r="412" spans="2:13" ht="20.25" customHeight="1">
      <c r="B412" s="73"/>
      <c r="C412" s="134"/>
      <c r="D412" s="73"/>
      <c r="E412" s="134"/>
      <c r="F412" s="73"/>
      <c r="G412" s="73"/>
      <c r="H412" s="73"/>
      <c r="I412" s="135"/>
      <c r="J412" s="136"/>
      <c r="K412" s="137"/>
      <c r="L412" s="73"/>
      <c r="M412" s="73"/>
    </row>
    <row r="413" spans="2:13" ht="24" customHeight="1">
      <c r="B413" s="73"/>
      <c r="C413" s="84" t="s">
        <v>94</v>
      </c>
      <c r="D413" s="81"/>
      <c r="E413" s="84" t="s">
        <v>95</v>
      </c>
      <c r="F413" s="73"/>
      <c r="G413" s="85" t="s">
        <v>430</v>
      </c>
      <c r="H413" s="73"/>
      <c r="J413" s="73"/>
      <c r="K413" s="73"/>
      <c r="L413" s="73"/>
      <c r="M413" s="73"/>
    </row>
    <row r="414" spans="2:13" ht="21" customHeight="1" outlineLevel="1">
      <c r="B414" s="73"/>
      <c r="C414" s="83"/>
      <c r="D414" s="73"/>
      <c r="E414" s="83"/>
      <c r="F414" s="73"/>
      <c r="G414" s="73"/>
      <c r="H414" s="73"/>
      <c r="I414" s="73"/>
      <c r="J414" s="73"/>
      <c r="K414" s="73"/>
      <c r="L414" s="73"/>
      <c r="M414" s="73"/>
    </row>
    <row r="415" spans="2:13" ht="21.75" customHeight="1" outlineLevel="1">
      <c r="B415" s="73"/>
      <c r="C415" s="86" t="s">
        <v>431</v>
      </c>
      <c r="D415" s="73"/>
      <c r="E415" s="87"/>
      <c r="F415" s="73"/>
      <c r="G415" s="73"/>
      <c r="H415" s="73"/>
      <c r="I415" s="73"/>
      <c r="J415" s="73"/>
      <c r="K415" s="73"/>
      <c r="L415" s="73"/>
      <c r="M415" s="73"/>
    </row>
    <row r="416" spans="2:13" ht="21" customHeight="1" outlineLevel="1">
      <c r="B416" s="73"/>
      <c r="C416" s="88"/>
      <c r="D416" s="73"/>
      <c r="E416" s="87"/>
      <c r="F416" s="73"/>
      <c r="G416" s="73"/>
      <c r="H416" s="73"/>
      <c r="I416" s="73"/>
      <c r="J416" s="73"/>
      <c r="K416" s="73"/>
      <c r="L416" s="73"/>
      <c r="M416" s="73"/>
    </row>
    <row r="417" spans="2:13" ht="21" customHeight="1" outlineLevel="1">
      <c r="B417" s="73"/>
      <c r="C417" s="89"/>
      <c r="D417" s="73"/>
      <c r="E417" s="89"/>
      <c r="F417" s="73"/>
      <c r="G417" s="73"/>
      <c r="H417" s="73"/>
      <c r="I417" s="73"/>
      <c r="J417" s="73"/>
      <c r="K417" s="73"/>
      <c r="L417" s="73"/>
      <c r="M417" s="73"/>
    </row>
    <row r="418" spans="2:13" outlineLevel="1">
      <c r="B418" s="73"/>
      <c r="C418" s="90" t="s">
        <v>36</v>
      </c>
      <c r="D418" s="89"/>
      <c r="E418" s="90" t="s">
        <v>432</v>
      </c>
      <c r="F418" s="89"/>
      <c r="G418" s="91" t="s">
        <v>433</v>
      </c>
      <c r="H418" s="73"/>
      <c r="I418" s="90" t="s">
        <v>434</v>
      </c>
      <c r="J418" s="73"/>
      <c r="K418" s="73"/>
      <c r="L418" s="89"/>
      <c r="M418" s="73"/>
    </row>
    <row r="419" spans="2:13" ht="36.75" customHeight="1" outlineLevel="1">
      <c r="B419" s="73"/>
      <c r="C419" s="92" t="s">
        <v>556</v>
      </c>
      <c r="D419" s="73"/>
      <c r="E419" s="93" t="s">
        <v>558</v>
      </c>
      <c r="F419" s="73"/>
      <c r="G419" s="94" t="s">
        <v>95</v>
      </c>
      <c r="H419" s="73"/>
      <c r="I419" s="92" t="s">
        <v>542</v>
      </c>
      <c r="J419" s="73"/>
      <c r="K419" s="73"/>
      <c r="L419" s="73"/>
      <c r="M419" s="73"/>
    </row>
    <row r="420" spans="2:13" ht="21" customHeight="1" outlineLevel="1">
      <c r="B420" s="73"/>
      <c r="C420" s="89"/>
      <c r="D420" s="73"/>
      <c r="E420" s="73"/>
      <c r="F420" s="73"/>
      <c r="G420" s="73"/>
      <c r="H420" s="73"/>
      <c r="I420" s="73"/>
      <c r="J420" s="73"/>
      <c r="K420" s="73"/>
      <c r="L420" s="73"/>
      <c r="M420" s="73"/>
    </row>
    <row r="421" spans="2:13" ht="36" outlineLevel="1">
      <c r="B421" s="73"/>
      <c r="C421" s="95" t="s">
        <v>439</v>
      </c>
      <c r="D421" s="89"/>
      <c r="E421" s="95" t="s">
        <v>440</v>
      </c>
      <c r="F421" s="89"/>
      <c r="G421" s="95" t="s">
        <v>441</v>
      </c>
      <c r="H421" s="73"/>
      <c r="I421" s="95" t="s">
        <v>442</v>
      </c>
      <c r="J421" s="89"/>
      <c r="K421" s="73"/>
      <c r="L421" s="73"/>
      <c r="M421" s="73"/>
    </row>
    <row r="422" spans="2:13" ht="36.75" customHeight="1" outlineLevel="1">
      <c r="B422" s="73"/>
      <c r="C422" s="94" t="s">
        <v>559</v>
      </c>
      <c r="D422" s="89"/>
      <c r="E422" s="96" t="s">
        <v>559</v>
      </c>
      <c r="F422" s="89"/>
      <c r="G422" s="94" t="s">
        <v>560</v>
      </c>
      <c r="H422" s="73"/>
      <c r="I422" s="150" t="s">
        <v>561</v>
      </c>
      <c r="J422" s="89"/>
      <c r="K422" s="73"/>
      <c r="L422" s="73"/>
      <c r="M422" s="73"/>
    </row>
    <row r="423" spans="2:13" ht="21" customHeight="1" outlineLevel="1">
      <c r="B423" s="73"/>
      <c r="C423" s="89"/>
      <c r="D423" s="89"/>
      <c r="E423" s="89"/>
      <c r="F423" s="89"/>
      <c r="G423" s="73"/>
      <c r="H423" s="73"/>
      <c r="I423" s="73"/>
      <c r="J423" s="89"/>
      <c r="K423" s="73"/>
      <c r="L423" s="73"/>
      <c r="M423" s="73"/>
    </row>
    <row r="424" spans="2:13" ht="21.75" customHeight="1" outlineLevel="1">
      <c r="B424" s="73"/>
      <c r="C424" s="86" t="s">
        <v>445</v>
      </c>
      <c r="D424" s="73"/>
      <c r="E424" s="98"/>
      <c r="F424" s="99"/>
      <c r="G424" s="99"/>
      <c r="H424" s="99"/>
      <c r="I424" s="99"/>
      <c r="J424" s="99"/>
      <c r="K424" s="99"/>
      <c r="L424" s="73"/>
      <c r="M424" s="73"/>
    </row>
    <row r="425" spans="2:13" ht="21" customHeight="1" outlineLevel="1">
      <c r="B425" s="73"/>
      <c r="C425" s="73"/>
      <c r="D425" s="73"/>
      <c r="E425" s="100"/>
      <c r="F425" s="101"/>
      <c r="G425" s="100"/>
      <c r="H425" s="101"/>
      <c r="I425" s="100"/>
      <c r="J425" s="102"/>
      <c r="K425" s="100"/>
      <c r="L425" s="73"/>
      <c r="M425" s="73"/>
    </row>
    <row r="426" spans="2:13" ht="21" customHeight="1" outlineLevel="1">
      <c r="B426" s="73"/>
      <c r="C426" s="73"/>
      <c r="D426" s="73"/>
      <c r="E426" s="100">
        <v>2024</v>
      </c>
      <c r="F426" s="101"/>
      <c r="G426" s="100">
        <v>2025</v>
      </c>
      <c r="H426" s="101"/>
      <c r="I426" s="100">
        <v>2026</v>
      </c>
      <c r="J426" s="102"/>
      <c r="K426" s="100" t="s">
        <v>446</v>
      </c>
      <c r="L426" s="73"/>
      <c r="M426" s="73"/>
    </row>
    <row r="427" spans="2:13" outlineLevel="1">
      <c r="B427" s="73"/>
      <c r="C427" s="95" t="s">
        <v>447</v>
      </c>
      <c r="D427" s="103"/>
      <c r="E427" s="104">
        <f>E428+E429</f>
        <v>28</v>
      </c>
      <c r="F427" s="103"/>
      <c r="G427" s="104">
        <f>G428+G429</f>
        <v>33</v>
      </c>
      <c r="H427" s="73"/>
      <c r="I427" s="104">
        <f>I428+I429</f>
        <v>39</v>
      </c>
      <c r="J427" s="103"/>
      <c r="K427" s="104">
        <f>K428+K429</f>
        <v>100</v>
      </c>
      <c r="L427" s="103"/>
      <c r="M427" s="73"/>
    </row>
    <row r="428" spans="2:13" ht="21" customHeight="1" outlineLevel="1">
      <c r="B428" s="73"/>
      <c r="C428" s="90" t="s">
        <v>448</v>
      </c>
      <c r="D428" s="103"/>
      <c r="E428" s="105">
        <v>13</v>
      </c>
      <c r="F428" s="106"/>
      <c r="G428" s="105">
        <v>16</v>
      </c>
      <c r="H428" s="73"/>
      <c r="I428" s="105">
        <v>19</v>
      </c>
      <c r="J428" s="103"/>
      <c r="K428" s="107">
        <f>E428+G428+I428</f>
        <v>48</v>
      </c>
      <c r="L428" s="103"/>
      <c r="M428" s="73"/>
    </row>
    <row r="429" spans="2:13" ht="21.75" customHeight="1" outlineLevel="1">
      <c r="B429" s="73"/>
      <c r="C429" s="90" t="s">
        <v>449</v>
      </c>
      <c r="D429" s="103"/>
      <c r="E429" s="105">
        <v>15</v>
      </c>
      <c r="F429" s="106"/>
      <c r="G429" s="105">
        <v>17</v>
      </c>
      <c r="H429" s="73"/>
      <c r="I429" s="105">
        <v>20</v>
      </c>
      <c r="J429" s="103"/>
      <c r="K429" s="107">
        <f>E429+G429+I429</f>
        <v>52</v>
      </c>
      <c r="L429" s="103"/>
      <c r="M429" s="73"/>
    </row>
    <row r="430" spans="2:13" outlineLevel="1">
      <c r="B430" s="73"/>
      <c r="C430" s="95" t="s">
        <v>450</v>
      </c>
      <c r="D430" s="103"/>
      <c r="E430" s="104">
        <f>E431+E432</f>
        <v>0</v>
      </c>
      <c r="F430" s="103"/>
      <c r="G430" s="104">
        <f>G431+G432</f>
        <v>0</v>
      </c>
      <c r="H430" s="73"/>
      <c r="I430" s="104">
        <f>I431+I432</f>
        <v>0</v>
      </c>
      <c r="J430" s="103"/>
      <c r="K430" s="104">
        <f>K431+K432</f>
        <v>0</v>
      </c>
      <c r="L430" s="103"/>
      <c r="M430" s="73"/>
    </row>
    <row r="431" spans="2:13" ht="21" customHeight="1" outlineLevel="1">
      <c r="B431" s="73"/>
      <c r="C431" s="90" t="s">
        <v>451</v>
      </c>
      <c r="D431" s="103"/>
      <c r="E431" s="105">
        <v>0</v>
      </c>
      <c r="F431" s="106"/>
      <c r="G431" s="105">
        <v>0</v>
      </c>
      <c r="H431" s="73"/>
      <c r="I431" s="105">
        <v>0</v>
      </c>
      <c r="J431" s="103"/>
      <c r="K431" s="107">
        <f>E431+G431+I431</f>
        <v>0</v>
      </c>
      <c r="L431" s="103"/>
      <c r="M431" s="73"/>
    </row>
    <row r="432" spans="2:13" ht="21" customHeight="1" outlineLevel="1">
      <c r="B432" s="73"/>
      <c r="C432" s="90" t="s">
        <v>452</v>
      </c>
      <c r="D432" s="103"/>
      <c r="E432" s="105">
        <v>0</v>
      </c>
      <c r="F432" s="106"/>
      <c r="G432" s="105">
        <v>0</v>
      </c>
      <c r="H432" s="73"/>
      <c r="I432" s="105">
        <v>0</v>
      </c>
      <c r="J432" s="103"/>
      <c r="K432" s="107">
        <f>E432+G432+I432</f>
        <v>0</v>
      </c>
      <c r="L432" s="103"/>
      <c r="M432" s="73"/>
    </row>
    <row r="433" spans="2:13" ht="21" customHeight="1" outlineLevel="1">
      <c r="B433" s="73"/>
      <c r="C433" s="95" t="s">
        <v>453</v>
      </c>
      <c r="D433" s="103"/>
      <c r="E433" s="104">
        <f>E434+E435</f>
        <v>20</v>
      </c>
      <c r="F433" s="103"/>
      <c r="G433" s="104">
        <f>G434+G435</f>
        <v>25</v>
      </c>
      <c r="H433" s="73"/>
      <c r="I433" s="104">
        <f>I434+I435</f>
        <v>29</v>
      </c>
      <c r="J433" s="103"/>
      <c r="K433" s="104">
        <f>K434+K435</f>
        <v>74</v>
      </c>
      <c r="L433" s="103"/>
      <c r="M433" s="73"/>
    </row>
    <row r="434" spans="2:13" ht="21" customHeight="1" outlineLevel="1">
      <c r="B434" s="73"/>
      <c r="C434" s="90" t="s">
        <v>454</v>
      </c>
      <c r="D434" s="103"/>
      <c r="E434" s="105">
        <v>0</v>
      </c>
      <c r="F434" s="106"/>
      <c r="G434" s="105">
        <v>0</v>
      </c>
      <c r="H434" s="73"/>
      <c r="I434" s="105">
        <v>0</v>
      </c>
      <c r="J434" s="103"/>
      <c r="K434" s="107">
        <f>E434+G434+I434</f>
        <v>0</v>
      </c>
      <c r="L434" s="103"/>
      <c r="M434" s="73"/>
    </row>
    <row r="435" spans="2:13" ht="21" customHeight="1" outlineLevel="1">
      <c r="B435" s="73"/>
      <c r="C435" s="90" t="s">
        <v>455</v>
      </c>
      <c r="D435" s="103"/>
      <c r="E435" s="105">
        <v>20</v>
      </c>
      <c r="F435" s="106"/>
      <c r="G435" s="105">
        <v>25</v>
      </c>
      <c r="H435" s="73"/>
      <c r="I435" s="105">
        <v>29</v>
      </c>
      <c r="J435" s="103"/>
      <c r="K435" s="107">
        <f>E435+G435+I435</f>
        <v>74</v>
      </c>
      <c r="L435" s="103"/>
      <c r="M435" s="73"/>
    </row>
    <row r="436" spans="2:13" ht="21" customHeight="1" outlineLevel="1">
      <c r="B436" s="73"/>
      <c r="C436" s="95" t="s">
        <v>456</v>
      </c>
      <c r="D436" s="103"/>
      <c r="E436" s="104">
        <f>E437+E438</f>
        <v>0</v>
      </c>
      <c r="F436" s="103"/>
      <c r="G436" s="104">
        <f>G437+G438</f>
        <v>0</v>
      </c>
      <c r="H436" s="73"/>
      <c r="I436" s="104">
        <f>I437+I438</f>
        <v>0</v>
      </c>
      <c r="J436" s="103"/>
      <c r="K436" s="104">
        <f>K437+K438</f>
        <v>0</v>
      </c>
      <c r="L436" s="103"/>
      <c r="M436" s="73"/>
    </row>
    <row r="437" spans="2:13" ht="21" customHeight="1" outlineLevel="1">
      <c r="B437" s="73"/>
      <c r="C437" s="90" t="s">
        <v>457</v>
      </c>
      <c r="D437" s="103"/>
      <c r="E437" s="105">
        <v>0</v>
      </c>
      <c r="F437" s="106"/>
      <c r="G437" s="105">
        <v>0</v>
      </c>
      <c r="H437" s="73"/>
      <c r="I437" s="105">
        <v>0</v>
      </c>
      <c r="J437" s="103"/>
      <c r="K437" s="107">
        <f>E437+G437+I437</f>
        <v>0</v>
      </c>
      <c r="L437" s="103"/>
      <c r="M437" s="73"/>
    </row>
    <row r="438" spans="2:13" ht="21" customHeight="1" outlineLevel="1">
      <c r="B438" s="73"/>
      <c r="C438" s="90" t="s">
        <v>458</v>
      </c>
      <c r="D438" s="103"/>
      <c r="E438" s="105">
        <v>0</v>
      </c>
      <c r="F438" s="106"/>
      <c r="G438" s="105">
        <v>0</v>
      </c>
      <c r="H438" s="73"/>
      <c r="I438" s="105">
        <v>0</v>
      </c>
      <c r="J438" s="103"/>
      <c r="K438" s="107">
        <f>E438+G438+I438</f>
        <v>0</v>
      </c>
      <c r="L438" s="103"/>
      <c r="M438" s="73"/>
    </row>
    <row r="439" spans="2:13" ht="21" customHeight="1" outlineLevel="1">
      <c r="B439" s="73"/>
      <c r="C439" s="90" t="s">
        <v>459</v>
      </c>
      <c r="D439" s="103"/>
      <c r="E439" s="108">
        <f>E427+E430+E433+E436</f>
        <v>48</v>
      </c>
      <c r="F439" s="103"/>
      <c r="G439" s="108">
        <f>G427+G430+G433+G436</f>
        <v>58</v>
      </c>
      <c r="H439" s="73"/>
      <c r="I439" s="108">
        <f>I427+I430+I433+I436</f>
        <v>68</v>
      </c>
      <c r="J439" s="103"/>
      <c r="K439" s="108">
        <f>E439+G439+I439</f>
        <v>174</v>
      </c>
      <c r="L439" s="103"/>
      <c r="M439" s="73"/>
    </row>
    <row r="440" spans="2:13" ht="21" customHeight="1" outlineLevel="1">
      <c r="B440" s="73"/>
      <c r="C440" s="109"/>
      <c r="D440" s="103"/>
      <c r="E440" s="109"/>
      <c r="F440" s="109"/>
      <c r="G440" s="109"/>
      <c r="H440" s="109"/>
      <c r="I440" s="109"/>
      <c r="J440" s="109"/>
      <c r="K440" s="109"/>
      <c r="L440" s="103"/>
      <c r="M440" s="73"/>
    </row>
    <row r="441" spans="2:13" ht="21" customHeight="1" outlineLevel="1">
      <c r="B441" s="73"/>
      <c r="C441" s="103"/>
      <c r="D441" s="89"/>
      <c r="E441" s="103"/>
      <c r="F441" s="89"/>
      <c r="G441" s="73"/>
      <c r="H441" s="73"/>
      <c r="I441" s="73"/>
      <c r="J441" s="89"/>
      <c r="K441" s="73"/>
      <c r="L441" s="89"/>
      <c r="M441" s="73"/>
    </row>
    <row r="442" spans="2:13" ht="21" customHeight="1" outlineLevel="1">
      <c r="B442" s="73"/>
      <c r="C442" s="86" t="s">
        <v>460</v>
      </c>
      <c r="D442" s="73"/>
      <c r="E442" s="99"/>
      <c r="F442" s="99"/>
      <c r="G442" s="99"/>
      <c r="H442" s="99"/>
      <c r="I442" s="99"/>
      <c r="J442" s="99"/>
      <c r="K442" s="99"/>
      <c r="L442" s="89"/>
      <c r="M442" s="73"/>
    </row>
    <row r="443" spans="2:13" ht="21" customHeight="1" outlineLevel="1">
      <c r="B443" s="73"/>
      <c r="C443" s="73"/>
      <c r="D443" s="73"/>
      <c r="E443" s="100"/>
      <c r="F443" s="101"/>
      <c r="G443" s="100"/>
      <c r="H443" s="101"/>
      <c r="I443" s="100"/>
      <c r="J443" s="102"/>
      <c r="K443" s="100"/>
      <c r="L443" s="89"/>
      <c r="M443" s="73"/>
    </row>
    <row r="444" spans="2:13" ht="21" customHeight="1" outlineLevel="1">
      <c r="B444" s="73"/>
      <c r="C444" s="73"/>
      <c r="D444" s="73"/>
      <c r="E444" s="100">
        <v>2024</v>
      </c>
      <c r="F444" s="101"/>
      <c r="G444" s="100">
        <v>2025</v>
      </c>
      <c r="H444" s="101"/>
      <c r="I444" s="100">
        <v>2026</v>
      </c>
      <c r="J444" s="102"/>
      <c r="K444" s="100" t="s">
        <v>407</v>
      </c>
      <c r="L444" s="89"/>
      <c r="M444" s="73"/>
    </row>
    <row r="445" spans="2:13" ht="21" customHeight="1" outlineLevel="1">
      <c r="B445" s="73"/>
      <c r="C445" s="95" t="s">
        <v>461</v>
      </c>
      <c r="D445" s="103"/>
      <c r="E445" s="110">
        <v>0</v>
      </c>
      <c r="F445" s="111"/>
      <c r="G445" s="110">
        <v>0</v>
      </c>
      <c r="H445" s="112"/>
      <c r="I445" s="110">
        <v>0</v>
      </c>
      <c r="J445" s="111"/>
      <c r="K445" s="113">
        <f t="shared" ref="K445:K463" si="6">E445+G445+I445</f>
        <v>0</v>
      </c>
      <c r="L445" s="89"/>
      <c r="M445" s="73"/>
    </row>
    <row r="446" spans="2:13" ht="21" customHeight="1" outlineLevel="1">
      <c r="B446" s="73"/>
      <c r="C446" s="90" t="s">
        <v>462</v>
      </c>
      <c r="D446" s="103"/>
      <c r="E446" s="110">
        <v>0</v>
      </c>
      <c r="F446" s="114"/>
      <c r="G446" s="110">
        <v>0</v>
      </c>
      <c r="H446" s="112"/>
      <c r="I446" s="110">
        <v>0</v>
      </c>
      <c r="J446" s="111"/>
      <c r="K446" s="113">
        <f t="shared" si="6"/>
        <v>0</v>
      </c>
      <c r="L446" s="89"/>
      <c r="M446" s="73"/>
    </row>
    <row r="447" spans="2:13" ht="21" customHeight="1" outlineLevel="1">
      <c r="B447" s="73"/>
      <c r="C447" s="90" t="s">
        <v>463</v>
      </c>
      <c r="D447" s="103"/>
      <c r="E447" s="110">
        <v>0</v>
      </c>
      <c r="F447" s="111"/>
      <c r="G447" s="110">
        <v>0</v>
      </c>
      <c r="H447" s="112"/>
      <c r="I447" s="110">
        <v>0</v>
      </c>
      <c r="J447" s="111"/>
      <c r="K447" s="113">
        <f t="shared" si="6"/>
        <v>0</v>
      </c>
      <c r="L447" s="89"/>
      <c r="M447" s="73"/>
    </row>
    <row r="448" spans="2:13" ht="21.75" customHeight="1" outlineLevel="1">
      <c r="B448" s="73"/>
      <c r="C448" s="90" t="s">
        <v>464</v>
      </c>
      <c r="D448" s="103"/>
      <c r="E448" s="110">
        <v>0</v>
      </c>
      <c r="F448" s="114"/>
      <c r="G448" s="110">
        <v>0</v>
      </c>
      <c r="H448" s="112"/>
      <c r="I448" s="110">
        <v>0</v>
      </c>
      <c r="J448" s="111"/>
      <c r="K448" s="113">
        <f t="shared" si="6"/>
        <v>0</v>
      </c>
      <c r="L448" s="73"/>
      <c r="M448" s="73"/>
    </row>
    <row r="449" spans="2:13" ht="21.75" customHeight="1" outlineLevel="1">
      <c r="B449" s="73"/>
      <c r="C449" s="90" t="s">
        <v>465</v>
      </c>
      <c r="D449" s="103"/>
      <c r="E449" s="110">
        <v>0</v>
      </c>
      <c r="F449" s="114"/>
      <c r="G449" s="110">
        <v>0</v>
      </c>
      <c r="H449" s="112"/>
      <c r="I449" s="110">
        <v>0</v>
      </c>
      <c r="J449" s="111"/>
      <c r="K449" s="113">
        <f t="shared" si="6"/>
        <v>0</v>
      </c>
      <c r="L449" s="73"/>
      <c r="M449" s="73"/>
    </row>
    <row r="450" spans="2:13" ht="21" customHeight="1" outlineLevel="1">
      <c r="B450" s="73"/>
      <c r="C450" s="90" t="s">
        <v>466</v>
      </c>
      <c r="D450" s="103"/>
      <c r="E450" s="110">
        <v>24959.5</v>
      </c>
      <c r="F450" s="111"/>
      <c r="G450" s="110">
        <v>24959.5</v>
      </c>
      <c r="H450" s="112"/>
      <c r="I450" s="110">
        <v>24959.5</v>
      </c>
      <c r="J450" s="111"/>
      <c r="K450" s="113">
        <f t="shared" si="6"/>
        <v>74878.5</v>
      </c>
      <c r="L450" s="73"/>
      <c r="M450" s="73"/>
    </row>
    <row r="451" spans="2:13" ht="21.75" customHeight="1" outlineLevel="1">
      <c r="B451" s="73"/>
      <c r="C451" s="90" t="s">
        <v>467</v>
      </c>
      <c r="D451" s="103"/>
      <c r="E451" s="110">
        <v>0</v>
      </c>
      <c r="F451" s="114"/>
      <c r="G451" s="110">
        <v>0</v>
      </c>
      <c r="H451" s="112"/>
      <c r="I451" s="110">
        <v>0</v>
      </c>
      <c r="J451" s="111"/>
      <c r="K451" s="113">
        <f t="shared" si="6"/>
        <v>0</v>
      </c>
      <c r="L451" s="73"/>
      <c r="M451" s="73"/>
    </row>
    <row r="452" spans="2:13" ht="21.75" customHeight="1" outlineLevel="1">
      <c r="B452" s="73"/>
      <c r="C452" s="90" t="s">
        <v>468</v>
      </c>
      <c r="D452" s="103"/>
      <c r="E452" s="110">
        <v>0</v>
      </c>
      <c r="F452" s="114"/>
      <c r="G452" s="110">
        <v>0</v>
      </c>
      <c r="H452" s="112"/>
      <c r="I452" s="110">
        <v>0</v>
      </c>
      <c r="J452" s="111"/>
      <c r="K452" s="113">
        <f t="shared" si="6"/>
        <v>0</v>
      </c>
      <c r="L452" s="73"/>
      <c r="M452" s="73"/>
    </row>
    <row r="453" spans="2:13" ht="21.75" customHeight="1" outlineLevel="1">
      <c r="B453" s="73"/>
      <c r="C453" s="90" t="s">
        <v>469</v>
      </c>
      <c r="D453" s="103"/>
      <c r="E453" s="110">
        <v>0</v>
      </c>
      <c r="F453" s="114"/>
      <c r="G453" s="110">
        <v>0</v>
      </c>
      <c r="H453" s="112"/>
      <c r="I453" s="110">
        <v>0</v>
      </c>
      <c r="J453" s="111"/>
      <c r="K453" s="113">
        <f t="shared" si="6"/>
        <v>0</v>
      </c>
      <c r="L453" s="73"/>
      <c r="M453" s="73"/>
    </row>
    <row r="454" spans="2:13" ht="21" customHeight="1" outlineLevel="1">
      <c r="B454" s="73"/>
      <c r="C454" s="115" t="s">
        <v>470</v>
      </c>
      <c r="D454" s="103"/>
      <c r="E454" s="110">
        <v>0</v>
      </c>
      <c r="F454" s="114"/>
      <c r="G454" s="110">
        <v>0</v>
      </c>
      <c r="H454" s="112"/>
      <c r="I454" s="110">
        <v>0</v>
      </c>
      <c r="J454" s="111"/>
      <c r="K454" s="113">
        <f t="shared" si="6"/>
        <v>0</v>
      </c>
      <c r="L454" s="116"/>
      <c r="M454" s="73"/>
    </row>
    <row r="455" spans="2:13" ht="21" customHeight="1" outlineLevel="1">
      <c r="B455" s="73"/>
      <c r="C455" s="115" t="s">
        <v>471</v>
      </c>
      <c r="D455" s="103"/>
      <c r="E455" s="110">
        <v>0</v>
      </c>
      <c r="F455" s="114"/>
      <c r="G455" s="110">
        <v>0</v>
      </c>
      <c r="H455" s="112"/>
      <c r="I455" s="110">
        <v>0</v>
      </c>
      <c r="J455" s="111"/>
      <c r="K455" s="113">
        <f t="shared" si="6"/>
        <v>0</v>
      </c>
      <c r="L455" s="116"/>
      <c r="M455" s="73"/>
    </row>
    <row r="456" spans="2:13" ht="21" customHeight="1" outlineLevel="1">
      <c r="B456" s="73"/>
      <c r="C456" s="115" t="s">
        <v>472</v>
      </c>
      <c r="D456" s="103"/>
      <c r="E456" s="110">
        <v>0</v>
      </c>
      <c r="F456" s="114"/>
      <c r="G456" s="110">
        <v>0</v>
      </c>
      <c r="H456" s="112"/>
      <c r="I456" s="110">
        <v>0</v>
      </c>
      <c r="J456" s="111"/>
      <c r="K456" s="113">
        <f t="shared" si="6"/>
        <v>0</v>
      </c>
      <c r="L456" s="116"/>
      <c r="M456" s="73"/>
    </row>
    <row r="457" spans="2:13" ht="21" customHeight="1" outlineLevel="1">
      <c r="B457" s="73"/>
      <c r="C457" s="115" t="s">
        <v>473</v>
      </c>
      <c r="D457" s="103"/>
      <c r="E457" s="110">
        <v>0</v>
      </c>
      <c r="F457" s="114"/>
      <c r="G457" s="110">
        <v>0</v>
      </c>
      <c r="H457" s="112"/>
      <c r="I457" s="110">
        <v>0</v>
      </c>
      <c r="J457" s="111"/>
      <c r="K457" s="113">
        <f t="shared" si="6"/>
        <v>0</v>
      </c>
      <c r="L457" s="116"/>
      <c r="M457" s="73"/>
    </row>
    <row r="458" spans="2:13" ht="21" customHeight="1" outlineLevel="1">
      <c r="B458" s="73"/>
      <c r="C458" s="115" t="s">
        <v>474</v>
      </c>
      <c r="D458" s="103"/>
      <c r="E458" s="110">
        <v>0</v>
      </c>
      <c r="F458" s="114"/>
      <c r="G458" s="110">
        <v>0</v>
      </c>
      <c r="H458" s="112"/>
      <c r="I458" s="110">
        <v>0</v>
      </c>
      <c r="J458" s="111"/>
      <c r="K458" s="113">
        <f t="shared" si="6"/>
        <v>0</v>
      </c>
      <c r="L458" s="116"/>
      <c r="M458" s="73"/>
    </row>
    <row r="459" spans="2:13" ht="21" customHeight="1" outlineLevel="1">
      <c r="B459" s="73"/>
      <c r="C459" s="115" t="s">
        <v>475</v>
      </c>
      <c r="D459" s="103"/>
      <c r="E459" s="110">
        <v>0</v>
      </c>
      <c r="F459" s="114"/>
      <c r="G459" s="110">
        <v>0</v>
      </c>
      <c r="H459" s="112"/>
      <c r="I459" s="110">
        <v>0</v>
      </c>
      <c r="J459" s="111"/>
      <c r="K459" s="113">
        <f t="shared" si="6"/>
        <v>0</v>
      </c>
      <c r="L459" s="116"/>
      <c r="M459" s="73"/>
    </row>
    <row r="460" spans="2:13" ht="21" customHeight="1" outlineLevel="1">
      <c r="B460" s="73"/>
      <c r="C460" s="115" t="s">
        <v>476</v>
      </c>
      <c r="D460" s="103"/>
      <c r="E460" s="110">
        <v>0</v>
      </c>
      <c r="F460" s="114"/>
      <c r="G460" s="110">
        <v>0</v>
      </c>
      <c r="H460" s="112"/>
      <c r="I460" s="110">
        <v>0</v>
      </c>
      <c r="J460" s="111"/>
      <c r="K460" s="113">
        <f t="shared" si="6"/>
        <v>0</v>
      </c>
      <c r="L460" s="116"/>
      <c r="M460" s="73"/>
    </row>
    <row r="461" spans="2:13" ht="21" customHeight="1" outlineLevel="1">
      <c r="B461" s="73"/>
      <c r="C461" s="115" t="s">
        <v>477</v>
      </c>
      <c r="D461" s="103"/>
      <c r="E461" s="110">
        <v>0</v>
      </c>
      <c r="F461" s="114"/>
      <c r="G461" s="110">
        <v>0</v>
      </c>
      <c r="H461" s="112"/>
      <c r="I461" s="110">
        <v>0</v>
      </c>
      <c r="J461" s="111"/>
      <c r="K461" s="113">
        <f t="shared" si="6"/>
        <v>0</v>
      </c>
      <c r="L461" s="116"/>
      <c r="M461" s="73"/>
    </row>
    <row r="462" spans="2:13" ht="21" customHeight="1" outlineLevel="1">
      <c r="B462" s="73"/>
      <c r="C462" s="115" t="s">
        <v>478</v>
      </c>
      <c r="D462" s="103"/>
      <c r="E462" s="110">
        <v>0</v>
      </c>
      <c r="F462" s="114"/>
      <c r="G462" s="110">
        <v>0</v>
      </c>
      <c r="H462" s="112"/>
      <c r="I462" s="110">
        <v>0</v>
      </c>
      <c r="J462" s="111"/>
      <c r="K462" s="113">
        <f t="shared" si="6"/>
        <v>0</v>
      </c>
      <c r="L462" s="116"/>
      <c r="M462" s="73"/>
    </row>
    <row r="463" spans="2:13" ht="21" customHeight="1" outlineLevel="1">
      <c r="B463" s="73"/>
      <c r="C463" s="115" t="s">
        <v>479</v>
      </c>
      <c r="D463" s="103"/>
      <c r="E463" s="110">
        <v>0</v>
      </c>
      <c r="F463" s="114"/>
      <c r="G463" s="110">
        <v>0</v>
      </c>
      <c r="H463" s="112"/>
      <c r="I463" s="110">
        <v>0</v>
      </c>
      <c r="J463" s="111"/>
      <c r="K463" s="113">
        <f t="shared" si="6"/>
        <v>0</v>
      </c>
      <c r="L463" s="116"/>
      <c r="M463" s="73"/>
    </row>
    <row r="464" spans="2:13" ht="21.75" customHeight="1" outlineLevel="1">
      <c r="B464" s="73"/>
      <c r="C464" s="90" t="s">
        <v>480</v>
      </c>
      <c r="D464" s="103"/>
      <c r="E464" s="117">
        <f>SUM(E445:E463)</f>
        <v>24959.5</v>
      </c>
      <c r="F464" s="111"/>
      <c r="G464" s="117">
        <f>SUM(G445:G463)</f>
        <v>24959.5</v>
      </c>
      <c r="H464" s="112"/>
      <c r="I464" s="117">
        <f>SUM(I445:I463)</f>
        <v>24959.5</v>
      </c>
      <c r="J464" s="111"/>
      <c r="K464" s="117">
        <f>SUM(K445:K463)</f>
        <v>74878.5</v>
      </c>
      <c r="L464" s="89"/>
      <c r="M464" s="73"/>
    </row>
    <row r="465" spans="2:13" ht="21" customHeight="1" outlineLevel="1">
      <c r="B465" s="73"/>
      <c r="C465" s="109"/>
      <c r="D465" s="103"/>
      <c r="E465" s="73"/>
      <c r="F465" s="73"/>
      <c r="G465" s="73"/>
      <c r="H465" s="73"/>
      <c r="I465" s="73"/>
      <c r="J465" s="73"/>
      <c r="K465" s="73"/>
      <c r="L465" s="89"/>
      <c r="M465" s="73"/>
    </row>
    <row r="466" spans="2:13" ht="21" customHeight="1" outlineLevel="1">
      <c r="B466" s="73"/>
      <c r="C466" s="73"/>
      <c r="D466" s="73"/>
      <c r="E466" s="100">
        <v>2024</v>
      </c>
      <c r="F466" s="101"/>
      <c r="G466" s="100">
        <v>2025</v>
      </c>
      <c r="H466" s="101"/>
      <c r="I466" s="100">
        <v>2026</v>
      </c>
      <c r="J466" s="102"/>
      <c r="K466" s="100" t="s">
        <v>407</v>
      </c>
      <c r="L466" s="89"/>
      <c r="M466" s="73"/>
    </row>
    <row r="467" spans="2:13" ht="21" customHeight="1" outlineLevel="1">
      <c r="B467" s="73"/>
      <c r="C467" s="95" t="s">
        <v>481</v>
      </c>
      <c r="D467" s="103"/>
      <c r="E467" s="110">
        <v>6759.86</v>
      </c>
      <c r="F467" s="111"/>
      <c r="G467" s="110">
        <v>6759.86</v>
      </c>
      <c r="H467" s="112"/>
      <c r="I467" s="110">
        <v>6759.86</v>
      </c>
      <c r="J467" s="111"/>
      <c r="K467" s="113">
        <f t="shared" ref="K467:K475" si="7">E467+G467+I467</f>
        <v>20279.579999999998</v>
      </c>
      <c r="L467" s="89"/>
      <c r="M467" s="73"/>
    </row>
    <row r="468" spans="2:13" ht="21" customHeight="1" outlineLevel="1">
      <c r="B468" s="73"/>
      <c r="C468" s="90" t="s">
        <v>482</v>
      </c>
      <c r="D468" s="103"/>
      <c r="E468" s="110">
        <v>7799.84</v>
      </c>
      <c r="F468" s="114"/>
      <c r="G468" s="110">
        <v>7799.84</v>
      </c>
      <c r="H468" s="112"/>
      <c r="I468" s="110">
        <v>7799.84</v>
      </c>
      <c r="J468" s="111"/>
      <c r="K468" s="113">
        <f t="shared" si="7"/>
        <v>23399.52</v>
      </c>
      <c r="L468" s="89"/>
      <c r="M468" s="73"/>
    </row>
    <row r="469" spans="2:13" ht="21" customHeight="1" outlineLevel="1">
      <c r="B469" s="73"/>
      <c r="C469" s="90" t="s">
        <v>483</v>
      </c>
      <c r="D469" s="103"/>
      <c r="E469" s="110">
        <v>0</v>
      </c>
      <c r="F469" s="114"/>
      <c r="G469" s="110">
        <v>0</v>
      </c>
      <c r="H469" s="112"/>
      <c r="I469" s="110">
        <v>0</v>
      </c>
      <c r="J469" s="111"/>
      <c r="K469" s="113">
        <f t="shared" si="7"/>
        <v>0</v>
      </c>
      <c r="L469" s="73"/>
      <c r="M469" s="73"/>
    </row>
    <row r="470" spans="2:13" ht="21" customHeight="1" outlineLevel="1">
      <c r="B470" s="73"/>
      <c r="C470" s="90" t="s">
        <v>484</v>
      </c>
      <c r="D470" s="103"/>
      <c r="E470" s="110">
        <v>0</v>
      </c>
      <c r="F470" s="111"/>
      <c r="G470" s="110">
        <v>0</v>
      </c>
      <c r="H470" s="112"/>
      <c r="I470" s="110">
        <v>0</v>
      </c>
      <c r="J470" s="111"/>
      <c r="K470" s="113">
        <f t="shared" si="7"/>
        <v>0</v>
      </c>
      <c r="L470" s="89"/>
      <c r="M470" s="73"/>
    </row>
    <row r="471" spans="2:13" ht="21" customHeight="1" outlineLevel="1">
      <c r="B471" s="73"/>
      <c r="C471" s="90" t="s">
        <v>485</v>
      </c>
      <c r="D471" s="103"/>
      <c r="E471" s="110">
        <v>10399.799999999999</v>
      </c>
      <c r="F471" s="114"/>
      <c r="G471" s="110">
        <v>10399.799999999999</v>
      </c>
      <c r="H471" s="112"/>
      <c r="I471" s="110">
        <v>10399.799999999999</v>
      </c>
      <c r="J471" s="111"/>
      <c r="K471" s="113">
        <f t="shared" si="7"/>
        <v>31199.399999999998</v>
      </c>
      <c r="L471" s="116"/>
      <c r="M471" s="73"/>
    </row>
    <row r="472" spans="2:13" ht="21" customHeight="1" outlineLevel="1">
      <c r="B472" s="73"/>
      <c r="C472" s="90" t="s">
        <v>486</v>
      </c>
      <c r="D472" s="103"/>
      <c r="E472" s="110">
        <v>0</v>
      </c>
      <c r="F472" s="114"/>
      <c r="G472" s="110">
        <v>0</v>
      </c>
      <c r="H472" s="112"/>
      <c r="I472" s="110">
        <v>0</v>
      </c>
      <c r="J472" s="111"/>
      <c r="K472" s="113">
        <f t="shared" si="7"/>
        <v>0</v>
      </c>
      <c r="L472" s="116"/>
      <c r="M472" s="73"/>
    </row>
    <row r="473" spans="2:13" ht="21" customHeight="1" outlineLevel="1">
      <c r="B473" s="73"/>
      <c r="C473" s="90" t="s">
        <v>487</v>
      </c>
      <c r="D473" s="103"/>
      <c r="E473" s="110">
        <v>0</v>
      </c>
      <c r="F473" s="114"/>
      <c r="G473" s="110">
        <v>0</v>
      </c>
      <c r="H473" s="112"/>
      <c r="I473" s="110">
        <v>0</v>
      </c>
      <c r="J473" s="111"/>
      <c r="K473" s="113">
        <f t="shared" si="7"/>
        <v>0</v>
      </c>
      <c r="L473" s="116"/>
      <c r="M473" s="73"/>
    </row>
    <row r="474" spans="2:13" ht="21" customHeight="1" outlineLevel="1">
      <c r="B474" s="73"/>
      <c r="C474" s="90" t="s">
        <v>488</v>
      </c>
      <c r="D474" s="103"/>
      <c r="E474" s="110">
        <v>0</v>
      </c>
      <c r="F474" s="114"/>
      <c r="G474" s="110">
        <v>0</v>
      </c>
      <c r="H474" s="112"/>
      <c r="I474" s="110">
        <v>0</v>
      </c>
      <c r="J474" s="111"/>
      <c r="K474" s="113">
        <f t="shared" si="7"/>
        <v>0</v>
      </c>
      <c r="L474" s="116"/>
      <c r="M474" s="73"/>
    </row>
    <row r="475" spans="2:13" ht="21.75" customHeight="1" outlineLevel="1">
      <c r="B475" s="73"/>
      <c r="C475" s="90" t="s">
        <v>480</v>
      </c>
      <c r="D475" s="103"/>
      <c r="E475" s="117">
        <f>SUM(E467:E474)</f>
        <v>24959.5</v>
      </c>
      <c r="F475" s="111"/>
      <c r="G475" s="117">
        <f>SUM(G467:G474)</f>
        <v>24959.5</v>
      </c>
      <c r="H475" s="112"/>
      <c r="I475" s="117">
        <f>SUM(I467:I474)</f>
        <v>24959.5</v>
      </c>
      <c r="J475" s="111"/>
      <c r="K475" s="117">
        <f t="shared" si="7"/>
        <v>74878.5</v>
      </c>
      <c r="L475" s="89"/>
      <c r="M475" s="73"/>
    </row>
    <row r="476" spans="2:13" ht="21" customHeight="1" outlineLevel="1">
      <c r="B476" s="73"/>
      <c r="C476" s="89"/>
      <c r="D476" s="103"/>
      <c r="E476" s="89"/>
      <c r="F476" s="89"/>
      <c r="G476" s="89"/>
      <c r="H476" s="89"/>
      <c r="I476" s="89"/>
      <c r="J476" s="89"/>
      <c r="K476" s="89"/>
      <c r="L476" s="89"/>
      <c r="M476" s="73"/>
    </row>
    <row r="477" spans="2:13" ht="36" outlineLevel="1">
      <c r="B477" s="73"/>
      <c r="C477" s="93" t="s">
        <v>490</v>
      </c>
      <c r="D477" s="89"/>
      <c r="E477" s="93" t="str">
        <f>IF(K448&gt;0,"Si","No")</f>
        <v>No</v>
      </c>
      <c r="F477" s="89"/>
      <c r="G477" s="89"/>
      <c r="H477" s="89"/>
      <c r="I477" s="89"/>
      <c r="J477" s="89"/>
      <c r="K477" s="89"/>
      <c r="L477" s="89"/>
      <c r="M477" s="73"/>
    </row>
    <row r="478" spans="2:13" ht="36" outlineLevel="1">
      <c r="B478" s="73"/>
      <c r="C478" s="93" t="s">
        <v>491</v>
      </c>
      <c r="D478" s="89"/>
      <c r="E478" s="93" t="str">
        <f>IF(K449&gt;0,"Si","No")</f>
        <v>No</v>
      </c>
      <c r="F478" s="89"/>
      <c r="G478" s="89"/>
      <c r="H478" s="89"/>
      <c r="I478" s="89"/>
      <c r="J478" s="89"/>
      <c r="K478" s="89"/>
      <c r="L478" s="89"/>
      <c r="M478" s="73"/>
    </row>
    <row r="479" spans="2:13" ht="21" customHeight="1" outlineLevel="1">
      <c r="B479" s="73"/>
      <c r="C479" s="89"/>
      <c r="D479" s="89"/>
      <c r="E479" s="89"/>
      <c r="F479" s="89"/>
      <c r="G479" s="73"/>
      <c r="H479" s="73"/>
      <c r="I479" s="73"/>
      <c r="J479" s="89"/>
      <c r="K479" s="73"/>
      <c r="L479" s="89"/>
      <c r="M479" s="73"/>
    </row>
    <row r="480" spans="2:13" ht="20.25" outlineLevel="1">
      <c r="B480" s="73"/>
      <c r="C480" s="86" t="s">
        <v>492</v>
      </c>
      <c r="D480" s="73"/>
      <c r="E480" s="98"/>
      <c r="F480" s="99"/>
      <c r="G480" s="99"/>
      <c r="H480" s="99"/>
      <c r="I480" s="99"/>
      <c r="J480" s="99"/>
      <c r="K480" s="99"/>
      <c r="L480" s="89"/>
      <c r="M480" s="73"/>
    </row>
    <row r="481" spans="2:13" ht="21" customHeight="1" outlineLevel="1">
      <c r="B481" s="73"/>
      <c r="C481" s="73"/>
      <c r="D481" s="73"/>
      <c r="E481" s="100"/>
      <c r="F481" s="101"/>
      <c r="G481" s="100"/>
      <c r="H481" s="101"/>
      <c r="I481" s="100"/>
      <c r="J481" s="102"/>
      <c r="K481" s="100"/>
      <c r="L481" s="89"/>
      <c r="M481" s="73"/>
    </row>
    <row r="482" spans="2:13" ht="21" customHeight="1" outlineLevel="1">
      <c r="B482" s="73"/>
      <c r="C482" s="73"/>
      <c r="D482" s="73"/>
      <c r="E482" s="100">
        <v>2024</v>
      </c>
      <c r="F482" s="101"/>
      <c r="G482" s="100">
        <v>2025</v>
      </c>
      <c r="H482" s="101"/>
      <c r="I482" s="100">
        <v>2026</v>
      </c>
      <c r="J482" s="102"/>
      <c r="K482" s="100" t="s">
        <v>407</v>
      </c>
      <c r="L482" s="89"/>
      <c r="M482" s="73"/>
    </row>
    <row r="483" spans="2:13" ht="21" customHeight="1" outlineLevel="1">
      <c r="B483" s="73"/>
      <c r="C483" s="95" t="s">
        <v>493</v>
      </c>
      <c r="D483" s="103"/>
      <c r="E483" s="110" t="s">
        <v>494</v>
      </c>
      <c r="F483" s="111"/>
      <c r="G483" s="110" t="s">
        <v>494</v>
      </c>
      <c r="H483" s="119"/>
      <c r="I483" s="110" t="s">
        <v>494</v>
      </c>
      <c r="J483" s="111"/>
      <c r="K483" s="113" t="s">
        <v>495</v>
      </c>
      <c r="L483" s="89"/>
      <c r="M483" s="73"/>
    </row>
    <row r="484" spans="2:13" ht="21" customHeight="1" outlineLevel="1">
      <c r="B484" s="73"/>
      <c r="C484" s="95" t="s">
        <v>496</v>
      </c>
      <c r="D484" s="103"/>
      <c r="E484" s="110" t="s">
        <v>497</v>
      </c>
      <c r="F484" s="111"/>
      <c r="G484" s="110" t="s">
        <v>497</v>
      </c>
      <c r="H484" s="119"/>
      <c r="I484" s="110" t="s">
        <v>497</v>
      </c>
      <c r="J484" s="111"/>
      <c r="K484" s="113" t="s">
        <v>495</v>
      </c>
      <c r="L484" s="89"/>
      <c r="M484" s="73"/>
    </row>
    <row r="485" spans="2:13" ht="21" customHeight="1" outlineLevel="1">
      <c r="B485" s="73"/>
      <c r="C485" s="90" t="s">
        <v>498</v>
      </c>
      <c r="D485" s="103"/>
      <c r="E485" s="120">
        <v>0</v>
      </c>
      <c r="F485" s="121"/>
      <c r="G485" s="120">
        <v>0</v>
      </c>
      <c r="H485" s="122"/>
      <c r="I485" s="120">
        <v>0</v>
      </c>
      <c r="J485" s="123"/>
      <c r="K485" s="124">
        <f>E485+G485+I485</f>
        <v>0</v>
      </c>
      <c r="L485" s="73"/>
      <c r="M485" s="73"/>
    </row>
    <row r="486" spans="2:13" ht="21" customHeight="1" outlineLevel="1">
      <c r="B486" s="73"/>
      <c r="C486" s="90" t="s">
        <v>499</v>
      </c>
      <c r="D486" s="103"/>
      <c r="E486" s="110" t="s">
        <v>497</v>
      </c>
      <c r="F486" s="111"/>
      <c r="G486" s="110" t="s">
        <v>497</v>
      </c>
      <c r="H486" s="119"/>
      <c r="I486" s="110" t="s">
        <v>497</v>
      </c>
      <c r="J486" s="111"/>
      <c r="K486" s="113" t="s">
        <v>495</v>
      </c>
      <c r="L486" s="89"/>
      <c r="M486" s="73"/>
    </row>
    <row r="487" spans="2:13" ht="21" customHeight="1" outlineLevel="1">
      <c r="B487" s="73"/>
      <c r="C487" s="90" t="s">
        <v>500</v>
      </c>
      <c r="D487" s="103"/>
      <c r="E487" s="105"/>
      <c r="F487" s="125"/>
      <c r="G487" s="105"/>
      <c r="H487" s="126"/>
      <c r="I487" s="105"/>
      <c r="J487" s="111"/>
      <c r="K487" s="113" t="s">
        <v>495</v>
      </c>
      <c r="L487" s="116"/>
      <c r="M487" s="73"/>
    </row>
    <row r="488" spans="2:13" outlineLevel="1">
      <c r="B488" s="73"/>
      <c r="C488" s="90" t="s">
        <v>501</v>
      </c>
      <c r="D488" s="103"/>
      <c r="E488" s="127" t="s">
        <v>549</v>
      </c>
      <c r="F488" s="125"/>
      <c r="G488" s="127" t="s">
        <v>549</v>
      </c>
      <c r="H488" s="126"/>
      <c r="I488" s="127" t="s">
        <v>549</v>
      </c>
      <c r="J488" s="111"/>
      <c r="K488" s="113" t="s">
        <v>495</v>
      </c>
      <c r="L488" s="116"/>
      <c r="M488" s="73"/>
    </row>
    <row r="489" spans="2:13" ht="21" customHeight="1" outlineLevel="1">
      <c r="B489" s="73"/>
      <c r="C489" s="90" t="s">
        <v>503</v>
      </c>
      <c r="D489" s="103"/>
      <c r="E489" s="105">
        <v>4</v>
      </c>
      <c r="F489" s="125"/>
      <c r="G489" s="105">
        <v>4</v>
      </c>
      <c r="H489" s="126"/>
      <c r="I489" s="105">
        <v>4</v>
      </c>
      <c r="J489" s="111"/>
      <c r="K489" s="124" t="s">
        <v>495</v>
      </c>
      <c r="L489" s="89"/>
      <c r="M489" s="73"/>
    </row>
    <row r="490" spans="2:13" ht="21" customHeight="1" outlineLevel="1">
      <c r="B490" s="73"/>
      <c r="C490" s="90" t="s">
        <v>504</v>
      </c>
      <c r="D490" s="103"/>
      <c r="E490" s="110"/>
      <c r="F490" s="111"/>
      <c r="G490" s="110"/>
      <c r="H490" s="119"/>
      <c r="I490" s="110"/>
      <c r="J490" s="111"/>
      <c r="K490" s="113" t="s">
        <v>495</v>
      </c>
      <c r="L490" s="89"/>
      <c r="M490" s="73"/>
    </row>
    <row r="491" spans="2:13" ht="21.75" customHeight="1" outlineLevel="1">
      <c r="B491" s="73"/>
      <c r="C491" s="90" t="s">
        <v>506</v>
      </c>
      <c r="D491" s="103"/>
      <c r="E491" s="120">
        <v>0</v>
      </c>
      <c r="F491" s="121"/>
      <c r="G491" s="120">
        <v>0</v>
      </c>
      <c r="H491" s="122"/>
      <c r="I491" s="120">
        <v>0</v>
      </c>
      <c r="J491" s="123"/>
      <c r="K491" s="124">
        <f>E491+G491+I491</f>
        <v>0</v>
      </c>
      <c r="L491" s="73"/>
      <c r="M491" s="73"/>
    </row>
    <row r="492" spans="2:13" ht="21.75" customHeight="1" outlineLevel="1">
      <c r="B492" s="73"/>
      <c r="C492" s="90" t="s">
        <v>507</v>
      </c>
      <c r="D492" s="103"/>
      <c r="E492" s="128">
        <v>0</v>
      </c>
      <c r="F492" s="129"/>
      <c r="G492" s="128">
        <v>0</v>
      </c>
      <c r="H492" s="142"/>
      <c r="I492" s="128">
        <v>0</v>
      </c>
      <c r="J492" s="130"/>
      <c r="K492" s="131">
        <f>E492+G492+I492</f>
        <v>0</v>
      </c>
      <c r="L492" s="89"/>
      <c r="M492" s="73"/>
    </row>
    <row r="493" spans="2:13" ht="21" customHeight="1" outlineLevel="1">
      <c r="B493" s="73"/>
      <c r="C493" s="109"/>
      <c r="D493" s="103"/>
      <c r="E493" s="130"/>
      <c r="F493" s="130"/>
      <c r="G493" s="130"/>
      <c r="H493" s="132"/>
      <c r="I493" s="130"/>
      <c r="J493" s="130"/>
      <c r="K493" s="130"/>
      <c r="L493" s="89"/>
      <c r="M493" s="73"/>
    </row>
    <row r="494" spans="2:13" ht="21" customHeight="1" outlineLevel="1">
      <c r="B494" s="73"/>
      <c r="C494" s="109"/>
      <c r="D494" s="103"/>
      <c r="E494" s="98"/>
      <c r="F494" s="73"/>
      <c r="G494" s="73"/>
      <c r="H494" s="73"/>
      <c r="I494" s="73"/>
      <c r="J494" s="73"/>
      <c r="K494" s="73"/>
      <c r="L494" s="89"/>
      <c r="M494" s="73"/>
    </row>
    <row r="495" spans="2:13" ht="21" customHeight="1" outlineLevel="1">
      <c r="B495" s="73"/>
      <c r="C495" s="86" t="s">
        <v>508</v>
      </c>
      <c r="D495" s="116"/>
      <c r="E495" s="116"/>
      <c r="F495" s="116"/>
      <c r="G495" s="73"/>
      <c r="H495" s="73"/>
      <c r="I495" s="73"/>
      <c r="J495" s="116"/>
      <c r="K495" s="73"/>
      <c r="L495" s="116"/>
      <c r="M495" s="73"/>
    </row>
    <row r="496" spans="2:13" ht="21" customHeight="1" outlineLevel="1">
      <c r="B496" s="73"/>
      <c r="C496" s="89"/>
      <c r="D496" s="89"/>
      <c r="E496" s="89"/>
      <c r="F496" s="89"/>
      <c r="G496" s="73"/>
      <c r="H496" s="73"/>
      <c r="I496" s="73"/>
      <c r="J496" s="89"/>
      <c r="K496" s="73"/>
      <c r="L496" s="89"/>
      <c r="M496" s="73"/>
    </row>
    <row r="497" spans="2:13" ht="21" customHeight="1" outlineLevel="1">
      <c r="B497" s="73"/>
      <c r="C497" s="133" t="s">
        <v>509</v>
      </c>
      <c r="D497" s="89"/>
      <c r="E497" s="89"/>
      <c r="F497" s="89"/>
      <c r="G497" s="73"/>
      <c r="H497" s="73"/>
      <c r="I497" s="73"/>
      <c r="J497" s="73"/>
      <c r="K497" s="73"/>
      <c r="L497" s="89"/>
      <c r="M497" s="73"/>
    </row>
    <row r="498" spans="2:13" ht="21" customHeight="1" outlineLevel="1">
      <c r="B498" s="73"/>
      <c r="C498" s="89"/>
      <c r="D498" s="89"/>
      <c r="E498" s="89"/>
      <c r="F498" s="89"/>
      <c r="G498" s="73"/>
      <c r="H498" s="73"/>
      <c r="I498" s="73"/>
      <c r="J498" s="89"/>
      <c r="K498" s="73"/>
      <c r="L498" s="89"/>
      <c r="M498" s="73"/>
    </row>
    <row r="499" spans="2:13" ht="21" customHeight="1" outlineLevel="1">
      <c r="B499" s="73"/>
      <c r="C499" s="480" t="s">
        <v>562</v>
      </c>
      <c r="D499" s="480"/>
      <c r="E499" s="480"/>
      <c r="F499" s="480"/>
      <c r="G499" s="480"/>
      <c r="H499" s="480"/>
      <c r="I499" s="480"/>
      <c r="J499" s="480"/>
      <c r="K499" s="480"/>
      <c r="L499" s="89"/>
      <c r="M499" s="73"/>
    </row>
    <row r="500" spans="2:13" ht="21" customHeight="1" outlineLevel="1">
      <c r="B500" s="73"/>
      <c r="C500" s="480"/>
      <c r="D500" s="480"/>
      <c r="E500" s="480"/>
      <c r="F500" s="480"/>
      <c r="G500" s="480"/>
      <c r="H500" s="480"/>
      <c r="I500" s="480"/>
      <c r="J500" s="480"/>
      <c r="K500" s="480"/>
      <c r="L500" s="73"/>
      <c r="M500" s="73"/>
    </row>
    <row r="501" spans="2:13" ht="21" customHeight="1" outlineLevel="1">
      <c r="B501" s="73"/>
      <c r="C501" s="480"/>
      <c r="D501" s="480"/>
      <c r="E501" s="480"/>
      <c r="F501" s="480"/>
      <c r="G501" s="480"/>
      <c r="H501" s="480"/>
      <c r="I501" s="480"/>
      <c r="J501" s="480"/>
      <c r="K501" s="480"/>
      <c r="L501" s="73"/>
      <c r="M501" s="73"/>
    </row>
    <row r="502" spans="2:13" ht="21" customHeight="1" outlineLevel="1">
      <c r="B502" s="73"/>
      <c r="C502" s="480"/>
      <c r="D502" s="480"/>
      <c r="E502" s="480"/>
      <c r="F502" s="480"/>
      <c r="G502" s="480"/>
      <c r="H502" s="480"/>
      <c r="I502" s="480"/>
      <c r="J502" s="480"/>
      <c r="K502" s="480"/>
      <c r="L502" s="73"/>
      <c r="M502" s="73"/>
    </row>
    <row r="503" spans="2:13" ht="21" customHeight="1" outlineLevel="1">
      <c r="B503" s="73"/>
      <c r="C503" s="480"/>
      <c r="D503" s="480"/>
      <c r="E503" s="480"/>
      <c r="F503" s="480"/>
      <c r="G503" s="480"/>
      <c r="H503" s="480"/>
      <c r="I503" s="480"/>
      <c r="J503" s="480"/>
      <c r="K503" s="480"/>
      <c r="L503" s="73"/>
      <c r="M503" s="73"/>
    </row>
    <row r="504" spans="2:13" ht="21" customHeight="1" outlineLevel="1">
      <c r="B504" s="73"/>
      <c r="C504" s="480"/>
      <c r="D504" s="480"/>
      <c r="E504" s="480"/>
      <c r="F504" s="480"/>
      <c r="G504" s="480"/>
      <c r="H504" s="480"/>
      <c r="I504" s="480"/>
      <c r="J504" s="480"/>
      <c r="K504" s="480"/>
      <c r="L504" s="73"/>
      <c r="M504" s="73"/>
    </row>
    <row r="505" spans="2:13" ht="21" customHeight="1" outlineLevel="1">
      <c r="B505" s="73"/>
      <c r="C505" s="480"/>
      <c r="D505" s="480"/>
      <c r="E505" s="480"/>
      <c r="F505" s="480"/>
      <c r="G505" s="480"/>
      <c r="H505" s="480"/>
      <c r="I505" s="480"/>
      <c r="J505" s="480"/>
      <c r="K505" s="480"/>
      <c r="L505" s="73"/>
      <c r="M505" s="73"/>
    </row>
    <row r="506" spans="2:13" ht="21" customHeight="1" outlineLevel="1">
      <c r="B506" s="73"/>
      <c r="C506" s="480"/>
      <c r="D506" s="480"/>
      <c r="E506" s="480"/>
      <c r="F506" s="480"/>
      <c r="G506" s="480"/>
      <c r="H506" s="480"/>
      <c r="I506" s="480"/>
      <c r="J506" s="480"/>
      <c r="K506" s="480"/>
      <c r="L506" s="73"/>
      <c r="M506" s="73"/>
    </row>
    <row r="507" spans="2:13" ht="21" customHeight="1" outlineLevel="1">
      <c r="B507" s="73"/>
      <c r="C507" s="480"/>
      <c r="D507" s="480"/>
      <c r="E507" s="480"/>
      <c r="F507" s="480"/>
      <c r="G507" s="480"/>
      <c r="H507" s="480"/>
      <c r="I507" s="480"/>
      <c r="J507" s="480"/>
      <c r="K507" s="480"/>
      <c r="L507" s="73"/>
      <c r="M507" s="73"/>
    </row>
    <row r="508" spans="2:13" ht="21" customHeight="1" outlineLevel="1">
      <c r="B508" s="73"/>
      <c r="C508" s="480"/>
      <c r="D508" s="480"/>
      <c r="E508" s="480"/>
      <c r="F508" s="480"/>
      <c r="G508" s="480"/>
      <c r="H508" s="480"/>
      <c r="I508" s="480"/>
      <c r="J508" s="480"/>
      <c r="K508" s="480"/>
      <c r="L508" s="73"/>
      <c r="M508" s="73"/>
    </row>
    <row r="509" spans="2:13" ht="21" customHeight="1" outlineLevel="1">
      <c r="B509" s="73"/>
      <c r="C509" s="480"/>
      <c r="D509" s="480"/>
      <c r="E509" s="480"/>
      <c r="F509" s="480"/>
      <c r="G509" s="480"/>
      <c r="H509" s="480"/>
      <c r="I509" s="480"/>
      <c r="J509" s="480"/>
      <c r="K509" s="480"/>
      <c r="L509" s="73"/>
      <c r="M509" s="73"/>
    </row>
    <row r="510" spans="2:13" ht="21" customHeight="1" outlineLevel="1">
      <c r="B510" s="73"/>
      <c r="C510" s="480"/>
      <c r="D510" s="480"/>
      <c r="E510" s="480"/>
      <c r="F510" s="480"/>
      <c r="G510" s="480"/>
      <c r="H510" s="480"/>
      <c r="I510" s="480"/>
      <c r="J510" s="480"/>
      <c r="K510" s="480"/>
      <c r="L510" s="73"/>
      <c r="M510" s="73"/>
    </row>
    <row r="511" spans="2:13" ht="21" customHeight="1" outlineLevel="1">
      <c r="B511" s="73"/>
      <c r="C511" s="480"/>
      <c r="D511" s="480"/>
      <c r="E511" s="480"/>
      <c r="F511" s="480"/>
      <c r="G511" s="480"/>
      <c r="H511" s="480"/>
      <c r="I511" s="480"/>
      <c r="J511" s="480"/>
      <c r="K511" s="480"/>
      <c r="L511" s="73"/>
      <c r="M511" s="73"/>
    </row>
    <row r="512" spans="2:13" ht="21" customHeight="1" outlineLevel="1">
      <c r="B512" s="73"/>
      <c r="C512" s="480"/>
      <c r="D512" s="480"/>
      <c r="E512" s="480"/>
      <c r="F512" s="480"/>
      <c r="G512" s="480"/>
      <c r="H512" s="480"/>
      <c r="I512" s="480"/>
      <c r="J512" s="480"/>
      <c r="K512" s="480"/>
      <c r="L512" s="73"/>
      <c r="M512" s="73"/>
    </row>
    <row r="513" spans="2:13" ht="21" customHeight="1" outlineLevel="1">
      <c r="B513" s="73"/>
      <c r="C513" s="480"/>
      <c r="D513" s="480"/>
      <c r="E513" s="480"/>
      <c r="F513" s="480"/>
      <c r="G513" s="480"/>
      <c r="H513" s="480"/>
      <c r="I513" s="480"/>
      <c r="J513" s="480"/>
      <c r="K513" s="480"/>
      <c r="L513" s="73"/>
      <c r="M513" s="73"/>
    </row>
    <row r="514" spans="2:13" ht="21" customHeight="1" outlineLevel="1">
      <c r="B514" s="73"/>
      <c r="C514" s="480"/>
      <c r="D514" s="480"/>
      <c r="E514" s="480"/>
      <c r="F514" s="480"/>
      <c r="G514" s="480"/>
      <c r="H514" s="480"/>
      <c r="I514" s="480"/>
      <c r="J514" s="480"/>
      <c r="K514" s="480"/>
      <c r="L514" s="73"/>
      <c r="M514" s="73"/>
    </row>
    <row r="515" spans="2:13" ht="21" customHeight="1" outlineLevel="1">
      <c r="B515" s="73"/>
      <c r="C515" s="480"/>
      <c r="D515" s="480"/>
      <c r="E515" s="480"/>
      <c r="F515" s="480"/>
      <c r="G515" s="480"/>
      <c r="H515" s="480"/>
      <c r="I515" s="480"/>
      <c r="J515" s="480"/>
      <c r="K515" s="480"/>
      <c r="L515" s="73"/>
      <c r="M515" s="73"/>
    </row>
    <row r="516" spans="2:13" ht="21" customHeight="1" outlineLevel="1">
      <c r="B516" s="73"/>
      <c r="C516" s="480"/>
      <c r="D516" s="480"/>
      <c r="E516" s="480"/>
      <c r="F516" s="480"/>
      <c r="G516" s="480"/>
      <c r="H516" s="480"/>
      <c r="I516" s="480"/>
      <c r="J516" s="480"/>
      <c r="K516" s="480"/>
      <c r="L516" s="73"/>
      <c r="M516" s="73"/>
    </row>
    <row r="517" spans="2:13" ht="21" customHeight="1" outlineLevel="1">
      <c r="B517" s="73"/>
      <c r="C517" s="134"/>
      <c r="D517" s="73"/>
      <c r="E517" s="134"/>
      <c r="F517" s="73"/>
      <c r="G517" s="73"/>
      <c r="H517" s="73"/>
      <c r="I517" s="135"/>
      <c r="J517" s="136"/>
      <c r="K517" s="137"/>
      <c r="L517" s="73"/>
      <c r="M517" s="73"/>
    </row>
    <row r="518" spans="2:13" ht="21" customHeight="1" outlineLevel="1">
      <c r="B518" s="73"/>
      <c r="C518" s="133" t="s">
        <v>511</v>
      </c>
      <c r="D518" s="73"/>
      <c r="E518" s="134"/>
      <c r="F518" s="73"/>
      <c r="G518" s="73"/>
      <c r="H518" s="73"/>
      <c r="I518" s="135"/>
      <c r="J518" s="136"/>
      <c r="K518" s="137"/>
      <c r="L518" s="73"/>
      <c r="M518" s="73"/>
    </row>
    <row r="519" spans="2:13" ht="21" customHeight="1" outlineLevel="1">
      <c r="B519" s="73"/>
      <c r="C519" s="73"/>
      <c r="D519" s="73"/>
      <c r="E519" s="83"/>
      <c r="F519" s="73"/>
      <c r="G519" s="73"/>
      <c r="H519" s="73"/>
      <c r="I519" s="73"/>
      <c r="J519" s="73"/>
      <c r="K519" s="73"/>
      <c r="L519" s="73"/>
      <c r="M519" s="73"/>
    </row>
    <row r="520" spans="2:13" ht="21" customHeight="1" outlineLevel="1">
      <c r="B520" s="73"/>
      <c r="C520" s="495" t="s">
        <v>563</v>
      </c>
      <c r="D520" s="495"/>
      <c r="E520" s="495"/>
      <c r="F520" s="495"/>
      <c r="G520" s="495"/>
      <c r="H520" s="495"/>
      <c r="I520" s="495"/>
      <c r="J520" s="495"/>
      <c r="K520" s="495"/>
      <c r="L520" s="73"/>
      <c r="M520" s="73"/>
    </row>
    <row r="521" spans="2:13" ht="21" customHeight="1" outlineLevel="1">
      <c r="B521" s="73"/>
      <c r="C521" s="495"/>
      <c r="D521" s="495"/>
      <c r="E521" s="495"/>
      <c r="F521" s="495"/>
      <c r="G521" s="495"/>
      <c r="H521" s="495"/>
      <c r="I521" s="495"/>
      <c r="J521" s="495"/>
      <c r="K521" s="495"/>
      <c r="L521" s="73"/>
      <c r="M521" s="73"/>
    </row>
    <row r="522" spans="2:13" ht="21" customHeight="1" outlineLevel="1">
      <c r="B522" s="73"/>
      <c r="C522" s="495"/>
      <c r="D522" s="495"/>
      <c r="E522" s="495"/>
      <c r="F522" s="495"/>
      <c r="G522" s="495"/>
      <c r="H522" s="495"/>
      <c r="I522" s="495"/>
      <c r="J522" s="495"/>
      <c r="K522" s="495"/>
      <c r="L522" s="73"/>
      <c r="M522" s="73"/>
    </row>
    <row r="523" spans="2:13" ht="21" customHeight="1" outlineLevel="1">
      <c r="B523" s="73"/>
      <c r="C523" s="495"/>
      <c r="D523" s="495"/>
      <c r="E523" s="495"/>
      <c r="F523" s="495"/>
      <c r="G523" s="495"/>
      <c r="H523" s="495"/>
      <c r="I523" s="495"/>
      <c r="J523" s="495"/>
      <c r="K523" s="495"/>
      <c r="L523" s="73"/>
      <c r="M523" s="73"/>
    </row>
    <row r="524" spans="2:13" ht="21" customHeight="1" outlineLevel="1">
      <c r="B524" s="73"/>
      <c r="C524" s="495"/>
      <c r="D524" s="495"/>
      <c r="E524" s="495"/>
      <c r="F524" s="495"/>
      <c r="G524" s="495"/>
      <c r="H524" s="495"/>
      <c r="I524" s="495"/>
      <c r="J524" s="495"/>
      <c r="K524" s="495"/>
      <c r="L524" s="73"/>
      <c r="M524" s="73"/>
    </row>
    <row r="525" spans="2:13" ht="21" customHeight="1" outlineLevel="1">
      <c r="B525" s="73"/>
      <c r="C525" s="495"/>
      <c r="D525" s="495"/>
      <c r="E525" s="495"/>
      <c r="F525" s="495"/>
      <c r="G525" s="495"/>
      <c r="H525" s="495"/>
      <c r="I525" s="495"/>
      <c r="J525" s="495"/>
      <c r="K525" s="495"/>
      <c r="L525" s="73"/>
      <c r="M525" s="73"/>
    </row>
    <row r="526" spans="2:13" ht="21" customHeight="1" outlineLevel="1">
      <c r="B526" s="73"/>
      <c r="C526" s="495"/>
      <c r="D526" s="495"/>
      <c r="E526" s="495"/>
      <c r="F526" s="495"/>
      <c r="G526" s="495"/>
      <c r="H526" s="495"/>
      <c r="I526" s="495"/>
      <c r="J526" s="495"/>
      <c r="K526" s="495"/>
      <c r="L526" s="73"/>
      <c r="M526" s="73"/>
    </row>
    <row r="527" spans="2:13" ht="21" customHeight="1" outlineLevel="1">
      <c r="B527" s="73"/>
      <c r="C527" s="495"/>
      <c r="D527" s="495"/>
      <c r="E527" s="495"/>
      <c r="F527" s="495"/>
      <c r="G527" s="495"/>
      <c r="H527" s="495"/>
      <c r="I527" s="495"/>
      <c r="J527" s="495"/>
      <c r="K527" s="495"/>
      <c r="L527" s="73"/>
      <c r="M527" s="73"/>
    </row>
    <row r="528" spans="2:13" ht="21" customHeight="1" outlineLevel="1">
      <c r="B528" s="73"/>
      <c r="C528" s="495"/>
      <c r="D528" s="495"/>
      <c r="E528" s="495"/>
      <c r="F528" s="495"/>
      <c r="G528" s="495"/>
      <c r="H528" s="495"/>
      <c r="I528" s="495"/>
      <c r="J528" s="495"/>
      <c r="K528" s="495"/>
      <c r="L528" s="73"/>
      <c r="M528" s="73"/>
    </row>
    <row r="529" spans="2:13" ht="21" customHeight="1" outlineLevel="1">
      <c r="B529" s="73"/>
      <c r="C529" s="495"/>
      <c r="D529" s="495"/>
      <c r="E529" s="495"/>
      <c r="F529" s="495"/>
      <c r="G529" s="495"/>
      <c r="H529" s="495"/>
      <c r="I529" s="495"/>
      <c r="J529" s="495"/>
      <c r="K529" s="495"/>
      <c r="L529" s="73"/>
      <c r="M529" s="73"/>
    </row>
    <row r="530" spans="2:13" ht="21" customHeight="1" outlineLevel="1">
      <c r="B530" s="73"/>
      <c r="C530" s="495"/>
      <c r="D530" s="495"/>
      <c r="E530" s="495"/>
      <c r="F530" s="495"/>
      <c r="G530" s="495"/>
      <c r="H530" s="495"/>
      <c r="I530" s="495"/>
      <c r="J530" s="495"/>
      <c r="K530" s="495"/>
      <c r="L530" s="73"/>
      <c r="M530" s="73"/>
    </row>
    <row r="531" spans="2:13" ht="21" customHeight="1" outlineLevel="1">
      <c r="B531" s="73"/>
      <c r="C531" s="495"/>
      <c r="D531" s="495"/>
      <c r="E531" s="495"/>
      <c r="F531" s="495"/>
      <c r="G531" s="495"/>
      <c r="H531" s="495"/>
      <c r="I531" s="495"/>
      <c r="J531" s="495"/>
      <c r="K531" s="495"/>
      <c r="L531" s="73"/>
      <c r="M531" s="73"/>
    </row>
    <row r="532" spans="2:13" ht="21" customHeight="1" outlineLevel="1">
      <c r="B532" s="73"/>
      <c r="C532" s="495"/>
      <c r="D532" s="495"/>
      <c r="E532" s="495"/>
      <c r="F532" s="495"/>
      <c r="G532" s="495"/>
      <c r="H532" s="495"/>
      <c r="I532" s="495"/>
      <c r="J532" s="495"/>
      <c r="K532" s="495"/>
      <c r="L532" s="73"/>
      <c r="M532" s="73"/>
    </row>
    <row r="533" spans="2:13" ht="21" customHeight="1" outlineLevel="1">
      <c r="B533" s="73"/>
      <c r="C533" s="495"/>
      <c r="D533" s="495"/>
      <c r="E533" s="495"/>
      <c r="F533" s="495"/>
      <c r="G533" s="495"/>
      <c r="H533" s="495"/>
      <c r="I533" s="495"/>
      <c r="J533" s="495"/>
      <c r="K533" s="495"/>
      <c r="L533" s="73"/>
      <c r="M533" s="73"/>
    </row>
    <row r="534" spans="2:13" ht="21" customHeight="1" outlineLevel="1">
      <c r="B534" s="73"/>
      <c r="C534" s="495"/>
      <c r="D534" s="495"/>
      <c r="E534" s="495"/>
      <c r="F534" s="495"/>
      <c r="G534" s="495"/>
      <c r="H534" s="495"/>
      <c r="I534" s="495"/>
      <c r="J534" s="495"/>
      <c r="K534" s="495"/>
      <c r="L534" s="73"/>
      <c r="M534" s="73"/>
    </row>
    <row r="535" spans="2:13" ht="21" customHeight="1" outlineLevel="1">
      <c r="B535" s="73"/>
      <c r="C535" s="495"/>
      <c r="D535" s="495"/>
      <c r="E535" s="495"/>
      <c r="F535" s="495"/>
      <c r="G535" s="495"/>
      <c r="H535" s="495"/>
      <c r="I535" s="495"/>
      <c r="J535" s="495"/>
      <c r="K535" s="495"/>
      <c r="L535" s="73"/>
      <c r="M535" s="73"/>
    </row>
    <row r="536" spans="2:13" ht="21" customHeight="1" outlineLevel="1">
      <c r="B536" s="73"/>
      <c r="C536" s="495"/>
      <c r="D536" s="495"/>
      <c r="E536" s="495"/>
      <c r="F536" s="495"/>
      <c r="G536" s="495"/>
      <c r="H536" s="495"/>
      <c r="I536" s="495"/>
      <c r="J536" s="495"/>
      <c r="K536" s="495"/>
      <c r="L536" s="73"/>
      <c r="M536" s="73"/>
    </row>
    <row r="537" spans="2:13" ht="21" customHeight="1" outlineLevel="1">
      <c r="B537" s="73"/>
      <c r="C537" s="495"/>
      <c r="D537" s="495"/>
      <c r="E537" s="495"/>
      <c r="F537" s="495"/>
      <c r="G537" s="495"/>
      <c r="H537" s="495"/>
      <c r="I537" s="495"/>
      <c r="J537" s="495"/>
      <c r="K537" s="495"/>
      <c r="L537" s="73"/>
      <c r="M537" s="73"/>
    </row>
    <row r="538" spans="2:13" ht="21" customHeight="1" outlineLevel="1">
      <c r="B538" s="73"/>
      <c r="C538" s="134"/>
      <c r="D538" s="73"/>
      <c r="E538" s="134"/>
      <c r="F538" s="73"/>
      <c r="G538" s="73"/>
      <c r="H538" s="73"/>
      <c r="I538" s="135"/>
      <c r="J538" s="136"/>
      <c r="K538" s="137"/>
      <c r="L538" s="73"/>
      <c r="M538" s="73"/>
    </row>
    <row r="539" spans="2:13" ht="20.25" customHeight="1">
      <c r="B539" s="73"/>
      <c r="C539" s="134"/>
      <c r="D539" s="73"/>
      <c r="E539" s="134"/>
      <c r="F539" s="73"/>
      <c r="G539" s="73"/>
      <c r="H539" s="73"/>
      <c r="I539" s="135"/>
      <c r="J539" s="136"/>
      <c r="K539" s="137"/>
      <c r="L539" s="73"/>
      <c r="M539" s="73"/>
    </row>
    <row r="540" spans="2:13" ht="24" customHeight="1">
      <c r="B540" s="73"/>
      <c r="C540" s="84" t="s">
        <v>97</v>
      </c>
      <c r="D540" s="81"/>
      <c r="E540" s="84" t="s">
        <v>98</v>
      </c>
      <c r="F540" s="73"/>
      <c r="G540" s="85" t="s">
        <v>430</v>
      </c>
      <c r="H540" s="73"/>
      <c r="J540" s="73"/>
      <c r="K540" s="73"/>
      <c r="L540" s="73"/>
      <c r="M540" s="73"/>
    </row>
    <row r="541" spans="2:13" ht="21" customHeight="1" outlineLevel="1">
      <c r="B541" s="73"/>
      <c r="C541" s="83"/>
      <c r="D541" s="73"/>
      <c r="E541" s="83"/>
      <c r="F541" s="73"/>
      <c r="G541" s="73"/>
      <c r="H541" s="73"/>
      <c r="I541" s="73"/>
      <c r="J541" s="73"/>
      <c r="K541" s="73"/>
      <c r="L541" s="73"/>
      <c r="M541" s="73"/>
    </row>
    <row r="542" spans="2:13" ht="21.75" customHeight="1" outlineLevel="1">
      <c r="B542" s="73"/>
      <c r="C542" s="86" t="s">
        <v>431</v>
      </c>
      <c r="D542" s="73"/>
      <c r="E542" s="87"/>
      <c r="F542" s="73"/>
      <c r="G542" s="73"/>
      <c r="H542" s="73"/>
      <c r="I542" s="73"/>
      <c r="J542" s="73"/>
      <c r="K542" s="73"/>
      <c r="L542" s="73"/>
      <c r="M542" s="73"/>
    </row>
    <row r="543" spans="2:13" ht="21" customHeight="1" outlineLevel="1">
      <c r="B543" s="73"/>
      <c r="C543" s="88"/>
      <c r="D543" s="73"/>
      <c r="E543" s="87"/>
      <c r="F543" s="73"/>
      <c r="G543" s="73"/>
      <c r="H543" s="73"/>
      <c r="I543" s="73"/>
      <c r="J543" s="73"/>
      <c r="K543" s="73"/>
      <c r="L543" s="73"/>
      <c r="M543" s="73"/>
    </row>
    <row r="544" spans="2:13" ht="21" customHeight="1" outlineLevel="1">
      <c r="B544" s="73"/>
      <c r="C544" s="89"/>
      <c r="D544" s="73"/>
      <c r="E544" s="89"/>
      <c r="F544" s="73"/>
      <c r="G544" s="73"/>
      <c r="H544" s="73"/>
      <c r="I544" s="73"/>
      <c r="J544" s="73"/>
      <c r="K544" s="73"/>
      <c r="L544" s="73"/>
      <c r="M544" s="73"/>
    </row>
    <row r="545" spans="2:13" outlineLevel="1">
      <c r="B545" s="73"/>
      <c r="C545" s="90" t="s">
        <v>36</v>
      </c>
      <c r="D545" s="89"/>
      <c r="E545" s="90" t="s">
        <v>432</v>
      </c>
      <c r="F545" s="89"/>
      <c r="G545" s="91" t="s">
        <v>433</v>
      </c>
      <c r="H545" s="73"/>
      <c r="I545" s="90" t="s">
        <v>434</v>
      </c>
      <c r="J545" s="73"/>
      <c r="K545" s="73"/>
      <c r="L545" s="89"/>
      <c r="M545" s="73"/>
    </row>
    <row r="546" spans="2:13" ht="36.75" customHeight="1" outlineLevel="1">
      <c r="B546" s="73"/>
      <c r="C546" s="92" t="s">
        <v>556</v>
      </c>
      <c r="D546" s="73"/>
      <c r="E546" s="93" t="s">
        <v>558</v>
      </c>
      <c r="F546" s="73"/>
      <c r="G546" s="94" t="s">
        <v>1122</v>
      </c>
      <c r="H546" s="73"/>
      <c r="I546" s="92" t="s">
        <v>438</v>
      </c>
      <c r="J546" s="73"/>
      <c r="K546" s="73"/>
      <c r="L546" s="73"/>
      <c r="M546" s="73"/>
    </row>
    <row r="547" spans="2:13" ht="21" customHeight="1" outlineLevel="1">
      <c r="B547" s="73"/>
      <c r="C547" s="89"/>
      <c r="D547" s="73"/>
      <c r="E547" s="73"/>
      <c r="F547" s="73"/>
      <c r="G547" s="73"/>
      <c r="H547" s="73"/>
      <c r="I547" s="73"/>
      <c r="J547" s="73"/>
      <c r="K547" s="73"/>
      <c r="L547" s="73"/>
      <c r="M547" s="73"/>
    </row>
    <row r="548" spans="2:13" ht="36" outlineLevel="1">
      <c r="B548" s="73"/>
      <c r="C548" s="95" t="s">
        <v>439</v>
      </c>
      <c r="D548" s="89"/>
      <c r="E548" s="95" t="s">
        <v>440</v>
      </c>
      <c r="F548" s="89"/>
      <c r="G548" s="95" t="s">
        <v>441</v>
      </c>
      <c r="H548" s="73"/>
      <c r="I548" s="95" t="s">
        <v>442</v>
      </c>
      <c r="J548" s="89"/>
      <c r="K548" s="73"/>
      <c r="L548" s="73"/>
      <c r="M548" s="73"/>
    </row>
    <row r="549" spans="2:13" ht="36.75" customHeight="1" outlineLevel="1">
      <c r="B549" s="73"/>
      <c r="C549" s="94" t="s">
        <v>564</v>
      </c>
      <c r="D549" s="89"/>
      <c r="E549" s="94" t="s">
        <v>564</v>
      </c>
      <c r="F549" s="89"/>
      <c r="G549" s="94" t="s">
        <v>560</v>
      </c>
      <c r="H549" s="73"/>
      <c r="I549" s="150" t="s">
        <v>565</v>
      </c>
      <c r="J549" s="89"/>
      <c r="K549" s="73"/>
      <c r="L549" s="73"/>
      <c r="M549" s="73"/>
    </row>
    <row r="550" spans="2:13" ht="21" customHeight="1" outlineLevel="1">
      <c r="B550" s="73"/>
      <c r="C550" s="89"/>
      <c r="D550" s="89"/>
      <c r="E550" s="89"/>
      <c r="F550" s="89"/>
      <c r="G550" s="73"/>
      <c r="H550" s="73"/>
      <c r="I550" s="73"/>
      <c r="J550" s="89"/>
      <c r="K550" s="73"/>
      <c r="L550" s="73"/>
      <c r="M550" s="73"/>
    </row>
    <row r="551" spans="2:13" ht="21.75" customHeight="1" outlineLevel="1">
      <c r="B551" s="73"/>
      <c r="C551" s="86" t="s">
        <v>445</v>
      </c>
      <c r="D551" s="73"/>
      <c r="E551" s="98"/>
      <c r="F551" s="99"/>
      <c r="G551" s="99"/>
      <c r="H551" s="99"/>
      <c r="I551" s="99"/>
      <c r="J551" s="99"/>
      <c r="K551" s="99"/>
      <c r="L551" s="73"/>
      <c r="M551" s="73"/>
    </row>
    <row r="552" spans="2:13" ht="21" customHeight="1" outlineLevel="1">
      <c r="B552" s="73"/>
      <c r="C552" s="73"/>
      <c r="D552" s="73"/>
      <c r="E552" s="100"/>
      <c r="F552" s="101"/>
      <c r="G552" s="100"/>
      <c r="H552" s="101"/>
      <c r="I552" s="100"/>
      <c r="J552" s="102"/>
      <c r="K552" s="100"/>
      <c r="L552" s="73"/>
      <c r="M552" s="73"/>
    </row>
    <row r="553" spans="2:13" ht="21" customHeight="1" outlineLevel="1">
      <c r="B553" s="73"/>
      <c r="C553" s="73"/>
      <c r="D553" s="73"/>
      <c r="E553" s="100">
        <v>2024</v>
      </c>
      <c r="F553" s="101"/>
      <c r="G553" s="100">
        <v>2025</v>
      </c>
      <c r="H553" s="101"/>
      <c r="I553" s="100">
        <v>2026</v>
      </c>
      <c r="J553" s="102"/>
      <c r="K553" s="100" t="s">
        <v>446</v>
      </c>
      <c r="L553" s="73"/>
      <c r="M553" s="73"/>
    </row>
    <row r="554" spans="2:13" outlineLevel="1">
      <c r="B554" s="73"/>
      <c r="C554" s="95" t="s">
        <v>447</v>
      </c>
      <c r="D554" s="103"/>
      <c r="E554" s="104">
        <f>E555+E556</f>
        <v>0</v>
      </c>
      <c r="F554" s="103"/>
      <c r="G554" s="104">
        <f>G555+G556</f>
        <v>0</v>
      </c>
      <c r="H554" s="73"/>
      <c r="I554" s="104">
        <f>I555+I556</f>
        <v>0</v>
      </c>
      <c r="J554" s="103"/>
      <c r="K554" s="104">
        <f>K555+K556</f>
        <v>0</v>
      </c>
      <c r="L554" s="103"/>
      <c r="M554" s="73"/>
    </row>
    <row r="555" spans="2:13" ht="21" customHeight="1" outlineLevel="1">
      <c r="B555" s="73"/>
      <c r="C555" s="90" t="s">
        <v>448</v>
      </c>
      <c r="D555" s="103"/>
      <c r="E555" s="105">
        <v>0</v>
      </c>
      <c r="F555" s="106"/>
      <c r="G555" s="105">
        <v>0</v>
      </c>
      <c r="H555" s="73"/>
      <c r="I555" s="105">
        <v>0</v>
      </c>
      <c r="J555" s="103"/>
      <c r="K555" s="107">
        <f>E555+G555+I555</f>
        <v>0</v>
      </c>
      <c r="L555" s="103"/>
      <c r="M555" s="73"/>
    </row>
    <row r="556" spans="2:13" ht="21.75" customHeight="1" outlineLevel="1">
      <c r="B556" s="73"/>
      <c r="C556" s="90" t="s">
        <v>449</v>
      </c>
      <c r="D556" s="103"/>
      <c r="E556" s="105">
        <v>0</v>
      </c>
      <c r="F556" s="106"/>
      <c r="G556" s="105">
        <v>0</v>
      </c>
      <c r="H556" s="73"/>
      <c r="I556" s="105">
        <v>0</v>
      </c>
      <c r="J556" s="103"/>
      <c r="K556" s="107">
        <f>E556+G556+I556</f>
        <v>0</v>
      </c>
      <c r="L556" s="103"/>
      <c r="M556" s="73"/>
    </row>
    <row r="557" spans="2:13" outlineLevel="1">
      <c r="B557" s="73"/>
      <c r="C557" s="95" t="s">
        <v>450</v>
      </c>
      <c r="D557" s="103"/>
      <c r="E557" s="104">
        <f>E558+E559</f>
        <v>0</v>
      </c>
      <c r="F557" s="103"/>
      <c r="G557" s="104">
        <f>G558+G559</f>
        <v>0</v>
      </c>
      <c r="H557" s="73"/>
      <c r="I557" s="104">
        <f>I558+I559</f>
        <v>0</v>
      </c>
      <c r="J557" s="103"/>
      <c r="K557" s="104">
        <f>K558+K559</f>
        <v>0</v>
      </c>
      <c r="L557" s="103"/>
      <c r="M557" s="73"/>
    </row>
    <row r="558" spans="2:13" ht="21" customHeight="1" outlineLevel="1">
      <c r="B558" s="73"/>
      <c r="C558" s="90" t="s">
        <v>451</v>
      </c>
      <c r="D558" s="103"/>
      <c r="E558" s="105">
        <v>0</v>
      </c>
      <c r="F558" s="106"/>
      <c r="G558" s="105">
        <v>0</v>
      </c>
      <c r="H558" s="73"/>
      <c r="I558" s="105">
        <v>0</v>
      </c>
      <c r="J558" s="103"/>
      <c r="K558" s="107">
        <f>E558+G558+I558</f>
        <v>0</v>
      </c>
      <c r="L558" s="103"/>
      <c r="M558" s="73"/>
    </row>
    <row r="559" spans="2:13" ht="21" customHeight="1" outlineLevel="1">
      <c r="B559" s="73"/>
      <c r="C559" s="90" t="s">
        <v>452</v>
      </c>
      <c r="D559" s="103"/>
      <c r="E559" s="105">
        <v>0</v>
      </c>
      <c r="F559" s="106"/>
      <c r="G559" s="105">
        <v>0</v>
      </c>
      <c r="H559" s="73"/>
      <c r="I559" s="105">
        <v>0</v>
      </c>
      <c r="J559" s="103"/>
      <c r="K559" s="107">
        <f>E559+G559+I559</f>
        <v>0</v>
      </c>
      <c r="L559" s="103"/>
      <c r="M559" s="73"/>
    </row>
    <row r="560" spans="2:13" ht="21" customHeight="1" outlineLevel="1">
      <c r="B560" s="73"/>
      <c r="C560" s="95" t="s">
        <v>453</v>
      </c>
      <c r="D560" s="103"/>
      <c r="E560" s="104">
        <f>E561+E562</f>
        <v>46</v>
      </c>
      <c r="F560" s="103"/>
      <c r="G560" s="104">
        <f>G561+G562</f>
        <v>48</v>
      </c>
      <c r="H560" s="73"/>
      <c r="I560" s="104">
        <f>I561+I562</f>
        <v>50</v>
      </c>
      <c r="J560" s="103"/>
      <c r="K560" s="104">
        <f>K561+K562</f>
        <v>144</v>
      </c>
      <c r="L560" s="103"/>
      <c r="M560" s="73"/>
    </row>
    <row r="561" spans="2:13" ht="21" customHeight="1" outlineLevel="1">
      <c r="B561" s="73"/>
      <c r="C561" s="90" t="s">
        <v>454</v>
      </c>
      <c r="D561" s="103"/>
      <c r="E561" s="105">
        <v>0</v>
      </c>
      <c r="F561" s="106"/>
      <c r="G561" s="105">
        <v>0</v>
      </c>
      <c r="H561" s="73"/>
      <c r="I561" s="105">
        <v>0</v>
      </c>
      <c r="J561" s="103"/>
      <c r="K561" s="107">
        <f>E561+G561+I561</f>
        <v>0</v>
      </c>
      <c r="L561" s="103"/>
      <c r="M561" s="73"/>
    </row>
    <row r="562" spans="2:13" ht="21" customHeight="1" outlineLevel="1">
      <c r="B562" s="73"/>
      <c r="C562" s="90" t="s">
        <v>455</v>
      </c>
      <c r="D562" s="103"/>
      <c r="E562" s="105">
        <v>46</v>
      </c>
      <c r="F562" s="106"/>
      <c r="G562" s="105">
        <v>48</v>
      </c>
      <c r="H562" s="73"/>
      <c r="I562" s="105">
        <v>50</v>
      </c>
      <c r="J562" s="103"/>
      <c r="K562" s="107">
        <f>E562+G562+I562</f>
        <v>144</v>
      </c>
      <c r="L562" s="103"/>
      <c r="M562" s="73"/>
    </row>
    <row r="563" spans="2:13" ht="21" customHeight="1" outlineLevel="1">
      <c r="B563" s="73"/>
      <c r="C563" s="95" t="s">
        <v>456</v>
      </c>
      <c r="D563" s="103"/>
      <c r="E563" s="104">
        <f>E564+E565</f>
        <v>0</v>
      </c>
      <c r="F563" s="103"/>
      <c r="G563" s="104">
        <f>G564+G565</f>
        <v>0</v>
      </c>
      <c r="H563" s="73"/>
      <c r="I563" s="104">
        <f>I564+I565</f>
        <v>0</v>
      </c>
      <c r="J563" s="103"/>
      <c r="K563" s="104">
        <f>K564+K565</f>
        <v>0</v>
      </c>
      <c r="L563" s="103"/>
      <c r="M563" s="73"/>
    </row>
    <row r="564" spans="2:13" ht="21" customHeight="1" outlineLevel="1">
      <c r="B564" s="73"/>
      <c r="C564" s="90" t="s">
        <v>457</v>
      </c>
      <c r="D564" s="103"/>
      <c r="E564" s="105">
        <v>0</v>
      </c>
      <c r="F564" s="106"/>
      <c r="G564" s="105">
        <v>0</v>
      </c>
      <c r="H564" s="73"/>
      <c r="I564" s="105">
        <v>0</v>
      </c>
      <c r="J564" s="103"/>
      <c r="K564" s="107">
        <f>E564+G564+I564</f>
        <v>0</v>
      </c>
      <c r="L564" s="103"/>
      <c r="M564" s="73"/>
    </row>
    <row r="565" spans="2:13" ht="21" customHeight="1" outlineLevel="1">
      <c r="B565" s="73"/>
      <c r="C565" s="90" t="s">
        <v>458</v>
      </c>
      <c r="D565" s="103"/>
      <c r="E565" s="105">
        <v>0</v>
      </c>
      <c r="F565" s="106"/>
      <c r="G565" s="105">
        <v>0</v>
      </c>
      <c r="H565" s="73"/>
      <c r="I565" s="105">
        <v>0</v>
      </c>
      <c r="J565" s="103"/>
      <c r="K565" s="107">
        <f>E565+G565+I565</f>
        <v>0</v>
      </c>
      <c r="L565" s="103"/>
      <c r="M565" s="73"/>
    </row>
    <row r="566" spans="2:13" ht="21" customHeight="1" outlineLevel="1">
      <c r="B566" s="73"/>
      <c r="C566" s="90" t="s">
        <v>459</v>
      </c>
      <c r="D566" s="103"/>
      <c r="E566" s="108">
        <f>E554+E557+E560+E563</f>
        <v>46</v>
      </c>
      <c r="F566" s="103"/>
      <c r="G566" s="108">
        <f>G554+G557+G560+G563</f>
        <v>48</v>
      </c>
      <c r="H566" s="73"/>
      <c r="I566" s="108">
        <f>I554+I557+I560+I563</f>
        <v>50</v>
      </c>
      <c r="J566" s="103"/>
      <c r="K566" s="108">
        <f>E566+G566+I566</f>
        <v>144</v>
      </c>
      <c r="L566" s="103"/>
      <c r="M566" s="73"/>
    </row>
    <row r="567" spans="2:13" ht="21" customHeight="1" outlineLevel="1">
      <c r="B567" s="73"/>
      <c r="C567" s="109"/>
      <c r="D567" s="103"/>
      <c r="E567" s="109"/>
      <c r="F567" s="109"/>
      <c r="G567" s="109"/>
      <c r="H567" s="109"/>
      <c r="I567" s="109"/>
      <c r="J567" s="109"/>
      <c r="K567" s="109"/>
      <c r="L567" s="103"/>
      <c r="M567" s="73"/>
    </row>
    <row r="568" spans="2:13" ht="21" customHeight="1" outlineLevel="1">
      <c r="B568" s="73"/>
      <c r="C568" s="103"/>
      <c r="D568" s="89"/>
      <c r="E568" s="103"/>
      <c r="F568" s="89"/>
      <c r="G568" s="73"/>
      <c r="H568" s="73"/>
      <c r="I568" s="73"/>
      <c r="J568" s="89"/>
      <c r="K568" s="73"/>
      <c r="L568" s="89"/>
      <c r="M568" s="73"/>
    </row>
    <row r="569" spans="2:13" ht="21" customHeight="1" outlineLevel="1">
      <c r="B569" s="73"/>
      <c r="C569" s="86" t="s">
        <v>460</v>
      </c>
      <c r="D569" s="73"/>
      <c r="E569" s="99"/>
      <c r="F569" s="99"/>
      <c r="G569" s="99"/>
      <c r="H569" s="99"/>
      <c r="I569" s="99"/>
      <c r="J569" s="99"/>
      <c r="K569" s="99"/>
      <c r="L569" s="89"/>
      <c r="M569" s="73"/>
    </row>
    <row r="570" spans="2:13" ht="21" customHeight="1" outlineLevel="1">
      <c r="B570" s="73"/>
      <c r="C570" s="73"/>
      <c r="D570" s="73"/>
      <c r="E570" s="100"/>
      <c r="F570" s="101"/>
      <c r="G570" s="100"/>
      <c r="H570" s="101"/>
      <c r="I570" s="100"/>
      <c r="J570" s="102"/>
      <c r="K570" s="100"/>
      <c r="L570" s="89"/>
      <c r="M570" s="73"/>
    </row>
    <row r="571" spans="2:13" ht="21" customHeight="1" outlineLevel="1">
      <c r="B571" s="73"/>
      <c r="C571" s="73"/>
      <c r="D571" s="73"/>
      <c r="E571" s="100">
        <v>2024</v>
      </c>
      <c r="F571" s="101"/>
      <c r="G571" s="100">
        <v>2025</v>
      </c>
      <c r="H571" s="101"/>
      <c r="I571" s="100">
        <v>2026</v>
      </c>
      <c r="J571" s="102"/>
      <c r="K571" s="100" t="s">
        <v>407</v>
      </c>
      <c r="L571" s="89"/>
      <c r="M571" s="73"/>
    </row>
    <row r="572" spans="2:13" ht="21" customHeight="1" outlineLevel="1">
      <c r="B572" s="73"/>
      <c r="C572" s="95" t="s">
        <v>461</v>
      </c>
      <c r="D572" s="103"/>
      <c r="E572" s="110">
        <v>0</v>
      </c>
      <c r="F572" s="111"/>
      <c r="G572" s="110">
        <v>0</v>
      </c>
      <c r="H572" s="112"/>
      <c r="I572" s="110">
        <v>0</v>
      </c>
      <c r="J572" s="111"/>
      <c r="K572" s="113">
        <f t="shared" ref="K572:K590" si="8">E572+G572+I572</f>
        <v>0</v>
      </c>
      <c r="L572" s="89"/>
      <c r="M572" s="73"/>
    </row>
    <row r="573" spans="2:13" ht="21" customHeight="1" outlineLevel="1">
      <c r="B573" s="73"/>
      <c r="C573" s="90" t="s">
        <v>462</v>
      </c>
      <c r="D573" s="103"/>
      <c r="E573" s="110">
        <v>0</v>
      </c>
      <c r="F573" s="114"/>
      <c r="G573" s="110">
        <v>0</v>
      </c>
      <c r="H573" s="112"/>
      <c r="I573" s="110">
        <v>0</v>
      </c>
      <c r="J573" s="111"/>
      <c r="K573" s="113">
        <f t="shared" si="8"/>
        <v>0</v>
      </c>
      <c r="L573" s="89"/>
      <c r="M573" s="73"/>
    </row>
    <row r="574" spans="2:13" ht="21" customHeight="1" outlineLevel="1">
      <c r="B574" s="73"/>
      <c r="C574" s="90" t="s">
        <v>463</v>
      </c>
      <c r="D574" s="103"/>
      <c r="E574" s="110">
        <v>0</v>
      </c>
      <c r="F574" s="111"/>
      <c r="G574" s="110">
        <v>0</v>
      </c>
      <c r="H574" s="112"/>
      <c r="I574" s="110">
        <v>0</v>
      </c>
      <c r="J574" s="111"/>
      <c r="K574" s="113">
        <f t="shared" si="8"/>
        <v>0</v>
      </c>
      <c r="L574" s="89"/>
      <c r="M574" s="73"/>
    </row>
    <row r="575" spans="2:13" ht="21.75" customHeight="1" outlineLevel="1">
      <c r="B575" s="73"/>
      <c r="C575" s="90" t="s">
        <v>464</v>
      </c>
      <c r="D575" s="103"/>
      <c r="E575" s="110">
        <v>0</v>
      </c>
      <c r="F575" s="114"/>
      <c r="G575" s="110">
        <v>0</v>
      </c>
      <c r="H575" s="112"/>
      <c r="I575" s="110">
        <v>0</v>
      </c>
      <c r="J575" s="111"/>
      <c r="K575" s="113">
        <f t="shared" si="8"/>
        <v>0</v>
      </c>
      <c r="L575" s="73"/>
      <c r="M575" s="73"/>
    </row>
    <row r="576" spans="2:13" ht="21.75" customHeight="1" outlineLevel="1">
      <c r="B576" s="73"/>
      <c r="C576" s="90" t="s">
        <v>465</v>
      </c>
      <c r="D576" s="103"/>
      <c r="E576" s="110">
        <v>0</v>
      </c>
      <c r="F576" s="114"/>
      <c r="G576" s="110">
        <v>0</v>
      </c>
      <c r="H576" s="112"/>
      <c r="I576" s="110">
        <v>0</v>
      </c>
      <c r="J576" s="111"/>
      <c r="K576" s="113">
        <f t="shared" si="8"/>
        <v>0</v>
      </c>
      <c r="L576" s="73"/>
      <c r="M576" s="73"/>
    </row>
    <row r="577" spans="2:13" ht="21" customHeight="1" outlineLevel="1">
      <c r="B577" s="73"/>
      <c r="C577" s="90" t="s">
        <v>466</v>
      </c>
      <c r="D577" s="103"/>
      <c r="E577" s="110">
        <v>0</v>
      </c>
      <c r="F577" s="111"/>
      <c r="G577" s="110">
        <v>0</v>
      </c>
      <c r="H577" s="112"/>
      <c r="I577" s="110">
        <v>0</v>
      </c>
      <c r="J577" s="111"/>
      <c r="K577" s="113">
        <f t="shared" si="8"/>
        <v>0</v>
      </c>
      <c r="L577" s="73"/>
      <c r="M577" s="73"/>
    </row>
    <row r="578" spans="2:13" ht="21.75" customHeight="1" outlineLevel="1">
      <c r="B578" s="73"/>
      <c r="C578" s="90" t="s">
        <v>467</v>
      </c>
      <c r="D578" s="103"/>
      <c r="E578" s="110">
        <v>0</v>
      </c>
      <c r="F578" s="114"/>
      <c r="G578" s="110">
        <v>0</v>
      </c>
      <c r="H578" s="112"/>
      <c r="I578" s="110">
        <v>0</v>
      </c>
      <c r="J578" s="111"/>
      <c r="K578" s="113">
        <f t="shared" si="8"/>
        <v>0</v>
      </c>
      <c r="L578" s="73"/>
      <c r="M578" s="73"/>
    </row>
    <row r="579" spans="2:13" ht="21.75" customHeight="1" outlineLevel="1">
      <c r="B579" s="73"/>
      <c r="C579" s="90" t="s">
        <v>468</v>
      </c>
      <c r="D579" s="103"/>
      <c r="E579" s="110">
        <v>0</v>
      </c>
      <c r="F579" s="114"/>
      <c r="G579" s="110">
        <v>0</v>
      </c>
      <c r="H579" s="112"/>
      <c r="I579" s="110">
        <v>0</v>
      </c>
      <c r="J579" s="111"/>
      <c r="K579" s="113">
        <f t="shared" si="8"/>
        <v>0</v>
      </c>
      <c r="L579" s="73"/>
      <c r="M579" s="73"/>
    </row>
    <row r="580" spans="2:13" ht="21.75" customHeight="1" outlineLevel="1">
      <c r="B580" s="73"/>
      <c r="C580" s="90" t="s">
        <v>469</v>
      </c>
      <c r="D580" s="103"/>
      <c r="E580" s="110">
        <v>0</v>
      </c>
      <c r="F580" s="114"/>
      <c r="G580" s="110">
        <v>0</v>
      </c>
      <c r="H580" s="112"/>
      <c r="I580" s="110">
        <v>0</v>
      </c>
      <c r="J580" s="111"/>
      <c r="K580" s="113">
        <f t="shared" si="8"/>
        <v>0</v>
      </c>
      <c r="L580" s="73"/>
      <c r="M580" s="73"/>
    </row>
    <row r="581" spans="2:13" ht="21" customHeight="1" outlineLevel="1">
      <c r="B581" s="73"/>
      <c r="C581" s="115" t="s">
        <v>470</v>
      </c>
      <c r="D581" s="103"/>
      <c r="E581" s="110">
        <v>0</v>
      </c>
      <c r="F581" s="114"/>
      <c r="G581" s="110">
        <v>0</v>
      </c>
      <c r="H581" s="112"/>
      <c r="I581" s="110">
        <v>0</v>
      </c>
      <c r="J581" s="111"/>
      <c r="K581" s="113">
        <f t="shared" si="8"/>
        <v>0</v>
      </c>
      <c r="L581" s="116"/>
      <c r="M581" s="73"/>
    </row>
    <row r="582" spans="2:13" ht="21" customHeight="1" outlineLevel="1">
      <c r="B582" s="73"/>
      <c r="C582" s="115" t="s">
        <v>471</v>
      </c>
      <c r="D582" s="103"/>
      <c r="E582" s="110">
        <v>395226.83</v>
      </c>
      <c r="F582" s="114"/>
      <c r="G582" s="110">
        <v>401590.42</v>
      </c>
      <c r="H582" s="112"/>
      <c r="I582" s="110">
        <v>391553.29</v>
      </c>
      <c r="J582" s="111"/>
      <c r="K582" s="113">
        <f t="shared" si="8"/>
        <v>1188370.54</v>
      </c>
      <c r="L582" s="116"/>
      <c r="M582" s="73"/>
    </row>
    <row r="583" spans="2:13" ht="21" customHeight="1" outlineLevel="1">
      <c r="B583" s="73"/>
      <c r="C583" s="115" t="s">
        <v>472</v>
      </c>
      <c r="D583" s="103"/>
      <c r="E583" s="110">
        <v>1128.24</v>
      </c>
      <c r="F583" s="114"/>
      <c r="G583" s="110">
        <v>1128.24</v>
      </c>
      <c r="H583" s="112"/>
      <c r="I583" s="110">
        <v>1128.24</v>
      </c>
      <c r="J583" s="111"/>
      <c r="K583" s="113">
        <f t="shared" si="8"/>
        <v>3384.7200000000003</v>
      </c>
      <c r="L583" s="116"/>
      <c r="M583" s="73"/>
    </row>
    <row r="584" spans="2:13" ht="21" customHeight="1" outlineLevel="1">
      <c r="B584" s="73"/>
      <c r="C584" s="115" t="s">
        <v>473</v>
      </c>
      <c r="D584" s="103"/>
      <c r="E584" s="110">
        <v>0</v>
      </c>
      <c r="F584" s="114"/>
      <c r="G584" s="110">
        <v>0</v>
      </c>
      <c r="H584" s="112"/>
      <c r="I584" s="110">
        <v>0</v>
      </c>
      <c r="J584" s="111"/>
      <c r="K584" s="113">
        <f t="shared" si="8"/>
        <v>0</v>
      </c>
      <c r="L584" s="116"/>
      <c r="M584" s="73"/>
    </row>
    <row r="585" spans="2:13" ht="21" customHeight="1" outlineLevel="1">
      <c r="B585" s="73"/>
      <c r="C585" s="115" t="s">
        <v>474</v>
      </c>
      <c r="D585" s="103"/>
      <c r="E585" s="110">
        <v>0</v>
      </c>
      <c r="F585" s="114"/>
      <c r="G585" s="110">
        <v>0</v>
      </c>
      <c r="H585" s="112"/>
      <c r="I585" s="110">
        <v>0</v>
      </c>
      <c r="J585" s="111"/>
      <c r="K585" s="113">
        <f t="shared" si="8"/>
        <v>0</v>
      </c>
      <c r="L585" s="116"/>
      <c r="M585" s="73"/>
    </row>
    <row r="586" spans="2:13" ht="21" customHeight="1" outlineLevel="1">
      <c r="B586" s="73"/>
      <c r="C586" s="115" t="s">
        <v>475</v>
      </c>
      <c r="D586" s="103"/>
      <c r="E586" s="110">
        <v>0</v>
      </c>
      <c r="F586" s="114"/>
      <c r="G586" s="110">
        <v>0</v>
      </c>
      <c r="H586" s="112"/>
      <c r="I586" s="110">
        <v>0</v>
      </c>
      <c r="J586" s="111"/>
      <c r="K586" s="113">
        <f t="shared" si="8"/>
        <v>0</v>
      </c>
      <c r="L586" s="116"/>
      <c r="M586" s="73"/>
    </row>
    <row r="587" spans="2:13" ht="21" customHeight="1" outlineLevel="1">
      <c r="B587" s="73"/>
      <c r="C587" s="115" t="s">
        <v>476</v>
      </c>
      <c r="D587" s="103"/>
      <c r="E587" s="110">
        <v>0</v>
      </c>
      <c r="F587" s="114"/>
      <c r="G587" s="110">
        <v>0</v>
      </c>
      <c r="H587" s="112"/>
      <c r="I587" s="110">
        <v>0</v>
      </c>
      <c r="J587" s="111"/>
      <c r="K587" s="113">
        <f t="shared" si="8"/>
        <v>0</v>
      </c>
      <c r="L587" s="116"/>
      <c r="M587" s="73"/>
    </row>
    <row r="588" spans="2:13" ht="21" customHeight="1" outlineLevel="1">
      <c r="B588" s="73"/>
      <c r="C588" s="115" t="s">
        <v>477</v>
      </c>
      <c r="D588" s="103"/>
      <c r="E588" s="110">
        <v>0</v>
      </c>
      <c r="F588" s="114"/>
      <c r="G588" s="110">
        <v>0</v>
      </c>
      <c r="H588" s="112"/>
      <c r="I588" s="110">
        <v>0</v>
      </c>
      <c r="J588" s="111"/>
      <c r="K588" s="113">
        <f t="shared" si="8"/>
        <v>0</v>
      </c>
      <c r="L588" s="116"/>
      <c r="M588" s="73"/>
    </row>
    <row r="589" spans="2:13" ht="21" customHeight="1" outlineLevel="1">
      <c r="B589" s="73"/>
      <c r="C589" s="115" t="s">
        <v>478</v>
      </c>
      <c r="D589" s="103"/>
      <c r="E589" s="110">
        <v>0</v>
      </c>
      <c r="F589" s="114"/>
      <c r="G589" s="110">
        <v>0</v>
      </c>
      <c r="H589" s="112"/>
      <c r="I589" s="110">
        <v>0</v>
      </c>
      <c r="J589" s="111"/>
      <c r="K589" s="113">
        <f t="shared" si="8"/>
        <v>0</v>
      </c>
      <c r="L589" s="116"/>
      <c r="M589" s="73"/>
    </row>
    <row r="590" spans="2:13" ht="21" customHeight="1" outlineLevel="1">
      <c r="B590" s="73"/>
      <c r="C590" s="115" t="s">
        <v>479</v>
      </c>
      <c r="D590" s="103"/>
      <c r="E590" s="110">
        <v>0</v>
      </c>
      <c r="F590" s="114"/>
      <c r="G590" s="110">
        <v>0</v>
      </c>
      <c r="H590" s="112"/>
      <c r="I590" s="110">
        <v>0</v>
      </c>
      <c r="J590" s="111"/>
      <c r="K590" s="113">
        <f t="shared" si="8"/>
        <v>0</v>
      </c>
      <c r="L590" s="116"/>
      <c r="M590" s="73"/>
    </row>
    <row r="591" spans="2:13" ht="21.75" customHeight="1" outlineLevel="1">
      <c r="B591" s="73"/>
      <c r="C591" s="90" t="s">
        <v>480</v>
      </c>
      <c r="D591" s="103"/>
      <c r="E591" s="117">
        <f>SUM(E572:E590)</f>
        <v>396355.07</v>
      </c>
      <c r="F591" s="111"/>
      <c r="G591" s="117">
        <f>SUM(G572:G590)</f>
        <v>402718.66</v>
      </c>
      <c r="H591" s="112"/>
      <c r="I591" s="117">
        <f>SUM(I572:I590)</f>
        <v>392681.52999999997</v>
      </c>
      <c r="J591" s="111"/>
      <c r="K591" s="117">
        <f>SUM(K572:K590)</f>
        <v>1191755.26</v>
      </c>
      <c r="L591" s="89"/>
      <c r="M591" s="73"/>
    </row>
    <row r="592" spans="2:13" ht="21" customHeight="1" outlineLevel="1">
      <c r="B592" s="73"/>
      <c r="C592" s="109"/>
      <c r="D592" s="103"/>
      <c r="E592" s="73"/>
      <c r="F592" s="73"/>
      <c r="G592" s="73"/>
      <c r="H592" s="73"/>
      <c r="I592" s="73"/>
      <c r="J592" s="73"/>
      <c r="K592" s="73"/>
      <c r="L592" s="89"/>
      <c r="M592" s="73"/>
    </row>
    <row r="593" spans="2:13" ht="21" customHeight="1" outlineLevel="1">
      <c r="B593" s="73"/>
      <c r="C593" s="73"/>
      <c r="D593" s="73"/>
      <c r="E593" s="100">
        <v>2024</v>
      </c>
      <c r="F593" s="101"/>
      <c r="G593" s="100">
        <v>2025</v>
      </c>
      <c r="H593" s="101"/>
      <c r="I593" s="100">
        <v>2026</v>
      </c>
      <c r="J593" s="102"/>
      <c r="K593" s="100" t="s">
        <v>407</v>
      </c>
      <c r="L593" s="89"/>
      <c r="M593" s="73"/>
    </row>
    <row r="594" spans="2:13" ht="21" customHeight="1" outlineLevel="1">
      <c r="B594" s="73"/>
      <c r="C594" s="95" t="s">
        <v>481</v>
      </c>
      <c r="D594" s="103"/>
      <c r="E594" s="110">
        <v>0</v>
      </c>
      <c r="F594" s="111"/>
      <c r="G594" s="110">
        <v>0</v>
      </c>
      <c r="H594" s="112"/>
      <c r="I594" s="110">
        <v>0</v>
      </c>
      <c r="J594" s="111"/>
      <c r="K594" s="113">
        <f t="shared" ref="K594:K602" si="9">E594+G594+I594</f>
        <v>0</v>
      </c>
      <c r="L594" s="89"/>
      <c r="M594" s="73"/>
    </row>
    <row r="595" spans="2:13" ht="21" customHeight="1" outlineLevel="1">
      <c r="B595" s="73"/>
      <c r="C595" s="90" t="s">
        <v>482</v>
      </c>
      <c r="D595" s="103"/>
      <c r="E595" s="110">
        <v>0</v>
      </c>
      <c r="F595" s="114"/>
      <c r="G595" s="110">
        <v>0</v>
      </c>
      <c r="H595" s="112"/>
      <c r="I595" s="110">
        <v>0</v>
      </c>
      <c r="J595" s="111"/>
      <c r="K595" s="113">
        <f t="shared" si="9"/>
        <v>0</v>
      </c>
      <c r="L595" s="89"/>
      <c r="M595" s="73"/>
    </row>
    <row r="596" spans="2:13" ht="21" customHeight="1" outlineLevel="1">
      <c r="B596" s="73"/>
      <c r="C596" s="90" t="s">
        <v>483</v>
      </c>
      <c r="D596" s="103"/>
      <c r="E596" s="110">
        <v>0</v>
      </c>
      <c r="F596" s="114"/>
      <c r="G596" s="110">
        <v>0</v>
      </c>
      <c r="H596" s="112"/>
      <c r="I596" s="110">
        <v>0</v>
      </c>
      <c r="J596" s="111"/>
      <c r="K596" s="113">
        <f t="shared" si="9"/>
        <v>0</v>
      </c>
      <c r="L596" s="73"/>
      <c r="M596" s="73"/>
    </row>
    <row r="597" spans="2:13" ht="21" customHeight="1" outlineLevel="1">
      <c r="B597" s="73"/>
      <c r="C597" s="90" t="s">
        <v>484</v>
      </c>
      <c r="D597" s="103"/>
      <c r="E597" s="110">
        <v>0</v>
      </c>
      <c r="F597" s="111"/>
      <c r="G597" s="110">
        <v>0</v>
      </c>
      <c r="H597" s="112"/>
      <c r="I597" s="110">
        <v>0</v>
      </c>
      <c r="J597" s="111"/>
      <c r="K597" s="113">
        <f t="shared" si="9"/>
        <v>0</v>
      </c>
      <c r="L597" s="89"/>
      <c r="M597" s="73"/>
    </row>
    <row r="598" spans="2:13" ht="21" customHeight="1" outlineLevel="1">
      <c r="B598" s="73"/>
      <c r="C598" s="90" t="s">
        <v>485</v>
      </c>
      <c r="D598" s="103"/>
      <c r="E598" s="110">
        <v>1128.24</v>
      </c>
      <c r="F598" s="114"/>
      <c r="G598" s="110">
        <v>1128.24</v>
      </c>
      <c r="H598" s="112"/>
      <c r="I598" s="110">
        <v>1128.24</v>
      </c>
      <c r="J598" s="111"/>
      <c r="K598" s="113">
        <f t="shared" si="9"/>
        <v>3384.7200000000003</v>
      </c>
      <c r="L598" s="116"/>
      <c r="M598" s="73"/>
    </row>
    <row r="599" spans="2:13" ht="21" customHeight="1" outlineLevel="1">
      <c r="B599" s="73"/>
      <c r="C599" s="90" t="s">
        <v>486</v>
      </c>
      <c r="D599" s="103"/>
      <c r="E599" s="110">
        <v>395226.83</v>
      </c>
      <c r="F599" s="114"/>
      <c r="G599" s="110">
        <v>401590.42</v>
      </c>
      <c r="H599" s="112"/>
      <c r="I599" s="110">
        <v>391553.29</v>
      </c>
      <c r="J599" s="111"/>
      <c r="K599" s="113">
        <f t="shared" si="9"/>
        <v>1188370.54</v>
      </c>
      <c r="L599" s="116"/>
      <c r="M599" s="73"/>
    </row>
    <row r="600" spans="2:13" ht="21" customHeight="1" outlineLevel="1">
      <c r="B600" s="73"/>
      <c r="C600" s="90" t="s">
        <v>487</v>
      </c>
      <c r="D600" s="103"/>
      <c r="E600" s="110">
        <v>0</v>
      </c>
      <c r="F600" s="114"/>
      <c r="G600" s="110">
        <v>0</v>
      </c>
      <c r="H600" s="112"/>
      <c r="I600" s="110">
        <v>0</v>
      </c>
      <c r="J600" s="111"/>
      <c r="K600" s="113">
        <f t="shared" si="9"/>
        <v>0</v>
      </c>
      <c r="L600" s="116"/>
      <c r="M600" s="73"/>
    </row>
    <row r="601" spans="2:13" ht="21" customHeight="1" outlineLevel="1">
      <c r="B601" s="73"/>
      <c r="C601" s="90" t="s">
        <v>488</v>
      </c>
      <c r="D601" s="103"/>
      <c r="E601" s="110">
        <v>0</v>
      </c>
      <c r="F601" s="114"/>
      <c r="G601" s="110">
        <v>0</v>
      </c>
      <c r="H601" s="112"/>
      <c r="I601" s="110">
        <v>0</v>
      </c>
      <c r="J601" s="111"/>
      <c r="K601" s="113">
        <f t="shared" si="9"/>
        <v>0</v>
      </c>
      <c r="L601" s="116"/>
      <c r="M601" s="73"/>
    </row>
    <row r="602" spans="2:13" ht="21.75" customHeight="1" outlineLevel="1">
      <c r="B602" s="73"/>
      <c r="C602" s="90" t="s">
        <v>480</v>
      </c>
      <c r="D602" s="103"/>
      <c r="E602" s="117">
        <f>SUM(E594:E601)</f>
        <v>396355.07</v>
      </c>
      <c r="F602" s="111"/>
      <c r="G602" s="117">
        <f>SUM(G594:G601)</f>
        <v>402718.66</v>
      </c>
      <c r="H602" s="112"/>
      <c r="I602" s="117">
        <f>SUM(I594:I601)</f>
        <v>392681.52999999997</v>
      </c>
      <c r="J602" s="111"/>
      <c r="K602" s="117">
        <f t="shared" si="9"/>
        <v>1191755.26</v>
      </c>
      <c r="L602" s="89"/>
      <c r="M602" s="73"/>
    </row>
    <row r="603" spans="2:13" ht="21" customHeight="1" outlineLevel="1">
      <c r="B603" s="73"/>
      <c r="C603" s="89"/>
      <c r="D603" s="103"/>
      <c r="E603" s="89"/>
      <c r="F603" s="89"/>
      <c r="G603" s="89"/>
      <c r="H603" s="89"/>
      <c r="I603" s="89"/>
      <c r="J603" s="89"/>
      <c r="K603" s="89"/>
      <c r="L603" s="89"/>
      <c r="M603" s="73"/>
    </row>
    <row r="604" spans="2:13" ht="36" outlineLevel="1">
      <c r="B604" s="73"/>
      <c r="C604" s="93" t="s">
        <v>490</v>
      </c>
      <c r="D604" s="89"/>
      <c r="E604" s="93" t="str">
        <f>IF(K575&gt;0,"Si","No")</f>
        <v>No</v>
      </c>
      <c r="F604" s="89"/>
      <c r="G604" s="89"/>
      <c r="H604" s="89"/>
      <c r="I604" s="89"/>
      <c r="J604" s="89"/>
      <c r="K604" s="89"/>
      <c r="L604" s="89"/>
      <c r="M604" s="73"/>
    </row>
    <row r="605" spans="2:13" ht="36" outlineLevel="1">
      <c r="B605" s="73"/>
      <c r="C605" s="93" t="s">
        <v>491</v>
      </c>
      <c r="D605" s="89"/>
      <c r="E605" s="93" t="str">
        <f>IF(K576&gt;0,"Si","No")</f>
        <v>No</v>
      </c>
      <c r="F605" s="89"/>
      <c r="G605" s="89"/>
      <c r="H605" s="89"/>
      <c r="I605" s="89"/>
      <c r="J605" s="89"/>
      <c r="K605" s="89"/>
      <c r="L605" s="89"/>
      <c r="M605" s="73"/>
    </row>
    <row r="606" spans="2:13" ht="21" customHeight="1" outlineLevel="1">
      <c r="B606" s="73"/>
      <c r="C606" s="89"/>
      <c r="D606" s="89"/>
      <c r="E606" s="89"/>
      <c r="F606" s="89"/>
      <c r="G606" s="73"/>
      <c r="H606" s="73"/>
      <c r="I606" s="73"/>
      <c r="J606" s="89"/>
      <c r="K606" s="73"/>
      <c r="L606" s="89"/>
      <c r="M606" s="73"/>
    </row>
    <row r="607" spans="2:13" ht="20.25" outlineLevel="1">
      <c r="B607" s="73"/>
      <c r="C607" s="86" t="s">
        <v>492</v>
      </c>
      <c r="D607" s="73"/>
      <c r="E607" s="98"/>
      <c r="F607" s="99"/>
      <c r="G607" s="99"/>
      <c r="H607" s="99"/>
      <c r="I607" s="99"/>
      <c r="J607" s="99"/>
      <c r="K607" s="99"/>
      <c r="L607" s="89"/>
      <c r="M607" s="73"/>
    </row>
    <row r="608" spans="2:13" ht="21" customHeight="1" outlineLevel="1">
      <c r="B608" s="73"/>
      <c r="C608" s="73"/>
      <c r="D608" s="73"/>
      <c r="E608" s="100"/>
      <c r="F608" s="101"/>
      <c r="G608" s="100"/>
      <c r="H608" s="101"/>
      <c r="I608" s="100"/>
      <c r="J608" s="102"/>
      <c r="K608" s="100"/>
      <c r="L608" s="89"/>
      <c r="M608" s="73"/>
    </row>
    <row r="609" spans="2:13" ht="21" customHeight="1" outlineLevel="1">
      <c r="B609" s="73"/>
      <c r="C609" s="73"/>
      <c r="D609" s="73"/>
      <c r="E609" s="100">
        <v>2024</v>
      </c>
      <c r="F609" s="101"/>
      <c r="G609" s="100">
        <v>2025</v>
      </c>
      <c r="H609" s="101"/>
      <c r="I609" s="100">
        <v>2026</v>
      </c>
      <c r="J609" s="102"/>
      <c r="K609" s="100" t="s">
        <v>407</v>
      </c>
      <c r="L609" s="89"/>
      <c r="M609" s="73"/>
    </row>
    <row r="610" spans="2:13" ht="21" customHeight="1" outlineLevel="1">
      <c r="B610" s="73"/>
      <c r="C610" s="95" t="s">
        <v>493</v>
      </c>
      <c r="D610" s="103"/>
      <c r="E610" s="110" t="s">
        <v>494</v>
      </c>
      <c r="F610" s="111"/>
      <c r="G610" s="110" t="s">
        <v>494</v>
      </c>
      <c r="H610" s="119"/>
      <c r="I610" s="110" t="s">
        <v>494</v>
      </c>
      <c r="J610" s="111"/>
      <c r="K610" s="113" t="s">
        <v>495</v>
      </c>
      <c r="L610" s="89"/>
      <c r="M610" s="73"/>
    </row>
    <row r="611" spans="2:13" ht="21" customHeight="1" outlineLevel="1">
      <c r="B611" s="73"/>
      <c r="C611" s="95" t="s">
        <v>496</v>
      </c>
      <c r="D611" s="103"/>
      <c r="E611" s="110" t="s">
        <v>497</v>
      </c>
      <c r="F611" s="111"/>
      <c r="G611" s="110" t="s">
        <v>497</v>
      </c>
      <c r="H611" s="119"/>
      <c r="I611" s="110" t="s">
        <v>497</v>
      </c>
      <c r="J611" s="111"/>
      <c r="K611" s="113" t="s">
        <v>495</v>
      </c>
      <c r="L611" s="89"/>
      <c r="M611" s="73"/>
    </row>
    <row r="612" spans="2:13" ht="21" customHeight="1" outlineLevel="1">
      <c r="B612" s="73"/>
      <c r="C612" s="90" t="s">
        <v>498</v>
      </c>
      <c r="D612" s="103"/>
      <c r="E612" s="120">
        <v>0</v>
      </c>
      <c r="F612" s="121"/>
      <c r="G612" s="120">
        <v>0</v>
      </c>
      <c r="H612" s="122"/>
      <c r="I612" s="120">
        <v>0</v>
      </c>
      <c r="J612" s="123"/>
      <c r="K612" s="124">
        <f>E612+G612+I612</f>
        <v>0</v>
      </c>
      <c r="L612" s="73"/>
      <c r="M612" s="73"/>
    </row>
    <row r="613" spans="2:13" ht="21" customHeight="1" outlineLevel="1">
      <c r="B613" s="73"/>
      <c r="C613" s="90" t="s">
        <v>499</v>
      </c>
      <c r="D613" s="103"/>
      <c r="E613" s="110"/>
      <c r="F613" s="111"/>
      <c r="G613" s="110"/>
      <c r="H613" s="119"/>
      <c r="I613" s="110"/>
      <c r="J613" s="111"/>
      <c r="K613" s="113" t="s">
        <v>495</v>
      </c>
      <c r="L613" s="89"/>
      <c r="M613" s="73"/>
    </row>
    <row r="614" spans="2:13" ht="21" customHeight="1" outlineLevel="1">
      <c r="B614" s="73"/>
      <c r="C614" s="90" t="s">
        <v>500</v>
      </c>
      <c r="D614" s="103"/>
      <c r="E614" s="105"/>
      <c r="F614" s="125"/>
      <c r="G614" s="105"/>
      <c r="H614" s="126"/>
      <c r="I614" s="105"/>
      <c r="J614" s="111"/>
      <c r="K614" s="113" t="s">
        <v>495</v>
      </c>
      <c r="L614" s="116"/>
      <c r="M614" s="73"/>
    </row>
    <row r="615" spans="2:13" outlineLevel="1">
      <c r="B615" s="73"/>
      <c r="C615" s="90" t="s">
        <v>501</v>
      </c>
      <c r="D615" s="103"/>
      <c r="E615" s="127"/>
      <c r="F615" s="125"/>
      <c r="G615" s="105"/>
      <c r="H615" s="126"/>
      <c r="I615" s="105"/>
      <c r="J615" s="111"/>
      <c r="K615" s="113" t="s">
        <v>495</v>
      </c>
      <c r="L615" s="116"/>
      <c r="M615" s="73"/>
    </row>
    <row r="616" spans="2:13" ht="21" customHeight="1" outlineLevel="1">
      <c r="B616" s="73"/>
      <c r="C616" s="90" t="s">
        <v>503</v>
      </c>
      <c r="D616" s="103"/>
      <c r="E616" s="105"/>
      <c r="F616" s="125"/>
      <c r="G616" s="105"/>
      <c r="H616" s="126"/>
      <c r="I616" s="105"/>
      <c r="J616" s="111"/>
      <c r="K616" s="124" t="s">
        <v>495</v>
      </c>
      <c r="L616" s="89"/>
      <c r="M616" s="73"/>
    </row>
    <row r="617" spans="2:13" ht="21" customHeight="1" outlineLevel="1">
      <c r="B617" s="73"/>
      <c r="C617" s="90" t="s">
        <v>504</v>
      </c>
      <c r="D617" s="103"/>
      <c r="E617" s="110"/>
      <c r="F617" s="111"/>
      <c r="G617" s="110"/>
      <c r="H617" s="119"/>
      <c r="I617" s="110"/>
      <c r="J617" s="111"/>
      <c r="K617" s="113" t="s">
        <v>495</v>
      </c>
      <c r="L617" s="89"/>
      <c r="M617" s="73"/>
    </row>
    <row r="618" spans="2:13" ht="21.75" customHeight="1" outlineLevel="1">
      <c r="B618" s="73"/>
      <c r="C618" s="90" t="s">
        <v>506</v>
      </c>
      <c r="D618" s="103"/>
      <c r="E618" s="120">
        <v>0</v>
      </c>
      <c r="F618" s="121"/>
      <c r="G618" s="120">
        <v>0</v>
      </c>
      <c r="H618" s="122"/>
      <c r="I618" s="120">
        <v>0</v>
      </c>
      <c r="J618" s="123"/>
      <c r="K618" s="124">
        <f>E618+G618+I618</f>
        <v>0</v>
      </c>
      <c r="L618" s="73"/>
      <c r="M618" s="73"/>
    </row>
    <row r="619" spans="2:13" ht="21.75" customHeight="1" outlineLevel="1">
      <c r="B619" s="73"/>
      <c r="C619" s="90" t="s">
        <v>507</v>
      </c>
      <c r="D619" s="103"/>
      <c r="E619" s="128">
        <v>0</v>
      </c>
      <c r="F619" s="129"/>
      <c r="G619" s="128">
        <v>0</v>
      </c>
      <c r="H619" s="142"/>
      <c r="I619" s="128">
        <v>0</v>
      </c>
      <c r="J619" s="130"/>
      <c r="K619" s="131">
        <f>E619+G619+I619</f>
        <v>0</v>
      </c>
      <c r="L619" s="89"/>
      <c r="M619" s="73"/>
    </row>
    <row r="620" spans="2:13" ht="21" customHeight="1" outlineLevel="1">
      <c r="B620" s="73"/>
      <c r="C620" s="109"/>
      <c r="D620" s="103"/>
      <c r="E620" s="130"/>
      <c r="F620" s="130"/>
      <c r="G620" s="130"/>
      <c r="H620" s="132"/>
      <c r="I620" s="130"/>
      <c r="J620" s="130"/>
      <c r="K620" s="130"/>
      <c r="L620" s="89"/>
      <c r="M620" s="73"/>
    </row>
    <row r="621" spans="2:13" ht="21" customHeight="1" outlineLevel="1">
      <c r="B621" s="73"/>
      <c r="C621" s="109"/>
      <c r="D621" s="103"/>
      <c r="E621" s="98"/>
      <c r="F621" s="73"/>
      <c r="G621" s="73"/>
      <c r="H621" s="73"/>
      <c r="I621" s="73"/>
      <c r="J621" s="73"/>
      <c r="K621" s="73"/>
      <c r="L621" s="89"/>
      <c r="M621" s="73"/>
    </row>
    <row r="622" spans="2:13" ht="21" customHeight="1" outlineLevel="1">
      <c r="B622" s="73"/>
      <c r="C622" s="86" t="s">
        <v>508</v>
      </c>
      <c r="D622" s="116"/>
      <c r="E622" s="116"/>
      <c r="F622" s="116"/>
      <c r="G622" s="73"/>
      <c r="H622" s="73"/>
      <c r="I622" s="73"/>
      <c r="J622" s="116"/>
      <c r="K622" s="73"/>
      <c r="L622" s="116"/>
      <c r="M622" s="73"/>
    </row>
    <row r="623" spans="2:13" ht="21" customHeight="1" outlineLevel="1">
      <c r="B623" s="73"/>
      <c r="C623" s="89"/>
      <c r="D623" s="89"/>
      <c r="E623" s="89"/>
      <c r="F623" s="89"/>
      <c r="G623" s="73"/>
      <c r="H623" s="73"/>
      <c r="I623" s="73"/>
      <c r="J623" s="89"/>
      <c r="K623" s="73"/>
      <c r="L623" s="89"/>
      <c r="M623" s="73"/>
    </row>
    <row r="624" spans="2:13" ht="21" customHeight="1" outlineLevel="1">
      <c r="B624" s="73"/>
      <c r="C624" s="133" t="s">
        <v>509</v>
      </c>
      <c r="D624" s="89"/>
      <c r="E624" s="89"/>
      <c r="F624" s="89"/>
      <c r="G624" s="73"/>
      <c r="H624" s="73"/>
      <c r="I624" s="73"/>
      <c r="J624" s="73"/>
      <c r="K624" s="73"/>
      <c r="L624" s="89"/>
      <c r="M624" s="73"/>
    </row>
    <row r="625" spans="2:13" ht="21" customHeight="1" outlineLevel="1">
      <c r="B625" s="73"/>
      <c r="C625" s="89"/>
      <c r="D625" s="89"/>
      <c r="E625" s="89"/>
      <c r="F625" s="89"/>
      <c r="G625" s="73"/>
      <c r="H625" s="73"/>
      <c r="I625" s="73"/>
      <c r="J625" s="89"/>
      <c r="K625" s="73"/>
      <c r="L625" s="89"/>
      <c r="M625" s="73"/>
    </row>
    <row r="626" spans="2:13" ht="21" customHeight="1" outlineLevel="1">
      <c r="B626" s="73"/>
      <c r="C626" s="481" t="s">
        <v>566</v>
      </c>
      <c r="D626" s="481"/>
      <c r="E626" s="481"/>
      <c r="F626" s="481"/>
      <c r="G626" s="481"/>
      <c r="H626" s="481"/>
      <c r="I626" s="481"/>
      <c r="J626" s="481"/>
      <c r="K626" s="481"/>
      <c r="L626" s="89"/>
      <c r="M626" s="73"/>
    </row>
    <row r="627" spans="2:13" ht="21" customHeight="1" outlineLevel="1">
      <c r="B627" s="73"/>
      <c r="C627" s="481"/>
      <c r="D627" s="481"/>
      <c r="E627" s="481"/>
      <c r="F627" s="481"/>
      <c r="G627" s="481"/>
      <c r="H627" s="481"/>
      <c r="I627" s="481"/>
      <c r="J627" s="481"/>
      <c r="K627" s="481"/>
      <c r="L627" s="73"/>
      <c r="M627" s="73"/>
    </row>
    <row r="628" spans="2:13" ht="21" customHeight="1" outlineLevel="1">
      <c r="B628" s="73"/>
      <c r="C628" s="481"/>
      <c r="D628" s="481"/>
      <c r="E628" s="481"/>
      <c r="F628" s="481"/>
      <c r="G628" s="481"/>
      <c r="H628" s="481"/>
      <c r="I628" s="481"/>
      <c r="J628" s="481"/>
      <c r="K628" s="481"/>
      <c r="L628" s="73"/>
      <c r="M628" s="73"/>
    </row>
    <row r="629" spans="2:13" ht="21" customHeight="1" outlineLevel="1">
      <c r="B629" s="73"/>
      <c r="C629" s="481"/>
      <c r="D629" s="481"/>
      <c r="E629" s="481"/>
      <c r="F629" s="481"/>
      <c r="G629" s="481"/>
      <c r="H629" s="481"/>
      <c r="I629" s="481"/>
      <c r="J629" s="481"/>
      <c r="K629" s="481"/>
      <c r="L629" s="73"/>
      <c r="M629" s="73"/>
    </row>
    <row r="630" spans="2:13" ht="21" customHeight="1" outlineLevel="1">
      <c r="B630" s="73"/>
      <c r="C630" s="481"/>
      <c r="D630" s="481"/>
      <c r="E630" s="481"/>
      <c r="F630" s="481"/>
      <c r="G630" s="481"/>
      <c r="H630" s="481"/>
      <c r="I630" s="481"/>
      <c r="J630" s="481"/>
      <c r="K630" s="481"/>
      <c r="L630" s="73"/>
      <c r="M630" s="73"/>
    </row>
    <row r="631" spans="2:13" ht="21" customHeight="1" outlineLevel="1">
      <c r="B631" s="73"/>
      <c r="C631" s="481"/>
      <c r="D631" s="481"/>
      <c r="E631" s="481"/>
      <c r="F631" s="481"/>
      <c r="G631" s="481"/>
      <c r="H631" s="481"/>
      <c r="I631" s="481"/>
      <c r="J631" s="481"/>
      <c r="K631" s="481"/>
      <c r="L631" s="73"/>
      <c r="M631" s="73"/>
    </row>
    <row r="632" spans="2:13" ht="21" customHeight="1" outlineLevel="1">
      <c r="B632" s="73"/>
      <c r="C632" s="481"/>
      <c r="D632" s="481"/>
      <c r="E632" s="481"/>
      <c r="F632" s="481"/>
      <c r="G632" s="481"/>
      <c r="H632" s="481"/>
      <c r="I632" s="481"/>
      <c r="J632" s="481"/>
      <c r="K632" s="481"/>
      <c r="L632" s="73"/>
      <c r="M632" s="73"/>
    </row>
    <row r="633" spans="2:13" ht="21" customHeight="1" outlineLevel="1">
      <c r="B633" s="73"/>
      <c r="C633" s="481"/>
      <c r="D633" s="481"/>
      <c r="E633" s="481"/>
      <c r="F633" s="481"/>
      <c r="G633" s="481"/>
      <c r="H633" s="481"/>
      <c r="I633" s="481"/>
      <c r="J633" s="481"/>
      <c r="K633" s="481"/>
      <c r="L633" s="73"/>
      <c r="M633" s="73"/>
    </row>
    <row r="634" spans="2:13" ht="21" customHeight="1" outlineLevel="1">
      <c r="B634" s="73"/>
      <c r="C634" s="481"/>
      <c r="D634" s="481"/>
      <c r="E634" s="481"/>
      <c r="F634" s="481"/>
      <c r="G634" s="481"/>
      <c r="H634" s="481"/>
      <c r="I634" s="481"/>
      <c r="J634" s="481"/>
      <c r="K634" s="481"/>
      <c r="L634" s="73"/>
      <c r="M634" s="73"/>
    </row>
    <row r="635" spans="2:13" ht="21" customHeight="1" outlineLevel="1">
      <c r="B635" s="73"/>
      <c r="C635" s="481"/>
      <c r="D635" s="481"/>
      <c r="E635" s="481"/>
      <c r="F635" s="481"/>
      <c r="G635" s="481"/>
      <c r="H635" s="481"/>
      <c r="I635" s="481"/>
      <c r="J635" s="481"/>
      <c r="K635" s="481"/>
      <c r="L635" s="73"/>
      <c r="M635" s="73"/>
    </row>
    <row r="636" spans="2:13" ht="21" customHeight="1" outlineLevel="1">
      <c r="B636" s="73"/>
      <c r="C636" s="481"/>
      <c r="D636" s="481"/>
      <c r="E636" s="481"/>
      <c r="F636" s="481"/>
      <c r="G636" s="481"/>
      <c r="H636" s="481"/>
      <c r="I636" s="481"/>
      <c r="J636" s="481"/>
      <c r="K636" s="481"/>
      <c r="L636" s="73"/>
      <c r="M636" s="73"/>
    </row>
    <row r="637" spans="2:13" ht="21" customHeight="1" outlineLevel="1">
      <c r="B637" s="73"/>
      <c r="C637" s="481"/>
      <c r="D637" s="481"/>
      <c r="E637" s="481"/>
      <c r="F637" s="481"/>
      <c r="G637" s="481"/>
      <c r="H637" s="481"/>
      <c r="I637" s="481"/>
      <c r="J637" s="481"/>
      <c r="K637" s="481"/>
      <c r="L637" s="73"/>
      <c r="M637" s="73"/>
    </row>
    <row r="638" spans="2:13" ht="21" customHeight="1" outlineLevel="1">
      <c r="B638" s="73"/>
      <c r="C638" s="481"/>
      <c r="D638" s="481"/>
      <c r="E638" s="481"/>
      <c r="F638" s="481"/>
      <c r="G638" s="481"/>
      <c r="H638" s="481"/>
      <c r="I638" s="481"/>
      <c r="J638" s="481"/>
      <c r="K638" s="481"/>
      <c r="L638" s="73"/>
      <c r="M638" s="73"/>
    </row>
    <row r="639" spans="2:13" ht="21" customHeight="1" outlineLevel="1">
      <c r="B639" s="73"/>
      <c r="C639" s="481"/>
      <c r="D639" s="481"/>
      <c r="E639" s="481"/>
      <c r="F639" s="481"/>
      <c r="G639" s="481"/>
      <c r="H639" s="481"/>
      <c r="I639" s="481"/>
      <c r="J639" s="481"/>
      <c r="K639" s="481"/>
      <c r="L639" s="73"/>
      <c r="M639" s="73"/>
    </row>
    <row r="640" spans="2:13" ht="21" customHeight="1" outlineLevel="1">
      <c r="B640" s="73"/>
      <c r="C640" s="481"/>
      <c r="D640" s="481"/>
      <c r="E640" s="481"/>
      <c r="F640" s="481"/>
      <c r="G640" s="481"/>
      <c r="H640" s="481"/>
      <c r="I640" s="481"/>
      <c r="J640" s="481"/>
      <c r="K640" s="481"/>
      <c r="L640" s="73"/>
      <c r="M640" s="73"/>
    </row>
    <row r="641" spans="2:13" ht="21" customHeight="1" outlineLevel="1">
      <c r="B641" s="73"/>
      <c r="C641" s="481"/>
      <c r="D641" s="481"/>
      <c r="E641" s="481"/>
      <c r="F641" s="481"/>
      <c r="G641" s="481"/>
      <c r="H641" s="481"/>
      <c r="I641" s="481"/>
      <c r="J641" s="481"/>
      <c r="K641" s="481"/>
      <c r="L641" s="73"/>
      <c r="M641" s="73"/>
    </row>
    <row r="642" spans="2:13" ht="21" customHeight="1" outlineLevel="1">
      <c r="B642" s="73"/>
      <c r="C642" s="481"/>
      <c r="D642" s="481"/>
      <c r="E642" s="481"/>
      <c r="F642" s="481"/>
      <c r="G642" s="481"/>
      <c r="H642" s="481"/>
      <c r="I642" s="481"/>
      <c r="J642" s="481"/>
      <c r="K642" s="481"/>
      <c r="L642" s="73"/>
      <c r="M642" s="73"/>
    </row>
    <row r="643" spans="2:13" ht="21" customHeight="1" outlineLevel="1">
      <c r="B643" s="73"/>
      <c r="C643" s="481"/>
      <c r="D643" s="481"/>
      <c r="E643" s="481"/>
      <c r="F643" s="481"/>
      <c r="G643" s="481"/>
      <c r="H643" s="481"/>
      <c r="I643" s="481"/>
      <c r="J643" s="481"/>
      <c r="K643" s="481"/>
      <c r="L643" s="73"/>
      <c r="M643" s="73"/>
    </row>
    <row r="644" spans="2:13" ht="21" customHeight="1" outlineLevel="1">
      <c r="B644" s="73"/>
      <c r="C644" s="134"/>
      <c r="D644" s="73"/>
      <c r="E644" s="134"/>
      <c r="F644" s="73"/>
      <c r="G644" s="73"/>
      <c r="H644" s="73"/>
      <c r="I644" s="135"/>
      <c r="J644" s="136"/>
      <c r="K644" s="137"/>
      <c r="L644" s="73"/>
      <c r="M644" s="73"/>
    </row>
    <row r="645" spans="2:13" ht="21" customHeight="1" outlineLevel="1">
      <c r="B645" s="73"/>
      <c r="C645" s="133" t="s">
        <v>511</v>
      </c>
      <c r="D645" s="73"/>
      <c r="E645" s="134"/>
      <c r="F645" s="73"/>
      <c r="G645" s="73"/>
      <c r="H645" s="73"/>
      <c r="I645" s="135"/>
      <c r="J645" s="136"/>
      <c r="K645" s="137"/>
      <c r="L645" s="73"/>
      <c r="M645" s="73"/>
    </row>
    <row r="646" spans="2:13" ht="21" customHeight="1" outlineLevel="1">
      <c r="B646" s="73"/>
      <c r="C646" s="73"/>
      <c r="D646" s="73"/>
      <c r="E646" s="83"/>
      <c r="F646" s="73"/>
      <c r="G646" s="73"/>
      <c r="H646" s="73"/>
      <c r="I646" s="73"/>
      <c r="J646" s="73"/>
      <c r="K646" s="73"/>
      <c r="L646" s="73"/>
      <c r="M646" s="73"/>
    </row>
    <row r="647" spans="2:13" ht="21" customHeight="1" outlineLevel="1">
      <c r="B647" s="73"/>
      <c r="C647" s="495" t="s">
        <v>1123</v>
      </c>
      <c r="D647" s="495"/>
      <c r="E647" s="495"/>
      <c r="F647" s="495"/>
      <c r="G647" s="495"/>
      <c r="H647" s="495"/>
      <c r="I647" s="495"/>
      <c r="J647" s="495"/>
      <c r="K647" s="495"/>
      <c r="L647" s="73"/>
      <c r="M647" s="73"/>
    </row>
    <row r="648" spans="2:13" ht="21" customHeight="1" outlineLevel="1">
      <c r="B648" s="73"/>
      <c r="C648" s="495"/>
      <c r="D648" s="495"/>
      <c r="E648" s="495"/>
      <c r="F648" s="495"/>
      <c r="G648" s="495"/>
      <c r="H648" s="495"/>
      <c r="I648" s="495"/>
      <c r="J648" s="495"/>
      <c r="K648" s="495"/>
      <c r="L648" s="73"/>
      <c r="M648" s="73"/>
    </row>
    <row r="649" spans="2:13" ht="21" customHeight="1" outlineLevel="1">
      <c r="B649" s="73"/>
      <c r="C649" s="495"/>
      <c r="D649" s="495"/>
      <c r="E649" s="495"/>
      <c r="F649" s="495"/>
      <c r="G649" s="495"/>
      <c r="H649" s="495"/>
      <c r="I649" s="495"/>
      <c r="J649" s="495"/>
      <c r="K649" s="495"/>
      <c r="L649" s="73"/>
      <c r="M649" s="73"/>
    </row>
    <row r="650" spans="2:13" ht="21" customHeight="1" outlineLevel="1">
      <c r="B650" s="73"/>
      <c r="C650" s="495"/>
      <c r="D650" s="495"/>
      <c r="E650" s="495"/>
      <c r="F650" s="495"/>
      <c r="G650" s="495"/>
      <c r="H650" s="495"/>
      <c r="I650" s="495"/>
      <c r="J650" s="495"/>
      <c r="K650" s="495"/>
      <c r="L650" s="73"/>
      <c r="M650" s="73"/>
    </row>
    <row r="651" spans="2:13" ht="21" customHeight="1" outlineLevel="1">
      <c r="B651" s="73"/>
      <c r="C651" s="495"/>
      <c r="D651" s="495"/>
      <c r="E651" s="495"/>
      <c r="F651" s="495"/>
      <c r="G651" s="495"/>
      <c r="H651" s="495"/>
      <c r="I651" s="495"/>
      <c r="J651" s="495"/>
      <c r="K651" s="495"/>
      <c r="L651" s="73"/>
      <c r="M651" s="73"/>
    </row>
    <row r="652" spans="2:13" ht="21" customHeight="1" outlineLevel="1">
      <c r="B652" s="73"/>
      <c r="C652" s="495"/>
      <c r="D652" s="495"/>
      <c r="E652" s="495"/>
      <c r="F652" s="495"/>
      <c r="G652" s="495"/>
      <c r="H652" s="495"/>
      <c r="I652" s="495"/>
      <c r="J652" s="495"/>
      <c r="K652" s="495"/>
      <c r="L652" s="73"/>
      <c r="M652" s="73"/>
    </row>
    <row r="653" spans="2:13" ht="21" customHeight="1" outlineLevel="1">
      <c r="B653" s="73"/>
      <c r="C653" s="495"/>
      <c r="D653" s="495"/>
      <c r="E653" s="495"/>
      <c r="F653" s="495"/>
      <c r="G653" s="495"/>
      <c r="H653" s="495"/>
      <c r="I653" s="495"/>
      <c r="J653" s="495"/>
      <c r="K653" s="495"/>
      <c r="L653" s="73"/>
      <c r="M653" s="73"/>
    </row>
    <row r="654" spans="2:13" ht="21" customHeight="1" outlineLevel="1">
      <c r="B654" s="73"/>
      <c r="C654" s="495"/>
      <c r="D654" s="495"/>
      <c r="E654" s="495"/>
      <c r="F654" s="495"/>
      <c r="G654" s="495"/>
      <c r="H654" s="495"/>
      <c r="I654" s="495"/>
      <c r="J654" s="495"/>
      <c r="K654" s="495"/>
      <c r="L654" s="73"/>
      <c r="M654" s="73"/>
    </row>
    <row r="655" spans="2:13" ht="21" customHeight="1" outlineLevel="1">
      <c r="B655" s="73"/>
      <c r="C655" s="495"/>
      <c r="D655" s="495"/>
      <c r="E655" s="495"/>
      <c r="F655" s="495"/>
      <c r="G655" s="495"/>
      <c r="H655" s="495"/>
      <c r="I655" s="495"/>
      <c r="J655" s="495"/>
      <c r="K655" s="495"/>
      <c r="L655" s="73"/>
      <c r="M655" s="73"/>
    </row>
    <row r="656" spans="2:13" ht="21" customHeight="1" outlineLevel="1">
      <c r="B656" s="73"/>
      <c r="C656" s="495"/>
      <c r="D656" s="495"/>
      <c r="E656" s="495"/>
      <c r="F656" s="495"/>
      <c r="G656" s="495"/>
      <c r="H656" s="495"/>
      <c r="I656" s="495"/>
      <c r="J656" s="495"/>
      <c r="K656" s="495"/>
      <c r="L656" s="73"/>
      <c r="M656" s="73"/>
    </row>
    <row r="657" spans="2:13" ht="21" customHeight="1" outlineLevel="1">
      <c r="B657" s="73"/>
      <c r="C657" s="495"/>
      <c r="D657" s="495"/>
      <c r="E657" s="495"/>
      <c r="F657" s="495"/>
      <c r="G657" s="495"/>
      <c r="H657" s="495"/>
      <c r="I657" s="495"/>
      <c r="J657" s="495"/>
      <c r="K657" s="495"/>
      <c r="L657" s="73"/>
      <c r="M657" s="73"/>
    </row>
    <row r="658" spans="2:13" ht="21" customHeight="1" outlineLevel="1">
      <c r="B658" s="73"/>
      <c r="C658" s="495"/>
      <c r="D658" s="495"/>
      <c r="E658" s="495"/>
      <c r="F658" s="495"/>
      <c r="G658" s="495"/>
      <c r="H658" s="495"/>
      <c r="I658" s="495"/>
      <c r="J658" s="495"/>
      <c r="K658" s="495"/>
      <c r="L658" s="73"/>
      <c r="M658" s="73"/>
    </row>
    <row r="659" spans="2:13" ht="21" customHeight="1" outlineLevel="1">
      <c r="B659" s="73"/>
      <c r="C659" s="495"/>
      <c r="D659" s="495"/>
      <c r="E659" s="495"/>
      <c r="F659" s="495"/>
      <c r="G659" s="495"/>
      <c r="H659" s="495"/>
      <c r="I659" s="495"/>
      <c r="J659" s="495"/>
      <c r="K659" s="495"/>
      <c r="L659" s="73"/>
      <c r="M659" s="73"/>
    </row>
    <row r="660" spans="2:13" ht="21" customHeight="1" outlineLevel="1">
      <c r="B660" s="73"/>
      <c r="C660" s="495"/>
      <c r="D660" s="495"/>
      <c r="E660" s="495"/>
      <c r="F660" s="495"/>
      <c r="G660" s="495"/>
      <c r="H660" s="495"/>
      <c r="I660" s="495"/>
      <c r="J660" s="495"/>
      <c r="K660" s="495"/>
      <c r="L660" s="73"/>
      <c r="M660" s="73"/>
    </row>
    <row r="661" spans="2:13" ht="21" customHeight="1" outlineLevel="1">
      <c r="B661" s="73"/>
      <c r="C661" s="495"/>
      <c r="D661" s="495"/>
      <c r="E661" s="495"/>
      <c r="F661" s="495"/>
      <c r="G661" s="495"/>
      <c r="H661" s="495"/>
      <c r="I661" s="495"/>
      <c r="J661" s="495"/>
      <c r="K661" s="495"/>
      <c r="L661" s="73"/>
      <c r="M661" s="73"/>
    </row>
    <row r="662" spans="2:13" ht="21" customHeight="1" outlineLevel="1">
      <c r="B662" s="73"/>
      <c r="C662" s="495"/>
      <c r="D662" s="495"/>
      <c r="E662" s="495"/>
      <c r="F662" s="495"/>
      <c r="G662" s="495"/>
      <c r="H662" s="495"/>
      <c r="I662" s="495"/>
      <c r="J662" s="495"/>
      <c r="K662" s="495"/>
      <c r="L662" s="73"/>
      <c r="M662" s="73"/>
    </row>
    <row r="663" spans="2:13" ht="21" customHeight="1" outlineLevel="1">
      <c r="B663" s="73"/>
      <c r="C663" s="495"/>
      <c r="D663" s="495"/>
      <c r="E663" s="495"/>
      <c r="F663" s="495"/>
      <c r="G663" s="495"/>
      <c r="H663" s="495"/>
      <c r="I663" s="495"/>
      <c r="J663" s="495"/>
      <c r="K663" s="495"/>
      <c r="L663" s="73"/>
      <c r="M663" s="73"/>
    </row>
    <row r="664" spans="2:13" ht="21" customHeight="1" outlineLevel="1">
      <c r="B664" s="73"/>
      <c r="C664" s="495"/>
      <c r="D664" s="495"/>
      <c r="E664" s="495"/>
      <c r="F664" s="495"/>
      <c r="G664" s="495"/>
      <c r="H664" s="495"/>
      <c r="I664" s="495"/>
      <c r="J664" s="495"/>
      <c r="K664" s="495"/>
      <c r="L664" s="73"/>
      <c r="M664" s="73"/>
    </row>
    <row r="665" spans="2:13" ht="21" customHeight="1" outlineLevel="1">
      <c r="B665" s="73"/>
      <c r="C665" s="134"/>
      <c r="D665" s="73"/>
      <c r="E665" s="134"/>
      <c r="F665" s="73"/>
      <c r="G665" s="73"/>
      <c r="H665" s="73"/>
      <c r="I665" s="135"/>
      <c r="J665" s="136"/>
      <c r="K665" s="137"/>
      <c r="L665" s="73"/>
      <c r="M665" s="73"/>
    </row>
    <row r="666" spans="2:13" ht="20.25" customHeight="1">
      <c r="B666" s="73"/>
      <c r="C666" s="134"/>
      <c r="D666" s="73"/>
      <c r="E666" s="134"/>
      <c r="F666" s="73"/>
      <c r="G666" s="73"/>
      <c r="H666" s="73"/>
      <c r="I666" s="135"/>
      <c r="J666" s="136"/>
      <c r="K666" s="137"/>
      <c r="L666" s="73"/>
      <c r="M666" s="73"/>
    </row>
    <row r="667" spans="2:13" ht="24" customHeight="1">
      <c r="B667" s="73"/>
      <c r="C667" s="84" t="s">
        <v>101</v>
      </c>
      <c r="D667" s="81"/>
      <c r="E667" s="84" t="s">
        <v>102</v>
      </c>
      <c r="F667" s="73"/>
      <c r="G667" s="85" t="s">
        <v>430</v>
      </c>
      <c r="H667" s="73"/>
      <c r="J667" s="73"/>
      <c r="K667" s="73"/>
      <c r="L667" s="73"/>
      <c r="M667" s="73"/>
    </row>
    <row r="668" spans="2:13" ht="21" customHeight="1" outlineLevel="1">
      <c r="B668" s="73"/>
      <c r="C668" s="83"/>
      <c r="D668" s="73"/>
      <c r="E668" s="83"/>
      <c r="F668" s="73"/>
      <c r="G668" s="73"/>
      <c r="H668" s="73"/>
      <c r="I668" s="73"/>
      <c r="J668" s="73"/>
      <c r="K668" s="73"/>
      <c r="L668" s="73"/>
      <c r="M668" s="73"/>
    </row>
    <row r="669" spans="2:13" ht="21.75" customHeight="1" outlineLevel="1">
      <c r="B669" s="73"/>
      <c r="C669" s="86" t="s">
        <v>431</v>
      </c>
      <c r="D669" s="73"/>
      <c r="E669" s="87"/>
      <c r="F669" s="73"/>
      <c r="G669" s="73"/>
      <c r="H669" s="73"/>
      <c r="I669" s="73"/>
      <c r="J669" s="73"/>
      <c r="K669" s="73"/>
      <c r="L669" s="73"/>
      <c r="M669" s="73"/>
    </row>
    <row r="670" spans="2:13" ht="21" customHeight="1" outlineLevel="1">
      <c r="B670" s="73"/>
      <c r="C670" s="88"/>
      <c r="D670" s="73"/>
      <c r="E670" s="87"/>
      <c r="F670" s="73"/>
      <c r="G670" s="73"/>
      <c r="H670" s="73"/>
      <c r="I670" s="73"/>
      <c r="J670" s="73"/>
      <c r="K670" s="73"/>
      <c r="L670" s="73"/>
      <c r="M670" s="73"/>
    </row>
    <row r="671" spans="2:13" ht="21" customHeight="1" outlineLevel="1">
      <c r="B671" s="73"/>
      <c r="C671" s="89"/>
      <c r="D671" s="73"/>
      <c r="E671" s="89"/>
      <c r="F671" s="73"/>
      <c r="G671" s="73"/>
      <c r="H671" s="73"/>
      <c r="I671" s="73"/>
      <c r="J671" s="73"/>
      <c r="K671" s="73"/>
      <c r="L671" s="73"/>
      <c r="M671" s="73"/>
    </row>
    <row r="672" spans="2:13" outlineLevel="1">
      <c r="B672" s="73"/>
      <c r="C672" s="90" t="s">
        <v>36</v>
      </c>
      <c r="D672" s="89"/>
      <c r="E672" s="90" t="s">
        <v>432</v>
      </c>
      <c r="F672" s="89"/>
      <c r="G672" s="91" t="s">
        <v>433</v>
      </c>
      <c r="H672" s="73"/>
      <c r="I672" s="90" t="s">
        <v>434</v>
      </c>
      <c r="J672" s="73"/>
      <c r="K672" s="73"/>
      <c r="L672" s="89"/>
      <c r="M672" s="73"/>
    </row>
    <row r="673" spans="2:13" ht="36.75" customHeight="1" outlineLevel="1">
      <c r="B673" s="73"/>
      <c r="C673" s="92" t="s">
        <v>556</v>
      </c>
      <c r="D673" s="73"/>
      <c r="E673" s="93" t="s">
        <v>567</v>
      </c>
      <c r="F673" s="73"/>
      <c r="G673" s="94" t="s">
        <v>102</v>
      </c>
      <c r="H673" s="73"/>
      <c r="I673" s="92" t="s">
        <v>438</v>
      </c>
      <c r="J673" s="73"/>
      <c r="K673" s="73"/>
      <c r="L673" s="73"/>
      <c r="M673" s="73"/>
    </row>
    <row r="674" spans="2:13" ht="21" customHeight="1" outlineLevel="1">
      <c r="B674" s="73"/>
      <c r="C674" s="89"/>
      <c r="D674" s="73"/>
      <c r="E674" s="73"/>
      <c r="F674" s="73"/>
      <c r="G674" s="73"/>
      <c r="H674" s="73"/>
      <c r="I674" s="73"/>
      <c r="J674" s="73"/>
      <c r="K674" s="73"/>
      <c r="L674" s="73"/>
      <c r="M674" s="73"/>
    </row>
    <row r="675" spans="2:13" ht="36" outlineLevel="1">
      <c r="B675" s="73"/>
      <c r="C675" s="95" t="s">
        <v>439</v>
      </c>
      <c r="D675" s="89"/>
      <c r="E675" s="95" t="s">
        <v>440</v>
      </c>
      <c r="F675" s="89"/>
      <c r="G675" s="95" t="s">
        <v>441</v>
      </c>
      <c r="H675" s="73"/>
      <c r="I675" s="95" t="s">
        <v>442</v>
      </c>
      <c r="J675" s="89"/>
      <c r="K675" s="73"/>
      <c r="L675" s="73"/>
      <c r="M675" s="73"/>
    </row>
    <row r="676" spans="2:13" ht="36.75" customHeight="1" outlineLevel="1">
      <c r="B676" s="73"/>
      <c r="C676" s="152" t="s">
        <v>568</v>
      </c>
      <c r="D676" s="89"/>
      <c r="E676" s="153" t="s">
        <v>569</v>
      </c>
      <c r="F676" s="89"/>
      <c r="G676" s="154" t="s">
        <v>570</v>
      </c>
      <c r="H676" s="73"/>
      <c r="I676" s="155" t="s">
        <v>571</v>
      </c>
      <c r="J676" s="89"/>
      <c r="K676" s="73"/>
      <c r="L676" s="73"/>
      <c r="M676" s="73"/>
    </row>
    <row r="677" spans="2:13" ht="21" customHeight="1" outlineLevel="1">
      <c r="B677" s="73"/>
      <c r="C677" s="89"/>
      <c r="D677" s="89"/>
      <c r="E677" s="89"/>
      <c r="F677" s="89"/>
      <c r="G677" s="73"/>
      <c r="H677" s="73"/>
      <c r="I677" s="73"/>
      <c r="J677" s="89"/>
      <c r="K677" s="73"/>
      <c r="L677" s="73"/>
      <c r="M677" s="73"/>
    </row>
    <row r="678" spans="2:13" ht="21.75" customHeight="1" outlineLevel="1">
      <c r="B678" s="73"/>
      <c r="C678" s="86" t="s">
        <v>445</v>
      </c>
      <c r="D678" s="73"/>
      <c r="E678" s="98"/>
      <c r="F678" s="99"/>
      <c r="G678" s="99"/>
      <c r="H678" s="99"/>
      <c r="I678" s="99"/>
      <c r="J678" s="99"/>
      <c r="K678" s="99"/>
      <c r="L678" s="73"/>
      <c r="M678" s="73"/>
    </row>
    <row r="679" spans="2:13" ht="21" customHeight="1" outlineLevel="1">
      <c r="B679" s="73"/>
      <c r="C679" s="73"/>
      <c r="D679" s="73"/>
      <c r="E679" s="100"/>
      <c r="F679" s="101"/>
      <c r="G679" s="100"/>
      <c r="H679" s="101"/>
      <c r="I679" s="100"/>
      <c r="J679" s="102"/>
      <c r="K679" s="100"/>
      <c r="L679" s="73"/>
      <c r="M679" s="73"/>
    </row>
    <row r="680" spans="2:13" ht="21" customHeight="1" outlineLevel="1">
      <c r="B680" s="73"/>
      <c r="C680" s="73"/>
      <c r="D680" s="73"/>
      <c r="E680" s="100">
        <v>2024</v>
      </c>
      <c r="F680" s="101"/>
      <c r="G680" s="100">
        <v>2025</v>
      </c>
      <c r="H680" s="101"/>
      <c r="I680" s="100">
        <v>2026</v>
      </c>
      <c r="J680" s="102"/>
      <c r="K680" s="100" t="s">
        <v>446</v>
      </c>
      <c r="L680" s="73"/>
      <c r="M680" s="73"/>
    </row>
    <row r="681" spans="2:13" outlineLevel="1">
      <c r="B681" s="73"/>
      <c r="C681" s="95" t="s">
        <v>447</v>
      </c>
      <c r="D681" s="103"/>
      <c r="E681" s="104">
        <f>E682+E683</f>
        <v>45</v>
      </c>
      <c r="F681" s="103"/>
      <c r="G681" s="104">
        <f>G682+G683</f>
        <v>45</v>
      </c>
      <c r="H681" s="73"/>
      <c r="I681" s="104">
        <f>I682+I683</f>
        <v>50</v>
      </c>
      <c r="J681" s="103"/>
      <c r="K681" s="104">
        <f>K682+K683</f>
        <v>140</v>
      </c>
      <c r="L681" s="103"/>
      <c r="M681" s="73"/>
    </row>
    <row r="682" spans="2:13" ht="21" customHeight="1" outlineLevel="1">
      <c r="B682" s="73"/>
      <c r="C682" s="90" t="s">
        <v>448</v>
      </c>
      <c r="D682" s="103"/>
      <c r="E682" s="105">
        <v>45</v>
      </c>
      <c r="F682" s="106"/>
      <c r="G682" s="105">
        <v>45</v>
      </c>
      <c r="H682" s="73"/>
      <c r="I682" s="105">
        <v>50</v>
      </c>
      <c r="J682" s="103"/>
      <c r="K682" s="107">
        <f>E682+G682+I682</f>
        <v>140</v>
      </c>
      <c r="L682" s="103"/>
      <c r="M682" s="73"/>
    </row>
    <row r="683" spans="2:13" ht="21.75" customHeight="1" outlineLevel="1">
      <c r="B683" s="73"/>
      <c r="C683" s="90" t="s">
        <v>449</v>
      </c>
      <c r="D683" s="103"/>
      <c r="E683" s="105">
        <v>0</v>
      </c>
      <c r="F683" s="106"/>
      <c r="G683" s="105">
        <v>0</v>
      </c>
      <c r="H683" s="73"/>
      <c r="I683" s="105">
        <v>0</v>
      </c>
      <c r="J683" s="103"/>
      <c r="K683" s="107">
        <f>E683+G683+I683</f>
        <v>0</v>
      </c>
      <c r="L683" s="103"/>
      <c r="M683" s="73"/>
    </row>
    <row r="684" spans="2:13" outlineLevel="1">
      <c r="B684" s="73"/>
      <c r="C684" s="95" t="s">
        <v>450</v>
      </c>
      <c r="D684" s="103"/>
      <c r="E684" s="104">
        <f>E685+E686</f>
        <v>0</v>
      </c>
      <c r="F684" s="103"/>
      <c r="G684" s="104">
        <f>G685+G686</f>
        <v>0</v>
      </c>
      <c r="H684" s="73"/>
      <c r="I684" s="104">
        <f>I685+I686</f>
        <v>0</v>
      </c>
      <c r="J684" s="103"/>
      <c r="K684" s="104">
        <f>K685+K686</f>
        <v>0</v>
      </c>
      <c r="L684" s="103"/>
      <c r="M684" s="73"/>
    </row>
    <row r="685" spans="2:13" ht="21" customHeight="1" outlineLevel="1">
      <c r="B685" s="73"/>
      <c r="C685" s="90" t="s">
        <v>451</v>
      </c>
      <c r="D685" s="103"/>
      <c r="E685" s="105">
        <v>0</v>
      </c>
      <c r="F685" s="106"/>
      <c r="G685" s="105">
        <v>0</v>
      </c>
      <c r="H685" s="73"/>
      <c r="I685" s="105">
        <v>0</v>
      </c>
      <c r="J685" s="103"/>
      <c r="K685" s="107">
        <f>E685+G685+I685</f>
        <v>0</v>
      </c>
      <c r="L685" s="103"/>
      <c r="M685" s="73"/>
    </row>
    <row r="686" spans="2:13" ht="21" customHeight="1" outlineLevel="1">
      <c r="B686" s="73"/>
      <c r="C686" s="90" t="s">
        <v>452</v>
      </c>
      <c r="D686" s="103"/>
      <c r="E686" s="105">
        <v>0</v>
      </c>
      <c r="F686" s="106"/>
      <c r="G686" s="105">
        <v>0</v>
      </c>
      <c r="H686" s="73"/>
      <c r="I686" s="105">
        <v>0</v>
      </c>
      <c r="J686" s="103"/>
      <c r="K686" s="107">
        <f>E686+G686+I686</f>
        <v>0</v>
      </c>
      <c r="L686" s="103"/>
      <c r="M686" s="73"/>
    </row>
    <row r="687" spans="2:13" ht="21" customHeight="1" outlineLevel="1">
      <c r="B687" s="73"/>
      <c r="C687" s="95" t="s">
        <v>453</v>
      </c>
      <c r="D687" s="103"/>
      <c r="E687" s="104">
        <f>E688+E689</f>
        <v>0</v>
      </c>
      <c r="F687" s="103"/>
      <c r="G687" s="104">
        <f>G688+G689</f>
        <v>0</v>
      </c>
      <c r="H687" s="73"/>
      <c r="I687" s="104">
        <f>I688+I689</f>
        <v>0</v>
      </c>
      <c r="J687" s="103"/>
      <c r="K687" s="104">
        <f>K688+K689</f>
        <v>0</v>
      </c>
      <c r="L687" s="103"/>
      <c r="M687" s="73"/>
    </row>
    <row r="688" spans="2:13" ht="21" customHeight="1" outlineLevel="1">
      <c r="B688" s="73"/>
      <c r="C688" s="90" t="s">
        <v>454</v>
      </c>
      <c r="D688" s="103"/>
      <c r="E688" s="105">
        <v>0</v>
      </c>
      <c r="F688" s="106"/>
      <c r="G688" s="105">
        <v>0</v>
      </c>
      <c r="H688" s="73"/>
      <c r="I688" s="105">
        <v>0</v>
      </c>
      <c r="J688" s="103"/>
      <c r="K688" s="107">
        <f>E688+G688+I688</f>
        <v>0</v>
      </c>
      <c r="L688" s="103"/>
      <c r="M688" s="73"/>
    </row>
    <row r="689" spans="2:13" ht="21" customHeight="1" outlineLevel="1">
      <c r="B689" s="73"/>
      <c r="C689" s="90" t="s">
        <v>455</v>
      </c>
      <c r="D689" s="103"/>
      <c r="E689" s="105">
        <v>0</v>
      </c>
      <c r="F689" s="106"/>
      <c r="G689" s="105">
        <v>0</v>
      </c>
      <c r="H689" s="73"/>
      <c r="I689" s="105">
        <v>0</v>
      </c>
      <c r="J689" s="103"/>
      <c r="K689" s="107">
        <f>E689+G689+I689</f>
        <v>0</v>
      </c>
      <c r="L689" s="103"/>
      <c r="M689" s="73"/>
    </row>
    <row r="690" spans="2:13" ht="21" customHeight="1" outlineLevel="1">
      <c r="B690" s="73"/>
      <c r="C690" s="95" t="s">
        <v>456</v>
      </c>
      <c r="D690" s="103"/>
      <c r="E690" s="104">
        <f>E691+E692</f>
        <v>0</v>
      </c>
      <c r="F690" s="103"/>
      <c r="G690" s="104">
        <f>G691+G692</f>
        <v>0</v>
      </c>
      <c r="H690" s="73"/>
      <c r="I690" s="104">
        <f>I691+I692</f>
        <v>0</v>
      </c>
      <c r="J690" s="103"/>
      <c r="K690" s="104">
        <f>K691+K692</f>
        <v>0</v>
      </c>
      <c r="L690" s="103"/>
      <c r="M690" s="73"/>
    </row>
    <row r="691" spans="2:13" ht="21" customHeight="1" outlineLevel="1">
      <c r="B691" s="73"/>
      <c r="C691" s="90" t="s">
        <v>457</v>
      </c>
      <c r="D691" s="103"/>
      <c r="E691" s="105">
        <v>0</v>
      </c>
      <c r="F691" s="106"/>
      <c r="G691" s="105">
        <v>0</v>
      </c>
      <c r="H691" s="73"/>
      <c r="I691" s="105">
        <v>0</v>
      </c>
      <c r="J691" s="103"/>
      <c r="K691" s="107">
        <f>E691+G691+I691</f>
        <v>0</v>
      </c>
      <c r="L691" s="103"/>
      <c r="M691" s="73"/>
    </row>
    <row r="692" spans="2:13" ht="21" customHeight="1" outlineLevel="1">
      <c r="B692" s="73"/>
      <c r="C692" s="90" t="s">
        <v>458</v>
      </c>
      <c r="D692" s="103"/>
      <c r="E692" s="105">
        <v>0</v>
      </c>
      <c r="F692" s="106"/>
      <c r="G692" s="105">
        <v>0</v>
      </c>
      <c r="H692" s="73"/>
      <c r="I692" s="105">
        <v>0</v>
      </c>
      <c r="J692" s="103"/>
      <c r="K692" s="107">
        <f>E692+G692+I692</f>
        <v>0</v>
      </c>
      <c r="L692" s="103"/>
      <c r="M692" s="73"/>
    </row>
    <row r="693" spans="2:13" ht="21" customHeight="1" outlineLevel="1">
      <c r="B693" s="73"/>
      <c r="C693" s="90" t="s">
        <v>459</v>
      </c>
      <c r="D693" s="103"/>
      <c r="E693" s="108">
        <f>E681+E684+E687+E690</f>
        <v>45</v>
      </c>
      <c r="F693" s="103"/>
      <c r="G693" s="108">
        <f>G681+G684+G687+G690</f>
        <v>45</v>
      </c>
      <c r="H693" s="73"/>
      <c r="I693" s="108">
        <f>I681+I684+I687+I690</f>
        <v>50</v>
      </c>
      <c r="J693" s="103"/>
      <c r="K693" s="108">
        <f>E693+G693+I693</f>
        <v>140</v>
      </c>
      <c r="L693" s="103"/>
      <c r="M693" s="73"/>
    </row>
    <row r="694" spans="2:13" ht="21" customHeight="1" outlineLevel="1">
      <c r="B694" s="73"/>
      <c r="C694" s="109"/>
      <c r="D694" s="103"/>
      <c r="E694" s="109"/>
      <c r="F694" s="109"/>
      <c r="G694" s="109"/>
      <c r="H694" s="109"/>
      <c r="I694" s="109"/>
      <c r="J694" s="109"/>
      <c r="K694" s="109"/>
      <c r="L694" s="103"/>
      <c r="M694" s="73"/>
    </row>
    <row r="695" spans="2:13" ht="21" customHeight="1" outlineLevel="1">
      <c r="B695" s="73"/>
      <c r="C695" s="103"/>
      <c r="D695" s="89"/>
      <c r="E695" s="103"/>
      <c r="F695" s="89"/>
      <c r="G695" s="73"/>
      <c r="H695" s="73"/>
      <c r="I695" s="73"/>
      <c r="J695" s="89"/>
      <c r="K695" s="73"/>
      <c r="L695" s="89"/>
      <c r="M695" s="73"/>
    </row>
    <row r="696" spans="2:13" ht="21" customHeight="1" outlineLevel="1">
      <c r="B696" s="73"/>
      <c r="C696" s="86" t="s">
        <v>460</v>
      </c>
      <c r="D696" s="73"/>
      <c r="E696" s="99"/>
      <c r="F696" s="99"/>
      <c r="G696" s="99"/>
      <c r="H696" s="99"/>
      <c r="I696" s="99"/>
      <c r="J696" s="99"/>
      <c r="K696" s="99"/>
      <c r="L696" s="89"/>
      <c r="M696" s="73"/>
    </row>
    <row r="697" spans="2:13" ht="21" customHeight="1" outlineLevel="1">
      <c r="B697" s="73"/>
      <c r="C697" s="73"/>
      <c r="D697" s="73"/>
      <c r="E697" s="100"/>
      <c r="F697" s="101"/>
      <c r="G697" s="100"/>
      <c r="H697" s="101"/>
      <c r="I697" s="100"/>
      <c r="J697" s="102"/>
      <c r="K697" s="100"/>
      <c r="L697" s="89"/>
      <c r="M697" s="73"/>
    </row>
    <row r="698" spans="2:13" ht="21" customHeight="1" outlineLevel="1">
      <c r="B698" s="73"/>
      <c r="C698" s="73"/>
      <c r="D698" s="73"/>
      <c r="E698" s="100">
        <v>2024</v>
      </c>
      <c r="F698" s="101"/>
      <c r="G698" s="100">
        <v>2025</v>
      </c>
      <c r="H698" s="101"/>
      <c r="I698" s="100">
        <v>2026</v>
      </c>
      <c r="J698" s="102"/>
      <c r="K698" s="100" t="s">
        <v>407</v>
      </c>
      <c r="L698" s="89"/>
      <c r="M698" s="73"/>
    </row>
    <row r="699" spans="2:13" ht="21" customHeight="1" outlineLevel="1">
      <c r="B699" s="73"/>
      <c r="C699" s="95" t="s">
        <v>461</v>
      </c>
      <c r="D699" s="103"/>
      <c r="E699" s="110">
        <v>31000</v>
      </c>
      <c r="F699" s="111"/>
      <c r="G699" s="110">
        <v>31000</v>
      </c>
      <c r="H699" s="112"/>
      <c r="I699" s="110">
        <v>31000</v>
      </c>
      <c r="J699" s="111"/>
      <c r="K699" s="113">
        <f t="shared" ref="K699:K717" si="10">E699+G699+I699</f>
        <v>93000</v>
      </c>
      <c r="L699" s="89"/>
      <c r="M699" s="73"/>
    </row>
    <row r="700" spans="2:13" ht="21" customHeight="1" outlineLevel="1">
      <c r="B700" s="73"/>
      <c r="C700" s="90" t="s">
        <v>462</v>
      </c>
      <c r="D700" s="103"/>
      <c r="E700" s="110">
        <v>299910.71999999997</v>
      </c>
      <c r="F700" s="114"/>
      <c r="G700" s="110">
        <v>299910.71999999997</v>
      </c>
      <c r="H700" s="112"/>
      <c r="I700" s="110">
        <v>299910.71999999997</v>
      </c>
      <c r="J700" s="111"/>
      <c r="K700" s="113">
        <f t="shared" si="10"/>
        <v>899732.15999999992</v>
      </c>
      <c r="L700" s="89"/>
      <c r="M700" s="73"/>
    </row>
    <row r="701" spans="2:13" ht="21" customHeight="1" outlineLevel="1">
      <c r="B701" s="73"/>
      <c r="C701" s="90" t="s">
        <v>463</v>
      </c>
      <c r="D701" s="103"/>
      <c r="E701" s="110">
        <v>0</v>
      </c>
      <c r="F701" s="111"/>
      <c r="G701" s="110">
        <v>0</v>
      </c>
      <c r="H701" s="112"/>
      <c r="I701" s="110">
        <v>0</v>
      </c>
      <c r="J701" s="111"/>
      <c r="K701" s="113">
        <f t="shared" si="10"/>
        <v>0</v>
      </c>
      <c r="L701" s="89"/>
      <c r="M701" s="73"/>
    </row>
    <row r="702" spans="2:13" ht="21.75" customHeight="1" outlineLevel="1">
      <c r="B702" s="73"/>
      <c r="C702" s="90" t="s">
        <v>464</v>
      </c>
      <c r="D702" s="103"/>
      <c r="E702" s="110">
        <v>159131.51999999999</v>
      </c>
      <c r="F702" s="114"/>
      <c r="G702" s="110">
        <v>159131.51999999999</v>
      </c>
      <c r="H702" s="112"/>
      <c r="I702" s="110">
        <v>159131.51999999999</v>
      </c>
      <c r="J702" s="111"/>
      <c r="K702" s="113">
        <f t="shared" si="10"/>
        <v>477394.55999999994</v>
      </c>
      <c r="L702" s="73"/>
      <c r="M702" s="73"/>
    </row>
    <row r="703" spans="2:13" ht="21.75" customHeight="1" outlineLevel="1">
      <c r="B703" s="73"/>
      <c r="C703" s="90" t="s">
        <v>465</v>
      </c>
      <c r="D703" s="103"/>
      <c r="E703" s="110">
        <v>0</v>
      </c>
      <c r="F703" s="114"/>
      <c r="G703" s="110">
        <v>0</v>
      </c>
      <c r="H703" s="112"/>
      <c r="I703" s="110">
        <v>0</v>
      </c>
      <c r="J703" s="111"/>
      <c r="K703" s="113">
        <f t="shared" si="10"/>
        <v>0</v>
      </c>
      <c r="L703" s="73"/>
      <c r="M703" s="73"/>
    </row>
    <row r="704" spans="2:13" ht="21" customHeight="1" outlineLevel="1">
      <c r="B704" s="73"/>
      <c r="C704" s="90" t="s">
        <v>466</v>
      </c>
      <c r="D704" s="103"/>
      <c r="E704" s="110">
        <v>0</v>
      </c>
      <c r="F704" s="111"/>
      <c r="G704" s="110">
        <v>0</v>
      </c>
      <c r="H704" s="112"/>
      <c r="I704" s="110">
        <v>0</v>
      </c>
      <c r="J704" s="111"/>
      <c r="K704" s="113">
        <f t="shared" si="10"/>
        <v>0</v>
      </c>
      <c r="L704" s="73"/>
      <c r="M704" s="73"/>
    </row>
    <row r="705" spans="2:13" ht="21.75" customHeight="1" outlineLevel="1">
      <c r="B705" s="73"/>
      <c r="C705" s="90" t="s">
        <v>467</v>
      </c>
      <c r="D705" s="103"/>
      <c r="E705" s="110">
        <v>0</v>
      </c>
      <c r="F705" s="114"/>
      <c r="G705" s="110">
        <v>0</v>
      </c>
      <c r="H705" s="112"/>
      <c r="I705" s="110">
        <v>0</v>
      </c>
      <c r="J705" s="111"/>
      <c r="K705" s="113">
        <f t="shared" si="10"/>
        <v>0</v>
      </c>
      <c r="L705" s="73"/>
      <c r="M705" s="73"/>
    </row>
    <row r="706" spans="2:13" ht="21.75" customHeight="1" outlineLevel="1">
      <c r="B706" s="73"/>
      <c r="C706" s="90" t="s">
        <v>468</v>
      </c>
      <c r="D706" s="103"/>
      <c r="E706" s="110">
        <v>0</v>
      </c>
      <c r="F706" s="114"/>
      <c r="G706" s="110">
        <v>0</v>
      </c>
      <c r="H706" s="112"/>
      <c r="I706" s="110">
        <v>0</v>
      </c>
      <c r="J706" s="111"/>
      <c r="K706" s="113">
        <f t="shared" si="10"/>
        <v>0</v>
      </c>
      <c r="L706" s="73"/>
      <c r="M706" s="73"/>
    </row>
    <row r="707" spans="2:13" ht="21.75" customHeight="1" outlineLevel="1">
      <c r="B707" s="73"/>
      <c r="C707" s="90" t="s">
        <v>469</v>
      </c>
      <c r="D707" s="103"/>
      <c r="E707" s="110">
        <v>0</v>
      </c>
      <c r="F707" s="114"/>
      <c r="G707" s="110">
        <v>0</v>
      </c>
      <c r="H707" s="112"/>
      <c r="I707" s="110">
        <v>0</v>
      </c>
      <c r="J707" s="111"/>
      <c r="K707" s="113">
        <f t="shared" si="10"/>
        <v>0</v>
      </c>
      <c r="L707" s="73"/>
      <c r="M707" s="73"/>
    </row>
    <row r="708" spans="2:13" ht="21" customHeight="1" outlineLevel="1">
      <c r="B708" s="73"/>
      <c r="C708" s="115" t="s">
        <v>470</v>
      </c>
      <c r="D708" s="103"/>
      <c r="E708" s="110">
        <v>0</v>
      </c>
      <c r="F708" s="114"/>
      <c r="G708" s="110">
        <v>0</v>
      </c>
      <c r="H708" s="112"/>
      <c r="I708" s="110">
        <v>0</v>
      </c>
      <c r="J708" s="111"/>
      <c r="K708" s="113">
        <f t="shared" si="10"/>
        <v>0</v>
      </c>
      <c r="L708" s="116"/>
      <c r="M708" s="73"/>
    </row>
    <row r="709" spans="2:13" ht="21" customHeight="1" outlineLevel="1">
      <c r="B709" s="73"/>
      <c r="C709" s="115" t="s">
        <v>471</v>
      </c>
      <c r="D709" s="103"/>
      <c r="E709" s="110">
        <v>0</v>
      </c>
      <c r="F709" s="114"/>
      <c r="G709" s="110">
        <v>0</v>
      </c>
      <c r="H709" s="112"/>
      <c r="I709" s="110">
        <v>0</v>
      </c>
      <c r="J709" s="111"/>
      <c r="K709" s="113">
        <f t="shared" si="10"/>
        <v>0</v>
      </c>
      <c r="L709" s="116"/>
      <c r="M709" s="73"/>
    </row>
    <row r="710" spans="2:13" ht="21" customHeight="1" outlineLevel="1">
      <c r="B710" s="73"/>
      <c r="C710" s="115" t="s">
        <v>472</v>
      </c>
      <c r="D710" s="103"/>
      <c r="E710" s="110">
        <v>0</v>
      </c>
      <c r="F710" s="114"/>
      <c r="G710" s="110">
        <v>0</v>
      </c>
      <c r="H710" s="112"/>
      <c r="I710" s="110">
        <v>0</v>
      </c>
      <c r="J710" s="111"/>
      <c r="K710" s="113">
        <f t="shared" si="10"/>
        <v>0</v>
      </c>
      <c r="L710" s="116"/>
      <c r="M710" s="73"/>
    </row>
    <row r="711" spans="2:13" ht="21" customHeight="1" outlineLevel="1">
      <c r="B711" s="73"/>
      <c r="C711" s="115" t="s">
        <v>473</v>
      </c>
      <c r="D711" s="103"/>
      <c r="E711" s="110">
        <v>0</v>
      </c>
      <c r="F711" s="114"/>
      <c r="G711" s="110">
        <v>0</v>
      </c>
      <c r="H711" s="112"/>
      <c r="I711" s="110">
        <v>0</v>
      </c>
      <c r="J711" s="111"/>
      <c r="K711" s="113">
        <f t="shared" si="10"/>
        <v>0</v>
      </c>
      <c r="L711" s="116"/>
      <c r="M711" s="73"/>
    </row>
    <row r="712" spans="2:13" ht="21" customHeight="1" outlineLevel="1">
      <c r="B712" s="73"/>
      <c r="C712" s="115" t="s">
        <v>474</v>
      </c>
      <c r="D712" s="103"/>
      <c r="E712" s="110">
        <v>0</v>
      </c>
      <c r="F712" s="114"/>
      <c r="G712" s="110">
        <v>0</v>
      </c>
      <c r="H712" s="112"/>
      <c r="I712" s="110">
        <v>0</v>
      </c>
      <c r="J712" s="111"/>
      <c r="K712" s="113">
        <f t="shared" si="10"/>
        <v>0</v>
      </c>
      <c r="L712" s="116"/>
      <c r="M712" s="73"/>
    </row>
    <row r="713" spans="2:13" ht="21" customHeight="1" outlineLevel="1">
      <c r="B713" s="73"/>
      <c r="C713" s="115" t="s">
        <v>475</v>
      </c>
      <c r="D713" s="103"/>
      <c r="E713" s="110">
        <v>0</v>
      </c>
      <c r="F713" s="114"/>
      <c r="G713" s="110">
        <v>0</v>
      </c>
      <c r="H713" s="112"/>
      <c r="I713" s="110">
        <v>0</v>
      </c>
      <c r="J713" s="111"/>
      <c r="K713" s="113">
        <f t="shared" si="10"/>
        <v>0</v>
      </c>
      <c r="L713" s="116"/>
      <c r="M713" s="73"/>
    </row>
    <row r="714" spans="2:13" ht="21" customHeight="1" outlineLevel="1">
      <c r="B714" s="73"/>
      <c r="C714" s="115" t="s">
        <v>476</v>
      </c>
      <c r="D714" s="103"/>
      <c r="E714" s="110">
        <v>0</v>
      </c>
      <c r="F714" s="114"/>
      <c r="G714" s="110">
        <v>0</v>
      </c>
      <c r="H714" s="112"/>
      <c r="I714" s="110">
        <v>0</v>
      </c>
      <c r="J714" s="111"/>
      <c r="K714" s="113">
        <f t="shared" si="10"/>
        <v>0</v>
      </c>
      <c r="L714" s="116"/>
      <c r="M714" s="73"/>
    </row>
    <row r="715" spans="2:13" ht="21" customHeight="1" outlineLevel="1">
      <c r="B715" s="73"/>
      <c r="C715" s="115" t="s">
        <v>477</v>
      </c>
      <c r="D715" s="103"/>
      <c r="E715" s="110">
        <v>0</v>
      </c>
      <c r="F715" s="114"/>
      <c r="G715" s="110">
        <v>0</v>
      </c>
      <c r="H715" s="112"/>
      <c r="I715" s="110">
        <v>0</v>
      </c>
      <c r="J715" s="111"/>
      <c r="K715" s="113">
        <f t="shared" si="10"/>
        <v>0</v>
      </c>
      <c r="L715" s="116"/>
      <c r="M715" s="73"/>
    </row>
    <row r="716" spans="2:13" ht="21" customHeight="1" outlineLevel="1">
      <c r="B716" s="73"/>
      <c r="C716" s="115" t="s">
        <v>478</v>
      </c>
      <c r="D716" s="103"/>
      <c r="E716" s="110">
        <v>0</v>
      </c>
      <c r="F716" s="114"/>
      <c r="G716" s="110">
        <v>0</v>
      </c>
      <c r="H716" s="112"/>
      <c r="I716" s="110">
        <v>0</v>
      </c>
      <c r="J716" s="111"/>
      <c r="K716" s="113">
        <f t="shared" si="10"/>
        <v>0</v>
      </c>
      <c r="L716" s="116"/>
      <c r="M716" s="73"/>
    </row>
    <row r="717" spans="2:13" ht="21" customHeight="1" outlineLevel="1">
      <c r="B717" s="73"/>
      <c r="C717" s="115" t="s">
        <v>479</v>
      </c>
      <c r="D717" s="103"/>
      <c r="E717" s="110">
        <v>0</v>
      </c>
      <c r="F717" s="114"/>
      <c r="G717" s="110">
        <v>0</v>
      </c>
      <c r="H717" s="112"/>
      <c r="I717" s="110">
        <v>0</v>
      </c>
      <c r="J717" s="111"/>
      <c r="K717" s="113">
        <f t="shared" si="10"/>
        <v>0</v>
      </c>
      <c r="L717" s="116"/>
      <c r="M717" s="73"/>
    </row>
    <row r="718" spans="2:13" ht="21.75" customHeight="1" outlineLevel="1">
      <c r="B718" s="73"/>
      <c r="C718" s="90" t="s">
        <v>480</v>
      </c>
      <c r="D718" s="103"/>
      <c r="E718" s="117">
        <f>SUM(E699:E717)</f>
        <v>490042.24</v>
      </c>
      <c r="F718" s="111"/>
      <c r="G718" s="117">
        <f>SUM(G699:G717)</f>
        <v>490042.24</v>
      </c>
      <c r="H718" s="112"/>
      <c r="I718" s="117">
        <f>SUM(I699:I717)</f>
        <v>490042.24</v>
      </c>
      <c r="J718" s="111"/>
      <c r="K718" s="117">
        <f>SUM(K699:K717)</f>
        <v>1470126.7199999997</v>
      </c>
      <c r="L718" s="89"/>
      <c r="M718" s="73"/>
    </row>
    <row r="719" spans="2:13" ht="21" customHeight="1" outlineLevel="1">
      <c r="B719" s="73"/>
      <c r="C719" s="109"/>
      <c r="D719" s="103"/>
      <c r="E719" s="73"/>
      <c r="F719" s="73"/>
      <c r="G719" s="73"/>
      <c r="H719" s="73"/>
      <c r="I719" s="73"/>
      <c r="J719" s="73"/>
      <c r="K719" s="73"/>
      <c r="L719" s="89"/>
      <c r="M719" s="73"/>
    </row>
    <row r="720" spans="2:13" ht="21" customHeight="1" outlineLevel="1">
      <c r="B720" s="73"/>
      <c r="C720" s="73"/>
      <c r="D720" s="73"/>
      <c r="E720" s="100">
        <v>2024</v>
      </c>
      <c r="F720" s="101"/>
      <c r="G720" s="100">
        <v>2025</v>
      </c>
      <c r="H720" s="101"/>
      <c r="I720" s="100">
        <v>2026</v>
      </c>
      <c r="J720" s="102"/>
      <c r="K720" s="100" t="s">
        <v>407</v>
      </c>
      <c r="L720" s="89"/>
      <c r="M720" s="73"/>
    </row>
    <row r="721" spans="2:13" ht="21" customHeight="1" outlineLevel="1">
      <c r="B721" s="73"/>
      <c r="C721" s="95" t="s">
        <v>481</v>
      </c>
      <c r="D721" s="103"/>
      <c r="E721" s="110">
        <v>490042.24</v>
      </c>
      <c r="F721" s="111"/>
      <c r="G721" s="110">
        <v>490042.24</v>
      </c>
      <c r="H721" s="112"/>
      <c r="I721" s="110">
        <v>490042.24</v>
      </c>
      <c r="J721" s="111"/>
      <c r="K721" s="113">
        <f t="shared" ref="K721:K729" si="11">E721+G721+I721</f>
        <v>1470126.72</v>
      </c>
      <c r="L721" s="89"/>
      <c r="M721" s="73"/>
    </row>
    <row r="722" spans="2:13" ht="21" customHeight="1" outlineLevel="1">
      <c r="B722" s="73"/>
      <c r="C722" s="90" t="s">
        <v>482</v>
      </c>
      <c r="D722" s="103"/>
      <c r="E722" s="110">
        <v>0</v>
      </c>
      <c r="F722" s="114"/>
      <c r="G722" s="110">
        <v>0</v>
      </c>
      <c r="H722" s="112"/>
      <c r="I722" s="110">
        <v>0</v>
      </c>
      <c r="J722" s="111"/>
      <c r="K722" s="113">
        <f t="shared" si="11"/>
        <v>0</v>
      </c>
      <c r="L722" s="89"/>
      <c r="M722" s="73"/>
    </row>
    <row r="723" spans="2:13" ht="21" customHeight="1" outlineLevel="1">
      <c r="B723" s="73"/>
      <c r="C723" s="90" t="s">
        <v>483</v>
      </c>
      <c r="D723" s="103"/>
      <c r="E723" s="110">
        <v>0</v>
      </c>
      <c r="F723" s="114"/>
      <c r="G723" s="110">
        <v>0</v>
      </c>
      <c r="H723" s="112"/>
      <c r="I723" s="110">
        <v>0</v>
      </c>
      <c r="J723" s="111"/>
      <c r="K723" s="113">
        <f t="shared" si="11"/>
        <v>0</v>
      </c>
      <c r="L723" s="73"/>
      <c r="M723" s="73"/>
    </row>
    <row r="724" spans="2:13" ht="21" customHeight="1" outlineLevel="1">
      <c r="B724" s="73"/>
      <c r="C724" s="90" t="s">
        <v>484</v>
      </c>
      <c r="D724" s="103"/>
      <c r="E724" s="110">
        <v>0</v>
      </c>
      <c r="F724" s="111"/>
      <c r="G724" s="110">
        <v>0</v>
      </c>
      <c r="H724" s="112"/>
      <c r="I724" s="110">
        <v>0</v>
      </c>
      <c r="J724" s="111"/>
      <c r="K724" s="113">
        <f t="shared" si="11"/>
        <v>0</v>
      </c>
      <c r="L724" s="89"/>
      <c r="M724" s="73"/>
    </row>
    <row r="725" spans="2:13" ht="21" customHeight="1" outlineLevel="1">
      <c r="B725" s="73"/>
      <c r="C725" s="90" t="s">
        <v>485</v>
      </c>
      <c r="D725" s="103"/>
      <c r="E725" s="110">
        <v>0</v>
      </c>
      <c r="F725" s="114"/>
      <c r="G725" s="110">
        <v>0</v>
      </c>
      <c r="H725" s="112"/>
      <c r="I725" s="110">
        <v>0</v>
      </c>
      <c r="J725" s="111"/>
      <c r="K725" s="113">
        <f t="shared" si="11"/>
        <v>0</v>
      </c>
      <c r="L725" s="116"/>
      <c r="M725" s="73"/>
    </row>
    <row r="726" spans="2:13" ht="21" customHeight="1" outlineLevel="1">
      <c r="B726" s="73"/>
      <c r="C726" s="90" t="s">
        <v>486</v>
      </c>
      <c r="D726" s="103"/>
      <c r="E726" s="110">
        <v>0</v>
      </c>
      <c r="F726" s="114"/>
      <c r="G726" s="110">
        <v>0</v>
      </c>
      <c r="H726" s="112"/>
      <c r="I726" s="110">
        <v>0</v>
      </c>
      <c r="J726" s="111"/>
      <c r="K726" s="113">
        <f t="shared" si="11"/>
        <v>0</v>
      </c>
      <c r="L726" s="116"/>
      <c r="M726" s="73"/>
    </row>
    <row r="727" spans="2:13" ht="21" customHeight="1" outlineLevel="1">
      <c r="B727" s="73"/>
      <c r="C727" s="90" t="s">
        <v>487</v>
      </c>
      <c r="D727" s="103"/>
      <c r="E727" s="110">
        <v>0</v>
      </c>
      <c r="F727" s="114"/>
      <c r="G727" s="110">
        <v>0</v>
      </c>
      <c r="H727" s="112"/>
      <c r="I727" s="110">
        <v>0</v>
      </c>
      <c r="J727" s="111"/>
      <c r="K727" s="113">
        <f t="shared" si="11"/>
        <v>0</v>
      </c>
      <c r="L727" s="116"/>
      <c r="M727" s="73"/>
    </row>
    <row r="728" spans="2:13" ht="21" customHeight="1" outlineLevel="1">
      <c r="B728" s="73"/>
      <c r="C728" s="90" t="s">
        <v>488</v>
      </c>
      <c r="D728" s="103"/>
      <c r="E728" s="110">
        <v>0</v>
      </c>
      <c r="F728" s="114"/>
      <c r="G728" s="110">
        <v>0</v>
      </c>
      <c r="H728" s="112"/>
      <c r="I728" s="110">
        <v>0</v>
      </c>
      <c r="J728" s="111"/>
      <c r="K728" s="113">
        <f t="shared" si="11"/>
        <v>0</v>
      </c>
      <c r="L728" s="116"/>
      <c r="M728" s="73"/>
    </row>
    <row r="729" spans="2:13" ht="21.75" customHeight="1" outlineLevel="1">
      <c r="B729" s="73"/>
      <c r="C729" s="90" t="s">
        <v>480</v>
      </c>
      <c r="D729" s="103"/>
      <c r="E729" s="117">
        <f>SUM(E721:E728)</f>
        <v>490042.24</v>
      </c>
      <c r="F729" s="111"/>
      <c r="G729" s="117">
        <f>SUM(G721:G728)</f>
        <v>490042.24</v>
      </c>
      <c r="H729" s="112"/>
      <c r="I729" s="117">
        <f>SUM(I721:I728)</f>
        <v>490042.24</v>
      </c>
      <c r="J729" s="111"/>
      <c r="K729" s="117">
        <f t="shared" si="11"/>
        <v>1470126.72</v>
      </c>
      <c r="L729" s="89"/>
      <c r="M729" s="73"/>
    </row>
    <row r="730" spans="2:13" ht="21" customHeight="1" outlineLevel="1">
      <c r="B730" s="73"/>
      <c r="C730" s="89"/>
      <c r="D730" s="103"/>
      <c r="E730" s="89"/>
      <c r="F730" s="89"/>
      <c r="G730" s="89"/>
      <c r="H730" s="89"/>
      <c r="I730" s="89"/>
      <c r="J730" s="89"/>
      <c r="K730" s="89"/>
      <c r="L730" s="89"/>
      <c r="M730" s="73"/>
    </row>
    <row r="731" spans="2:13" ht="36" outlineLevel="1">
      <c r="B731" s="73"/>
      <c r="C731" s="93" t="s">
        <v>490</v>
      </c>
      <c r="D731" s="89"/>
      <c r="E731" s="93" t="str">
        <f>IF(K702&gt;0,"Si","No")</f>
        <v>Si</v>
      </c>
      <c r="F731" s="89"/>
      <c r="G731" s="89"/>
      <c r="H731" s="89"/>
      <c r="I731" s="89"/>
      <c r="J731" s="89"/>
      <c r="K731" s="89"/>
      <c r="L731" s="89"/>
      <c r="M731" s="73"/>
    </row>
    <row r="732" spans="2:13" ht="36" outlineLevel="1">
      <c r="B732" s="73"/>
      <c r="C732" s="93" t="s">
        <v>491</v>
      </c>
      <c r="D732" s="89"/>
      <c r="E732" s="93" t="str">
        <f>IF(K703&gt;0,"Si","No")</f>
        <v>No</v>
      </c>
      <c r="F732" s="89"/>
      <c r="G732" s="89"/>
      <c r="H732" s="89"/>
      <c r="I732" s="89"/>
      <c r="J732" s="89"/>
      <c r="K732" s="89"/>
      <c r="L732" s="89"/>
      <c r="M732" s="73"/>
    </row>
    <row r="733" spans="2:13" ht="21" customHeight="1" outlineLevel="1">
      <c r="B733" s="73"/>
      <c r="C733" s="89"/>
      <c r="D733" s="89"/>
      <c r="E733" s="89"/>
      <c r="F733" s="89"/>
      <c r="G733" s="73"/>
      <c r="H733" s="73"/>
      <c r="I733" s="73"/>
      <c r="J733" s="89"/>
      <c r="K733" s="73"/>
      <c r="L733" s="89"/>
      <c r="M733" s="73"/>
    </row>
    <row r="734" spans="2:13" ht="20.25" outlineLevel="1">
      <c r="B734" s="73"/>
      <c r="C734" s="86" t="s">
        <v>492</v>
      </c>
      <c r="D734" s="73"/>
      <c r="E734" s="98"/>
      <c r="F734" s="99"/>
      <c r="G734" s="99"/>
      <c r="H734" s="99"/>
      <c r="I734" s="99"/>
      <c r="J734" s="99"/>
      <c r="K734" s="99"/>
      <c r="L734" s="89"/>
      <c r="M734" s="73"/>
    </row>
    <row r="735" spans="2:13" ht="21" customHeight="1" outlineLevel="1">
      <c r="B735" s="73"/>
      <c r="C735" s="73"/>
      <c r="D735" s="73"/>
      <c r="E735" s="100"/>
      <c r="F735" s="101"/>
      <c r="G735" s="100"/>
      <c r="H735" s="101"/>
      <c r="I735" s="100"/>
      <c r="J735" s="102"/>
      <c r="K735" s="100"/>
      <c r="L735" s="89"/>
      <c r="M735" s="73"/>
    </row>
    <row r="736" spans="2:13" ht="21" customHeight="1" outlineLevel="1">
      <c r="B736" s="73"/>
      <c r="C736" s="73"/>
      <c r="D736" s="73"/>
      <c r="E736" s="100">
        <v>2024</v>
      </c>
      <c r="F736" s="101"/>
      <c r="G736" s="100">
        <v>2025</v>
      </c>
      <c r="H736" s="101"/>
      <c r="I736" s="100">
        <v>2026</v>
      </c>
      <c r="J736" s="102"/>
      <c r="K736" s="100" t="s">
        <v>407</v>
      </c>
      <c r="L736" s="89"/>
      <c r="M736" s="73"/>
    </row>
    <row r="737" spans="2:13" ht="21" customHeight="1" outlineLevel="1">
      <c r="B737" s="73"/>
      <c r="C737" s="95" t="s">
        <v>493</v>
      </c>
      <c r="D737" s="103"/>
      <c r="E737" s="110"/>
      <c r="F737" s="111"/>
      <c r="G737" s="110"/>
      <c r="H737" s="119"/>
      <c r="I737" s="110"/>
      <c r="J737" s="111"/>
      <c r="K737" s="113" t="s">
        <v>495</v>
      </c>
      <c r="L737" s="89"/>
      <c r="M737" s="73"/>
    </row>
    <row r="738" spans="2:13" ht="21" customHeight="1" outlineLevel="1">
      <c r="B738" s="73"/>
      <c r="C738" s="95" t="s">
        <v>496</v>
      </c>
      <c r="D738" s="103"/>
      <c r="E738" s="110"/>
      <c r="F738" s="111"/>
      <c r="G738" s="110"/>
      <c r="H738" s="119"/>
      <c r="I738" s="110"/>
      <c r="J738" s="111"/>
      <c r="K738" s="113" t="s">
        <v>495</v>
      </c>
      <c r="L738" s="89"/>
      <c r="M738" s="73"/>
    </row>
    <row r="739" spans="2:13" ht="21" customHeight="1" outlineLevel="1">
      <c r="B739" s="73"/>
      <c r="C739" s="90" t="s">
        <v>498</v>
      </c>
      <c r="D739" s="103"/>
      <c r="E739" s="120">
        <v>0</v>
      </c>
      <c r="F739" s="121"/>
      <c r="G739" s="120">
        <v>0</v>
      </c>
      <c r="H739" s="122"/>
      <c r="I739" s="120">
        <v>0</v>
      </c>
      <c r="J739" s="123"/>
      <c r="K739" s="124">
        <f>E739+G739+I739</f>
        <v>0</v>
      </c>
      <c r="L739" s="73"/>
      <c r="M739" s="73"/>
    </row>
    <row r="740" spans="2:13" ht="21" customHeight="1" outlineLevel="1">
      <c r="B740" s="73"/>
      <c r="C740" s="90" t="s">
        <v>499</v>
      </c>
      <c r="D740" s="103"/>
      <c r="E740" s="110"/>
      <c r="F740" s="111"/>
      <c r="G740" s="110"/>
      <c r="H740" s="119"/>
      <c r="I740" s="110"/>
      <c r="J740" s="111"/>
      <c r="K740" s="113" t="s">
        <v>495</v>
      </c>
      <c r="L740" s="89"/>
      <c r="M740" s="73"/>
    </row>
    <row r="741" spans="2:13" ht="21" customHeight="1" outlineLevel="1">
      <c r="B741" s="73"/>
      <c r="C741" s="90" t="s">
        <v>500</v>
      </c>
      <c r="D741" s="103"/>
      <c r="E741" s="105"/>
      <c r="F741" s="125"/>
      <c r="G741" s="105"/>
      <c r="H741" s="126"/>
      <c r="I741" s="105"/>
      <c r="J741" s="111"/>
      <c r="K741" s="113" t="s">
        <v>495</v>
      </c>
      <c r="L741" s="116"/>
      <c r="M741" s="73"/>
    </row>
    <row r="742" spans="2:13" outlineLevel="1">
      <c r="B742" s="73"/>
      <c r="C742" s="90" t="s">
        <v>501</v>
      </c>
      <c r="D742" s="103"/>
      <c r="E742" s="127"/>
      <c r="F742" s="125"/>
      <c r="G742" s="105"/>
      <c r="H742" s="126"/>
      <c r="I742" s="105"/>
      <c r="J742" s="111"/>
      <c r="K742" s="113" t="s">
        <v>495</v>
      </c>
      <c r="L742" s="116"/>
      <c r="M742" s="73"/>
    </row>
    <row r="743" spans="2:13" ht="21" customHeight="1" outlineLevel="1">
      <c r="B743" s="73"/>
      <c r="C743" s="90" t="s">
        <v>503</v>
      </c>
      <c r="D743" s="103"/>
      <c r="E743" s="105"/>
      <c r="F743" s="125"/>
      <c r="G743" s="105"/>
      <c r="H743" s="126"/>
      <c r="I743" s="105"/>
      <c r="J743" s="111"/>
      <c r="K743" s="124" t="s">
        <v>495</v>
      </c>
      <c r="L743" s="89"/>
      <c r="M743" s="73"/>
    </row>
    <row r="744" spans="2:13" ht="21" customHeight="1" outlineLevel="1">
      <c r="B744" s="73"/>
      <c r="C744" s="90" t="s">
        <v>504</v>
      </c>
      <c r="D744" s="103"/>
      <c r="E744" s="110"/>
      <c r="F744" s="111"/>
      <c r="G744" s="110"/>
      <c r="H744" s="119"/>
      <c r="I744" s="110"/>
      <c r="J744" s="111"/>
      <c r="K744" s="113" t="s">
        <v>495</v>
      </c>
      <c r="L744" s="89"/>
      <c r="M744" s="73"/>
    </row>
    <row r="745" spans="2:13" ht="21.75" customHeight="1" outlineLevel="1">
      <c r="B745" s="73"/>
      <c r="C745" s="90" t="s">
        <v>506</v>
      </c>
      <c r="D745" s="103"/>
      <c r="E745" s="120">
        <v>0</v>
      </c>
      <c r="F745" s="121"/>
      <c r="G745" s="120">
        <v>0</v>
      </c>
      <c r="H745" s="122"/>
      <c r="I745" s="120">
        <v>0</v>
      </c>
      <c r="J745" s="123"/>
      <c r="K745" s="124">
        <f>E745+G745+I745</f>
        <v>0</v>
      </c>
      <c r="L745" s="73"/>
      <c r="M745" s="73"/>
    </row>
    <row r="746" spans="2:13" ht="21.75" customHeight="1" outlineLevel="1">
      <c r="B746" s="73"/>
      <c r="C746" s="90" t="s">
        <v>507</v>
      </c>
      <c r="D746" s="103"/>
      <c r="E746" s="128">
        <v>0</v>
      </c>
      <c r="F746" s="129"/>
      <c r="G746" s="128">
        <v>0</v>
      </c>
      <c r="H746" s="142"/>
      <c r="I746" s="128">
        <v>0</v>
      </c>
      <c r="J746" s="130"/>
      <c r="K746" s="131">
        <f>E746+G746+I746</f>
        <v>0</v>
      </c>
      <c r="L746" s="89"/>
      <c r="M746" s="73"/>
    </row>
    <row r="747" spans="2:13" ht="21" customHeight="1" outlineLevel="1">
      <c r="B747" s="73"/>
      <c r="C747" s="109"/>
      <c r="D747" s="103"/>
      <c r="E747" s="130"/>
      <c r="F747" s="130"/>
      <c r="G747" s="130"/>
      <c r="H747" s="132"/>
      <c r="I747" s="130"/>
      <c r="J747" s="130"/>
      <c r="K747" s="130"/>
      <c r="L747" s="89"/>
      <c r="M747" s="73"/>
    </row>
    <row r="748" spans="2:13" ht="21" customHeight="1" outlineLevel="1">
      <c r="B748" s="73"/>
      <c r="C748" s="109"/>
      <c r="D748" s="103"/>
      <c r="E748" s="98"/>
      <c r="F748" s="73"/>
      <c r="G748" s="73"/>
      <c r="H748" s="73"/>
      <c r="I748" s="73"/>
      <c r="J748" s="73"/>
      <c r="K748" s="73"/>
      <c r="L748" s="89"/>
      <c r="M748" s="73"/>
    </row>
    <row r="749" spans="2:13" ht="21" customHeight="1" outlineLevel="1">
      <c r="B749" s="73"/>
      <c r="C749" s="86" t="s">
        <v>508</v>
      </c>
      <c r="D749" s="116"/>
      <c r="E749" s="116"/>
      <c r="F749" s="116"/>
      <c r="G749" s="73"/>
      <c r="H749" s="73"/>
      <c r="I749" s="73"/>
      <c r="J749" s="116"/>
      <c r="K749" s="73"/>
      <c r="L749" s="116"/>
      <c r="M749" s="73"/>
    </row>
    <row r="750" spans="2:13" ht="21" customHeight="1" outlineLevel="1">
      <c r="B750" s="73"/>
      <c r="C750" s="89"/>
      <c r="D750" s="89"/>
      <c r="E750" s="89"/>
      <c r="F750" s="89"/>
      <c r="G750" s="73"/>
      <c r="H750" s="73"/>
      <c r="I750" s="73"/>
      <c r="J750" s="89"/>
      <c r="K750" s="73"/>
      <c r="L750" s="89"/>
      <c r="M750" s="73"/>
    </row>
    <row r="751" spans="2:13" ht="21" customHeight="1" outlineLevel="1">
      <c r="B751" s="73"/>
      <c r="C751" s="133" t="s">
        <v>509</v>
      </c>
      <c r="D751" s="89"/>
      <c r="E751" s="89"/>
      <c r="F751" s="89"/>
      <c r="G751" s="73"/>
      <c r="H751" s="73"/>
      <c r="I751" s="73"/>
      <c r="J751" s="73"/>
      <c r="K751" s="73"/>
      <c r="L751" s="89"/>
      <c r="M751" s="73"/>
    </row>
    <row r="752" spans="2:13" ht="21" customHeight="1" outlineLevel="1">
      <c r="B752" s="73"/>
      <c r="C752" s="89"/>
      <c r="D752" s="89"/>
      <c r="E752" s="89"/>
      <c r="F752" s="89"/>
      <c r="G752" s="73"/>
      <c r="H752" s="73"/>
      <c r="I752" s="73"/>
      <c r="J752" s="89"/>
      <c r="K752" s="73"/>
      <c r="L752" s="89"/>
      <c r="M752" s="73"/>
    </row>
    <row r="753" spans="2:13" ht="21" customHeight="1" outlineLevel="1">
      <c r="B753" s="73"/>
      <c r="C753" s="496" t="s">
        <v>572</v>
      </c>
      <c r="D753" s="496"/>
      <c r="E753" s="496"/>
      <c r="F753" s="496"/>
      <c r="G753" s="496"/>
      <c r="H753" s="496"/>
      <c r="I753" s="496"/>
      <c r="J753" s="496"/>
      <c r="K753" s="496"/>
      <c r="L753" s="89"/>
      <c r="M753" s="73"/>
    </row>
    <row r="754" spans="2:13" ht="21" customHeight="1" outlineLevel="1">
      <c r="B754" s="73"/>
      <c r="C754" s="496"/>
      <c r="D754" s="496"/>
      <c r="E754" s="496"/>
      <c r="F754" s="496"/>
      <c r="G754" s="496"/>
      <c r="H754" s="496"/>
      <c r="I754" s="496"/>
      <c r="J754" s="496"/>
      <c r="K754" s="496"/>
      <c r="L754" s="73"/>
      <c r="M754" s="73"/>
    </row>
    <row r="755" spans="2:13" ht="21" customHeight="1" outlineLevel="1">
      <c r="B755" s="73"/>
      <c r="C755" s="496"/>
      <c r="D755" s="496"/>
      <c r="E755" s="496"/>
      <c r="F755" s="496"/>
      <c r="G755" s="496"/>
      <c r="H755" s="496"/>
      <c r="I755" s="496"/>
      <c r="J755" s="496"/>
      <c r="K755" s="496"/>
      <c r="L755" s="73"/>
      <c r="M755" s="73"/>
    </row>
    <row r="756" spans="2:13" ht="21" customHeight="1" outlineLevel="1">
      <c r="B756" s="73"/>
      <c r="C756" s="496"/>
      <c r="D756" s="496"/>
      <c r="E756" s="496"/>
      <c r="F756" s="496"/>
      <c r="G756" s="496"/>
      <c r="H756" s="496"/>
      <c r="I756" s="496"/>
      <c r="J756" s="496"/>
      <c r="K756" s="496"/>
      <c r="L756" s="73"/>
      <c r="M756" s="73"/>
    </row>
    <row r="757" spans="2:13" ht="21" customHeight="1" outlineLevel="1">
      <c r="B757" s="73"/>
      <c r="C757" s="496"/>
      <c r="D757" s="496"/>
      <c r="E757" s="496"/>
      <c r="F757" s="496"/>
      <c r="G757" s="496"/>
      <c r="H757" s="496"/>
      <c r="I757" s="496"/>
      <c r="J757" s="496"/>
      <c r="K757" s="496"/>
      <c r="L757" s="73"/>
      <c r="M757" s="73"/>
    </row>
    <row r="758" spans="2:13" ht="21" customHeight="1" outlineLevel="1">
      <c r="B758" s="73"/>
      <c r="C758" s="496"/>
      <c r="D758" s="496"/>
      <c r="E758" s="496"/>
      <c r="F758" s="496"/>
      <c r="G758" s="496"/>
      <c r="H758" s="496"/>
      <c r="I758" s="496"/>
      <c r="J758" s="496"/>
      <c r="K758" s="496"/>
      <c r="L758" s="73"/>
      <c r="M758" s="73"/>
    </row>
    <row r="759" spans="2:13" ht="21" customHeight="1" outlineLevel="1">
      <c r="B759" s="73"/>
      <c r="C759" s="496"/>
      <c r="D759" s="496"/>
      <c r="E759" s="496"/>
      <c r="F759" s="496"/>
      <c r="G759" s="496"/>
      <c r="H759" s="496"/>
      <c r="I759" s="496"/>
      <c r="J759" s="496"/>
      <c r="K759" s="496"/>
      <c r="L759" s="73"/>
      <c r="M759" s="73"/>
    </row>
    <row r="760" spans="2:13" ht="21" customHeight="1" outlineLevel="1">
      <c r="B760" s="73"/>
      <c r="C760" s="496"/>
      <c r="D760" s="496"/>
      <c r="E760" s="496"/>
      <c r="F760" s="496"/>
      <c r="G760" s="496"/>
      <c r="H760" s="496"/>
      <c r="I760" s="496"/>
      <c r="J760" s="496"/>
      <c r="K760" s="496"/>
      <c r="L760" s="73"/>
      <c r="M760" s="73"/>
    </row>
    <row r="761" spans="2:13" ht="21" customHeight="1" outlineLevel="1">
      <c r="B761" s="73"/>
      <c r="C761" s="496"/>
      <c r="D761" s="496"/>
      <c r="E761" s="496"/>
      <c r="F761" s="496"/>
      <c r="G761" s="496"/>
      <c r="H761" s="496"/>
      <c r="I761" s="496"/>
      <c r="J761" s="496"/>
      <c r="K761" s="496"/>
      <c r="L761" s="73"/>
      <c r="M761" s="73"/>
    </row>
    <row r="762" spans="2:13" ht="21" customHeight="1" outlineLevel="1">
      <c r="B762" s="73"/>
      <c r="C762" s="496"/>
      <c r="D762" s="496"/>
      <c r="E762" s="496"/>
      <c r="F762" s="496"/>
      <c r="G762" s="496"/>
      <c r="H762" s="496"/>
      <c r="I762" s="496"/>
      <c r="J762" s="496"/>
      <c r="K762" s="496"/>
      <c r="L762" s="73"/>
      <c r="M762" s="73"/>
    </row>
    <row r="763" spans="2:13" ht="21" customHeight="1" outlineLevel="1">
      <c r="B763" s="73"/>
      <c r="C763" s="496"/>
      <c r="D763" s="496"/>
      <c r="E763" s="496"/>
      <c r="F763" s="496"/>
      <c r="G763" s="496"/>
      <c r="H763" s="496"/>
      <c r="I763" s="496"/>
      <c r="J763" s="496"/>
      <c r="K763" s="496"/>
      <c r="L763" s="73"/>
      <c r="M763" s="73"/>
    </row>
    <row r="764" spans="2:13" ht="21" customHeight="1" outlineLevel="1">
      <c r="B764" s="73"/>
      <c r="C764" s="496"/>
      <c r="D764" s="496"/>
      <c r="E764" s="496"/>
      <c r="F764" s="496"/>
      <c r="G764" s="496"/>
      <c r="H764" s="496"/>
      <c r="I764" s="496"/>
      <c r="J764" s="496"/>
      <c r="K764" s="496"/>
      <c r="L764" s="73"/>
      <c r="M764" s="73"/>
    </row>
    <row r="765" spans="2:13" ht="21" customHeight="1" outlineLevel="1">
      <c r="B765" s="73"/>
      <c r="C765" s="496"/>
      <c r="D765" s="496"/>
      <c r="E765" s="496"/>
      <c r="F765" s="496"/>
      <c r="G765" s="496"/>
      <c r="H765" s="496"/>
      <c r="I765" s="496"/>
      <c r="J765" s="496"/>
      <c r="K765" s="496"/>
      <c r="L765" s="73"/>
      <c r="M765" s="73"/>
    </row>
    <row r="766" spans="2:13" ht="21" customHeight="1" outlineLevel="1">
      <c r="B766" s="73"/>
      <c r="C766" s="496"/>
      <c r="D766" s="496"/>
      <c r="E766" s="496"/>
      <c r="F766" s="496"/>
      <c r="G766" s="496"/>
      <c r="H766" s="496"/>
      <c r="I766" s="496"/>
      <c r="J766" s="496"/>
      <c r="K766" s="496"/>
      <c r="L766" s="73"/>
      <c r="M766" s="73"/>
    </row>
    <row r="767" spans="2:13" ht="21" customHeight="1" outlineLevel="1">
      <c r="B767" s="73"/>
      <c r="C767" s="496"/>
      <c r="D767" s="496"/>
      <c r="E767" s="496"/>
      <c r="F767" s="496"/>
      <c r="G767" s="496"/>
      <c r="H767" s="496"/>
      <c r="I767" s="496"/>
      <c r="J767" s="496"/>
      <c r="K767" s="496"/>
      <c r="L767" s="73"/>
      <c r="M767" s="73"/>
    </row>
    <row r="768" spans="2:13" ht="21" customHeight="1" outlineLevel="1">
      <c r="B768" s="73"/>
      <c r="C768" s="496"/>
      <c r="D768" s="496"/>
      <c r="E768" s="496"/>
      <c r="F768" s="496"/>
      <c r="G768" s="496"/>
      <c r="H768" s="496"/>
      <c r="I768" s="496"/>
      <c r="J768" s="496"/>
      <c r="K768" s="496"/>
      <c r="L768" s="73"/>
      <c r="M768" s="73"/>
    </row>
    <row r="769" spans="2:13" ht="21" customHeight="1" outlineLevel="1">
      <c r="B769" s="73"/>
      <c r="C769" s="496"/>
      <c r="D769" s="496"/>
      <c r="E769" s="496"/>
      <c r="F769" s="496"/>
      <c r="G769" s="496"/>
      <c r="H769" s="496"/>
      <c r="I769" s="496"/>
      <c r="J769" s="496"/>
      <c r="K769" s="496"/>
      <c r="L769" s="73"/>
      <c r="M769" s="73"/>
    </row>
    <row r="770" spans="2:13" ht="21" customHeight="1" outlineLevel="1">
      <c r="B770" s="73"/>
      <c r="C770" s="496"/>
      <c r="D770" s="496"/>
      <c r="E770" s="496"/>
      <c r="F770" s="496"/>
      <c r="G770" s="496"/>
      <c r="H770" s="496"/>
      <c r="I770" s="496"/>
      <c r="J770" s="496"/>
      <c r="K770" s="496"/>
      <c r="L770" s="73"/>
      <c r="M770" s="73"/>
    </row>
    <row r="771" spans="2:13" ht="21" customHeight="1" outlineLevel="1">
      <c r="B771" s="73"/>
      <c r="C771" s="134"/>
      <c r="D771" s="73"/>
      <c r="E771" s="134"/>
      <c r="F771" s="73"/>
      <c r="G771" s="73"/>
      <c r="H771" s="73"/>
      <c r="I771" s="135"/>
      <c r="J771" s="136"/>
      <c r="K771" s="137"/>
      <c r="L771" s="73"/>
      <c r="M771" s="73"/>
    </row>
    <row r="772" spans="2:13" ht="21" customHeight="1" outlineLevel="1">
      <c r="B772" s="73"/>
      <c r="C772" s="133" t="s">
        <v>511</v>
      </c>
      <c r="D772" s="73"/>
      <c r="E772" s="134"/>
      <c r="F772" s="73"/>
      <c r="G772" s="73"/>
      <c r="H772" s="73"/>
      <c r="I772" s="135"/>
      <c r="J772" s="136"/>
      <c r="K772" s="137"/>
      <c r="L772" s="73"/>
      <c r="M772" s="73"/>
    </row>
    <row r="773" spans="2:13" ht="21" customHeight="1" outlineLevel="1">
      <c r="B773" s="73"/>
      <c r="C773" s="73"/>
      <c r="D773" s="73"/>
      <c r="E773" s="83"/>
      <c r="F773" s="73"/>
      <c r="G773" s="73"/>
      <c r="H773" s="73"/>
      <c r="I773" s="73"/>
      <c r="J773" s="73"/>
      <c r="K773" s="73"/>
      <c r="L773" s="73"/>
      <c r="M773" s="73"/>
    </row>
    <row r="774" spans="2:13" ht="21" customHeight="1" outlineLevel="1">
      <c r="B774" s="73"/>
      <c r="C774" s="496" t="s">
        <v>1124</v>
      </c>
      <c r="D774" s="496"/>
      <c r="E774" s="496"/>
      <c r="F774" s="496"/>
      <c r="G774" s="496"/>
      <c r="H774" s="496"/>
      <c r="I774" s="496"/>
      <c r="J774" s="496"/>
      <c r="K774" s="496"/>
      <c r="L774" s="73"/>
      <c r="M774" s="73"/>
    </row>
    <row r="775" spans="2:13" ht="21" customHeight="1" outlineLevel="1">
      <c r="B775" s="73"/>
      <c r="C775" s="496"/>
      <c r="D775" s="496"/>
      <c r="E775" s="496"/>
      <c r="F775" s="496"/>
      <c r="G775" s="496"/>
      <c r="H775" s="496"/>
      <c r="I775" s="496"/>
      <c r="J775" s="496"/>
      <c r="K775" s="496"/>
      <c r="L775" s="73"/>
      <c r="M775" s="73"/>
    </row>
    <row r="776" spans="2:13" ht="21" customHeight="1" outlineLevel="1">
      <c r="B776" s="73"/>
      <c r="C776" s="496"/>
      <c r="D776" s="496"/>
      <c r="E776" s="496"/>
      <c r="F776" s="496"/>
      <c r="G776" s="496"/>
      <c r="H776" s="496"/>
      <c r="I776" s="496"/>
      <c r="J776" s="496"/>
      <c r="K776" s="496"/>
      <c r="L776" s="73"/>
      <c r="M776" s="73"/>
    </row>
    <row r="777" spans="2:13" ht="21" customHeight="1" outlineLevel="1">
      <c r="B777" s="73"/>
      <c r="C777" s="496"/>
      <c r="D777" s="496"/>
      <c r="E777" s="496"/>
      <c r="F777" s="496"/>
      <c r="G777" s="496"/>
      <c r="H777" s="496"/>
      <c r="I777" s="496"/>
      <c r="J777" s="496"/>
      <c r="K777" s="496"/>
      <c r="L777" s="73"/>
      <c r="M777" s="73"/>
    </row>
    <row r="778" spans="2:13" ht="21" customHeight="1" outlineLevel="1">
      <c r="B778" s="73"/>
      <c r="C778" s="496"/>
      <c r="D778" s="496"/>
      <c r="E778" s="496"/>
      <c r="F778" s="496"/>
      <c r="G778" s="496"/>
      <c r="H778" s="496"/>
      <c r="I778" s="496"/>
      <c r="J778" s="496"/>
      <c r="K778" s="496"/>
      <c r="L778" s="73"/>
      <c r="M778" s="73"/>
    </row>
    <row r="779" spans="2:13" ht="21" customHeight="1" outlineLevel="1">
      <c r="B779" s="73"/>
      <c r="C779" s="496"/>
      <c r="D779" s="496"/>
      <c r="E779" s="496"/>
      <c r="F779" s="496"/>
      <c r="G779" s="496"/>
      <c r="H779" s="496"/>
      <c r="I779" s="496"/>
      <c r="J779" s="496"/>
      <c r="K779" s="496"/>
      <c r="L779" s="73"/>
      <c r="M779" s="73"/>
    </row>
    <row r="780" spans="2:13" ht="21" customHeight="1" outlineLevel="1">
      <c r="B780" s="73"/>
      <c r="C780" s="496"/>
      <c r="D780" s="496"/>
      <c r="E780" s="496"/>
      <c r="F780" s="496"/>
      <c r="G780" s="496"/>
      <c r="H780" s="496"/>
      <c r="I780" s="496"/>
      <c r="J780" s="496"/>
      <c r="K780" s="496"/>
      <c r="L780" s="73"/>
      <c r="M780" s="73"/>
    </row>
    <row r="781" spans="2:13" ht="21" customHeight="1" outlineLevel="1">
      <c r="B781" s="73"/>
      <c r="C781" s="496"/>
      <c r="D781" s="496"/>
      <c r="E781" s="496"/>
      <c r="F781" s="496"/>
      <c r="G781" s="496"/>
      <c r="H781" s="496"/>
      <c r="I781" s="496"/>
      <c r="J781" s="496"/>
      <c r="K781" s="496"/>
      <c r="L781" s="73"/>
      <c r="M781" s="73"/>
    </row>
    <row r="782" spans="2:13" ht="21" customHeight="1" outlineLevel="1">
      <c r="B782" s="73"/>
      <c r="C782" s="496"/>
      <c r="D782" s="496"/>
      <c r="E782" s="496"/>
      <c r="F782" s="496"/>
      <c r="G782" s="496"/>
      <c r="H782" s="496"/>
      <c r="I782" s="496"/>
      <c r="J782" s="496"/>
      <c r="K782" s="496"/>
      <c r="L782" s="73"/>
      <c r="M782" s="73"/>
    </row>
    <row r="783" spans="2:13" ht="21" customHeight="1" outlineLevel="1">
      <c r="B783" s="73"/>
      <c r="C783" s="496"/>
      <c r="D783" s="496"/>
      <c r="E783" s="496"/>
      <c r="F783" s="496"/>
      <c r="G783" s="496"/>
      <c r="H783" s="496"/>
      <c r="I783" s="496"/>
      <c r="J783" s="496"/>
      <c r="K783" s="496"/>
      <c r="L783" s="73"/>
      <c r="M783" s="73"/>
    </row>
    <row r="784" spans="2:13" ht="21" customHeight="1" outlineLevel="1">
      <c r="B784" s="73"/>
      <c r="C784" s="496"/>
      <c r="D784" s="496"/>
      <c r="E784" s="496"/>
      <c r="F784" s="496"/>
      <c r="G784" s="496"/>
      <c r="H784" s="496"/>
      <c r="I784" s="496"/>
      <c r="J784" s="496"/>
      <c r="K784" s="496"/>
      <c r="L784" s="73"/>
      <c r="M784" s="73"/>
    </row>
    <row r="785" spans="2:13" ht="21" customHeight="1" outlineLevel="1">
      <c r="B785" s="73"/>
      <c r="C785" s="496"/>
      <c r="D785" s="496"/>
      <c r="E785" s="496"/>
      <c r="F785" s="496"/>
      <c r="G785" s="496"/>
      <c r="H785" s="496"/>
      <c r="I785" s="496"/>
      <c r="J785" s="496"/>
      <c r="K785" s="496"/>
      <c r="L785" s="73"/>
      <c r="M785" s="73"/>
    </row>
    <row r="786" spans="2:13" ht="21" customHeight="1" outlineLevel="1">
      <c r="B786" s="73"/>
      <c r="C786" s="496"/>
      <c r="D786" s="496"/>
      <c r="E786" s="496"/>
      <c r="F786" s="496"/>
      <c r="G786" s="496"/>
      <c r="H786" s="496"/>
      <c r="I786" s="496"/>
      <c r="J786" s="496"/>
      <c r="K786" s="496"/>
      <c r="L786" s="73"/>
      <c r="M786" s="73"/>
    </row>
    <row r="787" spans="2:13" ht="21" customHeight="1" outlineLevel="1">
      <c r="B787" s="73"/>
      <c r="C787" s="496"/>
      <c r="D787" s="496"/>
      <c r="E787" s="496"/>
      <c r="F787" s="496"/>
      <c r="G787" s="496"/>
      <c r="H787" s="496"/>
      <c r="I787" s="496"/>
      <c r="J787" s="496"/>
      <c r="K787" s="496"/>
      <c r="L787" s="73"/>
      <c r="M787" s="73"/>
    </row>
    <row r="788" spans="2:13" ht="21" customHeight="1" outlineLevel="1">
      <c r="B788" s="73"/>
      <c r="C788" s="496"/>
      <c r="D788" s="496"/>
      <c r="E788" s="496"/>
      <c r="F788" s="496"/>
      <c r="G788" s="496"/>
      <c r="H788" s="496"/>
      <c r="I788" s="496"/>
      <c r="J788" s="496"/>
      <c r="K788" s="496"/>
      <c r="L788" s="73"/>
      <c r="M788" s="73"/>
    </row>
    <row r="789" spans="2:13" ht="21" customHeight="1" outlineLevel="1">
      <c r="B789" s="73"/>
      <c r="C789" s="496"/>
      <c r="D789" s="496"/>
      <c r="E789" s="496"/>
      <c r="F789" s="496"/>
      <c r="G789" s="496"/>
      <c r="H789" s="496"/>
      <c r="I789" s="496"/>
      <c r="J789" s="496"/>
      <c r="K789" s="496"/>
      <c r="L789" s="73"/>
      <c r="M789" s="73"/>
    </row>
    <row r="790" spans="2:13" ht="21" customHeight="1" outlineLevel="1">
      <c r="B790" s="73"/>
      <c r="C790" s="496"/>
      <c r="D790" s="496"/>
      <c r="E790" s="496"/>
      <c r="F790" s="496"/>
      <c r="G790" s="496"/>
      <c r="H790" s="496"/>
      <c r="I790" s="496"/>
      <c r="J790" s="496"/>
      <c r="K790" s="496"/>
      <c r="L790" s="73"/>
      <c r="M790" s="73"/>
    </row>
    <row r="791" spans="2:13" ht="21" customHeight="1" outlineLevel="1">
      <c r="B791" s="73"/>
      <c r="C791" s="496"/>
      <c r="D791" s="496"/>
      <c r="E791" s="496"/>
      <c r="F791" s="496"/>
      <c r="G791" s="496"/>
      <c r="H791" s="496"/>
      <c r="I791" s="496"/>
      <c r="J791" s="496"/>
      <c r="K791" s="496"/>
      <c r="L791" s="73"/>
      <c r="M791" s="73"/>
    </row>
    <row r="792" spans="2:13" ht="21" customHeight="1" outlineLevel="1">
      <c r="B792" s="73"/>
      <c r="C792" s="134"/>
      <c r="D792" s="73"/>
      <c r="E792" s="134"/>
      <c r="F792" s="73"/>
      <c r="G792" s="73"/>
      <c r="H792" s="73"/>
      <c r="I792" s="135"/>
      <c r="J792" s="136"/>
      <c r="K792" s="137"/>
      <c r="L792" s="73"/>
      <c r="M792" s="73"/>
    </row>
    <row r="793" spans="2:13" ht="20.25" customHeight="1">
      <c r="B793" s="73"/>
      <c r="C793" s="134"/>
      <c r="D793" s="73"/>
      <c r="E793" s="134"/>
      <c r="F793" s="73"/>
      <c r="G793" s="73"/>
      <c r="H793" s="73"/>
      <c r="I793" s="135"/>
      <c r="J793" s="136"/>
      <c r="K793" s="137"/>
      <c r="L793" s="73"/>
      <c r="M793" s="73"/>
    </row>
    <row r="794" spans="2:13" ht="24" customHeight="1">
      <c r="B794" s="73"/>
      <c r="C794" s="84" t="s">
        <v>105</v>
      </c>
      <c r="D794" s="81"/>
      <c r="E794" s="151" t="s">
        <v>106</v>
      </c>
      <c r="F794" s="73"/>
      <c r="G794" s="85" t="s">
        <v>497</v>
      </c>
      <c r="H794" s="73"/>
      <c r="J794" s="73"/>
      <c r="K794" s="73"/>
      <c r="L794" s="73"/>
      <c r="M794" s="73"/>
    </row>
    <row r="795" spans="2:13" ht="21" customHeight="1" outlineLevel="1">
      <c r="B795" s="73"/>
      <c r="C795" s="83"/>
      <c r="D795" s="73"/>
      <c r="E795" s="83"/>
      <c r="F795" s="73"/>
      <c r="G795" s="73"/>
      <c r="H795" s="73"/>
      <c r="I795" s="73"/>
      <c r="J795" s="73"/>
      <c r="K795" s="73"/>
      <c r="L795" s="73"/>
      <c r="M795" s="73"/>
    </row>
    <row r="796" spans="2:13" ht="21.75" customHeight="1" outlineLevel="1">
      <c r="B796" s="73"/>
      <c r="C796" s="86" t="s">
        <v>431</v>
      </c>
      <c r="D796" s="73"/>
      <c r="E796" s="87"/>
      <c r="F796" s="73"/>
      <c r="G796" s="73"/>
      <c r="H796" s="73"/>
      <c r="I796" s="73"/>
      <c r="J796" s="73"/>
      <c r="K796" s="73"/>
      <c r="L796" s="73"/>
      <c r="M796" s="73"/>
    </row>
    <row r="797" spans="2:13" ht="21" customHeight="1" outlineLevel="1">
      <c r="B797" s="73"/>
      <c r="C797" s="88"/>
      <c r="D797" s="73"/>
      <c r="E797" s="87"/>
      <c r="F797" s="73"/>
      <c r="G797" s="73"/>
      <c r="H797" s="73"/>
      <c r="I797" s="73"/>
      <c r="J797" s="73"/>
      <c r="K797" s="73"/>
      <c r="L797" s="73"/>
      <c r="M797" s="73"/>
    </row>
    <row r="798" spans="2:13" ht="21" customHeight="1" outlineLevel="1">
      <c r="B798" s="73"/>
      <c r="C798" s="89"/>
      <c r="D798" s="73"/>
      <c r="E798" s="89"/>
      <c r="F798" s="73"/>
      <c r="G798" s="73"/>
      <c r="H798" s="73"/>
      <c r="I798" s="73"/>
      <c r="J798" s="73"/>
      <c r="K798" s="73"/>
      <c r="L798" s="73"/>
      <c r="M798" s="73"/>
    </row>
    <row r="799" spans="2:13" outlineLevel="1">
      <c r="B799" s="73"/>
      <c r="C799" s="90" t="s">
        <v>36</v>
      </c>
      <c r="D799" s="89"/>
      <c r="E799" s="90" t="s">
        <v>432</v>
      </c>
      <c r="F799" s="89"/>
      <c r="G799" s="91" t="s">
        <v>433</v>
      </c>
      <c r="H799" s="73"/>
      <c r="I799" s="90" t="s">
        <v>434</v>
      </c>
      <c r="J799" s="73"/>
      <c r="K799" s="73"/>
      <c r="L799" s="89"/>
      <c r="M799" s="73"/>
    </row>
    <row r="800" spans="2:13" ht="36.75" customHeight="1" outlineLevel="1">
      <c r="B800" s="73"/>
      <c r="C800" s="92" t="s">
        <v>556</v>
      </c>
      <c r="D800" s="73"/>
      <c r="E800" s="93" t="s">
        <v>106</v>
      </c>
      <c r="F800" s="73"/>
      <c r="G800" s="94"/>
      <c r="H800" s="73"/>
      <c r="I800" s="92" t="s">
        <v>542</v>
      </c>
      <c r="J800" s="73"/>
      <c r="K800" s="73"/>
      <c r="L800" s="73"/>
      <c r="M800" s="73"/>
    </row>
    <row r="801" spans="2:13" ht="21" customHeight="1" outlineLevel="1">
      <c r="B801" s="73"/>
      <c r="C801" s="89"/>
      <c r="D801" s="73"/>
      <c r="E801" s="73"/>
      <c r="F801" s="73"/>
      <c r="G801" s="73"/>
      <c r="H801" s="73"/>
      <c r="I801" s="73"/>
      <c r="J801" s="73"/>
      <c r="K801" s="73"/>
      <c r="L801" s="73"/>
      <c r="M801" s="73"/>
    </row>
    <row r="802" spans="2:13" ht="36" outlineLevel="1">
      <c r="B802" s="73"/>
      <c r="C802" s="95" t="s">
        <v>439</v>
      </c>
      <c r="D802" s="89"/>
      <c r="E802" s="95" t="s">
        <v>440</v>
      </c>
      <c r="F802" s="89"/>
      <c r="G802" s="95" t="s">
        <v>441</v>
      </c>
      <c r="H802" s="73"/>
      <c r="I802" s="95" t="s">
        <v>442</v>
      </c>
      <c r="J802" s="89"/>
      <c r="K802" s="73"/>
      <c r="L802" s="73"/>
      <c r="M802" s="73"/>
    </row>
    <row r="803" spans="2:13" ht="36.75" customHeight="1" outlineLevel="1">
      <c r="B803" s="73"/>
      <c r="C803" s="154"/>
      <c r="D803" s="89"/>
      <c r="E803" s="154"/>
      <c r="F803" s="89"/>
      <c r="G803" s="154"/>
      <c r="H803" s="73"/>
      <c r="I803" s="155"/>
      <c r="J803" s="89"/>
      <c r="K803" s="73"/>
      <c r="L803" s="73"/>
      <c r="M803" s="73"/>
    </row>
    <row r="804" spans="2:13" ht="21" customHeight="1" outlineLevel="1">
      <c r="B804" s="73"/>
      <c r="C804" s="89"/>
      <c r="D804" s="89"/>
      <c r="E804" s="89"/>
      <c r="F804" s="89"/>
      <c r="G804" s="73"/>
      <c r="H804" s="73"/>
      <c r="I804" s="73"/>
      <c r="J804" s="89"/>
      <c r="K804" s="73"/>
      <c r="L804" s="73"/>
      <c r="M804" s="73"/>
    </row>
    <row r="805" spans="2:13" ht="21.75" customHeight="1" outlineLevel="1">
      <c r="B805" s="73"/>
      <c r="C805" s="86" t="s">
        <v>445</v>
      </c>
      <c r="D805" s="73"/>
      <c r="E805" s="98"/>
      <c r="F805" s="99"/>
      <c r="G805" s="99"/>
      <c r="H805" s="99"/>
      <c r="I805" s="99"/>
      <c r="J805" s="99"/>
      <c r="K805" s="99"/>
      <c r="L805" s="73"/>
      <c r="M805" s="73"/>
    </row>
    <row r="806" spans="2:13" ht="21" customHeight="1" outlineLevel="1">
      <c r="B806" s="73"/>
      <c r="C806" s="73"/>
      <c r="D806" s="73"/>
      <c r="E806" s="100"/>
      <c r="F806" s="101"/>
      <c r="G806" s="100"/>
      <c r="H806" s="101"/>
      <c r="I806" s="100"/>
      <c r="J806" s="102"/>
      <c r="K806" s="100"/>
      <c r="L806" s="73"/>
      <c r="M806" s="73"/>
    </row>
    <row r="807" spans="2:13" ht="21" customHeight="1" outlineLevel="1">
      <c r="B807" s="73"/>
      <c r="C807" s="73"/>
      <c r="D807" s="73"/>
      <c r="E807" s="100">
        <v>2024</v>
      </c>
      <c r="F807" s="101"/>
      <c r="G807" s="100">
        <v>2025</v>
      </c>
      <c r="H807" s="101"/>
      <c r="I807" s="100">
        <v>2026</v>
      </c>
      <c r="J807" s="102"/>
      <c r="K807" s="100" t="s">
        <v>446</v>
      </c>
      <c r="L807" s="73"/>
      <c r="M807" s="73"/>
    </row>
    <row r="808" spans="2:13" outlineLevel="1">
      <c r="B808" s="73"/>
      <c r="C808" s="95" t="s">
        <v>447</v>
      </c>
      <c r="D808" s="103"/>
      <c r="E808" s="104">
        <v>0</v>
      </c>
      <c r="F808" s="103"/>
      <c r="G808" s="104">
        <v>0</v>
      </c>
      <c r="H808" s="73"/>
      <c r="I808" s="104">
        <v>0</v>
      </c>
      <c r="J808" s="103"/>
      <c r="K808" s="104">
        <f>K809+K810</f>
        <v>0</v>
      </c>
      <c r="L808" s="103"/>
      <c r="M808" s="73"/>
    </row>
    <row r="809" spans="2:13" ht="21" customHeight="1" outlineLevel="1">
      <c r="B809" s="73"/>
      <c r="C809" s="90" t="s">
        <v>448</v>
      </c>
      <c r="D809" s="103"/>
      <c r="E809" s="105">
        <v>0</v>
      </c>
      <c r="F809" s="106"/>
      <c r="G809" s="105">
        <v>0</v>
      </c>
      <c r="H809" s="73"/>
      <c r="I809" s="105">
        <v>0</v>
      </c>
      <c r="J809" s="103"/>
      <c r="K809" s="107">
        <f>E809+G809+I809</f>
        <v>0</v>
      </c>
      <c r="L809" s="103"/>
      <c r="M809" s="73"/>
    </row>
    <row r="810" spans="2:13" ht="21.75" customHeight="1" outlineLevel="1">
      <c r="B810" s="73"/>
      <c r="C810" s="90" t="s">
        <v>449</v>
      </c>
      <c r="D810" s="103"/>
      <c r="E810" s="105">
        <v>0</v>
      </c>
      <c r="F810" s="106"/>
      <c r="G810" s="105">
        <v>0</v>
      </c>
      <c r="H810" s="73"/>
      <c r="I810" s="105">
        <v>0</v>
      </c>
      <c r="J810" s="103"/>
      <c r="K810" s="107">
        <f>E810+G810+I810</f>
        <v>0</v>
      </c>
      <c r="L810" s="103"/>
      <c r="M810" s="73"/>
    </row>
    <row r="811" spans="2:13" outlineLevel="1">
      <c r="B811" s="73"/>
      <c r="C811" s="95" t="s">
        <v>450</v>
      </c>
      <c r="D811" s="103"/>
      <c r="E811" s="104">
        <f>E812+E813</f>
        <v>0</v>
      </c>
      <c r="F811" s="103"/>
      <c r="G811" s="104">
        <f>G812+G813</f>
        <v>0</v>
      </c>
      <c r="H811" s="73"/>
      <c r="I811" s="104">
        <f>I812+I813</f>
        <v>0</v>
      </c>
      <c r="J811" s="103"/>
      <c r="K811" s="104">
        <f>K812+K813</f>
        <v>0</v>
      </c>
      <c r="L811" s="103"/>
      <c r="M811" s="73"/>
    </row>
    <row r="812" spans="2:13" ht="21" customHeight="1" outlineLevel="1">
      <c r="B812" s="73"/>
      <c r="C812" s="90" t="s">
        <v>451</v>
      </c>
      <c r="D812" s="103"/>
      <c r="E812" s="105">
        <v>0</v>
      </c>
      <c r="F812" s="106"/>
      <c r="G812" s="105">
        <v>0</v>
      </c>
      <c r="H812" s="73"/>
      <c r="I812" s="105">
        <v>0</v>
      </c>
      <c r="J812" s="103"/>
      <c r="K812" s="107">
        <f>E812+G812+I812</f>
        <v>0</v>
      </c>
      <c r="L812" s="103"/>
      <c r="M812" s="73"/>
    </row>
    <row r="813" spans="2:13" ht="21" customHeight="1" outlineLevel="1">
      <c r="B813" s="73"/>
      <c r="C813" s="90" t="s">
        <v>452</v>
      </c>
      <c r="D813" s="103"/>
      <c r="E813" s="105">
        <v>0</v>
      </c>
      <c r="F813" s="106"/>
      <c r="G813" s="105">
        <v>0</v>
      </c>
      <c r="H813" s="73"/>
      <c r="I813" s="105">
        <v>0</v>
      </c>
      <c r="J813" s="103"/>
      <c r="K813" s="107">
        <f>E813+G813+I813</f>
        <v>0</v>
      </c>
      <c r="L813" s="103"/>
      <c r="M813" s="73"/>
    </row>
    <row r="814" spans="2:13" ht="21" customHeight="1" outlineLevel="1">
      <c r="B814" s="73"/>
      <c r="C814" s="95" t="s">
        <v>453</v>
      </c>
      <c r="D814" s="103"/>
      <c r="E814" s="104">
        <f>E815+E816</f>
        <v>0</v>
      </c>
      <c r="F814" s="103"/>
      <c r="G814" s="104">
        <f>G815+G816</f>
        <v>0</v>
      </c>
      <c r="H814" s="73"/>
      <c r="I814" s="104">
        <f>I815+I816</f>
        <v>0</v>
      </c>
      <c r="J814" s="103"/>
      <c r="K814" s="104">
        <f>K815+K816</f>
        <v>0</v>
      </c>
      <c r="L814" s="103"/>
      <c r="M814" s="73"/>
    </row>
    <row r="815" spans="2:13" ht="21" customHeight="1" outlineLevel="1">
      <c r="B815" s="73"/>
      <c r="C815" s="90" t="s">
        <v>454</v>
      </c>
      <c r="D815" s="103"/>
      <c r="E815" s="105">
        <v>0</v>
      </c>
      <c r="F815" s="106"/>
      <c r="G815" s="105">
        <v>0</v>
      </c>
      <c r="H815" s="73"/>
      <c r="I815" s="105">
        <v>0</v>
      </c>
      <c r="J815" s="103"/>
      <c r="K815" s="107">
        <f>E815+G815+I815</f>
        <v>0</v>
      </c>
      <c r="L815" s="103"/>
      <c r="M815" s="73"/>
    </row>
    <row r="816" spans="2:13" ht="21" customHeight="1" outlineLevel="1">
      <c r="B816" s="73"/>
      <c r="C816" s="90" t="s">
        <v>455</v>
      </c>
      <c r="D816" s="103"/>
      <c r="E816" s="105">
        <v>0</v>
      </c>
      <c r="F816" s="106"/>
      <c r="G816" s="105">
        <v>0</v>
      </c>
      <c r="H816" s="73"/>
      <c r="I816" s="105">
        <v>0</v>
      </c>
      <c r="J816" s="103"/>
      <c r="K816" s="107">
        <f>E816+G816+I816</f>
        <v>0</v>
      </c>
      <c r="L816" s="103"/>
      <c r="M816" s="73"/>
    </row>
    <row r="817" spans="2:13" ht="21" customHeight="1" outlineLevel="1">
      <c r="B817" s="73"/>
      <c r="C817" s="95" t="s">
        <v>456</v>
      </c>
      <c r="D817" s="103"/>
      <c r="E817" s="104">
        <f>E818+E819</f>
        <v>0</v>
      </c>
      <c r="F817" s="103"/>
      <c r="G817" s="104">
        <f>G818+G819</f>
        <v>0</v>
      </c>
      <c r="H817" s="73"/>
      <c r="I817" s="104">
        <f>I818+I819</f>
        <v>0</v>
      </c>
      <c r="J817" s="103"/>
      <c r="K817" s="104">
        <f>K818+K819</f>
        <v>0</v>
      </c>
      <c r="L817" s="103"/>
      <c r="M817" s="73"/>
    </row>
    <row r="818" spans="2:13" ht="21" customHeight="1" outlineLevel="1">
      <c r="B818" s="73"/>
      <c r="C818" s="90" t="s">
        <v>457</v>
      </c>
      <c r="D818" s="103"/>
      <c r="E818" s="105">
        <v>0</v>
      </c>
      <c r="F818" s="106"/>
      <c r="G818" s="105">
        <v>0</v>
      </c>
      <c r="H818" s="73"/>
      <c r="I818" s="105">
        <v>0</v>
      </c>
      <c r="J818" s="103"/>
      <c r="K818" s="107">
        <f>E818+G818+I818</f>
        <v>0</v>
      </c>
      <c r="L818" s="103"/>
      <c r="M818" s="73"/>
    </row>
    <row r="819" spans="2:13" ht="21" customHeight="1" outlineLevel="1">
      <c r="B819" s="73"/>
      <c r="C819" s="90" t="s">
        <v>458</v>
      </c>
      <c r="D819" s="103"/>
      <c r="E819" s="105">
        <v>0</v>
      </c>
      <c r="F819" s="106"/>
      <c r="G819" s="105">
        <v>0</v>
      </c>
      <c r="H819" s="73"/>
      <c r="I819" s="105">
        <v>0</v>
      </c>
      <c r="J819" s="103"/>
      <c r="K819" s="107">
        <f>E819+G819+I819</f>
        <v>0</v>
      </c>
      <c r="L819" s="103"/>
      <c r="M819" s="73"/>
    </row>
    <row r="820" spans="2:13" ht="21" customHeight="1" outlineLevel="1">
      <c r="B820" s="73"/>
      <c r="C820" s="90" t="s">
        <v>459</v>
      </c>
      <c r="D820" s="103"/>
      <c r="E820" s="108">
        <f>E808+E811+E814+E817</f>
        <v>0</v>
      </c>
      <c r="F820" s="103"/>
      <c r="G820" s="108">
        <f>G808+G811+G814+G817</f>
        <v>0</v>
      </c>
      <c r="H820" s="73"/>
      <c r="I820" s="108">
        <v>0</v>
      </c>
      <c r="J820" s="103"/>
      <c r="K820" s="108">
        <f>E820+G820+I820</f>
        <v>0</v>
      </c>
      <c r="L820" s="103"/>
      <c r="M820" s="73"/>
    </row>
    <row r="821" spans="2:13" ht="21" customHeight="1" outlineLevel="1">
      <c r="B821" s="73"/>
      <c r="C821" s="109"/>
      <c r="D821" s="103"/>
      <c r="E821" s="109"/>
      <c r="F821" s="109"/>
      <c r="G821" s="109"/>
      <c r="H821" s="109"/>
      <c r="I821" s="109"/>
      <c r="J821" s="109"/>
      <c r="K821" s="109"/>
      <c r="L821" s="103"/>
      <c r="M821" s="73"/>
    </row>
    <row r="822" spans="2:13" ht="21" customHeight="1" outlineLevel="1">
      <c r="B822" s="73"/>
      <c r="C822" s="103"/>
      <c r="D822" s="89"/>
      <c r="E822" s="103"/>
      <c r="F822" s="89"/>
      <c r="G822" s="73"/>
      <c r="H822" s="73"/>
      <c r="I822" s="73"/>
      <c r="J822" s="89"/>
      <c r="K822" s="73"/>
      <c r="L822" s="89"/>
      <c r="M822" s="73"/>
    </row>
    <row r="823" spans="2:13" ht="21" customHeight="1" outlineLevel="1">
      <c r="B823" s="73"/>
      <c r="C823" s="86" t="s">
        <v>460</v>
      </c>
      <c r="D823" s="73"/>
      <c r="E823" s="99"/>
      <c r="F823" s="99"/>
      <c r="G823" s="99"/>
      <c r="H823" s="99"/>
      <c r="I823" s="99"/>
      <c r="J823" s="99"/>
      <c r="K823" s="99"/>
      <c r="L823" s="89"/>
      <c r="M823" s="73"/>
    </row>
    <row r="824" spans="2:13" ht="21" customHeight="1" outlineLevel="1">
      <c r="B824" s="73"/>
      <c r="C824" s="73"/>
      <c r="D824" s="73"/>
      <c r="E824" s="100"/>
      <c r="F824" s="101"/>
      <c r="G824" s="100"/>
      <c r="H824" s="101"/>
      <c r="I824" s="100"/>
      <c r="J824" s="102"/>
      <c r="K824" s="100"/>
      <c r="L824" s="89"/>
      <c r="M824" s="73"/>
    </row>
    <row r="825" spans="2:13" ht="21" customHeight="1" outlineLevel="1">
      <c r="B825" s="73"/>
      <c r="C825" s="73"/>
      <c r="D825" s="73"/>
      <c r="E825" s="100">
        <v>2024</v>
      </c>
      <c r="F825" s="101"/>
      <c r="G825" s="100">
        <v>2025</v>
      </c>
      <c r="H825" s="101"/>
      <c r="I825" s="100">
        <v>2026</v>
      </c>
      <c r="J825" s="102"/>
      <c r="K825" s="100" t="s">
        <v>407</v>
      </c>
      <c r="L825" s="89"/>
      <c r="M825" s="73"/>
    </row>
    <row r="826" spans="2:13" ht="21" customHeight="1" outlineLevel="1">
      <c r="B826" s="73"/>
      <c r="C826" s="95" t="s">
        <v>461</v>
      </c>
      <c r="D826" s="103"/>
      <c r="E826" s="110">
        <v>0</v>
      </c>
      <c r="F826" s="111"/>
      <c r="G826" s="110">
        <v>0</v>
      </c>
      <c r="H826" s="112"/>
      <c r="I826" s="110">
        <v>0</v>
      </c>
      <c r="J826" s="111"/>
      <c r="K826" s="113">
        <f t="shared" ref="K826:K844" si="12">E826+G826+I826</f>
        <v>0</v>
      </c>
      <c r="L826" s="89"/>
      <c r="M826" s="73"/>
    </row>
    <row r="827" spans="2:13" ht="21" customHeight="1" outlineLevel="1">
      <c r="B827" s="73"/>
      <c r="C827" s="90" t="s">
        <v>462</v>
      </c>
      <c r="D827" s="103"/>
      <c r="E827" s="110">
        <v>0</v>
      </c>
      <c r="F827" s="114"/>
      <c r="G827" s="110">
        <v>0</v>
      </c>
      <c r="H827" s="112"/>
      <c r="I827" s="110">
        <v>0</v>
      </c>
      <c r="J827" s="111"/>
      <c r="K827" s="113">
        <f t="shared" si="12"/>
        <v>0</v>
      </c>
      <c r="L827" s="89"/>
      <c r="M827" s="73"/>
    </row>
    <row r="828" spans="2:13" ht="21" customHeight="1" outlineLevel="1">
      <c r="B828" s="73"/>
      <c r="C828" s="90" t="s">
        <v>463</v>
      </c>
      <c r="D828" s="103"/>
      <c r="E828" s="110">
        <v>0</v>
      </c>
      <c r="F828" s="111"/>
      <c r="G828" s="110">
        <v>0</v>
      </c>
      <c r="H828" s="112"/>
      <c r="I828" s="110">
        <v>0</v>
      </c>
      <c r="J828" s="111"/>
      <c r="K828" s="113">
        <f t="shared" si="12"/>
        <v>0</v>
      </c>
      <c r="L828" s="89"/>
      <c r="M828" s="73"/>
    </row>
    <row r="829" spans="2:13" ht="21.75" customHeight="1" outlineLevel="1">
      <c r="B829" s="73"/>
      <c r="C829" s="90" t="s">
        <v>464</v>
      </c>
      <c r="D829" s="103"/>
      <c r="E829" s="110">
        <v>0</v>
      </c>
      <c r="F829" s="114"/>
      <c r="G829" s="110">
        <v>0</v>
      </c>
      <c r="H829" s="112"/>
      <c r="I829" s="110">
        <v>0</v>
      </c>
      <c r="J829" s="111"/>
      <c r="K829" s="113">
        <f t="shared" si="12"/>
        <v>0</v>
      </c>
      <c r="L829" s="73"/>
      <c r="M829" s="73"/>
    </row>
    <row r="830" spans="2:13" ht="21.75" customHeight="1" outlineLevel="1">
      <c r="B830" s="73"/>
      <c r="C830" s="90" t="s">
        <v>465</v>
      </c>
      <c r="D830" s="103"/>
      <c r="E830" s="110">
        <v>0</v>
      </c>
      <c r="F830" s="114"/>
      <c r="G830" s="110">
        <v>0</v>
      </c>
      <c r="H830" s="112"/>
      <c r="I830" s="110">
        <v>0</v>
      </c>
      <c r="J830" s="111"/>
      <c r="K830" s="113">
        <f t="shared" si="12"/>
        <v>0</v>
      </c>
      <c r="L830" s="73"/>
      <c r="M830" s="73"/>
    </row>
    <row r="831" spans="2:13" ht="21" customHeight="1" outlineLevel="1">
      <c r="B831" s="73"/>
      <c r="C831" s="90" t="s">
        <v>466</v>
      </c>
      <c r="D831" s="103"/>
      <c r="E831" s="110">
        <v>0</v>
      </c>
      <c r="F831" s="111"/>
      <c r="G831" s="110">
        <v>0</v>
      </c>
      <c r="H831" s="112"/>
      <c r="I831" s="110">
        <v>0</v>
      </c>
      <c r="J831" s="111"/>
      <c r="K831" s="113">
        <f t="shared" si="12"/>
        <v>0</v>
      </c>
      <c r="L831" s="73"/>
      <c r="M831" s="73"/>
    </row>
    <row r="832" spans="2:13" ht="21.75" customHeight="1" outlineLevel="1">
      <c r="B832" s="73"/>
      <c r="C832" s="90" t="s">
        <v>467</v>
      </c>
      <c r="D832" s="103"/>
      <c r="E832" s="110">
        <v>0</v>
      </c>
      <c r="F832" s="114"/>
      <c r="G832" s="110">
        <v>0</v>
      </c>
      <c r="H832" s="112"/>
      <c r="I832" s="110">
        <v>0</v>
      </c>
      <c r="J832" s="111"/>
      <c r="K832" s="113">
        <f t="shared" si="12"/>
        <v>0</v>
      </c>
      <c r="L832" s="73"/>
      <c r="M832" s="73"/>
    </row>
    <row r="833" spans="2:13" ht="21.75" customHeight="1" outlineLevel="1">
      <c r="B833" s="73"/>
      <c r="C833" s="90" t="s">
        <v>468</v>
      </c>
      <c r="D833" s="103"/>
      <c r="E833" s="110">
        <v>0</v>
      </c>
      <c r="F833" s="114"/>
      <c r="G833" s="110">
        <v>0</v>
      </c>
      <c r="H833" s="112"/>
      <c r="I833" s="110">
        <v>0</v>
      </c>
      <c r="J833" s="111"/>
      <c r="K833" s="113">
        <f t="shared" si="12"/>
        <v>0</v>
      </c>
      <c r="L833" s="73"/>
      <c r="M833" s="73"/>
    </row>
    <row r="834" spans="2:13" ht="21.75" customHeight="1" outlineLevel="1">
      <c r="B834" s="73"/>
      <c r="C834" s="90" t="s">
        <v>469</v>
      </c>
      <c r="D834" s="103"/>
      <c r="E834" s="110">
        <v>0</v>
      </c>
      <c r="F834" s="114"/>
      <c r="G834" s="110">
        <v>0</v>
      </c>
      <c r="H834" s="112"/>
      <c r="I834" s="110">
        <v>0</v>
      </c>
      <c r="J834" s="111"/>
      <c r="K834" s="113">
        <f t="shared" si="12"/>
        <v>0</v>
      </c>
      <c r="L834" s="73"/>
      <c r="M834" s="73"/>
    </row>
    <row r="835" spans="2:13" ht="21" customHeight="1" outlineLevel="1">
      <c r="B835" s="73"/>
      <c r="C835" s="115" t="s">
        <v>470</v>
      </c>
      <c r="D835" s="103"/>
      <c r="E835" s="110">
        <v>0</v>
      </c>
      <c r="F835" s="114"/>
      <c r="G835" s="110">
        <v>0</v>
      </c>
      <c r="H835" s="112"/>
      <c r="I835" s="110">
        <v>0</v>
      </c>
      <c r="J835" s="111"/>
      <c r="K835" s="113">
        <f t="shared" si="12"/>
        <v>0</v>
      </c>
      <c r="L835" s="116"/>
      <c r="M835" s="73"/>
    </row>
    <row r="836" spans="2:13" ht="21" customHeight="1" outlineLevel="1">
      <c r="B836" s="73"/>
      <c r="C836" s="115" t="s">
        <v>471</v>
      </c>
      <c r="D836" s="103"/>
      <c r="E836" s="110">
        <v>0</v>
      </c>
      <c r="F836" s="114"/>
      <c r="G836" s="110">
        <v>0</v>
      </c>
      <c r="H836" s="112"/>
      <c r="I836" s="110">
        <v>0</v>
      </c>
      <c r="J836" s="111"/>
      <c r="K836" s="113">
        <f t="shared" si="12"/>
        <v>0</v>
      </c>
      <c r="L836" s="116"/>
      <c r="M836" s="73"/>
    </row>
    <row r="837" spans="2:13" ht="21" customHeight="1" outlineLevel="1">
      <c r="B837" s="73"/>
      <c r="C837" s="115" t="s">
        <v>472</v>
      </c>
      <c r="D837" s="103"/>
      <c r="E837" s="110">
        <v>0</v>
      </c>
      <c r="F837" s="114"/>
      <c r="G837" s="110">
        <v>0</v>
      </c>
      <c r="H837" s="112"/>
      <c r="I837" s="110">
        <v>0</v>
      </c>
      <c r="J837" s="111"/>
      <c r="K837" s="113">
        <f t="shared" si="12"/>
        <v>0</v>
      </c>
      <c r="L837" s="116"/>
      <c r="M837" s="73"/>
    </row>
    <row r="838" spans="2:13" ht="21" customHeight="1" outlineLevel="1">
      <c r="B838" s="73"/>
      <c r="C838" s="115" t="s">
        <v>473</v>
      </c>
      <c r="D838" s="103"/>
      <c r="E838" s="110">
        <v>0</v>
      </c>
      <c r="F838" s="114"/>
      <c r="G838" s="110">
        <v>0</v>
      </c>
      <c r="H838" s="112"/>
      <c r="I838" s="110">
        <v>0</v>
      </c>
      <c r="J838" s="111"/>
      <c r="K838" s="113">
        <f t="shared" si="12"/>
        <v>0</v>
      </c>
      <c r="L838" s="116"/>
      <c r="M838" s="73"/>
    </row>
    <row r="839" spans="2:13" ht="21" customHeight="1" outlineLevel="1">
      <c r="B839" s="73"/>
      <c r="C839" s="115" t="s">
        <v>474</v>
      </c>
      <c r="D839" s="103"/>
      <c r="E839" s="110">
        <v>0</v>
      </c>
      <c r="F839" s="114"/>
      <c r="G839" s="110">
        <v>0</v>
      </c>
      <c r="H839" s="112"/>
      <c r="I839" s="110">
        <v>0</v>
      </c>
      <c r="J839" s="111"/>
      <c r="K839" s="113">
        <f t="shared" si="12"/>
        <v>0</v>
      </c>
      <c r="L839" s="116"/>
      <c r="M839" s="73"/>
    </row>
    <row r="840" spans="2:13" ht="21" customHeight="1" outlineLevel="1">
      <c r="B840" s="73"/>
      <c r="C840" s="115" t="s">
        <v>475</v>
      </c>
      <c r="D840" s="103"/>
      <c r="E840" s="110">
        <v>0</v>
      </c>
      <c r="F840" s="114"/>
      <c r="G840" s="110">
        <v>0</v>
      </c>
      <c r="H840" s="112"/>
      <c r="I840" s="110">
        <v>0</v>
      </c>
      <c r="J840" s="111"/>
      <c r="K840" s="113">
        <f t="shared" si="12"/>
        <v>0</v>
      </c>
      <c r="L840" s="116"/>
      <c r="M840" s="73"/>
    </row>
    <row r="841" spans="2:13" ht="21" customHeight="1" outlineLevel="1">
      <c r="B841" s="73"/>
      <c r="C841" s="115" t="s">
        <v>476</v>
      </c>
      <c r="D841" s="103"/>
      <c r="E841" s="110">
        <v>0</v>
      </c>
      <c r="F841" s="114"/>
      <c r="G841" s="110">
        <v>0</v>
      </c>
      <c r="H841" s="112"/>
      <c r="I841" s="110">
        <v>0</v>
      </c>
      <c r="J841" s="111"/>
      <c r="K841" s="113">
        <f t="shared" si="12"/>
        <v>0</v>
      </c>
      <c r="L841" s="116"/>
      <c r="M841" s="73"/>
    </row>
    <row r="842" spans="2:13" ht="21" customHeight="1" outlineLevel="1">
      <c r="B842" s="73"/>
      <c r="C842" s="115" t="s">
        <v>477</v>
      </c>
      <c r="D842" s="103"/>
      <c r="E842" s="110">
        <v>0</v>
      </c>
      <c r="F842" s="114"/>
      <c r="G842" s="110">
        <v>0</v>
      </c>
      <c r="H842" s="112"/>
      <c r="I842" s="110">
        <v>0</v>
      </c>
      <c r="J842" s="111"/>
      <c r="K842" s="113">
        <f t="shared" si="12"/>
        <v>0</v>
      </c>
      <c r="L842" s="116"/>
      <c r="M842" s="73"/>
    </row>
    <row r="843" spans="2:13" ht="21" customHeight="1" outlineLevel="1">
      <c r="B843" s="73"/>
      <c r="C843" s="115" t="s">
        <v>478</v>
      </c>
      <c r="D843" s="103"/>
      <c r="E843" s="110">
        <v>0</v>
      </c>
      <c r="F843" s="114"/>
      <c r="G843" s="110">
        <v>0</v>
      </c>
      <c r="H843" s="112"/>
      <c r="I843" s="110">
        <v>0</v>
      </c>
      <c r="J843" s="111"/>
      <c r="K843" s="113">
        <f t="shared" si="12"/>
        <v>0</v>
      </c>
      <c r="L843" s="116"/>
      <c r="M843" s="73"/>
    </row>
    <row r="844" spans="2:13" ht="21" customHeight="1" outlineLevel="1">
      <c r="B844" s="73"/>
      <c r="C844" s="115" t="s">
        <v>479</v>
      </c>
      <c r="D844" s="103"/>
      <c r="E844" s="110">
        <v>0</v>
      </c>
      <c r="F844" s="114"/>
      <c r="G844" s="110">
        <v>0</v>
      </c>
      <c r="H844" s="112"/>
      <c r="I844" s="110">
        <v>0</v>
      </c>
      <c r="J844" s="111"/>
      <c r="K844" s="113">
        <f t="shared" si="12"/>
        <v>0</v>
      </c>
      <c r="L844" s="116"/>
      <c r="M844" s="73"/>
    </row>
    <row r="845" spans="2:13" ht="21.75" customHeight="1" outlineLevel="1">
      <c r="B845" s="73"/>
      <c r="C845" s="90" t="s">
        <v>480</v>
      </c>
      <c r="D845" s="103"/>
      <c r="E845" s="117">
        <f>SUM(E826:E844)</f>
        <v>0</v>
      </c>
      <c r="F845" s="111"/>
      <c r="G845" s="117">
        <f>SUM(G826:G844)</f>
        <v>0</v>
      </c>
      <c r="H845" s="112"/>
      <c r="I845" s="117">
        <f>SUM(I826:I844)</f>
        <v>0</v>
      </c>
      <c r="J845" s="111"/>
      <c r="K845" s="117">
        <f>SUM(K826:K844)</f>
        <v>0</v>
      </c>
      <c r="L845" s="89"/>
      <c r="M845" s="73"/>
    </row>
    <row r="846" spans="2:13" ht="21" customHeight="1" outlineLevel="1">
      <c r="B846" s="73"/>
      <c r="C846" s="109"/>
      <c r="D846" s="103"/>
      <c r="E846" s="73"/>
      <c r="F846" s="73"/>
      <c r="G846" s="73"/>
      <c r="H846" s="73"/>
      <c r="I846" s="73"/>
      <c r="J846" s="73"/>
      <c r="K846" s="73"/>
      <c r="L846" s="89"/>
      <c r="M846" s="73"/>
    </row>
    <row r="847" spans="2:13" ht="21" customHeight="1" outlineLevel="1">
      <c r="B847" s="73"/>
      <c r="C847" s="73"/>
      <c r="D847" s="73"/>
      <c r="E847" s="100">
        <v>2024</v>
      </c>
      <c r="F847" s="101"/>
      <c r="G847" s="100">
        <v>2025</v>
      </c>
      <c r="H847" s="101"/>
      <c r="I847" s="100">
        <v>2026</v>
      </c>
      <c r="J847" s="102"/>
      <c r="K847" s="100" t="s">
        <v>407</v>
      </c>
      <c r="L847" s="89"/>
      <c r="M847" s="73"/>
    </row>
    <row r="848" spans="2:13" ht="21" customHeight="1" outlineLevel="1">
      <c r="B848" s="73"/>
      <c r="C848" s="95" t="s">
        <v>481</v>
      </c>
      <c r="D848" s="103"/>
      <c r="E848" s="110">
        <v>0</v>
      </c>
      <c r="F848" s="111"/>
      <c r="G848" s="110">
        <v>0</v>
      </c>
      <c r="H848" s="112"/>
      <c r="I848" s="110">
        <v>0</v>
      </c>
      <c r="J848" s="111"/>
      <c r="K848" s="113">
        <f t="shared" ref="K848:K856" si="13">E848+G848+I848</f>
        <v>0</v>
      </c>
      <c r="L848" s="89"/>
      <c r="M848" s="73"/>
    </row>
    <row r="849" spans="2:13" ht="21" customHeight="1" outlineLevel="1">
      <c r="B849" s="73"/>
      <c r="C849" s="90" t="s">
        <v>482</v>
      </c>
      <c r="D849" s="103"/>
      <c r="E849" s="110">
        <v>0</v>
      </c>
      <c r="F849" s="114"/>
      <c r="G849" s="110">
        <v>0</v>
      </c>
      <c r="H849" s="112"/>
      <c r="I849" s="110">
        <v>0</v>
      </c>
      <c r="J849" s="111"/>
      <c r="K849" s="113">
        <f t="shared" si="13"/>
        <v>0</v>
      </c>
      <c r="L849" s="89"/>
      <c r="M849" s="73"/>
    </row>
    <row r="850" spans="2:13" ht="21" customHeight="1" outlineLevel="1">
      <c r="B850" s="73"/>
      <c r="C850" s="90" t="s">
        <v>483</v>
      </c>
      <c r="D850" s="103"/>
      <c r="E850" s="110">
        <v>0</v>
      </c>
      <c r="F850" s="114"/>
      <c r="G850" s="110">
        <v>0</v>
      </c>
      <c r="H850" s="112"/>
      <c r="I850" s="110">
        <v>0</v>
      </c>
      <c r="J850" s="111"/>
      <c r="K850" s="113">
        <f t="shared" si="13"/>
        <v>0</v>
      </c>
      <c r="L850" s="73"/>
      <c r="M850" s="73"/>
    </row>
    <row r="851" spans="2:13" ht="21" customHeight="1" outlineLevel="1">
      <c r="B851" s="73"/>
      <c r="C851" s="90" t="s">
        <v>484</v>
      </c>
      <c r="D851" s="103"/>
      <c r="E851" s="110">
        <v>0</v>
      </c>
      <c r="F851" s="111"/>
      <c r="G851" s="110">
        <v>0</v>
      </c>
      <c r="H851" s="112"/>
      <c r="I851" s="110">
        <v>0</v>
      </c>
      <c r="J851" s="111"/>
      <c r="K851" s="113">
        <f t="shared" si="13"/>
        <v>0</v>
      </c>
      <c r="L851" s="89"/>
      <c r="M851" s="73"/>
    </row>
    <row r="852" spans="2:13" ht="21" customHeight="1" outlineLevel="1">
      <c r="B852" s="73"/>
      <c r="C852" s="90" t="s">
        <v>485</v>
      </c>
      <c r="D852" s="103"/>
      <c r="E852" s="110">
        <v>0</v>
      </c>
      <c r="F852" s="114"/>
      <c r="G852" s="110">
        <v>0</v>
      </c>
      <c r="H852" s="112"/>
      <c r="I852" s="110">
        <v>0</v>
      </c>
      <c r="J852" s="111"/>
      <c r="K852" s="113">
        <f t="shared" si="13"/>
        <v>0</v>
      </c>
      <c r="L852" s="116"/>
      <c r="M852" s="73"/>
    </row>
    <row r="853" spans="2:13" ht="21" customHeight="1" outlineLevel="1">
      <c r="B853" s="73"/>
      <c r="C853" s="90" t="s">
        <v>486</v>
      </c>
      <c r="D853" s="103"/>
      <c r="E853" s="110">
        <v>0</v>
      </c>
      <c r="F853" s="114"/>
      <c r="G853" s="110">
        <v>0</v>
      </c>
      <c r="H853" s="112"/>
      <c r="I853" s="110">
        <v>0</v>
      </c>
      <c r="J853" s="111"/>
      <c r="K853" s="113">
        <f t="shared" si="13"/>
        <v>0</v>
      </c>
      <c r="L853" s="116"/>
      <c r="M853" s="73"/>
    </row>
    <row r="854" spans="2:13" ht="21" customHeight="1" outlineLevel="1">
      <c r="B854" s="73"/>
      <c r="C854" s="90" t="s">
        <v>487</v>
      </c>
      <c r="D854" s="103"/>
      <c r="E854" s="110">
        <v>0</v>
      </c>
      <c r="F854" s="114"/>
      <c r="G854" s="110">
        <v>0</v>
      </c>
      <c r="H854" s="112"/>
      <c r="I854" s="110">
        <v>0</v>
      </c>
      <c r="J854" s="111"/>
      <c r="K854" s="113">
        <f t="shared" si="13"/>
        <v>0</v>
      </c>
      <c r="L854" s="116"/>
      <c r="M854" s="73"/>
    </row>
    <row r="855" spans="2:13" ht="21" customHeight="1" outlineLevel="1">
      <c r="B855" s="73"/>
      <c r="C855" s="90" t="s">
        <v>488</v>
      </c>
      <c r="D855" s="103"/>
      <c r="E855" s="110">
        <v>0</v>
      </c>
      <c r="F855" s="114"/>
      <c r="G855" s="110">
        <v>0</v>
      </c>
      <c r="H855" s="112"/>
      <c r="I855" s="110">
        <v>0</v>
      </c>
      <c r="J855" s="111"/>
      <c r="K855" s="113">
        <f t="shared" si="13"/>
        <v>0</v>
      </c>
      <c r="L855" s="116"/>
      <c r="M855" s="73"/>
    </row>
    <row r="856" spans="2:13" ht="21.75" customHeight="1" outlineLevel="1">
      <c r="B856" s="73"/>
      <c r="C856" s="90" t="s">
        <v>480</v>
      </c>
      <c r="D856" s="103"/>
      <c r="E856" s="117">
        <f>SUM(E848:E855)</f>
        <v>0</v>
      </c>
      <c r="F856" s="111"/>
      <c r="G856" s="117">
        <f>SUM(G848:G855)</f>
        <v>0</v>
      </c>
      <c r="H856" s="112"/>
      <c r="I856" s="117">
        <f>SUM(I848:I855)</f>
        <v>0</v>
      </c>
      <c r="J856" s="111"/>
      <c r="K856" s="117">
        <f t="shared" si="13"/>
        <v>0</v>
      </c>
      <c r="L856" s="89"/>
      <c r="M856" s="73"/>
    </row>
    <row r="857" spans="2:13" ht="21" customHeight="1" outlineLevel="1">
      <c r="B857" s="73"/>
      <c r="C857" s="89"/>
      <c r="D857" s="103"/>
      <c r="E857" s="89"/>
      <c r="F857" s="89"/>
      <c r="G857" s="89"/>
      <c r="H857" s="89"/>
      <c r="I857" s="89"/>
      <c r="J857" s="89"/>
      <c r="K857" s="89"/>
      <c r="L857" s="89"/>
      <c r="M857" s="73"/>
    </row>
    <row r="858" spans="2:13" ht="36" outlineLevel="1">
      <c r="B858" s="73"/>
      <c r="C858" s="93" t="s">
        <v>490</v>
      </c>
      <c r="D858" s="89"/>
      <c r="E858" s="93" t="str">
        <f>IF(K829&gt;0,"Si","No")</f>
        <v>No</v>
      </c>
      <c r="F858" s="89"/>
      <c r="G858" s="89"/>
      <c r="H858" s="89"/>
      <c r="I858" s="89"/>
      <c r="J858" s="89"/>
      <c r="K858" s="89"/>
      <c r="L858" s="89"/>
      <c r="M858" s="73"/>
    </row>
    <row r="859" spans="2:13" ht="36" outlineLevel="1">
      <c r="B859" s="73"/>
      <c r="C859" s="93" t="s">
        <v>491</v>
      </c>
      <c r="D859" s="89"/>
      <c r="E859" s="93" t="str">
        <f>IF(K830&gt;0,"Si","No")</f>
        <v>No</v>
      </c>
      <c r="F859" s="89"/>
      <c r="G859" s="89"/>
      <c r="H859" s="89"/>
      <c r="I859" s="89"/>
      <c r="J859" s="89"/>
      <c r="K859" s="89"/>
      <c r="L859" s="89"/>
      <c r="M859" s="73"/>
    </row>
    <row r="860" spans="2:13" ht="21" customHeight="1" outlineLevel="1">
      <c r="B860" s="73"/>
      <c r="C860" s="89"/>
      <c r="D860" s="89"/>
      <c r="E860" s="89"/>
      <c r="F860" s="89"/>
      <c r="G860" s="73"/>
      <c r="H860" s="73"/>
      <c r="I860" s="73"/>
      <c r="J860" s="89"/>
      <c r="K860" s="73"/>
      <c r="L860" s="89"/>
      <c r="M860" s="73"/>
    </row>
    <row r="861" spans="2:13" ht="20.25" outlineLevel="1">
      <c r="B861" s="73"/>
      <c r="C861" s="86" t="s">
        <v>492</v>
      </c>
      <c r="D861" s="73"/>
      <c r="E861" s="98"/>
      <c r="F861" s="99"/>
      <c r="G861" s="99"/>
      <c r="H861" s="99"/>
      <c r="I861" s="99"/>
      <c r="J861" s="99"/>
      <c r="K861" s="99"/>
      <c r="L861" s="89"/>
      <c r="M861" s="73"/>
    </row>
    <row r="862" spans="2:13" ht="21" customHeight="1" outlineLevel="1">
      <c r="B862" s="73"/>
      <c r="C862" s="73"/>
      <c r="D862" s="73"/>
      <c r="E862" s="100"/>
      <c r="F862" s="101"/>
      <c r="G862" s="100"/>
      <c r="H862" s="101"/>
      <c r="I862" s="100"/>
      <c r="J862" s="102"/>
      <c r="K862" s="100"/>
      <c r="L862" s="89"/>
      <c r="M862" s="73"/>
    </row>
    <row r="863" spans="2:13" ht="21" customHeight="1" outlineLevel="1">
      <c r="B863" s="73"/>
      <c r="C863" s="73"/>
      <c r="D863" s="73"/>
      <c r="E863" s="100">
        <v>2024</v>
      </c>
      <c r="F863" s="101"/>
      <c r="G863" s="100">
        <v>2025</v>
      </c>
      <c r="H863" s="101"/>
      <c r="I863" s="100">
        <v>2026</v>
      </c>
      <c r="J863" s="102"/>
      <c r="K863" s="100" t="s">
        <v>407</v>
      </c>
      <c r="L863" s="89"/>
      <c r="M863" s="73"/>
    </row>
    <row r="864" spans="2:13" ht="21" customHeight="1" outlineLevel="1">
      <c r="B864" s="73"/>
      <c r="C864" s="95" t="s">
        <v>493</v>
      </c>
      <c r="D864" s="103"/>
      <c r="E864" s="110" t="s">
        <v>573</v>
      </c>
      <c r="F864" s="111"/>
      <c r="G864" s="110" t="s">
        <v>573</v>
      </c>
      <c r="H864" s="119"/>
      <c r="I864" s="110" t="s">
        <v>573</v>
      </c>
      <c r="J864" s="111"/>
      <c r="K864" s="113" t="s">
        <v>495</v>
      </c>
      <c r="L864" s="89"/>
      <c r="M864" s="73"/>
    </row>
    <row r="865" spans="2:13" ht="21" customHeight="1" outlineLevel="1">
      <c r="B865" s="73"/>
      <c r="C865" s="95" t="s">
        <v>496</v>
      </c>
      <c r="D865" s="103"/>
      <c r="E865" s="110"/>
      <c r="F865" s="111"/>
      <c r="G865" s="110"/>
      <c r="H865" s="119"/>
      <c r="I865" s="110"/>
      <c r="J865" s="111"/>
      <c r="K865" s="113" t="s">
        <v>495</v>
      </c>
      <c r="L865" s="89"/>
      <c r="M865" s="73"/>
    </row>
    <row r="866" spans="2:13" ht="21" customHeight="1" outlineLevel="1">
      <c r="B866" s="73"/>
      <c r="C866" s="90" t="s">
        <v>498</v>
      </c>
      <c r="D866" s="103"/>
      <c r="E866" s="120">
        <v>0</v>
      </c>
      <c r="F866" s="121"/>
      <c r="G866" s="120">
        <v>0</v>
      </c>
      <c r="H866" s="122"/>
      <c r="I866" s="120">
        <v>0</v>
      </c>
      <c r="J866" s="123"/>
      <c r="K866" s="124">
        <f>E866+G866+I866</f>
        <v>0</v>
      </c>
      <c r="L866" s="73"/>
      <c r="M866" s="73"/>
    </row>
    <row r="867" spans="2:13" ht="21" customHeight="1" outlineLevel="1">
      <c r="B867" s="73"/>
      <c r="C867" s="90" t="s">
        <v>499</v>
      </c>
      <c r="D867" s="103"/>
      <c r="E867" s="110"/>
      <c r="F867" s="111"/>
      <c r="G867" s="110"/>
      <c r="H867" s="119"/>
      <c r="I867" s="110"/>
      <c r="J867" s="111"/>
      <c r="K867" s="113" t="s">
        <v>495</v>
      </c>
      <c r="L867" s="89"/>
      <c r="M867" s="73"/>
    </row>
    <row r="868" spans="2:13" ht="21" customHeight="1" outlineLevel="1">
      <c r="B868" s="73"/>
      <c r="C868" s="90" t="s">
        <v>500</v>
      </c>
      <c r="D868" s="103"/>
      <c r="E868" s="105"/>
      <c r="F868" s="125"/>
      <c r="G868" s="105"/>
      <c r="H868" s="126"/>
      <c r="I868" s="105"/>
      <c r="J868" s="111"/>
      <c r="K868" s="113" t="s">
        <v>495</v>
      </c>
      <c r="L868" s="116"/>
      <c r="M868" s="73"/>
    </row>
    <row r="869" spans="2:13" outlineLevel="1">
      <c r="B869" s="73"/>
      <c r="C869" s="90" t="s">
        <v>501</v>
      </c>
      <c r="D869" s="103"/>
      <c r="E869" s="127"/>
      <c r="F869" s="125"/>
      <c r="G869" s="105"/>
      <c r="H869" s="126"/>
      <c r="I869" s="105"/>
      <c r="J869" s="111"/>
      <c r="K869" s="113" t="s">
        <v>495</v>
      </c>
      <c r="L869" s="116"/>
      <c r="M869" s="73"/>
    </row>
    <row r="870" spans="2:13" ht="21" customHeight="1" outlineLevel="1">
      <c r="B870" s="73"/>
      <c r="C870" s="90" t="s">
        <v>503</v>
      </c>
      <c r="D870" s="103"/>
      <c r="E870" s="105"/>
      <c r="F870" s="125"/>
      <c r="G870" s="105"/>
      <c r="H870" s="126"/>
      <c r="I870" s="105"/>
      <c r="J870" s="111"/>
      <c r="K870" s="124" t="s">
        <v>495</v>
      </c>
      <c r="L870" s="89"/>
      <c r="M870" s="73"/>
    </row>
    <row r="871" spans="2:13" ht="21" customHeight="1" outlineLevel="1">
      <c r="B871" s="73"/>
      <c r="C871" s="90" t="s">
        <v>504</v>
      </c>
      <c r="D871" s="103"/>
      <c r="E871" s="110"/>
      <c r="F871" s="111"/>
      <c r="G871" s="110"/>
      <c r="H871" s="119"/>
      <c r="I871" s="110"/>
      <c r="J871" s="111"/>
      <c r="K871" s="113" t="s">
        <v>495</v>
      </c>
      <c r="L871" s="89"/>
      <c r="M871" s="73"/>
    </row>
    <row r="872" spans="2:13" ht="21.75" customHeight="1" outlineLevel="1">
      <c r="B872" s="73"/>
      <c r="C872" s="90" t="s">
        <v>506</v>
      </c>
      <c r="D872" s="103"/>
      <c r="E872" s="120">
        <v>0</v>
      </c>
      <c r="F872" s="121"/>
      <c r="G872" s="120">
        <v>0</v>
      </c>
      <c r="H872" s="122"/>
      <c r="I872" s="120">
        <v>0</v>
      </c>
      <c r="J872" s="123"/>
      <c r="K872" s="124">
        <f>E872+G872+I872</f>
        <v>0</v>
      </c>
      <c r="L872" s="73"/>
      <c r="M872" s="73"/>
    </row>
    <row r="873" spans="2:13" ht="21.75" customHeight="1" outlineLevel="1">
      <c r="B873" s="73"/>
      <c r="C873" s="90" t="s">
        <v>507</v>
      </c>
      <c r="D873" s="103"/>
      <c r="E873" s="128">
        <v>0</v>
      </c>
      <c r="F873" s="129"/>
      <c r="G873" s="128">
        <v>0</v>
      </c>
      <c r="H873" s="142"/>
      <c r="I873" s="128">
        <v>0</v>
      </c>
      <c r="J873" s="130"/>
      <c r="K873" s="131">
        <f>E873+G873+I873</f>
        <v>0</v>
      </c>
      <c r="L873" s="89"/>
      <c r="M873" s="73"/>
    </row>
    <row r="874" spans="2:13" ht="21" customHeight="1" outlineLevel="1">
      <c r="B874" s="73"/>
      <c r="C874" s="109"/>
      <c r="D874" s="103"/>
      <c r="E874" s="130"/>
      <c r="F874" s="130"/>
      <c r="G874" s="130"/>
      <c r="H874" s="132"/>
      <c r="I874" s="130"/>
      <c r="J874" s="130"/>
      <c r="K874" s="130"/>
      <c r="L874" s="89"/>
      <c r="M874" s="73"/>
    </row>
    <row r="875" spans="2:13" ht="21" customHeight="1" outlineLevel="1">
      <c r="B875" s="73"/>
      <c r="C875" s="109"/>
      <c r="D875" s="103"/>
      <c r="E875" s="98"/>
      <c r="F875" s="73"/>
      <c r="G875" s="73"/>
      <c r="H875" s="73"/>
      <c r="I875" s="73"/>
      <c r="J875" s="73"/>
      <c r="K875" s="73"/>
      <c r="L875" s="89"/>
      <c r="M875" s="73"/>
    </row>
    <row r="876" spans="2:13" ht="21" customHeight="1" outlineLevel="1">
      <c r="B876" s="73"/>
      <c r="C876" s="86" t="s">
        <v>508</v>
      </c>
      <c r="D876" s="116"/>
      <c r="E876" s="116"/>
      <c r="F876" s="116"/>
      <c r="G876" s="73"/>
      <c r="H876" s="73"/>
      <c r="I876" s="73"/>
      <c r="J876" s="116"/>
      <c r="K876" s="73"/>
      <c r="L876" s="116"/>
      <c r="M876" s="73"/>
    </row>
    <row r="877" spans="2:13" ht="21" customHeight="1" outlineLevel="1">
      <c r="B877" s="73"/>
      <c r="C877" s="89"/>
      <c r="D877" s="89"/>
      <c r="E877" s="89"/>
      <c r="F877" s="89"/>
      <c r="G877" s="73"/>
      <c r="H877" s="73"/>
      <c r="I877" s="73"/>
      <c r="J877" s="89"/>
      <c r="K877" s="73"/>
      <c r="L877" s="89"/>
      <c r="M877" s="73"/>
    </row>
    <row r="878" spans="2:13" ht="21" customHeight="1" outlineLevel="1">
      <c r="B878" s="73"/>
      <c r="C878" s="133" t="s">
        <v>509</v>
      </c>
      <c r="D878" s="89"/>
      <c r="E878" s="89"/>
      <c r="F878" s="89"/>
      <c r="G878" s="73"/>
      <c r="H878" s="73"/>
      <c r="I878" s="73"/>
      <c r="J878" s="73"/>
      <c r="K878" s="73"/>
      <c r="L878" s="89"/>
      <c r="M878" s="73"/>
    </row>
    <row r="879" spans="2:13" ht="21" customHeight="1" outlineLevel="1">
      <c r="B879" s="73"/>
      <c r="C879" s="89"/>
      <c r="D879" s="89"/>
      <c r="E879" s="89"/>
      <c r="F879" s="89"/>
      <c r="G879" s="73"/>
      <c r="H879" s="73"/>
      <c r="I879" s="73"/>
      <c r="J879" s="89"/>
      <c r="K879" s="73"/>
      <c r="L879" s="89"/>
      <c r="M879" s="73"/>
    </row>
    <row r="880" spans="2:13" ht="21" customHeight="1" outlineLevel="1">
      <c r="B880" s="73"/>
      <c r="C880" s="497"/>
      <c r="D880" s="497"/>
      <c r="E880" s="497"/>
      <c r="F880" s="497"/>
      <c r="G880" s="497"/>
      <c r="H880" s="497"/>
      <c r="I880" s="497"/>
      <c r="J880" s="497"/>
      <c r="K880" s="497"/>
      <c r="L880" s="89"/>
      <c r="M880" s="73"/>
    </row>
    <row r="881" spans="2:13" ht="21" customHeight="1" outlineLevel="1">
      <c r="B881" s="73"/>
      <c r="C881" s="497"/>
      <c r="D881" s="497"/>
      <c r="E881" s="497"/>
      <c r="F881" s="497"/>
      <c r="G881" s="497"/>
      <c r="H881" s="497"/>
      <c r="I881" s="497"/>
      <c r="J881" s="497"/>
      <c r="K881" s="497"/>
      <c r="L881" s="73"/>
      <c r="M881" s="73"/>
    </row>
    <row r="882" spans="2:13" ht="21" customHeight="1" outlineLevel="1">
      <c r="B882" s="73"/>
      <c r="C882" s="497"/>
      <c r="D882" s="497"/>
      <c r="E882" s="497"/>
      <c r="F882" s="497"/>
      <c r="G882" s="497"/>
      <c r="H882" s="497"/>
      <c r="I882" s="497"/>
      <c r="J882" s="497"/>
      <c r="K882" s="497"/>
      <c r="L882" s="73"/>
      <c r="M882" s="73"/>
    </row>
    <row r="883" spans="2:13" ht="21" customHeight="1" outlineLevel="1">
      <c r="B883" s="73"/>
      <c r="C883" s="497"/>
      <c r="D883" s="497"/>
      <c r="E883" s="497"/>
      <c r="F883" s="497"/>
      <c r="G883" s="497"/>
      <c r="H883" s="497"/>
      <c r="I883" s="497"/>
      <c r="J883" s="497"/>
      <c r="K883" s="497"/>
      <c r="L883" s="73"/>
      <c r="M883" s="73"/>
    </row>
    <row r="884" spans="2:13" ht="21" customHeight="1" outlineLevel="1">
      <c r="B884" s="73"/>
      <c r="C884" s="497"/>
      <c r="D884" s="497"/>
      <c r="E884" s="497"/>
      <c r="F884" s="497"/>
      <c r="G884" s="497"/>
      <c r="H884" s="497"/>
      <c r="I884" s="497"/>
      <c r="J884" s="497"/>
      <c r="K884" s="497"/>
      <c r="L884" s="73"/>
      <c r="M884" s="73"/>
    </row>
    <row r="885" spans="2:13" ht="21" customHeight="1" outlineLevel="1">
      <c r="B885" s="73"/>
      <c r="C885" s="497"/>
      <c r="D885" s="497"/>
      <c r="E885" s="497"/>
      <c r="F885" s="497"/>
      <c r="G885" s="497"/>
      <c r="H885" s="497"/>
      <c r="I885" s="497"/>
      <c r="J885" s="497"/>
      <c r="K885" s="497"/>
      <c r="L885" s="73"/>
      <c r="M885" s="73"/>
    </row>
    <row r="886" spans="2:13" ht="21" customHeight="1" outlineLevel="1">
      <c r="B886" s="73"/>
      <c r="C886" s="497"/>
      <c r="D886" s="497"/>
      <c r="E886" s="497"/>
      <c r="F886" s="497"/>
      <c r="G886" s="497"/>
      <c r="H886" s="497"/>
      <c r="I886" s="497"/>
      <c r="J886" s="497"/>
      <c r="K886" s="497"/>
      <c r="L886" s="73"/>
      <c r="M886" s="73"/>
    </row>
    <row r="887" spans="2:13" ht="21" customHeight="1" outlineLevel="1">
      <c r="B887" s="73"/>
      <c r="C887" s="497"/>
      <c r="D887" s="497"/>
      <c r="E887" s="497"/>
      <c r="F887" s="497"/>
      <c r="G887" s="497"/>
      <c r="H887" s="497"/>
      <c r="I887" s="497"/>
      <c r="J887" s="497"/>
      <c r="K887" s="497"/>
      <c r="L887" s="73"/>
      <c r="M887" s="73"/>
    </row>
    <row r="888" spans="2:13" ht="21" customHeight="1" outlineLevel="1">
      <c r="B888" s="73"/>
      <c r="C888" s="497"/>
      <c r="D888" s="497"/>
      <c r="E888" s="497"/>
      <c r="F888" s="497"/>
      <c r="G888" s="497"/>
      <c r="H888" s="497"/>
      <c r="I888" s="497"/>
      <c r="J888" s="497"/>
      <c r="K888" s="497"/>
      <c r="L888" s="73"/>
      <c r="M888" s="73"/>
    </row>
    <row r="889" spans="2:13" ht="21" customHeight="1" outlineLevel="1">
      <c r="B889" s="73"/>
      <c r="C889" s="497"/>
      <c r="D889" s="497"/>
      <c r="E889" s="497"/>
      <c r="F889" s="497"/>
      <c r="G889" s="497"/>
      <c r="H889" s="497"/>
      <c r="I889" s="497"/>
      <c r="J889" s="497"/>
      <c r="K889" s="497"/>
      <c r="L889" s="73"/>
      <c r="M889" s="73"/>
    </row>
    <row r="890" spans="2:13" ht="21" customHeight="1" outlineLevel="1">
      <c r="B890" s="73"/>
      <c r="C890" s="497"/>
      <c r="D890" s="497"/>
      <c r="E890" s="497"/>
      <c r="F890" s="497"/>
      <c r="G890" s="497"/>
      <c r="H890" s="497"/>
      <c r="I890" s="497"/>
      <c r="J890" s="497"/>
      <c r="K890" s="497"/>
      <c r="L890" s="73"/>
      <c r="M890" s="73"/>
    </row>
    <row r="891" spans="2:13" ht="21" customHeight="1" outlineLevel="1">
      <c r="B891" s="73"/>
      <c r="C891" s="497"/>
      <c r="D891" s="497"/>
      <c r="E891" s="497"/>
      <c r="F891" s="497"/>
      <c r="G891" s="497"/>
      <c r="H891" s="497"/>
      <c r="I891" s="497"/>
      <c r="J891" s="497"/>
      <c r="K891" s="497"/>
      <c r="L891" s="73"/>
      <c r="M891" s="73"/>
    </row>
    <row r="892" spans="2:13" ht="21" customHeight="1" outlineLevel="1">
      <c r="B892" s="73"/>
      <c r="C892" s="497"/>
      <c r="D892" s="497"/>
      <c r="E892" s="497"/>
      <c r="F892" s="497"/>
      <c r="G892" s="497"/>
      <c r="H892" s="497"/>
      <c r="I892" s="497"/>
      <c r="J892" s="497"/>
      <c r="K892" s="497"/>
      <c r="L892" s="73"/>
      <c r="M892" s="73"/>
    </row>
    <row r="893" spans="2:13" ht="21" customHeight="1" outlineLevel="1">
      <c r="B893" s="73"/>
      <c r="C893" s="497"/>
      <c r="D893" s="497"/>
      <c r="E893" s="497"/>
      <c r="F893" s="497"/>
      <c r="G893" s="497"/>
      <c r="H893" s="497"/>
      <c r="I893" s="497"/>
      <c r="J893" s="497"/>
      <c r="K893" s="497"/>
      <c r="L893" s="73"/>
      <c r="M893" s="73"/>
    </row>
    <row r="894" spans="2:13" ht="21" customHeight="1" outlineLevel="1">
      <c r="B894" s="73"/>
      <c r="C894" s="497"/>
      <c r="D894" s="497"/>
      <c r="E894" s="497"/>
      <c r="F894" s="497"/>
      <c r="G894" s="497"/>
      <c r="H894" s="497"/>
      <c r="I894" s="497"/>
      <c r="J894" s="497"/>
      <c r="K894" s="497"/>
      <c r="L894" s="73"/>
      <c r="M894" s="73"/>
    </row>
    <row r="895" spans="2:13" ht="21" customHeight="1" outlineLevel="1">
      <c r="B895" s="73"/>
      <c r="C895" s="497"/>
      <c r="D895" s="497"/>
      <c r="E895" s="497"/>
      <c r="F895" s="497"/>
      <c r="G895" s="497"/>
      <c r="H895" s="497"/>
      <c r="I895" s="497"/>
      <c r="J895" s="497"/>
      <c r="K895" s="497"/>
      <c r="L895" s="73"/>
      <c r="M895" s="73"/>
    </row>
    <row r="896" spans="2:13" ht="21" customHeight="1" outlineLevel="1">
      <c r="B896" s="73"/>
      <c r="C896" s="497"/>
      <c r="D896" s="497"/>
      <c r="E896" s="497"/>
      <c r="F896" s="497"/>
      <c r="G896" s="497"/>
      <c r="H896" s="497"/>
      <c r="I896" s="497"/>
      <c r="J896" s="497"/>
      <c r="K896" s="497"/>
      <c r="L896" s="73"/>
      <c r="M896" s="73"/>
    </row>
    <row r="897" spans="2:13" ht="21" customHeight="1" outlineLevel="1">
      <c r="B897" s="73"/>
      <c r="C897" s="497"/>
      <c r="D897" s="497"/>
      <c r="E897" s="497"/>
      <c r="F897" s="497"/>
      <c r="G897" s="497"/>
      <c r="H897" s="497"/>
      <c r="I897" s="497"/>
      <c r="J897" s="497"/>
      <c r="K897" s="497"/>
      <c r="L897" s="73"/>
      <c r="M897" s="73"/>
    </row>
    <row r="898" spans="2:13" ht="21" customHeight="1" outlineLevel="1">
      <c r="B898" s="73"/>
      <c r="C898" s="134"/>
      <c r="D898" s="73"/>
      <c r="E898" s="134"/>
      <c r="F898" s="73"/>
      <c r="G898" s="73"/>
      <c r="H898" s="73"/>
      <c r="I898" s="135"/>
      <c r="J898" s="136"/>
      <c r="K898" s="137"/>
      <c r="L898" s="73"/>
      <c r="M898" s="73"/>
    </row>
    <row r="899" spans="2:13" ht="21" customHeight="1" outlineLevel="1">
      <c r="B899" s="73"/>
      <c r="C899" s="133" t="s">
        <v>511</v>
      </c>
      <c r="D899" s="73"/>
      <c r="E899" s="134"/>
      <c r="F899" s="73"/>
      <c r="G899" s="73"/>
      <c r="H899" s="73"/>
      <c r="I899" s="135"/>
      <c r="J899" s="136"/>
      <c r="K899" s="137"/>
      <c r="L899" s="73"/>
      <c r="M899" s="73"/>
    </row>
    <row r="900" spans="2:13" ht="21" customHeight="1" outlineLevel="1">
      <c r="B900" s="73"/>
      <c r="C900" s="73"/>
      <c r="D900" s="73"/>
      <c r="E900" s="83"/>
      <c r="F900" s="73"/>
      <c r="G900" s="73"/>
      <c r="H900" s="73"/>
      <c r="I900" s="73"/>
      <c r="J900" s="73"/>
      <c r="K900" s="73"/>
      <c r="L900" s="73"/>
      <c r="M900" s="73"/>
    </row>
    <row r="901" spans="2:13" ht="21" customHeight="1" outlineLevel="1">
      <c r="B901" s="73"/>
      <c r="C901" s="496"/>
      <c r="D901" s="496"/>
      <c r="E901" s="496"/>
      <c r="F901" s="496"/>
      <c r="G901" s="496"/>
      <c r="H901" s="496"/>
      <c r="I901" s="496"/>
      <c r="J901" s="496"/>
      <c r="K901" s="496"/>
      <c r="L901" s="73"/>
      <c r="M901" s="73"/>
    </row>
    <row r="902" spans="2:13" ht="21" customHeight="1" outlineLevel="1">
      <c r="B902" s="73"/>
      <c r="C902" s="496"/>
      <c r="D902" s="496"/>
      <c r="E902" s="496"/>
      <c r="F902" s="496"/>
      <c r="G902" s="496"/>
      <c r="H902" s="496"/>
      <c r="I902" s="496"/>
      <c r="J902" s="496"/>
      <c r="K902" s="496"/>
      <c r="L902" s="73"/>
      <c r="M902" s="73"/>
    </row>
    <row r="903" spans="2:13" ht="21" customHeight="1" outlineLevel="1">
      <c r="B903" s="73"/>
      <c r="C903" s="496"/>
      <c r="D903" s="496"/>
      <c r="E903" s="496"/>
      <c r="F903" s="496"/>
      <c r="G903" s="496"/>
      <c r="H903" s="496"/>
      <c r="I903" s="496"/>
      <c r="J903" s="496"/>
      <c r="K903" s="496"/>
      <c r="L903" s="73"/>
      <c r="M903" s="73"/>
    </row>
    <row r="904" spans="2:13" ht="21" customHeight="1" outlineLevel="1">
      <c r="B904" s="73"/>
      <c r="C904" s="496"/>
      <c r="D904" s="496"/>
      <c r="E904" s="496"/>
      <c r="F904" s="496"/>
      <c r="G904" s="496"/>
      <c r="H904" s="496"/>
      <c r="I904" s="496"/>
      <c r="J904" s="496"/>
      <c r="K904" s="496"/>
      <c r="L904" s="73"/>
      <c r="M904" s="73"/>
    </row>
    <row r="905" spans="2:13" ht="21" customHeight="1" outlineLevel="1">
      <c r="B905" s="73"/>
      <c r="C905" s="496"/>
      <c r="D905" s="496"/>
      <c r="E905" s="496"/>
      <c r="F905" s="496"/>
      <c r="G905" s="496"/>
      <c r="H905" s="496"/>
      <c r="I905" s="496"/>
      <c r="J905" s="496"/>
      <c r="K905" s="496"/>
      <c r="L905" s="73"/>
      <c r="M905" s="73"/>
    </row>
    <row r="906" spans="2:13" ht="21" customHeight="1" outlineLevel="1">
      <c r="B906" s="73"/>
      <c r="C906" s="496"/>
      <c r="D906" s="496"/>
      <c r="E906" s="496"/>
      <c r="F906" s="496"/>
      <c r="G906" s="496"/>
      <c r="H906" s="496"/>
      <c r="I906" s="496"/>
      <c r="J906" s="496"/>
      <c r="K906" s="496"/>
      <c r="L906" s="73"/>
      <c r="M906" s="73"/>
    </row>
    <row r="907" spans="2:13" ht="21" customHeight="1" outlineLevel="1">
      <c r="B907" s="73"/>
      <c r="C907" s="496"/>
      <c r="D907" s="496"/>
      <c r="E907" s="496"/>
      <c r="F907" s="496"/>
      <c r="G907" s="496"/>
      <c r="H907" s="496"/>
      <c r="I907" s="496"/>
      <c r="J907" s="496"/>
      <c r="K907" s="496"/>
      <c r="L907" s="73"/>
      <c r="M907" s="73"/>
    </row>
    <row r="908" spans="2:13" ht="21" customHeight="1" outlineLevel="1">
      <c r="B908" s="73"/>
      <c r="C908" s="496"/>
      <c r="D908" s="496"/>
      <c r="E908" s="496"/>
      <c r="F908" s="496"/>
      <c r="G908" s="496"/>
      <c r="H908" s="496"/>
      <c r="I908" s="496"/>
      <c r="J908" s="496"/>
      <c r="K908" s="496"/>
      <c r="L908" s="73"/>
      <c r="M908" s="73"/>
    </row>
    <row r="909" spans="2:13" ht="21" customHeight="1" outlineLevel="1">
      <c r="B909" s="73"/>
      <c r="C909" s="496"/>
      <c r="D909" s="496"/>
      <c r="E909" s="496"/>
      <c r="F909" s="496"/>
      <c r="G909" s="496"/>
      <c r="H909" s="496"/>
      <c r="I909" s="496"/>
      <c r="J909" s="496"/>
      <c r="K909" s="496"/>
      <c r="L909" s="73"/>
      <c r="M909" s="73"/>
    </row>
    <row r="910" spans="2:13" ht="21" customHeight="1" outlineLevel="1">
      <c r="B910" s="73"/>
      <c r="C910" s="496"/>
      <c r="D910" s="496"/>
      <c r="E910" s="496"/>
      <c r="F910" s="496"/>
      <c r="G910" s="496"/>
      <c r="H910" s="496"/>
      <c r="I910" s="496"/>
      <c r="J910" s="496"/>
      <c r="K910" s="496"/>
      <c r="L910" s="73"/>
      <c r="M910" s="73"/>
    </row>
    <row r="911" spans="2:13" ht="21" customHeight="1" outlineLevel="1">
      <c r="B911" s="73"/>
      <c r="C911" s="496"/>
      <c r="D911" s="496"/>
      <c r="E911" s="496"/>
      <c r="F911" s="496"/>
      <c r="G911" s="496"/>
      <c r="H911" s="496"/>
      <c r="I911" s="496"/>
      <c r="J911" s="496"/>
      <c r="K911" s="496"/>
      <c r="L911" s="73"/>
      <c r="M911" s="73"/>
    </row>
    <row r="912" spans="2:13" ht="21" customHeight="1" outlineLevel="1">
      <c r="B912" s="73"/>
      <c r="C912" s="496"/>
      <c r="D912" s="496"/>
      <c r="E912" s="496"/>
      <c r="F912" s="496"/>
      <c r="G912" s="496"/>
      <c r="H912" s="496"/>
      <c r="I912" s="496"/>
      <c r="J912" s="496"/>
      <c r="K912" s="496"/>
      <c r="L912" s="73"/>
      <c r="M912" s="73"/>
    </row>
    <row r="913" spans="2:13" ht="21" customHeight="1" outlineLevel="1">
      <c r="B913" s="73"/>
      <c r="C913" s="496"/>
      <c r="D913" s="496"/>
      <c r="E913" s="496"/>
      <c r="F913" s="496"/>
      <c r="G913" s="496"/>
      <c r="H913" s="496"/>
      <c r="I913" s="496"/>
      <c r="J913" s="496"/>
      <c r="K913" s="496"/>
      <c r="L913" s="73"/>
      <c r="M913" s="73"/>
    </row>
    <row r="914" spans="2:13" ht="21" customHeight="1" outlineLevel="1">
      <c r="B914" s="73"/>
      <c r="C914" s="496"/>
      <c r="D914" s="496"/>
      <c r="E914" s="496"/>
      <c r="F914" s="496"/>
      <c r="G914" s="496"/>
      <c r="H914" s="496"/>
      <c r="I914" s="496"/>
      <c r="J914" s="496"/>
      <c r="K914" s="496"/>
      <c r="L914" s="73"/>
      <c r="M914" s="73"/>
    </row>
    <row r="915" spans="2:13" ht="21" customHeight="1" outlineLevel="1">
      <c r="B915" s="73"/>
      <c r="C915" s="496"/>
      <c r="D915" s="496"/>
      <c r="E915" s="496"/>
      <c r="F915" s="496"/>
      <c r="G915" s="496"/>
      <c r="H915" s="496"/>
      <c r="I915" s="496"/>
      <c r="J915" s="496"/>
      <c r="K915" s="496"/>
      <c r="L915" s="73"/>
      <c r="M915" s="73"/>
    </row>
    <row r="916" spans="2:13" ht="21" customHeight="1" outlineLevel="1">
      <c r="B916" s="73"/>
      <c r="C916" s="496"/>
      <c r="D916" s="496"/>
      <c r="E916" s="496"/>
      <c r="F916" s="496"/>
      <c r="G916" s="496"/>
      <c r="H916" s="496"/>
      <c r="I916" s="496"/>
      <c r="J916" s="496"/>
      <c r="K916" s="496"/>
      <c r="L916" s="73"/>
      <c r="M916" s="73"/>
    </row>
    <row r="917" spans="2:13" ht="21" customHeight="1" outlineLevel="1">
      <c r="B917" s="73"/>
      <c r="C917" s="496"/>
      <c r="D917" s="496"/>
      <c r="E917" s="496"/>
      <c r="F917" s="496"/>
      <c r="G917" s="496"/>
      <c r="H917" s="496"/>
      <c r="I917" s="496"/>
      <c r="J917" s="496"/>
      <c r="K917" s="496"/>
      <c r="L917" s="73"/>
      <c r="M917" s="73"/>
    </row>
    <row r="918" spans="2:13" ht="21" customHeight="1" outlineLevel="1">
      <c r="B918" s="73"/>
      <c r="C918" s="496"/>
      <c r="D918" s="496"/>
      <c r="E918" s="496"/>
      <c r="F918" s="496"/>
      <c r="G918" s="496"/>
      <c r="H918" s="496"/>
      <c r="I918" s="496"/>
      <c r="J918" s="496"/>
      <c r="K918" s="496"/>
      <c r="L918" s="73"/>
      <c r="M918" s="73"/>
    </row>
    <row r="919" spans="2:13" ht="21" customHeight="1" outlineLevel="1">
      <c r="B919" s="73"/>
      <c r="C919" s="134"/>
      <c r="D919" s="73"/>
      <c r="E919" s="134"/>
      <c r="F919" s="73"/>
      <c r="G919" s="73"/>
      <c r="H919" s="73"/>
      <c r="I919" s="135"/>
      <c r="J919" s="136"/>
      <c r="K919" s="137"/>
      <c r="L919" s="73"/>
      <c r="M919" s="73"/>
    </row>
    <row r="920" spans="2:13" ht="20.25" customHeight="1">
      <c r="B920" s="73"/>
      <c r="C920" s="134"/>
      <c r="D920" s="73"/>
      <c r="E920" s="134"/>
      <c r="F920" s="73"/>
      <c r="G920" s="73"/>
      <c r="H920" s="73"/>
      <c r="I920" s="135"/>
      <c r="J920" s="136"/>
      <c r="K920" s="137"/>
      <c r="L920" s="73"/>
      <c r="M920" s="73"/>
    </row>
    <row r="921" spans="2:13" ht="24" customHeight="1">
      <c r="B921" s="73"/>
      <c r="C921" s="84" t="s">
        <v>109</v>
      </c>
      <c r="D921" s="81"/>
      <c r="E921" s="84" t="s">
        <v>110</v>
      </c>
      <c r="F921" s="73"/>
      <c r="G921" s="85" t="s">
        <v>430</v>
      </c>
      <c r="H921" s="73"/>
      <c r="J921" s="73"/>
      <c r="K921" s="73"/>
      <c r="L921" s="73"/>
      <c r="M921" s="73"/>
    </row>
    <row r="922" spans="2:13" ht="21" customHeight="1" outlineLevel="1">
      <c r="B922" s="73"/>
      <c r="C922" s="83"/>
      <c r="D922" s="73"/>
      <c r="E922" s="83"/>
      <c r="F922" s="73"/>
      <c r="G922" s="73"/>
      <c r="H922" s="73"/>
      <c r="I922" s="73"/>
      <c r="J922" s="73"/>
      <c r="K922" s="73"/>
      <c r="L922" s="73"/>
      <c r="M922" s="73"/>
    </row>
    <row r="923" spans="2:13" ht="21.75" customHeight="1" outlineLevel="1">
      <c r="B923" s="73"/>
      <c r="C923" s="86" t="s">
        <v>431</v>
      </c>
      <c r="D923" s="73"/>
      <c r="E923" s="87"/>
      <c r="F923" s="73"/>
      <c r="G923" s="73"/>
      <c r="H923" s="73"/>
      <c r="I923" s="73"/>
      <c r="J923" s="73"/>
      <c r="K923" s="73"/>
      <c r="L923" s="73"/>
      <c r="M923" s="73"/>
    </row>
    <row r="924" spans="2:13" ht="21" customHeight="1" outlineLevel="1">
      <c r="B924" s="73"/>
      <c r="C924" s="88"/>
      <c r="D924" s="73"/>
      <c r="E924" s="87"/>
      <c r="F924" s="73"/>
      <c r="G924" s="73"/>
      <c r="H924" s="73"/>
      <c r="I924" s="73"/>
      <c r="J924" s="73"/>
      <c r="K924" s="73"/>
      <c r="L924" s="73"/>
      <c r="M924" s="73"/>
    </row>
    <row r="925" spans="2:13" ht="21" customHeight="1" outlineLevel="1">
      <c r="B925" s="73"/>
      <c r="C925" s="89"/>
      <c r="D925" s="73"/>
      <c r="E925" s="89"/>
      <c r="F925" s="73"/>
      <c r="G925" s="73"/>
      <c r="H925" s="73"/>
      <c r="I925" s="73"/>
      <c r="J925" s="73"/>
      <c r="K925" s="73"/>
      <c r="L925" s="73"/>
      <c r="M925" s="73"/>
    </row>
    <row r="926" spans="2:13" outlineLevel="1">
      <c r="B926" s="73"/>
      <c r="C926" s="90" t="s">
        <v>36</v>
      </c>
      <c r="D926" s="89"/>
      <c r="E926" s="90" t="s">
        <v>432</v>
      </c>
      <c r="F926" s="89"/>
      <c r="G926" s="91" t="s">
        <v>433</v>
      </c>
      <c r="H926" s="73"/>
      <c r="I926" s="90" t="s">
        <v>434</v>
      </c>
      <c r="J926" s="73"/>
      <c r="K926" s="73"/>
      <c r="L926" s="89"/>
      <c r="M926" s="73"/>
    </row>
    <row r="927" spans="2:13" ht="36.75" customHeight="1" outlineLevel="1">
      <c r="B927" s="73"/>
      <c r="C927" s="92" t="s">
        <v>556</v>
      </c>
      <c r="D927" s="73"/>
      <c r="E927" s="93" t="s">
        <v>575</v>
      </c>
      <c r="F927" s="73"/>
      <c r="G927" s="94" t="s">
        <v>113</v>
      </c>
      <c r="H927" s="73"/>
      <c r="I927" s="92" t="s">
        <v>542</v>
      </c>
      <c r="J927" s="73"/>
      <c r="K927" s="73"/>
      <c r="L927" s="73"/>
      <c r="M927" s="73"/>
    </row>
    <row r="928" spans="2:13" ht="21" customHeight="1" outlineLevel="1">
      <c r="B928" s="73"/>
      <c r="C928" s="89"/>
      <c r="D928" s="73"/>
      <c r="E928" s="73"/>
      <c r="F928" s="73"/>
      <c r="G928" s="73"/>
      <c r="H928" s="73"/>
      <c r="I928" s="73"/>
      <c r="J928" s="73"/>
      <c r="K928" s="73"/>
      <c r="L928" s="73"/>
      <c r="M928" s="73"/>
    </row>
    <row r="929" spans="2:13" ht="36" outlineLevel="1">
      <c r="B929" s="73"/>
      <c r="C929" s="95" t="s">
        <v>439</v>
      </c>
      <c r="D929" s="89"/>
      <c r="E929" s="95" t="s">
        <v>440</v>
      </c>
      <c r="F929" s="89"/>
      <c r="G929" s="95" t="s">
        <v>441</v>
      </c>
      <c r="H929" s="73"/>
      <c r="I929" s="95" t="s">
        <v>442</v>
      </c>
      <c r="J929" s="89"/>
      <c r="K929" s="73"/>
      <c r="L929" s="73"/>
      <c r="M929" s="73"/>
    </row>
    <row r="930" spans="2:13" ht="36.75" customHeight="1" outlineLevel="1">
      <c r="B930" s="73"/>
      <c r="C930" s="94" t="s">
        <v>576</v>
      </c>
      <c r="D930" s="89"/>
      <c r="E930" s="94" t="s">
        <v>577</v>
      </c>
      <c r="F930" s="89"/>
      <c r="G930" s="94" t="s">
        <v>560</v>
      </c>
      <c r="H930" s="73"/>
      <c r="I930" s="150" t="s">
        <v>561</v>
      </c>
      <c r="J930" s="89"/>
      <c r="K930" s="73"/>
      <c r="L930" s="73"/>
      <c r="M930" s="73"/>
    </row>
    <row r="931" spans="2:13" ht="21" customHeight="1" outlineLevel="1">
      <c r="B931" s="73"/>
      <c r="C931" s="89"/>
      <c r="D931" s="89"/>
      <c r="E931" s="89"/>
      <c r="F931" s="89"/>
      <c r="G931" s="73"/>
      <c r="H931" s="73"/>
      <c r="I931" s="73"/>
      <c r="J931" s="89"/>
      <c r="K931" s="73"/>
      <c r="L931" s="73"/>
      <c r="M931" s="73"/>
    </row>
    <row r="932" spans="2:13" ht="21.75" customHeight="1" outlineLevel="1">
      <c r="B932" s="73"/>
      <c r="C932" s="86" t="s">
        <v>445</v>
      </c>
      <c r="D932" s="73"/>
      <c r="E932" s="98"/>
      <c r="F932" s="99"/>
      <c r="G932" s="99"/>
      <c r="H932" s="99"/>
      <c r="I932" s="99"/>
      <c r="J932" s="99"/>
      <c r="K932" s="99"/>
      <c r="L932" s="73"/>
      <c r="M932" s="73"/>
    </row>
    <row r="933" spans="2:13" ht="21" customHeight="1" outlineLevel="1">
      <c r="B933" s="73"/>
      <c r="C933" s="73"/>
      <c r="D933" s="73"/>
      <c r="E933" s="100"/>
      <c r="F933" s="101"/>
      <c r="G933" s="100"/>
      <c r="H933" s="101"/>
      <c r="I933" s="100"/>
      <c r="J933" s="102"/>
      <c r="K933" s="100"/>
      <c r="L933" s="73"/>
      <c r="M933" s="73"/>
    </row>
    <row r="934" spans="2:13" ht="21" customHeight="1" outlineLevel="1">
      <c r="B934" s="73"/>
      <c r="C934" s="73"/>
      <c r="D934" s="73"/>
      <c r="E934" s="100">
        <v>2024</v>
      </c>
      <c r="F934" s="101"/>
      <c r="G934" s="100">
        <v>2025</v>
      </c>
      <c r="H934" s="101"/>
      <c r="I934" s="100">
        <v>2026</v>
      </c>
      <c r="J934" s="102"/>
      <c r="K934" s="100" t="s">
        <v>446</v>
      </c>
      <c r="L934" s="73"/>
      <c r="M934" s="73"/>
    </row>
    <row r="935" spans="2:13" outlineLevel="1">
      <c r="B935" s="73"/>
      <c r="C935" s="95" t="s">
        <v>447</v>
      </c>
      <c r="D935" s="103"/>
      <c r="E935" s="104">
        <f>E936+E937</f>
        <v>10</v>
      </c>
      <c r="F935" s="103"/>
      <c r="G935" s="104">
        <f>G936+G937</f>
        <v>10</v>
      </c>
      <c r="H935" s="73"/>
      <c r="I935" s="104">
        <f>I936+I937</f>
        <v>10</v>
      </c>
      <c r="J935" s="103"/>
      <c r="K935" s="104">
        <f>K936+K937</f>
        <v>30</v>
      </c>
      <c r="L935" s="103"/>
      <c r="M935" s="73"/>
    </row>
    <row r="936" spans="2:13" ht="21" customHeight="1" outlineLevel="1">
      <c r="B936" s="73"/>
      <c r="C936" s="90" t="s">
        <v>448</v>
      </c>
      <c r="D936" s="103"/>
      <c r="E936" s="105">
        <v>10</v>
      </c>
      <c r="F936" s="106"/>
      <c r="G936" s="105">
        <v>10</v>
      </c>
      <c r="H936" s="73"/>
      <c r="I936" s="105">
        <v>10</v>
      </c>
      <c r="J936" s="103"/>
      <c r="K936" s="107">
        <f>E936+G936+I936</f>
        <v>30</v>
      </c>
      <c r="L936" s="103"/>
      <c r="M936" s="73"/>
    </row>
    <row r="937" spans="2:13" ht="21.75" customHeight="1" outlineLevel="1">
      <c r="B937" s="73"/>
      <c r="C937" s="90" t="s">
        <v>449</v>
      </c>
      <c r="D937" s="103"/>
      <c r="E937" s="105">
        <v>0</v>
      </c>
      <c r="F937" s="106"/>
      <c r="G937" s="105">
        <v>0</v>
      </c>
      <c r="H937" s="73"/>
      <c r="I937" s="105">
        <v>0</v>
      </c>
      <c r="J937" s="103"/>
      <c r="K937" s="107">
        <f>E937+G937+I937</f>
        <v>0</v>
      </c>
      <c r="L937" s="103"/>
      <c r="M937" s="73"/>
    </row>
    <row r="938" spans="2:13" outlineLevel="1">
      <c r="B938" s="73"/>
      <c r="C938" s="95" t="s">
        <v>450</v>
      </c>
      <c r="D938" s="103"/>
      <c r="E938" s="104">
        <f>E939+E940</f>
        <v>0</v>
      </c>
      <c r="F938" s="103"/>
      <c r="G938" s="104">
        <f>G939+G940</f>
        <v>0</v>
      </c>
      <c r="H938" s="73"/>
      <c r="I938" s="104">
        <f>I939+I940</f>
        <v>0</v>
      </c>
      <c r="J938" s="103"/>
      <c r="K938" s="104">
        <f>K939+K940</f>
        <v>0</v>
      </c>
      <c r="L938" s="103"/>
      <c r="M938" s="73"/>
    </row>
    <row r="939" spans="2:13" ht="21" customHeight="1" outlineLevel="1">
      <c r="B939" s="73"/>
      <c r="C939" s="90" t="s">
        <v>451</v>
      </c>
      <c r="D939" s="103"/>
      <c r="E939" s="105">
        <v>0</v>
      </c>
      <c r="F939" s="106"/>
      <c r="G939" s="105">
        <v>0</v>
      </c>
      <c r="H939" s="73"/>
      <c r="I939" s="105">
        <v>0</v>
      </c>
      <c r="J939" s="103"/>
      <c r="K939" s="107">
        <f>E939+G939+I939</f>
        <v>0</v>
      </c>
      <c r="L939" s="103"/>
      <c r="M939" s="73"/>
    </row>
    <row r="940" spans="2:13" ht="21" customHeight="1" outlineLevel="1">
      <c r="B940" s="73"/>
      <c r="C940" s="90" t="s">
        <v>452</v>
      </c>
      <c r="D940" s="103"/>
      <c r="E940" s="105">
        <v>0</v>
      </c>
      <c r="F940" s="106"/>
      <c r="G940" s="105">
        <v>0</v>
      </c>
      <c r="H940" s="73"/>
      <c r="I940" s="105">
        <v>0</v>
      </c>
      <c r="J940" s="103"/>
      <c r="K940" s="107">
        <f>E940+G940+I940</f>
        <v>0</v>
      </c>
      <c r="L940" s="103"/>
      <c r="M940" s="73"/>
    </row>
    <row r="941" spans="2:13" ht="21" customHeight="1" outlineLevel="1">
      <c r="B941" s="73"/>
      <c r="C941" s="95" t="s">
        <v>453</v>
      </c>
      <c r="D941" s="103"/>
      <c r="E941" s="104">
        <f>E942+E943</f>
        <v>0</v>
      </c>
      <c r="F941" s="103"/>
      <c r="G941" s="104">
        <f>G942+G943</f>
        <v>0</v>
      </c>
      <c r="H941" s="73"/>
      <c r="I941" s="104">
        <f>I942+I943</f>
        <v>0</v>
      </c>
      <c r="J941" s="103"/>
      <c r="K941" s="104">
        <f>K942+K943</f>
        <v>0</v>
      </c>
      <c r="L941" s="103"/>
      <c r="M941" s="73"/>
    </row>
    <row r="942" spans="2:13" ht="21" customHeight="1" outlineLevel="1">
      <c r="B942" s="73"/>
      <c r="C942" s="90" t="s">
        <v>454</v>
      </c>
      <c r="D942" s="103"/>
      <c r="E942" s="105">
        <v>0</v>
      </c>
      <c r="F942" s="106"/>
      <c r="G942" s="105">
        <v>0</v>
      </c>
      <c r="H942" s="73"/>
      <c r="I942" s="105">
        <v>0</v>
      </c>
      <c r="J942" s="103"/>
      <c r="K942" s="107">
        <f>E942+G942+I942</f>
        <v>0</v>
      </c>
      <c r="L942" s="103"/>
      <c r="M942" s="73"/>
    </row>
    <row r="943" spans="2:13" ht="21" customHeight="1" outlineLevel="1">
      <c r="B943" s="73"/>
      <c r="C943" s="90" t="s">
        <v>455</v>
      </c>
      <c r="D943" s="103"/>
      <c r="E943" s="105">
        <v>0</v>
      </c>
      <c r="F943" s="106"/>
      <c r="G943" s="105">
        <v>0</v>
      </c>
      <c r="H943" s="73"/>
      <c r="I943" s="105">
        <v>0</v>
      </c>
      <c r="J943" s="103"/>
      <c r="K943" s="107">
        <f>E943+G943+I943</f>
        <v>0</v>
      </c>
      <c r="L943" s="103"/>
      <c r="M943" s="73"/>
    </row>
    <row r="944" spans="2:13" ht="21" customHeight="1" outlineLevel="1">
      <c r="B944" s="73"/>
      <c r="C944" s="95" t="s">
        <v>456</v>
      </c>
      <c r="D944" s="103"/>
      <c r="E944" s="104">
        <f>E945+E946</f>
        <v>0</v>
      </c>
      <c r="F944" s="103"/>
      <c r="G944" s="104">
        <f>G945+G946</f>
        <v>0</v>
      </c>
      <c r="H944" s="73"/>
      <c r="I944" s="104">
        <f>I945+I946</f>
        <v>0</v>
      </c>
      <c r="J944" s="103"/>
      <c r="K944" s="104">
        <f>K945+K946</f>
        <v>0</v>
      </c>
      <c r="L944" s="103"/>
      <c r="M944" s="73"/>
    </row>
    <row r="945" spans="2:13" ht="21" customHeight="1" outlineLevel="1">
      <c r="B945" s="73"/>
      <c r="C945" s="90" t="s">
        <v>457</v>
      </c>
      <c r="D945" s="103"/>
      <c r="E945" s="105">
        <v>0</v>
      </c>
      <c r="F945" s="106"/>
      <c r="G945" s="105">
        <v>0</v>
      </c>
      <c r="H945" s="73"/>
      <c r="I945" s="105">
        <v>0</v>
      </c>
      <c r="J945" s="103"/>
      <c r="K945" s="107">
        <f>E945+G945+I945</f>
        <v>0</v>
      </c>
      <c r="L945" s="103"/>
      <c r="M945" s="73"/>
    </row>
    <row r="946" spans="2:13" ht="21" customHeight="1" outlineLevel="1">
      <c r="B946" s="73"/>
      <c r="C946" s="90" t="s">
        <v>458</v>
      </c>
      <c r="D946" s="103"/>
      <c r="E946" s="105">
        <v>0</v>
      </c>
      <c r="F946" s="106"/>
      <c r="G946" s="105">
        <v>0</v>
      </c>
      <c r="H946" s="73"/>
      <c r="I946" s="105">
        <v>0</v>
      </c>
      <c r="J946" s="103"/>
      <c r="K946" s="107">
        <f>E946+G946+I946</f>
        <v>0</v>
      </c>
      <c r="L946" s="103"/>
      <c r="M946" s="73"/>
    </row>
    <row r="947" spans="2:13" ht="21" customHeight="1" outlineLevel="1">
      <c r="B947" s="73"/>
      <c r="C947" s="90" t="s">
        <v>459</v>
      </c>
      <c r="D947" s="103"/>
      <c r="E947" s="108">
        <f>E935+E938+E941+E944</f>
        <v>10</v>
      </c>
      <c r="F947" s="103"/>
      <c r="G947" s="108">
        <f>G935+G938+G941+G944</f>
        <v>10</v>
      </c>
      <c r="H947" s="73"/>
      <c r="I947" s="108">
        <f>I935+I938+I941+I944</f>
        <v>10</v>
      </c>
      <c r="J947" s="103"/>
      <c r="K947" s="108">
        <f>E947+G947+I947</f>
        <v>30</v>
      </c>
      <c r="L947" s="103"/>
      <c r="M947" s="73"/>
    </row>
    <row r="948" spans="2:13" ht="21" customHeight="1" outlineLevel="1">
      <c r="B948" s="73"/>
      <c r="C948" s="109"/>
      <c r="D948" s="103"/>
      <c r="E948" s="109"/>
      <c r="F948" s="109"/>
      <c r="G948" s="109"/>
      <c r="H948" s="109"/>
      <c r="I948" s="109"/>
      <c r="J948" s="109"/>
      <c r="K948" s="109"/>
      <c r="L948" s="103"/>
      <c r="M948" s="73"/>
    </row>
    <row r="949" spans="2:13" ht="21" customHeight="1" outlineLevel="1">
      <c r="B949" s="73"/>
      <c r="C949" s="103"/>
      <c r="D949" s="89"/>
      <c r="E949" s="103"/>
      <c r="F949" s="89"/>
      <c r="G949" s="73"/>
      <c r="H949" s="73"/>
      <c r="I949" s="73"/>
      <c r="J949" s="89"/>
      <c r="K949" s="73"/>
      <c r="L949" s="89"/>
      <c r="M949" s="73"/>
    </row>
    <row r="950" spans="2:13" ht="21" customHeight="1" outlineLevel="1">
      <c r="B950" s="73"/>
      <c r="C950" s="86" t="s">
        <v>460</v>
      </c>
      <c r="D950" s="73"/>
      <c r="E950" s="99"/>
      <c r="F950" s="99"/>
      <c r="G950" s="99"/>
      <c r="H950" s="99"/>
      <c r="I950" s="99"/>
      <c r="J950" s="99"/>
      <c r="K950" s="99"/>
      <c r="L950" s="89"/>
      <c r="M950" s="73"/>
    </row>
    <row r="951" spans="2:13" ht="21" customHeight="1" outlineLevel="1">
      <c r="B951" s="73"/>
      <c r="C951" s="73"/>
      <c r="D951" s="73"/>
      <c r="E951" s="100"/>
      <c r="F951" s="101"/>
      <c r="G951" s="100"/>
      <c r="H951" s="101"/>
      <c r="I951" s="100"/>
      <c r="J951" s="102"/>
      <c r="K951" s="100"/>
      <c r="L951" s="89"/>
      <c r="M951" s="73"/>
    </row>
    <row r="952" spans="2:13" ht="21" customHeight="1" outlineLevel="1">
      <c r="B952" s="73"/>
      <c r="C952" s="73"/>
      <c r="D952" s="73"/>
      <c r="E952" s="100">
        <v>2024</v>
      </c>
      <c r="F952" s="101"/>
      <c r="G952" s="100">
        <v>2025</v>
      </c>
      <c r="H952" s="101"/>
      <c r="I952" s="100">
        <v>2026</v>
      </c>
      <c r="J952" s="102"/>
      <c r="K952" s="100" t="s">
        <v>407</v>
      </c>
      <c r="L952" s="89"/>
      <c r="M952" s="73"/>
    </row>
    <row r="953" spans="2:13" ht="21" customHeight="1" outlineLevel="1">
      <c r="B953" s="73"/>
      <c r="C953" s="95" t="s">
        <v>461</v>
      </c>
      <c r="D953" s="103"/>
      <c r="E953" s="110">
        <v>22876</v>
      </c>
      <c r="F953" s="111"/>
      <c r="G953" s="110">
        <v>22876</v>
      </c>
      <c r="H953" s="112"/>
      <c r="I953" s="110">
        <v>22876</v>
      </c>
      <c r="J953" s="111"/>
      <c r="K953" s="113">
        <f t="shared" ref="K953:K971" si="14">E953+G953+I953</f>
        <v>68628</v>
      </c>
      <c r="L953" s="89"/>
      <c r="M953" s="73"/>
    </row>
    <row r="954" spans="2:13" ht="21" customHeight="1" outlineLevel="1">
      <c r="B954" s="73"/>
      <c r="C954" s="90" t="s">
        <v>462</v>
      </c>
      <c r="D954" s="103"/>
      <c r="E954" s="110">
        <v>15120</v>
      </c>
      <c r="F954" s="114"/>
      <c r="G954" s="110">
        <v>15120</v>
      </c>
      <c r="H954" s="112"/>
      <c r="I954" s="110">
        <v>15120</v>
      </c>
      <c r="J954" s="111"/>
      <c r="K954" s="113">
        <f t="shared" si="14"/>
        <v>45360</v>
      </c>
      <c r="L954" s="89"/>
      <c r="M954" s="73"/>
    </row>
    <row r="955" spans="2:13" ht="21" customHeight="1" outlineLevel="1">
      <c r="B955" s="73"/>
      <c r="C955" s="90" t="s">
        <v>463</v>
      </c>
      <c r="D955" s="103"/>
      <c r="E955" s="110">
        <v>0</v>
      </c>
      <c r="F955" s="111"/>
      <c r="G955" s="110">
        <v>0</v>
      </c>
      <c r="H955" s="112"/>
      <c r="I955" s="110">
        <v>0</v>
      </c>
      <c r="J955" s="111"/>
      <c r="K955" s="113">
        <f t="shared" si="14"/>
        <v>0</v>
      </c>
      <c r="L955" s="89"/>
      <c r="M955" s="73"/>
    </row>
    <row r="956" spans="2:13" ht="21.75" customHeight="1" outlineLevel="1">
      <c r="B956" s="73"/>
      <c r="C956" s="90" t="s">
        <v>464</v>
      </c>
      <c r="D956" s="103"/>
      <c r="E956" s="110">
        <v>0</v>
      </c>
      <c r="F956" s="114"/>
      <c r="G956" s="110">
        <v>0</v>
      </c>
      <c r="H956" s="112"/>
      <c r="I956" s="110">
        <v>0</v>
      </c>
      <c r="J956" s="111"/>
      <c r="K956" s="113">
        <f t="shared" si="14"/>
        <v>0</v>
      </c>
      <c r="L956" s="73"/>
      <c r="M956" s="73"/>
    </row>
    <row r="957" spans="2:13" ht="21.75" customHeight="1" outlineLevel="1">
      <c r="B957" s="73"/>
      <c r="C957" s="90" t="s">
        <v>465</v>
      </c>
      <c r="D957" s="103"/>
      <c r="E957" s="110">
        <v>56936.06</v>
      </c>
      <c r="F957" s="114"/>
      <c r="G957" s="110">
        <v>56936.06</v>
      </c>
      <c r="H957" s="112"/>
      <c r="I957" s="110">
        <v>56936.06</v>
      </c>
      <c r="J957" s="111"/>
      <c r="K957" s="113">
        <f t="shared" si="14"/>
        <v>170808.18</v>
      </c>
      <c r="L957" s="73"/>
      <c r="M957" s="73"/>
    </row>
    <row r="958" spans="2:13" ht="21" customHeight="1" outlineLevel="1">
      <c r="B958" s="73"/>
      <c r="C958" s="90" t="s">
        <v>466</v>
      </c>
      <c r="D958" s="103"/>
      <c r="E958" s="110">
        <v>0</v>
      </c>
      <c r="F958" s="111"/>
      <c r="G958" s="110">
        <v>0</v>
      </c>
      <c r="H958" s="112"/>
      <c r="I958" s="110">
        <v>0</v>
      </c>
      <c r="J958" s="111"/>
      <c r="K958" s="113">
        <f t="shared" si="14"/>
        <v>0</v>
      </c>
      <c r="L958" s="73"/>
      <c r="M958" s="73"/>
    </row>
    <row r="959" spans="2:13" ht="21.75" customHeight="1" outlineLevel="1">
      <c r="B959" s="73"/>
      <c r="C959" s="90" t="s">
        <v>467</v>
      </c>
      <c r="D959" s="103"/>
      <c r="E959" s="110">
        <v>0</v>
      </c>
      <c r="F959" s="114"/>
      <c r="G959" s="110">
        <v>0</v>
      </c>
      <c r="H959" s="112"/>
      <c r="I959" s="110">
        <v>0</v>
      </c>
      <c r="J959" s="111"/>
      <c r="K959" s="113">
        <f t="shared" si="14"/>
        <v>0</v>
      </c>
      <c r="L959" s="73"/>
      <c r="M959" s="73"/>
    </row>
    <row r="960" spans="2:13" ht="21.75" customHeight="1" outlineLevel="1">
      <c r="B960" s="73"/>
      <c r="C960" s="90" t="s">
        <v>468</v>
      </c>
      <c r="D960" s="103"/>
      <c r="E960" s="110">
        <v>0</v>
      </c>
      <c r="F960" s="114"/>
      <c r="G960" s="110">
        <v>0</v>
      </c>
      <c r="H960" s="112"/>
      <c r="I960" s="110">
        <v>0</v>
      </c>
      <c r="J960" s="111"/>
      <c r="K960" s="113">
        <f t="shared" si="14"/>
        <v>0</v>
      </c>
      <c r="L960" s="73"/>
      <c r="M960" s="73"/>
    </row>
    <row r="961" spans="2:13" ht="21.75" customHeight="1" outlineLevel="1">
      <c r="B961" s="73"/>
      <c r="C961" s="90" t="s">
        <v>469</v>
      </c>
      <c r="D961" s="103"/>
      <c r="E961" s="110">
        <v>0</v>
      </c>
      <c r="F961" s="114"/>
      <c r="G961" s="110">
        <v>0</v>
      </c>
      <c r="H961" s="112"/>
      <c r="I961" s="110">
        <v>0</v>
      </c>
      <c r="J961" s="111"/>
      <c r="K961" s="113">
        <f t="shared" si="14"/>
        <v>0</v>
      </c>
      <c r="L961" s="73"/>
      <c r="M961" s="73"/>
    </row>
    <row r="962" spans="2:13" ht="21" customHeight="1" outlineLevel="1">
      <c r="B962" s="73"/>
      <c r="C962" s="115" t="s">
        <v>470</v>
      </c>
      <c r="D962" s="103"/>
      <c r="E962" s="110">
        <v>0</v>
      </c>
      <c r="F962" s="114"/>
      <c r="G962" s="110">
        <v>0</v>
      </c>
      <c r="H962" s="112"/>
      <c r="I962" s="110">
        <v>0</v>
      </c>
      <c r="J962" s="111"/>
      <c r="K962" s="113">
        <f t="shared" si="14"/>
        <v>0</v>
      </c>
      <c r="L962" s="116"/>
      <c r="M962" s="73"/>
    </row>
    <row r="963" spans="2:13" ht="21" customHeight="1" outlineLevel="1">
      <c r="B963" s="73"/>
      <c r="C963" s="115" t="s">
        <v>471</v>
      </c>
      <c r="D963" s="103"/>
      <c r="E963" s="110">
        <v>0</v>
      </c>
      <c r="F963" s="114"/>
      <c r="G963" s="110">
        <v>0</v>
      </c>
      <c r="H963" s="112"/>
      <c r="I963" s="110">
        <v>0</v>
      </c>
      <c r="J963" s="111"/>
      <c r="K963" s="113">
        <f t="shared" si="14"/>
        <v>0</v>
      </c>
      <c r="L963" s="116"/>
      <c r="M963" s="73"/>
    </row>
    <row r="964" spans="2:13" ht="21" customHeight="1" outlineLevel="1">
      <c r="B964" s="73"/>
      <c r="C964" s="115" t="s">
        <v>472</v>
      </c>
      <c r="D964" s="103"/>
      <c r="E964" s="110">
        <v>0</v>
      </c>
      <c r="F964" s="114"/>
      <c r="G964" s="110">
        <v>0</v>
      </c>
      <c r="H964" s="112"/>
      <c r="I964" s="110">
        <v>0</v>
      </c>
      <c r="J964" s="111"/>
      <c r="K964" s="113">
        <f t="shared" si="14"/>
        <v>0</v>
      </c>
      <c r="L964" s="116"/>
      <c r="M964" s="73"/>
    </row>
    <row r="965" spans="2:13" ht="21" customHeight="1" outlineLevel="1">
      <c r="B965" s="73"/>
      <c r="C965" s="115" t="s">
        <v>473</v>
      </c>
      <c r="D965" s="103"/>
      <c r="E965" s="110">
        <v>0</v>
      </c>
      <c r="F965" s="114"/>
      <c r="G965" s="110">
        <v>0</v>
      </c>
      <c r="H965" s="112"/>
      <c r="I965" s="110">
        <v>0</v>
      </c>
      <c r="J965" s="111"/>
      <c r="K965" s="113">
        <f t="shared" si="14"/>
        <v>0</v>
      </c>
      <c r="L965" s="116"/>
      <c r="M965" s="73"/>
    </row>
    <row r="966" spans="2:13" ht="21" customHeight="1" outlineLevel="1">
      <c r="B966" s="73"/>
      <c r="C966" s="115" t="s">
        <v>474</v>
      </c>
      <c r="D966" s="103"/>
      <c r="E966" s="110">
        <v>0</v>
      </c>
      <c r="F966" s="114"/>
      <c r="G966" s="110">
        <v>0</v>
      </c>
      <c r="H966" s="112"/>
      <c r="I966" s="110">
        <v>0</v>
      </c>
      <c r="J966" s="111"/>
      <c r="K966" s="113">
        <f t="shared" si="14"/>
        <v>0</v>
      </c>
      <c r="L966" s="116"/>
      <c r="M966" s="73"/>
    </row>
    <row r="967" spans="2:13" ht="21" customHeight="1" outlineLevel="1">
      <c r="B967" s="73"/>
      <c r="C967" s="115" t="s">
        <v>475</v>
      </c>
      <c r="D967" s="103"/>
      <c r="E967" s="110">
        <v>0</v>
      </c>
      <c r="F967" s="114"/>
      <c r="G967" s="110">
        <v>0</v>
      </c>
      <c r="H967" s="112"/>
      <c r="I967" s="110">
        <v>0</v>
      </c>
      <c r="J967" s="111"/>
      <c r="K967" s="113">
        <f t="shared" si="14"/>
        <v>0</v>
      </c>
      <c r="L967" s="116"/>
      <c r="M967" s="73"/>
    </row>
    <row r="968" spans="2:13" ht="21" customHeight="1" outlineLevel="1">
      <c r="B968" s="73"/>
      <c r="C968" s="115" t="s">
        <v>476</v>
      </c>
      <c r="D968" s="103"/>
      <c r="E968" s="110">
        <v>0</v>
      </c>
      <c r="F968" s="114"/>
      <c r="G968" s="110">
        <v>0</v>
      </c>
      <c r="H968" s="112"/>
      <c r="I968" s="110">
        <v>0</v>
      </c>
      <c r="J968" s="111"/>
      <c r="K968" s="113">
        <f t="shared" si="14"/>
        <v>0</v>
      </c>
      <c r="L968" s="116"/>
      <c r="M968" s="73"/>
    </row>
    <row r="969" spans="2:13" ht="21" customHeight="1" outlineLevel="1">
      <c r="B969" s="73"/>
      <c r="C969" s="115" t="s">
        <v>477</v>
      </c>
      <c r="D969" s="103"/>
      <c r="E969" s="110">
        <v>0</v>
      </c>
      <c r="F969" s="114"/>
      <c r="G969" s="110">
        <v>0</v>
      </c>
      <c r="H969" s="112"/>
      <c r="I969" s="110">
        <v>0</v>
      </c>
      <c r="J969" s="111"/>
      <c r="K969" s="113">
        <f t="shared" si="14"/>
        <v>0</v>
      </c>
      <c r="L969" s="116"/>
      <c r="M969" s="73"/>
    </row>
    <row r="970" spans="2:13" ht="21" customHeight="1" outlineLevel="1">
      <c r="B970" s="73"/>
      <c r="C970" s="115" t="s">
        <v>478</v>
      </c>
      <c r="D970" s="103"/>
      <c r="E970" s="110">
        <v>0</v>
      </c>
      <c r="F970" s="114"/>
      <c r="G970" s="110">
        <v>0</v>
      </c>
      <c r="H970" s="112"/>
      <c r="I970" s="110">
        <v>0</v>
      </c>
      <c r="J970" s="111"/>
      <c r="K970" s="113">
        <f t="shared" si="14"/>
        <v>0</v>
      </c>
      <c r="L970" s="116"/>
      <c r="M970" s="73"/>
    </row>
    <row r="971" spans="2:13" ht="21" customHeight="1" outlineLevel="1">
      <c r="B971" s="73"/>
      <c r="C971" s="115" t="s">
        <v>479</v>
      </c>
      <c r="D971" s="103"/>
      <c r="E971" s="110">
        <v>0</v>
      </c>
      <c r="F971" s="114"/>
      <c r="G971" s="110">
        <v>0</v>
      </c>
      <c r="H971" s="112"/>
      <c r="I971" s="110">
        <v>0</v>
      </c>
      <c r="J971" s="111"/>
      <c r="K971" s="113">
        <f t="shared" si="14"/>
        <v>0</v>
      </c>
      <c r="L971" s="116"/>
      <c r="M971" s="73"/>
    </row>
    <row r="972" spans="2:13" ht="21.75" customHeight="1" outlineLevel="1">
      <c r="B972" s="73"/>
      <c r="C972" s="90" t="s">
        <v>480</v>
      </c>
      <c r="D972" s="103"/>
      <c r="E972" s="117">
        <f>SUM(E953:E971)</f>
        <v>94932.06</v>
      </c>
      <c r="F972" s="111"/>
      <c r="G972" s="117">
        <f>SUM(G953:G971)</f>
        <v>94932.06</v>
      </c>
      <c r="H972" s="112"/>
      <c r="I972" s="117">
        <f>SUM(I953:I971)</f>
        <v>94932.06</v>
      </c>
      <c r="J972" s="111"/>
      <c r="K972" s="117">
        <f>SUM(K953:K971)</f>
        <v>284796.18</v>
      </c>
      <c r="L972" s="89"/>
      <c r="M972" s="73"/>
    </row>
    <row r="973" spans="2:13" ht="21" customHeight="1" outlineLevel="1">
      <c r="B973" s="73"/>
      <c r="C973" s="109"/>
      <c r="D973" s="103"/>
      <c r="E973" s="73"/>
      <c r="F973" s="73"/>
      <c r="G973" s="73"/>
      <c r="H973" s="73"/>
      <c r="I973" s="73"/>
      <c r="J973" s="73"/>
      <c r="K973" s="73"/>
      <c r="L973" s="89"/>
      <c r="M973" s="73"/>
    </row>
    <row r="974" spans="2:13" ht="21" customHeight="1" outlineLevel="1">
      <c r="B974" s="73"/>
      <c r="C974" s="73"/>
      <c r="D974" s="73"/>
      <c r="E974" s="100">
        <v>2024</v>
      </c>
      <c r="F974" s="101"/>
      <c r="G974" s="100">
        <v>2025</v>
      </c>
      <c r="H974" s="101"/>
      <c r="I974" s="100">
        <v>2026</v>
      </c>
      <c r="J974" s="102"/>
      <c r="K974" s="100" t="s">
        <v>407</v>
      </c>
      <c r="L974" s="89"/>
      <c r="M974" s="73"/>
    </row>
    <row r="975" spans="2:13" ht="21" customHeight="1" outlineLevel="1">
      <c r="B975" s="73"/>
      <c r="C975" s="95" t="s">
        <v>481</v>
      </c>
      <c r="D975" s="103"/>
      <c r="E975" s="110">
        <v>94932.06</v>
      </c>
      <c r="F975" s="111"/>
      <c r="G975" s="110">
        <v>94932.06</v>
      </c>
      <c r="H975" s="112"/>
      <c r="I975" s="110">
        <v>94932.06</v>
      </c>
      <c r="J975" s="111"/>
      <c r="K975" s="113">
        <f t="shared" ref="K975:K983" si="15">E975+G975+I975</f>
        <v>284796.18</v>
      </c>
      <c r="L975" s="89"/>
      <c r="M975" s="73"/>
    </row>
    <row r="976" spans="2:13" ht="21" customHeight="1" outlineLevel="1">
      <c r="B976" s="73"/>
      <c r="C976" s="90" t="s">
        <v>482</v>
      </c>
      <c r="D976" s="103"/>
      <c r="E976" s="110">
        <v>0</v>
      </c>
      <c r="F976" s="114"/>
      <c r="G976" s="110">
        <v>0</v>
      </c>
      <c r="H976" s="112"/>
      <c r="I976" s="110">
        <v>0</v>
      </c>
      <c r="J976" s="111"/>
      <c r="K976" s="113">
        <f t="shared" si="15"/>
        <v>0</v>
      </c>
      <c r="L976" s="89"/>
      <c r="M976" s="73"/>
    </row>
    <row r="977" spans="2:13" ht="21" customHeight="1" outlineLevel="1">
      <c r="B977" s="73"/>
      <c r="C977" s="90" t="s">
        <v>483</v>
      </c>
      <c r="D977" s="103"/>
      <c r="E977" s="110">
        <v>0</v>
      </c>
      <c r="F977" s="114"/>
      <c r="G977" s="110">
        <v>0</v>
      </c>
      <c r="H977" s="112"/>
      <c r="I977" s="110">
        <v>0</v>
      </c>
      <c r="J977" s="111"/>
      <c r="K977" s="113">
        <f t="shared" si="15"/>
        <v>0</v>
      </c>
      <c r="L977" s="73"/>
      <c r="M977" s="73"/>
    </row>
    <row r="978" spans="2:13" ht="21" customHeight="1" outlineLevel="1">
      <c r="B978" s="73"/>
      <c r="C978" s="90" t="s">
        <v>484</v>
      </c>
      <c r="D978" s="103"/>
      <c r="E978" s="110">
        <v>0</v>
      </c>
      <c r="F978" s="111"/>
      <c r="G978" s="110">
        <v>0</v>
      </c>
      <c r="H978" s="112"/>
      <c r="I978" s="110">
        <v>0</v>
      </c>
      <c r="J978" s="111"/>
      <c r="K978" s="113">
        <f t="shared" si="15"/>
        <v>0</v>
      </c>
      <c r="L978" s="89"/>
      <c r="M978" s="73"/>
    </row>
    <row r="979" spans="2:13" ht="21" customHeight="1" outlineLevel="1">
      <c r="B979" s="73"/>
      <c r="C979" s="90" t="s">
        <v>485</v>
      </c>
      <c r="D979" s="103"/>
      <c r="E979" s="110">
        <v>0</v>
      </c>
      <c r="F979" s="114"/>
      <c r="G979" s="110">
        <v>0</v>
      </c>
      <c r="H979" s="112"/>
      <c r="I979" s="110">
        <v>0</v>
      </c>
      <c r="J979" s="111"/>
      <c r="K979" s="113">
        <f t="shared" si="15"/>
        <v>0</v>
      </c>
      <c r="L979" s="116"/>
      <c r="M979" s="73"/>
    </row>
    <row r="980" spans="2:13" ht="21" customHeight="1" outlineLevel="1">
      <c r="B980" s="73"/>
      <c r="C980" s="90" t="s">
        <v>486</v>
      </c>
      <c r="D980" s="103"/>
      <c r="E980" s="110">
        <v>0</v>
      </c>
      <c r="F980" s="114"/>
      <c r="G980" s="110">
        <v>0</v>
      </c>
      <c r="H980" s="112"/>
      <c r="I980" s="110">
        <v>0</v>
      </c>
      <c r="J980" s="111"/>
      <c r="K980" s="113">
        <f t="shared" si="15"/>
        <v>0</v>
      </c>
      <c r="L980" s="116"/>
      <c r="M980" s="73"/>
    </row>
    <row r="981" spans="2:13" ht="21" customHeight="1" outlineLevel="1">
      <c r="B981" s="73"/>
      <c r="C981" s="90" t="s">
        <v>487</v>
      </c>
      <c r="D981" s="103"/>
      <c r="E981" s="110">
        <v>0</v>
      </c>
      <c r="F981" s="114"/>
      <c r="G981" s="110">
        <v>0</v>
      </c>
      <c r="H981" s="112"/>
      <c r="I981" s="110">
        <v>0</v>
      </c>
      <c r="J981" s="111"/>
      <c r="K981" s="113">
        <f t="shared" si="15"/>
        <v>0</v>
      </c>
      <c r="L981" s="116"/>
      <c r="M981" s="73"/>
    </row>
    <row r="982" spans="2:13" ht="21" customHeight="1" outlineLevel="1">
      <c r="B982" s="73"/>
      <c r="C982" s="90" t="s">
        <v>488</v>
      </c>
      <c r="D982" s="103"/>
      <c r="E982" s="110">
        <v>0</v>
      </c>
      <c r="F982" s="114"/>
      <c r="G982" s="110">
        <v>0</v>
      </c>
      <c r="H982" s="112"/>
      <c r="I982" s="110">
        <v>0</v>
      </c>
      <c r="J982" s="111"/>
      <c r="K982" s="113">
        <f t="shared" si="15"/>
        <v>0</v>
      </c>
      <c r="L982" s="116"/>
      <c r="M982" s="73"/>
    </row>
    <row r="983" spans="2:13" ht="21.75" customHeight="1" outlineLevel="1">
      <c r="B983" s="73"/>
      <c r="C983" s="90" t="s">
        <v>480</v>
      </c>
      <c r="D983" s="103"/>
      <c r="E983" s="117">
        <f>SUM(E975:E982)</f>
        <v>94932.06</v>
      </c>
      <c r="F983" s="111"/>
      <c r="G983" s="117">
        <f>SUM(G975:G982)</f>
        <v>94932.06</v>
      </c>
      <c r="H983" s="112"/>
      <c r="I983" s="117">
        <f>SUM(I975:I982)</f>
        <v>94932.06</v>
      </c>
      <c r="J983" s="111"/>
      <c r="K983" s="117">
        <f t="shared" si="15"/>
        <v>284796.18</v>
      </c>
      <c r="L983" s="89"/>
      <c r="M983" s="73"/>
    </row>
    <row r="984" spans="2:13" ht="21" customHeight="1" outlineLevel="1">
      <c r="B984" s="73"/>
      <c r="C984" s="89"/>
      <c r="D984" s="103"/>
      <c r="E984" s="89"/>
      <c r="F984" s="89"/>
      <c r="G984" s="89"/>
      <c r="H984" s="89"/>
      <c r="I984" s="89"/>
      <c r="J984" s="89"/>
      <c r="K984" s="89"/>
      <c r="L984" s="89"/>
      <c r="M984" s="73"/>
    </row>
    <row r="985" spans="2:13" ht="36" outlineLevel="1">
      <c r="B985" s="73"/>
      <c r="C985" s="93" t="s">
        <v>490</v>
      </c>
      <c r="D985" s="89"/>
      <c r="E985" s="93" t="str">
        <f>IF(K956&gt;0,"Si","No")</f>
        <v>No</v>
      </c>
      <c r="F985" s="89"/>
      <c r="G985" s="89"/>
      <c r="H985" s="89"/>
      <c r="I985" s="89"/>
      <c r="J985" s="89"/>
      <c r="K985" s="89"/>
      <c r="L985" s="89"/>
      <c r="M985" s="73"/>
    </row>
    <row r="986" spans="2:13" ht="36" outlineLevel="1">
      <c r="B986" s="73"/>
      <c r="C986" s="93" t="s">
        <v>491</v>
      </c>
      <c r="D986" s="89"/>
      <c r="E986" s="93" t="str">
        <f>IF(K957&gt;0,"Si","No")</f>
        <v>Si</v>
      </c>
      <c r="F986" s="89"/>
      <c r="G986" s="89"/>
      <c r="H986" s="89"/>
      <c r="I986" s="89"/>
      <c r="J986" s="89"/>
      <c r="K986" s="89"/>
      <c r="L986" s="89"/>
      <c r="M986" s="73"/>
    </row>
    <row r="987" spans="2:13" ht="21" customHeight="1" outlineLevel="1">
      <c r="B987" s="73"/>
      <c r="C987" s="89"/>
      <c r="D987" s="89"/>
      <c r="E987" s="89"/>
      <c r="F987" s="89"/>
      <c r="G987" s="73"/>
      <c r="H987" s="73"/>
      <c r="I987" s="73"/>
      <c r="J987" s="89"/>
      <c r="K987" s="73"/>
      <c r="L987" s="89"/>
      <c r="M987" s="73"/>
    </row>
    <row r="988" spans="2:13" ht="20.25" outlineLevel="1">
      <c r="B988" s="73"/>
      <c r="C988" s="86" t="s">
        <v>492</v>
      </c>
      <c r="D988" s="73"/>
      <c r="E988" s="98"/>
      <c r="F988" s="99"/>
      <c r="G988" s="99"/>
      <c r="H988" s="99"/>
      <c r="I988" s="99"/>
      <c r="J988" s="99"/>
      <c r="K988" s="99"/>
      <c r="L988" s="89"/>
      <c r="M988" s="73"/>
    </row>
    <row r="989" spans="2:13" ht="21" customHeight="1" outlineLevel="1">
      <c r="B989" s="73"/>
      <c r="C989" s="73"/>
      <c r="D989" s="73"/>
      <c r="E989" s="100"/>
      <c r="F989" s="101"/>
      <c r="G989" s="100"/>
      <c r="H989" s="101"/>
      <c r="I989" s="100"/>
      <c r="J989" s="102"/>
      <c r="K989" s="100"/>
      <c r="L989" s="89"/>
      <c r="M989" s="73"/>
    </row>
    <row r="990" spans="2:13" ht="21" customHeight="1" outlineLevel="1">
      <c r="B990" s="73"/>
      <c r="C990" s="73"/>
      <c r="D990" s="73"/>
      <c r="E990" s="100">
        <v>2024</v>
      </c>
      <c r="F990" s="101"/>
      <c r="G990" s="100">
        <v>2025</v>
      </c>
      <c r="H990" s="101"/>
      <c r="I990" s="100">
        <v>2026</v>
      </c>
      <c r="J990" s="102"/>
      <c r="K990" s="100" t="s">
        <v>407</v>
      </c>
      <c r="L990" s="89"/>
      <c r="M990" s="73"/>
    </row>
    <row r="991" spans="2:13" ht="21" customHeight="1" outlineLevel="1">
      <c r="B991" s="73"/>
      <c r="C991" s="95" t="s">
        <v>493</v>
      </c>
      <c r="D991" s="103"/>
      <c r="E991" s="110"/>
      <c r="F991" s="111"/>
      <c r="G991" s="110"/>
      <c r="H991" s="119"/>
      <c r="I991" s="110"/>
      <c r="J991" s="111"/>
      <c r="K991" s="113" t="s">
        <v>495</v>
      </c>
      <c r="L991" s="89"/>
      <c r="M991" s="73"/>
    </row>
    <row r="992" spans="2:13" ht="21" customHeight="1" outlineLevel="1">
      <c r="B992" s="73"/>
      <c r="C992" s="95" t="s">
        <v>496</v>
      </c>
      <c r="D992" s="103"/>
      <c r="E992" s="110"/>
      <c r="F992" s="111"/>
      <c r="G992" s="110"/>
      <c r="H992" s="119"/>
      <c r="I992" s="110"/>
      <c r="J992" s="111"/>
      <c r="K992" s="113" t="s">
        <v>495</v>
      </c>
      <c r="L992" s="89"/>
      <c r="M992" s="73"/>
    </row>
    <row r="993" spans="2:13" ht="21" customHeight="1" outlineLevel="1">
      <c r="B993" s="73"/>
      <c r="C993" s="90" t="s">
        <v>498</v>
      </c>
      <c r="D993" s="103"/>
      <c r="E993" s="120">
        <v>0</v>
      </c>
      <c r="F993" s="121"/>
      <c r="G993" s="120">
        <v>0</v>
      </c>
      <c r="H993" s="122"/>
      <c r="I993" s="120">
        <v>0</v>
      </c>
      <c r="J993" s="123"/>
      <c r="K993" s="124">
        <f>E993+G993+I993</f>
        <v>0</v>
      </c>
      <c r="L993" s="73"/>
      <c r="M993" s="73"/>
    </row>
    <row r="994" spans="2:13" ht="21" customHeight="1" outlineLevel="1">
      <c r="B994" s="73"/>
      <c r="C994" s="90" t="s">
        <v>499</v>
      </c>
      <c r="D994" s="103"/>
      <c r="E994" s="110"/>
      <c r="F994" s="111"/>
      <c r="G994" s="110"/>
      <c r="H994" s="119"/>
      <c r="I994" s="110"/>
      <c r="J994" s="111"/>
      <c r="K994" s="113" t="s">
        <v>495</v>
      </c>
      <c r="L994" s="89"/>
      <c r="M994" s="73"/>
    </row>
    <row r="995" spans="2:13" ht="21" customHeight="1" outlineLevel="1">
      <c r="B995" s="73"/>
      <c r="C995" s="90" t="s">
        <v>578</v>
      </c>
      <c r="D995" s="103"/>
      <c r="E995" s="156"/>
      <c r="F995" s="111"/>
      <c r="G995" s="156"/>
      <c r="H995" s="114"/>
      <c r="I995" s="156">
        <v>0</v>
      </c>
      <c r="J995" s="111"/>
      <c r="K995" s="113" t="s">
        <v>495</v>
      </c>
      <c r="L995" s="116"/>
      <c r="M995" s="73"/>
    </row>
    <row r="996" spans="2:13" outlineLevel="1">
      <c r="B996" s="73"/>
      <c r="C996" s="90" t="s">
        <v>501</v>
      </c>
      <c r="D996" s="103"/>
      <c r="E996" s="127"/>
      <c r="F996" s="111"/>
      <c r="G996" s="156"/>
      <c r="H996" s="114"/>
      <c r="I996" s="156">
        <v>0</v>
      </c>
      <c r="J996" s="111"/>
      <c r="K996" s="113" t="s">
        <v>495</v>
      </c>
      <c r="L996" s="116"/>
      <c r="M996" s="73"/>
    </row>
    <row r="997" spans="2:13" ht="21" customHeight="1" outlineLevel="1">
      <c r="B997" s="73"/>
      <c r="C997" s="90" t="s">
        <v>503</v>
      </c>
      <c r="D997" s="103"/>
      <c r="E997" s="156">
        <v>0</v>
      </c>
      <c r="F997" s="111"/>
      <c r="G997" s="156">
        <v>0</v>
      </c>
      <c r="H997" s="114"/>
      <c r="I997" s="156">
        <v>0</v>
      </c>
      <c r="J997" s="111"/>
      <c r="K997" s="124">
        <f>E997+G997+I997</f>
        <v>0</v>
      </c>
      <c r="L997" s="89"/>
      <c r="M997" s="73"/>
    </row>
    <row r="998" spans="2:13" ht="21" customHeight="1" outlineLevel="1">
      <c r="B998" s="73"/>
      <c r="C998" s="90" t="s">
        <v>504</v>
      </c>
      <c r="D998" s="103"/>
      <c r="E998" s="110"/>
      <c r="F998" s="111"/>
      <c r="G998" s="110"/>
      <c r="H998" s="119"/>
      <c r="I998" s="110"/>
      <c r="J998" s="111"/>
      <c r="K998" s="113" t="s">
        <v>495</v>
      </c>
      <c r="L998" s="89"/>
      <c r="M998" s="73"/>
    </row>
    <row r="999" spans="2:13" ht="21.75" customHeight="1" outlineLevel="1">
      <c r="B999" s="73"/>
      <c r="C999" s="90" t="s">
        <v>506</v>
      </c>
      <c r="D999" s="103"/>
      <c r="E999" s="120">
        <v>0</v>
      </c>
      <c r="F999" s="121"/>
      <c r="G999" s="120">
        <v>0</v>
      </c>
      <c r="H999" s="122"/>
      <c r="I999" s="120">
        <v>0</v>
      </c>
      <c r="J999" s="123"/>
      <c r="K999" s="124">
        <f>E999+G999+I999</f>
        <v>0</v>
      </c>
      <c r="L999" s="73"/>
      <c r="M999" s="73"/>
    </row>
    <row r="1000" spans="2:13" ht="21.75" customHeight="1" outlineLevel="1">
      <c r="B1000" s="73"/>
      <c r="C1000" s="90" t="s">
        <v>507</v>
      </c>
      <c r="D1000" s="103"/>
      <c r="E1000" s="128">
        <v>0</v>
      </c>
      <c r="F1000" s="129"/>
      <c r="G1000" s="128">
        <v>0</v>
      </c>
      <c r="H1000" s="142"/>
      <c r="I1000" s="128">
        <v>0</v>
      </c>
      <c r="J1000" s="130"/>
      <c r="K1000" s="131">
        <f>E1000+G1000+I1000</f>
        <v>0</v>
      </c>
      <c r="L1000" s="89"/>
      <c r="M1000" s="73"/>
    </row>
    <row r="1001" spans="2:13" ht="21" customHeight="1" outlineLevel="1">
      <c r="B1001" s="73"/>
      <c r="C1001" s="109"/>
      <c r="D1001" s="103"/>
      <c r="E1001" s="130"/>
      <c r="F1001" s="130"/>
      <c r="G1001" s="130"/>
      <c r="H1001" s="132"/>
      <c r="I1001" s="130"/>
      <c r="J1001" s="130"/>
      <c r="K1001" s="130"/>
      <c r="L1001" s="89"/>
      <c r="M1001" s="73"/>
    </row>
    <row r="1002" spans="2:13" ht="21" customHeight="1" outlineLevel="1">
      <c r="B1002" s="73"/>
      <c r="C1002" s="109"/>
      <c r="D1002" s="103"/>
      <c r="E1002" s="98"/>
      <c r="F1002" s="73"/>
      <c r="G1002" s="73"/>
      <c r="H1002" s="73"/>
      <c r="I1002" s="73"/>
      <c r="J1002" s="73"/>
      <c r="K1002" s="73"/>
      <c r="L1002" s="89"/>
      <c r="M1002" s="73"/>
    </row>
    <row r="1003" spans="2:13" ht="21" customHeight="1" outlineLevel="1">
      <c r="B1003" s="73"/>
      <c r="C1003" s="86" t="s">
        <v>508</v>
      </c>
      <c r="D1003" s="116"/>
      <c r="E1003" s="116"/>
      <c r="F1003" s="116"/>
      <c r="G1003" s="73"/>
      <c r="H1003" s="73"/>
      <c r="I1003" s="73"/>
      <c r="J1003" s="116"/>
      <c r="K1003" s="73"/>
      <c r="L1003" s="116"/>
      <c r="M1003" s="73"/>
    </row>
    <row r="1004" spans="2:13" ht="21" customHeight="1" outlineLevel="1">
      <c r="B1004" s="73"/>
      <c r="C1004" s="89"/>
      <c r="D1004" s="89"/>
      <c r="E1004" s="89"/>
      <c r="F1004" s="89"/>
      <c r="G1004" s="73"/>
      <c r="H1004" s="73"/>
      <c r="I1004" s="73"/>
      <c r="J1004" s="89"/>
      <c r="K1004" s="73"/>
      <c r="L1004" s="89"/>
      <c r="M1004" s="73"/>
    </row>
    <row r="1005" spans="2:13" ht="21" customHeight="1" outlineLevel="1">
      <c r="B1005" s="73"/>
      <c r="C1005" s="133" t="s">
        <v>509</v>
      </c>
      <c r="D1005" s="89"/>
      <c r="E1005" s="89"/>
      <c r="F1005" s="89"/>
      <c r="G1005" s="73"/>
      <c r="H1005" s="73"/>
      <c r="I1005" s="73"/>
      <c r="J1005" s="73"/>
      <c r="K1005" s="73"/>
      <c r="L1005" s="89"/>
      <c r="M1005" s="73"/>
    </row>
    <row r="1006" spans="2:13" ht="21" customHeight="1" outlineLevel="1">
      <c r="B1006" s="73"/>
      <c r="C1006" s="89"/>
      <c r="D1006" s="89"/>
      <c r="E1006" s="89"/>
      <c r="F1006" s="89"/>
      <c r="G1006" s="73"/>
      <c r="H1006" s="73"/>
      <c r="I1006" s="73"/>
      <c r="J1006" s="89"/>
      <c r="K1006" s="73"/>
      <c r="L1006" s="89"/>
      <c r="M1006" s="73"/>
    </row>
    <row r="1007" spans="2:13" ht="21" customHeight="1" outlineLevel="1">
      <c r="B1007" s="73"/>
      <c r="C1007" s="497" t="s">
        <v>579</v>
      </c>
      <c r="D1007" s="497"/>
      <c r="E1007" s="497"/>
      <c r="F1007" s="497"/>
      <c r="G1007" s="497"/>
      <c r="H1007" s="497"/>
      <c r="I1007" s="497"/>
      <c r="J1007" s="497"/>
      <c r="K1007" s="497"/>
      <c r="L1007" s="89"/>
      <c r="M1007" s="73"/>
    </row>
    <row r="1008" spans="2:13" ht="21" customHeight="1" outlineLevel="1">
      <c r="B1008" s="73"/>
      <c r="C1008" s="497"/>
      <c r="D1008" s="497"/>
      <c r="E1008" s="497"/>
      <c r="F1008" s="497"/>
      <c r="G1008" s="497"/>
      <c r="H1008" s="497"/>
      <c r="I1008" s="497"/>
      <c r="J1008" s="497"/>
      <c r="K1008" s="497"/>
      <c r="L1008" s="73"/>
      <c r="M1008" s="73"/>
    </row>
    <row r="1009" spans="2:13" ht="21" customHeight="1" outlineLevel="1">
      <c r="B1009" s="73"/>
      <c r="C1009" s="497"/>
      <c r="D1009" s="497"/>
      <c r="E1009" s="497"/>
      <c r="F1009" s="497"/>
      <c r="G1009" s="497"/>
      <c r="H1009" s="497"/>
      <c r="I1009" s="497"/>
      <c r="J1009" s="497"/>
      <c r="K1009" s="497"/>
      <c r="L1009" s="73"/>
      <c r="M1009" s="73"/>
    </row>
    <row r="1010" spans="2:13" ht="21" customHeight="1" outlineLevel="1">
      <c r="B1010" s="73"/>
      <c r="C1010" s="497"/>
      <c r="D1010" s="497"/>
      <c r="E1010" s="497"/>
      <c r="F1010" s="497"/>
      <c r="G1010" s="497"/>
      <c r="H1010" s="497"/>
      <c r="I1010" s="497"/>
      <c r="J1010" s="497"/>
      <c r="K1010" s="497"/>
      <c r="L1010" s="73"/>
      <c r="M1010" s="73"/>
    </row>
    <row r="1011" spans="2:13" ht="21" customHeight="1" outlineLevel="1">
      <c r="B1011" s="73"/>
      <c r="C1011" s="497"/>
      <c r="D1011" s="497"/>
      <c r="E1011" s="497"/>
      <c r="F1011" s="497"/>
      <c r="G1011" s="497"/>
      <c r="H1011" s="497"/>
      <c r="I1011" s="497"/>
      <c r="J1011" s="497"/>
      <c r="K1011" s="497"/>
      <c r="L1011" s="73"/>
      <c r="M1011" s="73"/>
    </row>
    <row r="1012" spans="2:13" ht="21" customHeight="1" outlineLevel="1">
      <c r="B1012" s="73"/>
      <c r="C1012" s="497"/>
      <c r="D1012" s="497"/>
      <c r="E1012" s="497"/>
      <c r="F1012" s="497"/>
      <c r="G1012" s="497"/>
      <c r="H1012" s="497"/>
      <c r="I1012" s="497"/>
      <c r="J1012" s="497"/>
      <c r="K1012" s="497"/>
      <c r="L1012" s="73"/>
      <c r="M1012" s="73"/>
    </row>
    <row r="1013" spans="2:13" ht="21" customHeight="1" outlineLevel="1">
      <c r="B1013" s="73"/>
      <c r="C1013" s="497"/>
      <c r="D1013" s="497"/>
      <c r="E1013" s="497"/>
      <c r="F1013" s="497"/>
      <c r="G1013" s="497"/>
      <c r="H1013" s="497"/>
      <c r="I1013" s="497"/>
      <c r="J1013" s="497"/>
      <c r="K1013" s="497"/>
      <c r="L1013" s="73"/>
      <c r="M1013" s="73"/>
    </row>
    <row r="1014" spans="2:13" ht="21" customHeight="1" outlineLevel="1">
      <c r="B1014" s="73"/>
      <c r="C1014" s="497"/>
      <c r="D1014" s="497"/>
      <c r="E1014" s="497"/>
      <c r="F1014" s="497"/>
      <c r="G1014" s="497"/>
      <c r="H1014" s="497"/>
      <c r="I1014" s="497"/>
      <c r="J1014" s="497"/>
      <c r="K1014" s="497"/>
      <c r="L1014" s="73"/>
      <c r="M1014" s="73"/>
    </row>
    <row r="1015" spans="2:13" ht="21" customHeight="1" outlineLevel="1">
      <c r="B1015" s="73"/>
      <c r="C1015" s="497"/>
      <c r="D1015" s="497"/>
      <c r="E1015" s="497"/>
      <c r="F1015" s="497"/>
      <c r="G1015" s="497"/>
      <c r="H1015" s="497"/>
      <c r="I1015" s="497"/>
      <c r="J1015" s="497"/>
      <c r="K1015" s="497"/>
      <c r="L1015" s="73"/>
      <c r="M1015" s="73"/>
    </row>
    <row r="1016" spans="2:13" ht="21" customHeight="1" outlineLevel="1">
      <c r="B1016" s="73"/>
      <c r="C1016" s="497"/>
      <c r="D1016" s="497"/>
      <c r="E1016" s="497"/>
      <c r="F1016" s="497"/>
      <c r="G1016" s="497"/>
      <c r="H1016" s="497"/>
      <c r="I1016" s="497"/>
      <c r="J1016" s="497"/>
      <c r="K1016" s="497"/>
      <c r="L1016" s="73"/>
      <c r="M1016" s="73"/>
    </row>
    <row r="1017" spans="2:13" ht="21" customHeight="1" outlineLevel="1">
      <c r="B1017" s="73"/>
      <c r="C1017" s="497"/>
      <c r="D1017" s="497"/>
      <c r="E1017" s="497"/>
      <c r="F1017" s="497"/>
      <c r="G1017" s="497"/>
      <c r="H1017" s="497"/>
      <c r="I1017" s="497"/>
      <c r="J1017" s="497"/>
      <c r="K1017" s="497"/>
      <c r="L1017" s="73"/>
      <c r="M1017" s="73"/>
    </row>
    <row r="1018" spans="2:13" ht="21" customHeight="1" outlineLevel="1">
      <c r="B1018" s="73"/>
      <c r="C1018" s="497"/>
      <c r="D1018" s="497"/>
      <c r="E1018" s="497"/>
      <c r="F1018" s="497"/>
      <c r="G1018" s="497"/>
      <c r="H1018" s="497"/>
      <c r="I1018" s="497"/>
      <c r="J1018" s="497"/>
      <c r="K1018" s="497"/>
      <c r="L1018" s="73"/>
      <c r="M1018" s="73"/>
    </row>
    <row r="1019" spans="2:13" ht="21" customHeight="1" outlineLevel="1">
      <c r="B1019" s="73"/>
      <c r="C1019" s="497"/>
      <c r="D1019" s="497"/>
      <c r="E1019" s="497"/>
      <c r="F1019" s="497"/>
      <c r="G1019" s="497"/>
      <c r="H1019" s="497"/>
      <c r="I1019" s="497"/>
      <c r="J1019" s="497"/>
      <c r="K1019" s="497"/>
      <c r="L1019" s="73"/>
      <c r="M1019" s="73"/>
    </row>
    <row r="1020" spans="2:13" ht="21" customHeight="1" outlineLevel="1">
      <c r="B1020" s="73"/>
      <c r="C1020" s="497"/>
      <c r="D1020" s="497"/>
      <c r="E1020" s="497"/>
      <c r="F1020" s="497"/>
      <c r="G1020" s="497"/>
      <c r="H1020" s="497"/>
      <c r="I1020" s="497"/>
      <c r="J1020" s="497"/>
      <c r="K1020" s="497"/>
      <c r="L1020" s="73"/>
      <c r="M1020" s="73"/>
    </row>
    <row r="1021" spans="2:13" ht="21" customHeight="1" outlineLevel="1">
      <c r="B1021" s="73"/>
      <c r="C1021" s="497"/>
      <c r="D1021" s="497"/>
      <c r="E1021" s="497"/>
      <c r="F1021" s="497"/>
      <c r="G1021" s="497"/>
      <c r="H1021" s="497"/>
      <c r="I1021" s="497"/>
      <c r="J1021" s="497"/>
      <c r="K1021" s="497"/>
      <c r="L1021" s="73"/>
      <c r="M1021" s="73"/>
    </row>
    <row r="1022" spans="2:13" ht="21" customHeight="1" outlineLevel="1">
      <c r="B1022" s="73"/>
      <c r="C1022" s="497"/>
      <c r="D1022" s="497"/>
      <c r="E1022" s="497"/>
      <c r="F1022" s="497"/>
      <c r="G1022" s="497"/>
      <c r="H1022" s="497"/>
      <c r="I1022" s="497"/>
      <c r="J1022" s="497"/>
      <c r="K1022" s="497"/>
      <c r="L1022" s="73"/>
      <c r="M1022" s="73"/>
    </row>
    <row r="1023" spans="2:13" ht="21" customHeight="1" outlineLevel="1">
      <c r="B1023" s="73"/>
      <c r="C1023" s="497"/>
      <c r="D1023" s="497"/>
      <c r="E1023" s="497"/>
      <c r="F1023" s="497"/>
      <c r="G1023" s="497"/>
      <c r="H1023" s="497"/>
      <c r="I1023" s="497"/>
      <c r="J1023" s="497"/>
      <c r="K1023" s="497"/>
      <c r="L1023" s="73"/>
      <c r="M1023" s="73"/>
    </row>
    <row r="1024" spans="2:13" ht="21" customHeight="1" outlineLevel="1">
      <c r="B1024" s="73"/>
      <c r="C1024" s="497"/>
      <c r="D1024" s="497"/>
      <c r="E1024" s="497"/>
      <c r="F1024" s="497"/>
      <c r="G1024" s="497"/>
      <c r="H1024" s="497"/>
      <c r="I1024" s="497"/>
      <c r="J1024" s="497"/>
      <c r="K1024" s="497"/>
      <c r="L1024" s="73"/>
      <c r="M1024" s="73"/>
    </row>
    <row r="1025" spans="2:13" ht="21" customHeight="1" outlineLevel="1">
      <c r="B1025" s="73"/>
      <c r="C1025" s="134"/>
      <c r="D1025" s="73"/>
      <c r="E1025" s="134"/>
      <c r="F1025" s="73"/>
      <c r="G1025" s="73"/>
      <c r="H1025" s="73"/>
      <c r="I1025" s="135"/>
      <c r="J1025" s="136"/>
      <c r="K1025" s="137"/>
      <c r="L1025" s="73"/>
      <c r="M1025" s="73"/>
    </row>
    <row r="1026" spans="2:13" ht="21" customHeight="1" outlineLevel="1">
      <c r="B1026" s="73"/>
      <c r="C1026" s="133" t="s">
        <v>511</v>
      </c>
      <c r="D1026" s="73"/>
      <c r="E1026" s="134"/>
      <c r="F1026" s="73"/>
      <c r="G1026" s="73"/>
      <c r="H1026" s="73"/>
      <c r="I1026" s="135"/>
      <c r="J1026" s="136"/>
      <c r="K1026" s="137"/>
      <c r="L1026" s="73"/>
      <c r="M1026" s="73"/>
    </row>
    <row r="1027" spans="2:13" ht="21" customHeight="1" outlineLevel="1">
      <c r="B1027" s="73"/>
      <c r="C1027" s="73"/>
      <c r="D1027" s="73"/>
      <c r="E1027" s="83"/>
      <c r="F1027" s="73"/>
      <c r="G1027" s="73"/>
      <c r="H1027" s="73"/>
      <c r="I1027" s="73"/>
      <c r="J1027" s="73"/>
      <c r="K1027" s="73"/>
      <c r="L1027" s="73"/>
      <c r="M1027" s="73"/>
    </row>
    <row r="1028" spans="2:13" ht="21" customHeight="1" outlineLevel="1">
      <c r="B1028" s="73"/>
      <c r="C1028" s="498" t="s">
        <v>580</v>
      </c>
      <c r="D1028" s="498"/>
      <c r="E1028" s="498"/>
      <c r="F1028" s="498"/>
      <c r="G1028" s="498"/>
      <c r="H1028" s="498"/>
      <c r="I1028" s="498"/>
      <c r="J1028" s="498"/>
      <c r="K1028" s="498"/>
      <c r="L1028" s="73"/>
      <c r="M1028" s="73"/>
    </row>
    <row r="1029" spans="2:13" ht="21" customHeight="1" outlineLevel="1">
      <c r="B1029" s="73"/>
      <c r="C1029" s="498"/>
      <c r="D1029" s="498"/>
      <c r="E1029" s="498"/>
      <c r="F1029" s="498"/>
      <c r="G1029" s="498"/>
      <c r="H1029" s="498"/>
      <c r="I1029" s="498"/>
      <c r="J1029" s="498"/>
      <c r="K1029" s="498"/>
      <c r="L1029" s="73"/>
      <c r="M1029" s="73"/>
    </row>
    <row r="1030" spans="2:13" ht="21" customHeight="1" outlineLevel="1">
      <c r="B1030" s="73"/>
      <c r="C1030" s="498"/>
      <c r="D1030" s="498"/>
      <c r="E1030" s="498"/>
      <c r="F1030" s="498"/>
      <c r="G1030" s="498"/>
      <c r="H1030" s="498"/>
      <c r="I1030" s="498"/>
      <c r="J1030" s="498"/>
      <c r="K1030" s="498"/>
      <c r="L1030" s="73"/>
      <c r="M1030" s="73"/>
    </row>
    <row r="1031" spans="2:13" ht="21" customHeight="1" outlineLevel="1">
      <c r="B1031" s="73"/>
      <c r="C1031" s="498"/>
      <c r="D1031" s="498"/>
      <c r="E1031" s="498"/>
      <c r="F1031" s="498"/>
      <c r="G1031" s="498"/>
      <c r="H1031" s="498"/>
      <c r="I1031" s="498"/>
      <c r="J1031" s="498"/>
      <c r="K1031" s="498"/>
      <c r="L1031" s="73"/>
      <c r="M1031" s="73"/>
    </row>
    <row r="1032" spans="2:13" ht="21" customHeight="1" outlineLevel="1">
      <c r="B1032" s="73"/>
      <c r="C1032" s="498"/>
      <c r="D1032" s="498"/>
      <c r="E1032" s="498"/>
      <c r="F1032" s="498"/>
      <c r="G1032" s="498"/>
      <c r="H1032" s="498"/>
      <c r="I1032" s="498"/>
      <c r="J1032" s="498"/>
      <c r="K1032" s="498"/>
      <c r="L1032" s="73"/>
      <c r="M1032" s="73"/>
    </row>
    <row r="1033" spans="2:13" ht="21" customHeight="1" outlineLevel="1">
      <c r="B1033" s="73"/>
      <c r="C1033" s="498"/>
      <c r="D1033" s="498"/>
      <c r="E1033" s="498"/>
      <c r="F1033" s="498"/>
      <c r="G1033" s="498"/>
      <c r="H1033" s="498"/>
      <c r="I1033" s="498"/>
      <c r="J1033" s="498"/>
      <c r="K1033" s="498"/>
      <c r="L1033" s="73"/>
      <c r="M1033" s="73"/>
    </row>
    <row r="1034" spans="2:13" ht="21" customHeight="1" outlineLevel="1">
      <c r="B1034" s="73"/>
      <c r="C1034" s="498"/>
      <c r="D1034" s="498"/>
      <c r="E1034" s="498"/>
      <c r="F1034" s="498"/>
      <c r="G1034" s="498"/>
      <c r="H1034" s="498"/>
      <c r="I1034" s="498"/>
      <c r="J1034" s="498"/>
      <c r="K1034" s="498"/>
      <c r="L1034" s="73"/>
      <c r="M1034" s="73"/>
    </row>
    <row r="1035" spans="2:13" ht="21" customHeight="1" outlineLevel="1">
      <c r="B1035" s="73"/>
      <c r="C1035" s="498"/>
      <c r="D1035" s="498"/>
      <c r="E1035" s="498"/>
      <c r="F1035" s="498"/>
      <c r="G1035" s="498"/>
      <c r="H1035" s="498"/>
      <c r="I1035" s="498"/>
      <c r="J1035" s="498"/>
      <c r="K1035" s="498"/>
      <c r="L1035" s="73"/>
      <c r="M1035" s="73"/>
    </row>
    <row r="1036" spans="2:13" ht="21" customHeight="1" outlineLevel="1">
      <c r="B1036" s="73"/>
      <c r="C1036" s="498"/>
      <c r="D1036" s="498"/>
      <c r="E1036" s="498"/>
      <c r="F1036" s="498"/>
      <c r="G1036" s="498"/>
      <c r="H1036" s="498"/>
      <c r="I1036" s="498"/>
      <c r="J1036" s="498"/>
      <c r="K1036" s="498"/>
      <c r="L1036" s="73"/>
      <c r="M1036" s="73"/>
    </row>
    <row r="1037" spans="2:13" ht="21" customHeight="1" outlineLevel="1">
      <c r="B1037" s="73"/>
      <c r="C1037" s="498"/>
      <c r="D1037" s="498"/>
      <c r="E1037" s="498"/>
      <c r="F1037" s="498"/>
      <c r="G1037" s="498"/>
      <c r="H1037" s="498"/>
      <c r="I1037" s="498"/>
      <c r="J1037" s="498"/>
      <c r="K1037" s="498"/>
      <c r="L1037" s="73"/>
      <c r="M1037" s="73"/>
    </row>
    <row r="1038" spans="2:13" ht="21" customHeight="1" outlineLevel="1">
      <c r="B1038" s="73"/>
      <c r="C1038" s="498"/>
      <c r="D1038" s="498"/>
      <c r="E1038" s="498"/>
      <c r="F1038" s="498"/>
      <c r="G1038" s="498"/>
      <c r="H1038" s="498"/>
      <c r="I1038" s="498"/>
      <c r="J1038" s="498"/>
      <c r="K1038" s="498"/>
      <c r="L1038" s="73"/>
      <c r="M1038" s="73"/>
    </row>
    <row r="1039" spans="2:13" ht="21" customHeight="1" outlineLevel="1">
      <c r="B1039" s="73"/>
      <c r="C1039" s="498"/>
      <c r="D1039" s="498"/>
      <c r="E1039" s="498"/>
      <c r="F1039" s="498"/>
      <c r="G1039" s="498"/>
      <c r="H1039" s="498"/>
      <c r="I1039" s="498"/>
      <c r="J1039" s="498"/>
      <c r="K1039" s="498"/>
      <c r="L1039" s="73"/>
      <c r="M1039" s="73"/>
    </row>
    <row r="1040" spans="2:13" ht="21" customHeight="1" outlineLevel="1">
      <c r="B1040" s="73"/>
      <c r="C1040" s="498"/>
      <c r="D1040" s="498"/>
      <c r="E1040" s="498"/>
      <c r="F1040" s="498"/>
      <c r="G1040" s="498"/>
      <c r="H1040" s="498"/>
      <c r="I1040" s="498"/>
      <c r="J1040" s="498"/>
      <c r="K1040" s="498"/>
      <c r="L1040" s="73"/>
      <c r="M1040" s="73"/>
    </row>
    <row r="1041" spans="2:13" ht="21" customHeight="1" outlineLevel="1">
      <c r="B1041" s="73"/>
      <c r="C1041" s="498"/>
      <c r="D1041" s="498"/>
      <c r="E1041" s="498"/>
      <c r="F1041" s="498"/>
      <c r="G1041" s="498"/>
      <c r="H1041" s="498"/>
      <c r="I1041" s="498"/>
      <c r="J1041" s="498"/>
      <c r="K1041" s="498"/>
      <c r="L1041" s="73"/>
      <c r="M1041" s="73"/>
    </row>
    <row r="1042" spans="2:13" ht="21" customHeight="1" outlineLevel="1">
      <c r="B1042" s="73"/>
      <c r="C1042" s="498"/>
      <c r="D1042" s="498"/>
      <c r="E1042" s="498"/>
      <c r="F1042" s="498"/>
      <c r="G1042" s="498"/>
      <c r="H1042" s="498"/>
      <c r="I1042" s="498"/>
      <c r="J1042" s="498"/>
      <c r="K1042" s="498"/>
      <c r="L1042" s="73"/>
      <c r="M1042" s="73"/>
    </row>
    <row r="1043" spans="2:13" ht="21" customHeight="1" outlineLevel="1">
      <c r="B1043" s="73"/>
      <c r="C1043" s="498"/>
      <c r="D1043" s="498"/>
      <c r="E1043" s="498"/>
      <c r="F1043" s="498"/>
      <c r="G1043" s="498"/>
      <c r="H1043" s="498"/>
      <c r="I1043" s="498"/>
      <c r="J1043" s="498"/>
      <c r="K1043" s="498"/>
      <c r="L1043" s="73"/>
      <c r="M1043" s="73"/>
    </row>
    <row r="1044" spans="2:13" ht="21" customHeight="1" outlineLevel="1">
      <c r="B1044" s="73"/>
      <c r="C1044" s="498"/>
      <c r="D1044" s="498"/>
      <c r="E1044" s="498"/>
      <c r="F1044" s="498"/>
      <c r="G1044" s="498"/>
      <c r="H1044" s="498"/>
      <c r="I1044" s="498"/>
      <c r="J1044" s="498"/>
      <c r="K1044" s="498"/>
      <c r="L1044" s="73"/>
      <c r="M1044" s="73"/>
    </row>
    <row r="1045" spans="2:13" ht="21" customHeight="1" outlineLevel="1">
      <c r="B1045" s="73"/>
      <c r="C1045" s="498"/>
      <c r="D1045" s="498"/>
      <c r="E1045" s="498"/>
      <c r="F1045" s="498"/>
      <c r="G1045" s="498"/>
      <c r="H1045" s="498"/>
      <c r="I1045" s="498"/>
      <c r="J1045" s="498"/>
      <c r="K1045" s="498"/>
      <c r="L1045" s="73"/>
      <c r="M1045" s="73"/>
    </row>
    <row r="1046" spans="2:13" ht="21" customHeight="1" outlineLevel="1">
      <c r="B1046" s="73"/>
      <c r="C1046" s="134"/>
      <c r="D1046" s="73"/>
      <c r="E1046" s="134"/>
      <c r="F1046" s="73"/>
      <c r="G1046" s="73"/>
      <c r="H1046" s="73"/>
      <c r="I1046" s="135"/>
      <c r="J1046" s="136"/>
      <c r="K1046" s="137"/>
      <c r="L1046" s="73"/>
      <c r="M1046" s="73"/>
    </row>
    <row r="1047" spans="2:13" ht="20.25" customHeight="1">
      <c r="B1047" s="73"/>
      <c r="C1047" s="134"/>
      <c r="D1047" s="73"/>
      <c r="E1047" s="134"/>
      <c r="F1047" s="73"/>
      <c r="G1047" s="73"/>
      <c r="H1047" s="73"/>
      <c r="I1047" s="135"/>
      <c r="J1047" s="136"/>
      <c r="K1047" s="137"/>
      <c r="L1047" s="73"/>
      <c r="M1047" s="73"/>
    </row>
    <row r="1048" spans="2:13" ht="24" customHeight="1">
      <c r="B1048" s="73"/>
      <c r="C1048" s="84" t="s">
        <v>112</v>
      </c>
      <c r="D1048" s="81"/>
      <c r="E1048" s="84" t="s">
        <v>113</v>
      </c>
      <c r="F1048" s="73"/>
      <c r="G1048" s="85" t="s">
        <v>497</v>
      </c>
      <c r="H1048" s="73"/>
      <c r="J1048" s="73"/>
      <c r="K1048" s="73"/>
      <c r="L1048" s="73"/>
      <c r="M1048" s="73"/>
    </row>
    <row r="1049" spans="2:13" ht="21" customHeight="1" outlineLevel="1">
      <c r="B1049" s="73"/>
      <c r="C1049" s="83"/>
      <c r="D1049" s="73"/>
      <c r="E1049" s="83"/>
      <c r="F1049" s="73"/>
      <c r="G1049" s="73"/>
      <c r="H1049" s="73"/>
      <c r="I1049" s="73"/>
      <c r="J1049" s="73"/>
      <c r="K1049" s="73"/>
      <c r="L1049" s="73"/>
      <c r="M1049" s="73"/>
    </row>
    <row r="1050" spans="2:13" ht="21.75" customHeight="1" outlineLevel="1">
      <c r="B1050" s="73"/>
      <c r="C1050" s="86" t="s">
        <v>431</v>
      </c>
      <c r="D1050" s="73"/>
      <c r="E1050" s="87"/>
      <c r="F1050" s="73"/>
      <c r="G1050" s="73"/>
      <c r="H1050" s="73"/>
      <c r="I1050" s="73"/>
      <c r="J1050" s="73"/>
      <c r="K1050" s="73"/>
      <c r="L1050" s="73"/>
      <c r="M1050" s="73"/>
    </row>
    <row r="1051" spans="2:13" ht="21" customHeight="1" outlineLevel="1">
      <c r="B1051" s="73"/>
      <c r="C1051" s="88"/>
      <c r="D1051" s="73"/>
      <c r="E1051" s="87"/>
      <c r="F1051" s="73"/>
      <c r="G1051" s="73"/>
      <c r="H1051" s="73"/>
      <c r="I1051" s="73"/>
      <c r="J1051" s="73"/>
      <c r="K1051" s="73"/>
      <c r="L1051" s="73"/>
      <c r="M1051" s="73"/>
    </row>
    <row r="1052" spans="2:13" ht="21" customHeight="1" outlineLevel="1">
      <c r="B1052" s="73"/>
      <c r="C1052" s="89"/>
      <c r="D1052" s="73"/>
      <c r="E1052" s="89"/>
      <c r="F1052" s="73"/>
      <c r="G1052" s="73"/>
      <c r="H1052" s="73"/>
      <c r="I1052" s="73"/>
      <c r="J1052" s="73"/>
      <c r="K1052" s="73"/>
      <c r="L1052" s="73"/>
      <c r="M1052" s="73"/>
    </row>
    <row r="1053" spans="2:13" outlineLevel="1">
      <c r="B1053" s="73"/>
      <c r="C1053" s="90" t="s">
        <v>36</v>
      </c>
      <c r="D1053" s="89"/>
      <c r="E1053" s="90" t="s">
        <v>432</v>
      </c>
      <c r="F1053" s="89"/>
      <c r="G1053" s="91" t="s">
        <v>433</v>
      </c>
      <c r="H1053" s="73"/>
      <c r="I1053" s="90" t="s">
        <v>434</v>
      </c>
      <c r="J1053" s="73"/>
      <c r="K1053" s="73"/>
      <c r="L1053" s="89"/>
      <c r="M1053" s="73"/>
    </row>
    <row r="1054" spans="2:13" ht="36.75" customHeight="1" outlineLevel="1">
      <c r="B1054" s="73"/>
      <c r="C1054" s="92" t="s">
        <v>556</v>
      </c>
      <c r="D1054" s="73"/>
      <c r="E1054" s="93" t="s">
        <v>575</v>
      </c>
      <c r="F1054" s="73"/>
      <c r="G1054" s="94"/>
      <c r="H1054" s="73"/>
      <c r="I1054" s="92" t="s">
        <v>542</v>
      </c>
      <c r="J1054" s="73"/>
      <c r="K1054" s="73"/>
      <c r="L1054" s="73"/>
      <c r="M1054" s="73"/>
    </row>
    <row r="1055" spans="2:13" ht="21" customHeight="1" outlineLevel="1">
      <c r="B1055" s="73"/>
      <c r="C1055" s="89"/>
      <c r="D1055" s="73"/>
      <c r="E1055" s="73"/>
      <c r="F1055" s="73"/>
      <c r="G1055" s="73"/>
      <c r="H1055" s="73"/>
      <c r="I1055" s="73"/>
      <c r="J1055" s="73"/>
      <c r="K1055" s="73"/>
      <c r="L1055" s="73"/>
      <c r="M1055" s="73"/>
    </row>
    <row r="1056" spans="2:13" ht="36" outlineLevel="1">
      <c r="B1056" s="73"/>
      <c r="C1056" s="95" t="s">
        <v>439</v>
      </c>
      <c r="D1056" s="89"/>
      <c r="E1056" s="95" t="s">
        <v>440</v>
      </c>
      <c r="F1056" s="89"/>
      <c r="G1056" s="95" t="s">
        <v>441</v>
      </c>
      <c r="H1056" s="73"/>
      <c r="I1056" s="95" t="s">
        <v>442</v>
      </c>
      <c r="J1056" s="89"/>
      <c r="K1056" s="73"/>
      <c r="L1056" s="73"/>
      <c r="M1056" s="73"/>
    </row>
    <row r="1057" spans="2:13" ht="36.75" customHeight="1" outlineLevel="1">
      <c r="B1057" s="73"/>
      <c r="C1057" s="94"/>
      <c r="D1057" s="89"/>
      <c r="E1057" s="94"/>
      <c r="F1057" s="89"/>
      <c r="G1057" s="94"/>
      <c r="H1057" s="73"/>
      <c r="I1057" s="150"/>
      <c r="J1057" s="89"/>
      <c r="K1057" s="73"/>
      <c r="L1057" s="73"/>
      <c r="M1057" s="73"/>
    </row>
    <row r="1058" spans="2:13" ht="21" customHeight="1" outlineLevel="1">
      <c r="B1058" s="73"/>
      <c r="C1058" s="89"/>
      <c r="D1058" s="89"/>
      <c r="E1058" s="89"/>
      <c r="F1058" s="89"/>
      <c r="G1058" s="73"/>
      <c r="H1058" s="73"/>
      <c r="I1058" s="73"/>
      <c r="J1058" s="89"/>
      <c r="K1058" s="73"/>
      <c r="L1058" s="73"/>
      <c r="M1058" s="73"/>
    </row>
    <row r="1059" spans="2:13" ht="21.75" customHeight="1" outlineLevel="1">
      <c r="B1059" s="73"/>
      <c r="C1059" s="86" t="s">
        <v>445</v>
      </c>
      <c r="D1059" s="73"/>
      <c r="E1059" s="98"/>
      <c r="F1059" s="99"/>
      <c r="G1059" s="99"/>
      <c r="H1059" s="99"/>
      <c r="I1059" s="99"/>
      <c r="J1059" s="99"/>
      <c r="K1059" s="99"/>
      <c r="L1059" s="73"/>
      <c r="M1059" s="73"/>
    </row>
    <row r="1060" spans="2:13" ht="21" customHeight="1" outlineLevel="1">
      <c r="B1060" s="73"/>
      <c r="C1060" s="73"/>
      <c r="D1060" s="73"/>
      <c r="E1060" s="100"/>
      <c r="F1060" s="101"/>
      <c r="G1060" s="100"/>
      <c r="H1060" s="101"/>
      <c r="I1060" s="100"/>
      <c r="J1060" s="102"/>
      <c r="K1060" s="100"/>
      <c r="L1060" s="73"/>
      <c r="M1060" s="73"/>
    </row>
    <row r="1061" spans="2:13" ht="21" customHeight="1" outlineLevel="1">
      <c r="B1061" s="73"/>
      <c r="C1061" s="73"/>
      <c r="D1061" s="73"/>
      <c r="E1061" s="100">
        <v>2024</v>
      </c>
      <c r="F1061" s="101"/>
      <c r="G1061" s="100">
        <v>2025</v>
      </c>
      <c r="H1061" s="101"/>
      <c r="I1061" s="100">
        <v>2026</v>
      </c>
      <c r="J1061" s="102"/>
      <c r="K1061" s="100" t="s">
        <v>446</v>
      </c>
      <c r="L1061" s="73"/>
      <c r="M1061" s="73"/>
    </row>
    <row r="1062" spans="2:13" outlineLevel="1">
      <c r="B1062" s="73"/>
      <c r="C1062" s="95" t="s">
        <v>447</v>
      </c>
      <c r="D1062" s="103"/>
      <c r="E1062" s="104">
        <f>E1063+E1064</f>
        <v>0</v>
      </c>
      <c r="F1062" s="103"/>
      <c r="G1062" s="104">
        <f>G1063+G1064</f>
        <v>0</v>
      </c>
      <c r="H1062" s="73"/>
      <c r="I1062" s="104">
        <f>I1063+I1064</f>
        <v>0</v>
      </c>
      <c r="J1062" s="103"/>
      <c r="K1062" s="104">
        <f>K1063+K1064</f>
        <v>0</v>
      </c>
      <c r="L1062" s="103"/>
      <c r="M1062" s="73"/>
    </row>
    <row r="1063" spans="2:13" ht="21" customHeight="1" outlineLevel="1">
      <c r="B1063" s="73"/>
      <c r="C1063" s="90" t="s">
        <v>448</v>
      </c>
      <c r="D1063" s="103"/>
      <c r="E1063" s="105">
        <v>0</v>
      </c>
      <c r="F1063" s="106"/>
      <c r="G1063" s="105">
        <v>0</v>
      </c>
      <c r="H1063" s="73"/>
      <c r="I1063" s="105">
        <v>0</v>
      </c>
      <c r="J1063" s="103"/>
      <c r="K1063" s="107">
        <f>E1063+G1063+I1063</f>
        <v>0</v>
      </c>
      <c r="L1063" s="103"/>
      <c r="M1063" s="73"/>
    </row>
    <row r="1064" spans="2:13" ht="21.75" customHeight="1" outlineLevel="1">
      <c r="B1064" s="73"/>
      <c r="C1064" s="90" t="s">
        <v>449</v>
      </c>
      <c r="D1064" s="103"/>
      <c r="E1064" s="105">
        <v>0</v>
      </c>
      <c r="F1064" s="106"/>
      <c r="G1064" s="105">
        <v>0</v>
      </c>
      <c r="H1064" s="73"/>
      <c r="I1064" s="105">
        <v>0</v>
      </c>
      <c r="J1064" s="103"/>
      <c r="K1064" s="107">
        <f>E1064+G1064+I1064</f>
        <v>0</v>
      </c>
      <c r="L1064" s="103"/>
      <c r="M1064" s="73"/>
    </row>
    <row r="1065" spans="2:13" outlineLevel="1">
      <c r="B1065" s="73"/>
      <c r="C1065" s="95" t="s">
        <v>450</v>
      </c>
      <c r="D1065" s="103"/>
      <c r="E1065" s="104">
        <f>E1066+E1067</f>
        <v>0</v>
      </c>
      <c r="F1065" s="103"/>
      <c r="G1065" s="104">
        <f>G1066+G1067</f>
        <v>0</v>
      </c>
      <c r="H1065" s="73"/>
      <c r="I1065" s="104">
        <f>I1066+I1067</f>
        <v>0</v>
      </c>
      <c r="J1065" s="103"/>
      <c r="K1065" s="104">
        <f>K1066+K1067</f>
        <v>0</v>
      </c>
      <c r="L1065" s="103"/>
      <c r="M1065" s="73"/>
    </row>
    <row r="1066" spans="2:13" ht="21" customHeight="1" outlineLevel="1">
      <c r="B1066" s="73"/>
      <c r="C1066" s="90" t="s">
        <v>451</v>
      </c>
      <c r="D1066" s="103"/>
      <c r="E1066" s="105">
        <v>0</v>
      </c>
      <c r="F1066" s="106"/>
      <c r="G1066" s="105">
        <v>0</v>
      </c>
      <c r="H1066" s="73"/>
      <c r="I1066" s="105">
        <v>0</v>
      </c>
      <c r="J1066" s="103"/>
      <c r="K1066" s="107">
        <f>E1066+G1066+I1066</f>
        <v>0</v>
      </c>
      <c r="L1066" s="103"/>
      <c r="M1066" s="73"/>
    </row>
    <row r="1067" spans="2:13" ht="21" customHeight="1" outlineLevel="1">
      <c r="B1067" s="73"/>
      <c r="C1067" s="90" t="s">
        <v>452</v>
      </c>
      <c r="D1067" s="103"/>
      <c r="E1067" s="105">
        <v>0</v>
      </c>
      <c r="F1067" s="106"/>
      <c r="G1067" s="105">
        <v>0</v>
      </c>
      <c r="H1067" s="73"/>
      <c r="I1067" s="105">
        <v>0</v>
      </c>
      <c r="J1067" s="103"/>
      <c r="K1067" s="107">
        <f>E1067+G1067+I1067</f>
        <v>0</v>
      </c>
      <c r="L1067" s="103"/>
      <c r="M1067" s="73"/>
    </row>
    <row r="1068" spans="2:13" ht="21" customHeight="1" outlineLevel="1">
      <c r="B1068" s="73"/>
      <c r="C1068" s="95" t="s">
        <v>453</v>
      </c>
      <c r="D1068" s="103"/>
      <c r="E1068" s="104">
        <f>E1069+E1070</f>
        <v>0</v>
      </c>
      <c r="F1068" s="103"/>
      <c r="G1068" s="104">
        <f>G1069+G1070</f>
        <v>0</v>
      </c>
      <c r="H1068" s="73"/>
      <c r="I1068" s="104">
        <f>I1069+I1070</f>
        <v>0</v>
      </c>
      <c r="J1068" s="103"/>
      <c r="K1068" s="104">
        <f>K1069+K1070</f>
        <v>0</v>
      </c>
      <c r="L1068" s="103"/>
      <c r="M1068" s="73"/>
    </row>
    <row r="1069" spans="2:13" ht="21" customHeight="1" outlineLevel="1">
      <c r="B1069" s="73"/>
      <c r="C1069" s="90" t="s">
        <v>454</v>
      </c>
      <c r="D1069" s="103"/>
      <c r="E1069" s="105">
        <v>0</v>
      </c>
      <c r="F1069" s="106"/>
      <c r="G1069" s="105">
        <v>0</v>
      </c>
      <c r="H1069" s="73"/>
      <c r="I1069" s="105">
        <v>0</v>
      </c>
      <c r="J1069" s="103"/>
      <c r="K1069" s="107">
        <f>E1069+G1069+I1069</f>
        <v>0</v>
      </c>
      <c r="L1069" s="103"/>
      <c r="M1069" s="73"/>
    </row>
    <row r="1070" spans="2:13" ht="21" customHeight="1" outlineLevel="1">
      <c r="B1070" s="73"/>
      <c r="C1070" s="90" t="s">
        <v>455</v>
      </c>
      <c r="D1070" s="103"/>
      <c r="E1070" s="105">
        <v>0</v>
      </c>
      <c r="F1070" s="106"/>
      <c r="G1070" s="105">
        <v>0</v>
      </c>
      <c r="H1070" s="73"/>
      <c r="I1070" s="105">
        <v>0</v>
      </c>
      <c r="J1070" s="103"/>
      <c r="K1070" s="107">
        <f>E1070+G1070+I1070</f>
        <v>0</v>
      </c>
      <c r="L1070" s="103"/>
      <c r="M1070" s="73"/>
    </row>
    <row r="1071" spans="2:13" ht="21" customHeight="1" outlineLevel="1">
      <c r="B1071" s="73"/>
      <c r="C1071" s="95" t="s">
        <v>456</v>
      </c>
      <c r="D1071" s="103"/>
      <c r="E1071" s="104">
        <f>E1072+E1073</f>
        <v>0</v>
      </c>
      <c r="F1071" s="103"/>
      <c r="G1071" s="104">
        <f>G1072+G1073</f>
        <v>0</v>
      </c>
      <c r="H1071" s="73"/>
      <c r="I1071" s="104">
        <f>I1072+I1073</f>
        <v>0</v>
      </c>
      <c r="J1071" s="103"/>
      <c r="K1071" s="104">
        <f>K1072+K1073</f>
        <v>0</v>
      </c>
      <c r="L1071" s="103"/>
      <c r="M1071" s="73"/>
    </row>
    <row r="1072" spans="2:13" ht="21" customHeight="1" outlineLevel="1">
      <c r="B1072" s="73"/>
      <c r="C1072" s="90" t="s">
        <v>457</v>
      </c>
      <c r="D1072" s="103"/>
      <c r="E1072" s="105">
        <v>0</v>
      </c>
      <c r="F1072" s="106"/>
      <c r="G1072" s="105">
        <v>0</v>
      </c>
      <c r="H1072" s="73"/>
      <c r="I1072" s="105">
        <v>0</v>
      </c>
      <c r="J1072" s="103"/>
      <c r="K1072" s="107">
        <f>E1072+G1072+I1072</f>
        <v>0</v>
      </c>
      <c r="L1072" s="103"/>
      <c r="M1072" s="73"/>
    </row>
    <row r="1073" spans="2:13" ht="21" customHeight="1" outlineLevel="1">
      <c r="B1073" s="73"/>
      <c r="C1073" s="90" t="s">
        <v>458</v>
      </c>
      <c r="D1073" s="103"/>
      <c r="E1073" s="105">
        <v>0</v>
      </c>
      <c r="F1073" s="106"/>
      <c r="G1073" s="105">
        <v>0</v>
      </c>
      <c r="H1073" s="73"/>
      <c r="I1073" s="105">
        <v>0</v>
      </c>
      <c r="J1073" s="103"/>
      <c r="K1073" s="107">
        <f>E1073+G1073+I1073</f>
        <v>0</v>
      </c>
      <c r="L1073" s="103"/>
      <c r="M1073" s="73"/>
    </row>
    <row r="1074" spans="2:13" ht="21" customHeight="1" outlineLevel="1">
      <c r="B1074" s="73"/>
      <c r="C1074" s="90" t="s">
        <v>459</v>
      </c>
      <c r="D1074" s="103"/>
      <c r="E1074" s="108">
        <f>E1062+E1065+E1068+E1071</f>
        <v>0</v>
      </c>
      <c r="F1074" s="103"/>
      <c r="G1074" s="108">
        <f>G1062+G1065+G1068+G1071</f>
        <v>0</v>
      </c>
      <c r="H1074" s="73"/>
      <c r="I1074" s="108">
        <f>I1062+I1065+I1068+I1071</f>
        <v>0</v>
      </c>
      <c r="J1074" s="103"/>
      <c r="K1074" s="108">
        <f>E1074+G1074+I1074</f>
        <v>0</v>
      </c>
      <c r="L1074" s="103"/>
      <c r="M1074" s="73"/>
    </row>
    <row r="1075" spans="2:13" ht="21" customHeight="1" outlineLevel="1">
      <c r="B1075" s="73"/>
      <c r="C1075" s="109"/>
      <c r="D1075" s="103"/>
      <c r="E1075" s="109"/>
      <c r="F1075" s="109"/>
      <c r="G1075" s="109"/>
      <c r="H1075" s="109"/>
      <c r="I1075" s="109"/>
      <c r="J1075" s="109"/>
      <c r="K1075" s="109"/>
      <c r="L1075" s="103"/>
      <c r="M1075" s="73"/>
    </row>
    <row r="1076" spans="2:13" ht="21" customHeight="1" outlineLevel="1">
      <c r="B1076" s="73"/>
      <c r="C1076" s="103"/>
      <c r="D1076" s="89"/>
      <c r="E1076" s="103"/>
      <c r="F1076" s="89"/>
      <c r="G1076" s="73"/>
      <c r="H1076" s="73"/>
      <c r="I1076" s="73"/>
      <c r="J1076" s="89"/>
      <c r="K1076" s="73"/>
      <c r="L1076" s="89"/>
      <c r="M1076" s="73"/>
    </row>
    <row r="1077" spans="2:13" ht="21" customHeight="1" outlineLevel="1">
      <c r="B1077" s="73"/>
      <c r="C1077" s="86" t="s">
        <v>460</v>
      </c>
      <c r="D1077" s="73"/>
      <c r="E1077" s="99"/>
      <c r="F1077" s="99"/>
      <c r="G1077" s="99"/>
      <c r="H1077" s="99"/>
      <c r="I1077" s="99"/>
      <c r="J1077" s="99"/>
      <c r="K1077" s="99"/>
      <c r="L1077" s="89"/>
      <c r="M1077" s="73"/>
    </row>
    <row r="1078" spans="2:13" ht="21" customHeight="1" outlineLevel="1">
      <c r="B1078" s="73"/>
      <c r="C1078" s="73"/>
      <c r="D1078" s="73"/>
      <c r="E1078" s="100"/>
      <c r="F1078" s="101"/>
      <c r="G1078" s="100"/>
      <c r="H1078" s="101"/>
      <c r="I1078" s="100"/>
      <c r="J1078" s="102"/>
      <c r="K1078" s="100"/>
      <c r="L1078" s="89"/>
      <c r="M1078" s="73"/>
    </row>
    <row r="1079" spans="2:13" ht="21" customHeight="1" outlineLevel="1">
      <c r="B1079" s="73"/>
      <c r="C1079" s="73"/>
      <c r="D1079" s="73"/>
      <c r="E1079" s="100">
        <v>2024</v>
      </c>
      <c r="F1079" s="101"/>
      <c r="G1079" s="100">
        <v>2025</v>
      </c>
      <c r="H1079" s="101"/>
      <c r="I1079" s="100">
        <v>2026</v>
      </c>
      <c r="J1079" s="102"/>
      <c r="K1079" s="100" t="s">
        <v>407</v>
      </c>
      <c r="L1079" s="89"/>
      <c r="M1079" s="73"/>
    </row>
    <row r="1080" spans="2:13" ht="21" customHeight="1" outlineLevel="1">
      <c r="B1080" s="73"/>
      <c r="C1080" s="95" t="s">
        <v>461</v>
      </c>
      <c r="D1080" s="103"/>
      <c r="E1080" s="110">
        <v>0</v>
      </c>
      <c r="F1080" s="111"/>
      <c r="G1080" s="110">
        <v>0</v>
      </c>
      <c r="H1080" s="112"/>
      <c r="I1080" s="110">
        <v>0</v>
      </c>
      <c r="J1080" s="111"/>
      <c r="K1080" s="113">
        <f t="shared" ref="K1080:K1098" si="16">E1080+G1080+I1080</f>
        <v>0</v>
      </c>
      <c r="L1080" s="89"/>
      <c r="M1080" s="73"/>
    </row>
    <row r="1081" spans="2:13" ht="21" customHeight="1" outlineLevel="1">
      <c r="B1081" s="73"/>
      <c r="C1081" s="90" t="s">
        <v>462</v>
      </c>
      <c r="D1081" s="103"/>
      <c r="E1081" s="110">
        <v>0</v>
      </c>
      <c r="F1081" s="114"/>
      <c r="G1081" s="110">
        <v>0</v>
      </c>
      <c r="H1081" s="112"/>
      <c r="I1081" s="110">
        <v>0</v>
      </c>
      <c r="J1081" s="111"/>
      <c r="K1081" s="113">
        <f t="shared" si="16"/>
        <v>0</v>
      </c>
      <c r="L1081" s="89"/>
      <c r="M1081" s="73"/>
    </row>
    <row r="1082" spans="2:13" ht="21" customHeight="1" outlineLevel="1">
      <c r="B1082" s="73"/>
      <c r="C1082" s="90" t="s">
        <v>463</v>
      </c>
      <c r="D1082" s="103"/>
      <c r="E1082" s="110">
        <v>0</v>
      </c>
      <c r="F1082" s="111"/>
      <c r="G1082" s="110">
        <v>0</v>
      </c>
      <c r="H1082" s="112"/>
      <c r="I1082" s="110">
        <v>0</v>
      </c>
      <c r="J1082" s="111"/>
      <c r="K1082" s="113">
        <f t="shared" si="16"/>
        <v>0</v>
      </c>
      <c r="L1082" s="89"/>
      <c r="M1082" s="73"/>
    </row>
    <row r="1083" spans="2:13" ht="21.75" customHeight="1" outlineLevel="1">
      <c r="B1083" s="73"/>
      <c r="C1083" s="90" t="s">
        <v>464</v>
      </c>
      <c r="D1083" s="103"/>
      <c r="E1083" s="110">
        <v>0</v>
      </c>
      <c r="F1083" s="114"/>
      <c r="G1083" s="110">
        <v>0</v>
      </c>
      <c r="H1083" s="112"/>
      <c r="I1083" s="110">
        <v>0</v>
      </c>
      <c r="J1083" s="111"/>
      <c r="K1083" s="113">
        <f t="shared" si="16"/>
        <v>0</v>
      </c>
      <c r="L1083" s="73"/>
      <c r="M1083" s="73"/>
    </row>
    <row r="1084" spans="2:13" ht="21.75" customHeight="1" outlineLevel="1">
      <c r="B1084" s="73"/>
      <c r="C1084" s="90" t="s">
        <v>465</v>
      </c>
      <c r="D1084" s="103"/>
      <c r="E1084" s="110">
        <v>0</v>
      </c>
      <c r="F1084" s="114"/>
      <c r="G1084" s="110">
        <v>0</v>
      </c>
      <c r="H1084" s="112"/>
      <c r="I1084" s="110">
        <v>0</v>
      </c>
      <c r="J1084" s="111"/>
      <c r="K1084" s="113">
        <f t="shared" si="16"/>
        <v>0</v>
      </c>
      <c r="L1084" s="73"/>
      <c r="M1084" s="73"/>
    </row>
    <row r="1085" spans="2:13" ht="21" customHeight="1" outlineLevel="1">
      <c r="B1085" s="73"/>
      <c r="C1085" s="90" t="s">
        <v>466</v>
      </c>
      <c r="D1085" s="103"/>
      <c r="E1085" s="110">
        <v>0</v>
      </c>
      <c r="F1085" s="111"/>
      <c r="G1085" s="110">
        <v>0</v>
      </c>
      <c r="H1085" s="112"/>
      <c r="I1085" s="110">
        <v>0</v>
      </c>
      <c r="J1085" s="111"/>
      <c r="K1085" s="113">
        <f t="shared" si="16"/>
        <v>0</v>
      </c>
      <c r="L1085" s="73"/>
      <c r="M1085" s="73"/>
    </row>
    <row r="1086" spans="2:13" ht="21.75" customHeight="1" outlineLevel="1">
      <c r="B1086" s="73"/>
      <c r="C1086" s="90" t="s">
        <v>467</v>
      </c>
      <c r="D1086" s="103"/>
      <c r="E1086" s="110">
        <v>0</v>
      </c>
      <c r="F1086" s="114"/>
      <c r="G1086" s="110">
        <v>0</v>
      </c>
      <c r="H1086" s="112"/>
      <c r="I1086" s="110">
        <v>0</v>
      </c>
      <c r="J1086" s="111"/>
      <c r="K1086" s="113">
        <f t="shared" si="16"/>
        <v>0</v>
      </c>
      <c r="L1086" s="73"/>
      <c r="M1086" s="73"/>
    </row>
    <row r="1087" spans="2:13" ht="21.75" customHeight="1" outlineLevel="1">
      <c r="B1087" s="73"/>
      <c r="C1087" s="90" t="s">
        <v>468</v>
      </c>
      <c r="D1087" s="103"/>
      <c r="E1087" s="110">
        <v>0</v>
      </c>
      <c r="F1087" s="114"/>
      <c r="G1087" s="110">
        <v>0</v>
      </c>
      <c r="H1087" s="112"/>
      <c r="I1087" s="110">
        <v>0</v>
      </c>
      <c r="J1087" s="111"/>
      <c r="K1087" s="113">
        <f t="shared" si="16"/>
        <v>0</v>
      </c>
      <c r="L1087" s="73"/>
      <c r="M1087" s="73"/>
    </row>
    <row r="1088" spans="2:13" ht="21.75" customHeight="1" outlineLevel="1">
      <c r="B1088" s="73"/>
      <c r="C1088" s="90" t="s">
        <v>469</v>
      </c>
      <c r="D1088" s="103"/>
      <c r="E1088" s="110">
        <v>0</v>
      </c>
      <c r="F1088" s="114"/>
      <c r="G1088" s="110">
        <v>0</v>
      </c>
      <c r="H1088" s="112"/>
      <c r="I1088" s="110">
        <v>0</v>
      </c>
      <c r="J1088" s="111"/>
      <c r="K1088" s="113">
        <f t="shared" si="16"/>
        <v>0</v>
      </c>
      <c r="L1088" s="73"/>
      <c r="M1088" s="73"/>
    </row>
    <row r="1089" spans="2:13" ht="21" customHeight="1" outlineLevel="1">
      <c r="B1089" s="73"/>
      <c r="C1089" s="115" t="s">
        <v>470</v>
      </c>
      <c r="D1089" s="103"/>
      <c r="E1089" s="110">
        <v>0</v>
      </c>
      <c r="F1089" s="114"/>
      <c r="G1089" s="110">
        <v>0</v>
      </c>
      <c r="H1089" s="112"/>
      <c r="I1089" s="110">
        <v>0</v>
      </c>
      <c r="J1089" s="111"/>
      <c r="K1089" s="113">
        <f t="shared" si="16"/>
        <v>0</v>
      </c>
      <c r="L1089" s="116"/>
      <c r="M1089" s="73"/>
    </row>
    <row r="1090" spans="2:13" ht="21" customHeight="1" outlineLevel="1">
      <c r="B1090" s="73"/>
      <c r="C1090" s="115" t="s">
        <v>471</v>
      </c>
      <c r="D1090" s="103"/>
      <c r="E1090" s="110">
        <v>0</v>
      </c>
      <c r="F1090" s="114"/>
      <c r="G1090" s="110">
        <v>0</v>
      </c>
      <c r="H1090" s="112"/>
      <c r="I1090" s="110">
        <v>0</v>
      </c>
      <c r="J1090" s="111"/>
      <c r="K1090" s="113">
        <f t="shared" si="16"/>
        <v>0</v>
      </c>
      <c r="L1090" s="116"/>
      <c r="M1090" s="73"/>
    </row>
    <row r="1091" spans="2:13" ht="21" customHeight="1" outlineLevel="1">
      <c r="B1091" s="73"/>
      <c r="C1091" s="115" t="s">
        <v>472</v>
      </c>
      <c r="D1091" s="103"/>
      <c r="E1091" s="110">
        <v>0</v>
      </c>
      <c r="F1091" s="114"/>
      <c r="G1091" s="110">
        <v>0</v>
      </c>
      <c r="H1091" s="112"/>
      <c r="I1091" s="110">
        <v>0</v>
      </c>
      <c r="J1091" s="111"/>
      <c r="K1091" s="113">
        <f t="shared" si="16"/>
        <v>0</v>
      </c>
      <c r="L1091" s="116"/>
      <c r="M1091" s="73"/>
    </row>
    <row r="1092" spans="2:13" ht="21" customHeight="1" outlineLevel="1">
      <c r="B1092" s="73"/>
      <c r="C1092" s="115" t="s">
        <v>473</v>
      </c>
      <c r="D1092" s="103"/>
      <c r="E1092" s="110">
        <v>0</v>
      </c>
      <c r="F1092" s="114"/>
      <c r="G1092" s="110">
        <v>0</v>
      </c>
      <c r="H1092" s="112"/>
      <c r="I1092" s="110">
        <v>0</v>
      </c>
      <c r="J1092" s="111"/>
      <c r="K1092" s="113">
        <f t="shared" si="16"/>
        <v>0</v>
      </c>
      <c r="L1092" s="116"/>
      <c r="M1092" s="73"/>
    </row>
    <row r="1093" spans="2:13" ht="21" customHeight="1" outlineLevel="1">
      <c r="B1093" s="73"/>
      <c r="C1093" s="115" t="s">
        <v>474</v>
      </c>
      <c r="D1093" s="103"/>
      <c r="E1093" s="110">
        <v>0</v>
      </c>
      <c r="F1093" s="114"/>
      <c r="G1093" s="110">
        <v>0</v>
      </c>
      <c r="H1093" s="112"/>
      <c r="I1093" s="110">
        <v>0</v>
      </c>
      <c r="J1093" s="111"/>
      <c r="K1093" s="113">
        <f t="shared" si="16"/>
        <v>0</v>
      </c>
      <c r="L1093" s="116"/>
      <c r="M1093" s="73"/>
    </row>
    <row r="1094" spans="2:13" ht="21" customHeight="1" outlineLevel="1">
      <c r="B1094" s="73"/>
      <c r="C1094" s="115" t="s">
        <v>475</v>
      </c>
      <c r="D1094" s="103"/>
      <c r="E1094" s="110">
        <v>0</v>
      </c>
      <c r="F1094" s="114"/>
      <c r="G1094" s="110">
        <v>0</v>
      </c>
      <c r="H1094" s="112"/>
      <c r="I1094" s="110">
        <v>0</v>
      </c>
      <c r="J1094" s="111"/>
      <c r="K1094" s="113">
        <f t="shared" si="16"/>
        <v>0</v>
      </c>
      <c r="L1094" s="116"/>
      <c r="M1094" s="73"/>
    </row>
    <row r="1095" spans="2:13" ht="21" customHeight="1" outlineLevel="1">
      <c r="B1095" s="73"/>
      <c r="C1095" s="115" t="s">
        <v>476</v>
      </c>
      <c r="D1095" s="103"/>
      <c r="E1095" s="110">
        <v>0</v>
      </c>
      <c r="F1095" s="114"/>
      <c r="G1095" s="110">
        <v>0</v>
      </c>
      <c r="H1095" s="112"/>
      <c r="I1095" s="110">
        <v>0</v>
      </c>
      <c r="J1095" s="111"/>
      <c r="K1095" s="113">
        <f t="shared" si="16"/>
        <v>0</v>
      </c>
      <c r="L1095" s="116"/>
      <c r="M1095" s="73"/>
    </row>
    <row r="1096" spans="2:13" ht="21" customHeight="1" outlineLevel="1">
      <c r="B1096" s="73"/>
      <c r="C1096" s="115" t="s">
        <v>477</v>
      </c>
      <c r="D1096" s="103"/>
      <c r="E1096" s="110">
        <v>0</v>
      </c>
      <c r="F1096" s="114"/>
      <c r="G1096" s="110">
        <v>0</v>
      </c>
      <c r="H1096" s="112"/>
      <c r="I1096" s="110">
        <v>0</v>
      </c>
      <c r="J1096" s="111"/>
      <c r="K1096" s="113">
        <f t="shared" si="16"/>
        <v>0</v>
      </c>
      <c r="L1096" s="116"/>
      <c r="M1096" s="73"/>
    </row>
    <row r="1097" spans="2:13" ht="21" customHeight="1" outlineLevel="1">
      <c r="B1097" s="73"/>
      <c r="C1097" s="115" t="s">
        <v>478</v>
      </c>
      <c r="D1097" s="103"/>
      <c r="E1097" s="110">
        <v>0</v>
      </c>
      <c r="F1097" s="114"/>
      <c r="G1097" s="110">
        <v>0</v>
      </c>
      <c r="H1097" s="112"/>
      <c r="I1097" s="110">
        <v>0</v>
      </c>
      <c r="J1097" s="111"/>
      <c r="K1097" s="113">
        <f t="shared" si="16"/>
        <v>0</v>
      </c>
      <c r="L1097" s="116"/>
      <c r="M1097" s="73"/>
    </row>
    <row r="1098" spans="2:13" ht="21" customHeight="1" outlineLevel="1">
      <c r="B1098" s="73"/>
      <c r="C1098" s="115" t="s">
        <v>479</v>
      </c>
      <c r="D1098" s="103"/>
      <c r="E1098" s="110">
        <v>0</v>
      </c>
      <c r="F1098" s="114"/>
      <c r="G1098" s="110">
        <v>0</v>
      </c>
      <c r="H1098" s="112"/>
      <c r="I1098" s="110">
        <v>0</v>
      </c>
      <c r="J1098" s="111"/>
      <c r="K1098" s="113">
        <f t="shared" si="16"/>
        <v>0</v>
      </c>
      <c r="L1098" s="116"/>
      <c r="M1098" s="73"/>
    </row>
    <row r="1099" spans="2:13" ht="21.75" customHeight="1" outlineLevel="1">
      <c r="B1099" s="73"/>
      <c r="C1099" s="90" t="s">
        <v>480</v>
      </c>
      <c r="D1099" s="103"/>
      <c r="E1099" s="117">
        <f>SUM(E1080:E1098)</f>
        <v>0</v>
      </c>
      <c r="F1099" s="111"/>
      <c r="G1099" s="117">
        <f>SUM(G1080:G1098)</f>
        <v>0</v>
      </c>
      <c r="H1099" s="112"/>
      <c r="I1099" s="117">
        <f>SUM(I1080:I1098)</f>
        <v>0</v>
      </c>
      <c r="J1099" s="111"/>
      <c r="K1099" s="117">
        <f>SUM(K1080:K1098)</f>
        <v>0</v>
      </c>
      <c r="L1099" s="89"/>
      <c r="M1099" s="73"/>
    </row>
    <row r="1100" spans="2:13" ht="21" customHeight="1" outlineLevel="1">
      <c r="B1100" s="73"/>
      <c r="C1100" s="109"/>
      <c r="D1100" s="103"/>
      <c r="E1100" s="73"/>
      <c r="F1100" s="73"/>
      <c r="G1100" s="73"/>
      <c r="H1100" s="73"/>
      <c r="I1100" s="73"/>
      <c r="J1100" s="73"/>
      <c r="K1100" s="73"/>
      <c r="L1100" s="89"/>
      <c r="M1100" s="73"/>
    </row>
    <row r="1101" spans="2:13" ht="21" customHeight="1" outlineLevel="1">
      <c r="B1101" s="73"/>
      <c r="C1101" s="73"/>
      <c r="D1101" s="73"/>
      <c r="E1101" s="100">
        <v>2024</v>
      </c>
      <c r="F1101" s="101"/>
      <c r="G1101" s="100">
        <v>2025</v>
      </c>
      <c r="H1101" s="101"/>
      <c r="I1101" s="100">
        <v>2026</v>
      </c>
      <c r="J1101" s="102"/>
      <c r="K1101" s="100" t="s">
        <v>407</v>
      </c>
      <c r="L1101" s="89"/>
      <c r="M1101" s="73"/>
    </row>
    <row r="1102" spans="2:13" ht="21" customHeight="1" outlineLevel="1">
      <c r="B1102" s="73"/>
      <c r="C1102" s="95" t="s">
        <v>481</v>
      </c>
      <c r="D1102" s="103"/>
      <c r="E1102" s="110">
        <v>0</v>
      </c>
      <c r="F1102" s="111"/>
      <c r="G1102" s="110">
        <v>0</v>
      </c>
      <c r="H1102" s="112"/>
      <c r="I1102" s="110">
        <v>0</v>
      </c>
      <c r="J1102" s="111"/>
      <c r="K1102" s="113">
        <f t="shared" ref="K1102:K1110" si="17">E1102+G1102+I1102</f>
        <v>0</v>
      </c>
      <c r="L1102" s="89"/>
      <c r="M1102" s="73"/>
    </row>
    <row r="1103" spans="2:13" ht="21" customHeight="1" outlineLevel="1">
      <c r="B1103" s="73"/>
      <c r="C1103" s="90" t="s">
        <v>482</v>
      </c>
      <c r="D1103" s="103"/>
      <c r="E1103" s="110">
        <v>0</v>
      </c>
      <c r="F1103" s="114"/>
      <c r="G1103" s="110">
        <v>0</v>
      </c>
      <c r="H1103" s="112"/>
      <c r="I1103" s="110">
        <v>0</v>
      </c>
      <c r="J1103" s="111"/>
      <c r="K1103" s="113">
        <f t="shared" si="17"/>
        <v>0</v>
      </c>
      <c r="L1103" s="89"/>
      <c r="M1103" s="73"/>
    </row>
    <row r="1104" spans="2:13" ht="21" customHeight="1" outlineLevel="1">
      <c r="B1104" s="73"/>
      <c r="C1104" s="90" t="s">
        <v>483</v>
      </c>
      <c r="D1104" s="103"/>
      <c r="E1104" s="110">
        <v>0</v>
      </c>
      <c r="F1104" s="114"/>
      <c r="G1104" s="110">
        <v>0</v>
      </c>
      <c r="H1104" s="112"/>
      <c r="I1104" s="110">
        <v>0</v>
      </c>
      <c r="J1104" s="111"/>
      <c r="K1104" s="113">
        <f t="shared" si="17"/>
        <v>0</v>
      </c>
      <c r="L1104" s="73"/>
      <c r="M1104" s="73"/>
    </row>
    <row r="1105" spans="2:13" ht="21" customHeight="1" outlineLevel="1">
      <c r="B1105" s="73"/>
      <c r="C1105" s="90" t="s">
        <v>484</v>
      </c>
      <c r="D1105" s="103"/>
      <c r="E1105" s="110">
        <v>0</v>
      </c>
      <c r="F1105" s="111"/>
      <c r="G1105" s="110">
        <v>0</v>
      </c>
      <c r="H1105" s="112"/>
      <c r="I1105" s="110">
        <v>0</v>
      </c>
      <c r="J1105" s="111"/>
      <c r="K1105" s="113">
        <f t="shared" si="17"/>
        <v>0</v>
      </c>
      <c r="L1105" s="89"/>
      <c r="M1105" s="73"/>
    </row>
    <row r="1106" spans="2:13" ht="21" customHeight="1" outlineLevel="1">
      <c r="B1106" s="73"/>
      <c r="C1106" s="90" t="s">
        <v>485</v>
      </c>
      <c r="D1106" s="103"/>
      <c r="E1106" s="110">
        <v>0</v>
      </c>
      <c r="F1106" s="114"/>
      <c r="G1106" s="110">
        <v>0</v>
      </c>
      <c r="H1106" s="112"/>
      <c r="I1106" s="110">
        <v>0</v>
      </c>
      <c r="J1106" s="111"/>
      <c r="K1106" s="113">
        <f t="shared" si="17"/>
        <v>0</v>
      </c>
      <c r="L1106" s="116"/>
      <c r="M1106" s="73"/>
    </row>
    <row r="1107" spans="2:13" ht="21" customHeight="1" outlineLevel="1">
      <c r="B1107" s="73"/>
      <c r="C1107" s="90" t="s">
        <v>486</v>
      </c>
      <c r="D1107" s="103"/>
      <c r="E1107" s="110">
        <v>0</v>
      </c>
      <c r="F1107" s="114"/>
      <c r="G1107" s="110">
        <v>0</v>
      </c>
      <c r="H1107" s="112"/>
      <c r="I1107" s="110">
        <v>0</v>
      </c>
      <c r="J1107" s="111"/>
      <c r="K1107" s="113">
        <f t="shared" si="17"/>
        <v>0</v>
      </c>
      <c r="L1107" s="116"/>
      <c r="M1107" s="73"/>
    </row>
    <row r="1108" spans="2:13" ht="21" customHeight="1" outlineLevel="1">
      <c r="B1108" s="73"/>
      <c r="C1108" s="90" t="s">
        <v>487</v>
      </c>
      <c r="D1108" s="103"/>
      <c r="E1108" s="110">
        <v>0</v>
      </c>
      <c r="F1108" s="114"/>
      <c r="G1108" s="110">
        <v>0</v>
      </c>
      <c r="H1108" s="112"/>
      <c r="I1108" s="110">
        <v>0</v>
      </c>
      <c r="J1108" s="111"/>
      <c r="K1108" s="113">
        <f t="shared" si="17"/>
        <v>0</v>
      </c>
      <c r="L1108" s="116"/>
      <c r="M1108" s="73"/>
    </row>
    <row r="1109" spans="2:13" ht="21" customHeight="1" outlineLevel="1">
      <c r="B1109" s="73"/>
      <c r="C1109" s="90" t="s">
        <v>488</v>
      </c>
      <c r="D1109" s="103"/>
      <c r="E1109" s="110">
        <v>0</v>
      </c>
      <c r="F1109" s="114"/>
      <c r="G1109" s="110">
        <v>0</v>
      </c>
      <c r="H1109" s="112"/>
      <c r="I1109" s="110">
        <v>0</v>
      </c>
      <c r="J1109" s="111"/>
      <c r="K1109" s="113">
        <f t="shared" si="17"/>
        <v>0</v>
      </c>
      <c r="L1109" s="116"/>
      <c r="M1109" s="73"/>
    </row>
    <row r="1110" spans="2:13" ht="21.75" customHeight="1" outlineLevel="1">
      <c r="B1110" s="73"/>
      <c r="C1110" s="90" t="s">
        <v>480</v>
      </c>
      <c r="D1110" s="103"/>
      <c r="E1110" s="117">
        <f>SUM(E1102:E1109)</f>
        <v>0</v>
      </c>
      <c r="F1110" s="111"/>
      <c r="G1110" s="117">
        <f>SUM(G1102:G1109)</f>
        <v>0</v>
      </c>
      <c r="H1110" s="112"/>
      <c r="I1110" s="117">
        <f>SUM(I1102:I1109)</f>
        <v>0</v>
      </c>
      <c r="J1110" s="111"/>
      <c r="K1110" s="117">
        <f t="shared" si="17"/>
        <v>0</v>
      </c>
      <c r="L1110" s="89"/>
      <c r="M1110" s="73"/>
    </row>
    <row r="1111" spans="2:13" ht="21" customHeight="1" outlineLevel="1">
      <c r="B1111" s="73"/>
      <c r="C1111" s="89"/>
      <c r="D1111" s="103"/>
      <c r="E1111" s="89"/>
      <c r="F1111" s="89"/>
      <c r="G1111" s="89"/>
      <c r="H1111" s="89"/>
      <c r="I1111" s="89"/>
      <c r="J1111" s="89"/>
      <c r="K1111" s="89"/>
      <c r="L1111" s="89"/>
      <c r="M1111" s="73"/>
    </row>
    <row r="1112" spans="2:13" ht="36" outlineLevel="1">
      <c r="B1112" s="73"/>
      <c r="C1112" s="93" t="s">
        <v>490</v>
      </c>
      <c r="D1112" s="89"/>
      <c r="E1112" s="93" t="str">
        <f>IF(K1083&gt;0,"Si","No")</f>
        <v>No</v>
      </c>
      <c r="F1112" s="89"/>
      <c r="G1112" s="89"/>
      <c r="H1112" s="89"/>
      <c r="I1112" s="89"/>
      <c r="J1112" s="89"/>
      <c r="K1112" s="89"/>
      <c r="L1112" s="89"/>
      <c r="M1112" s="73"/>
    </row>
    <row r="1113" spans="2:13" ht="36" outlineLevel="1">
      <c r="B1113" s="73"/>
      <c r="C1113" s="93" t="s">
        <v>491</v>
      </c>
      <c r="D1113" s="89"/>
      <c r="E1113" s="93" t="str">
        <f>IF(K1084&gt;0,"Si","No")</f>
        <v>No</v>
      </c>
      <c r="F1113" s="89"/>
      <c r="G1113" s="89"/>
      <c r="H1113" s="89"/>
      <c r="I1113" s="89"/>
      <c r="J1113" s="89"/>
      <c r="K1113" s="89"/>
      <c r="L1113" s="89"/>
      <c r="M1113" s="73"/>
    </row>
    <row r="1114" spans="2:13" ht="21" customHeight="1" outlineLevel="1">
      <c r="B1114" s="73"/>
      <c r="C1114" s="89"/>
      <c r="D1114" s="89"/>
      <c r="E1114" s="89"/>
      <c r="F1114" s="89"/>
      <c r="G1114" s="73"/>
      <c r="H1114" s="73"/>
      <c r="I1114" s="73"/>
      <c r="J1114" s="89"/>
      <c r="K1114" s="73"/>
      <c r="L1114" s="89"/>
      <c r="M1114" s="73"/>
    </row>
    <row r="1115" spans="2:13" ht="20.25" outlineLevel="1">
      <c r="B1115" s="73"/>
      <c r="C1115" s="86" t="s">
        <v>492</v>
      </c>
      <c r="D1115" s="73"/>
      <c r="E1115" s="98"/>
      <c r="F1115" s="99"/>
      <c r="G1115" s="99"/>
      <c r="H1115" s="99"/>
      <c r="I1115" s="99"/>
      <c r="J1115" s="99"/>
      <c r="K1115" s="99"/>
      <c r="L1115" s="89"/>
      <c r="M1115" s="73"/>
    </row>
    <row r="1116" spans="2:13" ht="21" customHeight="1" outlineLevel="1">
      <c r="B1116" s="73"/>
      <c r="C1116" s="73"/>
      <c r="D1116" s="73"/>
      <c r="E1116" s="100"/>
      <c r="F1116" s="101"/>
      <c r="G1116" s="100"/>
      <c r="H1116" s="101"/>
      <c r="I1116" s="100"/>
      <c r="J1116" s="102"/>
      <c r="K1116" s="100"/>
      <c r="L1116" s="89"/>
      <c r="M1116" s="73"/>
    </row>
    <row r="1117" spans="2:13" ht="21" customHeight="1" outlineLevel="1">
      <c r="B1117" s="73"/>
      <c r="C1117" s="73"/>
      <c r="D1117" s="73"/>
      <c r="E1117" s="100">
        <v>2024</v>
      </c>
      <c r="F1117" s="101"/>
      <c r="G1117" s="100">
        <v>2025</v>
      </c>
      <c r="H1117" s="101"/>
      <c r="I1117" s="100">
        <v>2026</v>
      </c>
      <c r="J1117" s="102"/>
      <c r="K1117" s="100" t="s">
        <v>407</v>
      </c>
      <c r="L1117" s="89"/>
      <c r="M1117" s="73"/>
    </row>
    <row r="1118" spans="2:13" ht="21" customHeight="1" outlineLevel="1">
      <c r="B1118" s="73"/>
      <c r="C1118" s="95" t="s">
        <v>493</v>
      </c>
      <c r="D1118" s="103"/>
      <c r="E1118" s="110"/>
      <c r="F1118" s="111"/>
      <c r="G1118" s="110"/>
      <c r="H1118" s="119"/>
      <c r="I1118" s="110"/>
      <c r="J1118" s="111"/>
      <c r="K1118" s="113" t="s">
        <v>495</v>
      </c>
      <c r="L1118" s="89"/>
      <c r="M1118" s="73"/>
    </row>
    <row r="1119" spans="2:13" ht="21" customHeight="1" outlineLevel="1">
      <c r="B1119" s="73"/>
      <c r="C1119" s="95" t="s">
        <v>496</v>
      </c>
      <c r="D1119" s="103"/>
      <c r="E1119" s="110"/>
      <c r="F1119" s="111"/>
      <c r="G1119" s="110"/>
      <c r="H1119" s="119"/>
      <c r="I1119" s="110"/>
      <c r="J1119" s="111"/>
      <c r="K1119" s="113" t="s">
        <v>495</v>
      </c>
      <c r="L1119" s="89"/>
      <c r="M1119" s="73"/>
    </row>
    <row r="1120" spans="2:13" ht="21" customHeight="1" outlineLevel="1">
      <c r="B1120" s="73"/>
      <c r="C1120" s="90" t="s">
        <v>498</v>
      </c>
      <c r="D1120" s="103"/>
      <c r="E1120" s="120">
        <v>0</v>
      </c>
      <c r="F1120" s="121"/>
      <c r="G1120" s="120">
        <v>0</v>
      </c>
      <c r="H1120" s="122"/>
      <c r="I1120" s="120">
        <v>0</v>
      </c>
      <c r="J1120" s="123"/>
      <c r="K1120" s="124">
        <f>E1120+G1120+I1120</f>
        <v>0</v>
      </c>
      <c r="L1120" s="73"/>
      <c r="M1120" s="73"/>
    </row>
    <row r="1121" spans="2:13" ht="21" customHeight="1" outlineLevel="1">
      <c r="B1121" s="73"/>
      <c r="C1121" s="90" t="s">
        <v>499</v>
      </c>
      <c r="D1121" s="103"/>
      <c r="E1121" s="110"/>
      <c r="F1121" s="111"/>
      <c r="G1121" s="110"/>
      <c r="H1121" s="119"/>
      <c r="I1121" s="110"/>
      <c r="J1121" s="111"/>
      <c r="K1121" s="113" t="s">
        <v>495</v>
      </c>
      <c r="L1121" s="89"/>
      <c r="M1121" s="73"/>
    </row>
    <row r="1122" spans="2:13" ht="21" customHeight="1" outlineLevel="1">
      <c r="B1122" s="73"/>
      <c r="C1122" s="90" t="s">
        <v>500</v>
      </c>
      <c r="D1122" s="103"/>
      <c r="E1122" s="105"/>
      <c r="F1122" s="125"/>
      <c r="G1122" s="105"/>
      <c r="H1122" s="126"/>
      <c r="I1122" s="105"/>
      <c r="J1122" s="111"/>
      <c r="K1122" s="113" t="s">
        <v>495</v>
      </c>
      <c r="L1122" s="116"/>
      <c r="M1122" s="73"/>
    </row>
    <row r="1123" spans="2:13" outlineLevel="1">
      <c r="B1123" s="73"/>
      <c r="C1123" s="90" t="s">
        <v>501</v>
      </c>
      <c r="D1123" s="103"/>
      <c r="E1123" s="127"/>
      <c r="F1123" s="125"/>
      <c r="G1123" s="105"/>
      <c r="H1123" s="126"/>
      <c r="I1123" s="105"/>
      <c r="J1123" s="111"/>
      <c r="K1123" s="113" t="s">
        <v>495</v>
      </c>
      <c r="L1123" s="116"/>
      <c r="M1123" s="73"/>
    </row>
    <row r="1124" spans="2:13" ht="21" customHeight="1" outlineLevel="1">
      <c r="B1124" s="73"/>
      <c r="C1124" s="90" t="s">
        <v>503</v>
      </c>
      <c r="D1124" s="103"/>
      <c r="E1124" s="105"/>
      <c r="F1124" s="125"/>
      <c r="G1124" s="105"/>
      <c r="H1124" s="126"/>
      <c r="I1124" s="105"/>
      <c r="J1124" s="111"/>
      <c r="K1124" s="124" t="s">
        <v>495</v>
      </c>
      <c r="L1124" s="89"/>
      <c r="M1124" s="73"/>
    </row>
    <row r="1125" spans="2:13" ht="21" customHeight="1" outlineLevel="1">
      <c r="B1125" s="73"/>
      <c r="C1125" s="90" t="s">
        <v>504</v>
      </c>
      <c r="D1125" s="103"/>
      <c r="E1125" s="110"/>
      <c r="F1125" s="111"/>
      <c r="G1125" s="110"/>
      <c r="H1125" s="119"/>
      <c r="I1125" s="110"/>
      <c r="J1125" s="111"/>
      <c r="K1125" s="113" t="s">
        <v>495</v>
      </c>
      <c r="L1125" s="89"/>
      <c r="M1125" s="73"/>
    </row>
    <row r="1126" spans="2:13" ht="21.75" customHeight="1" outlineLevel="1">
      <c r="B1126" s="73"/>
      <c r="C1126" s="90" t="s">
        <v>506</v>
      </c>
      <c r="D1126" s="103"/>
      <c r="E1126" s="120">
        <v>0</v>
      </c>
      <c r="F1126" s="121"/>
      <c r="G1126" s="120">
        <v>0</v>
      </c>
      <c r="H1126" s="122"/>
      <c r="I1126" s="120">
        <v>0</v>
      </c>
      <c r="J1126" s="123"/>
      <c r="K1126" s="124">
        <f>E1126+G1126+I1126</f>
        <v>0</v>
      </c>
      <c r="L1126" s="73"/>
      <c r="M1126" s="73"/>
    </row>
    <row r="1127" spans="2:13" ht="21.75" customHeight="1" outlineLevel="1">
      <c r="B1127" s="73"/>
      <c r="C1127" s="90" t="s">
        <v>507</v>
      </c>
      <c r="D1127" s="103"/>
      <c r="E1127" s="128">
        <v>0</v>
      </c>
      <c r="F1127" s="129"/>
      <c r="G1127" s="128">
        <v>0</v>
      </c>
      <c r="H1127" s="142"/>
      <c r="I1127" s="128">
        <v>0</v>
      </c>
      <c r="J1127" s="130"/>
      <c r="K1127" s="131">
        <f>E1127+G1127+I1127</f>
        <v>0</v>
      </c>
      <c r="L1127" s="89"/>
      <c r="M1127" s="73"/>
    </row>
    <row r="1128" spans="2:13" ht="21" customHeight="1" outlineLevel="1">
      <c r="B1128" s="73"/>
      <c r="C1128" s="109"/>
      <c r="D1128" s="103"/>
      <c r="E1128" s="130"/>
      <c r="F1128" s="130"/>
      <c r="G1128" s="130"/>
      <c r="H1128" s="132"/>
      <c r="I1128" s="130"/>
      <c r="J1128" s="130"/>
      <c r="K1128" s="130"/>
      <c r="L1128" s="89"/>
      <c r="M1128" s="73"/>
    </row>
    <row r="1129" spans="2:13" ht="21" customHeight="1" outlineLevel="1">
      <c r="B1129" s="73"/>
      <c r="C1129" s="109"/>
      <c r="D1129" s="103"/>
      <c r="E1129" s="98"/>
      <c r="F1129" s="73"/>
      <c r="G1129" s="73"/>
      <c r="H1129" s="73"/>
      <c r="I1129" s="73"/>
      <c r="J1129" s="73"/>
      <c r="K1129" s="73"/>
      <c r="L1129" s="89"/>
      <c r="M1129" s="73"/>
    </row>
    <row r="1130" spans="2:13" ht="21" customHeight="1" outlineLevel="1">
      <c r="B1130" s="73"/>
      <c r="C1130" s="86" t="s">
        <v>508</v>
      </c>
      <c r="D1130" s="116"/>
      <c r="E1130" s="116"/>
      <c r="F1130" s="116"/>
      <c r="G1130" s="73"/>
      <c r="H1130" s="73"/>
      <c r="I1130" s="73"/>
      <c r="J1130" s="116"/>
      <c r="K1130" s="73"/>
      <c r="L1130" s="116"/>
      <c r="M1130" s="73"/>
    </row>
    <row r="1131" spans="2:13" ht="21" customHeight="1" outlineLevel="1">
      <c r="B1131" s="73"/>
      <c r="C1131" s="89"/>
      <c r="D1131" s="89"/>
      <c r="E1131" s="89"/>
      <c r="F1131" s="89"/>
      <c r="G1131" s="73"/>
      <c r="H1131" s="73"/>
      <c r="I1131" s="73"/>
      <c r="J1131" s="89"/>
      <c r="K1131" s="73"/>
      <c r="L1131" s="89"/>
      <c r="M1131" s="73"/>
    </row>
    <row r="1132" spans="2:13" ht="21" customHeight="1" outlineLevel="1">
      <c r="B1132" s="73"/>
      <c r="C1132" s="133" t="s">
        <v>509</v>
      </c>
      <c r="D1132" s="89"/>
      <c r="E1132" s="89"/>
      <c r="F1132" s="89"/>
      <c r="G1132" s="73"/>
      <c r="H1132" s="73"/>
      <c r="I1132" s="73"/>
      <c r="J1132" s="73"/>
      <c r="K1132" s="73"/>
      <c r="L1132" s="89"/>
      <c r="M1132" s="73"/>
    </row>
    <row r="1133" spans="2:13" ht="21" customHeight="1" outlineLevel="1">
      <c r="B1133" s="73"/>
      <c r="C1133" s="89"/>
      <c r="D1133" s="89"/>
      <c r="E1133" s="89"/>
      <c r="F1133" s="89"/>
      <c r="G1133" s="73"/>
      <c r="H1133" s="73"/>
      <c r="I1133" s="73"/>
      <c r="J1133" s="89"/>
      <c r="K1133" s="73"/>
      <c r="L1133" s="89"/>
      <c r="M1133" s="73"/>
    </row>
    <row r="1134" spans="2:13" ht="21" customHeight="1" outlineLevel="1">
      <c r="B1134" s="73"/>
      <c r="C1134" s="481"/>
      <c r="D1134" s="481"/>
      <c r="E1134" s="481"/>
      <c r="F1134" s="481"/>
      <c r="G1134" s="481"/>
      <c r="H1134" s="481"/>
      <c r="I1134" s="481"/>
      <c r="J1134" s="481"/>
      <c r="K1134" s="481"/>
      <c r="L1134" s="89"/>
      <c r="M1134" s="73"/>
    </row>
    <row r="1135" spans="2:13" ht="21" customHeight="1" outlineLevel="1">
      <c r="B1135" s="73"/>
      <c r="C1135" s="481"/>
      <c r="D1135" s="481"/>
      <c r="E1135" s="481"/>
      <c r="F1135" s="481"/>
      <c r="G1135" s="481"/>
      <c r="H1135" s="481"/>
      <c r="I1135" s="481"/>
      <c r="J1135" s="481"/>
      <c r="K1135" s="481"/>
      <c r="L1135" s="73"/>
      <c r="M1135" s="73"/>
    </row>
    <row r="1136" spans="2:13" ht="21" customHeight="1" outlineLevel="1">
      <c r="B1136" s="73"/>
      <c r="C1136" s="481"/>
      <c r="D1136" s="481"/>
      <c r="E1136" s="481"/>
      <c r="F1136" s="481"/>
      <c r="G1136" s="481"/>
      <c r="H1136" s="481"/>
      <c r="I1136" s="481"/>
      <c r="J1136" s="481"/>
      <c r="K1136" s="481"/>
      <c r="L1136" s="73"/>
      <c r="M1136" s="73"/>
    </row>
    <row r="1137" spans="2:13" ht="21" customHeight="1" outlineLevel="1">
      <c r="B1137" s="73"/>
      <c r="C1137" s="481"/>
      <c r="D1137" s="481"/>
      <c r="E1137" s="481"/>
      <c r="F1137" s="481"/>
      <c r="G1137" s="481"/>
      <c r="H1137" s="481"/>
      <c r="I1137" s="481"/>
      <c r="J1137" s="481"/>
      <c r="K1137" s="481"/>
      <c r="L1137" s="73"/>
      <c r="M1137" s="73"/>
    </row>
    <row r="1138" spans="2:13" ht="21" customHeight="1" outlineLevel="1">
      <c r="B1138" s="73"/>
      <c r="C1138" s="481"/>
      <c r="D1138" s="481"/>
      <c r="E1138" s="481"/>
      <c r="F1138" s="481"/>
      <c r="G1138" s="481"/>
      <c r="H1138" s="481"/>
      <c r="I1138" s="481"/>
      <c r="J1138" s="481"/>
      <c r="K1138" s="481"/>
      <c r="L1138" s="73"/>
      <c r="M1138" s="73"/>
    </row>
    <row r="1139" spans="2:13" ht="21" customHeight="1" outlineLevel="1">
      <c r="B1139" s="73"/>
      <c r="C1139" s="481"/>
      <c r="D1139" s="481"/>
      <c r="E1139" s="481"/>
      <c r="F1139" s="481"/>
      <c r="G1139" s="481"/>
      <c r="H1139" s="481"/>
      <c r="I1139" s="481"/>
      <c r="J1139" s="481"/>
      <c r="K1139" s="481"/>
      <c r="L1139" s="73"/>
      <c r="M1139" s="73"/>
    </row>
    <row r="1140" spans="2:13" ht="21" customHeight="1" outlineLevel="1">
      <c r="B1140" s="73"/>
      <c r="C1140" s="481"/>
      <c r="D1140" s="481"/>
      <c r="E1140" s="481"/>
      <c r="F1140" s="481"/>
      <c r="G1140" s="481"/>
      <c r="H1140" s="481"/>
      <c r="I1140" s="481"/>
      <c r="J1140" s="481"/>
      <c r="K1140" s="481"/>
      <c r="L1140" s="73"/>
      <c r="M1140" s="73"/>
    </row>
    <row r="1141" spans="2:13" ht="21" customHeight="1" outlineLevel="1">
      <c r="B1141" s="73"/>
      <c r="C1141" s="481"/>
      <c r="D1141" s="481"/>
      <c r="E1141" s="481"/>
      <c r="F1141" s="481"/>
      <c r="G1141" s="481"/>
      <c r="H1141" s="481"/>
      <c r="I1141" s="481"/>
      <c r="J1141" s="481"/>
      <c r="K1141" s="481"/>
      <c r="L1141" s="73"/>
      <c r="M1141" s="73"/>
    </row>
    <row r="1142" spans="2:13" ht="21" customHeight="1" outlineLevel="1">
      <c r="B1142" s="73"/>
      <c r="C1142" s="481"/>
      <c r="D1142" s="481"/>
      <c r="E1142" s="481"/>
      <c r="F1142" s="481"/>
      <c r="G1142" s="481"/>
      <c r="H1142" s="481"/>
      <c r="I1142" s="481"/>
      <c r="J1142" s="481"/>
      <c r="K1142" s="481"/>
      <c r="L1142" s="73"/>
      <c r="M1142" s="73"/>
    </row>
    <row r="1143" spans="2:13" ht="21" customHeight="1" outlineLevel="1">
      <c r="B1143" s="73"/>
      <c r="C1143" s="481"/>
      <c r="D1143" s="481"/>
      <c r="E1143" s="481"/>
      <c r="F1143" s="481"/>
      <c r="G1143" s="481"/>
      <c r="H1143" s="481"/>
      <c r="I1143" s="481"/>
      <c r="J1143" s="481"/>
      <c r="K1143" s="481"/>
      <c r="L1143" s="73"/>
      <c r="M1143" s="73"/>
    </row>
    <row r="1144" spans="2:13" ht="21" customHeight="1" outlineLevel="1">
      <c r="B1144" s="73"/>
      <c r="C1144" s="481"/>
      <c r="D1144" s="481"/>
      <c r="E1144" s="481"/>
      <c r="F1144" s="481"/>
      <c r="G1144" s="481"/>
      <c r="H1144" s="481"/>
      <c r="I1144" s="481"/>
      <c r="J1144" s="481"/>
      <c r="K1144" s="481"/>
      <c r="L1144" s="73"/>
      <c r="M1144" s="73"/>
    </row>
    <row r="1145" spans="2:13" ht="21" customHeight="1" outlineLevel="1">
      <c r="B1145" s="73"/>
      <c r="C1145" s="481"/>
      <c r="D1145" s="481"/>
      <c r="E1145" s="481"/>
      <c r="F1145" s="481"/>
      <c r="G1145" s="481"/>
      <c r="H1145" s="481"/>
      <c r="I1145" s="481"/>
      <c r="J1145" s="481"/>
      <c r="K1145" s="481"/>
      <c r="L1145" s="73"/>
      <c r="M1145" s="73"/>
    </row>
    <row r="1146" spans="2:13" ht="21" customHeight="1" outlineLevel="1">
      <c r="B1146" s="73"/>
      <c r="C1146" s="481"/>
      <c r="D1146" s="481"/>
      <c r="E1146" s="481"/>
      <c r="F1146" s="481"/>
      <c r="G1146" s="481"/>
      <c r="H1146" s="481"/>
      <c r="I1146" s="481"/>
      <c r="J1146" s="481"/>
      <c r="K1146" s="481"/>
      <c r="L1146" s="73"/>
      <c r="M1146" s="73"/>
    </row>
    <row r="1147" spans="2:13" ht="21" customHeight="1" outlineLevel="1">
      <c r="B1147" s="73"/>
      <c r="C1147" s="481"/>
      <c r="D1147" s="481"/>
      <c r="E1147" s="481"/>
      <c r="F1147" s="481"/>
      <c r="G1147" s="481"/>
      <c r="H1147" s="481"/>
      <c r="I1147" s="481"/>
      <c r="J1147" s="481"/>
      <c r="K1147" s="481"/>
      <c r="L1147" s="73"/>
      <c r="M1147" s="73"/>
    </row>
    <row r="1148" spans="2:13" ht="21" customHeight="1" outlineLevel="1">
      <c r="B1148" s="73"/>
      <c r="C1148" s="481"/>
      <c r="D1148" s="481"/>
      <c r="E1148" s="481"/>
      <c r="F1148" s="481"/>
      <c r="G1148" s="481"/>
      <c r="H1148" s="481"/>
      <c r="I1148" s="481"/>
      <c r="J1148" s="481"/>
      <c r="K1148" s="481"/>
      <c r="L1148" s="73"/>
      <c r="M1148" s="73"/>
    </row>
    <row r="1149" spans="2:13" ht="21" customHeight="1" outlineLevel="1">
      <c r="B1149" s="73"/>
      <c r="C1149" s="481"/>
      <c r="D1149" s="481"/>
      <c r="E1149" s="481"/>
      <c r="F1149" s="481"/>
      <c r="G1149" s="481"/>
      <c r="H1149" s="481"/>
      <c r="I1149" s="481"/>
      <c r="J1149" s="481"/>
      <c r="K1149" s="481"/>
      <c r="L1149" s="73"/>
      <c r="M1149" s="73"/>
    </row>
    <row r="1150" spans="2:13" ht="21" customHeight="1" outlineLevel="1">
      <c r="B1150" s="73"/>
      <c r="C1150" s="481"/>
      <c r="D1150" s="481"/>
      <c r="E1150" s="481"/>
      <c r="F1150" s="481"/>
      <c r="G1150" s="481"/>
      <c r="H1150" s="481"/>
      <c r="I1150" s="481"/>
      <c r="J1150" s="481"/>
      <c r="K1150" s="481"/>
      <c r="L1150" s="73"/>
      <c r="M1150" s="73"/>
    </row>
    <row r="1151" spans="2:13" ht="21" customHeight="1" outlineLevel="1">
      <c r="B1151" s="73"/>
      <c r="C1151" s="481"/>
      <c r="D1151" s="481"/>
      <c r="E1151" s="481"/>
      <c r="F1151" s="481"/>
      <c r="G1151" s="481"/>
      <c r="H1151" s="481"/>
      <c r="I1151" s="481"/>
      <c r="J1151" s="481"/>
      <c r="K1151" s="481"/>
      <c r="L1151" s="73"/>
      <c r="M1151" s="73"/>
    </row>
    <row r="1152" spans="2:13" ht="21" customHeight="1" outlineLevel="1">
      <c r="B1152" s="73"/>
      <c r="C1152" s="134"/>
      <c r="D1152" s="73"/>
      <c r="E1152" s="134"/>
      <c r="F1152" s="73"/>
      <c r="G1152" s="73"/>
      <c r="H1152" s="73"/>
      <c r="I1152" s="135"/>
      <c r="J1152" s="136"/>
      <c r="K1152" s="137"/>
      <c r="L1152" s="73"/>
      <c r="M1152" s="73"/>
    </row>
    <row r="1153" spans="2:13" ht="21" customHeight="1" outlineLevel="1">
      <c r="B1153" s="73"/>
      <c r="C1153" s="133" t="s">
        <v>511</v>
      </c>
      <c r="D1153" s="73"/>
      <c r="E1153" s="134"/>
      <c r="F1153" s="73"/>
      <c r="G1153" s="73"/>
      <c r="H1153" s="73"/>
      <c r="I1153" s="135"/>
      <c r="J1153" s="136"/>
      <c r="K1153" s="137"/>
      <c r="L1153" s="73"/>
      <c r="M1153" s="73"/>
    </row>
    <row r="1154" spans="2:13" ht="21" customHeight="1" outlineLevel="1">
      <c r="B1154" s="73"/>
      <c r="C1154" s="73"/>
      <c r="D1154" s="73"/>
      <c r="E1154" s="83"/>
      <c r="F1154" s="73"/>
      <c r="G1154" s="73"/>
      <c r="H1154" s="73"/>
      <c r="I1154" s="73"/>
      <c r="J1154" s="73"/>
      <c r="K1154" s="73"/>
      <c r="L1154" s="73"/>
      <c r="M1154" s="73"/>
    </row>
    <row r="1155" spans="2:13" ht="21" customHeight="1" outlineLevel="1">
      <c r="B1155" s="73"/>
      <c r="C1155" s="481"/>
      <c r="D1155" s="481"/>
      <c r="E1155" s="481"/>
      <c r="F1155" s="481"/>
      <c r="G1155" s="481"/>
      <c r="H1155" s="481"/>
      <c r="I1155" s="481"/>
      <c r="J1155" s="481"/>
      <c r="K1155" s="481"/>
      <c r="L1155" s="73"/>
      <c r="M1155" s="73"/>
    </row>
    <row r="1156" spans="2:13" ht="21" customHeight="1" outlineLevel="1">
      <c r="B1156" s="73"/>
      <c r="C1156" s="481"/>
      <c r="D1156" s="481"/>
      <c r="E1156" s="481"/>
      <c r="F1156" s="481"/>
      <c r="G1156" s="481"/>
      <c r="H1156" s="481"/>
      <c r="I1156" s="481"/>
      <c r="J1156" s="481"/>
      <c r="K1156" s="481"/>
      <c r="L1156" s="73"/>
      <c r="M1156" s="73"/>
    </row>
    <row r="1157" spans="2:13" ht="21" customHeight="1" outlineLevel="1">
      <c r="B1157" s="73"/>
      <c r="C1157" s="481"/>
      <c r="D1157" s="481"/>
      <c r="E1157" s="481"/>
      <c r="F1157" s="481"/>
      <c r="G1157" s="481"/>
      <c r="H1157" s="481"/>
      <c r="I1157" s="481"/>
      <c r="J1157" s="481"/>
      <c r="K1157" s="481"/>
      <c r="L1157" s="73"/>
      <c r="M1157" s="73"/>
    </row>
    <row r="1158" spans="2:13" ht="21" customHeight="1" outlineLevel="1">
      <c r="B1158" s="73"/>
      <c r="C1158" s="481"/>
      <c r="D1158" s="481"/>
      <c r="E1158" s="481"/>
      <c r="F1158" s="481"/>
      <c r="G1158" s="481"/>
      <c r="H1158" s="481"/>
      <c r="I1158" s="481"/>
      <c r="J1158" s="481"/>
      <c r="K1158" s="481"/>
      <c r="L1158" s="73"/>
      <c r="M1158" s="73"/>
    </row>
    <row r="1159" spans="2:13" ht="21" customHeight="1" outlineLevel="1">
      <c r="B1159" s="73"/>
      <c r="C1159" s="481"/>
      <c r="D1159" s="481"/>
      <c r="E1159" s="481"/>
      <c r="F1159" s="481"/>
      <c r="G1159" s="481"/>
      <c r="H1159" s="481"/>
      <c r="I1159" s="481"/>
      <c r="J1159" s="481"/>
      <c r="K1159" s="481"/>
      <c r="L1159" s="73"/>
      <c r="M1159" s="73"/>
    </row>
    <row r="1160" spans="2:13" ht="21" customHeight="1" outlineLevel="1">
      <c r="B1160" s="73"/>
      <c r="C1160" s="481"/>
      <c r="D1160" s="481"/>
      <c r="E1160" s="481"/>
      <c r="F1160" s="481"/>
      <c r="G1160" s="481"/>
      <c r="H1160" s="481"/>
      <c r="I1160" s="481"/>
      <c r="J1160" s="481"/>
      <c r="K1160" s="481"/>
      <c r="L1160" s="73"/>
      <c r="M1160" s="73"/>
    </row>
    <row r="1161" spans="2:13" ht="21" customHeight="1" outlineLevel="1">
      <c r="B1161" s="73"/>
      <c r="C1161" s="481"/>
      <c r="D1161" s="481"/>
      <c r="E1161" s="481"/>
      <c r="F1161" s="481"/>
      <c r="G1161" s="481"/>
      <c r="H1161" s="481"/>
      <c r="I1161" s="481"/>
      <c r="J1161" s="481"/>
      <c r="K1161" s="481"/>
      <c r="L1161" s="73"/>
      <c r="M1161" s="73"/>
    </row>
    <row r="1162" spans="2:13" ht="21" customHeight="1" outlineLevel="1">
      <c r="B1162" s="73"/>
      <c r="C1162" s="481"/>
      <c r="D1162" s="481"/>
      <c r="E1162" s="481"/>
      <c r="F1162" s="481"/>
      <c r="G1162" s="481"/>
      <c r="H1162" s="481"/>
      <c r="I1162" s="481"/>
      <c r="J1162" s="481"/>
      <c r="K1162" s="481"/>
      <c r="L1162" s="73"/>
      <c r="M1162" s="73"/>
    </row>
    <row r="1163" spans="2:13" ht="21" customHeight="1" outlineLevel="1">
      <c r="B1163" s="73"/>
      <c r="C1163" s="481"/>
      <c r="D1163" s="481"/>
      <c r="E1163" s="481"/>
      <c r="F1163" s="481"/>
      <c r="G1163" s="481"/>
      <c r="H1163" s="481"/>
      <c r="I1163" s="481"/>
      <c r="J1163" s="481"/>
      <c r="K1163" s="481"/>
      <c r="L1163" s="73"/>
      <c r="M1163" s="73"/>
    </row>
    <row r="1164" spans="2:13" ht="21" customHeight="1" outlineLevel="1">
      <c r="B1164" s="73"/>
      <c r="C1164" s="481"/>
      <c r="D1164" s="481"/>
      <c r="E1164" s="481"/>
      <c r="F1164" s="481"/>
      <c r="G1164" s="481"/>
      <c r="H1164" s="481"/>
      <c r="I1164" s="481"/>
      <c r="J1164" s="481"/>
      <c r="K1164" s="481"/>
      <c r="L1164" s="73"/>
      <c r="M1164" s="73"/>
    </row>
    <row r="1165" spans="2:13" ht="21" customHeight="1" outlineLevel="1">
      <c r="B1165" s="73"/>
      <c r="C1165" s="481"/>
      <c r="D1165" s="481"/>
      <c r="E1165" s="481"/>
      <c r="F1165" s="481"/>
      <c r="G1165" s="481"/>
      <c r="H1165" s="481"/>
      <c r="I1165" s="481"/>
      <c r="J1165" s="481"/>
      <c r="K1165" s="481"/>
      <c r="L1165" s="73"/>
      <c r="M1165" s="73"/>
    </row>
    <row r="1166" spans="2:13" ht="21" customHeight="1" outlineLevel="1">
      <c r="B1166" s="73"/>
      <c r="C1166" s="481"/>
      <c r="D1166" s="481"/>
      <c r="E1166" s="481"/>
      <c r="F1166" s="481"/>
      <c r="G1166" s="481"/>
      <c r="H1166" s="481"/>
      <c r="I1166" s="481"/>
      <c r="J1166" s="481"/>
      <c r="K1166" s="481"/>
      <c r="L1166" s="73"/>
      <c r="M1166" s="73"/>
    </row>
    <row r="1167" spans="2:13" ht="21" customHeight="1" outlineLevel="1">
      <c r="B1167" s="73"/>
      <c r="C1167" s="481"/>
      <c r="D1167" s="481"/>
      <c r="E1167" s="481"/>
      <c r="F1167" s="481"/>
      <c r="G1167" s="481"/>
      <c r="H1167" s="481"/>
      <c r="I1167" s="481"/>
      <c r="J1167" s="481"/>
      <c r="K1167" s="481"/>
      <c r="L1167" s="73"/>
      <c r="M1167" s="73"/>
    </row>
    <row r="1168" spans="2:13" ht="21" customHeight="1" outlineLevel="1">
      <c r="B1168" s="73"/>
      <c r="C1168" s="481"/>
      <c r="D1168" s="481"/>
      <c r="E1168" s="481"/>
      <c r="F1168" s="481"/>
      <c r="G1168" s="481"/>
      <c r="H1168" s="481"/>
      <c r="I1168" s="481"/>
      <c r="J1168" s="481"/>
      <c r="K1168" s="481"/>
      <c r="L1168" s="73"/>
      <c r="M1168" s="73"/>
    </row>
    <row r="1169" spans="2:13" ht="21" customHeight="1" outlineLevel="1">
      <c r="B1169" s="73"/>
      <c r="C1169" s="481"/>
      <c r="D1169" s="481"/>
      <c r="E1169" s="481"/>
      <c r="F1169" s="481"/>
      <c r="G1169" s="481"/>
      <c r="H1169" s="481"/>
      <c r="I1169" s="481"/>
      <c r="J1169" s="481"/>
      <c r="K1169" s="481"/>
      <c r="L1169" s="73"/>
      <c r="M1169" s="73"/>
    </row>
    <row r="1170" spans="2:13" ht="21" customHeight="1" outlineLevel="1">
      <c r="B1170" s="73"/>
      <c r="C1170" s="481"/>
      <c r="D1170" s="481"/>
      <c r="E1170" s="481"/>
      <c r="F1170" s="481"/>
      <c r="G1170" s="481"/>
      <c r="H1170" s="481"/>
      <c r="I1170" s="481"/>
      <c r="J1170" s="481"/>
      <c r="K1170" s="481"/>
      <c r="L1170" s="73"/>
      <c r="M1170" s="73"/>
    </row>
    <row r="1171" spans="2:13" ht="21" customHeight="1" outlineLevel="1">
      <c r="B1171" s="73"/>
      <c r="C1171" s="481"/>
      <c r="D1171" s="481"/>
      <c r="E1171" s="481"/>
      <c r="F1171" s="481"/>
      <c r="G1171" s="481"/>
      <c r="H1171" s="481"/>
      <c r="I1171" s="481"/>
      <c r="J1171" s="481"/>
      <c r="K1171" s="481"/>
      <c r="L1171" s="73"/>
      <c r="M1171" s="73"/>
    </row>
    <row r="1172" spans="2:13" ht="21" customHeight="1" outlineLevel="1">
      <c r="B1172" s="73"/>
      <c r="C1172" s="481"/>
      <c r="D1172" s="481"/>
      <c r="E1172" s="481"/>
      <c r="F1172" s="481"/>
      <c r="G1172" s="481"/>
      <c r="H1172" s="481"/>
      <c r="I1172" s="481"/>
      <c r="J1172" s="481"/>
      <c r="K1172" s="481"/>
      <c r="L1172" s="73"/>
      <c r="M1172" s="73"/>
    </row>
    <row r="1173" spans="2:13" ht="21" customHeight="1" outlineLevel="1">
      <c r="B1173" s="73"/>
      <c r="C1173" s="134"/>
      <c r="D1173" s="73"/>
      <c r="E1173" s="134"/>
      <c r="F1173" s="73"/>
      <c r="G1173" s="73"/>
      <c r="H1173" s="73"/>
      <c r="I1173" s="135"/>
      <c r="J1173" s="136"/>
      <c r="K1173" s="137"/>
      <c r="L1173" s="73"/>
      <c r="M1173" s="73"/>
    </row>
    <row r="1174" spans="2:13" ht="20.25" customHeight="1">
      <c r="B1174" s="73"/>
      <c r="C1174" s="134"/>
      <c r="D1174" s="73"/>
      <c r="E1174" s="134"/>
      <c r="F1174" s="73"/>
      <c r="G1174" s="73"/>
      <c r="H1174" s="73"/>
      <c r="I1174" s="135"/>
      <c r="J1174" s="136"/>
      <c r="K1174" s="137"/>
      <c r="L1174" s="73"/>
      <c r="M1174" s="73"/>
    </row>
    <row r="1175" spans="2:13" ht="24" customHeight="1">
      <c r="B1175" s="73"/>
      <c r="C1175" s="84" t="s">
        <v>116</v>
      </c>
      <c r="D1175" s="81"/>
      <c r="E1175" s="84" t="s">
        <v>117</v>
      </c>
      <c r="F1175" s="73"/>
      <c r="G1175" s="85" t="s">
        <v>497</v>
      </c>
      <c r="H1175" s="73"/>
      <c r="J1175" s="73"/>
      <c r="K1175" s="73"/>
      <c r="L1175" s="73"/>
      <c r="M1175" s="73"/>
    </row>
    <row r="1176" spans="2:13" ht="21" customHeight="1" outlineLevel="1">
      <c r="B1176" s="73"/>
      <c r="C1176" s="83"/>
      <c r="D1176" s="73"/>
      <c r="E1176" s="83"/>
      <c r="F1176" s="73"/>
      <c r="G1176" s="73"/>
      <c r="H1176" s="73"/>
      <c r="I1176" s="73"/>
      <c r="J1176" s="73"/>
      <c r="K1176" s="73"/>
      <c r="L1176" s="73"/>
      <c r="M1176" s="73"/>
    </row>
    <row r="1177" spans="2:13" ht="21.75" customHeight="1" outlineLevel="1">
      <c r="B1177" s="73"/>
      <c r="C1177" s="86" t="s">
        <v>431</v>
      </c>
      <c r="D1177" s="73"/>
      <c r="E1177" s="87"/>
      <c r="F1177" s="73"/>
      <c r="G1177" s="73"/>
      <c r="H1177" s="73"/>
      <c r="I1177" s="73"/>
      <c r="J1177" s="73"/>
      <c r="K1177" s="73"/>
      <c r="L1177" s="73"/>
      <c r="M1177" s="73"/>
    </row>
    <row r="1178" spans="2:13" ht="21" customHeight="1" outlineLevel="1">
      <c r="B1178" s="73"/>
      <c r="C1178" s="88"/>
      <c r="D1178" s="73"/>
      <c r="E1178" s="87"/>
      <c r="F1178" s="73"/>
      <c r="G1178" s="73"/>
      <c r="H1178" s="73"/>
      <c r="I1178" s="73"/>
      <c r="J1178" s="73"/>
      <c r="K1178" s="73"/>
      <c r="L1178" s="73"/>
      <c r="M1178" s="73"/>
    </row>
    <row r="1179" spans="2:13" ht="21" customHeight="1" outlineLevel="1">
      <c r="B1179" s="73"/>
      <c r="C1179" s="89"/>
      <c r="D1179" s="73"/>
      <c r="E1179" s="89"/>
      <c r="F1179" s="73"/>
      <c r="G1179" s="73"/>
      <c r="H1179" s="73"/>
      <c r="I1179" s="73"/>
      <c r="J1179" s="73"/>
      <c r="K1179" s="73"/>
      <c r="L1179" s="73"/>
      <c r="M1179" s="73"/>
    </row>
    <row r="1180" spans="2:13" outlineLevel="1">
      <c r="B1180" s="73"/>
      <c r="C1180" s="90" t="s">
        <v>36</v>
      </c>
      <c r="D1180" s="89"/>
      <c r="E1180" s="90" t="s">
        <v>432</v>
      </c>
      <c r="F1180" s="89"/>
      <c r="G1180" s="91" t="s">
        <v>433</v>
      </c>
      <c r="H1180" s="73"/>
      <c r="I1180" s="90" t="s">
        <v>434</v>
      </c>
      <c r="J1180" s="73"/>
      <c r="K1180" s="73"/>
      <c r="L1180" s="89"/>
      <c r="M1180" s="73"/>
    </row>
    <row r="1181" spans="2:13" ht="36.75" customHeight="1" outlineLevel="1">
      <c r="B1181" s="73"/>
      <c r="C1181" s="92" t="s">
        <v>556</v>
      </c>
      <c r="D1181" s="73"/>
      <c r="E1181" s="93" t="s">
        <v>575</v>
      </c>
      <c r="F1181" s="73"/>
      <c r="G1181" s="94"/>
      <c r="H1181" s="73"/>
      <c r="I1181" s="92" t="s">
        <v>542</v>
      </c>
      <c r="J1181" s="73"/>
      <c r="K1181" s="73"/>
      <c r="L1181" s="73"/>
      <c r="M1181" s="73"/>
    </row>
    <row r="1182" spans="2:13" ht="21" customHeight="1" outlineLevel="1">
      <c r="B1182" s="73"/>
      <c r="C1182" s="89"/>
      <c r="D1182" s="73"/>
      <c r="E1182" s="73"/>
      <c r="F1182" s="73"/>
      <c r="G1182" s="73"/>
      <c r="H1182" s="73"/>
      <c r="I1182" s="73"/>
      <c r="J1182" s="73"/>
      <c r="K1182" s="73"/>
      <c r="L1182" s="73"/>
      <c r="M1182" s="73"/>
    </row>
    <row r="1183" spans="2:13" ht="36" outlineLevel="1">
      <c r="B1183" s="73"/>
      <c r="C1183" s="95" t="s">
        <v>439</v>
      </c>
      <c r="D1183" s="89"/>
      <c r="E1183" s="95" t="s">
        <v>440</v>
      </c>
      <c r="F1183" s="89"/>
      <c r="G1183" s="95" t="s">
        <v>441</v>
      </c>
      <c r="H1183" s="73"/>
      <c r="I1183" s="95" t="s">
        <v>442</v>
      </c>
      <c r="J1183" s="89"/>
      <c r="K1183" s="73"/>
      <c r="L1183" s="73"/>
      <c r="M1183" s="73"/>
    </row>
    <row r="1184" spans="2:13" ht="36.75" customHeight="1" outlineLevel="1">
      <c r="B1184" s="73"/>
      <c r="C1184" s="94"/>
      <c r="D1184" s="89"/>
      <c r="E1184" s="94"/>
      <c r="F1184" s="89"/>
      <c r="G1184" s="94"/>
      <c r="H1184" s="73"/>
      <c r="I1184" s="150"/>
      <c r="J1184" s="89"/>
      <c r="K1184" s="73"/>
      <c r="L1184" s="73"/>
      <c r="M1184" s="73"/>
    </row>
    <row r="1185" spans="2:13" ht="21" customHeight="1" outlineLevel="1">
      <c r="B1185" s="73"/>
      <c r="C1185" s="89"/>
      <c r="D1185" s="89"/>
      <c r="E1185" s="89"/>
      <c r="F1185" s="89"/>
      <c r="G1185" s="73"/>
      <c r="H1185" s="73"/>
      <c r="I1185" s="73"/>
      <c r="J1185" s="89"/>
      <c r="K1185" s="73"/>
      <c r="L1185" s="73"/>
      <c r="M1185" s="73"/>
    </row>
    <row r="1186" spans="2:13" ht="21.75" customHeight="1" outlineLevel="1">
      <c r="B1186" s="73"/>
      <c r="C1186" s="86" t="s">
        <v>445</v>
      </c>
      <c r="D1186" s="73"/>
      <c r="E1186" s="98"/>
      <c r="F1186" s="99"/>
      <c r="G1186" s="99"/>
      <c r="H1186" s="99"/>
      <c r="I1186" s="99"/>
      <c r="J1186" s="99"/>
      <c r="K1186" s="99"/>
      <c r="L1186" s="73"/>
      <c r="M1186" s="73"/>
    </row>
    <row r="1187" spans="2:13" ht="21" customHeight="1" outlineLevel="1">
      <c r="B1187" s="73"/>
      <c r="C1187" s="73"/>
      <c r="D1187" s="73"/>
      <c r="E1187" s="100"/>
      <c r="F1187" s="101"/>
      <c r="G1187" s="100"/>
      <c r="H1187" s="101"/>
      <c r="I1187" s="100"/>
      <c r="J1187" s="102"/>
      <c r="K1187" s="100"/>
      <c r="L1187" s="73"/>
      <c r="M1187" s="73"/>
    </row>
    <row r="1188" spans="2:13" ht="21" customHeight="1" outlineLevel="1">
      <c r="B1188" s="73"/>
      <c r="C1188" s="73"/>
      <c r="D1188" s="73"/>
      <c r="E1188" s="100">
        <v>2024</v>
      </c>
      <c r="F1188" s="101"/>
      <c r="G1188" s="100">
        <v>2025</v>
      </c>
      <c r="H1188" s="101"/>
      <c r="I1188" s="100">
        <v>2026</v>
      </c>
      <c r="J1188" s="102"/>
      <c r="K1188" s="100" t="s">
        <v>446</v>
      </c>
      <c r="L1188" s="73"/>
      <c r="M1188" s="73"/>
    </row>
    <row r="1189" spans="2:13" outlineLevel="1">
      <c r="B1189" s="73"/>
      <c r="C1189" s="95" t="s">
        <v>447</v>
      </c>
      <c r="D1189" s="103"/>
      <c r="E1189" s="104">
        <f>E1190+E1191</f>
        <v>0</v>
      </c>
      <c r="F1189" s="103"/>
      <c r="G1189" s="104">
        <f>G1190+G1191</f>
        <v>0</v>
      </c>
      <c r="H1189" s="73"/>
      <c r="I1189" s="104">
        <f>I1190+I1191</f>
        <v>0</v>
      </c>
      <c r="J1189" s="103"/>
      <c r="K1189" s="104">
        <f>K1190+K1191</f>
        <v>0</v>
      </c>
      <c r="L1189" s="103"/>
      <c r="M1189" s="73"/>
    </row>
    <row r="1190" spans="2:13" ht="21" customHeight="1" outlineLevel="1">
      <c r="B1190" s="73"/>
      <c r="C1190" s="90" t="s">
        <v>448</v>
      </c>
      <c r="D1190" s="103"/>
      <c r="E1190" s="105">
        <v>0</v>
      </c>
      <c r="F1190" s="106"/>
      <c r="G1190" s="105">
        <v>0</v>
      </c>
      <c r="H1190" s="73"/>
      <c r="I1190" s="105">
        <v>0</v>
      </c>
      <c r="J1190" s="103"/>
      <c r="K1190" s="107">
        <f>E1190+G1190+I1190</f>
        <v>0</v>
      </c>
      <c r="L1190" s="103"/>
      <c r="M1190" s="73"/>
    </row>
    <row r="1191" spans="2:13" ht="21.75" customHeight="1" outlineLevel="1">
      <c r="B1191" s="73"/>
      <c r="C1191" s="90" t="s">
        <v>449</v>
      </c>
      <c r="D1191" s="103"/>
      <c r="E1191" s="105">
        <v>0</v>
      </c>
      <c r="F1191" s="106"/>
      <c r="G1191" s="105">
        <v>0</v>
      </c>
      <c r="H1191" s="73"/>
      <c r="I1191" s="105">
        <v>0</v>
      </c>
      <c r="J1191" s="103"/>
      <c r="K1191" s="107">
        <f>E1191+G1191+I1191</f>
        <v>0</v>
      </c>
      <c r="L1191" s="103"/>
      <c r="M1191" s="73"/>
    </row>
    <row r="1192" spans="2:13" outlineLevel="1">
      <c r="B1192" s="73"/>
      <c r="C1192" s="95" t="s">
        <v>450</v>
      </c>
      <c r="D1192" s="103"/>
      <c r="E1192" s="104">
        <f>E1193+E1194</f>
        <v>0</v>
      </c>
      <c r="F1192" s="103"/>
      <c r="G1192" s="104">
        <f>G1193+G1194</f>
        <v>0</v>
      </c>
      <c r="H1192" s="73"/>
      <c r="I1192" s="104">
        <f>I1193+I1194</f>
        <v>0</v>
      </c>
      <c r="J1192" s="103"/>
      <c r="K1192" s="104">
        <f>K1193+K1194</f>
        <v>0</v>
      </c>
      <c r="L1192" s="103"/>
      <c r="M1192" s="73"/>
    </row>
    <row r="1193" spans="2:13" ht="21" customHeight="1" outlineLevel="1">
      <c r="B1193" s="73"/>
      <c r="C1193" s="90" t="s">
        <v>451</v>
      </c>
      <c r="D1193" s="103"/>
      <c r="E1193" s="105">
        <v>0</v>
      </c>
      <c r="F1193" s="106"/>
      <c r="G1193" s="105">
        <v>0</v>
      </c>
      <c r="H1193" s="73"/>
      <c r="I1193" s="105">
        <v>0</v>
      </c>
      <c r="J1193" s="103"/>
      <c r="K1193" s="107">
        <f>E1193+G1193+I1193</f>
        <v>0</v>
      </c>
      <c r="L1193" s="103"/>
      <c r="M1193" s="73"/>
    </row>
    <row r="1194" spans="2:13" ht="21" customHeight="1" outlineLevel="1">
      <c r="B1194" s="73"/>
      <c r="C1194" s="90" t="s">
        <v>452</v>
      </c>
      <c r="D1194" s="103"/>
      <c r="E1194" s="105">
        <v>0</v>
      </c>
      <c r="F1194" s="106"/>
      <c r="G1194" s="105">
        <v>0</v>
      </c>
      <c r="H1194" s="73"/>
      <c r="I1194" s="105">
        <v>0</v>
      </c>
      <c r="J1194" s="103"/>
      <c r="K1194" s="107">
        <f>E1194+G1194+I1194</f>
        <v>0</v>
      </c>
      <c r="L1194" s="103"/>
      <c r="M1194" s="73"/>
    </row>
    <row r="1195" spans="2:13" ht="21" customHeight="1" outlineLevel="1">
      <c r="B1195" s="73"/>
      <c r="C1195" s="95" t="s">
        <v>453</v>
      </c>
      <c r="D1195" s="103"/>
      <c r="E1195" s="104">
        <f>E1196+E1197</f>
        <v>0</v>
      </c>
      <c r="F1195" s="103"/>
      <c r="G1195" s="104">
        <f>G1196+G1197</f>
        <v>0</v>
      </c>
      <c r="H1195" s="73"/>
      <c r="I1195" s="104">
        <f>I1196+I1197</f>
        <v>0</v>
      </c>
      <c r="J1195" s="103"/>
      <c r="K1195" s="104">
        <f>K1196+K1197</f>
        <v>0</v>
      </c>
      <c r="L1195" s="103"/>
      <c r="M1195" s="73"/>
    </row>
    <row r="1196" spans="2:13" ht="21" customHeight="1" outlineLevel="1">
      <c r="B1196" s="73"/>
      <c r="C1196" s="90" t="s">
        <v>454</v>
      </c>
      <c r="D1196" s="103"/>
      <c r="E1196" s="105">
        <v>0</v>
      </c>
      <c r="F1196" s="106"/>
      <c r="G1196" s="105">
        <v>0</v>
      </c>
      <c r="H1196" s="73"/>
      <c r="I1196" s="105">
        <v>0</v>
      </c>
      <c r="J1196" s="103"/>
      <c r="K1196" s="107">
        <f>E1196+G1196+I1196</f>
        <v>0</v>
      </c>
      <c r="L1196" s="103"/>
      <c r="M1196" s="73"/>
    </row>
    <row r="1197" spans="2:13" ht="21" customHeight="1" outlineLevel="1">
      <c r="B1197" s="73"/>
      <c r="C1197" s="90" t="s">
        <v>455</v>
      </c>
      <c r="D1197" s="103"/>
      <c r="E1197" s="105">
        <v>0</v>
      </c>
      <c r="F1197" s="106"/>
      <c r="G1197" s="105">
        <v>0</v>
      </c>
      <c r="H1197" s="73"/>
      <c r="I1197" s="105">
        <v>0</v>
      </c>
      <c r="J1197" s="103"/>
      <c r="K1197" s="107">
        <f>E1197+G1197+I1197</f>
        <v>0</v>
      </c>
      <c r="L1197" s="103"/>
      <c r="M1197" s="73"/>
    </row>
    <row r="1198" spans="2:13" ht="21" customHeight="1" outlineLevel="1">
      <c r="B1198" s="73"/>
      <c r="C1198" s="95" t="s">
        <v>456</v>
      </c>
      <c r="D1198" s="103"/>
      <c r="E1198" s="104">
        <f>E1199+E1200</f>
        <v>0</v>
      </c>
      <c r="F1198" s="103"/>
      <c r="G1198" s="104">
        <f>G1199+G1200</f>
        <v>0</v>
      </c>
      <c r="H1198" s="73"/>
      <c r="I1198" s="104">
        <f>I1199+I1200</f>
        <v>0</v>
      </c>
      <c r="J1198" s="103"/>
      <c r="K1198" s="104">
        <f>K1199+K1200</f>
        <v>0</v>
      </c>
      <c r="L1198" s="103"/>
      <c r="M1198" s="73"/>
    </row>
    <row r="1199" spans="2:13" ht="21" customHeight="1" outlineLevel="1">
      <c r="B1199" s="73"/>
      <c r="C1199" s="90" t="s">
        <v>457</v>
      </c>
      <c r="D1199" s="103"/>
      <c r="E1199" s="105">
        <v>0</v>
      </c>
      <c r="F1199" s="106"/>
      <c r="G1199" s="105">
        <v>0</v>
      </c>
      <c r="H1199" s="73"/>
      <c r="I1199" s="105">
        <v>0</v>
      </c>
      <c r="J1199" s="103"/>
      <c r="K1199" s="107">
        <f>E1199+G1199+I1199</f>
        <v>0</v>
      </c>
      <c r="L1199" s="103"/>
      <c r="M1199" s="73"/>
    </row>
    <row r="1200" spans="2:13" ht="21" customHeight="1" outlineLevel="1">
      <c r="B1200" s="73"/>
      <c r="C1200" s="90" t="s">
        <v>458</v>
      </c>
      <c r="D1200" s="103"/>
      <c r="E1200" s="105">
        <v>0</v>
      </c>
      <c r="F1200" s="106"/>
      <c r="G1200" s="105">
        <v>0</v>
      </c>
      <c r="H1200" s="73"/>
      <c r="I1200" s="105">
        <v>0</v>
      </c>
      <c r="J1200" s="103"/>
      <c r="K1200" s="107">
        <f>E1200+G1200+I1200</f>
        <v>0</v>
      </c>
      <c r="L1200" s="103"/>
      <c r="M1200" s="73"/>
    </row>
    <row r="1201" spans="2:13" ht="21" customHeight="1" outlineLevel="1">
      <c r="B1201" s="73"/>
      <c r="C1201" s="90" t="s">
        <v>459</v>
      </c>
      <c r="D1201" s="103"/>
      <c r="E1201" s="108">
        <f>E1189+E1192+E1195+E1198</f>
        <v>0</v>
      </c>
      <c r="F1201" s="103"/>
      <c r="G1201" s="108">
        <f>G1189+G1192+G1195+G1198</f>
        <v>0</v>
      </c>
      <c r="H1201" s="73"/>
      <c r="I1201" s="108">
        <f>I1189+I1192+I1195+I1198</f>
        <v>0</v>
      </c>
      <c r="J1201" s="103"/>
      <c r="K1201" s="108">
        <f>E1201+G1201+I1201</f>
        <v>0</v>
      </c>
      <c r="L1201" s="103"/>
      <c r="M1201" s="73"/>
    </row>
    <row r="1202" spans="2:13" ht="21" customHeight="1" outlineLevel="1">
      <c r="B1202" s="73"/>
      <c r="C1202" s="109"/>
      <c r="D1202" s="103"/>
      <c r="E1202" s="109"/>
      <c r="F1202" s="109"/>
      <c r="G1202" s="109"/>
      <c r="H1202" s="109"/>
      <c r="I1202" s="109"/>
      <c r="J1202" s="109"/>
      <c r="K1202" s="109"/>
      <c r="L1202" s="103"/>
      <c r="M1202" s="73"/>
    </row>
    <row r="1203" spans="2:13" ht="21" customHeight="1" outlineLevel="1">
      <c r="B1203" s="73"/>
      <c r="C1203" s="103"/>
      <c r="D1203" s="89"/>
      <c r="E1203" s="103"/>
      <c r="F1203" s="89"/>
      <c r="G1203" s="73"/>
      <c r="H1203" s="73"/>
      <c r="I1203" s="73"/>
      <c r="J1203" s="89"/>
      <c r="K1203" s="73"/>
      <c r="L1203" s="89"/>
      <c r="M1203" s="73"/>
    </row>
    <row r="1204" spans="2:13" ht="21" customHeight="1" outlineLevel="1">
      <c r="B1204" s="73"/>
      <c r="C1204" s="86" t="s">
        <v>460</v>
      </c>
      <c r="D1204" s="73"/>
      <c r="E1204" s="99"/>
      <c r="F1204" s="99"/>
      <c r="G1204" s="99"/>
      <c r="H1204" s="99"/>
      <c r="I1204" s="99"/>
      <c r="J1204" s="99"/>
      <c r="K1204" s="99"/>
      <c r="L1204" s="89"/>
      <c r="M1204" s="73"/>
    </row>
    <row r="1205" spans="2:13" ht="21" customHeight="1" outlineLevel="1">
      <c r="B1205" s="73"/>
      <c r="C1205" s="73"/>
      <c r="D1205" s="73"/>
      <c r="E1205" s="100"/>
      <c r="F1205" s="101"/>
      <c r="G1205" s="100"/>
      <c r="H1205" s="101"/>
      <c r="I1205" s="100"/>
      <c r="J1205" s="102"/>
      <c r="K1205" s="100"/>
      <c r="L1205" s="89"/>
      <c r="M1205" s="73"/>
    </row>
    <row r="1206" spans="2:13" ht="21" customHeight="1" outlineLevel="1">
      <c r="B1206" s="73"/>
      <c r="C1206" s="73"/>
      <c r="D1206" s="73"/>
      <c r="E1206" s="100">
        <v>2024</v>
      </c>
      <c r="F1206" s="101"/>
      <c r="G1206" s="100">
        <v>2025</v>
      </c>
      <c r="H1206" s="101"/>
      <c r="I1206" s="100">
        <v>2026</v>
      </c>
      <c r="J1206" s="102"/>
      <c r="K1206" s="100" t="s">
        <v>407</v>
      </c>
      <c r="L1206" s="89"/>
      <c r="M1206" s="73"/>
    </row>
    <row r="1207" spans="2:13" ht="21" customHeight="1" outlineLevel="1">
      <c r="B1207" s="73"/>
      <c r="C1207" s="95" t="s">
        <v>461</v>
      </c>
      <c r="D1207" s="103"/>
      <c r="E1207" s="110">
        <v>0</v>
      </c>
      <c r="F1207" s="111"/>
      <c r="G1207" s="110">
        <v>0</v>
      </c>
      <c r="H1207" s="112"/>
      <c r="I1207" s="110">
        <v>0</v>
      </c>
      <c r="J1207" s="111"/>
      <c r="K1207" s="113">
        <f t="shared" ref="K1207:K1225" si="18">E1207+G1207+I1207</f>
        <v>0</v>
      </c>
      <c r="L1207" s="89"/>
      <c r="M1207" s="73"/>
    </row>
    <row r="1208" spans="2:13" ht="21" customHeight="1" outlineLevel="1">
      <c r="B1208" s="73"/>
      <c r="C1208" s="90" t="s">
        <v>462</v>
      </c>
      <c r="D1208" s="103"/>
      <c r="E1208" s="110">
        <v>0</v>
      </c>
      <c r="F1208" s="114"/>
      <c r="G1208" s="110">
        <v>0</v>
      </c>
      <c r="H1208" s="112"/>
      <c r="I1208" s="110">
        <v>0</v>
      </c>
      <c r="J1208" s="111"/>
      <c r="K1208" s="113">
        <f t="shared" si="18"/>
        <v>0</v>
      </c>
      <c r="L1208" s="89"/>
      <c r="M1208" s="73"/>
    </row>
    <row r="1209" spans="2:13" ht="21" customHeight="1" outlineLevel="1">
      <c r="B1209" s="73"/>
      <c r="C1209" s="90" t="s">
        <v>463</v>
      </c>
      <c r="D1209" s="103"/>
      <c r="E1209" s="110">
        <v>0</v>
      </c>
      <c r="F1209" s="111"/>
      <c r="G1209" s="110">
        <v>0</v>
      </c>
      <c r="H1209" s="112"/>
      <c r="I1209" s="110">
        <v>0</v>
      </c>
      <c r="J1209" s="111"/>
      <c r="K1209" s="113">
        <f t="shared" si="18"/>
        <v>0</v>
      </c>
      <c r="L1209" s="89"/>
      <c r="M1209" s="73"/>
    </row>
    <row r="1210" spans="2:13" ht="21.75" customHeight="1" outlineLevel="1">
      <c r="B1210" s="73"/>
      <c r="C1210" s="90" t="s">
        <v>464</v>
      </c>
      <c r="D1210" s="103"/>
      <c r="E1210" s="110">
        <v>0</v>
      </c>
      <c r="F1210" s="114"/>
      <c r="G1210" s="110">
        <v>0</v>
      </c>
      <c r="H1210" s="112"/>
      <c r="I1210" s="110">
        <v>0</v>
      </c>
      <c r="J1210" s="111"/>
      <c r="K1210" s="113">
        <f t="shared" si="18"/>
        <v>0</v>
      </c>
      <c r="L1210" s="73"/>
      <c r="M1210" s="73"/>
    </row>
    <row r="1211" spans="2:13" ht="21.75" customHeight="1" outlineLevel="1">
      <c r="B1211" s="73"/>
      <c r="C1211" s="90" t="s">
        <v>465</v>
      </c>
      <c r="D1211" s="103"/>
      <c r="E1211" s="110">
        <v>0</v>
      </c>
      <c r="F1211" s="114"/>
      <c r="G1211" s="110">
        <v>0</v>
      </c>
      <c r="H1211" s="112"/>
      <c r="I1211" s="110">
        <v>0</v>
      </c>
      <c r="J1211" s="111"/>
      <c r="K1211" s="113">
        <f t="shared" si="18"/>
        <v>0</v>
      </c>
      <c r="L1211" s="73"/>
      <c r="M1211" s="73"/>
    </row>
    <row r="1212" spans="2:13" ht="21" customHeight="1" outlineLevel="1">
      <c r="B1212" s="73"/>
      <c r="C1212" s="90" t="s">
        <v>466</v>
      </c>
      <c r="D1212" s="103"/>
      <c r="E1212" s="110">
        <v>0</v>
      </c>
      <c r="F1212" s="111"/>
      <c r="G1212" s="110">
        <v>0</v>
      </c>
      <c r="H1212" s="112"/>
      <c r="I1212" s="110">
        <v>0</v>
      </c>
      <c r="J1212" s="111"/>
      <c r="K1212" s="113">
        <f t="shared" si="18"/>
        <v>0</v>
      </c>
      <c r="L1212" s="73"/>
      <c r="M1212" s="73"/>
    </row>
    <row r="1213" spans="2:13" ht="21.75" customHeight="1" outlineLevel="1">
      <c r="B1213" s="73"/>
      <c r="C1213" s="90" t="s">
        <v>467</v>
      </c>
      <c r="D1213" s="103"/>
      <c r="E1213" s="110">
        <v>0</v>
      </c>
      <c r="F1213" s="114"/>
      <c r="G1213" s="110">
        <v>0</v>
      </c>
      <c r="H1213" s="112"/>
      <c r="I1213" s="110">
        <v>0</v>
      </c>
      <c r="J1213" s="111"/>
      <c r="K1213" s="113">
        <f t="shared" si="18"/>
        <v>0</v>
      </c>
      <c r="L1213" s="73"/>
      <c r="M1213" s="73"/>
    </row>
    <row r="1214" spans="2:13" ht="21.75" customHeight="1" outlineLevel="1">
      <c r="B1214" s="73"/>
      <c r="C1214" s="90" t="s">
        <v>468</v>
      </c>
      <c r="D1214" s="103"/>
      <c r="E1214" s="110">
        <v>0</v>
      </c>
      <c r="F1214" s="114"/>
      <c r="G1214" s="110">
        <v>0</v>
      </c>
      <c r="H1214" s="112"/>
      <c r="I1214" s="110">
        <v>0</v>
      </c>
      <c r="J1214" s="111"/>
      <c r="K1214" s="113">
        <f t="shared" si="18"/>
        <v>0</v>
      </c>
      <c r="L1214" s="73"/>
      <c r="M1214" s="73"/>
    </row>
    <row r="1215" spans="2:13" ht="21.75" customHeight="1" outlineLevel="1">
      <c r="B1215" s="73"/>
      <c r="C1215" s="90" t="s">
        <v>469</v>
      </c>
      <c r="D1215" s="103"/>
      <c r="E1215" s="110">
        <v>0</v>
      </c>
      <c r="F1215" s="114"/>
      <c r="G1215" s="110">
        <v>0</v>
      </c>
      <c r="H1215" s="112"/>
      <c r="I1215" s="110">
        <v>0</v>
      </c>
      <c r="J1215" s="111"/>
      <c r="K1215" s="113">
        <f t="shared" si="18"/>
        <v>0</v>
      </c>
      <c r="L1215" s="73"/>
      <c r="M1215" s="73"/>
    </row>
    <row r="1216" spans="2:13" ht="21" customHeight="1" outlineLevel="1">
      <c r="B1216" s="73"/>
      <c r="C1216" s="115" t="s">
        <v>470</v>
      </c>
      <c r="D1216" s="103"/>
      <c r="E1216" s="110">
        <v>0</v>
      </c>
      <c r="F1216" s="114"/>
      <c r="G1216" s="110">
        <v>0</v>
      </c>
      <c r="H1216" s="112"/>
      <c r="I1216" s="110">
        <v>0</v>
      </c>
      <c r="J1216" s="111"/>
      <c r="K1216" s="113">
        <f t="shared" si="18"/>
        <v>0</v>
      </c>
      <c r="L1216" s="116"/>
      <c r="M1216" s="73"/>
    </row>
    <row r="1217" spans="2:13" ht="21" customHeight="1" outlineLevel="1">
      <c r="B1217" s="73"/>
      <c r="C1217" s="115" t="s">
        <v>471</v>
      </c>
      <c r="D1217" s="103"/>
      <c r="E1217" s="110">
        <v>0</v>
      </c>
      <c r="F1217" s="114"/>
      <c r="G1217" s="110">
        <v>0</v>
      </c>
      <c r="H1217" s="112"/>
      <c r="I1217" s="110">
        <v>0</v>
      </c>
      <c r="J1217" s="111"/>
      <c r="K1217" s="113">
        <f t="shared" si="18"/>
        <v>0</v>
      </c>
      <c r="L1217" s="116"/>
      <c r="M1217" s="73"/>
    </row>
    <row r="1218" spans="2:13" ht="21" customHeight="1" outlineLevel="1">
      <c r="B1218" s="73"/>
      <c r="C1218" s="115" t="s">
        <v>472</v>
      </c>
      <c r="D1218" s="103"/>
      <c r="E1218" s="110">
        <v>0</v>
      </c>
      <c r="F1218" s="114"/>
      <c r="G1218" s="110">
        <v>0</v>
      </c>
      <c r="H1218" s="112"/>
      <c r="I1218" s="110">
        <v>0</v>
      </c>
      <c r="J1218" s="111"/>
      <c r="K1218" s="113">
        <f t="shared" si="18"/>
        <v>0</v>
      </c>
      <c r="L1218" s="116"/>
      <c r="M1218" s="73"/>
    </row>
    <row r="1219" spans="2:13" ht="21" customHeight="1" outlineLevel="1">
      <c r="B1219" s="73"/>
      <c r="C1219" s="115" t="s">
        <v>473</v>
      </c>
      <c r="D1219" s="103"/>
      <c r="E1219" s="110">
        <v>0</v>
      </c>
      <c r="F1219" s="114"/>
      <c r="G1219" s="110">
        <v>0</v>
      </c>
      <c r="H1219" s="112"/>
      <c r="I1219" s="110">
        <v>0</v>
      </c>
      <c r="J1219" s="111"/>
      <c r="K1219" s="113">
        <f t="shared" si="18"/>
        <v>0</v>
      </c>
      <c r="L1219" s="116"/>
      <c r="M1219" s="73"/>
    </row>
    <row r="1220" spans="2:13" ht="21" customHeight="1" outlineLevel="1">
      <c r="B1220" s="73"/>
      <c r="C1220" s="115" t="s">
        <v>474</v>
      </c>
      <c r="D1220" s="103"/>
      <c r="E1220" s="110">
        <v>0</v>
      </c>
      <c r="F1220" s="114"/>
      <c r="G1220" s="110">
        <v>0</v>
      </c>
      <c r="H1220" s="112"/>
      <c r="I1220" s="110">
        <v>0</v>
      </c>
      <c r="J1220" s="111"/>
      <c r="K1220" s="113">
        <f t="shared" si="18"/>
        <v>0</v>
      </c>
      <c r="L1220" s="116"/>
      <c r="M1220" s="73"/>
    </row>
    <row r="1221" spans="2:13" ht="21" customHeight="1" outlineLevel="1">
      <c r="B1221" s="73"/>
      <c r="C1221" s="115" t="s">
        <v>475</v>
      </c>
      <c r="D1221" s="103"/>
      <c r="E1221" s="110">
        <v>0</v>
      </c>
      <c r="F1221" s="114"/>
      <c r="G1221" s="110">
        <v>0</v>
      </c>
      <c r="H1221" s="112"/>
      <c r="I1221" s="110">
        <v>0</v>
      </c>
      <c r="J1221" s="111"/>
      <c r="K1221" s="113">
        <f t="shared" si="18"/>
        <v>0</v>
      </c>
      <c r="L1221" s="116"/>
      <c r="M1221" s="73"/>
    </row>
    <row r="1222" spans="2:13" ht="21" customHeight="1" outlineLevel="1">
      <c r="B1222" s="73"/>
      <c r="C1222" s="115" t="s">
        <v>476</v>
      </c>
      <c r="D1222" s="103"/>
      <c r="E1222" s="110">
        <v>0</v>
      </c>
      <c r="F1222" s="114"/>
      <c r="G1222" s="110">
        <v>0</v>
      </c>
      <c r="H1222" s="112"/>
      <c r="I1222" s="110">
        <v>0</v>
      </c>
      <c r="J1222" s="111"/>
      <c r="K1222" s="113">
        <f t="shared" si="18"/>
        <v>0</v>
      </c>
      <c r="L1222" s="116"/>
      <c r="M1222" s="73"/>
    </row>
    <row r="1223" spans="2:13" ht="21" customHeight="1" outlineLevel="1">
      <c r="B1223" s="73"/>
      <c r="C1223" s="115" t="s">
        <v>477</v>
      </c>
      <c r="D1223" s="103"/>
      <c r="E1223" s="110">
        <v>0</v>
      </c>
      <c r="F1223" s="114"/>
      <c r="G1223" s="110">
        <v>0</v>
      </c>
      <c r="H1223" s="112"/>
      <c r="I1223" s="110">
        <v>0</v>
      </c>
      <c r="J1223" s="111"/>
      <c r="K1223" s="113">
        <f t="shared" si="18"/>
        <v>0</v>
      </c>
      <c r="L1223" s="116"/>
      <c r="M1223" s="73"/>
    </row>
    <row r="1224" spans="2:13" ht="21" customHeight="1" outlineLevel="1">
      <c r="B1224" s="73"/>
      <c r="C1224" s="115" t="s">
        <v>478</v>
      </c>
      <c r="D1224" s="103"/>
      <c r="E1224" s="110">
        <v>0</v>
      </c>
      <c r="F1224" s="114"/>
      <c r="G1224" s="110">
        <v>0</v>
      </c>
      <c r="H1224" s="112"/>
      <c r="I1224" s="110">
        <v>0</v>
      </c>
      <c r="J1224" s="111"/>
      <c r="K1224" s="113">
        <f t="shared" si="18"/>
        <v>0</v>
      </c>
      <c r="L1224" s="116"/>
      <c r="M1224" s="73"/>
    </row>
    <row r="1225" spans="2:13" ht="21" customHeight="1" outlineLevel="1">
      <c r="B1225" s="73"/>
      <c r="C1225" s="115" t="s">
        <v>479</v>
      </c>
      <c r="D1225" s="103"/>
      <c r="E1225" s="110">
        <v>0</v>
      </c>
      <c r="F1225" s="114"/>
      <c r="G1225" s="110">
        <v>0</v>
      </c>
      <c r="H1225" s="112"/>
      <c r="I1225" s="110">
        <v>0</v>
      </c>
      <c r="J1225" s="111"/>
      <c r="K1225" s="113">
        <f t="shared" si="18"/>
        <v>0</v>
      </c>
      <c r="L1225" s="116"/>
      <c r="M1225" s="73"/>
    </row>
    <row r="1226" spans="2:13" ht="21.75" customHeight="1" outlineLevel="1">
      <c r="B1226" s="73"/>
      <c r="C1226" s="90" t="s">
        <v>480</v>
      </c>
      <c r="D1226" s="103"/>
      <c r="E1226" s="117">
        <f>SUM(E1207:E1225)</f>
        <v>0</v>
      </c>
      <c r="F1226" s="111"/>
      <c r="G1226" s="117">
        <f>SUM(G1207:G1225)</f>
        <v>0</v>
      </c>
      <c r="H1226" s="112"/>
      <c r="I1226" s="117">
        <f>SUM(I1207:I1225)</f>
        <v>0</v>
      </c>
      <c r="J1226" s="111"/>
      <c r="K1226" s="117">
        <f>SUM(K1207:K1225)</f>
        <v>0</v>
      </c>
      <c r="L1226" s="89"/>
      <c r="M1226" s="73"/>
    </row>
    <row r="1227" spans="2:13" ht="21" customHeight="1" outlineLevel="1">
      <c r="B1227" s="73"/>
      <c r="C1227" s="109"/>
      <c r="D1227" s="103"/>
      <c r="E1227" s="73"/>
      <c r="F1227" s="73"/>
      <c r="G1227" s="73"/>
      <c r="H1227" s="73"/>
      <c r="I1227" s="73"/>
      <c r="J1227" s="73"/>
      <c r="K1227" s="73"/>
      <c r="L1227" s="89"/>
      <c r="M1227" s="73"/>
    </row>
    <row r="1228" spans="2:13" ht="21" customHeight="1" outlineLevel="1">
      <c r="B1228" s="73"/>
      <c r="C1228" s="73"/>
      <c r="D1228" s="73"/>
      <c r="E1228" s="100">
        <v>2024</v>
      </c>
      <c r="F1228" s="101"/>
      <c r="G1228" s="100">
        <v>2025</v>
      </c>
      <c r="H1228" s="101"/>
      <c r="I1228" s="100">
        <v>2026</v>
      </c>
      <c r="J1228" s="102"/>
      <c r="K1228" s="100" t="s">
        <v>407</v>
      </c>
      <c r="L1228" s="89"/>
      <c r="M1228" s="73"/>
    </row>
    <row r="1229" spans="2:13" ht="21" customHeight="1" outlineLevel="1">
      <c r="B1229" s="73"/>
      <c r="C1229" s="95" t="s">
        <v>481</v>
      </c>
      <c r="D1229" s="103"/>
      <c r="E1229" s="110">
        <v>0</v>
      </c>
      <c r="F1229" s="111"/>
      <c r="G1229" s="110">
        <v>0</v>
      </c>
      <c r="H1229" s="112"/>
      <c r="I1229" s="110">
        <v>0</v>
      </c>
      <c r="J1229" s="111"/>
      <c r="K1229" s="113">
        <f t="shared" ref="K1229:K1237" si="19">E1229+G1229+I1229</f>
        <v>0</v>
      </c>
      <c r="L1229" s="89"/>
      <c r="M1229" s="73"/>
    </row>
    <row r="1230" spans="2:13" ht="21" customHeight="1" outlineLevel="1">
      <c r="B1230" s="73"/>
      <c r="C1230" s="90" t="s">
        <v>482</v>
      </c>
      <c r="D1230" s="103"/>
      <c r="E1230" s="110">
        <v>0</v>
      </c>
      <c r="F1230" s="114"/>
      <c r="G1230" s="110">
        <v>0</v>
      </c>
      <c r="H1230" s="112"/>
      <c r="I1230" s="110">
        <v>0</v>
      </c>
      <c r="J1230" s="111"/>
      <c r="K1230" s="113">
        <f t="shared" si="19"/>
        <v>0</v>
      </c>
      <c r="L1230" s="89"/>
      <c r="M1230" s="73"/>
    </row>
    <row r="1231" spans="2:13" ht="21" customHeight="1" outlineLevel="1">
      <c r="B1231" s="73"/>
      <c r="C1231" s="90" t="s">
        <v>483</v>
      </c>
      <c r="D1231" s="103"/>
      <c r="E1231" s="110">
        <v>0</v>
      </c>
      <c r="F1231" s="114"/>
      <c r="G1231" s="110">
        <v>0</v>
      </c>
      <c r="H1231" s="112"/>
      <c r="I1231" s="110">
        <v>0</v>
      </c>
      <c r="J1231" s="111"/>
      <c r="K1231" s="113">
        <f t="shared" si="19"/>
        <v>0</v>
      </c>
      <c r="L1231" s="73"/>
      <c r="M1231" s="73"/>
    </row>
    <row r="1232" spans="2:13" ht="21" customHeight="1" outlineLevel="1">
      <c r="B1232" s="73"/>
      <c r="C1232" s="90" t="s">
        <v>484</v>
      </c>
      <c r="D1232" s="103"/>
      <c r="E1232" s="110">
        <v>0</v>
      </c>
      <c r="F1232" s="111"/>
      <c r="G1232" s="110">
        <v>0</v>
      </c>
      <c r="H1232" s="112"/>
      <c r="I1232" s="110">
        <v>0</v>
      </c>
      <c r="J1232" s="111"/>
      <c r="K1232" s="113">
        <f t="shared" si="19"/>
        <v>0</v>
      </c>
      <c r="L1232" s="89"/>
      <c r="M1232" s="73"/>
    </row>
    <row r="1233" spans="2:13" ht="21" customHeight="1" outlineLevel="1">
      <c r="B1233" s="73"/>
      <c r="C1233" s="90" t="s">
        <v>485</v>
      </c>
      <c r="D1233" s="103"/>
      <c r="E1233" s="110">
        <v>0</v>
      </c>
      <c r="F1233" s="114"/>
      <c r="G1233" s="110">
        <v>0</v>
      </c>
      <c r="H1233" s="112"/>
      <c r="I1233" s="110">
        <v>0</v>
      </c>
      <c r="J1233" s="111"/>
      <c r="K1233" s="113">
        <f t="shared" si="19"/>
        <v>0</v>
      </c>
      <c r="L1233" s="116"/>
      <c r="M1233" s="73"/>
    </row>
    <row r="1234" spans="2:13" ht="21" customHeight="1" outlineLevel="1">
      <c r="B1234" s="73"/>
      <c r="C1234" s="90" t="s">
        <v>486</v>
      </c>
      <c r="D1234" s="103"/>
      <c r="E1234" s="110">
        <v>0</v>
      </c>
      <c r="F1234" s="114"/>
      <c r="G1234" s="110">
        <v>0</v>
      </c>
      <c r="H1234" s="112"/>
      <c r="I1234" s="110">
        <v>0</v>
      </c>
      <c r="J1234" s="111"/>
      <c r="K1234" s="113">
        <f t="shared" si="19"/>
        <v>0</v>
      </c>
      <c r="L1234" s="116"/>
      <c r="M1234" s="73"/>
    </row>
    <row r="1235" spans="2:13" ht="21" customHeight="1" outlineLevel="1">
      <c r="B1235" s="73"/>
      <c r="C1235" s="90" t="s">
        <v>487</v>
      </c>
      <c r="D1235" s="103"/>
      <c r="E1235" s="110">
        <v>0</v>
      </c>
      <c r="F1235" s="114"/>
      <c r="G1235" s="110">
        <v>0</v>
      </c>
      <c r="H1235" s="112"/>
      <c r="I1235" s="110">
        <v>0</v>
      </c>
      <c r="J1235" s="111"/>
      <c r="K1235" s="113">
        <f t="shared" si="19"/>
        <v>0</v>
      </c>
      <c r="L1235" s="116"/>
      <c r="M1235" s="73"/>
    </row>
    <row r="1236" spans="2:13" ht="21" customHeight="1" outlineLevel="1">
      <c r="B1236" s="73"/>
      <c r="C1236" s="90" t="s">
        <v>488</v>
      </c>
      <c r="D1236" s="103"/>
      <c r="E1236" s="110">
        <v>0</v>
      </c>
      <c r="F1236" s="114"/>
      <c r="G1236" s="110">
        <v>0</v>
      </c>
      <c r="H1236" s="112"/>
      <c r="I1236" s="110">
        <v>0</v>
      </c>
      <c r="J1236" s="111"/>
      <c r="K1236" s="113">
        <f t="shared" si="19"/>
        <v>0</v>
      </c>
      <c r="L1236" s="116"/>
      <c r="M1236" s="73"/>
    </row>
    <row r="1237" spans="2:13" ht="21.75" customHeight="1" outlineLevel="1">
      <c r="B1237" s="73"/>
      <c r="C1237" s="90" t="s">
        <v>480</v>
      </c>
      <c r="D1237" s="103"/>
      <c r="E1237" s="117">
        <f>SUM(E1229:E1236)</f>
        <v>0</v>
      </c>
      <c r="F1237" s="111"/>
      <c r="G1237" s="117">
        <f>SUM(G1229:G1236)</f>
        <v>0</v>
      </c>
      <c r="H1237" s="112"/>
      <c r="I1237" s="117">
        <f>SUM(I1229:I1236)</f>
        <v>0</v>
      </c>
      <c r="J1237" s="111"/>
      <c r="K1237" s="117">
        <f t="shared" si="19"/>
        <v>0</v>
      </c>
      <c r="L1237" s="89"/>
      <c r="M1237" s="73"/>
    </row>
    <row r="1238" spans="2:13" ht="21" customHeight="1" outlineLevel="1">
      <c r="B1238" s="73"/>
      <c r="C1238" s="89"/>
      <c r="D1238" s="103"/>
      <c r="E1238" s="89"/>
      <c r="F1238" s="89"/>
      <c r="G1238" s="89"/>
      <c r="H1238" s="89"/>
      <c r="I1238" s="89"/>
      <c r="J1238" s="89"/>
      <c r="K1238" s="89"/>
      <c r="L1238" s="89"/>
      <c r="M1238" s="73"/>
    </row>
    <row r="1239" spans="2:13" ht="36" outlineLevel="1">
      <c r="B1239" s="73"/>
      <c r="C1239" s="93" t="s">
        <v>490</v>
      </c>
      <c r="D1239" s="89"/>
      <c r="E1239" s="93" t="str">
        <f>IF(K1210&gt;0,"Si","No")</f>
        <v>No</v>
      </c>
      <c r="F1239" s="89"/>
      <c r="G1239" s="89"/>
      <c r="H1239" s="89"/>
      <c r="I1239" s="89"/>
      <c r="J1239" s="89"/>
      <c r="K1239" s="89"/>
      <c r="L1239" s="89"/>
      <c r="M1239" s="73"/>
    </row>
    <row r="1240" spans="2:13" ht="36" outlineLevel="1">
      <c r="B1240" s="73"/>
      <c r="C1240" s="93" t="s">
        <v>491</v>
      </c>
      <c r="D1240" s="89"/>
      <c r="E1240" s="93" t="str">
        <f>IF(K1211&gt;0,"Si","No")</f>
        <v>No</v>
      </c>
      <c r="F1240" s="89"/>
      <c r="G1240" s="89"/>
      <c r="H1240" s="89"/>
      <c r="I1240" s="89"/>
      <c r="J1240" s="89"/>
      <c r="K1240" s="89"/>
      <c r="L1240" s="89"/>
      <c r="M1240" s="73"/>
    </row>
    <row r="1241" spans="2:13" ht="21" customHeight="1" outlineLevel="1">
      <c r="B1241" s="73"/>
      <c r="C1241" s="89"/>
      <c r="D1241" s="89"/>
      <c r="E1241" s="89"/>
      <c r="F1241" s="89"/>
      <c r="G1241" s="73"/>
      <c r="H1241" s="73"/>
      <c r="I1241" s="73"/>
      <c r="J1241" s="89"/>
      <c r="K1241" s="73"/>
      <c r="L1241" s="89"/>
      <c r="M1241" s="73"/>
    </row>
    <row r="1242" spans="2:13" ht="20.25" outlineLevel="1">
      <c r="B1242" s="73"/>
      <c r="C1242" s="86" t="s">
        <v>492</v>
      </c>
      <c r="D1242" s="73"/>
      <c r="E1242" s="98"/>
      <c r="F1242" s="99"/>
      <c r="G1242" s="99"/>
      <c r="H1242" s="99"/>
      <c r="I1242" s="99"/>
      <c r="J1242" s="99"/>
      <c r="K1242" s="99"/>
      <c r="L1242" s="89"/>
      <c r="M1242" s="73"/>
    </row>
    <row r="1243" spans="2:13" ht="21" customHeight="1" outlineLevel="1">
      <c r="B1243" s="73"/>
      <c r="C1243" s="73"/>
      <c r="D1243" s="73"/>
      <c r="E1243" s="100"/>
      <c r="F1243" s="101"/>
      <c r="G1243" s="100"/>
      <c r="H1243" s="101"/>
      <c r="I1243" s="100"/>
      <c r="J1243" s="102"/>
      <c r="K1243" s="100"/>
      <c r="L1243" s="89"/>
      <c r="M1243" s="73"/>
    </row>
    <row r="1244" spans="2:13" ht="21" customHeight="1" outlineLevel="1">
      <c r="B1244" s="73"/>
      <c r="C1244" s="73"/>
      <c r="D1244" s="73"/>
      <c r="E1244" s="100">
        <v>2024</v>
      </c>
      <c r="F1244" s="101"/>
      <c r="G1244" s="100">
        <v>2025</v>
      </c>
      <c r="H1244" s="101"/>
      <c r="I1244" s="100">
        <v>2026</v>
      </c>
      <c r="J1244" s="102"/>
      <c r="K1244" s="100" t="s">
        <v>407</v>
      </c>
      <c r="L1244" s="89"/>
      <c r="M1244" s="73"/>
    </row>
    <row r="1245" spans="2:13" ht="21" customHeight="1" outlineLevel="1">
      <c r="B1245" s="73"/>
      <c r="C1245" s="95" t="s">
        <v>493</v>
      </c>
      <c r="D1245" s="103"/>
      <c r="E1245" s="110"/>
      <c r="F1245" s="111"/>
      <c r="G1245" s="110"/>
      <c r="H1245" s="119"/>
      <c r="I1245" s="110"/>
      <c r="J1245" s="111"/>
      <c r="K1245" s="113" t="s">
        <v>495</v>
      </c>
      <c r="L1245" s="89"/>
      <c r="M1245" s="73"/>
    </row>
    <row r="1246" spans="2:13" ht="21" customHeight="1" outlineLevel="1">
      <c r="B1246" s="73"/>
      <c r="C1246" s="95" t="s">
        <v>496</v>
      </c>
      <c r="D1246" s="103"/>
      <c r="E1246" s="110"/>
      <c r="F1246" s="111"/>
      <c r="G1246" s="110"/>
      <c r="H1246" s="119"/>
      <c r="I1246" s="110"/>
      <c r="J1246" s="111"/>
      <c r="K1246" s="113" t="s">
        <v>495</v>
      </c>
      <c r="L1246" s="89"/>
      <c r="M1246" s="73"/>
    </row>
    <row r="1247" spans="2:13" ht="21" customHeight="1" outlineLevel="1">
      <c r="B1247" s="73"/>
      <c r="C1247" s="90" t="s">
        <v>498</v>
      </c>
      <c r="D1247" s="103"/>
      <c r="E1247" s="120">
        <v>0</v>
      </c>
      <c r="F1247" s="121"/>
      <c r="G1247" s="120">
        <v>0</v>
      </c>
      <c r="H1247" s="122"/>
      <c r="I1247" s="120">
        <v>0</v>
      </c>
      <c r="J1247" s="123"/>
      <c r="K1247" s="124">
        <f>E1247+G1247+I1247</f>
        <v>0</v>
      </c>
      <c r="L1247" s="73"/>
      <c r="M1247" s="73"/>
    </row>
    <row r="1248" spans="2:13" ht="21" customHeight="1" outlineLevel="1">
      <c r="B1248" s="73"/>
      <c r="C1248" s="90" t="s">
        <v>499</v>
      </c>
      <c r="D1248" s="103"/>
      <c r="E1248" s="110"/>
      <c r="F1248" s="111"/>
      <c r="G1248" s="110"/>
      <c r="H1248" s="119"/>
      <c r="I1248" s="110"/>
      <c r="J1248" s="111"/>
      <c r="K1248" s="113" t="s">
        <v>495</v>
      </c>
      <c r="L1248" s="89"/>
      <c r="M1248" s="73"/>
    </row>
    <row r="1249" spans="2:13" ht="21" customHeight="1" outlineLevel="1">
      <c r="B1249" s="73"/>
      <c r="C1249" s="90" t="s">
        <v>500</v>
      </c>
      <c r="D1249" s="103"/>
      <c r="E1249" s="105"/>
      <c r="F1249" s="125"/>
      <c r="G1249" s="105"/>
      <c r="H1249" s="126"/>
      <c r="I1249" s="105"/>
      <c r="J1249" s="111"/>
      <c r="K1249" s="113" t="s">
        <v>495</v>
      </c>
      <c r="L1249" s="116"/>
      <c r="M1249" s="73"/>
    </row>
    <row r="1250" spans="2:13" outlineLevel="1">
      <c r="B1250" s="73"/>
      <c r="C1250" s="90" t="s">
        <v>501</v>
      </c>
      <c r="D1250" s="103"/>
      <c r="E1250" s="127"/>
      <c r="F1250" s="125"/>
      <c r="G1250" s="105"/>
      <c r="H1250" s="126"/>
      <c r="I1250" s="105"/>
      <c r="J1250" s="111"/>
      <c r="K1250" s="113" t="s">
        <v>495</v>
      </c>
      <c r="L1250" s="116"/>
      <c r="M1250" s="73"/>
    </row>
    <row r="1251" spans="2:13" ht="21" customHeight="1" outlineLevel="1">
      <c r="B1251" s="73"/>
      <c r="C1251" s="90" t="s">
        <v>503</v>
      </c>
      <c r="D1251" s="103"/>
      <c r="E1251" s="105"/>
      <c r="F1251" s="125"/>
      <c r="G1251" s="105"/>
      <c r="H1251" s="126"/>
      <c r="I1251" s="105"/>
      <c r="J1251" s="111"/>
      <c r="K1251" s="124" t="s">
        <v>495</v>
      </c>
      <c r="L1251" s="89"/>
      <c r="M1251" s="73"/>
    </row>
    <row r="1252" spans="2:13" ht="21" customHeight="1" outlineLevel="1">
      <c r="B1252" s="73"/>
      <c r="C1252" s="90" t="s">
        <v>504</v>
      </c>
      <c r="D1252" s="103"/>
      <c r="E1252" s="110"/>
      <c r="F1252" s="111"/>
      <c r="G1252" s="110"/>
      <c r="H1252" s="119"/>
      <c r="I1252" s="110"/>
      <c r="J1252" s="111"/>
      <c r="K1252" s="113" t="s">
        <v>495</v>
      </c>
      <c r="L1252" s="89"/>
      <c r="M1252" s="73"/>
    </row>
    <row r="1253" spans="2:13" ht="21.75" customHeight="1" outlineLevel="1">
      <c r="B1253" s="73"/>
      <c r="C1253" s="90" t="s">
        <v>506</v>
      </c>
      <c r="D1253" s="103"/>
      <c r="E1253" s="120">
        <v>0</v>
      </c>
      <c r="F1253" s="121"/>
      <c r="G1253" s="120">
        <v>0</v>
      </c>
      <c r="H1253" s="122"/>
      <c r="I1253" s="120">
        <v>0</v>
      </c>
      <c r="J1253" s="123"/>
      <c r="K1253" s="124">
        <f>E1253+G1253+I1253</f>
        <v>0</v>
      </c>
      <c r="L1253" s="73"/>
      <c r="M1253" s="73"/>
    </row>
    <row r="1254" spans="2:13" ht="21.75" customHeight="1" outlineLevel="1">
      <c r="B1254" s="73"/>
      <c r="C1254" s="90" t="s">
        <v>507</v>
      </c>
      <c r="D1254" s="103"/>
      <c r="E1254" s="128">
        <v>0</v>
      </c>
      <c r="F1254" s="129"/>
      <c r="G1254" s="128">
        <v>0</v>
      </c>
      <c r="H1254" s="142"/>
      <c r="I1254" s="128">
        <v>0</v>
      </c>
      <c r="J1254" s="130"/>
      <c r="K1254" s="131">
        <f>E1254+G1254+I1254</f>
        <v>0</v>
      </c>
      <c r="L1254" s="89"/>
      <c r="M1254" s="73"/>
    </row>
    <row r="1255" spans="2:13" ht="21" customHeight="1" outlineLevel="1">
      <c r="B1255" s="73"/>
      <c r="C1255" s="109"/>
      <c r="D1255" s="103"/>
      <c r="E1255" s="130"/>
      <c r="F1255" s="130"/>
      <c r="G1255" s="130"/>
      <c r="H1255" s="132"/>
      <c r="I1255" s="130"/>
      <c r="J1255" s="130"/>
      <c r="K1255" s="130"/>
      <c r="L1255" s="89"/>
      <c r="M1255" s="73"/>
    </row>
    <row r="1256" spans="2:13" ht="21" customHeight="1" outlineLevel="1">
      <c r="B1256" s="73"/>
      <c r="C1256" s="109"/>
      <c r="D1256" s="103"/>
      <c r="E1256" s="98"/>
      <c r="F1256" s="73"/>
      <c r="G1256" s="73"/>
      <c r="H1256" s="73"/>
      <c r="I1256" s="73"/>
      <c r="J1256" s="73"/>
      <c r="K1256" s="73"/>
      <c r="L1256" s="89"/>
      <c r="M1256" s="73"/>
    </row>
    <row r="1257" spans="2:13" ht="21" customHeight="1" outlineLevel="1">
      <c r="B1257" s="73"/>
      <c r="C1257" s="86" t="s">
        <v>508</v>
      </c>
      <c r="D1257" s="116"/>
      <c r="E1257" s="116"/>
      <c r="F1257" s="116"/>
      <c r="G1257" s="73"/>
      <c r="H1257" s="73"/>
      <c r="I1257" s="73"/>
      <c r="J1257" s="116"/>
      <c r="K1257" s="73"/>
      <c r="L1257" s="116"/>
      <c r="M1257" s="73"/>
    </row>
    <row r="1258" spans="2:13" ht="21" customHeight="1" outlineLevel="1">
      <c r="B1258" s="73"/>
      <c r="C1258" s="89"/>
      <c r="D1258" s="89"/>
      <c r="E1258" s="89"/>
      <c r="F1258" s="89"/>
      <c r="G1258" s="73"/>
      <c r="H1258" s="73"/>
      <c r="I1258" s="73"/>
      <c r="J1258" s="89"/>
      <c r="K1258" s="73"/>
      <c r="L1258" s="89"/>
      <c r="M1258" s="73"/>
    </row>
    <row r="1259" spans="2:13" ht="21" customHeight="1" outlineLevel="1">
      <c r="B1259" s="73"/>
      <c r="C1259" s="133" t="s">
        <v>509</v>
      </c>
      <c r="D1259" s="89"/>
      <c r="E1259" s="89"/>
      <c r="F1259" s="89"/>
      <c r="G1259" s="73"/>
      <c r="H1259" s="73"/>
      <c r="I1259" s="73"/>
      <c r="J1259" s="73"/>
      <c r="K1259" s="73"/>
      <c r="L1259" s="89"/>
      <c r="M1259" s="73"/>
    </row>
    <row r="1260" spans="2:13" ht="21" customHeight="1" outlineLevel="1">
      <c r="B1260" s="73"/>
      <c r="C1260" s="89"/>
      <c r="D1260" s="89"/>
      <c r="E1260" s="89"/>
      <c r="F1260" s="89"/>
      <c r="G1260" s="73"/>
      <c r="H1260" s="73"/>
      <c r="I1260" s="73"/>
      <c r="J1260" s="89"/>
      <c r="K1260" s="73"/>
      <c r="L1260" s="89"/>
      <c r="M1260" s="73"/>
    </row>
    <row r="1261" spans="2:13" ht="21" customHeight="1" outlineLevel="1">
      <c r="B1261" s="73"/>
      <c r="C1261" s="481"/>
      <c r="D1261" s="481"/>
      <c r="E1261" s="481"/>
      <c r="F1261" s="481"/>
      <c r="G1261" s="481"/>
      <c r="H1261" s="481"/>
      <c r="I1261" s="481"/>
      <c r="J1261" s="481"/>
      <c r="K1261" s="481"/>
      <c r="L1261" s="89"/>
      <c r="M1261" s="73"/>
    </row>
    <row r="1262" spans="2:13" ht="21" customHeight="1" outlineLevel="1">
      <c r="B1262" s="73"/>
      <c r="C1262" s="481"/>
      <c r="D1262" s="481"/>
      <c r="E1262" s="481"/>
      <c r="F1262" s="481"/>
      <c r="G1262" s="481"/>
      <c r="H1262" s="481"/>
      <c r="I1262" s="481"/>
      <c r="J1262" s="481"/>
      <c r="K1262" s="481"/>
      <c r="L1262" s="73"/>
      <c r="M1262" s="73"/>
    </row>
    <row r="1263" spans="2:13" ht="21" customHeight="1" outlineLevel="1">
      <c r="B1263" s="73"/>
      <c r="C1263" s="481"/>
      <c r="D1263" s="481"/>
      <c r="E1263" s="481"/>
      <c r="F1263" s="481"/>
      <c r="G1263" s="481"/>
      <c r="H1263" s="481"/>
      <c r="I1263" s="481"/>
      <c r="J1263" s="481"/>
      <c r="K1263" s="481"/>
      <c r="L1263" s="73"/>
      <c r="M1263" s="73"/>
    </row>
    <row r="1264" spans="2:13" ht="21" customHeight="1" outlineLevel="1">
      <c r="B1264" s="73"/>
      <c r="C1264" s="481"/>
      <c r="D1264" s="481"/>
      <c r="E1264" s="481"/>
      <c r="F1264" s="481"/>
      <c r="G1264" s="481"/>
      <c r="H1264" s="481"/>
      <c r="I1264" s="481"/>
      <c r="J1264" s="481"/>
      <c r="K1264" s="481"/>
      <c r="L1264" s="73"/>
      <c r="M1264" s="73"/>
    </row>
    <row r="1265" spans="2:13" ht="21" customHeight="1" outlineLevel="1">
      <c r="B1265" s="73"/>
      <c r="C1265" s="481"/>
      <c r="D1265" s="481"/>
      <c r="E1265" s="481"/>
      <c r="F1265" s="481"/>
      <c r="G1265" s="481"/>
      <c r="H1265" s="481"/>
      <c r="I1265" s="481"/>
      <c r="J1265" s="481"/>
      <c r="K1265" s="481"/>
      <c r="L1265" s="73"/>
      <c r="M1265" s="73"/>
    </row>
    <row r="1266" spans="2:13" ht="21" customHeight="1" outlineLevel="1">
      <c r="B1266" s="73"/>
      <c r="C1266" s="481"/>
      <c r="D1266" s="481"/>
      <c r="E1266" s="481"/>
      <c r="F1266" s="481"/>
      <c r="G1266" s="481"/>
      <c r="H1266" s="481"/>
      <c r="I1266" s="481"/>
      <c r="J1266" s="481"/>
      <c r="K1266" s="481"/>
      <c r="L1266" s="73"/>
      <c r="M1266" s="73"/>
    </row>
    <row r="1267" spans="2:13" ht="21" customHeight="1" outlineLevel="1">
      <c r="B1267" s="73"/>
      <c r="C1267" s="481"/>
      <c r="D1267" s="481"/>
      <c r="E1267" s="481"/>
      <c r="F1267" s="481"/>
      <c r="G1267" s="481"/>
      <c r="H1267" s="481"/>
      <c r="I1267" s="481"/>
      <c r="J1267" s="481"/>
      <c r="K1267" s="481"/>
      <c r="L1267" s="73"/>
      <c r="M1267" s="73"/>
    </row>
    <row r="1268" spans="2:13" ht="21" customHeight="1" outlineLevel="1">
      <c r="B1268" s="73"/>
      <c r="C1268" s="481"/>
      <c r="D1268" s="481"/>
      <c r="E1268" s="481"/>
      <c r="F1268" s="481"/>
      <c r="G1268" s="481"/>
      <c r="H1268" s="481"/>
      <c r="I1268" s="481"/>
      <c r="J1268" s="481"/>
      <c r="K1268" s="481"/>
      <c r="L1268" s="73"/>
      <c r="M1268" s="73"/>
    </row>
    <row r="1269" spans="2:13" ht="21" customHeight="1" outlineLevel="1">
      <c r="B1269" s="73"/>
      <c r="C1269" s="481"/>
      <c r="D1269" s="481"/>
      <c r="E1269" s="481"/>
      <c r="F1269" s="481"/>
      <c r="G1269" s="481"/>
      <c r="H1269" s="481"/>
      <c r="I1269" s="481"/>
      <c r="J1269" s="481"/>
      <c r="K1269" s="481"/>
      <c r="L1269" s="73"/>
      <c r="M1269" s="73"/>
    </row>
    <row r="1270" spans="2:13" ht="21" customHeight="1" outlineLevel="1">
      <c r="B1270" s="73"/>
      <c r="C1270" s="481"/>
      <c r="D1270" s="481"/>
      <c r="E1270" s="481"/>
      <c r="F1270" s="481"/>
      <c r="G1270" s="481"/>
      <c r="H1270" s="481"/>
      <c r="I1270" s="481"/>
      <c r="J1270" s="481"/>
      <c r="K1270" s="481"/>
      <c r="L1270" s="73"/>
      <c r="M1270" s="73"/>
    </row>
    <row r="1271" spans="2:13" ht="21" customHeight="1" outlineLevel="1">
      <c r="B1271" s="73"/>
      <c r="C1271" s="481"/>
      <c r="D1271" s="481"/>
      <c r="E1271" s="481"/>
      <c r="F1271" s="481"/>
      <c r="G1271" s="481"/>
      <c r="H1271" s="481"/>
      <c r="I1271" s="481"/>
      <c r="J1271" s="481"/>
      <c r="K1271" s="481"/>
      <c r="L1271" s="73"/>
      <c r="M1271" s="73"/>
    </row>
    <row r="1272" spans="2:13" ht="21" customHeight="1" outlineLevel="1">
      <c r="B1272" s="73"/>
      <c r="C1272" s="481"/>
      <c r="D1272" s="481"/>
      <c r="E1272" s="481"/>
      <c r="F1272" s="481"/>
      <c r="G1272" s="481"/>
      <c r="H1272" s="481"/>
      <c r="I1272" s="481"/>
      <c r="J1272" s="481"/>
      <c r="K1272" s="481"/>
      <c r="L1272" s="73"/>
      <c r="M1272" s="73"/>
    </row>
    <row r="1273" spans="2:13" ht="21" customHeight="1" outlineLevel="1">
      <c r="B1273" s="73"/>
      <c r="C1273" s="481"/>
      <c r="D1273" s="481"/>
      <c r="E1273" s="481"/>
      <c r="F1273" s="481"/>
      <c r="G1273" s="481"/>
      <c r="H1273" s="481"/>
      <c r="I1273" s="481"/>
      <c r="J1273" s="481"/>
      <c r="K1273" s="481"/>
      <c r="L1273" s="73"/>
      <c r="M1273" s="73"/>
    </row>
    <row r="1274" spans="2:13" ht="21" customHeight="1" outlineLevel="1">
      <c r="B1274" s="73"/>
      <c r="C1274" s="481"/>
      <c r="D1274" s="481"/>
      <c r="E1274" s="481"/>
      <c r="F1274" s="481"/>
      <c r="G1274" s="481"/>
      <c r="H1274" s="481"/>
      <c r="I1274" s="481"/>
      <c r="J1274" s="481"/>
      <c r="K1274" s="481"/>
      <c r="L1274" s="73"/>
      <c r="M1274" s="73"/>
    </row>
    <row r="1275" spans="2:13" ht="21" customHeight="1" outlineLevel="1">
      <c r="B1275" s="73"/>
      <c r="C1275" s="481"/>
      <c r="D1275" s="481"/>
      <c r="E1275" s="481"/>
      <c r="F1275" s="481"/>
      <c r="G1275" s="481"/>
      <c r="H1275" s="481"/>
      <c r="I1275" s="481"/>
      <c r="J1275" s="481"/>
      <c r="K1275" s="481"/>
      <c r="L1275" s="73"/>
      <c r="M1275" s="73"/>
    </row>
    <row r="1276" spans="2:13" ht="21" customHeight="1" outlineLevel="1">
      <c r="B1276" s="73"/>
      <c r="C1276" s="481"/>
      <c r="D1276" s="481"/>
      <c r="E1276" s="481"/>
      <c r="F1276" s="481"/>
      <c r="G1276" s="481"/>
      <c r="H1276" s="481"/>
      <c r="I1276" s="481"/>
      <c r="J1276" s="481"/>
      <c r="K1276" s="481"/>
      <c r="L1276" s="73"/>
      <c r="M1276" s="73"/>
    </row>
    <row r="1277" spans="2:13" ht="21" customHeight="1" outlineLevel="1">
      <c r="B1277" s="73"/>
      <c r="C1277" s="481"/>
      <c r="D1277" s="481"/>
      <c r="E1277" s="481"/>
      <c r="F1277" s="481"/>
      <c r="G1277" s="481"/>
      <c r="H1277" s="481"/>
      <c r="I1277" s="481"/>
      <c r="J1277" s="481"/>
      <c r="K1277" s="481"/>
      <c r="L1277" s="73"/>
      <c r="M1277" s="73"/>
    </row>
    <row r="1278" spans="2:13" ht="21" customHeight="1" outlineLevel="1">
      <c r="B1278" s="73"/>
      <c r="C1278" s="481"/>
      <c r="D1278" s="481"/>
      <c r="E1278" s="481"/>
      <c r="F1278" s="481"/>
      <c r="G1278" s="481"/>
      <c r="H1278" s="481"/>
      <c r="I1278" s="481"/>
      <c r="J1278" s="481"/>
      <c r="K1278" s="481"/>
      <c r="L1278" s="73"/>
      <c r="M1278" s="73"/>
    </row>
    <row r="1279" spans="2:13" ht="21" customHeight="1" outlineLevel="1">
      <c r="B1279" s="73"/>
      <c r="C1279" s="134"/>
      <c r="D1279" s="73"/>
      <c r="E1279" s="134"/>
      <c r="F1279" s="73"/>
      <c r="G1279" s="73"/>
      <c r="H1279" s="73"/>
      <c r="I1279" s="135"/>
      <c r="J1279" s="136"/>
      <c r="K1279" s="137"/>
      <c r="L1279" s="73"/>
      <c r="M1279" s="73"/>
    </row>
    <row r="1280" spans="2:13" ht="21" customHeight="1" outlineLevel="1">
      <c r="B1280" s="73"/>
      <c r="C1280" s="133" t="s">
        <v>511</v>
      </c>
      <c r="D1280" s="73"/>
      <c r="E1280" s="134"/>
      <c r="F1280" s="73"/>
      <c r="G1280" s="73"/>
      <c r="H1280" s="73"/>
      <c r="I1280" s="135"/>
      <c r="J1280" s="136"/>
      <c r="K1280" s="137"/>
      <c r="L1280" s="73"/>
      <c r="M1280" s="73"/>
    </row>
    <row r="1281" spans="2:13" ht="21" customHeight="1" outlineLevel="1">
      <c r="B1281" s="73"/>
      <c r="C1281" s="73"/>
      <c r="D1281" s="73"/>
      <c r="E1281" s="83"/>
      <c r="F1281" s="73"/>
      <c r="G1281" s="73"/>
      <c r="H1281" s="73"/>
      <c r="I1281" s="73"/>
      <c r="J1281" s="73"/>
      <c r="K1281" s="73"/>
      <c r="L1281" s="73"/>
      <c r="M1281" s="73"/>
    </row>
    <row r="1282" spans="2:13" ht="21" customHeight="1" outlineLevel="1">
      <c r="B1282" s="73"/>
      <c r="C1282" s="481"/>
      <c r="D1282" s="481"/>
      <c r="E1282" s="481"/>
      <c r="F1282" s="481"/>
      <c r="G1282" s="481"/>
      <c r="H1282" s="481"/>
      <c r="I1282" s="481"/>
      <c r="J1282" s="481"/>
      <c r="K1282" s="481"/>
      <c r="L1282" s="73"/>
      <c r="M1282" s="73"/>
    </row>
    <row r="1283" spans="2:13" ht="21" customHeight="1" outlineLevel="1">
      <c r="B1283" s="73"/>
      <c r="C1283" s="481"/>
      <c r="D1283" s="481"/>
      <c r="E1283" s="481"/>
      <c r="F1283" s="481"/>
      <c r="G1283" s="481"/>
      <c r="H1283" s="481"/>
      <c r="I1283" s="481"/>
      <c r="J1283" s="481"/>
      <c r="K1283" s="481"/>
      <c r="L1283" s="73"/>
      <c r="M1283" s="73"/>
    </row>
    <row r="1284" spans="2:13" ht="21" customHeight="1" outlineLevel="1">
      <c r="B1284" s="73"/>
      <c r="C1284" s="481"/>
      <c r="D1284" s="481"/>
      <c r="E1284" s="481"/>
      <c r="F1284" s="481"/>
      <c r="G1284" s="481"/>
      <c r="H1284" s="481"/>
      <c r="I1284" s="481"/>
      <c r="J1284" s="481"/>
      <c r="K1284" s="481"/>
      <c r="L1284" s="73"/>
      <c r="M1284" s="73"/>
    </row>
    <row r="1285" spans="2:13" ht="21" customHeight="1" outlineLevel="1">
      <c r="B1285" s="73"/>
      <c r="C1285" s="481"/>
      <c r="D1285" s="481"/>
      <c r="E1285" s="481"/>
      <c r="F1285" s="481"/>
      <c r="G1285" s="481"/>
      <c r="H1285" s="481"/>
      <c r="I1285" s="481"/>
      <c r="J1285" s="481"/>
      <c r="K1285" s="481"/>
      <c r="L1285" s="73"/>
      <c r="M1285" s="73"/>
    </row>
    <row r="1286" spans="2:13" ht="21" customHeight="1" outlineLevel="1">
      <c r="B1286" s="73"/>
      <c r="C1286" s="481"/>
      <c r="D1286" s="481"/>
      <c r="E1286" s="481"/>
      <c r="F1286" s="481"/>
      <c r="G1286" s="481"/>
      <c r="H1286" s="481"/>
      <c r="I1286" s="481"/>
      <c r="J1286" s="481"/>
      <c r="K1286" s="481"/>
      <c r="L1286" s="73"/>
      <c r="M1286" s="73"/>
    </row>
    <row r="1287" spans="2:13" ht="21" customHeight="1" outlineLevel="1">
      <c r="B1287" s="73"/>
      <c r="C1287" s="481"/>
      <c r="D1287" s="481"/>
      <c r="E1287" s="481"/>
      <c r="F1287" s="481"/>
      <c r="G1287" s="481"/>
      <c r="H1287" s="481"/>
      <c r="I1287" s="481"/>
      <c r="J1287" s="481"/>
      <c r="K1287" s="481"/>
      <c r="L1287" s="73"/>
      <c r="M1287" s="73"/>
    </row>
    <row r="1288" spans="2:13" ht="21" customHeight="1" outlineLevel="1">
      <c r="B1288" s="73"/>
      <c r="C1288" s="481"/>
      <c r="D1288" s="481"/>
      <c r="E1288" s="481"/>
      <c r="F1288" s="481"/>
      <c r="G1288" s="481"/>
      <c r="H1288" s="481"/>
      <c r="I1288" s="481"/>
      <c r="J1288" s="481"/>
      <c r="K1288" s="481"/>
      <c r="L1288" s="73"/>
      <c r="M1288" s="73"/>
    </row>
    <row r="1289" spans="2:13" ht="21" customHeight="1" outlineLevel="1">
      <c r="B1289" s="73"/>
      <c r="C1289" s="481"/>
      <c r="D1289" s="481"/>
      <c r="E1289" s="481"/>
      <c r="F1289" s="481"/>
      <c r="G1289" s="481"/>
      <c r="H1289" s="481"/>
      <c r="I1289" s="481"/>
      <c r="J1289" s="481"/>
      <c r="K1289" s="481"/>
      <c r="L1289" s="73"/>
      <c r="M1289" s="73"/>
    </row>
    <row r="1290" spans="2:13" ht="21" customHeight="1" outlineLevel="1">
      <c r="B1290" s="73"/>
      <c r="C1290" s="481"/>
      <c r="D1290" s="481"/>
      <c r="E1290" s="481"/>
      <c r="F1290" s="481"/>
      <c r="G1290" s="481"/>
      <c r="H1290" s="481"/>
      <c r="I1290" s="481"/>
      <c r="J1290" s="481"/>
      <c r="K1290" s="481"/>
      <c r="L1290" s="73"/>
      <c r="M1290" s="73"/>
    </row>
    <row r="1291" spans="2:13" ht="21" customHeight="1" outlineLevel="1">
      <c r="B1291" s="73"/>
      <c r="C1291" s="481"/>
      <c r="D1291" s="481"/>
      <c r="E1291" s="481"/>
      <c r="F1291" s="481"/>
      <c r="G1291" s="481"/>
      <c r="H1291" s="481"/>
      <c r="I1291" s="481"/>
      <c r="J1291" s="481"/>
      <c r="K1291" s="481"/>
      <c r="L1291" s="73"/>
      <c r="M1291" s="73"/>
    </row>
    <row r="1292" spans="2:13" ht="21" customHeight="1" outlineLevel="1">
      <c r="B1292" s="73"/>
      <c r="C1292" s="481"/>
      <c r="D1292" s="481"/>
      <c r="E1292" s="481"/>
      <c r="F1292" s="481"/>
      <c r="G1292" s="481"/>
      <c r="H1292" s="481"/>
      <c r="I1292" s="481"/>
      <c r="J1292" s="481"/>
      <c r="K1292" s="481"/>
      <c r="L1292" s="73"/>
      <c r="M1292" s="73"/>
    </row>
    <row r="1293" spans="2:13" ht="21" customHeight="1" outlineLevel="1">
      <c r="B1293" s="73"/>
      <c r="C1293" s="481"/>
      <c r="D1293" s="481"/>
      <c r="E1293" s="481"/>
      <c r="F1293" s="481"/>
      <c r="G1293" s="481"/>
      <c r="H1293" s="481"/>
      <c r="I1293" s="481"/>
      <c r="J1293" s="481"/>
      <c r="K1293" s="481"/>
      <c r="L1293" s="73"/>
      <c r="M1293" s="73"/>
    </row>
    <row r="1294" spans="2:13" ht="21" customHeight="1" outlineLevel="1">
      <c r="B1294" s="73"/>
      <c r="C1294" s="481"/>
      <c r="D1294" s="481"/>
      <c r="E1294" s="481"/>
      <c r="F1294" s="481"/>
      <c r="G1294" s="481"/>
      <c r="H1294" s="481"/>
      <c r="I1294" s="481"/>
      <c r="J1294" s="481"/>
      <c r="K1294" s="481"/>
      <c r="L1294" s="73"/>
      <c r="M1294" s="73"/>
    </row>
    <row r="1295" spans="2:13" ht="21" customHeight="1" outlineLevel="1">
      <c r="B1295" s="73"/>
      <c r="C1295" s="481"/>
      <c r="D1295" s="481"/>
      <c r="E1295" s="481"/>
      <c r="F1295" s="481"/>
      <c r="G1295" s="481"/>
      <c r="H1295" s="481"/>
      <c r="I1295" s="481"/>
      <c r="J1295" s="481"/>
      <c r="K1295" s="481"/>
      <c r="L1295" s="73"/>
      <c r="M1295" s="73"/>
    </row>
    <row r="1296" spans="2:13" ht="21" customHeight="1" outlineLevel="1">
      <c r="B1296" s="73"/>
      <c r="C1296" s="481"/>
      <c r="D1296" s="481"/>
      <c r="E1296" s="481"/>
      <c r="F1296" s="481"/>
      <c r="G1296" s="481"/>
      <c r="H1296" s="481"/>
      <c r="I1296" s="481"/>
      <c r="J1296" s="481"/>
      <c r="K1296" s="481"/>
      <c r="L1296" s="73"/>
      <c r="M1296" s="73"/>
    </row>
    <row r="1297" spans="2:13" ht="21" customHeight="1" outlineLevel="1">
      <c r="B1297" s="73"/>
      <c r="C1297" s="481"/>
      <c r="D1297" s="481"/>
      <c r="E1297" s="481"/>
      <c r="F1297" s="481"/>
      <c r="G1297" s="481"/>
      <c r="H1297" s="481"/>
      <c r="I1297" s="481"/>
      <c r="J1297" s="481"/>
      <c r="K1297" s="481"/>
      <c r="L1297" s="73"/>
      <c r="M1297" s="73"/>
    </row>
    <row r="1298" spans="2:13" ht="21" customHeight="1" outlineLevel="1">
      <c r="B1298" s="73"/>
      <c r="C1298" s="481"/>
      <c r="D1298" s="481"/>
      <c r="E1298" s="481"/>
      <c r="F1298" s="481"/>
      <c r="G1298" s="481"/>
      <c r="H1298" s="481"/>
      <c r="I1298" s="481"/>
      <c r="J1298" s="481"/>
      <c r="K1298" s="481"/>
      <c r="L1298" s="73"/>
      <c r="M1298" s="73"/>
    </row>
    <row r="1299" spans="2:13" ht="21" customHeight="1" outlineLevel="1">
      <c r="B1299" s="73"/>
      <c r="C1299" s="481"/>
      <c r="D1299" s="481"/>
      <c r="E1299" s="481"/>
      <c r="F1299" s="481"/>
      <c r="G1299" s="481"/>
      <c r="H1299" s="481"/>
      <c r="I1299" s="481"/>
      <c r="J1299" s="481"/>
      <c r="K1299" s="481"/>
      <c r="L1299" s="73"/>
      <c r="M1299" s="73"/>
    </row>
    <row r="1300" spans="2:13" ht="21" customHeight="1" outlineLevel="1">
      <c r="B1300" s="73"/>
      <c r="C1300" s="134"/>
      <c r="D1300" s="73"/>
      <c r="E1300" s="134"/>
      <c r="F1300" s="73"/>
      <c r="G1300" s="73"/>
      <c r="H1300" s="73"/>
      <c r="I1300" s="135"/>
      <c r="J1300" s="136"/>
      <c r="K1300" s="137"/>
      <c r="L1300" s="73"/>
      <c r="M1300" s="73"/>
    </row>
    <row r="1301" spans="2:13" ht="20.25" customHeight="1">
      <c r="B1301" s="73"/>
      <c r="C1301" s="134"/>
      <c r="D1301" s="73"/>
      <c r="E1301" s="134"/>
      <c r="F1301" s="73"/>
      <c r="G1301" s="73"/>
      <c r="H1301" s="73"/>
      <c r="I1301" s="135"/>
      <c r="J1301" s="136"/>
      <c r="K1301" s="137"/>
      <c r="L1301" s="73"/>
      <c r="M1301" s="73"/>
    </row>
    <row r="1302" spans="2:13" ht="24" customHeight="1">
      <c r="B1302" s="73"/>
      <c r="C1302" s="84" t="s">
        <v>120</v>
      </c>
      <c r="D1302" s="81"/>
      <c r="E1302" s="84" t="s">
        <v>121</v>
      </c>
      <c r="F1302" s="73"/>
      <c r="G1302" s="85" t="s">
        <v>497</v>
      </c>
      <c r="H1302" s="73"/>
      <c r="J1302" s="73"/>
      <c r="K1302" s="73"/>
      <c r="L1302" s="73"/>
      <c r="M1302" s="73"/>
    </row>
    <row r="1303" spans="2:13" ht="21" customHeight="1" outlineLevel="1">
      <c r="B1303" s="73"/>
      <c r="C1303" s="83"/>
      <c r="D1303" s="73"/>
      <c r="E1303" s="83"/>
      <c r="F1303" s="73"/>
      <c r="G1303" s="73"/>
      <c r="H1303" s="73"/>
      <c r="I1303" s="73"/>
      <c r="J1303" s="73"/>
      <c r="K1303" s="73"/>
      <c r="L1303" s="73"/>
      <c r="M1303" s="73"/>
    </row>
    <row r="1304" spans="2:13" ht="21.75" customHeight="1" outlineLevel="1">
      <c r="B1304" s="73"/>
      <c r="C1304" s="86" t="s">
        <v>431</v>
      </c>
      <c r="D1304" s="73"/>
      <c r="E1304" s="87"/>
      <c r="F1304" s="73"/>
      <c r="G1304" s="73"/>
      <c r="H1304" s="73"/>
      <c r="I1304" s="73"/>
      <c r="J1304" s="73"/>
      <c r="K1304" s="73"/>
      <c r="L1304" s="73"/>
      <c r="M1304" s="73"/>
    </row>
    <row r="1305" spans="2:13" ht="21" customHeight="1" outlineLevel="1">
      <c r="B1305" s="73"/>
      <c r="C1305" s="88"/>
      <c r="D1305" s="73"/>
      <c r="E1305" s="87"/>
      <c r="F1305" s="73"/>
      <c r="G1305" s="73"/>
      <c r="H1305" s="73"/>
      <c r="I1305" s="73"/>
      <c r="J1305" s="73"/>
      <c r="K1305" s="73"/>
      <c r="L1305" s="73"/>
      <c r="M1305" s="73"/>
    </row>
    <row r="1306" spans="2:13" ht="21" customHeight="1" outlineLevel="1">
      <c r="B1306" s="73"/>
      <c r="C1306" s="89"/>
      <c r="D1306" s="73"/>
      <c r="E1306" s="89"/>
      <c r="F1306" s="73"/>
      <c r="G1306" s="73"/>
      <c r="H1306" s="73"/>
      <c r="I1306" s="73"/>
      <c r="J1306" s="73"/>
      <c r="K1306" s="73"/>
      <c r="L1306" s="73"/>
      <c r="M1306" s="73"/>
    </row>
    <row r="1307" spans="2:13" outlineLevel="1">
      <c r="B1307" s="73"/>
      <c r="C1307" s="90" t="s">
        <v>36</v>
      </c>
      <c r="D1307" s="89"/>
      <c r="E1307" s="90" t="s">
        <v>432</v>
      </c>
      <c r="F1307" s="89"/>
      <c r="G1307" s="91" t="s">
        <v>433</v>
      </c>
      <c r="H1307" s="73"/>
      <c r="I1307" s="90" t="s">
        <v>434</v>
      </c>
      <c r="J1307" s="73"/>
      <c r="K1307" s="73"/>
      <c r="L1307" s="89"/>
      <c r="M1307" s="73"/>
    </row>
    <row r="1308" spans="2:13" ht="36.75" customHeight="1" outlineLevel="1">
      <c r="B1308" s="73"/>
      <c r="C1308" s="92" t="s">
        <v>556</v>
      </c>
      <c r="D1308" s="73"/>
      <c r="E1308" s="93" t="s">
        <v>575</v>
      </c>
      <c r="F1308" s="73"/>
      <c r="G1308" s="94"/>
      <c r="H1308" s="73"/>
      <c r="I1308" s="92" t="s">
        <v>542</v>
      </c>
      <c r="J1308" s="73"/>
      <c r="K1308" s="73"/>
      <c r="L1308" s="73"/>
      <c r="M1308" s="73"/>
    </row>
    <row r="1309" spans="2:13" ht="21" customHeight="1" outlineLevel="1">
      <c r="B1309" s="73"/>
      <c r="C1309" s="89"/>
      <c r="D1309" s="73"/>
      <c r="E1309" s="73"/>
      <c r="F1309" s="73"/>
      <c r="G1309" s="73"/>
      <c r="H1309" s="73"/>
      <c r="I1309" s="73"/>
      <c r="J1309" s="73"/>
      <c r="K1309" s="73"/>
      <c r="L1309" s="73"/>
      <c r="M1309" s="73"/>
    </row>
    <row r="1310" spans="2:13" ht="36" outlineLevel="1">
      <c r="B1310" s="73"/>
      <c r="C1310" s="95" t="s">
        <v>439</v>
      </c>
      <c r="D1310" s="89"/>
      <c r="E1310" s="95" t="s">
        <v>440</v>
      </c>
      <c r="F1310" s="89"/>
      <c r="G1310" s="95" t="s">
        <v>441</v>
      </c>
      <c r="H1310" s="73"/>
      <c r="I1310" s="95" t="s">
        <v>442</v>
      </c>
      <c r="J1310" s="89"/>
      <c r="K1310" s="73"/>
      <c r="L1310" s="73"/>
      <c r="M1310" s="73"/>
    </row>
    <row r="1311" spans="2:13" ht="36.75" customHeight="1" outlineLevel="1">
      <c r="B1311" s="73"/>
      <c r="C1311" s="94"/>
      <c r="D1311" s="89"/>
      <c r="E1311" s="94"/>
      <c r="F1311" s="89"/>
      <c r="G1311" s="94"/>
      <c r="H1311" s="73"/>
      <c r="I1311" s="150"/>
      <c r="J1311" s="89"/>
      <c r="K1311" s="73"/>
      <c r="L1311" s="73"/>
      <c r="M1311" s="73"/>
    </row>
    <row r="1312" spans="2:13" ht="21" customHeight="1" outlineLevel="1">
      <c r="B1312" s="73"/>
      <c r="C1312" s="89"/>
      <c r="D1312" s="89"/>
      <c r="E1312" s="89"/>
      <c r="F1312" s="89"/>
      <c r="G1312" s="73"/>
      <c r="H1312" s="73"/>
      <c r="I1312" s="73"/>
      <c r="J1312" s="89"/>
      <c r="K1312" s="73"/>
      <c r="L1312" s="73"/>
      <c r="M1312" s="73"/>
    </row>
    <row r="1313" spans="2:13" ht="21.75" customHeight="1" outlineLevel="1">
      <c r="B1313" s="73"/>
      <c r="C1313" s="86" t="s">
        <v>445</v>
      </c>
      <c r="D1313" s="73"/>
      <c r="E1313" s="98"/>
      <c r="F1313" s="99"/>
      <c r="G1313" s="99"/>
      <c r="H1313" s="99"/>
      <c r="I1313" s="99"/>
      <c r="J1313" s="99"/>
      <c r="K1313" s="99"/>
      <c r="L1313" s="73"/>
      <c r="M1313" s="73"/>
    </row>
    <row r="1314" spans="2:13" ht="21" customHeight="1" outlineLevel="1">
      <c r="B1314" s="73"/>
      <c r="C1314" s="73"/>
      <c r="D1314" s="73"/>
      <c r="E1314" s="100"/>
      <c r="F1314" s="101"/>
      <c r="G1314" s="100"/>
      <c r="H1314" s="101"/>
      <c r="I1314" s="100"/>
      <c r="J1314" s="102"/>
      <c r="K1314" s="100"/>
      <c r="L1314" s="73"/>
      <c r="M1314" s="73"/>
    </row>
    <row r="1315" spans="2:13" ht="21" customHeight="1" outlineLevel="1">
      <c r="B1315" s="73"/>
      <c r="C1315" s="73"/>
      <c r="D1315" s="73"/>
      <c r="E1315" s="100">
        <v>2024</v>
      </c>
      <c r="F1315" s="101"/>
      <c r="G1315" s="100">
        <v>2025</v>
      </c>
      <c r="H1315" s="101"/>
      <c r="I1315" s="100">
        <v>2026</v>
      </c>
      <c r="J1315" s="102"/>
      <c r="K1315" s="100" t="s">
        <v>446</v>
      </c>
      <c r="L1315" s="73"/>
      <c r="M1315" s="73"/>
    </row>
    <row r="1316" spans="2:13" outlineLevel="1">
      <c r="B1316" s="73"/>
      <c r="C1316" s="95" t="s">
        <v>447</v>
      </c>
      <c r="D1316" s="103"/>
      <c r="E1316" s="104">
        <f>E1317+E1318</f>
        <v>0</v>
      </c>
      <c r="F1316" s="103"/>
      <c r="G1316" s="104">
        <f>G1317+G1318</f>
        <v>0</v>
      </c>
      <c r="H1316" s="73"/>
      <c r="I1316" s="104">
        <f>I1317+I1318</f>
        <v>0</v>
      </c>
      <c r="J1316" s="103"/>
      <c r="K1316" s="104">
        <f>K1317+K1318</f>
        <v>0</v>
      </c>
      <c r="L1316" s="103"/>
      <c r="M1316" s="73"/>
    </row>
    <row r="1317" spans="2:13" ht="21" customHeight="1" outlineLevel="1">
      <c r="B1317" s="73"/>
      <c r="C1317" s="90" t="s">
        <v>448</v>
      </c>
      <c r="D1317" s="103"/>
      <c r="E1317" s="105">
        <v>0</v>
      </c>
      <c r="F1317" s="106"/>
      <c r="G1317" s="105">
        <v>0</v>
      </c>
      <c r="H1317" s="73"/>
      <c r="I1317" s="105">
        <v>0</v>
      </c>
      <c r="J1317" s="103"/>
      <c r="K1317" s="107">
        <f>E1317+G1317+I1317</f>
        <v>0</v>
      </c>
      <c r="L1317" s="103"/>
      <c r="M1317" s="73"/>
    </row>
    <row r="1318" spans="2:13" ht="21.75" customHeight="1" outlineLevel="1">
      <c r="B1318" s="73"/>
      <c r="C1318" s="90" t="s">
        <v>449</v>
      </c>
      <c r="D1318" s="103"/>
      <c r="E1318" s="105">
        <v>0</v>
      </c>
      <c r="F1318" s="106"/>
      <c r="G1318" s="105">
        <v>0</v>
      </c>
      <c r="H1318" s="73"/>
      <c r="I1318" s="105">
        <v>0</v>
      </c>
      <c r="J1318" s="103"/>
      <c r="K1318" s="107">
        <f>E1318+G1318+I1318</f>
        <v>0</v>
      </c>
      <c r="L1318" s="103"/>
      <c r="M1318" s="73"/>
    </row>
    <row r="1319" spans="2:13" outlineLevel="1">
      <c r="B1319" s="73"/>
      <c r="C1319" s="95" t="s">
        <v>450</v>
      </c>
      <c r="D1319" s="103"/>
      <c r="E1319" s="104">
        <f>E1320+E1321</f>
        <v>0</v>
      </c>
      <c r="F1319" s="103"/>
      <c r="G1319" s="104">
        <f>G1320+G1321</f>
        <v>0</v>
      </c>
      <c r="H1319" s="73"/>
      <c r="I1319" s="104">
        <f>I1320+I1321</f>
        <v>0</v>
      </c>
      <c r="J1319" s="103"/>
      <c r="K1319" s="104">
        <f>K1320+K1321</f>
        <v>0</v>
      </c>
      <c r="L1319" s="103"/>
      <c r="M1319" s="73"/>
    </row>
    <row r="1320" spans="2:13" ht="21" customHeight="1" outlineLevel="1">
      <c r="B1320" s="73"/>
      <c r="C1320" s="90" t="s">
        <v>451</v>
      </c>
      <c r="D1320" s="103"/>
      <c r="E1320" s="105">
        <v>0</v>
      </c>
      <c r="F1320" s="106"/>
      <c r="G1320" s="105">
        <v>0</v>
      </c>
      <c r="H1320" s="73"/>
      <c r="I1320" s="105">
        <v>0</v>
      </c>
      <c r="J1320" s="103"/>
      <c r="K1320" s="107">
        <f>E1320+G1320+I1320</f>
        <v>0</v>
      </c>
      <c r="L1320" s="103"/>
      <c r="M1320" s="73"/>
    </row>
    <row r="1321" spans="2:13" ht="21" customHeight="1" outlineLevel="1">
      <c r="B1321" s="73"/>
      <c r="C1321" s="90" t="s">
        <v>452</v>
      </c>
      <c r="D1321" s="103"/>
      <c r="E1321" s="105">
        <v>0</v>
      </c>
      <c r="F1321" s="106"/>
      <c r="G1321" s="105">
        <v>0</v>
      </c>
      <c r="H1321" s="73"/>
      <c r="I1321" s="105">
        <v>0</v>
      </c>
      <c r="J1321" s="103"/>
      <c r="K1321" s="107">
        <f>E1321+G1321+I1321</f>
        <v>0</v>
      </c>
      <c r="L1321" s="103"/>
      <c r="M1321" s="73"/>
    </row>
    <row r="1322" spans="2:13" ht="21" customHeight="1" outlineLevel="1">
      <c r="B1322" s="73"/>
      <c r="C1322" s="95" t="s">
        <v>453</v>
      </c>
      <c r="D1322" s="103"/>
      <c r="E1322" s="104">
        <f>E1323+E1324</f>
        <v>0</v>
      </c>
      <c r="F1322" s="103"/>
      <c r="G1322" s="104">
        <f>G1323+G1324</f>
        <v>0</v>
      </c>
      <c r="H1322" s="73"/>
      <c r="I1322" s="104">
        <f>I1323+I1324</f>
        <v>0</v>
      </c>
      <c r="J1322" s="103"/>
      <c r="K1322" s="104">
        <f>K1323+K1324</f>
        <v>0</v>
      </c>
      <c r="L1322" s="103"/>
      <c r="M1322" s="73"/>
    </row>
    <row r="1323" spans="2:13" ht="21" customHeight="1" outlineLevel="1">
      <c r="B1323" s="73"/>
      <c r="C1323" s="90" t="s">
        <v>454</v>
      </c>
      <c r="D1323" s="103"/>
      <c r="E1323" s="105">
        <v>0</v>
      </c>
      <c r="F1323" s="106"/>
      <c r="G1323" s="105">
        <v>0</v>
      </c>
      <c r="H1323" s="73"/>
      <c r="I1323" s="105">
        <v>0</v>
      </c>
      <c r="J1323" s="103"/>
      <c r="K1323" s="107">
        <f>E1323+G1323+I1323</f>
        <v>0</v>
      </c>
      <c r="L1323" s="103"/>
      <c r="M1323" s="73"/>
    </row>
    <row r="1324" spans="2:13" ht="21" customHeight="1" outlineLevel="1">
      <c r="B1324" s="73"/>
      <c r="C1324" s="90" t="s">
        <v>455</v>
      </c>
      <c r="D1324" s="103"/>
      <c r="E1324" s="105">
        <v>0</v>
      </c>
      <c r="F1324" s="106"/>
      <c r="G1324" s="105">
        <v>0</v>
      </c>
      <c r="H1324" s="73"/>
      <c r="I1324" s="105">
        <v>0</v>
      </c>
      <c r="J1324" s="103"/>
      <c r="K1324" s="107">
        <f>E1324+G1324+I1324</f>
        <v>0</v>
      </c>
      <c r="L1324" s="103"/>
      <c r="M1324" s="73"/>
    </row>
    <row r="1325" spans="2:13" ht="21" customHeight="1" outlineLevel="1">
      <c r="B1325" s="73"/>
      <c r="C1325" s="95" t="s">
        <v>456</v>
      </c>
      <c r="D1325" s="103"/>
      <c r="E1325" s="104">
        <f>E1326+E1327</f>
        <v>0</v>
      </c>
      <c r="F1325" s="103"/>
      <c r="G1325" s="104">
        <f>G1326+G1327</f>
        <v>0</v>
      </c>
      <c r="H1325" s="73"/>
      <c r="I1325" s="104">
        <f>I1326+I1327</f>
        <v>0</v>
      </c>
      <c r="J1325" s="103"/>
      <c r="K1325" s="104">
        <f>K1326+K1327</f>
        <v>0</v>
      </c>
      <c r="L1325" s="103"/>
      <c r="M1325" s="73"/>
    </row>
    <row r="1326" spans="2:13" ht="21" customHeight="1" outlineLevel="1">
      <c r="B1326" s="73"/>
      <c r="C1326" s="90" t="s">
        <v>457</v>
      </c>
      <c r="D1326" s="103"/>
      <c r="E1326" s="105">
        <v>0</v>
      </c>
      <c r="F1326" s="106"/>
      <c r="G1326" s="105">
        <v>0</v>
      </c>
      <c r="H1326" s="73"/>
      <c r="I1326" s="105">
        <v>0</v>
      </c>
      <c r="J1326" s="103"/>
      <c r="K1326" s="107">
        <f>E1326+G1326+I1326</f>
        <v>0</v>
      </c>
      <c r="L1326" s="103"/>
      <c r="M1326" s="73"/>
    </row>
    <row r="1327" spans="2:13" ht="21" customHeight="1" outlineLevel="1">
      <c r="B1327" s="73"/>
      <c r="C1327" s="90" t="s">
        <v>458</v>
      </c>
      <c r="D1327" s="103"/>
      <c r="E1327" s="105">
        <v>0</v>
      </c>
      <c r="F1327" s="106"/>
      <c r="G1327" s="105">
        <v>0</v>
      </c>
      <c r="H1327" s="73"/>
      <c r="I1327" s="105">
        <v>0</v>
      </c>
      <c r="J1327" s="103"/>
      <c r="K1327" s="107">
        <f>E1327+G1327+I1327</f>
        <v>0</v>
      </c>
      <c r="L1327" s="103"/>
      <c r="M1327" s="73"/>
    </row>
    <row r="1328" spans="2:13" ht="21" customHeight="1" outlineLevel="1">
      <c r="B1328" s="73"/>
      <c r="C1328" s="90" t="s">
        <v>459</v>
      </c>
      <c r="D1328" s="103"/>
      <c r="E1328" s="108">
        <f>E1316+E1319+E1322+E1325</f>
        <v>0</v>
      </c>
      <c r="F1328" s="103"/>
      <c r="G1328" s="108">
        <f>G1316+G1319+G1322+G1325</f>
        <v>0</v>
      </c>
      <c r="H1328" s="73"/>
      <c r="I1328" s="108">
        <f>I1316+I1319+I1322+I1325</f>
        <v>0</v>
      </c>
      <c r="J1328" s="103"/>
      <c r="K1328" s="108">
        <f>E1328+G1328+I1328</f>
        <v>0</v>
      </c>
      <c r="L1328" s="103"/>
      <c r="M1328" s="73"/>
    </row>
    <row r="1329" spans="2:13" ht="21" customHeight="1" outlineLevel="1">
      <c r="B1329" s="73"/>
      <c r="C1329" s="109"/>
      <c r="D1329" s="103"/>
      <c r="E1329" s="109"/>
      <c r="F1329" s="109"/>
      <c r="G1329" s="109"/>
      <c r="H1329" s="109"/>
      <c r="I1329" s="109"/>
      <c r="J1329" s="109"/>
      <c r="K1329" s="109"/>
      <c r="L1329" s="103"/>
      <c r="M1329" s="73"/>
    </row>
    <row r="1330" spans="2:13" ht="21" customHeight="1" outlineLevel="1">
      <c r="B1330" s="73"/>
      <c r="C1330" s="103"/>
      <c r="D1330" s="89"/>
      <c r="E1330" s="103"/>
      <c r="F1330" s="89"/>
      <c r="G1330" s="73"/>
      <c r="H1330" s="73"/>
      <c r="I1330" s="73"/>
      <c r="J1330" s="89"/>
      <c r="K1330" s="73"/>
      <c r="L1330" s="89"/>
      <c r="M1330" s="73"/>
    </row>
    <row r="1331" spans="2:13" ht="21" customHeight="1" outlineLevel="1">
      <c r="B1331" s="73"/>
      <c r="C1331" s="86" t="s">
        <v>460</v>
      </c>
      <c r="D1331" s="73"/>
      <c r="E1331" s="99"/>
      <c r="F1331" s="99"/>
      <c r="G1331" s="99"/>
      <c r="H1331" s="99"/>
      <c r="I1331" s="99"/>
      <c r="J1331" s="99"/>
      <c r="K1331" s="99"/>
      <c r="L1331" s="89"/>
      <c r="M1331" s="73"/>
    </row>
    <row r="1332" spans="2:13" ht="21" customHeight="1" outlineLevel="1">
      <c r="B1332" s="73"/>
      <c r="C1332" s="73"/>
      <c r="D1332" s="73"/>
      <c r="E1332" s="100"/>
      <c r="F1332" s="101"/>
      <c r="G1332" s="100"/>
      <c r="H1332" s="101"/>
      <c r="I1332" s="100"/>
      <c r="J1332" s="102"/>
      <c r="K1332" s="100"/>
      <c r="L1332" s="89"/>
      <c r="M1332" s="73"/>
    </row>
    <row r="1333" spans="2:13" ht="21" customHeight="1" outlineLevel="1">
      <c r="B1333" s="73"/>
      <c r="C1333" s="73"/>
      <c r="D1333" s="73"/>
      <c r="E1333" s="100">
        <v>2024</v>
      </c>
      <c r="F1333" s="101"/>
      <c r="G1333" s="100">
        <v>2025</v>
      </c>
      <c r="H1333" s="101"/>
      <c r="I1333" s="100">
        <v>2026</v>
      </c>
      <c r="J1333" s="102"/>
      <c r="K1333" s="100" t="s">
        <v>407</v>
      </c>
      <c r="L1333" s="89"/>
      <c r="M1333" s="73"/>
    </row>
    <row r="1334" spans="2:13" ht="21" customHeight="1" outlineLevel="1">
      <c r="B1334" s="73"/>
      <c r="C1334" s="95" t="s">
        <v>461</v>
      </c>
      <c r="D1334" s="103"/>
      <c r="E1334" s="110">
        <v>0</v>
      </c>
      <c r="F1334" s="111"/>
      <c r="G1334" s="110">
        <v>0</v>
      </c>
      <c r="H1334" s="112"/>
      <c r="I1334" s="110">
        <v>0</v>
      </c>
      <c r="J1334" s="111"/>
      <c r="K1334" s="113">
        <f t="shared" ref="K1334:K1352" si="20">E1334+G1334+I1334</f>
        <v>0</v>
      </c>
      <c r="L1334" s="89"/>
      <c r="M1334" s="73"/>
    </row>
    <row r="1335" spans="2:13" ht="21" customHeight="1" outlineLevel="1">
      <c r="B1335" s="73"/>
      <c r="C1335" s="90" t="s">
        <v>462</v>
      </c>
      <c r="D1335" s="103"/>
      <c r="E1335" s="110">
        <v>0</v>
      </c>
      <c r="F1335" s="114"/>
      <c r="G1335" s="110">
        <v>0</v>
      </c>
      <c r="H1335" s="112"/>
      <c r="I1335" s="110">
        <v>0</v>
      </c>
      <c r="J1335" s="111"/>
      <c r="K1335" s="113">
        <f t="shared" si="20"/>
        <v>0</v>
      </c>
      <c r="L1335" s="89"/>
      <c r="M1335" s="73"/>
    </row>
    <row r="1336" spans="2:13" ht="21" customHeight="1" outlineLevel="1">
      <c r="B1336" s="73"/>
      <c r="C1336" s="90" t="s">
        <v>463</v>
      </c>
      <c r="D1336" s="103"/>
      <c r="E1336" s="110">
        <v>0</v>
      </c>
      <c r="F1336" s="111"/>
      <c r="G1336" s="110">
        <v>0</v>
      </c>
      <c r="H1336" s="112"/>
      <c r="I1336" s="110">
        <v>0</v>
      </c>
      <c r="J1336" s="111"/>
      <c r="K1336" s="113">
        <f t="shared" si="20"/>
        <v>0</v>
      </c>
      <c r="L1336" s="89"/>
      <c r="M1336" s="73"/>
    </row>
    <row r="1337" spans="2:13" ht="21.75" customHeight="1" outlineLevel="1">
      <c r="B1337" s="73"/>
      <c r="C1337" s="90" t="s">
        <v>464</v>
      </c>
      <c r="D1337" s="103"/>
      <c r="E1337" s="110">
        <v>0</v>
      </c>
      <c r="F1337" s="114"/>
      <c r="G1337" s="110">
        <v>0</v>
      </c>
      <c r="H1337" s="112"/>
      <c r="I1337" s="110">
        <v>0</v>
      </c>
      <c r="J1337" s="111"/>
      <c r="K1337" s="113">
        <f t="shared" si="20"/>
        <v>0</v>
      </c>
      <c r="L1337" s="73"/>
      <c r="M1337" s="73"/>
    </row>
    <row r="1338" spans="2:13" ht="21.75" customHeight="1" outlineLevel="1">
      <c r="B1338" s="73"/>
      <c r="C1338" s="90" t="s">
        <v>465</v>
      </c>
      <c r="D1338" s="103"/>
      <c r="E1338" s="110">
        <v>0</v>
      </c>
      <c r="F1338" s="114"/>
      <c r="G1338" s="110">
        <v>0</v>
      </c>
      <c r="H1338" s="112"/>
      <c r="I1338" s="110">
        <v>0</v>
      </c>
      <c r="J1338" s="111"/>
      <c r="K1338" s="113">
        <f t="shared" si="20"/>
        <v>0</v>
      </c>
      <c r="L1338" s="73"/>
      <c r="M1338" s="73"/>
    </row>
    <row r="1339" spans="2:13" ht="21" customHeight="1" outlineLevel="1">
      <c r="B1339" s="73"/>
      <c r="C1339" s="90" t="s">
        <v>466</v>
      </c>
      <c r="D1339" s="103"/>
      <c r="E1339" s="110">
        <v>0</v>
      </c>
      <c r="F1339" s="111"/>
      <c r="G1339" s="110">
        <v>0</v>
      </c>
      <c r="H1339" s="112"/>
      <c r="I1339" s="110">
        <v>0</v>
      </c>
      <c r="J1339" s="111"/>
      <c r="K1339" s="113">
        <f t="shared" si="20"/>
        <v>0</v>
      </c>
      <c r="L1339" s="73"/>
      <c r="M1339" s="73"/>
    </row>
    <row r="1340" spans="2:13" ht="21.75" customHeight="1" outlineLevel="1">
      <c r="B1340" s="73"/>
      <c r="C1340" s="90" t="s">
        <v>467</v>
      </c>
      <c r="D1340" s="103"/>
      <c r="E1340" s="110">
        <v>0</v>
      </c>
      <c r="F1340" s="114"/>
      <c r="G1340" s="110">
        <v>0</v>
      </c>
      <c r="H1340" s="112"/>
      <c r="I1340" s="110">
        <v>0</v>
      </c>
      <c r="J1340" s="111"/>
      <c r="K1340" s="113">
        <f t="shared" si="20"/>
        <v>0</v>
      </c>
      <c r="L1340" s="73"/>
      <c r="M1340" s="73"/>
    </row>
    <row r="1341" spans="2:13" ht="21.75" customHeight="1" outlineLevel="1">
      <c r="B1341" s="73"/>
      <c r="C1341" s="90" t="s">
        <v>468</v>
      </c>
      <c r="D1341" s="103"/>
      <c r="E1341" s="110">
        <v>0</v>
      </c>
      <c r="F1341" s="114"/>
      <c r="G1341" s="110">
        <v>0</v>
      </c>
      <c r="H1341" s="112"/>
      <c r="I1341" s="110">
        <v>0</v>
      </c>
      <c r="J1341" s="111"/>
      <c r="K1341" s="113">
        <f t="shared" si="20"/>
        <v>0</v>
      </c>
      <c r="L1341" s="73"/>
      <c r="M1341" s="73"/>
    </row>
    <row r="1342" spans="2:13" ht="21.75" customHeight="1" outlineLevel="1">
      <c r="B1342" s="73"/>
      <c r="C1342" s="90" t="s">
        <v>469</v>
      </c>
      <c r="D1342" s="103"/>
      <c r="E1342" s="110">
        <v>0</v>
      </c>
      <c r="F1342" s="114"/>
      <c r="G1342" s="110">
        <v>0</v>
      </c>
      <c r="H1342" s="112"/>
      <c r="I1342" s="110">
        <v>0</v>
      </c>
      <c r="J1342" s="111"/>
      <c r="K1342" s="113">
        <f t="shared" si="20"/>
        <v>0</v>
      </c>
      <c r="L1342" s="73"/>
      <c r="M1342" s="73"/>
    </row>
    <row r="1343" spans="2:13" ht="21" customHeight="1" outlineLevel="1">
      <c r="B1343" s="73"/>
      <c r="C1343" s="115" t="s">
        <v>470</v>
      </c>
      <c r="D1343" s="103"/>
      <c r="E1343" s="110">
        <v>0</v>
      </c>
      <c r="F1343" s="114"/>
      <c r="G1343" s="110">
        <v>0</v>
      </c>
      <c r="H1343" s="112"/>
      <c r="I1343" s="110">
        <v>0</v>
      </c>
      <c r="J1343" s="111"/>
      <c r="K1343" s="113">
        <f t="shared" si="20"/>
        <v>0</v>
      </c>
      <c r="L1343" s="116"/>
      <c r="M1343" s="73"/>
    </row>
    <row r="1344" spans="2:13" ht="21" customHeight="1" outlineLevel="1">
      <c r="B1344" s="73"/>
      <c r="C1344" s="115" t="s">
        <v>471</v>
      </c>
      <c r="D1344" s="103"/>
      <c r="E1344" s="110">
        <v>0</v>
      </c>
      <c r="F1344" s="114"/>
      <c r="G1344" s="110">
        <v>0</v>
      </c>
      <c r="H1344" s="112"/>
      <c r="I1344" s="110">
        <v>0</v>
      </c>
      <c r="J1344" s="111"/>
      <c r="K1344" s="113">
        <f t="shared" si="20"/>
        <v>0</v>
      </c>
      <c r="L1344" s="116"/>
      <c r="M1344" s="73"/>
    </row>
    <row r="1345" spans="2:13" ht="21" customHeight="1" outlineLevel="1">
      <c r="B1345" s="73"/>
      <c r="C1345" s="115" t="s">
        <v>472</v>
      </c>
      <c r="D1345" s="103"/>
      <c r="E1345" s="110">
        <v>0</v>
      </c>
      <c r="F1345" s="114"/>
      <c r="G1345" s="110">
        <v>0</v>
      </c>
      <c r="H1345" s="112"/>
      <c r="I1345" s="110">
        <v>0</v>
      </c>
      <c r="J1345" s="111"/>
      <c r="K1345" s="113">
        <f t="shared" si="20"/>
        <v>0</v>
      </c>
      <c r="L1345" s="116"/>
      <c r="M1345" s="73"/>
    </row>
    <row r="1346" spans="2:13" ht="21" customHeight="1" outlineLevel="1">
      <c r="B1346" s="73"/>
      <c r="C1346" s="115" t="s">
        <v>473</v>
      </c>
      <c r="D1346" s="103"/>
      <c r="E1346" s="110">
        <v>0</v>
      </c>
      <c r="F1346" s="114"/>
      <c r="G1346" s="110">
        <v>0</v>
      </c>
      <c r="H1346" s="112"/>
      <c r="I1346" s="110">
        <v>0</v>
      </c>
      <c r="J1346" s="111"/>
      <c r="K1346" s="113">
        <f t="shared" si="20"/>
        <v>0</v>
      </c>
      <c r="L1346" s="116"/>
      <c r="M1346" s="73"/>
    </row>
    <row r="1347" spans="2:13" ht="21" customHeight="1" outlineLevel="1">
      <c r="B1347" s="73"/>
      <c r="C1347" s="115" t="s">
        <v>474</v>
      </c>
      <c r="D1347" s="103"/>
      <c r="E1347" s="110">
        <v>0</v>
      </c>
      <c r="F1347" s="114"/>
      <c r="G1347" s="110">
        <v>0</v>
      </c>
      <c r="H1347" s="112"/>
      <c r="I1347" s="110">
        <v>0</v>
      </c>
      <c r="J1347" s="111"/>
      <c r="K1347" s="113">
        <f t="shared" si="20"/>
        <v>0</v>
      </c>
      <c r="L1347" s="116"/>
      <c r="M1347" s="73"/>
    </row>
    <row r="1348" spans="2:13" ht="21" customHeight="1" outlineLevel="1">
      <c r="B1348" s="73"/>
      <c r="C1348" s="115" t="s">
        <v>475</v>
      </c>
      <c r="D1348" s="103"/>
      <c r="E1348" s="110">
        <v>0</v>
      </c>
      <c r="F1348" s="114"/>
      <c r="G1348" s="110">
        <v>0</v>
      </c>
      <c r="H1348" s="112"/>
      <c r="I1348" s="110">
        <v>0</v>
      </c>
      <c r="J1348" s="111"/>
      <c r="K1348" s="113">
        <f t="shared" si="20"/>
        <v>0</v>
      </c>
      <c r="L1348" s="116"/>
      <c r="M1348" s="73"/>
    </row>
    <row r="1349" spans="2:13" ht="21" customHeight="1" outlineLevel="1">
      <c r="B1349" s="73"/>
      <c r="C1349" s="115" t="s">
        <v>476</v>
      </c>
      <c r="D1349" s="103"/>
      <c r="E1349" s="110">
        <v>0</v>
      </c>
      <c r="F1349" s="114"/>
      <c r="G1349" s="110">
        <v>0</v>
      </c>
      <c r="H1349" s="112"/>
      <c r="I1349" s="110">
        <v>0</v>
      </c>
      <c r="J1349" s="111"/>
      <c r="K1349" s="113">
        <f t="shared" si="20"/>
        <v>0</v>
      </c>
      <c r="L1349" s="116"/>
      <c r="M1349" s="73"/>
    </row>
    <row r="1350" spans="2:13" ht="21" customHeight="1" outlineLevel="1">
      <c r="B1350" s="73"/>
      <c r="C1350" s="115" t="s">
        <v>477</v>
      </c>
      <c r="D1350" s="103"/>
      <c r="E1350" s="110">
        <v>0</v>
      </c>
      <c r="F1350" s="114"/>
      <c r="G1350" s="110">
        <v>0</v>
      </c>
      <c r="H1350" s="112"/>
      <c r="I1350" s="110">
        <v>0</v>
      </c>
      <c r="J1350" s="111"/>
      <c r="K1350" s="113">
        <f t="shared" si="20"/>
        <v>0</v>
      </c>
      <c r="L1350" s="116"/>
      <c r="M1350" s="73"/>
    </row>
    <row r="1351" spans="2:13" ht="21" customHeight="1" outlineLevel="1">
      <c r="B1351" s="73"/>
      <c r="C1351" s="115" t="s">
        <v>478</v>
      </c>
      <c r="D1351" s="103"/>
      <c r="E1351" s="110">
        <v>0</v>
      </c>
      <c r="F1351" s="114"/>
      <c r="G1351" s="110">
        <v>0</v>
      </c>
      <c r="H1351" s="112"/>
      <c r="I1351" s="110">
        <v>0</v>
      </c>
      <c r="J1351" s="111"/>
      <c r="K1351" s="113">
        <f t="shared" si="20"/>
        <v>0</v>
      </c>
      <c r="L1351" s="116"/>
      <c r="M1351" s="73"/>
    </row>
    <row r="1352" spans="2:13" ht="21" customHeight="1" outlineLevel="1">
      <c r="B1352" s="73"/>
      <c r="C1352" s="115" t="s">
        <v>479</v>
      </c>
      <c r="D1352" s="103"/>
      <c r="E1352" s="110">
        <v>0</v>
      </c>
      <c r="F1352" s="114"/>
      <c r="G1352" s="110">
        <v>0</v>
      </c>
      <c r="H1352" s="112"/>
      <c r="I1352" s="110">
        <v>0</v>
      </c>
      <c r="J1352" s="111"/>
      <c r="K1352" s="113">
        <f t="shared" si="20"/>
        <v>0</v>
      </c>
      <c r="L1352" s="116"/>
      <c r="M1352" s="73"/>
    </row>
    <row r="1353" spans="2:13" ht="21.75" customHeight="1" outlineLevel="1">
      <c r="B1353" s="73"/>
      <c r="C1353" s="90" t="s">
        <v>480</v>
      </c>
      <c r="D1353" s="103"/>
      <c r="E1353" s="117">
        <f>SUM(E1334:E1352)</f>
        <v>0</v>
      </c>
      <c r="F1353" s="111"/>
      <c r="G1353" s="117">
        <f>SUM(G1334:G1352)</f>
        <v>0</v>
      </c>
      <c r="H1353" s="112"/>
      <c r="I1353" s="117">
        <f>SUM(I1334:I1352)</f>
        <v>0</v>
      </c>
      <c r="J1353" s="111"/>
      <c r="K1353" s="117">
        <f>SUM(K1334:K1352)</f>
        <v>0</v>
      </c>
      <c r="L1353" s="89"/>
      <c r="M1353" s="73"/>
    </row>
    <row r="1354" spans="2:13" ht="21" customHeight="1" outlineLevel="1">
      <c r="B1354" s="73"/>
      <c r="C1354" s="109"/>
      <c r="D1354" s="103"/>
      <c r="E1354" s="73"/>
      <c r="F1354" s="73"/>
      <c r="G1354" s="73"/>
      <c r="H1354" s="73"/>
      <c r="I1354" s="73"/>
      <c r="J1354" s="73"/>
      <c r="K1354" s="73"/>
      <c r="L1354" s="89"/>
      <c r="M1354" s="73"/>
    </row>
    <row r="1355" spans="2:13" ht="21" customHeight="1" outlineLevel="1">
      <c r="B1355" s="73"/>
      <c r="C1355" s="73"/>
      <c r="D1355" s="73"/>
      <c r="E1355" s="100">
        <v>2024</v>
      </c>
      <c r="F1355" s="101"/>
      <c r="G1355" s="100">
        <v>2025</v>
      </c>
      <c r="H1355" s="101"/>
      <c r="I1355" s="100">
        <v>2026</v>
      </c>
      <c r="J1355" s="102"/>
      <c r="K1355" s="100" t="s">
        <v>407</v>
      </c>
      <c r="L1355" s="89"/>
      <c r="M1355" s="73"/>
    </row>
    <row r="1356" spans="2:13" ht="21" customHeight="1" outlineLevel="1">
      <c r="B1356" s="73"/>
      <c r="C1356" s="95" t="s">
        <v>481</v>
      </c>
      <c r="D1356" s="103"/>
      <c r="E1356" s="110">
        <v>0</v>
      </c>
      <c r="F1356" s="111"/>
      <c r="G1356" s="110">
        <v>0</v>
      </c>
      <c r="H1356" s="112"/>
      <c r="I1356" s="110">
        <v>0</v>
      </c>
      <c r="J1356" s="111"/>
      <c r="K1356" s="113">
        <f t="shared" ref="K1356:K1364" si="21">E1356+G1356+I1356</f>
        <v>0</v>
      </c>
      <c r="L1356" s="89"/>
      <c r="M1356" s="73"/>
    </row>
    <row r="1357" spans="2:13" ht="21" customHeight="1" outlineLevel="1">
      <c r="B1357" s="73"/>
      <c r="C1357" s="90" t="s">
        <v>482</v>
      </c>
      <c r="D1357" s="103"/>
      <c r="E1357" s="110">
        <v>0</v>
      </c>
      <c r="F1357" s="114"/>
      <c r="G1357" s="110">
        <v>0</v>
      </c>
      <c r="H1357" s="112"/>
      <c r="I1357" s="110">
        <v>0</v>
      </c>
      <c r="J1357" s="111"/>
      <c r="K1357" s="113">
        <f t="shared" si="21"/>
        <v>0</v>
      </c>
      <c r="L1357" s="89"/>
      <c r="M1357" s="73"/>
    </row>
    <row r="1358" spans="2:13" ht="21" customHeight="1" outlineLevel="1">
      <c r="B1358" s="73"/>
      <c r="C1358" s="90" t="s">
        <v>483</v>
      </c>
      <c r="D1358" s="103"/>
      <c r="E1358" s="110">
        <v>0</v>
      </c>
      <c r="F1358" s="114"/>
      <c r="G1358" s="110">
        <v>0</v>
      </c>
      <c r="H1358" s="112"/>
      <c r="I1358" s="110">
        <v>0</v>
      </c>
      <c r="J1358" s="111"/>
      <c r="K1358" s="113">
        <f t="shared" si="21"/>
        <v>0</v>
      </c>
      <c r="L1358" s="73"/>
      <c r="M1358" s="73"/>
    </row>
    <row r="1359" spans="2:13" ht="21" customHeight="1" outlineLevel="1">
      <c r="B1359" s="73"/>
      <c r="C1359" s="90" t="s">
        <v>484</v>
      </c>
      <c r="D1359" s="103"/>
      <c r="E1359" s="110">
        <v>0</v>
      </c>
      <c r="F1359" s="111"/>
      <c r="G1359" s="110">
        <v>0</v>
      </c>
      <c r="H1359" s="112"/>
      <c r="I1359" s="110">
        <v>0</v>
      </c>
      <c r="J1359" s="111"/>
      <c r="K1359" s="113">
        <f t="shared" si="21"/>
        <v>0</v>
      </c>
      <c r="L1359" s="89"/>
      <c r="M1359" s="73"/>
    </row>
    <row r="1360" spans="2:13" ht="21" customHeight="1" outlineLevel="1">
      <c r="B1360" s="73"/>
      <c r="C1360" s="90" t="s">
        <v>485</v>
      </c>
      <c r="D1360" s="103"/>
      <c r="E1360" s="110">
        <v>0</v>
      </c>
      <c r="F1360" s="114"/>
      <c r="G1360" s="110">
        <v>0</v>
      </c>
      <c r="H1360" s="112"/>
      <c r="I1360" s="110">
        <v>0</v>
      </c>
      <c r="J1360" s="111"/>
      <c r="K1360" s="113">
        <f t="shared" si="21"/>
        <v>0</v>
      </c>
      <c r="L1360" s="116"/>
      <c r="M1360" s="73"/>
    </row>
    <row r="1361" spans="2:13" ht="21" customHeight="1" outlineLevel="1">
      <c r="B1361" s="73"/>
      <c r="C1361" s="90" t="s">
        <v>486</v>
      </c>
      <c r="D1361" s="103"/>
      <c r="E1361" s="110">
        <v>0</v>
      </c>
      <c r="F1361" s="114"/>
      <c r="G1361" s="110">
        <v>0</v>
      </c>
      <c r="H1361" s="112"/>
      <c r="I1361" s="110">
        <v>0</v>
      </c>
      <c r="J1361" s="111"/>
      <c r="K1361" s="113">
        <f t="shared" si="21"/>
        <v>0</v>
      </c>
      <c r="L1361" s="116"/>
      <c r="M1361" s="73"/>
    </row>
    <row r="1362" spans="2:13" ht="21" customHeight="1" outlineLevel="1">
      <c r="B1362" s="73"/>
      <c r="C1362" s="90" t="s">
        <v>487</v>
      </c>
      <c r="D1362" s="103"/>
      <c r="E1362" s="110">
        <v>0</v>
      </c>
      <c r="F1362" s="114"/>
      <c r="G1362" s="110">
        <v>0</v>
      </c>
      <c r="H1362" s="112"/>
      <c r="I1362" s="110">
        <v>0</v>
      </c>
      <c r="J1362" s="111"/>
      <c r="K1362" s="113">
        <f t="shared" si="21"/>
        <v>0</v>
      </c>
      <c r="L1362" s="116"/>
      <c r="M1362" s="73"/>
    </row>
    <row r="1363" spans="2:13" ht="21" customHeight="1" outlineLevel="1">
      <c r="B1363" s="73"/>
      <c r="C1363" s="90" t="s">
        <v>488</v>
      </c>
      <c r="D1363" s="103"/>
      <c r="E1363" s="110">
        <v>0</v>
      </c>
      <c r="F1363" s="114"/>
      <c r="G1363" s="110">
        <v>0</v>
      </c>
      <c r="H1363" s="112"/>
      <c r="I1363" s="110">
        <v>0</v>
      </c>
      <c r="J1363" s="111"/>
      <c r="K1363" s="113">
        <f t="shared" si="21"/>
        <v>0</v>
      </c>
      <c r="L1363" s="116"/>
      <c r="M1363" s="73"/>
    </row>
    <row r="1364" spans="2:13" ht="21.75" customHeight="1" outlineLevel="1">
      <c r="B1364" s="73"/>
      <c r="C1364" s="90" t="s">
        <v>480</v>
      </c>
      <c r="D1364" s="103"/>
      <c r="E1364" s="117">
        <f>SUM(E1356:E1363)</f>
        <v>0</v>
      </c>
      <c r="F1364" s="111"/>
      <c r="G1364" s="117">
        <f>SUM(G1356:G1363)</f>
        <v>0</v>
      </c>
      <c r="H1364" s="112"/>
      <c r="I1364" s="117">
        <f>SUM(I1356:I1363)</f>
        <v>0</v>
      </c>
      <c r="J1364" s="111"/>
      <c r="K1364" s="117">
        <f t="shared" si="21"/>
        <v>0</v>
      </c>
      <c r="L1364" s="89"/>
      <c r="M1364" s="73"/>
    </row>
    <row r="1365" spans="2:13" ht="21" customHeight="1" outlineLevel="1">
      <c r="B1365" s="73"/>
      <c r="C1365" s="89"/>
      <c r="D1365" s="103"/>
      <c r="E1365" s="89"/>
      <c r="F1365" s="89"/>
      <c r="G1365" s="89"/>
      <c r="H1365" s="89"/>
      <c r="I1365" s="89"/>
      <c r="J1365" s="89"/>
      <c r="K1365" s="89"/>
      <c r="L1365" s="89"/>
      <c r="M1365" s="73"/>
    </row>
    <row r="1366" spans="2:13" ht="36" outlineLevel="1">
      <c r="B1366" s="73"/>
      <c r="C1366" s="93" t="s">
        <v>490</v>
      </c>
      <c r="D1366" s="89"/>
      <c r="E1366" s="93" t="str">
        <f>IF(K1337&gt;0,"Si","No")</f>
        <v>No</v>
      </c>
      <c r="F1366" s="89"/>
      <c r="G1366" s="89"/>
      <c r="H1366" s="89"/>
      <c r="I1366" s="89"/>
      <c r="J1366" s="89"/>
      <c r="K1366" s="89"/>
      <c r="L1366" s="89"/>
      <c r="M1366" s="73"/>
    </row>
    <row r="1367" spans="2:13" ht="36" outlineLevel="1">
      <c r="B1367" s="73"/>
      <c r="C1367" s="93" t="s">
        <v>491</v>
      </c>
      <c r="D1367" s="89"/>
      <c r="E1367" s="93" t="str">
        <f>IF(K1338&gt;0,"Si","No")</f>
        <v>No</v>
      </c>
      <c r="F1367" s="89"/>
      <c r="G1367" s="89"/>
      <c r="H1367" s="89"/>
      <c r="I1367" s="89"/>
      <c r="J1367" s="89"/>
      <c r="K1367" s="89"/>
      <c r="L1367" s="89"/>
      <c r="M1367" s="73"/>
    </row>
    <row r="1368" spans="2:13" ht="21" customHeight="1" outlineLevel="1">
      <c r="B1368" s="73"/>
      <c r="C1368" s="89"/>
      <c r="D1368" s="89"/>
      <c r="E1368" s="89"/>
      <c r="F1368" s="89"/>
      <c r="G1368" s="73"/>
      <c r="H1368" s="73"/>
      <c r="I1368" s="73"/>
      <c r="J1368" s="89"/>
      <c r="K1368" s="73"/>
      <c r="L1368" s="89"/>
      <c r="M1368" s="73"/>
    </row>
    <row r="1369" spans="2:13" ht="20.25" outlineLevel="1">
      <c r="B1369" s="73"/>
      <c r="C1369" s="86" t="s">
        <v>492</v>
      </c>
      <c r="D1369" s="73"/>
      <c r="E1369" s="98"/>
      <c r="F1369" s="99"/>
      <c r="G1369" s="99"/>
      <c r="H1369" s="99"/>
      <c r="I1369" s="99"/>
      <c r="J1369" s="99"/>
      <c r="K1369" s="99"/>
      <c r="L1369" s="89"/>
      <c r="M1369" s="73"/>
    </row>
    <row r="1370" spans="2:13" ht="21" customHeight="1" outlineLevel="1">
      <c r="B1370" s="73"/>
      <c r="C1370" s="73"/>
      <c r="D1370" s="73"/>
      <c r="E1370" s="100"/>
      <c r="F1370" s="101"/>
      <c r="G1370" s="100"/>
      <c r="H1370" s="101"/>
      <c r="I1370" s="100"/>
      <c r="J1370" s="102"/>
      <c r="K1370" s="100"/>
      <c r="L1370" s="89"/>
      <c r="M1370" s="73"/>
    </row>
    <row r="1371" spans="2:13" ht="21" customHeight="1" outlineLevel="1">
      <c r="B1371" s="73"/>
      <c r="C1371" s="73"/>
      <c r="D1371" s="73"/>
      <c r="E1371" s="100">
        <v>2024</v>
      </c>
      <c r="F1371" s="101"/>
      <c r="G1371" s="100">
        <v>2025</v>
      </c>
      <c r="H1371" s="101"/>
      <c r="I1371" s="100">
        <v>2026</v>
      </c>
      <c r="J1371" s="102"/>
      <c r="K1371" s="100" t="s">
        <v>407</v>
      </c>
      <c r="L1371" s="89"/>
      <c r="M1371" s="73"/>
    </row>
    <row r="1372" spans="2:13" ht="21" customHeight="1" outlineLevel="1">
      <c r="B1372" s="73"/>
      <c r="C1372" s="95" t="s">
        <v>493</v>
      </c>
      <c r="D1372" s="103"/>
      <c r="E1372" s="110"/>
      <c r="F1372" s="111"/>
      <c r="G1372" s="110"/>
      <c r="H1372" s="119"/>
      <c r="I1372" s="110"/>
      <c r="J1372" s="111"/>
      <c r="K1372" s="113" t="s">
        <v>495</v>
      </c>
      <c r="L1372" s="89"/>
      <c r="M1372" s="73"/>
    </row>
    <row r="1373" spans="2:13" ht="21" customHeight="1" outlineLevel="1">
      <c r="B1373" s="73"/>
      <c r="C1373" s="95" t="s">
        <v>496</v>
      </c>
      <c r="D1373" s="103"/>
      <c r="E1373" s="110"/>
      <c r="F1373" s="111"/>
      <c r="G1373" s="110"/>
      <c r="H1373" s="119"/>
      <c r="I1373" s="110"/>
      <c r="J1373" s="111"/>
      <c r="K1373" s="113" t="s">
        <v>495</v>
      </c>
      <c r="L1373" s="89"/>
      <c r="M1373" s="73"/>
    </row>
    <row r="1374" spans="2:13" ht="21" customHeight="1" outlineLevel="1">
      <c r="B1374" s="73"/>
      <c r="C1374" s="90" t="s">
        <v>498</v>
      </c>
      <c r="D1374" s="103"/>
      <c r="E1374" s="120">
        <v>0</v>
      </c>
      <c r="F1374" s="121"/>
      <c r="G1374" s="120">
        <v>0</v>
      </c>
      <c r="H1374" s="122"/>
      <c r="I1374" s="120">
        <v>0</v>
      </c>
      <c r="J1374" s="123"/>
      <c r="K1374" s="124">
        <f>E1374+G1374+I1374</f>
        <v>0</v>
      </c>
      <c r="L1374" s="73"/>
      <c r="M1374" s="73"/>
    </row>
    <row r="1375" spans="2:13" ht="21" customHeight="1" outlineLevel="1">
      <c r="B1375" s="73"/>
      <c r="C1375" s="90" t="s">
        <v>499</v>
      </c>
      <c r="D1375" s="103"/>
      <c r="E1375" s="110"/>
      <c r="F1375" s="111"/>
      <c r="G1375" s="110"/>
      <c r="H1375" s="119"/>
      <c r="I1375" s="110"/>
      <c r="J1375" s="111"/>
      <c r="K1375" s="113" t="s">
        <v>495</v>
      </c>
      <c r="L1375" s="89"/>
      <c r="M1375" s="73"/>
    </row>
    <row r="1376" spans="2:13" ht="21" customHeight="1" outlineLevel="1">
      <c r="B1376" s="73"/>
      <c r="C1376" s="90" t="s">
        <v>500</v>
      </c>
      <c r="D1376" s="103"/>
      <c r="E1376" s="105"/>
      <c r="F1376" s="125"/>
      <c r="G1376" s="105"/>
      <c r="H1376" s="126"/>
      <c r="I1376" s="105"/>
      <c r="J1376" s="111"/>
      <c r="K1376" s="113" t="s">
        <v>495</v>
      </c>
      <c r="L1376" s="116"/>
      <c r="M1376" s="73"/>
    </row>
    <row r="1377" spans="2:13" outlineLevel="1">
      <c r="B1377" s="73"/>
      <c r="C1377" s="90" t="s">
        <v>501</v>
      </c>
      <c r="D1377" s="103"/>
      <c r="E1377" s="127"/>
      <c r="F1377" s="125"/>
      <c r="G1377" s="105"/>
      <c r="H1377" s="126"/>
      <c r="I1377" s="105"/>
      <c r="J1377" s="111"/>
      <c r="K1377" s="113" t="s">
        <v>495</v>
      </c>
      <c r="L1377" s="116"/>
      <c r="M1377" s="73"/>
    </row>
    <row r="1378" spans="2:13" ht="21" customHeight="1" outlineLevel="1">
      <c r="B1378" s="73"/>
      <c r="C1378" s="90" t="s">
        <v>503</v>
      </c>
      <c r="D1378" s="103"/>
      <c r="E1378" s="105"/>
      <c r="F1378" s="125"/>
      <c r="G1378" s="105"/>
      <c r="H1378" s="126"/>
      <c r="I1378" s="105"/>
      <c r="J1378" s="111"/>
      <c r="K1378" s="124" t="s">
        <v>495</v>
      </c>
      <c r="L1378" s="89"/>
      <c r="M1378" s="73"/>
    </row>
    <row r="1379" spans="2:13" ht="21" customHeight="1" outlineLevel="1">
      <c r="B1379" s="73"/>
      <c r="C1379" s="90" t="s">
        <v>504</v>
      </c>
      <c r="D1379" s="103"/>
      <c r="E1379" s="110"/>
      <c r="F1379" s="111"/>
      <c r="G1379" s="110"/>
      <c r="H1379" s="119"/>
      <c r="I1379" s="110"/>
      <c r="J1379" s="111"/>
      <c r="K1379" s="113" t="s">
        <v>495</v>
      </c>
      <c r="L1379" s="89"/>
      <c r="M1379" s="73"/>
    </row>
    <row r="1380" spans="2:13" ht="21.75" customHeight="1" outlineLevel="1">
      <c r="B1380" s="73"/>
      <c r="C1380" s="90" t="s">
        <v>506</v>
      </c>
      <c r="D1380" s="103"/>
      <c r="E1380" s="120">
        <v>0</v>
      </c>
      <c r="F1380" s="121"/>
      <c r="G1380" s="120">
        <v>0</v>
      </c>
      <c r="H1380" s="122"/>
      <c r="I1380" s="120">
        <v>0</v>
      </c>
      <c r="J1380" s="123"/>
      <c r="K1380" s="124">
        <f>E1380+G1380+I1380</f>
        <v>0</v>
      </c>
      <c r="L1380" s="73"/>
      <c r="M1380" s="73"/>
    </row>
    <row r="1381" spans="2:13" ht="21.75" customHeight="1" outlineLevel="1">
      <c r="B1381" s="73"/>
      <c r="C1381" s="90" t="s">
        <v>507</v>
      </c>
      <c r="D1381" s="103"/>
      <c r="E1381" s="128">
        <v>0</v>
      </c>
      <c r="F1381" s="129"/>
      <c r="G1381" s="128">
        <v>0</v>
      </c>
      <c r="H1381" s="142"/>
      <c r="I1381" s="128">
        <v>0</v>
      </c>
      <c r="J1381" s="130"/>
      <c r="K1381" s="131">
        <f>E1381+G1381+I1381</f>
        <v>0</v>
      </c>
      <c r="L1381" s="89"/>
      <c r="M1381" s="73"/>
    </row>
    <row r="1382" spans="2:13" ht="21" customHeight="1" outlineLevel="1">
      <c r="B1382" s="73"/>
      <c r="C1382" s="109"/>
      <c r="D1382" s="103"/>
      <c r="E1382" s="130"/>
      <c r="F1382" s="130"/>
      <c r="G1382" s="130"/>
      <c r="H1382" s="132"/>
      <c r="I1382" s="130"/>
      <c r="J1382" s="130"/>
      <c r="K1382" s="130"/>
      <c r="L1382" s="89"/>
      <c r="M1382" s="73"/>
    </row>
    <row r="1383" spans="2:13" ht="21" customHeight="1" outlineLevel="1">
      <c r="B1383" s="73"/>
      <c r="C1383" s="109"/>
      <c r="D1383" s="103"/>
      <c r="E1383" s="98"/>
      <c r="F1383" s="73"/>
      <c r="G1383" s="73"/>
      <c r="H1383" s="73"/>
      <c r="I1383" s="73"/>
      <c r="J1383" s="73"/>
      <c r="K1383" s="73"/>
      <c r="L1383" s="89"/>
      <c r="M1383" s="73"/>
    </row>
    <row r="1384" spans="2:13" ht="21" customHeight="1" outlineLevel="1">
      <c r="B1384" s="73"/>
      <c r="C1384" s="86" t="s">
        <v>508</v>
      </c>
      <c r="D1384" s="116"/>
      <c r="E1384" s="116"/>
      <c r="F1384" s="116"/>
      <c r="G1384" s="73"/>
      <c r="H1384" s="73"/>
      <c r="I1384" s="73"/>
      <c r="J1384" s="116"/>
      <c r="K1384" s="73"/>
      <c r="L1384" s="116"/>
      <c r="M1384" s="73"/>
    </row>
    <row r="1385" spans="2:13" ht="21" customHeight="1" outlineLevel="1">
      <c r="B1385" s="73"/>
      <c r="C1385" s="89"/>
      <c r="D1385" s="89"/>
      <c r="E1385" s="89"/>
      <c r="F1385" s="89"/>
      <c r="G1385" s="73"/>
      <c r="H1385" s="73"/>
      <c r="I1385" s="73"/>
      <c r="J1385" s="89"/>
      <c r="K1385" s="73"/>
      <c r="L1385" s="89"/>
      <c r="M1385" s="73"/>
    </row>
    <row r="1386" spans="2:13" ht="21" customHeight="1" outlineLevel="1">
      <c r="B1386" s="73"/>
      <c r="C1386" s="133" t="s">
        <v>509</v>
      </c>
      <c r="D1386" s="89"/>
      <c r="E1386" s="89"/>
      <c r="F1386" s="89"/>
      <c r="G1386" s="73"/>
      <c r="H1386" s="73"/>
      <c r="I1386" s="73"/>
      <c r="J1386" s="73"/>
      <c r="K1386" s="73"/>
      <c r="L1386" s="89"/>
      <c r="M1386" s="73"/>
    </row>
    <row r="1387" spans="2:13" ht="21" customHeight="1" outlineLevel="1">
      <c r="B1387" s="73"/>
      <c r="C1387" s="89"/>
      <c r="D1387" s="89"/>
      <c r="E1387" s="89"/>
      <c r="F1387" s="89"/>
      <c r="G1387" s="73"/>
      <c r="H1387" s="73"/>
      <c r="I1387" s="73"/>
      <c r="J1387" s="89"/>
      <c r="K1387" s="73"/>
      <c r="L1387" s="89"/>
      <c r="M1387" s="73"/>
    </row>
    <row r="1388" spans="2:13" ht="21" customHeight="1" outlineLevel="1">
      <c r="B1388" s="73"/>
      <c r="C1388" s="480"/>
      <c r="D1388" s="480"/>
      <c r="E1388" s="480"/>
      <c r="F1388" s="480"/>
      <c r="G1388" s="480"/>
      <c r="H1388" s="480"/>
      <c r="I1388" s="480"/>
      <c r="J1388" s="480"/>
      <c r="K1388" s="480"/>
      <c r="L1388" s="89"/>
      <c r="M1388" s="73"/>
    </row>
    <row r="1389" spans="2:13" ht="21" customHeight="1" outlineLevel="1">
      <c r="B1389" s="73"/>
      <c r="C1389" s="480"/>
      <c r="D1389" s="480"/>
      <c r="E1389" s="480"/>
      <c r="F1389" s="480"/>
      <c r="G1389" s="480"/>
      <c r="H1389" s="480"/>
      <c r="I1389" s="480"/>
      <c r="J1389" s="480"/>
      <c r="K1389" s="480"/>
      <c r="L1389" s="73"/>
      <c r="M1389" s="73"/>
    </row>
    <row r="1390" spans="2:13" ht="21" customHeight="1" outlineLevel="1">
      <c r="B1390" s="73"/>
      <c r="C1390" s="480"/>
      <c r="D1390" s="480"/>
      <c r="E1390" s="480"/>
      <c r="F1390" s="480"/>
      <c r="G1390" s="480"/>
      <c r="H1390" s="480"/>
      <c r="I1390" s="480"/>
      <c r="J1390" s="480"/>
      <c r="K1390" s="480"/>
      <c r="L1390" s="73"/>
      <c r="M1390" s="73"/>
    </row>
    <row r="1391" spans="2:13" ht="21" customHeight="1" outlineLevel="1">
      <c r="B1391" s="73"/>
      <c r="C1391" s="480"/>
      <c r="D1391" s="480"/>
      <c r="E1391" s="480"/>
      <c r="F1391" s="480"/>
      <c r="G1391" s="480"/>
      <c r="H1391" s="480"/>
      <c r="I1391" s="480"/>
      <c r="J1391" s="480"/>
      <c r="K1391" s="480"/>
      <c r="L1391" s="73"/>
      <c r="M1391" s="73"/>
    </row>
    <row r="1392" spans="2:13" ht="21" customHeight="1" outlineLevel="1">
      <c r="B1392" s="73"/>
      <c r="C1392" s="480"/>
      <c r="D1392" s="480"/>
      <c r="E1392" s="480"/>
      <c r="F1392" s="480"/>
      <c r="G1392" s="480"/>
      <c r="H1392" s="480"/>
      <c r="I1392" s="480"/>
      <c r="J1392" s="480"/>
      <c r="K1392" s="480"/>
      <c r="L1392" s="73"/>
      <c r="M1392" s="73"/>
    </row>
    <row r="1393" spans="2:13" ht="21" customHeight="1" outlineLevel="1">
      <c r="B1393" s="73"/>
      <c r="C1393" s="480"/>
      <c r="D1393" s="480"/>
      <c r="E1393" s="480"/>
      <c r="F1393" s="480"/>
      <c r="G1393" s="480"/>
      <c r="H1393" s="480"/>
      <c r="I1393" s="480"/>
      <c r="J1393" s="480"/>
      <c r="K1393" s="480"/>
      <c r="L1393" s="73"/>
      <c r="M1393" s="73"/>
    </row>
    <row r="1394" spans="2:13" ht="21" customHeight="1" outlineLevel="1">
      <c r="B1394" s="73"/>
      <c r="C1394" s="480"/>
      <c r="D1394" s="480"/>
      <c r="E1394" s="480"/>
      <c r="F1394" s="480"/>
      <c r="G1394" s="480"/>
      <c r="H1394" s="480"/>
      <c r="I1394" s="480"/>
      <c r="J1394" s="480"/>
      <c r="K1394" s="480"/>
      <c r="L1394" s="73"/>
      <c r="M1394" s="73"/>
    </row>
    <row r="1395" spans="2:13" ht="21" customHeight="1" outlineLevel="1">
      <c r="B1395" s="73"/>
      <c r="C1395" s="480"/>
      <c r="D1395" s="480"/>
      <c r="E1395" s="480"/>
      <c r="F1395" s="480"/>
      <c r="G1395" s="480"/>
      <c r="H1395" s="480"/>
      <c r="I1395" s="480"/>
      <c r="J1395" s="480"/>
      <c r="K1395" s="480"/>
      <c r="L1395" s="73"/>
      <c r="M1395" s="73"/>
    </row>
    <row r="1396" spans="2:13" ht="21" customHeight="1" outlineLevel="1">
      <c r="B1396" s="73"/>
      <c r="C1396" s="480"/>
      <c r="D1396" s="480"/>
      <c r="E1396" s="480"/>
      <c r="F1396" s="480"/>
      <c r="G1396" s="480"/>
      <c r="H1396" s="480"/>
      <c r="I1396" s="480"/>
      <c r="J1396" s="480"/>
      <c r="K1396" s="480"/>
      <c r="L1396" s="73"/>
      <c r="M1396" s="73"/>
    </row>
    <row r="1397" spans="2:13" ht="21" customHeight="1" outlineLevel="1">
      <c r="B1397" s="73"/>
      <c r="C1397" s="480"/>
      <c r="D1397" s="480"/>
      <c r="E1397" s="480"/>
      <c r="F1397" s="480"/>
      <c r="G1397" s="480"/>
      <c r="H1397" s="480"/>
      <c r="I1397" s="480"/>
      <c r="J1397" s="480"/>
      <c r="K1397" s="480"/>
      <c r="L1397" s="73"/>
      <c r="M1397" s="73"/>
    </row>
    <row r="1398" spans="2:13" ht="21" customHeight="1" outlineLevel="1">
      <c r="B1398" s="73"/>
      <c r="C1398" s="480"/>
      <c r="D1398" s="480"/>
      <c r="E1398" s="480"/>
      <c r="F1398" s="480"/>
      <c r="G1398" s="480"/>
      <c r="H1398" s="480"/>
      <c r="I1398" s="480"/>
      <c r="J1398" s="480"/>
      <c r="K1398" s="480"/>
      <c r="L1398" s="73"/>
      <c r="M1398" s="73"/>
    </row>
    <row r="1399" spans="2:13" ht="21" customHeight="1" outlineLevel="1">
      <c r="B1399" s="73"/>
      <c r="C1399" s="480"/>
      <c r="D1399" s="480"/>
      <c r="E1399" s="480"/>
      <c r="F1399" s="480"/>
      <c r="G1399" s="480"/>
      <c r="H1399" s="480"/>
      <c r="I1399" s="480"/>
      <c r="J1399" s="480"/>
      <c r="K1399" s="480"/>
      <c r="L1399" s="73"/>
      <c r="M1399" s="73"/>
    </row>
    <row r="1400" spans="2:13" ht="21" customHeight="1" outlineLevel="1">
      <c r="B1400" s="73"/>
      <c r="C1400" s="480"/>
      <c r="D1400" s="480"/>
      <c r="E1400" s="480"/>
      <c r="F1400" s="480"/>
      <c r="G1400" s="480"/>
      <c r="H1400" s="480"/>
      <c r="I1400" s="480"/>
      <c r="J1400" s="480"/>
      <c r="K1400" s="480"/>
      <c r="L1400" s="73"/>
      <c r="M1400" s="73"/>
    </row>
    <row r="1401" spans="2:13" ht="21" customHeight="1" outlineLevel="1">
      <c r="B1401" s="73"/>
      <c r="C1401" s="480"/>
      <c r="D1401" s="480"/>
      <c r="E1401" s="480"/>
      <c r="F1401" s="480"/>
      <c r="G1401" s="480"/>
      <c r="H1401" s="480"/>
      <c r="I1401" s="480"/>
      <c r="J1401" s="480"/>
      <c r="K1401" s="480"/>
      <c r="L1401" s="73"/>
      <c r="M1401" s="73"/>
    </row>
    <row r="1402" spans="2:13" ht="21" customHeight="1" outlineLevel="1">
      <c r="B1402" s="73"/>
      <c r="C1402" s="480"/>
      <c r="D1402" s="480"/>
      <c r="E1402" s="480"/>
      <c r="F1402" s="480"/>
      <c r="G1402" s="480"/>
      <c r="H1402" s="480"/>
      <c r="I1402" s="480"/>
      <c r="J1402" s="480"/>
      <c r="K1402" s="480"/>
      <c r="L1402" s="73"/>
      <c r="M1402" s="73"/>
    </row>
    <row r="1403" spans="2:13" ht="21" customHeight="1" outlineLevel="1">
      <c r="B1403" s="73"/>
      <c r="C1403" s="480"/>
      <c r="D1403" s="480"/>
      <c r="E1403" s="480"/>
      <c r="F1403" s="480"/>
      <c r="G1403" s="480"/>
      <c r="H1403" s="480"/>
      <c r="I1403" s="480"/>
      <c r="J1403" s="480"/>
      <c r="K1403" s="480"/>
      <c r="L1403" s="73"/>
      <c r="M1403" s="73"/>
    </row>
    <row r="1404" spans="2:13" ht="21" customHeight="1" outlineLevel="1">
      <c r="B1404" s="73"/>
      <c r="C1404" s="480"/>
      <c r="D1404" s="480"/>
      <c r="E1404" s="480"/>
      <c r="F1404" s="480"/>
      <c r="G1404" s="480"/>
      <c r="H1404" s="480"/>
      <c r="I1404" s="480"/>
      <c r="J1404" s="480"/>
      <c r="K1404" s="480"/>
      <c r="L1404" s="73"/>
      <c r="M1404" s="73"/>
    </row>
    <row r="1405" spans="2:13" ht="21" customHeight="1" outlineLevel="1">
      <c r="B1405" s="73"/>
      <c r="C1405" s="480"/>
      <c r="D1405" s="480"/>
      <c r="E1405" s="480"/>
      <c r="F1405" s="480"/>
      <c r="G1405" s="480"/>
      <c r="H1405" s="480"/>
      <c r="I1405" s="480"/>
      <c r="J1405" s="480"/>
      <c r="K1405" s="480"/>
      <c r="L1405" s="73"/>
      <c r="M1405" s="73"/>
    </row>
    <row r="1406" spans="2:13" ht="21" customHeight="1" outlineLevel="1">
      <c r="B1406" s="73"/>
      <c r="C1406" s="134"/>
      <c r="D1406" s="73"/>
      <c r="E1406" s="134"/>
      <c r="F1406" s="73"/>
      <c r="G1406" s="73"/>
      <c r="H1406" s="73"/>
      <c r="I1406" s="135"/>
      <c r="J1406" s="136"/>
      <c r="K1406" s="137"/>
      <c r="L1406" s="73"/>
      <c r="M1406" s="73"/>
    </row>
    <row r="1407" spans="2:13" ht="21" customHeight="1" outlineLevel="1">
      <c r="B1407" s="73"/>
      <c r="C1407" s="133" t="s">
        <v>511</v>
      </c>
      <c r="D1407" s="73"/>
      <c r="E1407" s="134"/>
      <c r="F1407" s="73"/>
      <c r="G1407" s="73"/>
      <c r="H1407" s="73"/>
      <c r="I1407" s="135"/>
      <c r="J1407" s="136"/>
      <c r="K1407" s="137"/>
      <c r="L1407" s="73"/>
      <c r="M1407" s="73"/>
    </row>
    <row r="1408" spans="2:13" ht="21" customHeight="1" outlineLevel="1">
      <c r="B1408" s="73"/>
      <c r="C1408" s="73"/>
      <c r="D1408" s="73"/>
      <c r="E1408" s="83"/>
      <c r="F1408" s="73"/>
      <c r="G1408" s="73"/>
      <c r="H1408" s="73"/>
      <c r="I1408" s="73"/>
      <c r="J1408" s="73"/>
      <c r="K1408" s="73"/>
      <c r="L1408" s="73"/>
      <c r="M1408" s="73"/>
    </row>
    <row r="1409" spans="2:13" ht="21" customHeight="1" outlineLevel="1">
      <c r="B1409" s="73"/>
      <c r="C1409" s="481"/>
      <c r="D1409" s="481"/>
      <c r="E1409" s="481"/>
      <c r="F1409" s="481"/>
      <c r="G1409" s="481"/>
      <c r="H1409" s="481"/>
      <c r="I1409" s="481"/>
      <c r="J1409" s="481"/>
      <c r="K1409" s="481"/>
      <c r="L1409" s="73"/>
      <c r="M1409" s="73"/>
    </row>
    <row r="1410" spans="2:13" ht="21" customHeight="1" outlineLevel="1">
      <c r="B1410" s="73"/>
      <c r="C1410" s="481"/>
      <c r="D1410" s="481"/>
      <c r="E1410" s="481"/>
      <c r="F1410" s="481"/>
      <c r="G1410" s="481"/>
      <c r="H1410" s="481"/>
      <c r="I1410" s="481"/>
      <c r="J1410" s="481"/>
      <c r="K1410" s="481"/>
      <c r="L1410" s="73"/>
      <c r="M1410" s="73"/>
    </row>
    <row r="1411" spans="2:13" ht="21" customHeight="1" outlineLevel="1">
      <c r="B1411" s="73"/>
      <c r="C1411" s="481"/>
      <c r="D1411" s="481"/>
      <c r="E1411" s="481"/>
      <c r="F1411" s="481"/>
      <c r="G1411" s="481"/>
      <c r="H1411" s="481"/>
      <c r="I1411" s="481"/>
      <c r="J1411" s="481"/>
      <c r="K1411" s="481"/>
      <c r="L1411" s="73"/>
      <c r="M1411" s="73"/>
    </row>
    <row r="1412" spans="2:13" ht="21" customHeight="1" outlineLevel="1">
      <c r="B1412" s="73"/>
      <c r="C1412" s="481"/>
      <c r="D1412" s="481"/>
      <c r="E1412" s="481"/>
      <c r="F1412" s="481"/>
      <c r="G1412" s="481"/>
      <c r="H1412" s="481"/>
      <c r="I1412" s="481"/>
      <c r="J1412" s="481"/>
      <c r="K1412" s="481"/>
      <c r="L1412" s="73"/>
      <c r="M1412" s="73"/>
    </row>
    <row r="1413" spans="2:13" ht="21" customHeight="1" outlineLevel="1">
      <c r="B1413" s="73"/>
      <c r="C1413" s="481"/>
      <c r="D1413" s="481"/>
      <c r="E1413" s="481"/>
      <c r="F1413" s="481"/>
      <c r="G1413" s="481"/>
      <c r="H1413" s="481"/>
      <c r="I1413" s="481"/>
      <c r="J1413" s="481"/>
      <c r="K1413" s="481"/>
      <c r="L1413" s="73"/>
      <c r="M1413" s="73"/>
    </row>
    <row r="1414" spans="2:13" ht="21" customHeight="1" outlineLevel="1">
      <c r="B1414" s="73"/>
      <c r="C1414" s="481"/>
      <c r="D1414" s="481"/>
      <c r="E1414" s="481"/>
      <c r="F1414" s="481"/>
      <c r="G1414" s="481"/>
      <c r="H1414" s="481"/>
      <c r="I1414" s="481"/>
      <c r="J1414" s="481"/>
      <c r="K1414" s="481"/>
      <c r="L1414" s="73"/>
      <c r="M1414" s="73"/>
    </row>
    <row r="1415" spans="2:13" ht="21" customHeight="1" outlineLevel="1">
      <c r="B1415" s="73"/>
      <c r="C1415" s="481"/>
      <c r="D1415" s="481"/>
      <c r="E1415" s="481"/>
      <c r="F1415" s="481"/>
      <c r="G1415" s="481"/>
      <c r="H1415" s="481"/>
      <c r="I1415" s="481"/>
      <c r="J1415" s="481"/>
      <c r="K1415" s="481"/>
      <c r="L1415" s="73"/>
      <c r="M1415" s="73"/>
    </row>
    <row r="1416" spans="2:13" ht="21" customHeight="1" outlineLevel="1">
      <c r="B1416" s="73"/>
      <c r="C1416" s="481"/>
      <c r="D1416" s="481"/>
      <c r="E1416" s="481"/>
      <c r="F1416" s="481"/>
      <c r="G1416" s="481"/>
      <c r="H1416" s="481"/>
      <c r="I1416" s="481"/>
      <c r="J1416" s="481"/>
      <c r="K1416" s="481"/>
      <c r="L1416" s="73"/>
      <c r="M1416" s="73"/>
    </row>
    <row r="1417" spans="2:13" ht="21" customHeight="1" outlineLevel="1">
      <c r="B1417" s="73"/>
      <c r="C1417" s="481"/>
      <c r="D1417" s="481"/>
      <c r="E1417" s="481"/>
      <c r="F1417" s="481"/>
      <c r="G1417" s="481"/>
      <c r="H1417" s="481"/>
      <c r="I1417" s="481"/>
      <c r="J1417" s="481"/>
      <c r="K1417" s="481"/>
      <c r="L1417" s="73"/>
      <c r="M1417" s="73"/>
    </row>
    <row r="1418" spans="2:13" ht="21" customHeight="1" outlineLevel="1">
      <c r="B1418" s="73"/>
      <c r="C1418" s="481"/>
      <c r="D1418" s="481"/>
      <c r="E1418" s="481"/>
      <c r="F1418" s="481"/>
      <c r="G1418" s="481"/>
      <c r="H1418" s="481"/>
      <c r="I1418" s="481"/>
      <c r="J1418" s="481"/>
      <c r="K1418" s="481"/>
      <c r="L1418" s="73"/>
      <c r="M1418" s="73"/>
    </row>
    <row r="1419" spans="2:13" ht="21" customHeight="1" outlineLevel="1">
      <c r="B1419" s="73"/>
      <c r="C1419" s="481"/>
      <c r="D1419" s="481"/>
      <c r="E1419" s="481"/>
      <c r="F1419" s="481"/>
      <c r="G1419" s="481"/>
      <c r="H1419" s="481"/>
      <c r="I1419" s="481"/>
      <c r="J1419" s="481"/>
      <c r="K1419" s="481"/>
      <c r="L1419" s="73"/>
      <c r="M1419" s="73"/>
    </row>
    <row r="1420" spans="2:13" ht="21" customHeight="1" outlineLevel="1">
      <c r="B1420" s="73"/>
      <c r="C1420" s="481"/>
      <c r="D1420" s="481"/>
      <c r="E1420" s="481"/>
      <c r="F1420" s="481"/>
      <c r="G1420" s="481"/>
      <c r="H1420" s="481"/>
      <c r="I1420" s="481"/>
      <c r="J1420" s="481"/>
      <c r="K1420" s="481"/>
      <c r="L1420" s="73"/>
      <c r="M1420" s="73"/>
    </row>
    <row r="1421" spans="2:13" ht="21" customHeight="1" outlineLevel="1">
      <c r="B1421" s="73"/>
      <c r="C1421" s="481"/>
      <c r="D1421" s="481"/>
      <c r="E1421" s="481"/>
      <c r="F1421" s="481"/>
      <c r="G1421" s="481"/>
      <c r="H1421" s="481"/>
      <c r="I1421" s="481"/>
      <c r="J1421" s="481"/>
      <c r="K1421" s="481"/>
      <c r="L1421" s="73"/>
      <c r="M1421" s="73"/>
    </row>
    <row r="1422" spans="2:13" ht="21" customHeight="1" outlineLevel="1">
      <c r="B1422" s="73"/>
      <c r="C1422" s="481"/>
      <c r="D1422" s="481"/>
      <c r="E1422" s="481"/>
      <c r="F1422" s="481"/>
      <c r="G1422" s="481"/>
      <c r="H1422" s="481"/>
      <c r="I1422" s="481"/>
      <c r="J1422" s="481"/>
      <c r="K1422" s="481"/>
      <c r="L1422" s="73"/>
      <c r="M1422" s="73"/>
    </row>
    <row r="1423" spans="2:13" ht="21" customHeight="1" outlineLevel="1">
      <c r="B1423" s="73"/>
      <c r="C1423" s="481"/>
      <c r="D1423" s="481"/>
      <c r="E1423" s="481"/>
      <c r="F1423" s="481"/>
      <c r="G1423" s="481"/>
      <c r="H1423" s="481"/>
      <c r="I1423" s="481"/>
      <c r="J1423" s="481"/>
      <c r="K1423" s="481"/>
      <c r="L1423" s="73"/>
      <c r="M1423" s="73"/>
    </row>
    <row r="1424" spans="2:13" ht="21" customHeight="1" outlineLevel="1">
      <c r="B1424" s="73"/>
      <c r="C1424" s="481"/>
      <c r="D1424" s="481"/>
      <c r="E1424" s="481"/>
      <c r="F1424" s="481"/>
      <c r="G1424" s="481"/>
      <c r="H1424" s="481"/>
      <c r="I1424" s="481"/>
      <c r="J1424" s="481"/>
      <c r="K1424" s="481"/>
      <c r="L1424" s="73"/>
      <c r="M1424" s="73"/>
    </row>
    <row r="1425" spans="2:13" ht="21" customHeight="1" outlineLevel="1">
      <c r="B1425" s="73"/>
      <c r="C1425" s="481"/>
      <c r="D1425" s="481"/>
      <c r="E1425" s="481"/>
      <c r="F1425" s="481"/>
      <c r="G1425" s="481"/>
      <c r="H1425" s="481"/>
      <c r="I1425" s="481"/>
      <c r="J1425" s="481"/>
      <c r="K1425" s="481"/>
      <c r="L1425" s="73"/>
      <c r="M1425" s="73"/>
    </row>
    <row r="1426" spans="2:13" ht="21" customHeight="1" outlineLevel="1">
      <c r="B1426" s="73"/>
      <c r="C1426" s="481"/>
      <c r="D1426" s="481"/>
      <c r="E1426" s="481"/>
      <c r="F1426" s="481"/>
      <c r="G1426" s="481"/>
      <c r="H1426" s="481"/>
      <c r="I1426" s="481"/>
      <c r="J1426" s="481"/>
      <c r="K1426" s="481"/>
      <c r="L1426" s="73"/>
      <c r="M1426" s="73"/>
    </row>
    <row r="1427" spans="2:13" ht="21" customHeight="1" outlineLevel="1">
      <c r="B1427" s="73"/>
      <c r="C1427" s="134"/>
      <c r="D1427" s="73"/>
      <c r="E1427" s="134"/>
      <c r="F1427" s="73"/>
      <c r="G1427" s="73"/>
      <c r="H1427" s="73"/>
      <c r="I1427" s="135"/>
      <c r="J1427" s="136"/>
      <c r="K1427" s="137"/>
      <c r="L1427" s="73"/>
      <c r="M1427" s="73"/>
    </row>
    <row r="1428" spans="2:13" ht="20.25" customHeight="1">
      <c r="B1428" s="73"/>
      <c r="C1428" s="134"/>
      <c r="D1428" s="73"/>
      <c r="E1428" s="134"/>
      <c r="F1428" s="73"/>
      <c r="G1428" s="73"/>
      <c r="H1428" s="73"/>
      <c r="I1428" s="135"/>
      <c r="J1428" s="136"/>
      <c r="K1428" s="137"/>
      <c r="L1428" s="73"/>
      <c r="M1428" s="73"/>
    </row>
    <row r="1429" spans="2:13" ht="24" customHeight="1">
      <c r="B1429" s="73"/>
      <c r="C1429" s="84" t="s">
        <v>124</v>
      </c>
      <c r="D1429" s="81"/>
      <c r="E1429" s="151" t="s">
        <v>581</v>
      </c>
      <c r="F1429" s="73"/>
      <c r="G1429" s="85" t="s">
        <v>497</v>
      </c>
      <c r="H1429" s="73"/>
      <c r="J1429" s="73"/>
      <c r="K1429" s="73"/>
      <c r="L1429" s="73"/>
      <c r="M1429" s="73"/>
    </row>
    <row r="1430" spans="2:13" ht="21" customHeight="1" outlineLevel="1">
      <c r="B1430" s="73"/>
      <c r="C1430" s="83"/>
      <c r="D1430" s="73"/>
      <c r="E1430" s="83"/>
      <c r="F1430" s="73"/>
      <c r="G1430" s="73"/>
      <c r="H1430" s="73"/>
      <c r="I1430" s="73"/>
      <c r="J1430" s="73"/>
      <c r="K1430" s="73"/>
      <c r="L1430" s="73"/>
      <c r="M1430" s="73"/>
    </row>
    <row r="1431" spans="2:13" ht="21.75" customHeight="1" outlineLevel="1">
      <c r="B1431" s="73"/>
      <c r="C1431" s="86" t="s">
        <v>431</v>
      </c>
      <c r="D1431" s="73"/>
      <c r="E1431" s="87"/>
      <c r="F1431" s="73"/>
      <c r="G1431" s="73"/>
      <c r="H1431" s="73"/>
      <c r="I1431" s="73"/>
      <c r="J1431" s="73"/>
      <c r="K1431" s="73"/>
      <c r="L1431" s="73"/>
      <c r="M1431" s="73"/>
    </row>
    <row r="1432" spans="2:13" ht="21" customHeight="1" outlineLevel="1">
      <c r="B1432" s="73"/>
      <c r="C1432" s="88"/>
      <c r="D1432" s="73"/>
      <c r="E1432" s="87"/>
      <c r="F1432" s="73"/>
      <c r="G1432" s="73"/>
      <c r="H1432" s="73"/>
      <c r="I1432" s="73"/>
      <c r="J1432" s="73"/>
      <c r="K1432" s="73"/>
      <c r="L1432" s="73"/>
      <c r="M1432" s="73"/>
    </row>
    <row r="1433" spans="2:13" ht="21" customHeight="1" outlineLevel="1">
      <c r="B1433" s="73"/>
      <c r="C1433" s="89"/>
      <c r="D1433" s="73"/>
      <c r="E1433" s="89"/>
      <c r="F1433" s="73"/>
      <c r="G1433" s="73"/>
      <c r="H1433" s="73"/>
      <c r="I1433" s="73"/>
      <c r="J1433" s="73"/>
      <c r="K1433" s="73"/>
      <c r="L1433" s="73"/>
      <c r="M1433" s="73"/>
    </row>
    <row r="1434" spans="2:13" outlineLevel="1">
      <c r="B1434" s="73"/>
      <c r="C1434" s="90" t="s">
        <v>36</v>
      </c>
      <c r="D1434" s="89"/>
      <c r="E1434" s="90" t="s">
        <v>432</v>
      </c>
      <c r="F1434" s="89"/>
      <c r="G1434" s="91" t="s">
        <v>433</v>
      </c>
      <c r="H1434" s="73"/>
      <c r="I1434" s="90" t="s">
        <v>434</v>
      </c>
      <c r="J1434" s="73"/>
      <c r="K1434" s="73"/>
      <c r="L1434" s="89"/>
      <c r="M1434" s="73"/>
    </row>
    <row r="1435" spans="2:13" ht="36.75" customHeight="1" outlineLevel="1">
      <c r="B1435" s="73"/>
      <c r="C1435" s="92" t="s">
        <v>556</v>
      </c>
      <c r="D1435" s="73"/>
      <c r="E1435" s="93" t="s">
        <v>582</v>
      </c>
      <c r="F1435" s="73"/>
      <c r="G1435" s="94"/>
      <c r="H1435" s="73"/>
      <c r="I1435" s="92" t="s">
        <v>438</v>
      </c>
      <c r="J1435" s="73"/>
      <c r="K1435" s="73"/>
      <c r="L1435" s="73"/>
      <c r="M1435" s="73"/>
    </row>
    <row r="1436" spans="2:13" ht="21" customHeight="1" outlineLevel="1">
      <c r="B1436" s="73"/>
      <c r="C1436" s="89"/>
      <c r="D1436" s="73"/>
      <c r="E1436" s="73"/>
      <c r="F1436" s="73"/>
      <c r="G1436" s="73"/>
      <c r="H1436" s="73"/>
      <c r="I1436" s="73"/>
      <c r="J1436" s="73"/>
      <c r="K1436" s="73"/>
      <c r="L1436" s="73"/>
      <c r="M1436" s="73"/>
    </row>
    <row r="1437" spans="2:13" ht="36" outlineLevel="1">
      <c r="B1437" s="73"/>
      <c r="C1437" s="95" t="s">
        <v>439</v>
      </c>
      <c r="D1437" s="89"/>
      <c r="E1437" s="95" t="s">
        <v>440</v>
      </c>
      <c r="F1437" s="89"/>
      <c r="G1437" s="95" t="s">
        <v>441</v>
      </c>
      <c r="H1437" s="73"/>
      <c r="I1437" s="95" t="s">
        <v>442</v>
      </c>
      <c r="J1437" s="89"/>
      <c r="K1437" s="73"/>
      <c r="L1437" s="73"/>
      <c r="M1437" s="73"/>
    </row>
    <row r="1438" spans="2:13" ht="36.75" customHeight="1" outlineLevel="1">
      <c r="B1438" s="73"/>
      <c r="C1438" s="94"/>
      <c r="D1438" s="89"/>
      <c r="E1438" s="94"/>
      <c r="F1438" s="89"/>
      <c r="G1438" s="94"/>
      <c r="H1438" s="73"/>
      <c r="I1438" s="150"/>
      <c r="J1438" s="89"/>
      <c r="K1438" s="73"/>
      <c r="L1438" s="73"/>
      <c r="M1438" s="73"/>
    </row>
    <row r="1439" spans="2:13" ht="21" customHeight="1" outlineLevel="1">
      <c r="B1439" s="73"/>
      <c r="C1439" s="89"/>
      <c r="D1439" s="89"/>
      <c r="E1439" s="89"/>
      <c r="F1439" s="89"/>
      <c r="G1439" s="73"/>
      <c r="H1439" s="73"/>
      <c r="I1439" s="73"/>
      <c r="J1439" s="89"/>
      <c r="K1439" s="73"/>
      <c r="L1439" s="73"/>
      <c r="M1439" s="73"/>
    </row>
    <row r="1440" spans="2:13" ht="21.75" customHeight="1" outlineLevel="1">
      <c r="B1440" s="73"/>
      <c r="C1440" s="86" t="s">
        <v>445</v>
      </c>
      <c r="D1440" s="73"/>
      <c r="E1440" s="98"/>
      <c r="F1440" s="99"/>
      <c r="G1440" s="99"/>
      <c r="H1440" s="99"/>
      <c r="I1440" s="99"/>
      <c r="J1440" s="99"/>
      <c r="K1440" s="99"/>
      <c r="L1440" s="73"/>
      <c r="M1440" s="73"/>
    </row>
    <row r="1441" spans="2:13" ht="21" customHeight="1" outlineLevel="1">
      <c r="B1441" s="73"/>
      <c r="C1441" s="73"/>
      <c r="D1441" s="73"/>
      <c r="E1441" s="100"/>
      <c r="F1441" s="101"/>
      <c r="G1441" s="100"/>
      <c r="H1441" s="101"/>
      <c r="I1441" s="100"/>
      <c r="J1441" s="102"/>
      <c r="K1441" s="100"/>
      <c r="L1441" s="73"/>
      <c r="M1441" s="73"/>
    </row>
    <row r="1442" spans="2:13" ht="21" customHeight="1" outlineLevel="1">
      <c r="B1442" s="73"/>
      <c r="C1442" s="73"/>
      <c r="D1442" s="73"/>
      <c r="E1442" s="100">
        <v>2024</v>
      </c>
      <c r="F1442" s="101"/>
      <c r="G1442" s="100">
        <v>2025</v>
      </c>
      <c r="H1442" s="101"/>
      <c r="I1442" s="100">
        <v>2026</v>
      </c>
      <c r="J1442" s="102"/>
      <c r="K1442" s="100" t="s">
        <v>446</v>
      </c>
      <c r="L1442" s="73"/>
      <c r="M1442" s="73"/>
    </row>
    <row r="1443" spans="2:13" outlineLevel="1">
      <c r="B1443" s="73"/>
      <c r="C1443" s="95" t="s">
        <v>447</v>
      </c>
      <c r="D1443" s="103"/>
      <c r="E1443" s="104">
        <f>E1444+E1445</f>
        <v>0</v>
      </c>
      <c r="F1443" s="103"/>
      <c r="G1443" s="104">
        <f>G1444+G1445</f>
        <v>0</v>
      </c>
      <c r="H1443" s="73"/>
      <c r="I1443" s="104">
        <f>I1444+I1445</f>
        <v>0</v>
      </c>
      <c r="J1443" s="103"/>
      <c r="K1443" s="104">
        <f>K1444+K1445</f>
        <v>0</v>
      </c>
      <c r="L1443" s="103"/>
      <c r="M1443" s="73"/>
    </row>
    <row r="1444" spans="2:13" ht="21" customHeight="1" outlineLevel="1">
      <c r="B1444" s="73"/>
      <c r="C1444" s="90" t="s">
        <v>448</v>
      </c>
      <c r="D1444" s="103"/>
      <c r="E1444" s="105">
        <v>0</v>
      </c>
      <c r="F1444" s="106"/>
      <c r="G1444" s="105">
        <v>0</v>
      </c>
      <c r="H1444" s="73"/>
      <c r="I1444" s="105">
        <v>0</v>
      </c>
      <c r="J1444" s="103"/>
      <c r="K1444" s="107">
        <f>E1444+G1444+I1444</f>
        <v>0</v>
      </c>
      <c r="L1444" s="103"/>
      <c r="M1444" s="73"/>
    </row>
    <row r="1445" spans="2:13" ht="21.75" customHeight="1" outlineLevel="1">
      <c r="B1445" s="73"/>
      <c r="C1445" s="90" t="s">
        <v>449</v>
      </c>
      <c r="D1445" s="103"/>
      <c r="E1445" s="105">
        <v>0</v>
      </c>
      <c r="F1445" s="106"/>
      <c r="G1445" s="105">
        <v>0</v>
      </c>
      <c r="H1445" s="73"/>
      <c r="I1445" s="105">
        <v>0</v>
      </c>
      <c r="J1445" s="103"/>
      <c r="K1445" s="107">
        <f>E1445+G1445+I1445</f>
        <v>0</v>
      </c>
      <c r="L1445" s="103"/>
      <c r="M1445" s="73"/>
    </row>
    <row r="1446" spans="2:13" outlineLevel="1">
      <c r="B1446" s="73"/>
      <c r="C1446" s="95" t="s">
        <v>450</v>
      </c>
      <c r="D1446" s="103"/>
      <c r="E1446" s="104">
        <f>E1447+E1448</f>
        <v>0</v>
      </c>
      <c r="F1446" s="103"/>
      <c r="G1446" s="104">
        <f>G1447+G1448</f>
        <v>0</v>
      </c>
      <c r="H1446" s="73"/>
      <c r="I1446" s="104">
        <f>I1447+I1448</f>
        <v>0</v>
      </c>
      <c r="J1446" s="103"/>
      <c r="K1446" s="104">
        <f>K1447+K1448</f>
        <v>0</v>
      </c>
      <c r="L1446" s="103"/>
      <c r="M1446" s="73"/>
    </row>
    <row r="1447" spans="2:13" ht="21" customHeight="1" outlineLevel="1">
      <c r="B1447" s="73"/>
      <c r="C1447" s="90" t="s">
        <v>451</v>
      </c>
      <c r="D1447" s="103"/>
      <c r="E1447" s="105">
        <v>0</v>
      </c>
      <c r="F1447" s="106"/>
      <c r="G1447" s="105">
        <v>0</v>
      </c>
      <c r="H1447" s="73"/>
      <c r="I1447" s="105">
        <v>0</v>
      </c>
      <c r="J1447" s="103"/>
      <c r="K1447" s="107">
        <f>E1447+G1447+I1447</f>
        <v>0</v>
      </c>
      <c r="L1447" s="103"/>
      <c r="M1447" s="73"/>
    </row>
    <row r="1448" spans="2:13" ht="21" customHeight="1" outlineLevel="1">
      <c r="B1448" s="73"/>
      <c r="C1448" s="90" t="s">
        <v>452</v>
      </c>
      <c r="D1448" s="103"/>
      <c r="E1448" s="105">
        <v>0</v>
      </c>
      <c r="F1448" s="106"/>
      <c r="G1448" s="105">
        <v>0</v>
      </c>
      <c r="H1448" s="73"/>
      <c r="I1448" s="105">
        <v>0</v>
      </c>
      <c r="J1448" s="103"/>
      <c r="K1448" s="107">
        <f>E1448+G1448+I1448</f>
        <v>0</v>
      </c>
      <c r="L1448" s="103"/>
      <c r="M1448" s="73"/>
    </row>
    <row r="1449" spans="2:13" ht="21" customHeight="1" outlineLevel="1">
      <c r="B1449" s="73"/>
      <c r="C1449" s="95" t="s">
        <v>453</v>
      </c>
      <c r="D1449" s="103"/>
      <c r="E1449" s="104">
        <f>E1450+E1451</f>
        <v>0</v>
      </c>
      <c r="F1449" s="103"/>
      <c r="G1449" s="104">
        <f>G1450+G1451</f>
        <v>0</v>
      </c>
      <c r="H1449" s="73"/>
      <c r="I1449" s="104">
        <f>I1450+I1451</f>
        <v>0</v>
      </c>
      <c r="J1449" s="103"/>
      <c r="K1449" s="104">
        <f>K1450+K1451</f>
        <v>0</v>
      </c>
      <c r="L1449" s="103"/>
      <c r="M1449" s="73"/>
    </row>
    <row r="1450" spans="2:13" ht="21" customHeight="1" outlineLevel="1">
      <c r="B1450" s="73"/>
      <c r="C1450" s="90" t="s">
        <v>454</v>
      </c>
      <c r="D1450" s="103"/>
      <c r="E1450" s="105">
        <v>0</v>
      </c>
      <c r="F1450" s="106"/>
      <c r="G1450" s="105">
        <v>0</v>
      </c>
      <c r="H1450" s="73"/>
      <c r="I1450" s="105">
        <v>0</v>
      </c>
      <c r="J1450" s="103"/>
      <c r="K1450" s="107">
        <f>E1450+G1450+I1450</f>
        <v>0</v>
      </c>
      <c r="L1450" s="103"/>
      <c r="M1450" s="73"/>
    </row>
    <row r="1451" spans="2:13" ht="21" customHeight="1" outlineLevel="1">
      <c r="B1451" s="73"/>
      <c r="C1451" s="90" t="s">
        <v>455</v>
      </c>
      <c r="D1451" s="103"/>
      <c r="E1451" s="105">
        <v>0</v>
      </c>
      <c r="F1451" s="106"/>
      <c r="G1451" s="105">
        <v>0</v>
      </c>
      <c r="H1451" s="73"/>
      <c r="I1451" s="105">
        <v>0</v>
      </c>
      <c r="J1451" s="103"/>
      <c r="K1451" s="107">
        <f>E1451+G1451+I1451</f>
        <v>0</v>
      </c>
      <c r="L1451" s="103"/>
      <c r="M1451" s="73"/>
    </row>
    <row r="1452" spans="2:13" ht="21" customHeight="1" outlineLevel="1">
      <c r="B1452" s="73"/>
      <c r="C1452" s="95" t="s">
        <v>456</v>
      </c>
      <c r="D1452" s="103"/>
      <c r="E1452" s="104">
        <f>E1453+E1454</f>
        <v>0</v>
      </c>
      <c r="F1452" s="103"/>
      <c r="G1452" s="104">
        <f>G1453+G1454</f>
        <v>0</v>
      </c>
      <c r="H1452" s="73"/>
      <c r="I1452" s="104">
        <f>I1453+I1454</f>
        <v>0</v>
      </c>
      <c r="J1452" s="103"/>
      <c r="K1452" s="104">
        <f>K1453+K1454</f>
        <v>0</v>
      </c>
      <c r="L1452" s="103"/>
      <c r="M1452" s="73"/>
    </row>
    <row r="1453" spans="2:13" ht="21" customHeight="1" outlineLevel="1">
      <c r="B1453" s="73"/>
      <c r="C1453" s="90" t="s">
        <v>457</v>
      </c>
      <c r="D1453" s="103"/>
      <c r="E1453" s="105">
        <v>0</v>
      </c>
      <c r="F1453" s="106"/>
      <c r="G1453" s="105">
        <v>0</v>
      </c>
      <c r="H1453" s="73"/>
      <c r="I1453" s="105">
        <v>0</v>
      </c>
      <c r="J1453" s="103"/>
      <c r="K1453" s="107">
        <f>E1453+G1453+I1453</f>
        <v>0</v>
      </c>
      <c r="L1453" s="103"/>
      <c r="M1453" s="73"/>
    </row>
    <row r="1454" spans="2:13" ht="21" customHeight="1" outlineLevel="1">
      <c r="B1454" s="73"/>
      <c r="C1454" s="90" t="s">
        <v>458</v>
      </c>
      <c r="D1454" s="103"/>
      <c r="E1454" s="105">
        <v>0</v>
      </c>
      <c r="F1454" s="106"/>
      <c r="G1454" s="105">
        <v>0</v>
      </c>
      <c r="H1454" s="73"/>
      <c r="I1454" s="105">
        <v>0</v>
      </c>
      <c r="J1454" s="103"/>
      <c r="K1454" s="107">
        <f>E1454+G1454+I1454</f>
        <v>0</v>
      </c>
      <c r="L1454" s="103"/>
      <c r="M1454" s="73"/>
    </row>
    <row r="1455" spans="2:13" ht="21" customHeight="1" outlineLevel="1">
      <c r="B1455" s="73"/>
      <c r="C1455" s="90" t="s">
        <v>459</v>
      </c>
      <c r="D1455" s="103"/>
      <c r="E1455" s="108">
        <f>E1443+E1446+E1449+E1452</f>
        <v>0</v>
      </c>
      <c r="F1455" s="103"/>
      <c r="G1455" s="108">
        <f>G1443+G1446+G1449+G1452</f>
        <v>0</v>
      </c>
      <c r="H1455" s="73"/>
      <c r="I1455" s="108">
        <f>I1443+I1446+I1449+I1452</f>
        <v>0</v>
      </c>
      <c r="J1455" s="103"/>
      <c r="K1455" s="108">
        <f>E1455+G1455+I1455</f>
        <v>0</v>
      </c>
      <c r="L1455" s="103"/>
      <c r="M1455" s="73"/>
    </row>
    <row r="1456" spans="2:13" ht="21" customHeight="1" outlineLevel="1">
      <c r="B1456" s="73"/>
      <c r="C1456" s="109"/>
      <c r="D1456" s="103"/>
      <c r="E1456" s="109"/>
      <c r="F1456" s="109"/>
      <c r="G1456" s="109"/>
      <c r="H1456" s="109"/>
      <c r="I1456" s="109"/>
      <c r="J1456" s="109"/>
      <c r="K1456" s="109"/>
      <c r="L1456" s="103"/>
      <c r="M1456" s="73"/>
    </row>
    <row r="1457" spans="2:13" ht="21" customHeight="1" outlineLevel="1">
      <c r="B1457" s="73"/>
      <c r="C1457" s="103"/>
      <c r="D1457" s="89"/>
      <c r="E1457" s="103"/>
      <c r="F1457" s="89"/>
      <c r="G1457" s="73"/>
      <c r="H1457" s="73"/>
      <c r="I1457" s="73"/>
      <c r="J1457" s="89"/>
      <c r="K1457" s="73"/>
      <c r="L1457" s="89"/>
      <c r="M1457" s="73"/>
    </row>
    <row r="1458" spans="2:13" ht="21" customHeight="1" outlineLevel="1">
      <c r="B1458" s="73"/>
      <c r="C1458" s="86" t="s">
        <v>460</v>
      </c>
      <c r="D1458" s="73"/>
      <c r="E1458" s="99"/>
      <c r="F1458" s="99"/>
      <c r="G1458" s="99"/>
      <c r="H1458" s="99"/>
      <c r="I1458" s="99"/>
      <c r="J1458" s="99"/>
      <c r="K1458" s="99"/>
      <c r="L1458" s="89"/>
      <c r="M1458" s="73"/>
    </row>
    <row r="1459" spans="2:13" ht="21" customHeight="1" outlineLevel="1">
      <c r="B1459" s="73"/>
      <c r="C1459" s="73"/>
      <c r="D1459" s="73"/>
      <c r="E1459" s="100"/>
      <c r="F1459" s="101"/>
      <c r="G1459" s="100"/>
      <c r="H1459" s="101"/>
      <c r="I1459" s="100"/>
      <c r="J1459" s="102"/>
      <c r="K1459" s="100"/>
      <c r="L1459" s="89"/>
      <c r="M1459" s="73"/>
    </row>
    <row r="1460" spans="2:13" ht="21" customHeight="1" outlineLevel="1">
      <c r="B1460" s="73"/>
      <c r="C1460" s="73"/>
      <c r="D1460" s="73"/>
      <c r="E1460" s="100">
        <v>2024</v>
      </c>
      <c r="F1460" s="101"/>
      <c r="G1460" s="100">
        <v>2025</v>
      </c>
      <c r="H1460" s="101"/>
      <c r="I1460" s="100">
        <v>2026</v>
      </c>
      <c r="J1460" s="102"/>
      <c r="K1460" s="100" t="s">
        <v>407</v>
      </c>
      <c r="L1460" s="89"/>
      <c r="M1460" s="73"/>
    </row>
    <row r="1461" spans="2:13" ht="21" customHeight="1" outlineLevel="1">
      <c r="B1461" s="73"/>
      <c r="C1461" s="95" t="s">
        <v>461</v>
      </c>
      <c r="D1461" s="103"/>
      <c r="E1461" s="110">
        <v>0</v>
      </c>
      <c r="F1461" s="111"/>
      <c r="G1461" s="110">
        <v>0</v>
      </c>
      <c r="H1461" s="112"/>
      <c r="I1461" s="110">
        <v>0</v>
      </c>
      <c r="J1461" s="111"/>
      <c r="K1461" s="113">
        <f t="shared" ref="K1461:K1479" si="22">E1461+G1461+I1461</f>
        <v>0</v>
      </c>
      <c r="L1461" s="89"/>
      <c r="M1461" s="73"/>
    </row>
    <row r="1462" spans="2:13" ht="21" customHeight="1" outlineLevel="1">
      <c r="B1462" s="73"/>
      <c r="C1462" s="90" t="s">
        <v>462</v>
      </c>
      <c r="D1462" s="103"/>
      <c r="E1462" s="110">
        <v>0</v>
      </c>
      <c r="F1462" s="114"/>
      <c r="G1462" s="110">
        <v>0</v>
      </c>
      <c r="H1462" s="112"/>
      <c r="I1462" s="110">
        <v>0</v>
      </c>
      <c r="J1462" s="111"/>
      <c r="K1462" s="113">
        <f t="shared" si="22"/>
        <v>0</v>
      </c>
      <c r="L1462" s="89"/>
      <c r="M1462" s="73"/>
    </row>
    <row r="1463" spans="2:13" ht="21" customHeight="1" outlineLevel="1">
      <c r="B1463" s="73"/>
      <c r="C1463" s="90" t="s">
        <v>463</v>
      </c>
      <c r="D1463" s="103"/>
      <c r="E1463" s="110">
        <v>0</v>
      </c>
      <c r="F1463" s="111"/>
      <c r="G1463" s="110">
        <v>0</v>
      </c>
      <c r="H1463" s="112"/>
      <c r="I1463" s="110">
        <v>0</v>
      </c>
      <c r="J1463" s="111"/>
      <c r="K1463" s="113">
        <f t="shared" si="22"/>
        <v>0</v>
      </c>
      <c r="L1463" s="89"/>
      <c r="M1463" s="73"/>
    </row>
    <row r="1464" spans="2:13" ht="21.75" customHeight="1" outlineLevel="1">
      <c r="B1464" s="73"/>
      <c r="C1464" s="90" t="s">
        <v>464</v>
      </c>
      <c r="D1464" s="103"/>
      <c r="E1464" s="110">
        <v>0</v>
      </c>
      <c r="F1464" s="114"/>
      <c r="G1464" s="110">
        <v>0</v>
      </c>
      <c r="H1464" s="112"/>
      <c r="I1464" s="110">
        <v>0</v>
      </c>
      <c r="J1464" s="111"/>
      <c r="K1464" s="113">
        <f t="shared" si="22"/>
        <v>0</v>
      </c>
      <c r="L1464" s="73"/>
      <c r="M1464" s="73"/>
    </row>
    <row r="1465" spans="2:13" ht="21.75" customHeight="1" outlineLevel="1">
      <c r="B1465" s="73"/>
      <c r="C1465" s="90" t="s">
        <v>465</v>
      </c>
      <c r="D1465" s="103"/>
      <c r="E1465" s="110">
        <v>0</v>
      </c>
      <c r="F1465" s="114"/>
      <c r="G1465" s="110">
        <v>0</v>
      </c>
      <c r="H1465" s="112"/>
      <c r="I1465" s="110">
        <v>0</v>
      </c>
      <c r="J1465" s="111"/>
      <c r="K1465" s="113">
        <f t="shared" si="22"/>
        <v>0</v>
      </c>
      <c r="L1465" s="73"/>
      <c r="M1465" s="73"/>
    </row>
    <row r="1466" spans="2:13" ht="21" customHeight="1" outlineLevel="1">
      <c r="B1466" s="73"/>
      <c r="C1466" s="90" t="s">
        <v>466</v>
      </c>
      <c r="D1466" s="103"/>
      <c r="E1466" s="110">
        <v>0</v>
      </c>
      <c r="F1466" s="111"/>
      <c r="G1466" s="110">
        <v>0</v>
      </c>
      <c r="H1466" s="112"/>
      <c r="I1466" s="110">
        <v>0</v>
      </c>
      <c r="J1466" s="111"/>
      <c r="K1466" s="113">
        <f t="shared" si="22"/>
        <v>0</v>
      </c>
      <c r="L1466" s="73"/>
      <c r="M1466" s="73"/>
    </row>
    <row r="1467" spans="2:13" ht="21.75" customHeight="1" outlineLevel="1">
      <c r="B1467" s="73"/>
      <c r="C1467" s="90" t="s">
        <v>467</v>
      </c>
      <c r="D1467" s="103"/>
      <c r="E1467" s="110">
        <v>0</v>
      </c>
      <c r="F1467" s="114"/>
      <c r="G1467" s="110">
        <v>0</v>
      </c>
      <c r="H1467" s="112"/>
      <c r="I1467" s="110">
        <v>0</v>
      </c>
      <c r="J1467" s="111"/>
      <c r="K1467" s="113">
        <f t="shared" si="22"/>
        <v>0</v>
      </c>
      <c r="L1467" s="73"/>
      <c r="M1467" s="73"/>
    </row>
    <row r="1468" spans="2:13" ht="21.75" customHeight="1" outlineLevel="1">
      <c r="B1468" s="73"/>
      <c r="C1468" s="90" t="s">
        <v>468</v>
      </c>
      <c r="D1468" s="103"/>
      <c r="E1468" s="110">
        <v>0</v>
      </c>
      <c r="F1468" s="114"/>
      <c r="G1468" s="110">
        <v>0</v>
      </c>
      <c r="H1468" s="112"/>
      <c r="I1468" s="110">
        <v>0</v>
      </c>
      <c r="J1468" s="111"/>
      <c r="K1468" s="113">
        <f t="shared" si="22"/>
        <v>0</v>
      </c>
      <c r="L1468" s="73"/>
      <c r="M1468" s="73"/>
    </row>
    <row r="1469" spans="2:13" ht="21.75" customHeight="1" outlineLevel="1">
      <c r="B1469" s="73"/>
      <c r="C1469" s="90" t="s">
        <v>469</v>
      </c>
      <c r="D1469" s="103"/>
      <c r="E1469" s="110">
        <v>0</v>
      </c>
      <c r="F1469" s="114"/>
      <c r="G1469" s="110">
        <v>0</v>
      </c>
      <c r="H1469" s="112"/>
      <c r="I1469" s="110">
        <v>0</v>
      </c>
      <c r="J1469" s="111"/>
      <c r="K1469" s="113">
        <f t="shared" si="22"/>
        <v>0</v>
      </c>
      <c r="L1469" s="73"/>
      <c r="M1469" s="73"/>
    </row>
    <row r="1470" spans="2:13" ht="21" customHeight="1" outlineLevel="1">
      <c r="B1470" s="73"/>
      <c r="C1470" s="115" t="s">
        <v>470</v>
      </c>
      <c r="D1470" s="103"/>
      <c r="E1470" s="110">
        <v>0</v>
      </c>
      <c r="F1470" s="114"/>
      <c r="G1470" s="110">
        <v>0</v>
      </c>
      <c r="H1470" s="112"/>
      <c r="I1470" s="110">
        <v>0</v>
      </c>
      <c r="J1470" s="111"/>
      <c r="K1470" s="113">
        <f t="shared" si="22"/>
        <v>0</v>
      </c>
      <c r="L1470" s="116"/>
      <c r="M1470" s="73"/>
    </row>
    <row r="1471" spans="2:13" ht="21" customHeight="1" outlineLevel="1">
      <c r="B1471" s="73"/>
      <c r="C1471" s="115" t="s">
        <v>471</v>
      </c>
      <c r="D1471" s="103"/>
      <c r="E1471" s="110">
        <v>0</v>
      </c>
      <c r="F1471" s="114"/>
      <c r="G1471" s="110">
        <v>0</v>
      </c>
      <c r="H1471" s="112"/>
      <c r="I1471" s="110">
        <v>0</v>
      </c>
      <c r="J1471" s="111"/>
      <c r="K1471" s="113">
        <f t="shared" si="22"/>
        <v>0</v>
      </c>
      <c r="L1471" s="116"/>
      <c r="M1471" s="73"/>
    </row>
    <row r="1472" spans="2:13" ht="21" customHeight="1" outlineLevel="1">
      <c r="B1472" s="73"/>
      <c r="C1472" s="115" t="s">
        <v>472</v>
      </c>
      <c r="D1472" s="103"/>
      <c r="E1472" s="110">
        <v>0</v>
      </c>
      <c r="F1472" s="114"/>
      <c r="G1472" s="110">
        <v>0</v>
      </c>
      <c r="H1472" s="112"/>
      <c r="I1472" s="110">
        <v>0</v>
      </c>
      <c r="J1472" s="111"/>
      <c r="K1472" s="113">
        <f t="shared" si="22"/>
        <v>0</v>
      </c>
      <c r="L1472" s="116"/>
      <c r="M1472" s="73"/>
    </row>
    <row r="1473" spans="2:13" ht="21" customHeight="1" outlineLevel="1">
      <c r="B1473" s="73"/>
      <c r="C1473" s="115" t="s">
        <v>473</v>
      </c>
      <c r="D1473" s="103"/>
      <c r="E1473" s="110">
        <v>0</v>
      </c>
      <c r="F1473" s="114"/>
      <c r="G1473" s="110">
        <v>0</v>
      </c>
      <c r="H1473" s="112"/>
      <c r="I1473" s="110">
        <v>0</v>
      </c>
      <c r="J1473" s="111"/>
      <c r="K1473" s="113">
        <f t="shared" si="22"/>
        <v>0</v>
      </c>
      <c r="L1473" s="116"/>
      <c r="M1473" s="73"/>
    </row>
    <row r="1474" spans="2:13" ht="21" customHeight="1" outlineLevel="1">
      <c r="B1474" s="73"/>
      <c r="C1474" s="115" t="s">
        <v>474</v>
      </c>
      <c r="D1474" s="103"/>
      <c r="E1474" s="110">
        <v>0</v>
      </c>
      <c r="F1474" s="114"/>
      <c r="G1474" s="110">
        <v>0</v>
      </c>
      <c r="H1474" s="112"/>
      <c r="I1474" s="110">
        <v>0</v>
      </c>
      <c r="J1474" s="111"/>
      <c r="K1474" s="113">
        <f t="shared" si="22"/>
        <v>0</v>
      </c>
      <c r="L1474" s="116"/>
      <c r="M1474" s="73"/>
    </row>
    <row r="1475" spans="2:13" ht="21" customHeight="1" outlineLevel="1">
      <c r="B1475" s="73"/>
      <c r="C1475" s="115" t="s">
        <v>475</v>
      </c>
      <c r="D1475" s="103"/>
      <c r="E1475" s="110">
        <v>0</v>
      </c>
      <c r="F1475" s="114"/>
      <c r="G1475" s="110">
        <v>0</v>
      </c>
      <c r="H1475" s="112"/>
      <c r="I1475" s="110">
        <v>0</v>
      </c>
      <c r="J1475" s="111"/>
      <c r="K1475" s="113">
        <f t="shared" si="22"/>
        <v>0</v>
      </c>
      <c r="L1475" s="116"/>
      <c r="M1475" s="73"/>
    </row>
    <row r="1476" spans="2:13" ht="21" customHeight="1" outlineLevel="1">
      <c r="B1476" s="73"/>
      <c r="C1476" s="115" t="s">
        <v>476</v>
      </c>
      <c r="D1476" s="103"/>
      <c r="E1476" s="110">
        <v>0</v>
      </c>
      <c r="F1476" s="114"/>
      <c r="G1476" s="110">
        <v>0</v>
      </c>
      <c r="H1476" s="112"/>
      <c r="I1476" s="110">
        <v>0</v>
      </c>
      <c r="J1476" s="111"/>
      <c r="K1476" s="113">
        <f t="shared" si="22"/>
        <v>0</v>
      </c>
      <c r="L1476" s="116"/>
      <c r="M1476" s="73"/>
    </row>
    <row r="1477" spans="2:13" ht="21" customHeight="1" outlineLevel="1">
      <c r="B1477" s="73"/>
      <c r="C1477" s="115" t="s">
        <v>477</v>
      </c>
      <c r="D1477" s="103"/>
      <c r="E1477" s="110">
        <v>0</v>
      </c>
      <c r="F1477" s="114"/>
      <c r="G1477" s="110">
        <v>0</v>
      </c>
      <c r="H1477" s="112"/>
      <c r="I1477" s="110">
        <v>0</v>
      </c>
      <c r="J1477" s="111"/>
      <c r="K1477" s="113">
        <f t="shared" si="22"/>
        <v>0</v>
      </c>
      <c r="L1477" s="116"/>
      <c r="M1477" s="73"/>
    </row>
    <row r="1478" spans="2:13" ht="21" customHeight="1" outlineLevel="1">
      <c r="B1478" s="73"/>
      <c r="C1478" s="115" t="s">
        <v>478</v>
      </c>
      <c r="D1478" s="103"/>
      <c r="E1478" s="110">
        <v>0</v>
      </c>
      <c r="F1478" s="114"/>
      <c r="G1478" s="110">
        <v>0</v>
      </c>
      <c r="H1478" s="112"/>
      <c r="I1478" s="110">
        <v>0</v>
      </c>
      <c r="J1478" s="111"/>
      <c r="K1478" s="113">
        <f t="shared" si="22"/>
        <v>0</v>
      </c>
      <c r="L1478" s="116"/>
      <c r="M1478" s="73"/>
    </row>
    <row r="1479" spans="2:13" ht="21" customHeight="1" outlineLevel="1">
      <c r="B1479" s="73"/>
      <c r="C1479" s="115" t="s">
        <v>479</v>
      </c>
      <c r="D1479" s="103"/>
      <c r="E1479" s="110">
        <v>0</v>
      </c>
      <c r="F1479" s="114"/>
      <c r="G1479" s="110">
        <v>0</v>
      </c>
      <c r="H1479" s="112"/>
      <c r="I1479" s="110">
        <v>0</v>
      </c>
      <c r="J1479" s="111"/>
      <c r="K1479" s="113">
        <f t="shared" si="22"/>
        <v>0</v>
      </c>
      <c r="L1479" s="116"/>
      <c r="M1479" s="73"/>
    </row>
    <row r="1480" spans="2:13" ht="21.75" customHeight="1" outlineLevel="1">
      <c r="B1480" s="73"/>
      <c r="C1480" s="90" t="s">
        <v>480</v>
      </c>
      <c r="D1480" s="103"/>
      <c r="E1480" s="117">
        <f>SUM(E1461:E1479)</f>
        <v>0</v>
      </c>
      <c r="F1480" s="111"/>
      <c r="G1480" s="117">
        <f>SUM(G1461:G1479)</f>
        <v>0</v>
      </c>
      <c r="H1480" s="112"/>
      <c r="I1480" s="117">
        <f>SUM(I1461:I1479)</f>
        <v>0</v>
      </c>
      <c r="J1480" s="111"/>
      <c r="K1480" s="117">
        <f>SUM(K1461:K1479)</f>
        <v>0</v>
      </c>
      <c r="L1480" s="89"/>
      <c r="M1480" s="73"/>
    </row>
    <row r="1481" spans="2:13" ht="21" customHeight="1" outlineLevel="1">
      <c r="B1481" s="73"/>
      <c r="C1481" s="109"/>
      <c r="D1481" s="103"/>
      <c r="E1481" s="73"/>
      <c r="F1481" s="73"/>
      <c r="G1481" s="73"/>
      <c r="H1481" s="73"/>
      <c r="I1481" s="73"/>
      <c r="J1481" s="73"/>
      <c r="K1481" s="73"/>
      <c r="L1481" s="89"/>
      <c r="M1481" s="73"/>
    </row>
    <row r="1482" spans="2:13" ht="21" customHeight="1" outlineLevel="1">
      <c r="B1482" s="73"/>
      <c r="C1482" s="73"/>
      <c r="D1482" s="73"/>
      <c r="E1482" s="100">
        <v>2024</v>
      </c>
      <c r="F1482" s="101"/>
      <c r="G1482" s="100">
        <v>2025</v>
      </c>
      <c r="H1482" s="101"/>
      <c r="I1482" s="100">
        <v>2026</v>
      </c>
      <c r="J1482" s="102"/>
      <c r="K1482" s="100" t="s">
        <v>407</v>
      </c>
      <c r="L1482" s="89"/>
      <c r="M1482" s="73"/>
    </row>
    <row r="1483" spans="2:13" ht="21" customHeight="1" outlineLevel="1">
      <c r="B1483" s="73"/>
      <c r="C1483" s="95" t="s">
        <v>481</v>
      </c>
      <c r="D1483" s="103"/>
      <c r="E1483" s="110">
        <v>0</v>
      </c>
      <c r="F1483" s="111"/>
      <c r="G1483" s="110">
        <v>0</v>
      </c>
      <c r="H1483" s="112"/>
      <c r="I1483" s="110">
        <v>0</v>
      </c>
      <c r="J1483" s="111"/>
      <c r="K1483" s="113">
        <f t="shared" ref="K1483:K1491" si="23">E1483+G1483+I1483</f>
        <v>0</v>
      </c>
      <c r="L1483" s="89"/>
      <c r="M1483" s="73"/>
    </row>
    <row r="1484" spans="2:13" ht="21" customHeight="1" outlineLevel="1">
      <c r="B1484" s="73"/>
      <c r="C1484" s="90" t="s">
        <v>482</v>
      </c>
      <c r="D1484" s="103"/>
      <c r="E1484" s="110">
        <v>0</v>
      </c>
      <c r="F1484" s="114"/>
      <c r="G1484" s="110">
        <v>0</v>
      </c>
      <c r="H1484" s="112"/>
      <c r="I1484" s="110">
        <v>0</v>
      </c>
      <c r="J1484" s="111"/>
      <c r="K1484" s="113">
        <f t="shared" si="23"/>
        <v>0</v>
      </c>
      <c r="L1484" s="89"/>
      <c r="M1484" s="73"/>
    </row>
    <row r="1485" spans="2:13" ht="21" customHeight="1" outlineLevel="1">
      <c r="B1485" s="73"/>
      <c r="C1485" s="90" t="s">
        <v>483</v>
      </c>
      <c r="D1485" s="103"/>
      <c r="E1485" s="110">
        <v>0</v>
      </c>
      <c r="F1485" s="114"/>
      <c r="G1485" s="110">
        <v>0</v>
      </c>
      <c r="H1485" s="112"/>
      <c r="I1485" s="110">
        <v>0</v>
      </c>
      <c r="J1485" s="111"/>
      <c r="K1485" s="113">
        <f t="shared" si="23"/>
        <v>0</v>
      </c>
      <c r="L1485" s="73"/>
      <c r="M1485" s="73"/>
    </row>
    <row r="1486" spans="2:13" ht="21" customHeight="1" outlineLevel="1">
      <c r="B1486" s="73"/>
      <c r="C1486" s="90" t="s">
        <v>484</v>
      </c>
      <c r="D1486" s="103"/>
      <c r="E1486" s="110">
        <v>0</v>
      </c>
      <c r="F1486" s="111"/>
      <c r="G1486" s="110">
        <v>0</v>
      </c>
      <c r="H1486" s="112"/>
      <c r="I1486" s="110">
        <v>0</v>
      </c>
      <c r="J1486" s="111"/>
      <c r="K1486" s="113">
        <f t="shared" si="23"/>
        <v>0</v>
      </c>
      <c r="L1486" s="89"/>
      <c r="M1486" s="73"/>
    </row>
    <row r="1487" spans="2:13" ht="21" customHeight="1" outlineLevel="1">
      <c r="B1487" s="73"/>
      <c r="C1487" s="90" t="s">
        <v>485</v>
      </c>
      <c r="D1487" s="103"/>
      <c r="E1487" s="110">
        <v>0</v>
      </c>
      <c r="F1487" s="114"/>
      <c r="G1487" s="110">
        <v>0</v>
      </c>
      <c r="H1487" s="112"/>
      <c r="I1487" s="110">
        <v>0</v>
      </c>
      <c r="J1487" s="111"/>
      <c r="K1487" s="113">
        <f t="shared" si="23"/>
        <v>0</v>
      </c>
      <c r="L1487" s="116"/>
      <c r="M1487" s="73"/>
    </row>
    <row r="1488" spans="2:13" ht="21" customHeight="1" outlineLevel="1">
      <c r="B1488" s="73"/>
      <c r="C1488" s="90" t="s">
        <v>486</v>
      </c>
      <c r="D1488" s="103"/>
      <c r="E1488" s="110">
        <v>0</v>
      </c>
      <c r="F1488" s="114"/>
      <c r="G1488" s="110">
        <v>0</v>
      </c>
      <c r="H1488" s="112"/>
      <c r="I1488" s="110">
        <v>0</v>
      </c>
      <c r="J1488" s="111"/>
      <c r="K1488" s="113">
        <f t="shared" si="23"/>
        <v>0</v>
      </c>
      <c r="L1488" s="116"/>
      <c r="M1488" s="73"/>
    </row>
    <row r="1489" spans="2:13" ht="21" customHeight="1" outlineLevel="1">
      <c r="B1489" s="73"/>
      <c r="C1489" s="90" t="s">
        <v>487</v>
      </c>
      <c r="D1489" s="103"/>
      <c r="E1489" s="110">
        <v>0</v>
      </c>
      <c r="F1489" s="114"/>
      <c r="G1489" s="110">
        <v>0</v>
      </c>
      <c r="H1489" s="112"/>
      <c r="I1489" s="110">
        <v>0</v>
      </c>
      <c r="J1489" s="111"/>
      <c r="K1489" s="113">
        <f t="shared" si="23"/>
        <v>0</v>
      </c>
      <c r="L1489" s="116"/>
      <c r="M1489" s="73"/>
    </row>
    <row r="1490" spans="2:13" ht="21" customHeight="1" outlineLevel="1">
      <c r="B1490" s="73"/>
      <c r="C1490" s="90" t="s">
        <v>488</v>
      </c>
      <c r="D1490" s="103"/>
      <c r="E1490" s="110">
        <v>0</v>
      </c>
      <c r="F1490" s="114"/>
      <c r="G1490" s="110">
        <v>0</v>
      </c>
      <c r="H1490" s="112"/>
      <c r="I1490" s="110">
        <v>0</v>
      </c>
      <c r="J1490" s="111"/>
      <c r="K1490" s="113">
        <f t="shared" si="23"/>
        <v>0</v>
      </c>
      <c r="L1490" s="116"/>
      <c r="M1490" s="73"/>
    </row>
    <row r="1491" spans="2:13" ht="21.75" customHeight="1" outlineLevel="1">
      <c r="B1491" s="73"/>
      <c r="C1491" s="90" t="s">
        <v>480</v>
      </c>
      <c r="D1491" s="103"/>
      <c r="E1491" s="117">
        <f>SUM(E1483:E1490)</f>
        <v>0</v>
      </c>
      <c r="F1491" s="111"/>
      <c r="G1491" s="117">
        <f>SUM(G1483:G1490)</f>
        <v>0</v>
      </c>
      <c r="H1491" s="112"/>
      <c r="I1491" s="117">
        <f>SUM(I1483:I1490)</f>
        <v>0</v>
      </c>
      <c r="J1491" s="111"/>
      <c r="K1491" s="117">
        <f t="shared" si="23"/>
        <v>0</v>
      </c>
      <c r="L1491" s="89"/>
      <c r="M1491" s="73"/>
    </row>
    <row r="1492" spans="2:13" ht="21" customHeight="1" outlineLevel="1">
      <c r="B1492" s="73"/>
      <c r="C1492" s="89"/>
      <c r="D1492" s="103"/>
      <c r="E1492" s="89"/>
      <c r="F1492" s="89"/>
      <c r="G1492" s="89"/>
      <c r="H1492" s="89"/>
      <c r="I1492" s="89"/>
      <c r="J1492" s="89"/>
      <c r="K1492" s="89"/>
      <c r="L1492" s="89"/>
      <c r="M1492" s="73"/>
    </row>
    <row r="1493" spans="2:13" ht="36" outlineLevel="1">
      <c r="B1493" s="73"/>
      <c r="C1493" s="93" t="s">
        <v>490</v>
      </c>
      <c r="D1493" s="89"/>
      <c r="E1493" s="93" t="str">
        <f>IF(K1464&gt;0,"Si","No")</f>
        <v>No</v>
      </c>
      <c r="F1493" s="89"/>
      <c r="G1493" s="89"/>
      <c r="H1493" s="89"/>
      <c r="I1493" s="89"/>
      <c r="J1493" s="89"/>
      <c r="K1493" s="89"/>
      <c r="L1493" s="89"/>
      <c r="M1493" s="73"/>
    </row>
    <row r="1494" spans="2:13" ht="36" outlineLevel="1">
      <c r="B1494" s="73"/>
      <c r="C1494" s="93" t="s">
        <v>491</v>
      </c>
      <c r="D1494" s="89"/>
      <c r="E1494" s="93" t="str">
        <f>IF(K1465&gt;0,"Si","No")</f>
        <v>No</v>
      </c>
      <c r="F1494" s="89"/>
      <c r="G1494" s="89"/>
      <c r="H1494" s="89"/>
      <c r="I1494" s="89"/>
      <c r="J1494" s="89"/>
      <c r="K1494" s="89"/>
      <c r="L1494" s="89"/>
      <c r="M1494" s="73"/>
    </row>
    <row r="1495" spans="2:13" ht="21" customHeight="1" outlineLevel="1">
      <c r="B1495" s="73"/>
      <c r="C1495" s="89"/>
      <c r="D1495" s="89"/>
      <c r="E1495" s="89"/>
      <c r="F1495" s="89"/>
      <c r="G1495" s="73"/>
      <c r="H1495" s="73"/>
      <c r="I1495" s="73"/>
      <c r="J1495" s="89"/>
      <c r="K1495" s="73"/>
      <c r="L1495" s="89"/>
      <c r="M1495" s="73"/>
    </row>
    <row r="1496" spans="2:13" ht="20.25" outlineLevel="1">
      <c r="B1496" s="73"/>
      <c r="C1496" s="86" t="s">
        <v>492</v>
      </c>
      <c r="D1496" s="73"/>
      <c r="E1496" s="98"/>
      <c r="F1496" s="99"/>
      <c r="G1496" s="99"/>
      <c r="H1496" s="99"/>
      <c r="I1496" s="99"/>
      <c r="J1496" s="99"/>
      <c r="K1496" s="99"/>
      <c r="L1496" s="89"/>
      <c r="M1496" s="73"/>
    </row>
    <row r="1497" spans="2:13" ht="21" customHeight="1" outlineLevel="1">
      <c r="B1497" s="73"/>
      <c r="C1497" s="73"/>
      <c r="D1497" s="73"/>
      <c r="E1497" s="100"/>
      <c r="F1497" s="101"/>
      <c r="G1497" s="100"/>
      <c r="H1497" s="101"/>
      <c r="I1497" s="100"/>
      <c r="J1497" s="102"/>
      <c r="K1497" s="100"/>
      <c r="L1497" s="89"/>
      <c r="M1497" s="73"/>
    </row>
    <row r="1498" spans="2:13" ht="21" customHeight="1" outlineLevel="1">
      <c r="B1498" s="73"/>
      <c r="C1498" s="73"/>
      <c r="D1498" s="73"/>
      <c r="E1498" s="100">
        <v>2024</v>
      </c>
      <c r="F1498" s="101"/>
      <c r="G1498" s="100">
        <v>2025</v>
      </c>
      <c r="H1498" s="101"/>
      <c r="I1498" s="100">
        <v>2026</v>
      </c>
      <c r="J1498" s="102"/>
      <c r="K1498" s="100" t="s">
        <v>407</v>
      </c>
      <c r="L1498" s="89"/>
      <c r="M1498" s="73"/>
    </row>
    <row r="1499" spans="2:13" ht="21" customHeight="1" outlineLevel="1">
      <c r="B1499" s="73"/>
      <c r="C1499" s="95" t="s">
        <v>493</v>
      </c>
      <c r="D1499" s="103"/>
      <c r="E1499" s="110"/>
      <c r="F1499" s="111"/>
      <c r="G1499" s="110"/>
      <c r="H1499" s="119"/>
      <c r="I1499" s="110"/>
      <c r="J1499" s="111"/>
      <c r="K1499" s="113" t="s">
        <v>495</v>
      </c>
      <c r="L1499" s="89"/>
      <c r="M1499" s="73"/>
    </row>
    <row r="1500" spans="2:13" ht="21" customHeight="1" outlineLevel="1">
      <c r="B1500" s="73"/>
      <c r="C1500" s="95" t="s">
        <v>496</v>
      </c>
      <c r="D1500" s="103"/>
      <c r="E1500" s="110"/>
      <c r="F1500" s="111"/>
      <c r="G1500" s="110"/>
      <c r="H1500" s="119"/>
      <c r="I1500" s="110"/>
      <c r="J1500" s="111"/>
      <c r="K1500" s="113" t="s">
        <v>495</v>
      </c>
      <c r="L1500" s="89"/>
      <c r="M1500" s="73"/>
    </row>
    <row r="1501" spans="2:13" ht="21" customHeight="1" outlineLevel="1">
      <c r="B1501" s="73"/>
      <c r="C1501" s="90" t="s">
        <v>498</v>
      </c>
      <c r="D1501" s="103"/>
      <c r="E1501" s="120">
        <v>0</v>
      </c>
      <c r="F1501" s="121"/>
      <c r="G1501" s="120">
        <v>0</v>
      </c>
      <c r="H1501" s="122"/>
      <c r="I1501" s="120">
        <v>0</v>
      </c>
      <c r="J1501" s="123"/>
      <c r="K1501" s="124">
        <f>E1501+G1501+I1501</f>
        <v>0</v>
      </c>
      <c r="L1501" s="73"/>
      <c r="M1501" s="73"/>
    </row>
    <row r="1502" spans="2:13" ht="21" customHeight="1" outlineLevel="1">
      <c r="B1502" s="73"/>
      <c r="C1502" s="90" t="s">
        <v>499</v>
      </c>
      <c r="D1502" s="103"/>
      <c r="E1502" s="110"/>
      <c r="F1502" s="111"/>
      <c r="G1502" s="110"/>
      <c r="H1502" s="119"/>
      <c r="I1502" s="110"/>
      <c r="J1502" s="111"/>
      <c r="K1502" s="113" t="s">
        <v>495</v>
      </c>
      <c r="L1502" s="89"/>
      <c r="M1502" s="73"/>
    </row>
    <row r="1503" spans="2:13" ht="21" customHeight="1" outlineLevel="1">
      <c r="B1503" s="73"/>
      <c r="C1503" s="90" t="s">
        <v>500</v>
      </c>
      <c r="D1503" s="103"/>
      <c r="E1503" s="105"/>
      <c r="F1503" s="125"/>
      <c r="G1503" s="105"/>
      <c r="H1503" s="126"/>
      <c r="I1503" s="105"/>
      <c r="J1503" s="111"/>
      <c r="K1503" s="113" t="s">
        <v>495</v>
      </c>
      <c r="L1503" s="116"/>
      <c r="M1503" s="73"/>
    </row>
    <row r="1504" spans="2:13" outlineLevel="1">
      <c r="B1504" s="73"/>
      <c r="C1504" s="90" t="s">
        <v>501</v>
      </c>
      <c r="D1504" s="103"/>
      <c r="E1504" s="127"/>
      <c r="F1504" s="125"/>
      <c r="G1504" s="105"/>
      <c r="H1504" s="126"/>
      <c r="I1504" s="105"/>
      <c r="J1504" s="111"/>
      <c r="K1504" s="113" t="s">
        <v>495</v>
      </c>
      <c r="L1504" s="116"/>
      <c r="M1504" s="73"/>
    </row>
    <row r="1505" spans="2:13" ht="21" customHeight="1" outlineLevel="1">
      <c r="B1505" s="73"/>
      <c r="C1505" s="90" t="s">
        <v>503</v>
      </c>
      <c r="D1505" s="103"/>
      <c r="E1505" s="105"/>
      <c r="F1505" s="125"/>
      <c r="G1505" s="105"/>
      <c r="H1505" s="126"/>
      <c r="I1505" s="105"/>
      <c r="J1505" s="111"/>
      <c r="K1505" s="124" t="s">
        <v>495</v>
      </c>
      <c r="L1505" s="89"/>
      <c r="M1505" s="73"/>
    </row>
    <row r="1506" spans="2:13" ht="21" customHeight="1" outlineLevel="1">
      <c r="B1506" s="73"/>
      <c r="C1506" s="90" t="s">
        <v>504</v>
      </c>
      <c r="D1506" s="103"/>
      <c r="E1506" s="110"/>
      <c r="F1506" s="111"/>
      <c r="G1506" s="110"/>
      <c r="H1506" s="119"/>
      <c r="I1506" s="110"/>
      <c r="J1506" s="111"/>
      <c r="K1506" s="113" t="s">
        <v>495</v>
      </c>
      <c r="L1506" s="89"/>
      <c r="M1506" s="73"/>
    </row>
    <row r="1507" spans="2:13" ht="21.75" customHeight="1" outlineLevel="1">
      <c r="B1507" s="73"/>
      <c r="C1507" s="90" t="s">
        <v>506</v>
      </c>
      <c r="D1507" s="103"/>
      <c r="E1507" s="120">
        <v>0</v>
      </c>
      <c r="F1507" s="121"/>
      <c r="G1507" s="120">
        <v>0</v>
      </c>
      <c r="H1507" s="122"/>
      <c r="I1507" s="120">
        <v>0</v>
      </c>
      <c r="J1507" s="123"/>
      <c r="K1507" s="124">
        <f>E1507+G1507+I1507</f>
        <v>0</v>
      </c>
      <c r="L1507" s="73"/>
      <c r="M1507" s="73"/>
    </row>
    <row r="1508" spans="2:13" ht="21.75" customHeight="1" outlineLevel="1">
      <c r="B1508" s="73"/>
      <c r="C1508" s="90" t="s">
        <v>507</v>
      </c>
      <c r="D1508" s="103"/>
      <c r="E1508" s="128">
        <v>0</v>
      </c>
      <c r="F1508" s="129"/>
      <c r="G1508" s="128">
        <v>0</v>
      </c>
      <c r="H1508" s="142"/>
      <c r="I1508" s="128">
        <v>0</v>
      </c>
      <c r="J1508" s="130"/>
      <c r="K1508" s="131">
        <f>E1508+G1508+I1508</f>
        <v>0</v>
      </c>
      <c r="L1508" s="89"/>
      <c r="M1508" s="73"/>
    </row>
    <row r="1509" spans="2:13" ht="21" customHeight="1" outlineLevel="1">
      <c r="B1509" s="73"/>
      <c r="C1509" s="109"/>
      <c r="D1509" s="103"/>
      <c r="E1509" s="130"/>
      <c r="F1509" s="130"/>
      <c r="G1509" s="130"/>
      <c r="H1509" s="132"/>
      <c r="I1509" s="130"/>
      <c r="J1509" s="130"/>
      <c r="K1509" s="130"/>
      <c r="L1509" s="89"/>
      <c r="M1509" s="73"/>
    </row>
    <row r="1510" spans="2:13" ht="21" customHeight="1" outlineLevel="1">
      <c r="B1510" s="73"/>
      <c r="C1510" s="109"/>
      <c r="D1510" s="103"/>
      <c r="E1510" s="98"/>
      <c r="F1510" s="73"/>
      <c r="G1510" s="73"/>
      <c r="H1510" s="73"/>
      <c r="I1510" s="73"/>
      <c r="J1510" s="73"/>
      <c r="K1510" s="73"/>
      <c r="L1510" s="89"/>
      <c r="M1510" s="73"/>
    </row>
    <row r="1511" spans="2:13" ht="21" customHeight="1" outlineLevel="1">
      <c r="B1511" s="73"/>
      <c r="C1511" s="86" t="s">
        <v>508</v>
      </c>
      <c r="D1511" s="116"/>
      <c r="E1511" s="116"/>
      <c r="F1511" s="116"/>
      <c r="G1511" s="73"/>
      <c r="H1511" s="73"/>
      <c r="I1511" s="73"/>
      <c r="J1511" s="116"/>
      <c r="K1511" s="73"/>
      <c r="L1511" s="116"/>
      <c r="M1511" s="73"/>
    </row>
    <row r="1512" spans="2:13" ht="21" customHeight="1" outlineLevel="1">
      <c r="B1512" s="73"/>
      <c r="C1512" s="89"/>
      <c r="D1512" s="89"/>
      <c r="E1512" s="89"/>
      <c r="F1512" s="89"/>
      <c r="G1512" s="73"/>
      <c r="H1512" s="73"/>
      <c r="I1512" s="73"/>
      <c r="J1512" s="89"/>
      <c r="K1512" s="73"/>
      <c r="L1512" s="89"/>
      <c r="M1512" s="73"/>
    </row>
    <row r="1513" spans="2:13" ht="21" customHeight="1" outlineLevel="1">
      <c r="B1513" s="73"/>
      <c r="C1513" s="133" t="s">
        <v>509</v>
      </c>
      <c r="D1513" s="89"/>
      <c r="E1513" s="89"/>
      <c r="F1513" s="89"/>
      <c r="G1513" s="73"/>
      <c r="H1513" s="73"/>
      <c r="I1513" s="73"/>
      <c r="J1513" s="73"/>
      <c r="K1513" s="73"/>
      <c r="L1513" s="89"/>
      <c r="M1513" s="73"/>
    </row>
    <row r="1514" spans="2:13" ht="21" customHeight="1" outlineLevel="1">
      <c r="B1514" s="73"/>
      <c r="C1514" s="89"/>
      <c r="D1514" s="89"/>
      <c r="E1514" s="89"/>
      <c r="F1514" s="89"/>
      <c r="G1514" s="73"/>
      <c r="H1514" s="73"/>
      <c r="I1514" s="73"/>
      <c r="J1514" s="89"/>
      <c r="K1514" s="73"/>
      <c r="L1514" s="89"/>
      <c r="M1514" s="73"/>
    </row>
    <row r="1515" spans="2:13" ht="21" customHeight="1" outlineLevel="1">
      <c r="B1515" s="73"/>
      <c r="C1515" s="480"/>
      <c r="D1515" s="480"/>
      <c r="E1515" s="480"/>
      <c r="F1515" s="480"/>
      <c r="G1515" s="480"/>
      <c r="H1515" s="480"/>
      <c r="I1515" s="480"/>
      <c r="J1515" s="480"/>
      <c r="K1515" s="480"/>
      <c r="L1515" s="89"/>
      <c r="M1515" s="73"/>
    </row>
    <row r="1516" spans="2:13" ht="21" customHeight="1" outlineLevel="1">
      <c r="B1516" s="73"/>
      <c r="C1516" s="480"/>
      <c r="D1516" s="480"/>
      <c r="E1516" s="480"/>
      <c r="F1516" s="480"/>
      <c r="G1516" s="480"/>
      <c r="H1516" s="480"/>
      <c r="I1516" s="480"/>
      <c r="J1516" s="480"/>
      <c r="K1516" s="480"/>
      <c r="L1516" s="73"/>
      <c r="M1516" s="73"/>
    </row>
    <row r="1517" spans="2:13" ht="21" customHeight="1" outlineLevel="1">
      <c r="B1517" s="73"/>
      <c r="C1517" s="480"/>
      <c r="D1517" s="480"/>
      <c r="E1517" s="480"/>
      <c r="F1517" s="480"/>
      <c r="G1517" s="480"/>
      <c r="H1517" s="480"/>
      <c r="I1517" s="480"/>
      <c r="J1517" s="480"/>
      <c r="K1517" s="480"/>
      <c r="L1517" s="73"/>
      <c r="M1517" s="73"/>
    </row>
    <row r="1518" spans="2:13" ht="21" customHeight="1" outlineLevel="1">
      <c r="B1518" s="73"/>
      <c r="C1518" s="480"/>
      <c r="D1518" s="480"/>
      <c r="E1518" s="480"/>
      <c r="F1518" s="480"/>
      <c r="G1518" s="480"/>
      <c r="H1518" s="480"/>
      <c r="I1518" s="480"/>
      <c r="J1518" s="480"/>
      <c r="K1518" s="480"/>
      <c r="L1518" s="73"/>
      <c r="M1518" s="73"/>
    </row>
    <row r="1519" spans="2:13" ht="21" customHeight="1" outlineLevel="1">
      <c r="B1519" s="73"/>
      <c r="C1519" s="480"/>
      <c r="D1519" s="480"/>
      <c r="E1519" s="480"/>
      <c r="F1519" s="480"/>
      <c r="G1519" s="480"/>
      <c r="H1519" s="480"/>
      <c r="I1519" s="480"/>
      <c r="J1519" s="480"/>
      <c r="K1519" s="480"/>
      <c r="L1519" s="73"/>
      <c r="M1519" s="73"/>
    </row>
    <row r="1520" spans="2:13" ht="21" customHeight="1" outlineLevel="1">
      <c r="B1520" s="73"/>
      <c r="C1520" s="480"/>
      <c r="D1520" s="480"/>
      <c r="E1520" s="480"/>
      <c r="F1520" s="480"/>
      <c r="G1520" s="480"/>
      <c r="H1520" s="480"/>
      <c r="I1520" s="480"/>
      <c r="J1520" s="480"/>
      <c r="K1520" s="480"/>
      <c r="L1520" s="73"/>
      <c r="M1520" s="73"/>
    </row>
    <row r="1521" spans="2:13" ht="21" customHeight="1" outlineLevel="1">
      <c r="B1521" s="73"/>
      <c r="C1521" s="480"/>
      <c r="D1521" s="480"/>
      <c r="E1521" s="480"/>
      <c r="F1521" s="480"/>
      <c r="G1521" s="480"/>
      <c r="H1521" s="480"/>
      <c r="I1521" s="480"/>
      <c r="J1521" s="480"/>
      <c r="K1521" s="480"/>
      <c r="L1521" s="73"/>
      <c r="M1521" s="73"/>
    </row>
    <row r="1522" spans="2:13" ht="21" customHeight="1" outlineLevel="1">
      <c r="B1522" s="73"/>
      <c r="C1522" s="480"/>
      <c r="D1522" s="480"/>
      <c r="E1522" s="480"/>
      <c r="F1522" s="480"/>
      <c r="G1522" s="480"/>
      <c r="H1522" s="480"/>
      <c r="I1522" s="480"/>
      <c r="J1522" s="480"/>
      <c r="K1522" s="480"/>
      <c r="L1522" s="73"/>
      <c r="M1522" s="73"/>
    </row>
    <row r="1523" spans="2:13" ht="21" customHeight="1" outlineLevel="1">
      <c r="B1523" s="73"/>
      <c r="C1523" s="480"/>
      <c r="D1523" s="480"/>
      <c r="E1523" s="480"/>
      <c r="F1523" s="480"/>
      <c r="G1523" s="480"/>
      <c r="H1523" s="480"/>
      <c r="I1523" s="480"/>
      <c r="J1523" s="480"/>
      <c r="K1523" s="480"/>
      <c r="L1523" s="73"/>
      <c r="M1523" s="73"/>
    </row>
    <row r="1524" spans="2:13" ht="21" customHeight="1" outlineLevel="1">
      <c r="B1524" s="73"/>
      <c r="C1524" s="480"/>
      <c r="D1524" s="480"/>
      <c r="E1524" s="480"/>
      <c r="F1524" s="480"/>
      <c r="G1524" s="480"/>
      <c r="H1524" s="480"/>
      <c r="I1524" s="480"/>
      <c r="J1524" s="480"/>
      <c r="K1524" s="480"/>
      <c r="L1524" s="73"/>
      <c r="M1524" s="73"/>
    </row>
    <row r="1525" spans="2:13" ht="21" customHeight="1" outlineLevel="1">
      <c r="B1525" s="73"/>
      <c r="C1525" s="480"/>
      <c r="D1525" s="480"/>
      <c r="E1525" s="480"/>
      <c r="F1525" s="480"/>
      <c r="G1525" s="480"/>
      <c r="H1525" s="480"/>
      <c r="I1525" s="480"/>
      <c r="J1525" s="480"/>
      <c r="K1525" s="480"/>
      <c r="L1525" s="73"/>
      <c r="M1525" s="73"/>
    </row>
    <row r="1526" spans="2:13" ht="21" customHeight="1" outlineLevel="1">
      <c r="B1526" s="73"/>
      <c r="C1526" s="480"/>
      <c r="D1526" s="480"/>
      <c r="E1526" s="480"/>
      <c r="F1526" s="480"/>
      <c r="G1526" s="480"/>
      <c r="H1526" s="480"/>
      <c r="I1526" s="480"/>
      <c r="J1526" s="480"/>
      <c r="K1526" s="480"/>
      <c r="L1526" s="73"/>
      <c r="M1526" s="73"/>
    </row>
    <row r="1527" spans="2:13" ht="21" customHeight="1" outlineLevel="1">
      <c r="B1527" s="73"/>
      <c r="C1527" s="480"/>
      <c r="D1527" s="480"/>
      <c r="E1527" s="480"/>
      <c r="F1527" s="480"/>
      <c r="G1527" s="480"/>
      <c r="H1527" s="480"/>
      <c r="I1527" s="480"/>
      <c r="J1527" s="480"/>
      <c r="K1527" s="480"/>
      <c r="L1527" s="73"/>
      <c r="M1527" s="73"/>
    </row>
    <row r="1528" spans="2:13" ht="21" customHeight="1" outlineLevel="1">
      <c r="B1528" s="73"/>
      <c r="C1528" s="480"/>
      <c r="D1528" s="480"/>
      <c r="E1528" s="480"/>
      <c r="F1528" s="480"/>
      <c r="G1528" s="480"/>
      <c r="H1528" s="480"/>
      <c r="I1528" s="480"/>
      <c r="J1528" s="480"/>
      <c r="K1528" s="480"/>
      <c r="L1528" s="73"/>
      <c r="M1528" s="73"/>
    </row>
    <row r="1529" spans="2:13" ht="21" customHeight="1" outlineLevel="1">
      <c r="B1529" s="73"/>
      <c r="C1529" s="480"/>
      <c r="D1529" s="480"/>
      <c r="E1529" s="480"/>
      <c r="F1529" s="480"/>
      <c r="G1529" s="480"/>
      <c r="H1529" s="480"/>
      <c r="I1529" s="480"/>
      <c r="J1529" s="480"/>
      <c r="K1529" s="480"/>
      <c r="L1529" s="73"/>
      <c r="M1529" s="73"/>
    </row>
    <row r="1530" spans="2:13" ht="21" customHeight="1" outlineLevel="1">
      <c r="B1530" s="73"/>
      <c r="C1530" s="480"/>
      <c r="D1530" s="480"/>
      <c r="E1530" s="480"/>
      <c r="F1530" s="480"/>
      <c r="G1530" s="480"/>
      <c r="H1530" s="480"/>
      <c r="I1530" s="480"/>
      <c r="J1530" s="480"/>
      <c r="K1530" s="480"/>
      <c r="L1530" s="73"/>
      <c r="M1530" s="73"/>
    </row>
    <row r="1531" spans="2:13" ht="21" customHeight="1" outlineLevel="1">
      <c r="B1531" s="73"/>
      <c r="C1531" s="480"/>
      <c r="D1531" s="480"/>
      <c r="E1531" s="480"/>
      <c r="F1531" s="480"/>
      <c r="G1531" s="480"/>
      <c r="H1531" s="480"/>
      <c r="I1531" s="480"/>
      <c r="J1531" s="480"/>
      <c r="K1531" s="480"/>
      <c r="L1531" s="73"/>
      <c r="M1531" s="73"/>
    </row>
    <row r="1532" spans="2:13" ht="21" customHeight="1" outlineLevel="1">
      <c r="B1532" s="73"/>
      <c r="C1532" s="480"/>
      <c r="D1532" s="480"/>
      <c r="E1532" s="480"/>
      <c r="F1532" s="480"/>
      <c r="G1532" s="480"/>
      <c r="H1532" s="480"/>
      <c r="I1532" s="480"/>
      <c r="J1532" s="480"/>
      <c r="K1532" s="480"/>
      <c r="L1532" s="73"/>
      <c r="M1532" s="73"/>
    </row>
    <row r="1533" spans="2:13" ht="21" customHeight="1" outlineLevel="1">
      <c r="B1533" s="73"/>
      <c r="C1533" s="134"/>
      <c r="D1533" s="73"/>
      <c r="E1533" s="134"/>
      <c r="F1533" s="73"/>
      <c r="G1533" s="73"/>
      <c r="H1533" s="73"/>
      <c r="I1533" s="135"/>
      <c r="J1533" s="136"/>
      <c r="K1533" s="137"/>
      <c r="L1533" s="73"/>
      <c r="M1533" s="73"/>
    </row>
    <row r="1534" spans="2:13" ht="21" customHeight="1" outlineLevel="1">
      <c r="B1534" s="73"/>
      <c r="C1534" s="133" t="s">
        <v>511</v>
      </c>
      <c r="D1534" s="73"/>
      <c r="E1534" s="134"/>
      <c r="F1534" s="73"/>
      <c r="G1534" s="73"/>
      <c r="H1534" s="73"/>
      <c r="I1534" s="135"/>
      <c r="J1534" s="136"/>
      <c r="K1534" s="137"/>
      <c r="L1534" s="73"/>
      <c r="M1534" s="73"/>
    </row>
    <row r="1535" spans="2:13" ht="21" customHeight="1" outlineLevel="1">
      <c r="B1535" s="73"/>
      <c r="C1535" s="73"/>
      <c r="D1535" s="73"/>
      <c r="E1535" s="83"/>
      <c r="F1535" s="73"/>
      <c r="G1535" s="73"/>
      <c r="H1535" s="73"/>
      <c r="I1535" s="73"/>
      <c r="J1535" s="73"/>
      <c r="K1535" s="73"/>
      <c r="L1535" s="73"/>
      <c r="M1535" s="73"/>
    </row>
    <row r="1536" spans="2:13" ht="21" customHeight="1" outlineLevel="1">
      <c r="B1536" s="73"/>
      <c r="C1536" s="481"/>
      <c r="D1536" s="481"/>
      <c r="E1536" s="481"/>
      <c r="F1536" s="481"/>
      <c r="G1536" s="481"/>
      <c r="H1536" s="481"/>
      <c r="I1536" s="481"/>
      <c r="J1536" s="481"/>
      <c r="K1536" s="481"/>
      <c r="L1536" s="73"/>
      <c r="M1536" s="73"/>
    </row>
    <row r="1537" spans="2:13" ht="21" customHeight="1" outlineLevel="1">
      <c r="B1537" s="73"/>
      <c r="C1537" s="481"/>
      <c r="D1537" s="481"/>
      <c r="E1537" s="481"/>
      <c r="F1537" s="481"/>
      <c r="G1537" s="481"/>
      <c r="H1537" s="481"/>
      <c r="I1537" s="481"/>
      <c r="J1537" s="481"/>
      <c r="K1537" s="481"/>
      <c r="L1537" s="73"/>
      <c r="M1537" s="73"/>
    </row>
    <row r="1538" spans="2:13" ht="21" customHeight="1" outlineLevel="1">
      <c r="B1538" s="73"/>
      <c r="C1538" s="481"/>
      <c r="D1538" s="481"/>
      <c r="E1538" s="481"/>
      <c r="F1538" s="481"/>
      <c r="G1538" s="481"/>
      <c r="H1538" s="481"/>
      <c r="I1538" s="481"/>
      <c r="J1538" s="481"/>
      <c r="K1538" s="481"/>
      <c r="L1538" s="73"/>
      <c r="M1538" s="73"/>
    </row>
    <row r="1539" spans="2:13" ht="21" customHeight="1" outlineLevel="1">
      <c r="B1539" s="73"/>
      <c r="C1539" s="481"/>
      <c r="D1539" s="481"/>
      <c r="E1539" s="481"/>
      <c r="F1539" s="481"/>
      <c r="G1539" s="481"/>
      <c r="H1539" s="481"/>
      <c r="I1539" s="481"/>
      <c r="J1539" s="481"/>
      <c r="K1539" s="481"/>
      <c r="L1539" s="73"/>
      <c r="M1539" s="73"/>
    </row>
    <row r="1540" spans="2:13" ht="21" customHeight="1" outlineLevel="1">
      <c r="B1540" s="73"/>
      <c r="C1540" s="481"/>
      <c r="D1540" s="481"/>
      <c r="E1540" s="481"/>
      <c r="F1540" s="481"/>
      <c r="G1540" s="481"/>
      <c r="H1540" s="481"/>
      <c r="I1540" s="481"/>
      <c r="J1540" s="481"/>
      <c r="K1540" s="481"/>
      <c r="L1540" s="73"/>
      <c r="M1540" s="73"/>
    </row>
    <row r="1541" spans="2:13" ht="21" customHeight="1" outlineLevel="1">
      <c r="B1541" s="73"/>
      <c r="C1541" s="481"/>
      <c r="D1541" s="481"/>
      <c r="E1541" s="481"/>
      <c r="F1541" s="481"/>
      <c r="G1541" s="481"/>
      <c r="H1541" s="481"/>
      <c r="I1541" s="481"/>
      <c r="J1541" s="481"/>
      <c r="K1541" s="481"/>
      <c r="L1541" s="73"/>
      <c r="M1541" s="73"/>
    </row>
    <row r="1542" spans="2:13" ht="21" customHeight="1" outlineLevel="1">
      <c r="B1542" s="73"/>
      <c r="C1542" s="481"/>
      <c r="D1542" s="481"/>
      <c r="E1542" s="481"/>
      <c r="F1542" s="481"/>
      <c r="G1542" s="481"/>
      <c r="H1542" s="481"/>
      <c r="I1542" s="481"/>
      <c r="J1542" s="481"/>
      <c r="K1542" s="481"/>
      <c r="L1542" s="73"/>
      <c r="M1542" s="73"/>
    </row>
    <row r="1543" spans="2:13" ht="21" customHeight="1" outlineLevel="1">
      <c r="B1543" s="73"/>
      <c r="C1543" s="481"/>
      <c r="D1543" s="481"/>
      <c r="E1543" s="481"/>
      <c r="F1543" s="481"/>
      <c r="G1543" s="481"/>
      <c r="H1543" s="481"/>
      <c r="I1543" s="481"/>
      <c r="J1543" s="481"/>
      <c r="K1543" s="481"/>
      <c r="L1543" s="73"/>
      <c r="M1543" s="73"/>
    </row>
    <row r="1544" spans="2:13" ht="21" customHeight="1" outlineLevel="1">
      <c r="B1544" s="73"/>
      <c r="C1544" s="481"/>
      <c r="D1544" s="481"/>
      <c r="E1544" s="481"/>
      <c r="F1544" s="481"/>
      <c r="G1544" s="481"/>
      <c r="H1544" s="481"/>
      <c r="I1544" s="481"/>
      <c r="J1544" s="481"/>
      <c r="K1544" s="481"/>
      <c r="L1544" s="73"/>
      <c r="M1544" s="73"/>
    </row>
    <row r="1545" spans="2:13" ht="21" customHeight="1" outlineLevel="1">
      <c r="B1545" s="73"/>
      <c r="C1545" s="481"/>
      <c r="D1545" s="481"/>
      <c r="E1545" s="481"/>
      <c r="F1545" s="481"/>
      <c r="G1545" s="481"/>
      <c r="H1545" s="481"/>
      <c r="I1545" s="481"/>
      <c r="J1545" s="481"/>
      <c r="K1545" s="481"/>
      <c r="L1545" s="73"/>
      <c r="M1545" s="73"/>
    </row>
    <row r="1546" spans="2:13" ht="21" customHeight="1" outlineLevel="1">
      <c r="B1546" s="73"/>
      <c r="C1546" s="481"/>
      <c r="D1546" s="481"/>
      <c r="E1546" s="481"/>
      <c r="F1546" s="481"/>
      <c r="G1546" s="481"/>
      <c r="H1546" s="481"/>
      <c r="I1546" s="481"/>
      <c r="J1546" s="481"/>
      <c r="K1546" s="481"/>
      <c r="L1546" s="73"/>
      <c r="M1546" s="73"/>
    </row>
    <row r="1547" spans="2:13" ht="21" customHeight="1" outlineLevel="1">
      <c r="B1547" s="73"/>
      <c r="C1547" s="481"/>
      <c r="D1547" s="481"/>
      <c r="E1547" s="481"/>
      <c r="F1547" s="481"/>
      <c r="G1547" s="481"/>
      <c r="H1547" s="481"/>
      <c r="I1547" s="481"/>
      <c r="J1547" s="481"/>
      <c r="K1547" s="481"/>
      <c r="L1547" s="73"/>
      <c r="M1547" s="73"/>
    </row>
    <row r="1548" spans="2:13" ht="21" customHeight="1" outlineLevel="1">
      <c r="B1548" s="73"/>
      <c r="C1548" s="481"/>
      <c r="D1548" s="481"/>
      <c r="E1548" s="481"/>
      <c r="F1548" s="481"/>
      <c r="G1548" s="481"/>
      <c r="H1548" s="481"/>
      <c r="I1548" s="481"/>
      <c r="J1548" s="481"/>
      <c r="K1548" s="481"/>
      <c r="L1548" s="73"/>
      <c r="M1548" s="73"/>
    </row>
    <row r="1549" spans="2:13" ht="21" customHeight="1" outlineLevel="1">
      <c r="B1549" s="73"/>
      <c r="C1549" s="481"/>
      <c r="D1549" s="481"/>
      <c r="E1549" s="481"/>
      <c r="F1549" s="481"/>
      <c r="G1549" s="481"/>
      <c r="H1549" s="481"/>
      <c r="I1549" s="481"/>
      <c r="J1549" s="481"/>
      <c r="K1549" s="481"/>
      <c r="L1549" s="73"/>
      <c r="M1549" s="73"/>
    </row>
    <row r="1550" spans="2:13" ht="21" customHeight="1" outlineLevel="1">
      <c r="B1550" s="73"/>
      <c r="C1550" s="481"/>
      <c r="D1550" s="481"/>
      <c r="E1550" s="481"/>
      <c r="F1550" s="481"/>
      <c r="G1550" s="481"/>
      <c r="H1550" s="481"/>
      <c r="I1550" s="481"/>
      <c r="J1550" s="481"/>
      <c r="K1550" s="481"/>
      <c r="L1550" s="73"/>
      <c r="M1550" s="73"/>
    </row>
    <row r="1551" spans="2:13" ht="21" customHeight="1" outlineLevel="1">
      <c r="B1551" s="73"/>
      <c r="C1551" s="481"/>
      <c r="D1551" s="481"/>
      <c r="E1551" s="481"/>
      <c r="F1551" s="481"/>
      <c r="G1551" s="481"/>
      <c r="H1551" s="481"/>
      <c r="I1551" s="481"/>
      <c r="J1551" s="481"/>
      <c r="K1551" s="481"/>
      <c r="L1551" s="73"/>
      <c r="M1551" s="73"/>
    </row>
    <row r="1552" spans="2:13" ht="21" customHeight="1" outlineLevel="1">
      <c r="B1552" s="73"/>
      <c r="C1552" s="481"/>
      <c r="D1552" s="481"/>
      <c r="E1552" s="481"/>
      <c r="F1552" s="481"/>
      <c r="G1552" s="481"/>
      <c r="H1552" s="481"/>
      <c r="I1552" s="481"/>
      <c r="J1552" s="481"/>
      <c r="K1552" s="481"/>
      <c r="L1552" s="73"/>
      <c r="M1552" s="73"/>
    </row>
    <row r="1553" spans="2:13" ht="21" customHeight="1" outlineLevel="1">
      <c r="B1553" s="73"/>
      <c r="C1553" s="481"/>
      <c r="D1553" s="481"/>
      <c r="E1553" s="481"/>
      <c r="F1553" s="481"/>
      <c r="G1553" s="481"/>
      <c r="H1553" s="481"/>
      <c r="I1553" s="481"/>
      <c r="J1553" s="481"/>
      <c r="K1553" s="481"/>
      <c r="L1553" s="73"/>
      <c r="M1553" s="73"/>
    </row>
    <row r="1554" spans="2:13" ht="21" customHeight="1" outlineLevel="1">
      <c r="B1554" s="73"/>
      <c r="C1554" s="134"/>
      <c r="D1554" s="73"/>
      <c r="E1554" s="134"/>
      <c r="F1554" s="73"/>
      <c r="G1554" s="73"/>
      <c r="H1554" s="73"/>
      <c r="I1554" s="135"/>
      <c r="J1554" s="136"/>
      <c r="K1554" s="137"/>
      <c r="L1554" s="73"/>
      <c r="M1554" s="73"/>
    </row>
    <row r="1555" spans="2:13" ht="20.25" customHeight="1">
      <c r="B1555" s="73"/>
      <c r="C1555" s="134"/>
      <c r="D1555" s="73"/>
      <c r="E1555" s="134"/>
      <c r="F1555" s="73"/>
      <c r="G1555" s="73"/>
      <c r="H1555" s="73"/>
      <c r="I1555" s="135"/>
      <c r="J1555" s="136"/>
      <c r="K1555" s="137"/>
      <c r="L1555" s="73"/>
      <c r="M1555" s="73"/>
    </row>
    <row r="1556" spans="2:13" ht="24" customHeight="1">
      <c r="B1556" s="73"/>
      <c r="C1556" s="84" t="s">
        <v>127</v>
      </c>
      <c r="D1556" s="81"/>
      <c r="E1556" s="84" t="s">
        <v>583</v>
      </c>
      <c r="F1556" s="73"/>
      <c r="G1556" s="85" t="s">
        <v>430</v>
      </c>
      <c r="H1556" s="73"/>
      <c r="J1556" s="73"/>
      <c r="K1556" s="73"/>
      <c r="L1556" s="73"/>
      <c r="M1556" s="73"/>
    </row>
    <row r="1557" spans="2:13" ht="21" customHeight="1" outlineLevel="1">
      <c r="B1557" s="73"/>
      <c r="C1557" s="83"/>
      <c r="D1557" s="73"/>
      <c r="E1557" s="83"/>
      <c r="F1557" s="73"/>
      <c r="G1557" s="73"/>
      <c r="H1557" s="73"/>
      <c r="I1557" s="73"/>
      <c r="J1557" s="73"/>
      <c r="K1557" s="73"/>
      <c r="L1557" s="73"/>
      <c r="M1557" s="73"/>
    </row>
    <row r="1558" spans="2:13" ht="21.75" customHeight="1" outlineLevel="1">
      <c r="B1558" s="73"/>
      <c r="C1558" s="86" t="s">
        <v>431</v>
      </c>
      <c r="D1558" s="73"/>
      <c r="E1558" s="87"/>
      <c r="F1558" s="73"/>
      <c r="G1558" s="73"/>
      <c r="H1558" s="73"/>
      <c r="I1558" s="73"/>
      <c r="J1558" s="73"/>
      <c r="K1558" s="73"/>
      <c r="L1558" s="73"/>
      <c r="M1558" s="73"/>
    </row>
    <row r="1559" spans="2:13" ht="21" customHeight="1" outlineLevel="1">
      <c r="B1559" s="73"/>
      <c r="C1559" s="88"/>
      <c r="D1559" s="73"/>
      <c r="E1559" s="87"/>
      <c r="F1559" s="73"/>
      <c r="G1559" s="73"/>
      <c r="H1559" s="73"/>
      <c r="I1559" s="73"/>
      <c r="J1559" s="73"/>
      <c r="K1559" s="73"/>
      <c r="L1559" s="73"/>
      <c r="M1559" s="73"/>
    </row>
    <row r="1560" spans="2:13" ht="21" customHeight="1" outlineLevel="1">
      <c r="B1560" s="73"/>
      <c r="C1560" s="89"/>
      <c r="D1560" s="73"/>
      <c r="E1560" s="89"/>
      <c r="F1560" s="73"/>
      <c r="G1560" s="73"/>
      <c r="H1560" s="73"/>
      <c r="I1560" s="73"/>
      <c r="J1560" s="73"/>
      <c r="K1560" s="73"/>
      <c r="L1560" s="73"/>
      <c r="M1560" s="73"/>
    </row>
    <row r="1561" spans="2:13" outlineLevel="1">
      <c r="B1561" s="73"/>
      <c r="C1561" s="90" t="s">
        <v>36</v>
      </c>
      <c r="D1561" s="89"/>
      <c r="E1561" s="90" t="s">
        <v>432</v>
      </c>
      <c r="F1561" s="89"/>
      <c r="G1561" s="91" t="s">
        <v>433</v>
      </c>
      <c r="H1561" s="73"/>
      <c r="I1561" s="90" t="s">
        <v>434</v>
      </c>
      <c r="J1561" s="73"/>
      <c r="K1561" s="73"/>
      <c r="L1561" s="89"/>
      <c r="M1561" s="73"/>
    </row>
    <row r="1562" spans="2:13" ht="36.75" customHeight="1" outlineLevel="1">
      <c r="B1562" s="73"/>
      <c r="C1562" s="92" t="s">
        <v>556</v>
      </c>
      <c r="D1562" s="73"/>
      <c r="E1562" s="93" t="s">
        <v>575</v>
      </c>
      <c r="F1562" s="73"/>
      <c r="G1562" s="94" t="s">
        <v>584</v>
      </c>
      <c r="H1562" s="73"/>
      <c r="I1562" s="92" t="s">
        <v>542</v>
      </c>
      <c r="J1562" s="73"/>
      <c r="K1562" s="73"/>
      <c r="L1562" s="73"/>
      <c r="M1562" s="73"/>
    </row>
    <row r="1563" spans="2:13" ht="21" customHeight="1" outlineLevel="1">
      <c r="B1563" s="73"/>
      <c r="C1563" s="89"/>
      <c r="D1563" s="73"/>
      <c r="E1563" s="73"/>
      <c r="F1563" s="73"/>
      <c r="G1563" s="73"/>
      <c r="H1563" s="73"/>
      <c r="I1563" s="73"/>
      <c r="J1563" s="73"/>
      <c r="K1563" s="73"/>
      <c r="L1563" s="73"/>
      <c r="M1563" s="73"/>
    </row>
    <row r="1564" spans="2:13" ht="36" outlineLevel="1">
      <c r="B1564" s="73"/>
      <c r="C1564" s="95" t="s">
        <v>439</v>
      </c>
      <c r="D1564" s="89"/>
      <c r="E1564" s="95" t="s">
        <v>440</v>
      </c>
      <c r="F1564" s="89"/>
      <c r="G1564" s="95" t="s">
        <v>441</v>
      </c>
      <c r="H1564" s="73"/>
      <c r="I1564" s="95" t="s">
        <v>442</v>
      </c>
      <c r="J1564" s="89"/>
      <c r="K1564" s="73"/>
      <c r="L1564" s="73"/>
      <c r="M1564" s="73"/>
    </row>
    <row r="1565" spans="2:13" ht="36.75" customHeight="1" outlineLevel="1">
      <c r="B1565" s="73"/>
      <c r="C1565" s="94" t="s">
        <v>585</v>
      </c>
      <c r="D1565" s="89"/>
      <c r="E1565" s="94" t="s">
        <v>586</v>
      </c>
      <c r="F1565" s="89"/>
      <c r="G1565" s="94" t="s">
        <v>587</v>
      </c>
      <c r="H1565" s="73"/>
      <c r="I1565" s="150" t="s">
        <v>588</v>
      </c>
      <c r="J1565" s="89"/>
      <c r="K1565" s="73"/>
      <c r="L1565" s="73"/>
      <c r="M1565" s="73"/>
    </row>
    <row r="1566" spans="2:13" ht="21" customHeight="1" outlineLevel="1">
      <c r="B1566" s="73"/>
      <c r="C1566" s="89"/>
      <c r="D1566" s="89"/>
      <c r="E1566" s="89"/>
      <c r="F1566" s="89"/>
      <c r="G1566" s="73"/>
      <c r="H1566" s="73"/>
      <c r="I1566" s="73"/>
      <c r="J1566" s="89"/>
      <c r="K1566" s="73"/>
      <c r="L1566" s="73"/>
      <c r="M1566" s="73"/>
    </row>
    <row r="1567" spans="2:13" ht="21.75" customHeight="1" outlineLevel="1">
      <c r="B1567" s="73"/>
      <c r="C1567" s="86" t="s">
        <v>445</v>
      </c>
      <c r="D1567" s="73"/>
      <c r="E1567" s="98"/>
      <c r="F1567" s="99"/>
      <c r="G1567" s="99"/>
      <c r="H1567" s="99"/>
      <c r="I1567" s="99"/>
      <c r="J1567" s="99"/>
      <c r="K1567" s="99"/>
      <c r="L1567" s="73"/>
      <c r="M1567" s="73"/>
    </row>
    <row r="1568" spans="2:13" ht="21" customHeight="1" outlineLevel="1">
      <c r="B1568" s="73"/>
      <c r="C1568" s="73"/>
      <c r="D1568" s="73"/>
      <c r="E1568" s="100"/>
      <c r="F1568" s="101"/>
      <c r="G1568" s="100"/>
      <c r="H1568" s="101"/>
      <c r="I1568" s="100"/>
      <c r="J1568" s="102"/>
      <c r="K1568" s="100"/>
      <c r="L1568" s="73"/>
      <c r="M1568" s="73"/>
    </row>
    <row r="1569" spans="2:13" ht="21" customHeight="1" outlineLevel="1">
      <c r="B1569" s="73"/>
      <c r="C1569" s="73"/>
      <c r="D1569" s="73"/>
      <c r="E1569" s="100">
        <v>2024</v>
      </c>
      <c r="F1569" s="101"/>
      <c r="G1569" s="100">
        <v>2025</v>
      </c>
      <c r="H1569" s="101"/>
      <c r="I1569" s="100">
        <v>2026</v>
      </c>
      <c r="J1569" s="102"/>
      <c r="K1569" s="100" t="s">
        <v>446</v>
      </c>
      <c r="L1569" s="73"/>
      <c r="M1569" s="73"/>
    </row>
    <row r="1570" spans="2:13" outlineLevel="1">
      <c r="B1570" s="73"/>
      <c r="C1570" s="95" t="s">
        <v>447</v>
      </c>
      <c r="D1570" s="103"/>
      <c r="E1570" s="104">
        <f>E1571+E1572</f>
        <v>30</v>
      </c>
      <c r="F1570" s="103"/>
      <c r="G1570" s="104">
        <f>G1571+G1572</f>
        <v>30</v>
      </c>
      <c r="H1570" s="73"/>
      <c r="I1570" s="104">
        <f>I1571+I1572</f>
        <v>30</v>
      </c>
      <c r="J1570" s="103"/>
      <c r="K1570" s="104">
        <f>K1571+K1572</f>
        <v>90</v>
      </c>
      <c r="L1570" s="103"/>
      <c r="M1570" s="73"/>
    </row>
    <row r="1571" spans="2:13" ht="21" customHeight="1" outlineLevel="1">
      <c r="B1571" s="73"/>
      <c r="C1571" s="90" t="s">
        <v>448</v>
      </c>
      <c r="D1571" s="103"/>
      <c r="E1571" s="105">
        <v>30</v>
      </c>
      <c r="F1571" s="106"/>
      <c r="G1571" s="105">
        <v>30</v>
      </c>
      <c r="H1571" s="73"/>
      <c r="I1571" s="105">
        <v>30</v>
      </c>
      <c r="J1571" s="103"/>
      <c r="K1571" s="107">
        <f>E1571+G1571+I1571</f>
        <v>90</v>
      </c>
      <c r="L1571" s="103"/>
      <c r="M1571" s="73"/>
    </row>
    <row r="1572" spans="2:13" ht="21.75" customHeight="1" outlineLevel="1">
      <c r="B1572" s="73"/>
      <c r="C1572" s="90" t="s">
        <v>449</v>
      </c>
      <c r="D1572" s="103"/>
      <c r="E1572" s="105">
        <v>0</v>
      </c>
      <c r="F1572" s="106"/>
      <c r="G1572" s="105">
        <v>0</v>
      </c>
      <c r="H1572" s="73"/>
      <c r="I1572" s="105">
        <v>0</v>
      </c>
      <c r="J1572" s="103"/>
      <c r="K1572" s="107">
        <f>E1572+G1572+I1572</f>
        <v>0</v>
      </c>
      <c r="L1572" s="103"/>
      <c r="M1572" s="73"/>
    </row>
    <row r="1573" spans="2:13" outlineLevel="1">
      <c r="B1573" s="73"/>
      <c r="C1573" s="95" t="s">
        <v>450</v>
      </c>
      <c r="D1573" s="103"/>
      <c r="E1573" s="104">
        <f>E1574+E1575</f>
        <v>0</v>
      </c>
      <c r="F1573" s="103"/>
      <c r="G1573" s="104">
        <f>G1574+G1575</f>
        <v>0</v>
      </c>
      <c r="H1573" s="73"/>
      <c r="I1573" s="104">
        <f>I1574+I1575</f>
        <v>0</v>
      </c>
      <c r="J1573" s="103"/>
      <c r="K1573" s="104">
        <f>K1574+K1575</f>
        <v>0</v>
      </c>
      <c r="L1573" s="103"/>
      <c r="M1573" s="73"/>
    </row>
    <row r="1574" spans="2:13" ht="21" customHeight="1" outlineLevel="1">
      <c r="B1574" s="73"/>
      <c r="C1574" s="90" t="s">
        <v>451</v>
      </c>
      <c r="D1574" s="103"/>
      <c r="E1574" s="105">
        <v>0</v>
      </c>
      <c r="F1574" s="106"/>
      <c r="G1574" s="105">
        <v>0</v>
      </c>
      <c r="H1574" s="73"/>
      <c r="I1574" s="105">
        <v>0</v>
      </c>
      <c r="J1574" s="103"/>
      <c r="K1574" s="107">
        <f>E1574+G1574+I1574</f>
        <v>0</v>
      </c>
      <c r="L1574" s="103"/>
      <c r="M1574" s="73"/>
    </row>
    <row r="1575" spans="2:13" ht="21" customHeight="1" outlineLevel="1">
      <c r="B1575" s="73"/>
      <c r="C1575" s="90" t="s">
        <v>452</v>
      </c>
      <c r="D1575" s="103"/>
      <c r="E1575" s="105">
        <v>0</v>
      </c>
      <c r="F1575" s="106"/>
      <c r="G1575" s="105">
        <v>0</v>
      </c>
      <c r="H1575" s="73"/>
      <c r="I1575" s="105">
        <v>0</v>
      </c>
      <c r="J1575" s="103"/>
      <c r="K1575" s="107">
        <f>E1575+G1575+I1575</f>
        <v>0</v>
      </c>
      <c r="L1575" s="103"/>
      <c r="M1575" s="73"/>
    </row>
    <row r="1576" spans="2:13" ht="21" customHeight="1" outlineLevel="1">
      <c r="B1576" s="73"/>
      <c r="C1576" s="95" t="s">
        <v>453</v>
      </c>
      <c r="D1576" s="103"/>
      <c r="E1576" s="104">
        <f>E1577+E1578</f>
        <v>0</v>
      </c>
      <c r="F1576" s="103"/>
      <c r="G1576" s="104">
        <f>G1577+G1578</f>
        <v>0</v>
      </c>
      <c r="H1576" s="73"/>
      <c r="I1576" s="104">
        <f>I1577+I1578</f>
        <v>0</v>
      </c>
      <c r="J1576" s="103"/>
      <c r="K1576" s="104">
        <f>K1577+K1578</f>
        <v>0</v>
      </c>
      <c r="L1576" s="103"/>
      <c r="M1576" s="73"/>
    </row>
    <row r="1577" spans="2:13" ht="21" customHeight="1" outlineLevel="1">
      <c r="B1577" s="73"/>
      <c r="C1577" s="90" t="s">
        <v>454</v>
      </c>
      <c r="D1577" s="103"/>
      <c r="E1577" s="105">
        <v>0</v>
      </c>
      <c r="F1577" s="106"/>
      <c r="G1577" s="105">
        <v>0</v>
      </c>
      <c r="H1577" s="73"/>
      <c r="I1577" s="105">
        <v>0</v>
      </c>
      <c r="J1577" s="103"/>
      <c r="K1577" s="107">
        <f>E1577+G1577+I1577</f>
        <v>0</v>
      </c>
      <c r="L1577" s="103"/>
      <c r="M1577" s="73"/>
    </row>
    <row r="1578" spans="2:13" ht="21" customHeight="1" outlineLevel="1">
      <c r="B1578" s="73"/>
      <c r="C1578" s="90" t="s">
        <v>455</v>
      </c>
      <c r="D1578" s="103"/>
      <c r="E1578" s="105">
        <v>0</v>
      </c>
      <c r="F1578" s="106"/>
      <c r="G1578" s="105">
        <v>0</v>
      </c>
      <c r="H1578" s="73"/>
      <c r="I1578" s="105">
        <v>0</v>
      </c>
      <c r="J1578" s="103"/>
      <c r="K1578" s="107">
        <f>E1578+G1578+I1578</f>
        <v>0</v>
      </c>
      <c r="L1578" s="103"/>
      <c r="M1578" s="73"/>
    </row>
    <row r="1579" spans="2:13" ht="21" customHeight="1" outlineLevel="1">
      <c r="B1579" s="73"/>
      <c r="C1579" s="95" t="s">
        <v>456</v>
      </c>
      <c r="D1579" s="103"/>
      <c r="E1579" s="104">
        <f>E1580+E1581</f>
        <v>0</v>
      </c>
      <c r="F1579" s="103"/>
      <c r="G1579" s="104">
        <f>G1580+G1581</f>
        <v>0</v>
      </c>
      <c r="H1579" s="73"/>
      <c r="I1579" s="104">
        <f>I1580+I1581</f>
        <v>0</v>
      </c>
      <c r="J1579" s="103"/>
      <c r="K1579" s="104">
        <f>K1580+K1581</f>
        <v>0</v>
      </c>
      <c r="L1579" s="103"/>
      <c r="M1579" s="73"/>
    </row>
    <row r="1580" spans="2:13" ht="21" customHeight="1" outlineLevel="1">
      <c r="B1580" s="73"/>
      <c r="C1580" s="90" t="s">
        <v>457</v>
      </c>
      <c r="D1580" s="103"/>
      <c r="E1580" s="105">
        <v>0</v>
      </c>
      <c r="F1580" s="106"/>
      <c r="G1580" s="105">
        <v>0</v>
      </c>
      <c r="H1580" s="73"/>
      <c r="I1580" s="105">
        <v>0</v>
      </c>
      <c r="J1580" s="103"/>
      <c r="K1580" s="107">
        <f>E1580+G1580+I1580</f>
        <v>0</v>
      </c>
      <c r="L1580" s="103"/>
      <c r="M1580" s="73"/>
    </row>
    <row r="1581" spans="2:13" ht="21" customHeight="1" outlineLevel="1">
      <c r="B1581" s="73"/>
      <c r="C1581" s="90" t="s">
        <v>458</v>
      </c>
      <c r="D1581" s="103"/>
      <c r="E1581" s="105">
        <v>0</v>
      </c>
      <c r="F1581" s="106"/>
      <c r="G1581" s="105">
        <v>0</v>
      </c>
      <c r="H1581" s="73"/>
      <c r="I1581" s="105">
        <v>0</v>
      </c>
      <c r="J1581" s="103"/>
      <c r="K1581" s="107">
        <f>E1581+G1581+I1581</f>
        <v>0</v>
      </c>
      <c r="L1581" s="103"/>
      <c r="M1581" s="73"/>
    </row>
    <row r="1582" spans="2:13" ht="21" customHeight="1" outlineLevel="1">
      <c r="B1582" s="73"/>
      <c r="C1582" s="90" t="s">
        <v>459</v>
      </c>
      <c r="D1582" s="103"/>
      <c r="E1582" s="108">
        <f>E1570+E1573+E1576+E1579</f>
        <v>30</v>
      </c>
      <c r="F1582" s="103"/>
      <c r="G1582" s="108">
        <f>G1570+G1573+G1576+G1579</f>
        <v>30</v>
      </c>
      <c r="H1582" s="73"/>
      <c r="I1582" s="108">
        <f>I1570+I1573+I1576+I1579</f>
        <v>30</v>
      </c>
      <c r="J1582" s="103"/>
      <c r="K1582" s="108">
        <f>E1582+G1582+I1582</f>
        <v>90</v>
      </c>
      <c r="L1582" s="103"/>
      <c r="M1582" s="73"/>
    </row>
    <row r="1583" spans="2:13" ht="21" customHeight="1" outlineLevel="1">
      <c r="B1583" s="73"/>
      <c r="C1583" s="109"/>
      <c r="D1583" s="103"/>
      <c r="E1583" s="109"/>
      <c r="F1583" s="109"/>
      <c r="G1583" s="109"/>
      <c r="H1583" s="109"/>
      <c r="I1583" s="109"/>
      <c r="J1583" s="109"/>
      <c r="K1583" s="109"/>
      <c r="L1583" s="103"/>
      <c r="M1583" s="73"/>
    </row>
    <row r="1584" spans="2:13" ht="21" customHeight="1" outlineLevel="1">
      <c r="B1584" s="73"/>
      <c r="C1584" s="103"/>
      <c r="D1584" s="89"/>
      <c r="E1584" s="103"/>
      <c r="F1584" s="89"/>
      <c r="G1584" s="73"/>
      <c r="H1584" s="73"/>
      <c r="I1584" s="73"/>
      <c r="J1584" s="89"/>
      <c r="K1584" s="73"/>
      <c r="L1584" s="89"/>
      <c r="M1584" s="73"/>
    </row>
    <row r="1585" spans="2:13" ht="21" customHeight="1" outlineLevel="1">
      <c r="B1585" s="73"/>
      <c r="C1585" s="86" t="s">
        <v>460</v>
      </c>
      <c r="D1585" s="73"/>
      <c r="E1585" s="99"/>
      <c r="F1585" s="99"/>
      <c r="G1585" s="99"/>
      <c r="H1585" s="99"/>
      <c r="I1585" s="99"/>
      <c r="J1585" s="99"/>
      <c r="K1585" s="99"/>
      <c r="L1585" s="89"/>
      <c r="M1585" s="73"/>
    </row>
    <row r="1586" spans="2:13" ht="21" customHeight="1" outlineLevel="1">
      <c r="B1586" s="73"/>
      <c r="C1586" s="73"/>
      <c r="D1586" s="73"/>
      <c r="E1586" s="100"/>
      <c r="F1586" s="101"/>
      <c r="G1586" s="100"/>
      <c r="H1586" s="101"/>
      <c r="I1586" s="100"/>
      <c r="J1586" s="102"/>
      <c r="K1586" s="100"/>
      <c r="L1586" s="89"/>
      <c r="M1586" s="73"/>
    </row>
    <row r="1587" spans="2:13" ht="21" customHeight="1" outlineLevel="1">
      <c r="B1587" s="73"/>
      <c r="C1587" s="73"/>
      <c r="D1587" s="73"/>
      <c r="E1587" s="100">
        <v>2024</v>
      </c>
      <c r="F1587" s="101"/>
      <c r="G1587" s="100">
        <v>2025</v>
      </c>
      <c r="H1587" s="101"/>
      <c r="I1587" s="100">
        <v>2026</v>
      </c>
      <c r="J1587" s="102"/>
      <c r="K1587" s="100" t="s">
        <v>407</v>
      </c>
      <c r="L1587" s="89"/>
      <c r="M1587" s="73"/>
    </row>
    <row r="1588" spans="2:13" ht="21" customHeight="1" outlineLevel="1">
      <c r="B1588" s="73"/>
      <c r="C1588" s="95" t="s">
        <v>461</v>
      </c>
      <c r="D1588" s="103"/>
      <c r="E1588" s="110">
        <v>0</v>
      </c>
      <c r="F1588" s="111"/>
      <c r="G1588" s="110">
        <v>0</v>
      </c>
      <c r="H1588" s="112"/>
      <c r="I1588" s="110">
        <v>0</v>
      </c>
      <c r="J1588" s="111"/>
      <c r="K1588" s="113">
        <f t="shared" ref="K1588:K1606" si="24">E1588+G1588+I1588</f>
        <v>0</v>
      </c>
      <c r="L1588" s="89"/>
      <c r="M1588" s="73"/>
    </row>
    <row r="1589" spans="2:13" ht="21" customHeight="1" outlineLevel="1">
      <c r="B1589" s="73"/>
      <c r="C1589" s="90" t="s">
        <v>462</v>
      </c>
      <c r="D1589" s="103"/>
      <c r="E1589" s="110">
        <v>6030.72</v>
      </c>
      <c r="F1589" s="114"/>
      <c r="G1589" s="110">
        <v>6030.72</v>
      </c>
      <c r="H1589" s="112"/>
      <c r="I1589" s="110">
        <v>6030.72</v>
      </c>
      <c r="J1589" s="111"/>
      <c r="K1589" s="113">
        <f t="shared" si="24"/>
        <v>18092.16</v>
      </c>
      <c r="L1589" s="89"/>
      <c r="M1589" s="73"/>
    </row>
    <row r="1590" spans="2:13" ht="21" customHeight="1" outlineLevel="1">
      <c r="B1590" s="73"/>
      <c r="C1590" s="90" t="s">
        <v>463</v>
      </c>
      <c r="D1590" s="103"/>
      <c r="E1590" s="110">
        <v>0</v>
      </c>
      <c r="F1590" s="111"/>
      <c r="G1590" s="110">
        <v>0</v>
      </c>
      <c r="H1590" s="112"/>
      <c r="I1590" s="110">
        <v>0</v>
      </c>
      <c r="J1590" s="111"/>
      <c r="K1590" s="113">
        <f t="shared" si="24"/>
        <v>0</v>
      </c>
      <c r="L1590" s="89"/>
      <c r="M1590" s="73"/>
    </row>
    <row r="1591" spans="2:13" ht="21.75" customHeight="1" outlineLevel="1">
      <c r="B1591" s="73"/>
      <c r="C1591" s="90" t="s">
        <v>464</v>
      </c>
      <c r="D1591" s="103"/>
      <c r="E1591" s="110">
        <v>0</v>
      </c>
      <c r="F1591" s="114"/>
      <c r="G1591" s="110">
        <v>0</v>
      </c>
      <c r="H1591" s="112"/>
      <c r="I1591" s="110">
        <v>0</v>
      </c>
      <c r="J1591" s="111"/>
      <c r="K1591" s="113">
        <f t="shared" si="24"/>
        <v>0</v>
      </c>
      <c r="L1591" s="73"/>
      <c r="M1591" s="73"/>
    </row>
    <row r="1592" spans="2:13" ht="21.75" customHeight="1" outlineLevel="1">
      <c r="B1592" s="73"/>
      <c r="C1592" s="90" t="s">
        <v>465</v>
      </c>
      <c r="D1592" s="103"/>
      <c r="E1592" s="110">
        <v>30000</v>
      </c>
      <c r="F1592" s="114"/>
      <c r="G1592" s="110">
        <v>30000</v>
      </c>
      <c r="H1592" s="112"/>
      <c r="I1592" s="110">
        <v>30000</v>
      </c>
      <c r="J1592" s="111"/>
      <c r="K1592" s="113">
        <f t="shared" si="24"/>
        <v>90000</v>
      </c>
      <c r="L1592" s="73"/>
      <c r="M1592" s="73"/>
    </row>
    <row r="1593" spans="2:13" ht="21" customHeight="1" outlineLevel="1">
      <c r="B1593" s="73"/>
      <c r="C1593" s="90" t="s">
        <v>466</v>
      </c>
      <c r="D1593" s="103"/>
      <c r="E1593" s="110">
        <v>0</v>
      </c>
      <c r="F1593" s="111"/>
      <c r="G1593" s="110">
        <v>0</v>
      </c>
      <c r="H1593" s="112"/>
      <c r="I1593" s="110">
        <v>0</v>
      </c>
      <c r="J1593" s="111"/>
      <c r="K1593" s="113">
        <f t="shared" si="24"/>
        <v>0</v>
      </c>
      <c r="L1593" s="73"/>
      <c r="M1593" s="73"/>
    </row>
    <row r="1594" spans="2:13" ht="21.75" customHeight="1" outlineLevel="1">
      <c r="B1594" s="73"/>
      <c r="C1594" s="90" t="s">
        <v>467</v>
      </c>
      <c r="D1594" s="103"/>
      <c r="E1594" s="110">
        <v>0</v>
      </c>
      <c r="F1594" s="114"/>
      <c r="G1594" s="110">
        <v>0</v>
      </c>
      <c r="H1594" s="112"/>
      <c r="I1594" s="110">
        <v>0</v>
      </c>
      <c r="J1594" s="111"/>
      <c r="K1594" s="113">
        <f t="shared" si="24"/>
        <v>0</v>
      </c>
      <c r="L1594" s="73"/>
      <c r="M1594" s="73"/>
    </row>
    <row r="1595" spans="2:13" ht="21.75" customHeight="1" outlineLevel="1">
      <c r="B1595" s="73"/>
      <c r="C1595" s="90" t="s">
        <v>468</v>
      </c>
      <c r="D1595" s="103"/>
      <c r="E1595" s="110">
        <v>0</v>
      </c>
      <c r="F1595" s="114"/>
      <c r="G1595" s="110">
        <v>0</v>
      </c>
      <c r="H1595" s="112"/>
      <c r="I1595" s="110">
        <v>0</v>
      </c>
      <c r="J1595" s="111"/>
      <c r="K1595" s="113">
        <f t="shared" si="24"/>
        <v>0</v>
      </c>
      <c r="L1595" s="73"/>
      <c r="M1595" s="73"/>
    </row>
    <row r="1596" spans="2:13" ht="21.75" customHeight="1" outlineLevel="1">
      <c r="B1596" s="73"/>
      <c r="C1596" s="90" t="s">
        <v>469</v>
      </c>
      <c r="D1596" s="103"/>
      <c r="E1596" s="110">
        <v>0</v>
      </c>
      <c r="F1596" s="114"/>
      <c r="G1596" s="110">
        <v>0</v>
      </c>
      <c r="H1596" s="112"/>
      <c r="I1596" s="110">
        <v>0</v>
      </c>
      <c r="J1596" s="111"/>
      <c r="K1596" s="113">
        <f t="shared" si="24"/>
        <v>0</v>
      </c>
      <c r="L1596" s="73"/>
      <c r="M1596" s="73"/>
    </row>
    <row r="1597" spans="2:13" ht="21" customHeight="1" outlineLevel="1">
      <c r="B1597" s="73"/>
      <c r="C1597" s="115" t="s">
        <v>470</v>
      </c>
      <c r="D1597" s="103"/>
      <c r="E1597" s="110">
        <v>0</v>
      </c>
      <c r="F1597" s="114"/>
      <c r="G1597" s="110">
        <v>0</v>
      </c>
      <c r="H1597" s="112"/>
      <c r="I1597" s="110">
        <v>0</v>
      </c>
      <c r="J1597" s="111"/>
      <c r="K1597" s="113">
        <f t="shared" si="24"/>
        <v>0</v>
      </c>
      <c r="L1597" s="116"/>
      <c r="M1597" s="73"/>
    </row>
    <row r="1598" spans="2:13" ht="21" customHeight="1" outlineLevel="1">
      <c r="B1598" s="73"/>
      <c r="C1598" s="115" t="s">
        <v>471</v>
      </c>
      <c r="D1598" s="103"/>
      <c r="E1598" s="110">
        <v>0</v>
      </c>
      <c r="F1598" s="114"/>
      <c r="G1598" s="110">
        <v>0</v>
      </c>
      <c r="H1598" s="112"/>
      <c r="I1598" s="110">
        <v>0</v>
      </c>
      <c r="J1598" s="111"/>
      <c r="K1598" s="113">
        <f t="shared" si="24"/>
        <v>0</v>
      </c>
      <c r="L1598" s="116"/>
      <c r="M1598" s="73"/>
    </row>
    <row r="1599" spans="2:13" ht="21" customHeight="1" outlineLevel="1">
      <c r="B1599" s="73"/>
      <c r="C1599" s="115" t="s">
        <v>472</v>
      </c>
      <c r="D1599" s="103"/>
      <c r="E1599" s="110">
        <v>0</v>
      </c>
      <c r="F1599" s="114"/>
      <c r="G1599" s="110">
        <v>0</v>
      </c>
      <c r="H1599" s="112"/>
      <c r="I1599" s="110">
        <v>0</v>
      </c>
      <c r="J1599" s="111"/>
      <c r="K1599" s="113">
        <f t="shared" si="24"/>
        <v>0</v>
      </c>
      <c r="L1599" s="116"/>
      <c r="M1599" s="73"/>
    </row>
    <row r="1600" spans="2:13" ht="21" customHeight="1" outlineLevel="1">
      <c r="B1600" s="73"/>
      <c r="C1600" s="115" t="s">
        <v>473</v>
      </c>
      <c r="D1600" s="103"/>
      <c r="E1600" s="110">
        <v>0</v>
      </c>
      <c r="F1600" s="114"/>
      <c r="G1600" s="110">
        <v>0</v>
      </c>
      <c r="H1600" s="112"/>
      <c r="I1600" s="110">
        <v>0</v>
      </c>
      <c r="J1600" s="111"/>
      <c r="K1600" s="113">
        <f t="shared" si="24"/>
        <v>0</v>
      </c>
      <c r="L1600" s="116"/>
      <c r="M1600" s="73"/>
    </row>
    <row r="1601" spans="2:13" ht="21" customHeight="1" outlineLevel="1">
      <c r="B1601" s="73"/>
      <c r="C1601" s="115" t="s">
        <v>474</v>
      </c>
      <c r="D1601" s="103"/>
      <c r="E1601" s="110">
        <v>0</v>
      </c>
      <c r="F1601" s="114"/>
      <c r="G1601" s="110">
        <v>0</v>
      </c>
      <c r="H1601" s="112"/>
      <c r="I1601" s="110">
        <v>0</v>
      </c>
      <c r="J1601" s="111"/>
      <c r="K1601" s="113">
        <f t="shared" si="24"/>
        <v>0</v>
      </c>
      <c r="L1601" s="116"/>
      <c r="M1601" s="73"/>
    </row>
    <row r="1602" spans="2:13" ht="21" customHeight="1" outlineLevel="1">
      <c r="B1602" s="73"/>
      <c r="C1602" s="115" t="s">
        <v>475</v>
      </c>
      <c r="D1602" s="103"/>
      <c r="E1602" s="110">
        <v>0</v>
      </c>
      <c r="F1602" s="114"/>
      <c r="G1602" s="110">
        <v>0</v>
      </c>
      <c r="H1602" s="112"/>
      <c r="I1602" s="110">
        <v>0</v>
      </c>
      <c r="J1602" s="111"/>
      <c r="K1602" s="113">
        <f t="shared" si="24"/>
        <v>0</v>
      </c>
      <c r="L1602" s="116"/>
      <c r="M1602" s="73"/>
    </row>
    <row r="1603" spans="2:13" ht="21" customHeight="1" outlineLevel="1">
      <c r="B1603" s="73"/>
      <c r="C1603" s="115" t="s">
        <v>476</v>
      </c>
      <c r="D1603" s="103"/>
      <c r="E1603" s="110">
        <v>0</v>
      </c>
      <c r="F1603" s="114"/>
      <c r="G1603" s="110">
        <v>0</v>
      </c>
      <c r="H1603" s="112"/>
      <c r="I1603" s="110">
        <v>0</v>
      </c>
      <c r="J1603" s="111"/>
      <c r="K1603" s="113">
        <f t="shared" si="24"/>
        <v>0</v>
      </c>
      <c r="L1603" s="116"/>
      <c r="M1603" s="73"/>
    </row>
    <row r="1604" spans="2:13" ht="21" customHeight="1" outlineLevel="1">
      <c r="B1604" s="73"/>
      <c r="C1604" s="115" t="s">
        <v>477</v>
      </c>
      <c r="D1604" s="103"/>
      <c r="E1604" s="110">
        <v>0</v>
      </c>
      <c r="F1604" s="114"/>
      <c r="G1604" s="110">
        <v>0</v>
      </c>
      <c r="H1604" s="112"/>
      <c r="I1604" s="110">
        <v>0</v>
      </c>
      <c r="J1604" s="111"/>
      <c r="K1604" s="113">
        <f t="shared" si="24"/>
        <v>0</v>
      </c>
      <c r="L1604" s="116"/>
      <c r="M1604" s="73"/>
    </row>
    <row r="1605" spans="2:13" ht="21" customHeight="1" outlineLevel="1">
      <c r="B1605" s="73"/>
      <c r="C1605" s="115" t="s">
        <v>478</v>
      </c>
      <c r="D1605" s="103"/>
      <c r="E1605" s="110">
        <v>0</v>
      </c>
      <c r="F1605" s="114"/>
      <c r="G1605" s="110">
        <v>0</v>
      </c>
      <c r="H1605" s="112"/>
      <c r="I1605" s="110">
        <v>0</v>
      </c>
      <c r="J1605" s="111"/>
      <c r="K1605" s="113">
        <f t="shared" si="24"/>
        <v>0</v>
      </c>
      <c r="L1605" s="116"/>
      <c r="M1605" s="73"/>
    </row>
    <row r="1606" spans="2:13" ht="21" customHeight="1" outlineLevel="1">
      <c r="B1606" s="73"/>
      <c r="C1606" s="115" t="s">
        <v>479</v>
      </c>
      <c r="D1606" s="103"/>
      <c r="E1606" s="110">
        <v>0</v>
      </c>
      <c r="F1606" s="114"/>
      <c r="G1606" s="110">
        <v>0</v>
      </c>
      <c r="H1606" s="112"/>
      <c r="I1606" s="110">
        <v>0</v>
      </c>
      <c r="J1606" s="111"/>
      <c r="K1606" s="113">
        <f t="shared" si="24"/>
        <v>0</v>
      </c>
      <c r="L1606" s="116"/>
      <c r="M1606" s="73"/>
    </row>
    <row r="1607" spans="2:13" ht="21.75" customHeight="1" outlineLevel="1">
      <c r="B1607" s="73"/>
      <c r="C1607" s="90" t="s">
        <v>480</v>
      </c>
      <c r="D1607" s="103"/>
      <c r="E1607" s="117">
        <f>SUM(E1588:E1606)</f>
        <v>36030.720000000001</v>
      </c>
      <c r="F1607" s="111"/>
      <c r="G1607" s="117">
        <f>SUM(G1588:G1606)</f>
        <v>36030.720000000001</v>
      </c>
      <c r="H1607" s="112"/>
      <c r="I1607" s="117">
        <f>SUM(I1588:I1606)</f>
        <v>36030.720000000001</v>
      </c>
      <c r="J1607" s="111"/>
      <c r="K1607" s="117">
        <f>SUM(K1588:K1606)</f>
        <v>108092.16</v>
      </c>
      <c r="L1607" s="89"/>
      <c r="M1607" s="73"/>
    </row>
    <row r="1608" spans="2:13" ht="21" customHeight="1" outlineLevel="1">
      <c r="B1608" s="73"/>
      <c r="C1608" s="109"/>
      <c r="D1608" s="103"/>
      <c r="E1608" s="73"/>
      <c r="F1608" s="73"/>
      <c r="G1608" s="73"/>
      <c r="H1608" s="73"/>
      <c r="I1608" s="73"/>
      <c r="J1608" s="73"/>
      <c r="K1608" s="73"/>
      <c r="L1608" s="89"/>
      <c r="M1608" s="73"/>
    </row>
    <row r="1609" spans="2:13" ht="21" customHeight="1" outlineLevel="1">
      <c r="B1609" s="73"/>
      <c r="C1609" s="73"/>
      <c r="D1609" s="73"/>
      <c r="E1609" s="100">
        <v>2024</v>
      </c>
      <c r="F1609" s="101"/>
      <c r="G1609" s="100">
        <v>2025</v>
      </c>
      <c r="H1609" s="101"/>
      <c r="I1609" s="100">
        <v>2026</v>
      </c>
      <c r="J1609" s="102"/>
      <c r="K1609" s="100" t="s">
        <v>407</v>
      </c>
      <c r="L1609" s="89"/>
      <c r="M1609" s="73"/>
    </row>
    <row r="1610" spans="2:13" ht="21" customHeight="1" outlineLevel="1">
      <c r="B1610" s="73"/>
      <c r="C1610" s="95" t="s">
        <v>481</v>
      </c>
      <c r="D1610" s="103"/>
      <c r="E1610" s="110">
        <v>36030.720000000001</v>
      </c>
      <c r="F1610" s="111"/>
      <c r="G1610" s="110">
        <v>36030.720000000001</v>
      </c>
      <c r="H1610" s="112"/>
      <c r="I1610" s="110">
        <v>36030.720000000001</v>
      </c>
      <c r="J1610" s="111"/>
      <c r="K1610" s="113">
        <f t="shared" ref="K1610:K1618" si="25">E1610+G1610+I1610</f>
        <v>108092.16</v>
      </c>
      <c r="L1610" s="89"/>
      <c r="M1610" s="73"/>
    </row>
    <row r="1611" spans="2:13" ht="21" customHeight="1" outlineLevel="1">
      <c r="B1611" s="73"/>
      <c r="C1611" s="90" t="s">
        <v>482</v>
      </c>
      <c r="D1611" s="103"/>
      <c r="E1611" s="110">
        <v>0</v>
      </c>
      <c r="F1611" s="114"/>
      <c r="G1611" s="110">
        <v>0</v>
      </c>
      <c r="H1611" s="112"/>
      <c r="I1611" s="110">
        <v>0</v>
      </c>
      <c r="J1611" s="111"/>
      <c r="K1611" s="113">
        <f t="shared" si="25"/>
        <v>0</v>
      </c>
      <c r="L1611" s="89"/>
      <c r="M1611" s="73"/>
    </row>
    <row r="1612" spans="2:13" ht="21" customHeight="1" outlineLevel="1">
      <c r="B1612" s="73"/>
      <c r="C1612" s="90" t="s">
        <v>483</v>
      </c>
      <c r="D1612" s="103"/>
      <c r="E1612" s="110">
        <v>0</v>
      </c>
      <c r="F1612" s="114"/>
      <c r="G1612" s="110">
        <v>0</v>
      </c>
      <c r="H1612" s="112"/>
      <c r="I1612" s="110">
        <v>0</v>
      </c>
      <c r="J1612" s="111"/>
      <c r="K1612" s="113">
        <f t="shared" si="25"/>
        <v>0</v>
      </c>
      <c r="L1612" s="73"/>
      <c r="M1612" s="73"/>
    </row>
    <row r="1613" spans="2:13" ht="21" customHeight="1" outlineLevel="1">
      <c r="B1613" s="73"/>
      <c r="C1613" s="90" t="s">
        <v>484</v>
      </c>
      <c r="D1613" s="103"/>
      <c r="E1613" s="110">
        <v>0</v>
      </c>
      <c r="F1613" s="111"/>
      <c r="G1613" s="110">
        <v>0</v>
      </c>
      <c r="H1613" s="112"/>
      <c r="I1613" s="110">
        <v>0</v>
      </c>
      <c r="J1613" s="111"/>
      <c r="K1613" s="113">
        <f t="shared" si="25"/>
        <v>0</v>
      </c>
      <c r="L1613" s="89"/>
      <c r="M1613" s="73"/>
    </row>
    <row r="1614" spans="2:13" ht="21" customHeight="1" outlineLevel="1">
      <c r="B1614" s="73"/>
      <c r="C1614" s="90" t="s">
        <v>485</v>
      </c>
      <c r="D1614" s="103"/>
      <c r="E1614" s="110">
        <v>0</v>
      </c>
      <c r="F1614" s="114"/>
      <c r="G1614" s="110">
        <v>0</v>
      </c>
      <c r="H1614" s="112"/>
      <c r="I1614" s="110">
        <v>0</v>
      </c>
      <c r="J1614" s="111"/>
      <c r="K1614" s="113">
        <f t="shared" si="25"/>
        <v>0</v>
      </c>
      <c r="L1614" s="116"/>
      <c r="M1614" s="73"/>
    </row>
    <row r="1615" spans="2:13" ht="21" customHeight="1" outlineLevel="1">
      <c r="B1615" s="73"/>
      <c r="C1615" s="90" t="s">
        <v>486</v>
      </c>
      <c r="D1615" s="103"/>
      <c r="E1615" s="110">
        <v>0</v>
      </c>
      <c r="F1615" s="114"/>
      <c r="G1615" s="110">
        <v>0</v>
      </c>
      <c r="H1615" s="112"/>
      <c r="I1615" s="110">
        <v>0</v>
      </c>
      <c r="J1615" s="111"/>
      <c r="K1615" s="113">
        <f t="shared" si="25"/>
        <v>0</v>
      </c>
      <c r="L1615" s="116"/>
      <c r="M1615" s="73"/>
    </row>
    <row r="1616" spans="2:13" ht="21" customHeight="1" outlineLevel="1">
      <c r="B1616" s="73"/>
      <c r="C1616" s="90" t="s">
        <v>487</v>
      </c>
      <c r="D1616" s="103"/>
      <c r="E1616" s="110">
        <v>0</v>
      </c>
      <c r="F1616" s="114"/>
      <c r="G1616" s="110">
        <v>0</v>
      </c>
      <c r="H1616" s="112"/>
      <c r="I1616" s="110">
        <v>0</v>
      </c>
      <c r="J1616" s="111"/>
      <c r="K1616" s="113">
        <f t="shared" si="25"/>
        <v>0</v>
      </c>
      <c r="L1616" s="116"/>
      <c r="M1616" s="73"/>
    </row>
    <row r="1617" spans="2:13" ht="21" customHeight="1" outlineLevel="1">
      <c r="B1617" s="73"/>
      <c r="C1617" s="90" t="s">
        <v>488</v>
      </c>
      <c r="D1617" s="103"/>
      <c r="E1617" s="110">
        <v>0</v>
      </c>
      <c r="F1617" s="114"/>
      <c r="G1617" s="110">
        <v>0</v>
      </c>
      <c r="H1617" s="112"/>
      <c r="I1617" s="110">
        <v>0</v>
      </c>
      <c r="J1617" s="111"/>
      <c r="K1617" s="113">
        <f t="shared" si="25"/>
        <v>0</v>
      </c>
      <c r="L1617" s="116"/>
      <c r="M1617" s="73"/>
    </row>
    <row r="1618" spans="2:13" ht="21.75" customHeight="1" outlineLevel="1">
      <c r="B1618" s="73"/>
      <c r="C1618" s="90" t="s">
        <v>480</v>
      </c>
      <c r="D1618" s="103"/>
      <c r="E1618" s="117">
        <f>SUM(E1610:E1617)</f>
        <v>36030.720000000001</v>
      </c>
      <c r="F1618" s="111"/>
      <c r="G1618" s="117">
        <f>SUM(G1610:G1617)</f>
        <v>36030.720000000001</v>
      </c>
      <c r="H1618" s="112"/>
      <c r="I1618" s="117">
        <f>SUM(I1610:I1617)</f>
        <v>36030.720000000001</v>
      </c>
      <c r="J1618" s="111"/>
      <c r="K1618" s="117">
        <f t="shared" si="25"/>
        <v>108092.16</v>
      </c>
      <c r="L1618" s="89"/>
      <c r="M1618" s="73"/>
    </row>
    <row r="1619" spans="2:13" ht="21" customHeight="1" outlineLevel="1">
      <c r="B1619" s="73"/>
      <c r="C1619" s="89"/>
      <c r="D1619" s="103"/>
      <c r="E1619" s="89"/>
      <c r="F1619" s="89"/>
      <c r="G1619" s="89"/>
      <c r="H1619" s="89"/>
      <c r="I1619" s="89"/>
      <c r="J1619" s="89"/>
      <c r="K1619" s="89"/>
      <c r="L1619" s="89"/>
      <c r="M1619" s="73"/>
    </row>
    <row r="1620" spans="2:13" ht="36" outlineLevel="1">
      <c r="B1620" s="73"/>
      <c r="C1620" s="93" t="s">
        <v>490</v>
      </c>
      <c r="D1620" s="89"/>
      <c r="E1620" s="93" t="str">
        <f>IF(K1591&gt;0,"Si","No")</f>
        <v>No</v>
      </c>
      <c r="F1620" s="89"/>
      <c r="G1620" s="89"/>
      <c r="H1620" s="89"/>
      <c r="I1620" s="89"/>
      <c r="J1620" s="89"/>
      <c r="K1620" s="89"/>
      <c r="L1620" s="89"/>
      <c r="M1620" s="73"/>
    </row>
    <row r="1621" spans="2:13" ht="36" outlineLevel="1">
      <c r="B1621" s="73"/>
      <c r="C1621" s="93" t="s">
        <v>491</v>
      </c>
      <c r="D1621" s="89"/>
      <c r="E1621" s="93" t="str">
        <f>IF(K1592&gt;0,"Si","No")</f>
        <v>Si</v>
      </c>
      <c r="F1621" s="89"/>
      <c r="G1621" s="89"/>
      <c r="H1621" s="89"/>
      <c r="I1621" s="89"/>
      <c r="J1621" s="89"/>
      <c r="K1621" s="89"/>
      <c r="L1621" s="89"/>
      <c r="M1621" s="73"/>
    </row>
    <row r="1622" spans="2:13" ht="21" customHeight="1" outlineLevel="1">
      <c r="B1622" s="73"/>
      <c r="C1622" s="89"/>
      <c r="D1622" s="89"/>
      <c r="E1622" s="89"/>
      <c r="F1622" s="89"/>
      <c r="G1622" s="73"/>
      <c r="H1622" s="73"/>
      <c r="I1622" s="73"/>
      <c r="J1622" s="89"/>
      <c r="K1622" s="73"/>
      <c r="L1622" s="89"/>
      <c r="M1622" s="73"/>
    </row>
    <row r="1623" spans="2:13" ht="20.25" outlineLevel="1">
      <c r="B1623" s="73"/>
      <c r="C1623" s="86" t="s">
        <v>492</v>
      </c>
      <c r="D1623" s="73"/>
      <c r="E1623" s="98"/>
      <c r="F1623" s="99"/>
      <c r="G1623" s="99"/>
      <c r="H1623" s="99"/>
      <c r="I1623" s="99"/>
      <c r="J1623" s="99"/>
      <c r="K1623" s="99"/>
      <c r="L1623" s="89"/>
      <c r="M1623" s="73"/>
    </row>
    <row r="1624" spans="2:13" ht="21" customHeight="1" outlineLevel="1">
      <c r="B1624" s="73"/>
      <c r="C1624" s="73"/>
      <c r="D1624" s="73"/>
      <c r="E1624" s="100"/>
      <c r="F1624" s="101"/>
      <c r="G1624" s="100"/>
      <c r="H1624" s="101"/>
      <c r="I1624" s="100"/>
      <c r="J1624" s="102"/>
      <c r="K1624" s="100"/>
      <c r="L1624" s="89"/>
      <c r="M1624" s="73"/>
    </row>
    <row r="1625" spans="2:13" ht="21" customHeight="1" outlineLevel="1">
      <c r="B1625" s="73"/>
      <c r="C1625" s="73"/>
      <c r="D1625" s="73"/>
      <c r="E1625" s="100">
        <v>2024</v>
      </c>
      <c r="F1625" s="101"/>
      <c r="G1625" s="100">
        <v>2025</v>
      </c>
      <c r="H1625" s="101"/>
      <c r="I1625" s="100">
        <v>2026</v>
      </c>
      <c r="J1625" s="102"/>
      <c r="K1625" s="100" t="s">
        <v>407</v>
      </c>
      <c r="L1625" s="89"/>
      <c r="M1625" s="73"/>
    </row>
    <row r="1626" spans="2:13" ht="21" customHeight="1" outlineLevel="1">
      <c r="B1626" s="73"/>
      <c r="C1626" s="95" t="s">
        <v>493</v>
      </c>
      <c r="D1626" s="103"/>
      <c r="E1626" s="110" t="s">
        <v>494</v>
      </c>
      <c r="F1626" s="111"/>
      <c r="G1626" s="110" t="s">
        <v>494</v>
      </c>
      <c r="H1626" s="119"/>
      <c r="I1626" s="110" t="s">
        <v>494</v>
      </c>
      <c r="J1626" s="111"/>
      <c r="K1626" s="113" t="s">
        <v>495</v>
      </c>
      <c r="L1626" s="89"/>
      <c r="M1626" s="73"/>
    </row>
    <row r="1627" spans="2:13" ht="21" customHeight="1" outlineLevel="1">
      <c r="B1627" s="73"/>
      <c r="C1627" s="95" t="s">
        <v>496</v>
      </c>
      <c r="D1627" s="103"/>
      <c r="E1627" s="110" t="s">
        <v>497</v>
      </c>
      <c r="F1627" s="111"/>
      <c r="G1627" s="110" t="s">
        <v>497</v>
      </c>
      <c r="H1627" s="119"/>
      <c r="I1627" s="110" t="s">
        <v>497</v>
      </c>
      <c r="J1627" s="111"/>
      <c r="K1627" s="113" t="s">
        <v>495</v>
      </c>
      <c r="L1627" s="89"/>
      <c r="M1627" s="73"/>
    </row>
    <row r="1628" spans="2:13" ht="21" customHeight="1" outlineLevel="1">
      <c r="B1628" s="73"/>
      <c r="C1628" s="90" t="s">
        <v>498</v>
      </c>
      <c r="D1628" s="103"/>
      <c r="E1628" s="120">
        <v>0</v>
      </c>
      <c r="F1628" s="121"/>
      <c r="G1628" s="120">
        <v>0</v>
      </c>
      <c r="H1628" s="122"/>
      <c r="I1628" s="120">
        <v>0</v>
      </c>
      <c r="J1628" s="123"/>
      <c r="K1628" s="124">
        <f>E1628+G1628+I1628</f>
        <v>0</v>
      </c>
      <c r="L1628" s="73"/>
      <c r="M1628" s="73"/>
    </row>
    <row r="1629" spans="2:13" ht="21" customHeight="1" outlineLevel="1">
      <c r="B1629" s="73"/>
      <c r="C1629" s="90" t="s">
        <v>499</v>
      </c>
      <c r="D1629" s="103"/>
      <c r="E1629" s="110" t="s">
        <v>497</v>
      </c>
      <c r="F1629" s="111"/>
      <c r="G1629" s="110" t="s">
        <v>497</v>
      </c>
      <c r="H1629" s="119"/>
      <c r="I1629" s="110" t="s">
        <v>497</v>
      </c>
      <c r="J1629" s="111"/>
      <c r="K1629" s="113" t="s">
        <v>495</v>
      </c>
      <c r="L1629" s="89"/>
      <c r="M1629" s="73"/>
    </row>
    <row r="1630" spans="2:13" ht="21" customHeight="1" outlineLevel="1">
      <c r="B1630" s="73"/>
      <c r="C1630" s="90" t="s">
        <v>500</v>
      </c>
      <c r="D1630" s="103"/>
      <c r="E1630" s="105"/>
      <c r="F1630" s="125"/>
      <c r="G1630" s="105"/>
      <c r="H1630" s="126"/>
      <c r="I1630" s="105"/>
      <c r="J1630" s="111"/>
      <c r="K1630" s="113" t="s">
        <v>495</v>
      </c>
      <c r="L1630" s="116"/>
      <c r="M1630" s="73"/>
    </row>
    <row r="1631" spans="2:13" ht="36" outlineLevel="1">
      <c r="B1631" s="73"/>
      <c r="C1631" s="90" t="s">
        <v>501</v>
      </c>
      <c r="D1631" s="103"/>
      <c r="E1631" s="127" t="s">
        <v>589</v>
      </c>
      <c r="F1631" s="125"/>
      <c r="G1631" s="127" t="s">
        <v>589</v>
      </c>
      <c r="H1631" s="126"/>
      <c r="I1631" s="127" t="s">
        <v>589</v>
      </c>
      <c r="J1631" s="111"/>
      <c r="K1631" s="113" t="s">
        <v>495</v>
      </c>
      <c r="L1631" s="116"/>
      <c r="M1631" s="73"/>
    </row>
    <row r="1632" spans="2:13" ht="21" customHeight="1" outlineLevel="1">
      <c r="B1632" s="73"/>
      <c r="C1632" s="90" t="s">
        <v>503</v>
      </c>
      <c r="D1632" s="103"/>
      <c r="E1632" s="105">
        <v>6</v>
      </c>
      <c r="F1632" s="125"/>
      <c r="G1632" s="105">
        <v>6</v>
      </c>
      <c r="H1632" s="126"/>
      <c r="I1632" s="105">
        <v>6</v>
      </c>
      <c r="J1632" s="111"/>
      <c r="K1632" s="124" t="s">
        <v>495</v>
      </c>
      <c r="L1632" s="89"/>
      <c r="M1632" s="73"/>
    </row>
    <row r="1633" spans="2:13" ht="21" customHeight="1" outlineLevel="1">
      <c r="B1633" s="73"/>
      <c r="C1633" s="90" t="s">
        <v>504</v>
      </c>
      <c r="D1633" s="103"/>
      <c r="E1633" s="110" t="s">
        <v>522</v>
      </c>
      <c r="F1633" s="111"/>
      <c r="G1633" s="110" t="s">
        <v>522</v>
      </c>
      <c r="H1633" s="119"/>
      <c r="I1633" s="110" t="s">
        <v>522</v>
      </c>
      <c r="J1633" s="111"/>
      <c r="K1633" s="113" t="s">
        <v>495</v>
      </c>
      <c r="L1633" s="89"/>
      <c r="M1633" s="73"/>
    </row>
    <row r="1634" spans="2:13" ht="21.75" customHeight="1" outlineLevel="1">
      <c r="B1634" s="73"/>
      <c r="C1634" s="90" t="s">
        <v>506</v>
      </c>
      <c r="D1634" s="103"/>
      <c r="E1634" s="120">
        <v>12</v>
      </c>
      <c r="F1634" s="121"/>
      <c r="G1634" s="120">
        <v>12</v>
      </c>
      <c r="H1634" s="122"/>
      <c r="I1634" s="120">
        <v>12</v>
      </c>
      <c r="J1634" s="123"/>
      <c r="K1634" s="124">
        <f>E1634+G1634+I1634</f>
        <v>36</v>
      </c>
      <c r="L1634" s="73"/>
      <c r="M1634" s="73"/>
    </row>
    <row r="1635" spans="2:13" ht="21.75" customHeight="1" outlineLevel="1">
      <c r="B1635" s="73"/>
      <c r="C1635" s="90" t="s">
        <v>507</v>
      </c>
      <c r="D1635" s="103"/>
      <c r="E1635" s="128">
        <v>30000</v>
      </c>
      <c r="F1635" s="129"/>
      <c r="G1635" s="128">
        <v>30000</v>
      </c>
      <c r="H1635" s="142"/>
      <c r="I1635" s="128">
        <v>30000</v>
      </c>
      <c r="J1635" s="130"/>
      <c r="K1635" s="131">
        <f>E1635+G1635+I1635</f>
        <v>90000</v>
      </c>
      <c r="L1635" s="89"/>
      <c r="M1635" s="73"/>
    </row>
    <row r="1636" spans="2:13" ht="21" customHeight="1" outlineLevel="1">
      <c r="B1636" s="73"/>
      <c r="C1636" s="109"/>
      <c r="D1636" s="103"/>
      <c r="E1636" s="130"/>
      <c r="F1636" s="130"/>
      <c r="G1636" s="130"/>
      <c r="H1636" s="132"/>
      <c r="I1636" s="130"/>
      <c r="J1636" s="130"/>
      <c r="K1636" s="130"/>
      <c r="L1636" s="89"/>
      <c r="M1636" s="73"/>
    </row>
    <row r="1637" spans="2:13" ht="21" customHeight="1" outlineLevel="1">
      <c r="B1637" s="73"/>
      <c r="C1637" s="109"/>
      <c r="D1637" s="103"/>
      <c r="E1637" s="98"/>
      <c r="F1637" s="73"/>
      <c r="G1637" s="73"/>
      <c r="H1637" s="73"/>
      <c r="I1637" s="73"/>
      <c r="J1637" s="73"/>
      <c r="K1637" s="73"/>
      <c r="L1637" s="89"/>
      <c r="M1637" s="73"/>
    </row>
    <row r="1638" spans="2:13" ht="21" customHeight="1" outlineLevel="1">
      <c r="B1638" s="73"/>
      <c r="C1638" s="86" t="s">
        <v>508</v>
      </c>
      <c r="D1638" s="116"/>
      <c r="E1638" s="116"/>
      <c r="F1638" s="116"/>
      <c r="G1638" s="73"/>
      <c r="H1638" s="73"/>
      <c r="I1638" s="73"/>
      <c r="J1638" s="116"/>
      <c r="K1638" s="73"/>
      <c r="L1638" s="116"/>
      <c r="M1638" s="73"/>
    </row>
    <row r="1639" spans="2:13" ht="21" customHeight="1" outlineLevel="1">
      <c r="B1639" s="73"/>
      <c r="C1639" s="89"/>
      <c r="D1639" s="89"/>
      <c r="E1639" s="89"/>
      <c r="F1639" s="89"/>
      <c r="G1639" s="73"/>
      <c r="H1639" s="73"/>
      <c r="I1639" s="73"/>
      <c r="J1639" s="89"/>
      <c r="K1639" s="73"/>
      <c r="L1639" s="89"/>
      <c r="M1639" s="73"/>
    </row>
    <row r="1640" spans="2:13" ht="21" customHeight="1" outlineLevel="1">
      <c r="B1640" s="73"/>
      <c r="C1640" s="133" t="s">
        <v>509</v>
      </c>
      <c r="D1640" s="89"/>
      <c r="E1640" s="89"/>
      <c r="F1640" s="89"/>
      <c r="G1640" s="73"/>
      <c r="H1640" s="73"/>
      <c r="I1640" s="73"/>
      <c r="J1640" s="73"/>
      <c r="K1640" s="73"/>
      <c r="L1640" s="89"/>
      <c r="M1640" s="73"/>
    </row>
    <row r="1641" spans="2:13" ht="21" customHeight="1" outlineLevel="1">
      <c r="B1641" s="73"/>
      <c r="C1641" s="89"/>
      <c r="D1641" s="89"/>
      <c r="E1641" s="89"/>
      <c r="F1641" s="89"/>
      <c r="G1641" s="73"/>
      <c r="H1641" s="73"/>
      <c r="I1641" s="73"/>
      <c r="J1641" s="89"/>
      <c r="K1641" s="73"/>
      <c r="L1641" s="89"/>
      <c r="M1641" s="73"/>
    </row>
    <row r="1642" spans="2:13" ht="21" customHeight="1" outlineLevel="1">
      <c r="B1642" s="73"/>
      <c r="C1642" s="481" t="s">
        <v>1125</v>
      </c>
      <c r="D1642" s="481"/>
      <c r="E1642" s="481"/>
      <c r="F1642" s="481"/>
      <c r="G1642" s="481"/>
      <c r="H1642" s="481"/>
      <c r="I1642" s="481"/>
      <c r="J1642" s="481"/>
      <c r="K1642" s="481"/>
      <c r="L1642" s="89"/>
      <c r="M1642" s="73"/>
    </row>
    <row r="1643" spans="2:13" ht="21" customHeight="1" outlineLevel="1">
      <c r="B1643" s="73"/>
      <c r="C1643" s="481"/>
      <c r="D1643" s="481"/>
      <c r="E1643" s="481"/>
      <c r="F1643" s="481"/>
      <c r="G1643" s="481"/>
      <c r="H1643" s="481"/>
      <c r="I1643" s="481"/>
      <c r="J1643" s="481"/>
      <c r="K1643" s="481"/>
      <c r="L1643" s="73"/>
      <c r="M1643" s="73"/>
    </row>
    <row r="1644" spans="2:13" ht="21" customHeight="1" outlineLevel="1">
      <c r="B1644" s="73"/>
      <c r="C1644" s="481"/>
      <c r="D1644" s="481"/>
      <c r="E1644" s="481"/>
      <c r="F1644" s="481"/>
      <c r="G1644" s="481"/>
      <c r="H1644" s="481"/>
      <c r="I1644" s="481"/>
      <c r="J1644" s="481"/>
      <c r="K1644" s="481"/>
      <c r="L1644" s="73"/>
      <c r="M1644" s="73"/>
    </row>
    <row r="1645" spans="2:13" ht="21" customHeight="1" outlineLevel="1">
      <c r="B1645" s="73"/>
      <c r="C1645" s="481"/>
      <c r="D1645" s="481"/>
      <c r="E1645" s="481"/>
      <c r="F1645" s="481"/>
      <c r="G1645" s="481"/>
      <c r="H1645" s="481"/>
      <c r="I1645" s="481"/>
      <c r="J1645" s="481"/>
      <c r="K1645" s="481"/>
      <c r="L1645" s="73"/>
      <c r="M1645" s="73"/>
    </row>
    <row r="1646" spans="2:13" ht="21" customHeight="1" outlineLevel="1">
      <c r="B1646" s="73"/>
      <c r="C1646" s="481"/>
      <c r="D1646" s="481"/>
      <c r="E1646" s="481"/>
      <c r="F1646" s="481"/>
      <c r="G1646" s="481"/>
      <c r="H1646" s="481"/>
      <c r="I1646" s="481"/>
      <c r="J1646" s="481"/>
      <c r="K1646" s="481"/>
      <c r="L1646" s="73"/>
      <c r="M1646" s="73"/>
    </row>
    <row r="1647" spans="2:13" ht="21" customHeight="1" outlineLevel="1">
      <c r="B1647" s="73"/>
      <c r="C1647" s="481"/>
      <c r="D1647" s="481"/>
      <c r="E1647" s="481"/>
      <c r="F1647" s="481"/>
      <c r="G1647" s="481"/>
      <c r="H1647" s="481"/>
      <c r="I1647" s="481"/>
      <c r="J1647" s="481"/>
      <c r="K1647" s="481"/>
      <c r="L1647" s="73"/>
      <c r="M1647" s="73"/>
    </row>
    <row r="1648" spans="2:13" ht="21" customHeight="1" outlineLevel="1">
      <c r="B1648" s="73"/>
      <c r="C1648" s="481"/>
      <c r="D1648" s="481"/>
      <c r="E1648" s="481"/>
      <c r="F1648" s="481"/>
      <c r="G1648" s="481"/>
      <c r="H1648" s="481"/>
      <c r="I1648" s="481"/>
      <c r="J1648" s="481"/>
      <c r="K1648" s="481"/>
      <c r="L1648" s="73"/>
      <c r="M1648" s="73"/>
    </row>
    <row r="1649" spans="2:13" ht="21" customHeight="1" outlineLevel="1">
      <c r="B1649" s="73"/>
      <c r="C1649" s="481"/>
      <c r="D1649" s="481"/>
      <c r="E1649" s="481"/>
      <c r="F1649" s="481"/>
      <c r="G1649" s="481"/>
      <c r="H1649" s="481"/>
      <c r="I1649" s="481"/>
      <c r="J1649" s="481"/>
      <c r="K1649" s="481"/>
      <c r="L1649" s="73"/>
      <c r="M1649" s="73"/>
    </row>
    <row r="1650" spans="2:13" ht="21" customHeight="1" outlineLevel="1">
      <c r="B1650" s="73"/>
      <c r="C1650" s="481"/>
      <c r="D1650" s="481"/>
      <c r="E1650" s="481"/>
      <c r="F1650" s="481"/>
      <c r="G1650" s="481"/>
      <c r="H1650" s="481"/>
      <c r="I1650" s="481"/>
      <c r="J1650" s="481"/>
      <c r="K1650" s="481"/>
      <c r="L1650" s="73"/>
      <c r="M1650" s="73"/>
    </row>
    <row r="1651" spans="2:13" ht="21" customHeight="1" outlineLevel="1">
      <c r="B1651" s="73"/>
      <c r="C1651" s="481"/>
      <c r="D1651" s="481"/>
      <c r="E1651" s="481"/>
      <c r="F1651" s="481"/>
      <c r="G1651" s="481"/>
      <c r="H1651" s="481"/>
      <c r="I1651" s="481"/>
      <c r="J1651" s="481"/>
      <c r="K1651" s="481"/>
      <c r="L1651" s="73"/>
      <c r="M1651" s="73"/>
    </row>
    <row r="1652" spans="2:13" ht="21" customHeight="1" outlineLevel="1">
      <c r="B1652" s="73"/>
      <c r="C1652" s="481"/>
      <c r="D1652" s="481"/>
      <c r="E1652" s="481"/>
      <c r="F1652" s="481"/>
      <c r="G1652" s="481"/>
      <c r="H1652" s="481"/>
      <c r="I1652" s="481"/>
      <c r="J1652" s="481"/>
      <c r="K1652" s="481"/>
      <c r="L1652" s="73"/>
      <c r="M1652" s="73"/>
    </row>
    <row r="1653" spans="2:13" ht="21" customHeight="1" outlineLevel="1">
      <c r="B1653" s="73"/>
      <c r="C1653" s="481"/>
      <c r="D1653" s="481"/>
      <c r="E1653" s="481"/>
      <c r="F1653" s="481"/>
      <c r="G1653" s="481"/>
      <c r="H1653" s="481"/>
      <c r="I1653" s="481"/>
      <c r="J1653" s="481"/>
      <c r="K1653" s="481"/>
      <c r="L1653" s="73"/>
      <c r="M1653" s="73"/>
    </row>
    <row r="1654" spans="2:13" ht="21" customHeight="1" outlineLevel="1">
      <c r="B1654" s="73"/>
      <c r="C1654" s="481"/>
      <c r="D1654" s="481"/>
      <c r="E1654" s="481"/>
      <c r="F1654" s="481"/>
      <c r="G1654" s="481"/>
      <c r="H1654" s="481"/>
      <c r="I1654" s="481"/>
      <c r="J1654" s="481"/>
      <c r="K1654" s="481"/>
      <c r="L1654" s="73"/>
      <c r="M1654" s="73"/>
    </row>
    <row r="1655" spans="2:13" ht="21" customHeight="1" outlineLevel="1">
      <c r="B1655" s="73"/>
      <c r="C1655" s="481"/>
      <c r="D1655" s="481"/>
      <c r="E1655" s="481"/>
      <c r="F1655" s="481"/>
      <c r="G1655" s="481"/>
      <c r="H1655" s="481"/>
      <c r="I1655" s="481"/>
      <c r="J1655" s="481"/>
      <c r="K1655" s="481"/>
      <c r="L1655" s="73"/>
      <c r="M1655" s="73"/>
    </row>
    <row r="1656" spans="2:13" ht="21" customHeight="1" outlineLevel="1">
      <c r="B1656" s="73"/>
      <c r="C1656" s="481"/>
      <c r="D1656" s="481"/>
      <c r="E1656" s="481"/>
      <c r="F1656" s="481"/>
      <c r="G1656" s="481"/>
      <c r="H1656" s="481"/>
      <c r="I1656" s="481"/>
      <c r="J1656" s="481"/>
      <c r="K1656" s="481"/>
      <c r="L1656" s="73"/>
      <c r="M1656" s="73"/>
    </row>
    <row r="1657" spans="2:13" ht="21" customHeight="1" outlineLevel="1">
      <c r="B1657" s="73"/>
      <c r="C1657" s="481"/>
      <c r="D1657" s="481"/>
      <c r="E1657" s="481"/>
      <c r="F1657" s="481"/>
      <c r="G1657" s="481"/>
      <c r="H1657" s="481"/>
      <c r="I1657" s="481"/>
      <c r="J1657" s="481"/>
      <c r="K1657" s="481"/>
      <c r="L1657" s="73"/>
      <c r="M1657" s="73"/>
    </row>
    <row r="1658" spans="2:13" ht="21" customHeight="1" outlineLevel="1">
      <c r="B1658" s="73"/>
      <c r="C1658" s="481"/>
      <c r="D1658" s="481"/>
      <c r="E1658" s="481"/>
      <c r="F1658" s="481"/>
      <c r="G1658" s="481"/>
      <c r="H1658" s="481"/>
      <c r="I1658" s="481"/>
      <c r="J1658" s="481"/>
      <c r="K1658" s="481"/>
      <c r="L1658" s="73"/>
      <c r="M1658" s="73"/>
    </row>
    <row r="1659" spans="2:13" ht="21" customHeight="1" outlineLevel="1">
      <c r="B1659" s="73"/>
      <c r="C1659" s="481"/>
      <c r="D1659" s="481"/>
      <c r="E1659" s="481"/>
      <c r="F1659" s="481"/>
      <c r="G1659" s="481"/>
      <c r="H1659" s="481"/>
      <c r="I1659" s="481"/>
      <c r="J1659" s="481"/>
      <c r="K1659" s="481"/>
      <c r="L1659" s="73"/>
      <c r="M1659" s="73"/>
    </row>
    <row r="1660" spans="2:13" ht="21" customHeight="1" outlineLevel="1">
      <c r="B1660" s="73"/>
      <c r="C1660" s="134"/>
      <c r="D1660" s="73"/>
      <c r="E1660" s="134"/>
      <c r="F1660" s="73"/>
      <c r="G1660" s="73"/>
      <c r="H1660" s="73"/>
      <c r="I1660" s="135"/>
      <c r="J1660" s="136"/>
      <c r="K1660" s="137"/>
      <c r="L1660" s="73"/>
      <c r="M1660" s="73"/>
    </row>
    <row r="1661" spans="2:13" ht="21" customHeight="1" outlineLevel="1">
      <c r="B1661" s="73"/>
      <c r="C1661" s="133" t="s">
        <v>511</v>
      </c>
      <c r="D1661" s="73"/>
      <c r="E1661" s="134"/>
      <c r="F1661" s="73"/>
      <c r="G1661" s="73"/>
      <c r="H1661" s="73"/>
      <c r="I1661" s="135"/>
      <c r="J1661" s="136"/>
      <c r="K1661" s="137"/>
      <c r="L1661" s="73"/>
      <c r="M1661" s="73"/>
    </row>
    <row r="1662" spans="2:13" ht="21" customHeight="1" outlineLevel="1">
      <c r="B1662" s="73"/>
      <c r="C1662" s="73"/>
      <c r="D1662" s="73"/>
      <c r="E1662" s="83"/>
      <c r="F1662" s="73"/>
      <c r="G1662" s="73"/>
      <c r="H1662" s="73"/>
      <c r="I1662" s="73"/>
      <c r="J1662" s="73"/>
      <c r="K1662" s="73"/>
      <c r="L1662" s="73"/>
      <c r="M1662" s="73"/>
    </row>
    <row r="1663" spans="2:13" ht="21" customHeight="1" outlineLevel="1">
      <c r="B1663" s="73"/>
      <c r="C1663" s="498" t="s">
        <v>591</v>
      </c>
      <c r="D1663" s="498"/>
      <c r="E1663" s="498"/>
      <c r="F1663" s="498"/>
      <c r="G1663" s="498"/>
      <c r="H1663" s="498"/>
      <c r="I1663" s="498"/>
      <c r="J1663" s="498"/>
      <c r="K1663" s="498"/>
      <c r="L1663" s="73"/>
      <c r="M1663" s="73"/>
    </row>
    <row r="1664" spans="2:13" ht="21" customHeight="1" outlineLevel="1">
      <c r="B1664" s="73"/>
      <c r="C1664" s="498"/>
      <c r="D1664" s="498"/>
      <c r="E1664" s="498"/>
      <c r="F1664" s="498"/>
      <c r="G1664" s="498"/>
      <c r="H1664" s="498"/>
      <c r="I1664" s="498"/>
      <c r="J1664" s="498"/>
      <c r="K1664" s="498"/>
      <c r="L1664" s="73"/>
      <c r="M1664" s="73"/>
    </row>
    <row r="1665" spans="2:13" ht="21" customHeight="1" outlineLevel="1">
      <c r="B1665" s="73"/>
      <c r="C1665" s="498"/>
      <c r="D1665" s="498"/>
      <c r="E1665" s="498"/>
      <c r="F1665" s="498"/>
      <c r="G1665" s="498"/>
      <c r="H1665" s="498"/>
      <c r="I1665" s="498"/>
      <c r="J1665" s="498"/>
      <c r="K1665" s="498"/>
      <c r="L1665" s="73"/>
      <c r="M1665" s="73"/>
    </row>
    <row r="1666" spans="2:13" ht="21" customHeight="1" outlineLevel="1">
      <c r="B1666" s="73"/>
      <c r="C1666" s="498"/>
      <c r="D1666" s="498"/>
      <c r="E1666" s="498"/>
      <c r="F1666" s="498"/>
      <c r="G1666" s="498"/>
      <c r="H1666" s="498"/>
      <c r="I1666" s="498"/>
      <c r="J1666" s="498"/>
      <c r="K1666" s="498"/>
      <c r="L1666" s="73"/>
      <c r="M1666" s="73"/>
    </row>
    <row r="1667" spans="2:13" ht="21" customHeight="1" outlineLevel="1">
      <c r="B1667" s="73"/>
      <c r="C1667" s="498"/>
      <c r="D1667" s="498"/>
      <c r="E1667" s="498"/>
      <c r="F1667" s="498"/>
      <c r="G1667" s="498"/>
      <c r="H1667" s="498"/>
      <c r="I1667" s="498"/>
      <c r="J1667" s="498"/>
      <c r="K1667" s="498"/>
      <c r="L1667" s="73"/>
      <c r="M1667" s="73"/>
    </row>
    <row r="1668" spans="2:13" ht="21" customHeight="1" outlineLevel="1">
      <c r="B1668" s="73"/>
      <c r="C1668" s="498"/>
      <c r="D1668" s="498"/>
      <c r="E1668" s="498"/>
      <c r="F1668" s="498"/>
      <c r="G1668" s="498"/>
      <c r="H1668" s="498"/>
      <c r="I1668" s="498"/>
      <c r="J1668" s="498"/>
      <c r="K1668" s="498"/>
      <c r="L1668" s="73"/>
      <c r="M1668" s="73"/>
    </row>
    <row r="1669" spans="2:13" ht="21" customHeight="1" outlineLevel="1">
      <c r="B1669" s="73"/>
      <c r="C1669" s="498"/>
      <c r="D1669" s="498"/>
      <c r="E1669" s="498"/>
      <c r="F1669" s="498"/>
      <c r="G1669" s="498"/>
      <c r="H1669" s="498"/>
      <c r="I1669" s="498"/>
      <c r="J1669" s="498"/>
      <c r="K1669" s="498"/>
      <c r="L1669" s="73"/>
      <c r="M1669" s="73"/>
    </row>
    <row r="1670" spans="2:13" ht="21" customHeight="1" outlineLevel="1">
      <c r="B1670" s="73"/>
      <c r="C1670" s="498"/>
      <c r="D1670" s="498"/>
      <c r="E1670" s="498"/>
      <c r="F1670" s="498"/>
      <c r="G1670" s="498"/>
      <c r="H1670" s="498"/>
      <c r="I1670" s="498"/>
      <c r="J1670" s="498"/>
      <c r="K1670" s="498"/>
      <c r="L1670" s="73"/>
      <c r="M1670" s="73"/>
    </row>
    <row r="1671" spans="2:13" ht="21" customHeight="1" outlineLevel="1">
      <c r="B1671" s="73"/>
      <c r="C1671" s="498"/>
      <c r="D1671" s="498"/>
      <c r="E1671" s="498"/>
      <c r="F1671" s="498"/>
      <c r="G1671" s="498"/>
      <c r="H1671" s="498"/>
      <c r="I1671" s="498"/>
      <c r="J1671" s="498"/>
      <c r="K1671" s="498"/>
      <c r="L1671" s="73"/>
      <c r="M1671" s="73"/>
    </row>
    <row r="1672" spans="2:13" ht="21" customHeight="1" outlineLevel="1">
      <c r="B1672" s="73"/>
      <c r="C1672" s="498"/>
      <c r="D1672" s="498"/>
      <c r="E1672" s="498"/>
      <c r="F1672" s="498"/>
      <c r="G1672" s="498"/>
      <c r="H1672" s="498"/>
      <c r="I1672" s="498"/>
      <c r="J1672" s="498"/>
      <c r="K1672" s="498"/>
      <c r="L1672" s="73"/>
      <c r="M1672" s="73"/>
    </row>
    <row r="1673" spans="2:13" ht="21" customHeight="1" outlineLevel="1">
      <c r="B1673" s="73"/>
      <c r="C1673" s="498"/>
      <c r="D1673" s="498"/>
      <c r="E1673" s="498"/>
      <c r="F1673" s="498"/>
      <c r="G1673" s="498"/>
      <c r="H1673" s="498"/>
      <c r="I1673" s="498"/>
      <c r="J1673" s="498"/>
      <c r="K1673" s="498"/>
      <c r="L1673" s="73"/>
      <c r="M1673" s="73"/>
    </row>
    <row r="1674" spans="2:13" ht="21" customHeight="1" outlineLevel="1">
      <c r="B1674" s="73"/>
      <c r="C1674" s="498"/>
      <c r="D1674" s="498"/>
      <c r="E1674" s="498"/>
      <c r="F1674" s="498"/>
      <c r="G1674" s="498"/>
      <c r="H1674" s="498"/>
      <c r="I1674" s="498"/>
      <c r="J1674" s="498"/>
      <c r="K1674" s="498"/>
      <c r="L1674" s="73"/>
      <c r="M1674" s="73"/>
    </row>
    <row r="1675" spans="2:13" ht="21" customHeight="1" outlineLevel="1">
      <c r="B1675" s="73"/>
      <c r="C1675" s="498"/>
      <c r="D1675" s="498"/>
      <c r="E1675" s="498"/>
      <c r="F1675" s="498"/>
      <c r="G1675" s="498"/>
      <c r="H1675" s="498"/>
      <c r="I1675" s="498"/>
      <c r="J1675" s="498"/>
      <c r="K1675" s="498"/>
      <c r="L1675" s="73"/>
      <c r="M1675" s="73"/>
    </row>
    <row r="1676" spans="2:13" ht="21" customHeight="1" outlineLevel="1">
      <c r="B1676" s="73"/>
      <c r="C1676" s="498"/>
      <c r="D1676" s="498"/>
      <c r="E1676" s="498"/>
      <c r="F1676" s="498"/>
      <c r="G1676" s="498"/>
      <c r="H1676" s="498"/>
      <c r="I1676" s="498"/>
      <c r="J1676" s="498"/>
      <c r="K1676" s="498"/>
      <c r="L1676" s="73"/>
      <c r="M1676" s="73"/>
    </row>
    <row r="1677" spans="2:13" ht="21" customHeight="1" outlineLevel="1">
      <c r="B1677" s="73"/>
      <c r="C1677" s="498"/>
      <c r="D1677" s="498"/>
      <c r="E1677" s="498"/>
      <c r="F1677" s="498"/>
      <c r="G1677" s="498"/>
      <c r="H1677" s="498"/>
      <c r="I1677" s="498"/>
      <c r="J1677" s="498"/>
      <c r="K1677" s="498"/>
      <c r="L1677" s="73"/>
      <c r="M1677" s="73"/>
    </row>
    <row r="1678" spans="2:13" ht="21" customHeight="1" outlineLevel="1">
      <c r="B1678" s="73"/>
      <c r="C1678" s="498"/>
      <c r="D1678" s="498"/>
      <c r="E1678" s="498"/>
      <c r="F1678" s="498"/>
      <c r="G1678" s="498"/>
      <c r="H1678" s="498"/>
      <c r="I1678" s="498"/>
      <c r="J1678" s="498"/>
      <c r="K1678" s="498"/>
      <c r="L1678" s="73"/>
      <c r="M1678" s="73"/>
    </row>
    <row r="1679" spans="2:13" ht="21" customHeight="1" outlineLevel="1">
      <c r="B1679" s="73"/>
      <c r="C1679" s="498"/>
      <c r="D1679" s="498"/>
      <c r="E1679" s="498"/>
      <c r="F1679" s="498"/>
      <c r="G1679" s="498"/>
      <c r="H1679" s="498"/>
      <c r="I1679" s="498"/>
      <c r="J1679" s="498"/>
      <c r="K1679" s="498"/>
      <c r="L1679" s="73"/>
      <c r="M1679" s="73"/>
    </row>
    <row r="1680" spans="2:13" ht="21" customHeight="1" outlineLevel="1">
      <c r="B1680" s="73"/>
      <c r="C1680" s="498"/>
      <c r="D1680" s="498"/>
      <c r="E1680" s="498"/>
      <c r="F1680" s="498"/>
      <c r="G1680" s="498"/>
      <c r="H1680" s="498"/>
      <c r="I1680" s="498"/>
      <c r="J1680" s="498"/>
      <c r="K1680" s="498"/>
      <c r="L1680" s="73"/>
      <c r="M1680" s="73"/>
    </row>
    <row r="1681" spans="2:13" ht="21" customHeight="1" outlineLevel="1">
      <c r="B1681" s="73"/>
      <c r="C1681" s="134"/>
      <c r="D1681" s="73"/>
      <c r="E1681" s="134"/>
      <c r="F1681" s="73"/>
      <c r="G1681" s="73"/>
      <c r="H1681" s="73"/>
      <c r="I1681" s="135"/>
      <c r="J1681" s="136"/>
      <c r="K1681" s="137"/>
      <c r="L1681" s="73"/>
      <c r="M1681" s="73"/>
    </row>
    <row r="1682" spans="2:13" ht="20.25" customHeight="1">
      <c r="B1682" s="73"/>
      <c r="C1682" s="134"/>
      <c r="D1682" s="73"/>
      <c r="E1682" s="134"/>
      <c r="F1682" s="73"/>
      <c r="G1682" s="73"/>
      <c r="H1682" s="73"/>
      <c r="I1682" s="135"/>
      <c r="J1682" s="136"/>
      <c r="K1682" s="137"/>
      <c r="L1682" s="73"/>
      <c r="M1682" s="73"/>
    </row>
    <row r="1683" spans="2:13" ht="24" customHeight="1">
      <c r="B1683" s="73"/>
      <c r="C1683" s="84" t="s">
        <v>130</v>
      </c>
      <c r="D1683" s="81"/>
      <c r="E1683" s="151" t="s">
        <v>131</v>
      </c>
      <c r="F1683" s="73"/>
      <c r="G1683" s="85" t="s">
        <v>497</v>
      </c>
      <c r="H1683" s="73"/>
      <c r="J1683" s="73"/>
      <c r="K1683" s="73"/>
      <c r="L1683" s="73"/>
      <c r="M1683" s="73"/>
    </row>
    <row r="1684" spans="2:13" ht="21" customHeight="1" outlineLevel="1">
      <c r="B1684" s="73"/>
      <c r="C1684" s="83"/>
      <c r="D1684" s="73"/>
      <c r="E1684" s="83"/>
      <c r="F1684" s="73"/>
      <c r="G1684" s="73"/>
      <c r="H1684" s="73"/>
      <c r="I1684" s="73"/>
      <c r="J1684" s="73"/>
      <c r="K1684" s="73"/>
      <c r="L1684" s="73"/>
      <c r="M1684" s="73"/>
    </row>
    <row r="1685" spans="2:13" ht="21.75" customHeight="1" outlineLevel="1">
      <c r="B1685" s="73"/>
      <c r="C1685" s="86" t="s">
        <v>431</v>
      </c>
      <c r="D1685" s="73"/>
      <c r="E1685" s="87"/>
      <c r="F1685" s="73"/>
      <c r="G1685" s="73"/>
      <c r="H1685" s="73"/>
      <c r="I1685" s="73"/>
      <c r="J1685" s="73"/>
      <c r="K1685" s="73"/>
      <c r="L1685" s="73"/>
      <c r="M1685" s="73"/>
    </row>
    <row r="1686" spans="2:13" ht="21" customHeight="1" outlineLevel="1">
      <c r="B1686" s="73"/>
      <c r="C1686" s="88"/>
      <c r="D1686" s="73"/>
      <c r="E1686" s="87"/>
      <c r="F1686" s="73"/>
      <c r="G1686" s="73"/>
      <c r="H1686" s="73"/>
      <c r="I1686" s="73"/>
      <c r="J1686" s="73"/>
      <c r="K1686" s="73"/>
      <c r="L1686" s="73"/>
      <c r="M1686" s="73"/>
    </row>
    <row r="1687" spans="2:13" ht="21" customHeight="1" outlineLevel="1">
      <c r="B1687" s="73"/>
      <c r="C1687" s="89"/>
      <c r="D1687" s="73"/>
      <c r="E1687" s="89"/>
      <c r="F1687" s="73"/>
      <c r="G1687" s="73"/>
      <c r="H1687" s="73"/>
      <c r="I1687" s="73"/>
      <c r="J1687" s="73"/>
      <c r="K1687" s="73"/>
      <c r="L1687" s="73"/>
      <c r="M1687" s="73"/>
    </row>
    <row r="1688" spans="2:13" outlineLevel="1">
      <c r="B1688" s="73"/>
      <c r="C1688" s="90" t="s">
        <v>36</v>
      </c>
      <c r="D1688" s="89"/>
      <c r="E1688" s="90" t="s">
        <v>432</v>
      </c>
      <c r="F1688" s="89"/>
      <c r="G1688" s="91" t="s">
        <v>433</v>
      </c>
      <c r="H1688" s="73"/>
      <c r="I1688" s="90" t="s">
        <v>434</v>
      </c>
      <c r="J1688" s="73"/>
      <c r="K1688" s="73"/>
      <c r="L1688" s="89"/>
      <c r="M1688" s="73"/>
    </row>
    <row r="1689" spans="2:13" ht="36.75" customHeight="1" outlineLevel="1">
      <c r="B1689" s="73"/>
      <c r="C1689" s="92" t="s">
        <v>556</v>
      </c>
      <c r="D1689" s="73"/>
      <c r="E1689" s="93" t="s">
        <v>592</v>
      </c>
      <c r="F1689" s="73"/>
      <c r="G1689" s="94"/>
      <c r="H1689" s="73"/>
      <c r="I1689" s="92" t="s">
        <v>542</v>
      </c>
      <c r="J1689" s="73"/>
      <c r="K1689" s="73"/>
      <c r="L1689" s="73"/>
      <c r="M1689" s="73"/>
    </row>
    <row r="1690" spans="2:13" ht="21" customHeight="1" outlineLevel="1">
      <c r="B1690" s="73"/>
      <c r="C1690" s="89"/>
      <c r="D1690" s="73"/>
      <c r="E1690" s="73"/>
      <c r="F1690" s="73"/>
      <c r="G1690" s="73"/>
      <c r="H1690" s="73"/>
      <c r="I1690" s="73"/>
      <c r="J1690" s="73"/>
      <c r="K1690" s="73"/>
      <c r="L1690" s="73"/>
      <c r="M1690" s="73"/>
    </row>
    <row r="1691" spans="2:13" ht="36" outlineLevel="1">
      <c r="B1691" s="73"/>
      <c r="C1691" s="95" t="s">
        <v>439</v>
      </c>
      <c r="D1691" s="89"/>
      <c r="E1691" s="95" t="s">
        <v>440</v>
      </c>
      <c r="F1691" s="89"/>
      <c r="G1691" s="95" t="s">
        <v>441</v>
      </c>
      <c r="H1691" s="73"/>
      <c r="I1691" s="95" t="s">
        <v>442</v>
      </c>
      <c r="J1691" s="89"/>
      <c r="K1691" s="73"/>
      <c r="L1691" s="73"/>
      <c r="M1691" s="73"/>
    </row>
    <row r="1692" spans="2:13" ht="36.75" customHeight="1" outlineLevel="1">
      <c r="B1692" s="73"/>
      <c r="C1692" s="94"/>
      <c r="D1692" s="89"/>
      <c r="E1692" s="94"/>
      <c r="F1692" s="89"/>
      <c r="G1692" s="94"/>
      <c r="H1692" s="73"/>
      <c r="I1692" s="150"/>
      <c r="J1692" s="89"/>
      <c r="K1692" s="73"/>
      <c r="L1692" s="73"/>
      <c r="M1692" s="73"/>
    </row>
    <row r="1693" spans="2:13" ht="21" customHeight="1" outlineLevel="1">
      <c r="B1693" s="73"/>
      <c r="C1693" s="89"/>
      <c r="D1693" s="89"/>
      <c r="E1693" s="89"/>
      <c r="F1693" s="89"/>
      <c r="G1693" s="73"/>
      <c r="H1693" s="73"/>
      <c r="I1693" s="73"/>
      <c r="J1693" s="89"/>
      <c r="K1693" s="73"/>
      <c r="L1693" s="73"/>
      <c r="M1693" s="73"/>
    </row>
    <row r="1694" spans="2:13" ht="21.75" customHeight="1" outlineLevel="1">
      <c r="B1694" s="73"/>
      <c r="C1694" s="86" t="s">
        <v>445</v>
      </c>
      <c r="D1694" s="73"/>
      <c r="E1694" s="98"/>
      <c r="F1694" s="99"/>
      <c r="G1694" s="99"/>
      <c r="H1694" s="99"/>
      <c r="I1694" s="99"/>
      <c r="J1694" s="99"/>
      <c r="K1694" s="99"/>
      <c r="L1694" s="73"/>
      <c r="M1694" s="73"/>
    </row>
    <row r="1695" spans="2:13" ht="21" customHeight="1" outlineLevel="1">
      <c r="B1695" s="73"/>
      <c r="C1695" s="73"/>
      <c r="D1695" s="73"/>
      <c r="E1695" s="100"/>
      <c r="F1695" s="101"/>
      <c r="G1695" s="100"/>
      <c r="H1695" s="101"/>
      <c r="I1695" s="100"/>
      <c r="J1695" s="102"/>
      <c r="K1695" s="100"/>
      <c r="L1695" s="73"/>
      <c r="M1695" s="73"/>
    </row>
    <row r="1696" spans="2:13" ht="21" customHeight="1" outlineLevel="1">
      <c r="B1696" s="73"/>
      <c r="C1696" s="73"/>
      <c r="D1696" s="73"/>
      <c r="E1696" s="100">
        <v>2024</v>
      </c>
      <c r="F1696" s="101"/>
      <c r="G1696" s="100">
        <v>2025</v>
      </c>
      <c r="H1696" s="101"/>
      <c r="I1696" s="100">
        <v>2026</v>
      </c>
      <c r="J1696" s="102"/>
      <c r="K1696" s="100" t="s">
        <v>446</v>
      </c>
      <c r="L1696" s="73"/>
      <c r="M1696" s="73"/>
    </row>
    <row r="1697" spans="2:13" outlineLevel="1">
      <c r="B1697" s="73"/>
      <c r="C1697" s="95" t="s">
        <v>447</v>
      </c>
      <c r="D1697" s="103"/>
      <c r="E1697" s="104">
        <f>E1698+E1699</f>
        <v>0</v>
      </c>
      <c r="F1697" s="103"/>
      <c r="G1697" s="104">
        <f>G1698+G1699</f>
        <v>0</v>
      </c>
      <c r="H1697" s="73"/>
      <c r="I1697" s="104">
        <f>I1698+I1699</f>
        <v>0</v>
      </c>
      <c r="J1697" s="103"/>
      <c r="K1697" s="104">
        <f>K1698+K1699</f>
        <v>0</v>
      </c>
      <c r="L1697" s="103"/>
      <c r="M1697" s="73"/>
    </row>
    <row r="1698" spans="2:13" ht="21" customHeight="1" outlineLevel="1">
      <c r="B1698" s="73"/>
      <c r="C1698" s="90" t="s">
        <v>448</v>
      </c>
      <c r="D1698" s="103"/>
      <c r="E1698" s="105">
        <v>0</v>
      </c>
      <c r="F1698" s="106"/>
      <c r="G1698" s="105">
        <v>0</v>
      </c>
      <c r="H1698" s="73"/>
      <c r="I1698" s="105">
        <v>0</v>
      </c>
      <c r="J1698" s="103"/>
      <c r="K1698" s="107">
        <f>E1698+G1698+I1698</f>
        <v>0</v>
      </c>
      <c r="L1698" s="103"/>
      <c r="M1698" s="73"/>
    </row>
    <row r="1699" spans="2:13" ht="21.75" customHeight="1" outlineLevel="1">
      <c r="B1699" s="73"/>
      <c r="C1699" s="90" t="s">
        <v>449</v>
      </c>
      <c r="D1699" s="103"/>
      <c r="E1699" s="105">
        <v>0</v>
      </c>
      <c r="F1699" s="106"/>
      <c r="G1699" s="105">
        <v>0</v>
      </c>
      <c r="H1699" s="73"/>
      <c r="I1699" s="105">
        <v>0</v>
      </c>
      <c r="J1699" s="103"/>
      <c r="K1699" s="107">
        <f>E1699+G1699+I1699</f>
        <v>0</v>
      </c>
      <c r="L1699" s="103"/>
      <c r="M1699" s="73"/>
    </row>
    <row r="1700" spans="2:13" outlineLevel="1">
      <c r="B1700" s="73"/>
      <c r="C1700" s="95" t="s">
        <v>450</v>
      </c>
      <c r="D1700" s="103"/>
      <c r="E1700" s="104">
        <f>E1701+E1702</f>
        <v>0</v>
      </c>
      <c r="F1700" s="103"/>
      <c r="G1700" s="104">
        <f>G1701+G1702</f>
        <v>0</v>
      </c>
      <c r="H1700" s="73"/>
      <c r="I1700" s="104">
        <f>I1701+I1702</f>
        <v>0</v>
      </c>
      <c r="J1700" s="103"/>
      <c r="K1700" s="104">
        <f>K1701+K1702</f>
        <v>0</v>
      </c>
      <c r="L1700" s="103"/>
      <c r="M1700" s="73"/>
    </row>
    <row r="1701" spans="2:13" ht="21" customHeight="1" outlineLevel="1">
      <c r="B1701" s="73"/>
      <c r="C1701" s="90" t="s">
        <v>451</v>
      </c>
      <c r="D1701" s="103"/>
      <c r="E1701" s="105">
        <v>0</v>
      </c>
      <c r="F1701" s="106"/>
      <c r="G1701" s="105">
        <v>0</v>
      </c>
      <c r="H1701" s="73"/>
      <c r="I1701" s="105">
        <v>0</v>
      </c>
      <c r="J1701" s="103"/>
      <c r="K1701" s="107">
        <f>E1701+G1701+I1701</f>
        <v>0</v>
      </c>
      <c r="L1701" s="103"/>
      <c r="M1701" s="73"/>
    </row>
    <row r="1702" spans="2:13" ht="21" customHeight="1" outlineLevel="1">
      <c r="B1702" s="73"/>
      <c r="C1702" s="90" t="s">
        <v>452</v>
      </c>
      <c r="D1702" s="103"/>
      <c r="E1702" s="105">
        <v>0</v>
      </c>
      <c r="F1702" s="106"/>
      <c r="G1702" s="105">
        <v>0</v>
      </c>
      <c r="H1702" s="73"/>
      <c r="I1702" s="105">
        <v>0</v>
      </c>
      <c r="J1702" s="103"/>
      <c r="K1702" s="107">
        <f>E1702+G1702+I1702</f>
        <v>0</v>
      </c>
      <c r="L1702" s="103"/>
      <c r="M1702" s="73"/>
    </row>
    <row r="1703" spans="2:13" ht="21" customHeight="1" outlineLevel="1">
      <c r="B1703" s="73"/>
      <c r="C1703" s="95" t="s">
        <v>453</v>
      </c>
      <c r="D1703" s="103"/>
      <c r="E1703" s="104">
        <f>E1704+E1705</f>
        <v>0</v>
      </c>
      <c r="F1703" s="103"/>
      <c r="G1703" s="104">
        <f>G1704+G1705</f>
        <v>0</v>
      </c>
      <c r="H1703" s="73"/>
      <c r="I1703" s="104">
        <f>I1704+I1705</f>
        <v>0</v>
      </c>
      <c r="J1703" s="103"/>
      <c r="K1703" s="104">
        <f>K1704+K1705</f>
        <v>0</v>
      </c>
      <c r="L1703" s="103"/>
      <c r="M1703" s="73"/>
    </row>
    <row r="1704" spans="2:13" ht="21" customHeight="1" outlineLevel="1">
      <c r="B1704" s="73"/>
      <c r="C1704" s="90" t="s">
        <v>454</v>
      </c>
      <c r="D1704" s="103"/>
      <c r="E1704" s="105">
        <v>0</v>
      </c>
      <c r="F1704" s="106"/>
      <c r="G1704" s="105">
        <v>0</v>
      </c>
      <c r="H1704" s="73"/>
      <c r="I1704" s="105">
        <v>0</v>
      </c>
      <c r="J1704" s="103"/>
      <c r="K1704" s="107">
        <f>E1704+G1704+I1704</f>
        <v>0</v>
      </c>
      <c r="L1704" s="103"/>
      <c r="M1704" s="73"/>
    </row>
    <row r="1705" spans="2:13" ht="21" customHeight="1" outlineLevel="1">
      <c r="B1705" s="73"/>
      <c r="C1705" s="90" t="s">
        <v>455</v>
      </c>
      <c r="D1705" s="103"/>
      <c r="E1705" s="105">
        <v>0</v>
      </c>
      <c r="F1705" s="106"/>
      <c r="G1705" s="105">
        <v>0</v>
      </c>
      <c r="H1705" s="73"/>
      <c r="I1705" s="105">
        <v>0</v>
      </c>
      <c r="J1705" s="103"/>
      <c r="K1705" s="107">
        <f>E1705+G1705+I1705</f>
        <v>0</v>
      </c>
      <c r="L1705" s="103"/>
      <c r="M1705" s="73"/>
    </row>
    <row r="1706" spans="2:13" ht="21" customHeight="1" outlineLevel="1">
      <c r="B1706" s="73"/>
      <c r="C1706" s="95" t="s">
        <v>456</v>
      </c>
      <c r="D1706" s="103"/>
      <c r="E1706" s="104">
        <f>E1707+E1708</f>
        <v>0</v>
      </c>
      <c r="F1706" s="103"/>
      <c r="G1706" s="104">
        <f>G1707+G1708</f>
        <v>0</v>
      </c>
      <c r="H1706" s="73"/>
      <c r="I1706" s="104">
        <f>I1707+I1708</f>
        <v>0</v>
      </c>
      <c r="J1706" s="103"/>
      <c r="K1706" s="104">
        <f>K1707+K1708</f>
        <v>0</v>
      </c>
      <c r="L1706" s="103"/>
      <c r="M1706" s="73"/>
    </row>
    <row r="1707" spans="2:13" ht="21" customHeight="1" outlineLevel="1">
      <c r="B1707" s="73"/>
      <c r="C1707" s="90" t="s">
        <v>457</v>
      </c>
      <c r="D1707" s="103"/>
      <c r="E1707" s="105">
        <v>0</v>
      </c>
      <c r="F1707" s="106"/>
      <c r="G1707" s="105">
        <v>0</v>
      </c>
      <c r="H1707" s="73"/>
      <c r="I1707" s="105">
        <v>0</v>
      </c>
      <c r="J1707" s="103"/>
      <c r="K1707" s="107">
        <f>E1707+G1707+I1707</f>
        <v>0</v>
      </c>
      <c r="L1707" s="103"/>
      <c r="M1707" s="73"/>
    </row>
    <row r="1708" spans="2:13" ht="21" customHeight="1" outlineLevel="1">
      <c r="B1708" s="73"/>
      <c r="C1708" s="90" t="s">
        <v>458</v>
      </c>
      <c r="D1708" s="103"/>
      <c r="E1708" s="105">
        <v>0</v>
      </c>
      <c r="F1708" s="106"/>
      <c r="G1708" s="105">
        <v>0</v>
      </c>
      <c r="H1708" s="73"/>
      <c r="I1708" s="105">
        <v>0</v>
      </c>
      <c r="J1708" s="103"/>
      <c r="K1708" s="107">
        <f>E1708+G1708+I1708</f>
        <v>0</v>
      </c>
      <c r="L1708" s="103"/>
      <c r="M1708" s="73"/>
    </row>
    <row r="1709" spans="2:13" ht="21" customHeight="1" outlineLevel="1">
      <c r="B1709" s="73"/>
      <c r="C1709" s="90" t="s">
        <v>459</v>
      </c>
      <c r="D1709" s="103"/>
      <c r="E1709" s="108">
        <f>E1697+E1700+E1703+E1706</f>
        <v>0</v>
      </c>
      <c r="F1709" s="103"/>
      <c r="G1709" s="108">
        <f>G1697+G1700+G1703+G1706</f>
        <v>0</v>
      </c>
      <c r="H1709" s="73"/>
      <c r="I1709" s="108">
        <f>I1697+I1700+I1703+I1706</f>
        <v>0</v>
      </c>
      <c r="J1709" s="103"/>
      <c r="K1709" s="108">
        <f>E1709+G1709+I1709</f>
        <v>0</v>
      </c>
      <c r="L1709" s="103"/>
      <c r="M1709" s="73"/>
    </row>
    <row r="1710" spans="2:13" ht="21" customHeight="1" outlineLevel="1">
      <c r="B1710" s="73"/>
      <c r="C1710" s="109"/>
      <c r="D1710" s="103"/>
      <c r="E1710" s="109"/>
      <c r="F1710" s="109"/>
      <c r="G1710" s="109"/>
      <c r="H1710" s="109"/>
      <c r="I1710" s="109"/>
      <c r="J1710" s="109"/>
      <c r="K1710" s="109"/>
      <c r="L1710" s="103"/>
      <c r="M1710" s="73"/>
    </row>
    <row r="1711" spans="2:13" ht="21" customHeight="1" outlineLevel="1">
      <c r="B1711" s="73"/>
      <c r="C1711" s="103"/>
      <c r="D1711" s="89"/>
      <c r="E1711" s="103"/>
      <c r="F1711" s="89"/>
      <c r="G1711" s="73"/>
      <c r="H1711" s="73"/>
      <c r="I1711" s="73"/>
      <c r="J1711" s="89"/>
      <c r="K1711" s="73"/>
      <c r="L1711" s="89"/>
      <c r="M1711" s="73"/>
    </row>
    <row r="1712" spans="2:13" ht="21" customHeight="1" outlineLevel="1">
      <c r="B1712" s="73"/>
      <c r="C1712" s="86" t="s">
        <v>460</v>
      </c>
      <c r="D1712" s="73"/>
      <c r="E1712" s="99"/>
      <c r="F1712" s="99"/>
      <c r="G1712" s="99"/>
      <c r="H1712" s="99"/>
      <c r="I1712" s="99"/>
      <c r="J1712" s="99"/>
      <c r="K1712" s="99"/>
      <c r="L1712" s="89"/>
      <c r="M1712" s="73"/>
    </row>
    <row r="1713" spans="2:13" ht="21" customHeight="1" outlineLevel="1">
      <c r="B1713" s="73"/>
      <c r="C1713" s="73"/>
      <c r="D1713" s="73"/>
      <c r="E1713" s="100"/>
      <c r="F1713" s="101"/>
      <c r="G1713" s="100"/>
      <c r="H1713" s="101"/>
      <c r="I1713" s="100"/>
      <c r="J1713" s="102"/>
      <c r="K1713" s="100"/>
      <c r="L1713" s="89"/>
      <c r="M1713" s="73"/>
    </row>
    <row r="1714" spans="2:13" ht="21" customHeight="1" outlineLevel="1">
      <c r="B1714" s="73"/>
      <c r="C1714" s="73"/>
      <c r="D1714" s="73"/>
      <c r="E1714" s="100">
        <v>2024</v>
      </c>
      <c r="F1714" s="101"/>
      <c r="G1714" s="100">
        <v>2025</v>
      </c>
      <c r="H1714" s="101"/>
      <c r="I1714" s="100">
        <v>2026</v>
      </c>
      <c r="J1714" s="102"/>
      <c r="K1714" s="100" t="s">
        <v>407</v>
      </c>
      <c r="L1714" s="89"/>
      <c r="M1714" s="73"/>
    </row>
    <row r="1715" spans="2:13" ht="21" customHeight="1" outlineLevel="1">
      <c r="B1715" s="73"/>
      <c r="C1715" s="95" t="s">
        <v>461</v>
      </c>
      <c r="D1715" s="103"/>
      <c r="E1715" s="110">
        <v>0</v>
      </c>
      <c r="F1715" s="111"/>
      <c r="G1715" s="110">
        <v>0</v>
      </c>
      <c r="H1715" s="112"/>
      <c r="I1715" s="110">
        <v>0</v>
      </c>
      <c r="J1715" s="111"/>
      <c r="K1715" s="113">
        <f t="shared" ref="K1715:K1733" si="26">E1715+G1715+I1715</f>
        <v>0</v>
      </c>
      <c r="L1715" s="89"/>
      <c r="M1715" s="73"/>
    </row>
    <row r="1716" spans="2:13" ht="21" customHeight="1" outlineLevel="1">
      <c r="B1716" s="73"/>
      <c r="C1716" s="90" t="s">
        <v>462</v>
      </c>
      <c r="D1716" s="103"/>
      <c r="E1716" s="110">
        <v>0</v>
      </c>
      <c r="F1716" s="114"/>
      <c r="G1716" s="110">
        <v>0</v>
      </c>
      <c r="H1716" s="112"/>
      <c r="I1716" s="110">
        <v>0</v>
      </c>
      <c r="J1716" s="111"/>
      <c r="K1716" s="113">
        <f t="shared" si="26"/>
        <v>0</v>
      </c>
      <c r="L1716" s="89"/>
      <c r="M1716" s="73"/>
    </row>
    <row r="1717" spans="2:13" ht="21" customHeight="1" outlineLevel="1">
      <c r="B1717" s="73"/>
      <c r="C1717" s="90" t="s">
        <v>463</v>
      </c>
      <c r="D1717" s="103"/>
      <c r="E1717" s="110">
        <v>0</v>
      </c>
      <c r="F1717" s="111"/>
      <c r="G1717" s="110">
        <v>0</v>
      </c>
      <c r="H1717" s="112"/>
      <c r="I1717" s="110">
        <v>0</v>
      </c>
      <c r="J1717" s="111"/>
      <c r="K1717" s="113">
        <f t="shared" si="26"/>
        <v>0</v>
      </c>
      <c r="L1717" s="89"/>
      <c r="M1717" s="73"/>
    </row>
    <row r="1718" spans="2:13" ht="21.75" customHeight="1" outlineLevel="1">
      <c r="B1718" s="73"/>
      <c r="C1718" s="90" t="s">
        <v>464</v>
      </c>
      <c r="D1718" s="103"/>
      <c r="E1718" s="110">
        <v>0</v>
      </c>
      <c r="F1718" s="114"/>
      <c r="G1718" s="110">
        <v>0</v>
      </c>
      <c r="H1718" s="112"/>
      <c r="I1718" s="110">
        <v>0</v>
      </c>
      <c r="J1718" s="111"/>
      <c r="K1718" s="113">
        <f t="shared" si="26"/>
        <v>0</v>
      </c>
      <c r="L1718" s="73"/>
      <c r="M1718" s="73"/>
    </row>
    <row r="1719" spans="2:13" ht="21.75" customHeight="1" outlineLevel="1">
      <c r="B1719" s="73"/>
      <c r="C1719" s="90" t="s">
        <v>465</v>
      </c>
      <c r="D1719" s="103"/>
      <c r="E1719" s="110">
        <v>0</v>
      </c>
      <c r="F1719" s="114"/>
      <c r="G1719" s="110">
        <v>0</v>
      </c>
      <c r="H1719" s="112"/>
      <c r="I1719" s="110">
        <v>0</v>
      </c>
      <c r="J1719" s="111"/>
      <c r="K1719" s="113">
        <f t="shared" si="26"/>
        <v>0</v>
      </c>
      <c r="L1719" s="73"/>
      <c r="M1719" s="73"/>
    </row>
    <row r="1720" spans="2:13" ht="21" customHeight="1" outlineLevel="1">
      <c r="B1720" s="73"/>
      <c r="C1720" s="90" t="s">
        <v>466</v>
      </c>
      <c r="D1720" s="103"/>
      <c r="E1720" s="110">
        <v>0</v>
      </c>
      <c r="F1720" s="111"/>
      <c r="G1720" s="110">
        <v>0</v>
      </c>
      <c r="H1720" s="112"/>
      <c r="I1720" s="110">
        <v>0</v>
      </c>
      <c r="J1720" s="111"/>
      <c r="K1720" s="113">
        <f t="shared" si="26"/>
        <v>0</v>
      </c>
      <c r="L1720" s="73"/>
      <c r="M1720" s="73"/>
    </row>
    <row r="1721" spans="2:13" ht="21.75" customHeight="1" outlineLevel="1">
      <c r="B1721" s="73"/>
      <c r="C1721" s="90" t="s">
        <v>467</v>
      </c>
      <c r="D1721" s="103"/>
      <c r="E1721" s="110">
        <v>0</v>
      </c>
      <c r="F1721" s="114"/>
      <c r="G1721" s="110">
        <v>0</v>
      </c>
      <c r="H1721" s="112"/>
      <c r="I1721" s="110">
        <v>0</v>
      </c>
      <c r="J1721" s="111"/>
      <c r="K1721" s="113">
        <f t="shared" si="26"/>
        <v>0</v>
      </c>
      <c r="L1721" s="73"/>
      <c r="M1721" s="73"/>
    </row>
    <row r="1722" spans="2:13" ht="21.75" customHeight="1" outlineLevel="1">
      <c r="B1722" s="73"/>
      <c r="C1722" s="90" t="s">
        <v>468</v>
      </c>
      <c r="D1722" s="103"/>
      <c r="E1722" s="110">
        <v>0</v>
      </c>
      <c r="F1722" s="114"/>
      <c r="G1722" s="110">
        <v>0</v>
      </c>
      <c r="H1722" s="112"/>
      <c r="I1722" s="110">
        <v>0</v>
      </c>
      <c r="J1722" s="111"/>
      <c r="K1722" s="113">
        <f t="shared" si="26"/>
        <v>0</v>
      </c>
      <c r="L1722" s="73"/>
      <c r="M1722" s="73"/>
    </row>
    <row r="1723" spans="2:13" ht="21.75" customHeight="1" outlineLevel="1">
      <c r="B1723" s="73"/>
      <c r="C1723" s="90" t="s">
        <v>469</v>
      </c>
      <c r="D1723" s="103"/>
      <c r="E1723" s="110">
        <v>0</v>
      </c>
      <c r="F1723" s="114"/>
      <c r="G1723" s="110">
        <v>0</v>
      </c>
      <c r="H1723" s="112"/>
      <c r="I1723" s="110">
        <v>0</v>
      </c>
      <c r="J1723" s="111"/>
      <c r="K1723" s="113">
        <f t="shared" si="26"/>
        <v>0</v>
      </c>
      <c r="L1723" s="73"/>
      <c r="M1723" s="73"/>
    </row>
    <row r="1724" spans="2:13" ht="21" customHeight="1" outlineLevel="1">
      <c r="B1724" s="73"/>
      <c r="C1724" s="115" t="s">
        <v>470</v>
      </c>
      <c r="D1724" s="103"/>
      <c r="E1724" s="110">
        <v>0</v>
      </c>
      <c r="F1724" s="114"/>
      <c r="G1724" s="110">
        <v>0</v>
      </c>
      <c r="H1724" s="112"/>
      <c r="I1724" s="110">
        <v>0</v>
      </c>
      <c r="J1724" s="111"/>
      <c r="K1724" s="113">
        <f t="shared" si="26"/>
        <v>0</v>
      </c>
      <c r="L1724" s="116"/>
      <c r="M1724" s="73"/>
    </row>
    <row r="1725" spans="2:13" ht="21" customHeight="1" outlineLevel="1">
      <c r="B1725" s="73"/>
      <c r="C1725" s="115" t="s">
        <v>471</v>
      </c>
      <c r="D1725" s="103"/>
      <c r="E1725" s="110">
        <v>0</v>
      </c>
      <c r="F1725" s="114"/>
      <c r="G1725" s="110">
        <v>0</v>
      </c>
      <c r="H1725" s="112"/>
      <c r="I1725" s="110">
        <v>0</v>
      </c>
      <c r="J1725" s="111"/>
      <c r="K1725" s="113">
        <f t="shared" si="26"/>
        <v>0</v>
      </c>
      <c r="L1725" s="116"/>
      <c r="M1725" s="73"/>
    </row>
    <row r="1726" spans="2:13" ht="21" customHeight="1" outlineLevel="1">
      <c r="B1726" s="73"/>
      <c r="C1726" s="115" t="s">
        <v>472</v>
      </c>
      <c r="D1726" s="103"/>
      <c r="E1726" s="110">
        <v>0</v>
      </c>
      <c r="F1726" s="114"/>
      <c r="G1726" s="110">
        <v>0</v>
      </c>
      <c r="H1726" s="112"/>
      <c r="I1726" s="110">
        <v>0</v>
      </c>
      <c r="J1726" s="111"/>
      <c r="K1726" s="113">
        <f t="shared" si="26"/>
        <v>0</v>
      </c>
      <c r="L1726" s="116"/>
      <c r="M1726" s="73"/>
    </row>
    <row r="1727" spans="2:13" ht="21" customHeight="1" outlineLevel="1">
      <c r="B1727" s="73"/>
      <c r="C1727" s="115" t="s">
        <v>473</v>
      </c>
      <c r="D1727" s="103"/>
      <c r="E1727" s="110">
        <v>0</v>
      </c>
      <c r="F1727" s="114"/>
      <c r="G1727" s="110">
        <v>0</v>
      </c>
      <c r="H1727" s="112"/>
      <c r="I1727" s="110">
        <v>0</v>
      </c>
      <c r="J1727" s="111"/>
      <c r="K1727" s="113">
        <f t="shared" si="26"/>
        <v>0</v>
      </c>
      <c r="L1727" s="116"/>
      <c r="M1727" s="73"/>
    </row>
    <row r="1728" spans="2:13" ht="21" customHeight="1" outlineLevel="1">
      <c r="B1728" s="73"/>
      <c r="C1728" s="115" t="s">
        <v>474</v>
      </c>
      <c r="D1728" s="103"/>
      <c r="E1728" s="110">
        <v>0</v>
      </c>
      <c r="F1728" s="114"/>
      <c r="G1728" s="110">
        <v>0</v>
      </c>
      <c r="H1728" s="112"/>
      <c r="I1728" s="110">
        <v>0</v>
      </c>
      <c r="J1728" s="111"/>
      <c r="K1728" s="113">
        <f t="shared" si="26"/>
        <v>0</v>
      </c>
      <c r="L1728" s="116"/>
      <c r="M1728" s="73"/>
    </row>
    <row r="1729" spans="2:13" ht="21" customHeight="1" outlineLevel="1">
      <c r="B1729" s="73"/>
      <c r="C1729" s="115" t="s">
        <v>475</v>
      </c>
      <c r="D1729" s="103"/>
      <c r="E1729" s="110">
        <v>0</v>
      </c>
      <c r="F1729" s="114"/>
      <c r="G1729" s="110">
        <v>0</v>
      </c>
      <c r="H1729" s="112"/>
      <c r="I1729" s="110">
        <v>0</v>
      </c>
      <c r="J1729" s="111"/>
      <c r="K1729" s="113">
        <f t="shared" si="26"/>
        <v>0</v>
      </c>
      <c r="L1729" s="116"/>
      <c r="M1729" s="73"/>
    </row>
    <row r="1730" spans="2:13" ht="21" customHeight="1" outlineLevel="1">
      <c r="B1730" s="73"/>
      <c r="C1730" s="115" t="s">
        <v>476</v>
      </c>
      <c r="D1730" s="103"/>
      <c r="E1730" s="110">
        <v>0</v>
      </c>
      <c r="F1730" s="114"/>
      <c r="G1730" s="110">
        <v>0</v>
      </c>
      <c r="H1730" s="112"/>
      <c r="I1730" s="110">
        <v>0</v>
      </c>
      <c r="J1730" s="111"/>
      <c r="K1730" s="113">
        <f t="shared" si="26"/>
        <v>0</v>
      </c>
      <c r="L1730" s="116"/>
      <c r="M1730" s="73"/>
    </row>
    <row r="1731" spans="2:13" ht="21" customHeight="1" outlineLevel="1">
      <c r="B1731" s="73"/>
      <c r="C1731" s="115" t="s">
        <v>477</v>
      </c>
      <c r="D1731" s="103"/>
      <c r="E1731" s="110">
        <v>0</v>
      </c>
      <c r="F1731" s="114"/>
      <c r="G1731" s="110">
        <v>0</v>
      </c>
      <c r="H1731" s="112"/>
      <c r="I1731" s="110">
        <v>0</v>
      </c>
      <c r="J1731" s="111"/>
      <c r="K1731" s="113">
        <f t="shared" si="26"/>
        <v>0</v>
      </c>
      <c r="L1731" s="116"/>
      <c r="M1731" s="73"/>
    </row>
    <row r="1732" spans="2:13" ht="21" customHeight="1" outlineLevel="1">
      <c r="B1732" s="73"/>
      <c r="C1732" s="115" t="s">
        <v>478</v>
      </c>
      <c r="D1732" s="103"/>
      <c r="E1732" s="110">
        <v>0</v>
      </c>
      <c r="F1732" s="114"/>
      <c r="G1732" s="110">
        <v>0</v>
      </c>
      <c r="H1732" s="112"/>
      <c r="I1732" s="110">
        <v>0</v>
      </c>
      <c r="J1732" s="111"/>
      <c r="K1732" s="113">
        <f t="shared" si="26"/>
        <v>0</v>
      </c>
      <c r="L1732" s="116"/>
      <c r="M1732" s="73"/>
    </row>
    <row r="1733" spans="2:13" ht="21" customHeight="1" outlineLevel="1">
      <c r="B1733" s="73"/>
      <c r="C1733" s="115" t="s">
        <v>479</v>
      </c>
      <c r="D1733" s="103"/>
      <c r="E1733" s="110">
        <v>0</v>
      </c>
      <c r="F1733" s="114"/>
      <c r="G1733" s="110">
        <v>0</v>
      </c>
      <c r="H1733" s="112"/>
      <c r="I1733" s="110">
        <v>0</v>
      </c>
      <c r="J1733" s="111"/>
      <c r="K1733" s="113">
        <f t="shared" si="26"/>
        <v>0</v>
      </c>
      <c r="L1733" s="116"/>
      <c r="M1733" s="73"/>
    </row>
    <row r="1734" spans="2:13" ht="21.75" customHeight="1" outlineLevel="1">
      <c r="B1734" s="73"/>
      <c r="C1734" s="90" t="s">
        <v>480</v>
      </c>
      <c r="D1734" s="103"/>
      <c r="E1734" s="117">
        <f>SUM(E1715:E1733)</f>
        <v>0</v>
      </c>
      <c r="F1734" s="111"/>
      <c r="G1734" s="117">
        <f>SUM(G1715:G1733)</f>
        <v>0</v>
      </c>
      <c r="H1734" s="112"/>
      <c r="I1734" s="117">
        <f>SUM(I1715:I1733)</f>
        <v>0</v>
      </c>
      <c r="J1734" s="111"/>
      <c r="K1734" s="117">
        <f>SUM(K1715:K1733)</f>
        <v>0</v>
      </c>
      <c r="L1734" s="89"/>
      <c r="M1734" s="73"/>
    </row>
    <row r="1735" spans="2:13" ht="21" customHeight="1" outlineLevel="1">
      <c r="B1735" s="73"/>
      <c r="C1735" s="109"/>
      <c r="D1735" s="103"/>
      <c r="E1735" s="73"/>
      <c r="F1735" s="73"/>
      <c r="G1735" s="73"/>
      <c r="H1735" s="73"/>
      <c r="I1735" s="73"/>
      <c r="J1735" s="73"/>
      <c r="K1735" s="73"/>
      <c r="L1735" s="89"/>
      <c r="M1735" s="73"/>
    </row>
    <row r="1736" spans="2:13" ht="21" customHeight="1" outlineLevel="1">
      <c r="B1736" s="73"/>
      <c r="C1736" s="73"/>
      <c r="D1736" s="73"/>
      <c r="E1736" s="100">
        <v>2024</v>
      </c>
      <c r="F1736" s="101"/>
      <c r="G1736" s="100">
        <v>2025</v>
      </c>
      <c r="H1736" s="101"/>
      <c r="I1736" s="100">
        <v>2026</v>
      </c>
      <c r="J1736" s="102"/>
      <c r="K1736" s="100" t="s">
        <v>407</v>
      </c>
      <c r="L1736" s="89"/>
      <c r="M1736" s="73"/>
    </row>
    <row r="1737" spans="2:13" ht="21" customHeight="1" outlineLevel="1">
      <c r="B1737" s="73"/>
      <c r="C1737" s="95" t="s">
        <v>481</v>
      </c>
      <c r="D1737" s="103"/>
      <c r="E1737" s="110">
        <v>0</v>
      </c>
      <c r="F1737" s="111"/>
      <c r="G1737" s="110">
        <v>0</v>
      </c>
      <c r="H1737" s="112"/>
      <c r="I1737" s="110">
        <v>0</v>
      </c>
      <c r="J1737" s="111"/>
      <c r="K1737" s="113">
        <f t="shared" ref="K1737:K1745" si="27">E1737+G1737+I1737</f>
        <v>0</v>
      </c>
      <c r="L1737" s="89"/>
      <c r="M1737" s="73"/>
    </row>
    <row r="1738" spans="2:13" ht="21" customHeight="1" outlineLevel="1">
      <c r="B1738" s="73"/>
      <c r="C1738" s="90" t="s">
        <v>482</v>
      </c>
      <c r="D1738" s="103"/>
      <c r="E1738" s="110">
        <v>0</v>
      </c>
      <c r="F1738" s="114"/>
      <c r="G1738" s="110">
        <v>0</v>
      </c>
      <c r="H1738" s="112"/>
      <c r="I1738" s="110">
        <v>0</v>
      </c>
      <c r="J1738" s="111"/>
      <c r="K1738" s="113">
        <f t="shared" si="27"/>
        <v>0</v>
      </c>
      <c r="L1738" s="89"/>
      <c r="M1738" s="73"/>
    </row>
    <row r="1739" spans="2:13" ht="21" customHeight="1" outlineLevel="1">
      <c r="B1739" s="73"/>
      <c r="C1739" s="90" t="s">
        <v>483</v>
      </c>
      <c r="D1739" s="103"/>
      <c r="E1739" s="110">
        <v>0</v>
      </c>
      <c r="F1739" s="114"/>
      <c r="G1739" s="110">
        <v>0</v>
      </c>
      <c r="H1739" s="112"/>
      <c r="I1739" s="110">
        <v>0</v>
      </c>
      <c r="J1739" s="111"/>
      <c r="K1739" s="113">
        <f t="shared" si="27"/>
        <v>0</v>
      </c>
      <c r="L1739" s="73"/>
      <c r="M1739" s="73"/>
    </row>
    <row r="1740" spans="2:13" ht="21" customHeight="1" outlineLevel="1">
      <c r="B1740" s="73"/>
      <c r="C1740" s="90" t="s">
        <v>484</v>
      </c>
      <c r="D1740" s="103"/>
      <c r="E1740" s="110">
        <v>0</v>
      </c>
      <c r="F1740" s="111"/>
      <c r="G1740" s="110">
        <v>0</v>
      </c>
      <c r="H1740" s="112"/>
      <c r="I1740" s="110">
        <v>0</v>
      </c>
      <c r="J1740" s="111"/>
      <c r="K1740" s="113">
        <f t="shared" si="27"/>
        <v>0</v>
      </c>
      <c r="L1740" s="89"/>
      <c r="M1740" s="73"/>
    </row>
    <row r="1741" spans="2:13" ht="21" customHeight="1" outlineLevel="1">
      <c r="B1741" s="73"/>
      <c r="C1741" s="90" t="s">
        <v>485</v>
      </c>
      <c r="D1741" s="103"/>
      <c r="E1741" s="110">
        <v>0</v>
      </c>
      <c r="F1741" s="114"/>
      <c r="G1741" s="110">
        <v>0</v>
      </c>
      <c r="H1741" s="112"/>
      <c r="I1741" s="110">
        <v>0</v>
      </c>
      <c r="J1741" s="111"/>
      <c r="K1741" s="113">
        <f t="shared" si="27"/>
        <v>0</v>
      </c>
      <c r="L1741" s="116"/>
      <c r="M1741" s="73"/>
    </row>
    <row r="1742" spans="2:13" ht="21" customHeight="1" outlineLevel="1">
      <c r="B1742" s="73"/>
      <c r="C1742" s="90" t="s">
        <v>486</v>
      </c>
      <c r="D1742" s="103"/>
      <c r="E1742" s="110">
        <v>0</v>
      </c>
      <c r="F1742" s="114"/>
      <c r="G1742" s="110">
        <v>0</v>
      </c>
      <c r="H1742" s="112"/>
      <c r="I1742" s="110">
        <v>0</v>
      </c>
      <c r="J1742" s="111"/>
      <c r="K1742" s="113">
        <f t="shared" si="27"/>
        <v>0</v>
      </c>
      <c r="L1742" s="116"/>
      <c r="M1742" s="73"/>
    </row>
    <row r="1743" spans="2:13" ht="21" customHeight="1" outlineLevel="1">
      <c r="B1743" s="73"/>
      <c r="C1743" s="90" t="s">
        <v>487</v>
      </c>
      <c r="D1743" s="103"/>
      <c r="E1743" s="110">
        <v>0</v>
      </c>
      <c r="F1743" s="114"/>
      <c r="G1743" s="110">
        <v>0</v>
      </c>
      <c r="H1743" s="112"/>
      <c r="I1743" s="110">
        <v>0</v>
      </c>
      <c r="J1743" s="111"/>
      <c r="K1743" s="113">
        <f t="shared" si="27"/>
        <v>0</v>
      </c>
      <c r="L1743" s="116"/>
      <c r="M1743" s="73"/>
    </row>
    <row r="1744" spans="2:13" ht="21" customHeight="1" outlineLevel="1">
      <c r="B1744" s="73"/>
      <c r="C1744" s="90" t="s">
        <v>488</v>
      </c>
      <c r="D1744" s="103"/>
      <c r="E1744" s="110">
        <v>0</v>
      </c>
      <c r="F1744" s="114"/>
      <c r="G1744" s="110">
        <v>0</v>
      </c>
      <c r="H1744" s="112"/>
      <c r="I1744" s="110">
        <v>0</v>
      </c>
      <c r="J1744" s="111"/>
      <c r="K1744" s="113">
        <f t="shared" si="27"/>
        <v>0</v>
      </c>
      <c r="L1744" s="116"/>
      <c r="M1744" s="73"/>
    </row>
    <row r="1745" spans="2:13" ht="21.75" customHeight="1" outlineLevel="1">
      <c r="B1745" s="73"/>
      <c r="C1745" s="90" t="s">
        <v>480</v>
      </c>
      <c r="D1745" s="103"/>
      <c r="E1745" s="117">
        <f>SUM(E1737:E1744)</f>
        <v>0</v>
      </c>
      <c r="F1745" s="111"/>
      <c r="G1745" s="117">
        <f>SUM(G1737:G1744)</f>
        <v>0</v>
      </c>
      <c r="H1745" s="112"/>
      <c r="I1745" s="117">
        <f>SUM(I1737:I1744)</f>
        <v>0</v>
      </c>
      <c r="J1745" s="111"/>
      <c r="K1745" s="117">
        <f t="shared" si="27"/>
        <v>0</v>
      </c>
      <c r="L1745" s="89"/>
      <c r="M1745" s="73"/>
    </row>
    <row r="1746" spans="2:13" ht="21" customHeight="1" outlineLevel="1">
      <c r="B1746" s="73"/>
      <c r="C1746" s="89"/>
      <c r="D1746" s="103"/>
      <c r="E1746" s="89"/>
      <c r="F1746" s="89"/>
      <c r="G1746" s="89"/>
      <c r="H1746" s="89"/>
      <c r="I1746" s="89"/>
      <c r="J1746" s="89"/>
      <c r="K1746" s="89"/>
      <c r="L1746" s="89"/>
      <c r="M1746" s="73"/>
    </row>
    <row r="1747" spans="2:13" ht="36" outlineLevel="1">
      <c r="B1747" s="73"/>
      <c r="C1747" s="93" t="s">
        <v>490</v>
      </c>
      <c r="D1747" s="89"/>
      <c r="E1747" s="93" t="str">
        <f>IF(K1718&gt;0,"Si","No")</f>
        <v>No</v>
      </c>
      <c r="F1747" s="89"/>
      <c r="G1747" s="89"/>
      <c r="H1747" s="89"/>
      <c r="I1747" s="89"/>
      <c r="J1747" s="89"/>
      <c r="K1747" s="89"/>
      <c r="L1747" s="89"/>
      <c r="M1747" s="73"/>
    </row>
    <row r="1748" spans="2:13" ht="36" outlineLevel="1">
      <c r="B1748" s="73"/>
      <c r="C1748" s="93" t="s">
        <v>491</v>
      </c>
      <c r="D1748" s="89"/>
      <c r="E1748" s="93" t="str">
        <f>IF(K1719&gt;0,"Si","No")</f>
        <v>No</v>
      </c>
      <c r="F1748" s="89"/>
      <c r="G1748" s="89"/>
      <c r="H1748" s="89"/>
      <c r="I1748" s="89"/>
      <c r="J1748" s="89"/>
      <c r="K1748" s="89"/>
      <c r="L1748" s="89"/>
      <c r="M1748" s="73"/>
    </row>
    <row r="1749" spans="2:13" ht="21" customHeight="1" outlineLevel="1">
      <c r="B1749" s="73"/>
      <c r="C1749" s="89"/>
      <c r="D1749" s="89"/>
      <c r="E1749" s="89"/>
      <c r="F1749" s="89"/>
      <c r="G1749" s="73"/>
      <c r="H1749" s="73"/>
      <c r="I1749" s="73"/>
      <c r="J1749" s="89"/>
      <c r="K1749" s="73"/>
      <c r="L1749" s="89"/>
      <c r="M1749" s="73"/>
    </row>
    <row r="1750" spans="2:13" ht="20.25" outlineLevel="1">
      <c r="B1750" s="73"/>
      <c r="C1750" s="86" t="s">
        <v>492</v>
      </c>
      <c r="D1750" s="73"/>
      <c r="E1750" s="98"/>
      <c r="F1750" s="99"/>
      <c r="G1750" s="99"/>
      <c r="H1750" s="99"/>
      <c r="I1750" s="99"/>
      <c r="J1750" s="99"/>
      <c r="K1750" s="99"/>
      <c r="L1750" s="89"/>
      <c r="M1750" s="73"/>
    </row>
    <row r="1751" spans="2:13" ht="21" customHeight="1" outlineLevel="1">
      <c r="B1751" s="73"/>
      <c r="C1751" s="73"/>
      <c r="D1751" s="73"/>
      <c r="E1751" s="100"/>
      <c r="F1751" s="101"/>
      <c r="G1751" s="100"/>
      <c r="H1751" s="101"/>
      <c r="I1751" s="100"/>
      <c r="J1751" s="102"/>
      <c r="K1751" s="100"/>
      <c r="L1751" s="89"/>
      <c r="M1751" s="73"/>
    </row>
    <row r="1752" spans="2:13" ht="21" customHeight="1" outlineLevel="1">
      <c r="B1752" s="73"/>
      <c r="C1752" s="73"/>
      <c r="D1752" s="73"/>
      <c r="E1752" s="100">
        <v>2024</v>
      </c>
      <c r="F1752" s="101"/>
      <c r="G1752" s="100">
        <v>2025</v>
      </c>
      <c r="H1752" s="101"/>
      <c r="I1752" s="100">
        <v>2026</v>
      </c>
      <c r="J1752" s="102"/>
      <c r="K1752" s="100" t="s">
        <v>407</v>
      </c>
      <c r="L1752" s="89"/>
      <c r="M1752" s="73"/>
    </row>
    <row r="1753" spans="2:13" ht="21" customHeight="1" outlineLevel="1">
      <c r="B1753" s="73"/>
      <c r="C1753" s="95" t="s">
        <v>493</v>
      </c>
      <c r="D1753" s="103"/>
      <c r="E1753" s="110"/>
      <c r="F1753" s="111"/>
      <c r="G1753" s="110"/>
      <c r="H1753" s="119"/>
      <c r="I1753" s="110"/>
      <c r="J1753" s="111"/>
      <c r="K1753" s="113" t="s">
        <v>495</v>
      </c>
      <c r="L1753" s="89"/>
      <c r="M1753" s="73"/>
    </row>
    <row r="1754" spans="2:13" ht="21" customHeight="1" outlineLevel="1">
      <c r="B1754" s="73"/>
      <c r="C1754" s="95" t="s">
        <v>496</v>
      </c>
      <c r="D1754" s="103"/>
      <c r="E1754" s="110"/>
      <c r="F1754" s="111"/>
      <c r="G1754" s="110"/>
      <c r="H1754" s="119"/>
      <c r="I1754" s="110"/>
      <c r="J1754" s="111"/>
      <c r="K1754" s="113" t="s">
        <v>495</v>
      </c>
      <c r="L1754" s="89"/>
      <c r="M1754" s="73"/>
    </row>
    <row r="1755" spans="2:13" ht="21" customHeight="1" outlineLevel="1">
      <c r="B1755" s="73"/>
      <c r="C1755" s="90" t="s">
        <v>498</v>
      </c>
      <c r="D1755" s="103"/>
      <c r="E1755" s="120">
        <v>0</v>
      </c>
      <c r="F1755" s="121"/>
      <c r="G1755" s="120">
        <v>0</v>
      </c>
      <c r="H1755" s="122"/>
      <c r="I1755" s="120">
        <v>0</v>
      </c>
      <c r="J1755" s="123"/>
      <c r="K1755" s="124">
        <f>E1755+G1755+I1755</f>
        <v>0</v>
      </c>
      <c r="L1755" s="73"/>
      <c r="M1755" s="73"/>
    </row>
    <row r="1756" spans="2:13" ht="21" customHeight="1" outlineLevel="1">
      <c r="B1756" s="73"/>
      <c r="C1756" s="90" t="s">
        <v>499</v>
      </c>
      <c r="D1756" s="103"/>
      <c r="E1756" s="110"/>
      <c r="F1756" s="111"/>
      <c r="G1756" s="110"/>
      <c r="H1756" s="119"/>
      <c r="I1756" s="110"/>
      <c r="J1756" s="111"/>
      <c r="K1756" s="113" t="s">
        <v>495</v>
      </c>
      <c r="L1756" s="89"/>
      <c r="M1756" s="73"/>
    </row>
    <row r="1757" spans="2:13" ht="21" customHeight="1" outlineLevel="1">
      <c r="B1757" s="73"/>
      <c r="C1757" s="90" t="s">
        <v>500</v>
      </c>
      <c r="D1757" s="103"/>
      <c r="E1757" s="105"/>
      <c r="F1757" s="125"/>
      <c r="G1757" s="105"/>
      <c r="H1757" s="126"/>
      <c r="I1757" s="105"/>
      <c r="J1757" s="111"/>
      <c r="K1757" s="113" t="s">
        <v>495</v>
      </c>
      <c r="L1757" s="116"/>
      <c r="M1757" s="73"/>
    </row>
    <row r="1758" spans="2:13" outlineLevel="1">
      <c r="B1758" s="73"/>
      <c r="C1758" s="90" t="s">
        <v>501</v>
      </c>
      <c r="D1758" s="103"/>
      <c r="E1758" s="127"/>
      <c r="F1758" s="125"/>
      <c r="G1758" s="105"/>
      <c r="H1758" s="126"/>
      <c r="I1758" s="105"/>
      <c r="J1758" s="111"/>
      <c r="K1758" s="113" t="s">
        <v>495</v>
      </c>
      <c r="L1758" s="116"/>
      <c r="M1758" s="73"/>
    </row>
    <row r="1759" spans="2:13" ht="21" customHeight="1" outlineLevel="1">
      <c r="B1759" s="73"/>
      <c r="C1759" s="90" t="s">
        <v>503</v>
      </c>
      <c r="D1759" s="103"/>
      <c r="E1759" s="105"/>
      <c r="F1759" s="125"/>
      <c r="G1759" s="105"/>
      <c r="H1759" s="126"/>
      <c r="I1759" s="105"/>
      <c r="J1759" s="111"/>
      <c r="K1759" s="124" t="s">
        <v>495</v>
      </c>
      <c r="L1759" s="89"/>
      <c r="M1759" s="73"/>
    </row>
    <row r="1760" spans="2:13" ht="21" customHeight="1" outlineLevel="1">
      <c r="B1760" s="73"/>
      <c r="C1760" s="90" t="s">
        <v>504</v>
      </c>
      <c r="D1760" s="103"/>
      <c r="E1760" s="110"/>
      <c r="F1760" s="111"/>
      <c r="G1760" s="110"/>
      <c r="H1760" s="119"/>
      <c r="I1760" s="110"/>
      <c r="J1760" s="111"/>
      <c r="K1760" s="113" t="s">
        <v>495</v>
      </c>
      <c r="L1760" s="89"/>
      <c r="M1760" s="73"/>
    </row>
    <row r="1761" spans="2:13" ht="21.75" customHeight="1" outlineLevel="1">
      <c r="B1761" s="73"/>
      <c r="C1761" s="90" t="s">
        <v>506</v>
      </c>
      <c r="D1761" s="103"/>
      <c r="E1761" s="120">
        <v>0</v>
      </c>
      <c r="F1761" s="121"/>
      <c r="G1761" s="120">
        <v>0</v>
      </c>
      <c r="H1761" s="122"/>
      <c r="I1761" s="120">
        <v>0</v>
      </c>
      <c r="J1761" s="123"/>
      <c r="K1761" s="124">
        <f>E1761+G1761+I1761</f>
        <v>0</v>
      </c>
      <c r="L1761" s="73"/>
      <c r="M1761" s="73"/>
    </row>
    <row r="1762" spans="2:13" ht="21.75" customHeight="1" outlineLevel="1">
      <c r="B1762" s="73"/>
      <c r="C1762" s="90" t="s">
        <v>507</v>
      </c>
      <c r="D1762" s="103"/>
      <c r="E1762" s="128">
        <v>0</v>
      </c>
      <c r="F1762" s="129"/>
      <c r="G1762" s="128">
        <v>0</v>
      </c>
      <c r="H1762" s="142"/>
      <c r="I1762" s="128">
        <v>0</v>
      </c>
      <c r="J1762" s="130"/>
      <c r="K1762" s="131">
        <f>E1762+G1762+I1762</f>
        <v>0</v>
      </c>
      <c r="L1762" s="89"/>
      <c r="M1762" s="73"/>
    </row>
    <row r="1763" spans="2:13" ht="21" customHeight="1" outlineLevel="1">
      <c r="B1763" s="73"/>
      <c r="C1763" s="109"/>
      <c r="D1763" s="103"/>
      <c r="E1763" s="130"/>
      <c r="F1763" s="130"/>
      <c r="G1763" s="130"/>
      <c r="H1763" s="132"/>
      <c r="I1763" s="130"/>
      <c r="J1763" s="130"/>
      <c r="K1763" s="130"/>
      <c r="L1763" s="89"/>
      <c r="M1763" s="73"/>
    </row>
    <row r="1764" spans="2:13" ht="21" customHeight="1" outlineLevel="1">
      <c r="B1764" s="73"/>
      <c r="C1764" s="109"/>
      <c r="D1764" s="103"/>
      <c r="E1764" s="98"/>
      <c r="F1764" s="73"/>
      <c r="G1764" s="73"/>
      <c r="H1764" s="73"/>
      <c r="I1764" s="73"/>
      <c r="J1764" s="73"/>
      <c r="K1764" s="73"/>
      <c r="L1764" s="89"/>
      <c r="M1764" s="73"/>
    </row>
    <row r="1765" spans="2:13" ht="21" customHeight="1" outlineLevel="1">
      <c r="B1765" s="73"/>
      <c r="C1765" s="86" t="s">
        <v>508</v>
      </c>
      <c r="D1765" s="116"/>
      <c r="E1765" s="116"/>
      <c r="F1765" s="116"/>
      <c r="G1765" s="73"/>
      <c r="H1765" s="73"/>
      <c r="I1765" s="73"/>
      <c r="J1765" s="116"/>
      <c r="K1765" s="73"/>
      <c r="L1765" s="116"/>
      <c r="M1765" s="73"/>
    </row>
    <row r="1766" spans="2:13" ht="21" customHeight="1" outlineLevel="1">
      <c r="B1766" s="73"/>
      <c r="C1766" s="89"/>
      <c r="D1766" s="89"/>
      <c r="E1766" s="89"/>
      <c r="F1766" s="89"/>
      <c r="G1766" s="73"/>
      <c r="H1766" s="73"/>
      <c r="I1766" s="73"/>
      <c r="J1766" s="89"/>
      <c r="K1766" s="73"/>
      <c r="L1766" s="89"/>
      <c r="M1766" s="73"/>
    </row>
    <row r="1767" spans="2:13" ht="21" customHeight="1" outlineLevel="1">
      <c r="B1767" s="73"/>
      <c r="C1767" s="133" t="s">
        <v>509</v>
      </c>
      <c r="D1767" s="89"/>
      <c r="E1767" s="89"/>
      <c r="F1767" s="89"/>
      <c r="G1767" s="73"/>
      <c r="H1767" s="73"/>
      <c r="I1767" s="73"/>
      <c r="J1767" s="73"/>
      <c r="K1767" s="73"/>
      <c r="L1767" s="89"/>
      <c r="M1767" s="73"/>
    </row>
    <row r="1768" spans="2:13" ht="21" customHeight="1" outlineLevel="1">
      <c r="B1768" s="73"/>
      <c r="C1768" s="89"/>
      <c r="D1768" s="89"/>
      <c r="E1768" s="89"/>
      <c r="F1768" s="89"/>
      <c r="G1768" s="73"/>
      <c r="H1768" s="73"/>
      <c r="I1768" s="73"/>
      <c r="J1768" s="89"/>
      <c r="K1768" s="73"/>
      <c r="L1768" s="89"/>
      <c r="M1768" s="73"/>
    </row>
    <row r="1769" spans="2:13" ht="21" customHeight="1" outlineLevel="1">
      <c r="B1769" s="73"/>
      <c r="C1769" s="481"/>
      <c r="D1769" s="481"/>
      <c r="E1769" s="481"/>
      <c r="F1769" s="481"/>
      <c r="G1769" s="481"/>
      <c r="H1769" s="481"/>
      <c r="I1769" s="481"/>
      <c r="J1769" s="481"/>
      <c r="K1769" s="481"/>
      <c r="L1769" s="89"/>
      <c r="M1769" s="73"/>
    </row>
    <row r="1770" spans="2:13" ht="21" customHeight="1" outlineLevel="1">
      <c r="B1770" s="73"/>
      <c r="C1770" s="481"/>
      <c r="D1770" s="481"/>
      <c r="E1770" s="481"/>
      <c r="F1770" s="481"/>
      <c r="G1770" s="481"/>
      <c r="H1770" s="481"/>
      <c r="I1770" s="481"/>
      <c r="J1770" s="481"/>
      <c r="K1770" s="481"/>
      <c r="L1770" s="73"/>
      <c r="M1770" s="73"/>
    </row>
    <row r="1771" spans="2:13" ht="21" customHeight="1" outlineLevel="1">
      <c r="B1771" s="73"/>
      <c r="C1771" s="481"/>
      <c r="D1771" s="481"/>
      <c r="E1771" s="481"/>
      <c r="F1771" s="481"/>
      <c r="G1771" s="481"/>
      <c r="H1771" s="481"/>
      <c r="I1771" s="481"/>
      <c r="J1771" s="481"/>
      <c r="K1771" s="481"/>
      <c r="L1771" s="73"/>
      <c r="M1771" s="73"/>
    </row>
    <row r="1772" spans="2:13" ht="21" customHeight="1" outlineLevel="1">
      <c r="B1772" s="73"/>
      <c r="C1772" s="481"/>
      <c r="D1772" s="481"/>
      <c r="E1772" s="481"/>
      <c r="F1772" s="481"/>
      <c r="G1772" s="481"/>
      <c r="H1772" s="481"/>
      <c r="I1772" s="481"/>
      <c r="J1772" s="481"/>
      <c r="K1772" s="481"/>
      <c r="L1772" s="73"/>
      <c r="M1772" s="73"/>
    </row>
    <row r="1773" spans="2:13" ht="21" customHeight="1" outlineLevel="1">
      <c r="B1773" s="73"/>
      <c r="C1773" s="481"/>
      <c r="D1773" s="481"/>
      <c r="E1773" s="481"/>
      <c r="F1773" s="481"/>
      <c r="G1773" s="481"/>
      <c r="H1773" s="481"/>
      <c r="I1773" s="481"/>
      <c r="J1773" s="481"/>
      <c r="K1773" s="481"/>
      <c r="L1773" s="73"/>
      <c r="M1773" s="73"/>
    </row>
    <row r="1774" spans="2:13" ht="21" customHeight="1" outlineLevel="1">
      <c r="B1774" s="73"/>
      <c r="C1774" s="481"/>
      <c r="D1774" s="481"/>
      <c r="E1774" s="481"/>
      <c r="F1774" s="481"/>
      <c r="G1774" s="481"/>
      <c r="H1774" s="481"/>
      <c r="I1774" s="481"/>
      <c r="J1774" s="481"/>
      <c r="K1774" s="481"/>
      <c r="L1774" s="73"/>
      <c r="M1774" s="73"/>
    </row>
    <row r="1775" spans="2:13" ht="21" customHeight="1" outlineLevel="1">
      <c r="B1775" s="73"/>
      <c r="C1775" s="481"/>
      <c r="D1775" s="481"/>
      <c r="E1775" s="481"/>
      <c r="F1775" s="481"/>
      <c r="G1775" s="481"/>
      <c r="H1775" s="481"/>
      <c r="I1775" s="481"/>
      <c r="J1775" s="481"/>
      <c r="K1775" s="481"/>
      <c r="L1775" s="73"/>
      <c r="M1775" s="73"/>
    </row>
    <row r="1776" spans="2:13" ht="21" customHeight="1" outlineLevel="1">
      <c r="B1776" s="73"/>
      <c r="C1776" s="481"/>
      <c r="D1776" s="481"/>
      <c r="E1776" s="481"/>
      <c r="F1776" s="481"/>
      <c r="G1776" s="481"/>
      <c r="H1776" s="481"/>
      <c r="I1776" s="481"/>
      <c r="J1776" s="481"/>
      <c r="K1776" s="481"/>
      <c r="L1776" s="73"/>
      <c r="M1776" s="73"/>
    </row>
    <row r="1777" spans="2:13" ht="21" customHeight="1" outlineLevel="1">
      <c r="B1777" s="73"/>
      <c r="C1777" s="481"/>
      <c r="D1777" s="481"/>
      <c r="E1777" s="481"/>
      <c r="F1777" s="481"/>
      <c r="G1777" s="481"/>
      <c r="H1777" s="481"/>
      <c r="I1777" s="481"/>
      <c r="J1777" s="481"/>
      <c r="K1777" s="481"/>
      <c r="L1777" s="73"/>
      <c r="M1777" s="73"/>
    </row>
    <row r="1778" spans="2:13" ht="21" customHeight="1" outlineLevel="1">
      <c r="B1778" s="73"/>
      <c r="C1778" s="481"/>
      <c r="D1778" s="481"/>
      <c r="E1778" s="481"/>
      <c r="F1778" s="481"/>
      <c r="G1778" s="481"/>
      <c r="H1778" s="481"/>
      <c r="I1778" s="481"/>
      <c r="J1778" s="481"/>
      <c r="K1778" s="481"/>
      <c r="L1778" s="73"/>
      <c r="M1778" s="73"/>
    </row>
    <row r="1779" spans="2:13" ht="21" customHeight="1" outlineLevel="1">
      <c r="B1779" s="73"/>
      <c r="C1779" s="481"/>
      <c r="D1779" s="481"/>
      <c r="E1779" s="481"/>
      <c r="F1779" s="481"/>
      <c r="G1779" s="481"/>
      <c r="H1779" s="481"/>
      <c r="I1779" s="481"/>
      <c r="J1779" s="481"/>
      <c r="K1779" s="481"/>
      <c r="L1779" s="73"/>
      <c r="M1779" s="73"/>
    </row>
    <row r="1780" spans="2:13" ht="21" customHeight="1" outlineLevel="1">
      <c r="B1780" s="73"/>
      <c r="C1780" s="481"/>
      <c r="D1780" s="481"/>
      <c r="E1780" s="481"/>
      <c r="F1780" s="481"/>
      <c r="G1780" s="481"/>
      <c r="H1780" s="481"/>
      <c r="I1780" s="481"/>
      <c r="J1780" s="481"/>
      <c r="K1780" s="481"/>
      <c r="L1780" s="73"/>
      <c r="M1780" s="73"/>
    </row>
    <row r="1781" spans="2:13" ht="21" customHeight="1" outlineLevel="1">
      <c r="B1781" s="73"/>
      <c r="C1781" s="481"/>
      <c r="D1781" s="481"/>
      <c r="E1781" s="481"/>
      <c r="F1781" s="481"/>
      <c r="G1781" s="481"/>
      <c r="H1781" s="481"/>
      <c r="I1781" s="481"/>
      <c r="J1781" s="481"/>
      <c r="K1781" s="481"/>
      <c r="L1781" s="73"/>
      <c r="M1781" s="73"/>
    </row>
    <row r="1782" spans="2:13" ht="21" customHeight="1" outlineLevel="1">
      <c r="B1782" s="73"/>
      <c r="C1782" s="481"/>
      <c r="D1782" s="481"/>
      <c r="E1782" s="481"/>
      <c r="F1782" s="481"/>
      <c r="G1782" s="481"/>
      <c r="H1782" s="481"/>
      <c r="I1782" s="481"/>
      <c r="J1782" s="481"/>
      <c r="K1782" s="481"/>
      <c r="L1782" s="73"/>
      <c r="M1782" s="73"/>
    </row>
    <row r="1783" spans="2:13" ht="21" customHeight="1" outlineLevel="1">
      <c r="B1783" s="73"/>
      <c r="C1783" s="481"/>
      <c r="D1783" s="481"/>
      <c r="E1783" s="481"/>
      <c r="F1783" s="481"/>
      <c r="G1783" s="481"/>
      <c r="H1783" s="481"/>
      <c r="I1783" s="481"/>
      <c r="J1783" s="481"/>
      <c r="K1783" s="481"/>
      <c r="L1783" s="73"/>
      <c r="M1783" s="73"/>
    </row>
    <row r="1784" spans="2:13" ht="21" customHeight="1" outlineLevel="1">
      <c r="B1784" s="73"/>
      <c r="C1784" s="481"/>
      <c r="D1784" s="481"/>
      <c r="E1784" s="481"/>
      <c r="F1784" s="481"/>
      <c r="G1784" s="481"/>
      <c r="H1784" s="481"/>
      <c r="I1784" s="481"/>
      <c r="J1784" s="481"/>
      <c r="K1784" s="481"/>
      <c r="L1784" s="73"/>
      <c r="M1784" s="73"/>
    </row>
    <row r="1785" spans="2:13" ht="21" customHeight="1" outlineLevel="1">
      <c r="B1785" s="73"/>
      <c r="C1785" s="481"/>
      <c r="D1785" s="481"/>
      <c r="E1785" s="481"/>
      <c r="F1785" s="481"/>
      <c r="G1785" s="481"/>
      <c r="H1785" s="481"/>
      <c r="I1785" s="481"/>
      <c r="J1785" s="481"/>
      <c r="K1785" s="481"/>
      <c r="L1785" s="73"/>
      <c r="M1785" s="73"/>
    </row>
    <row r="1786" spans="2:13" ht="21" customHeight="1" outlineLevel="1">
      <c r="B1786" s="73"/>
      <c r="C1786" s="481"/>
      <c r="D1786" s="481"/>
      <c r="E1786" s="481"/>
      <c r="F1786" s="481"/>
      <c r="G1786" s="481"/>
      <c r="H1786" s="481"/>
      <c r="I1786" s="481"/>
      <c r="J1786" s="481"/>
      <c r="K1786" s="481"/>
      <c r="L1786" s="73"/>
      <c r="M1786" s="73"/>
    </row>
    <row r="1787" spans="2:13" ht="21" customHeight="1" outlineLevel="1">
      <c r="B1787" s="73"/>
      <c r="C1787" s="134"/>
      <c r="D1787" s="73"/>
      <c r="E1787" s="134"/>
      <c r="F1787" s="73"/>
      <c r="G1787" s="73"/>
      <c r="H1787" s="73"/>
      <c r="I1787" s="135"/>
      <c r="J1787" s="136"/>
      <c r="K1787" s="137"/>
      <c r="L1787" s="73"/>
      <c r="M1787" s="73"/>
    </row>
    <row r="1788" spans="2:13" ht="21" customHeight="1" outlineLevel="1">
      <c r="B1788" s="73"/>
      <c r="C1788" s="133" t="s">
        <v>511</v>
      </c>
      <c r="D1788" s="73"/>
      <c r="E1788" s="134"/>
      <c r="F1788" s="73"/>
      <c r="G1788" s="73"/>
      <c r="H1788" s="73"/>
      <c r="I1788" s="135"/>
      <c r="J1788" s="136"/>
      <c r="K1788" s="137"/>
      <c r="L1788" s="73"/>
      <c r="M1788" s="73"/>
    </row>
    <row r="1789" spans="2:13" ht="21" customHeight="1" outlineLevel="1">
      <c r="B1789" s="73"/>
      <c r="C1789" s="73"/>
      <c r="D1789" s="73"/>
      <c r="E1789" s="83"/>
      <c r="F1789" s="73"/>
      <c r="G1789" s="73"/>
      <c r="H1789" s="73"/>
      <c r="I1789" s="73"/>
      <c r="J1789" s="73"/>
      <c r="K1789" s="73"/>
      <c r="L1789" s="73"/>
      <c r="M1789" s="73"/>
    </row>
    <row r="1790" spans="2:13" ht="21" customHeight="1" outlineLevel="1">
      <c r="B1790" s="73"/>
      <c r="C1790" s="481"/>
      <c r="D1790" s="481"/>
      <c r="E1790" s="481"/>
      <c r="F1790" s="481"/>
      <c r="G1790" s="481"/>
      <c r="H1790" s="481"/>
      <c r="I1790" s="481"/>
      <c r="J1790" s="481"/>
      <c r="K1790" s="481"/>
      <c r="L1790" s="73"/>
      <c r="M1790" s="73"/>
    </row>
    <row r="1791" spans="2:13" ht="21" customHeight="1" outlineLevel="1">
      <c r="B1791" s="73"/>
      <c r="C1791" s="481"/>
      <c r="D1791" s="481"/>
      <c r="E1791" s="481"/>
      <c r="F1791" s="481"/>
      <c r="G1791" s="481"/>
      <c r="H1791" s="481"/>
      <c r="I1791" s="481"/>
      <c r="J1791" s="481"/>
      <c r="K1791" s="481"/>
      <c r="L1791" s="73"/>
      <c r="M1791" s="73"/>
    </row>
    <row r="1792" spans="2:13" ht="21" customHeight="1" outlineLevel="1">
      <c r="B1792" s="73"/>
      <c r="C1792" s="481"/>
      <c r="D1792" s="481"/>
      <c r="E1792" s="481"/>
      <c r="F1792" s="481"/>
      <c r="G1792" s="481"/>
      <c r="H1792" s="481"/>
      <c r="I1792" s="481"/>
      <c r="J1792" s="481"/>
      <c r="K1792" s="481"/>
      <c r="L1792" s="73"/>
      <c r="M1792" s="73"/>
    </row>
    <row r="1793" spans="2:13" ht="21" customHeight="1" outlineLevel="1">
      <c r="B1793" s="73"/>
      <c r="C1793" s="481"/>
      <c r="D1793" s="481"/>
      <c r="E1793" s="481"/>
      <c r="F1793" s="481"/>
      <c r="G1793" s="481"/>
      <c r="H1793" s="481"/>
      <c r="I1793" s="481"/>
      <c r="J1793" s="481"/>
      <c r="K1793" s="481"/>
      <c r="L1793" s="73"/>
      <c r="M1793" s="73"/>
    </row>
    <row r="1794" spans="2:13" ht="21" customHeight="1" outlineLevel="1">
      <c r="B1794" s="73"/>
      <c r="C1794" s="481"/>
      <c r="D1794" s="481"/>
      <c r="E1794" s="481"/>
      <c r="F1794" s="481"/>
      <c r="G1794" s="481"/>
      <c r="H1794" s="481"/>
      <c r="I1794" s="481"/>
      <c r="J1794" s="481"/>
      <c r="K1794" s="481"/>
      <c r="L1794" s="73"/>
      <c r="M1794" s="73"/>
    </row>
    <row r="1795" spans="2:13" ht="21" customHeight="1" outlineLevel="1">
      <c r="B1795" s="73"/>
      <c r="C1795" s="481"/>
      <c r="D1795" s="481"/>
      <c r="E1795" s="481"/>
      <c r="F1795" s="481"/>
      <c r="G1795" s="481"/>
      <c r="H1795" s="481"/>
      <c r="I1795" s="481"/>
      <c r="J1795" s="481"/>
      <c r="K1795" s="481"/>
      <c r="L1795" s="73"/>
      <c r="M1795" s="73"/>
    </row>
    <row r="1796" spans="2:13" ht="21" customHeight="1" outlineLevel="1">
      <c r="B1796" s="73"/>
      <c r="C1796" s="481"/>
      <c r="D1796" s="481"/>
      <c r="E1796" s="481"/>
      <c r="F1796" s="481"/>
      <c r="G1796" s="481"/>
      <c r="H1796" s="481"/>
      <c r="I1796" s="481"/>
      <c r="J1796" s="481"/>
      <c r="K1796" s="481"/>
      <c r="L1796" s="73"/>
      <c r="M1796" s="73"/>
    </row>
    <row r="1797" spans="2:13" ht="21" customHeight="1" outlineLevel="1">
      <c r="B1797" s="73"/>
      <c r="C1797" s="481"/>
      <c r="D1797" s="481"/>
      <c r="E1797" s="481"/>
      <c r="F1797" s="481"/>
      <c r="G1797" s="481"/>
      <c r="H1797" s="481"/>
      <c r="I1797" s="481"/>
      <c r="J1797" s="481"/>
      <c r="K1797" s="481"/>
      <c r="L1797" s="73"/>
      <c r="M1797" s="73"/>
    </row>
    <row r="1798" spans="2:13" ht="21" customHeight="1" outlineLevel="1">
      <c r="B1798" s="73"/>
      <c r="C1798" s="481"/>
      <c r="D1798" s="481"/>
      <c r="E1798" s="481"/>
      <c r="F1798" s="481"/>
      <c r="G1798" s="481"/>
      <c r="H1798" s="481"/>
      <c r="I1798" s="481"/>
      <c r="J1798" s="481"/>
      <c r="K1798" s="481"/>
      <c r="L1798" s="73"/>
      <c r="M1798" s="73"/>
    </row>
    <row r="1799" spans="2:13" ht="21" customHeight="1" outlineLevel="1">
      <c r="B1799" s="73"/>
      <c r="C1799" s="481"/>
      <c r="D1799" s="481"/>
      <c r="E1799" s="481"/>
      <c r="F1799" s="481"/>
      <c r="G1799" s="481"/>
      <c r="H1799" s="481"/>
      <c r="I1799" s="481"/>
      <c r="J1799" s="481"/>
      <c r="K1799" s="481"/>
      <c r="L1799" s="73"/>
      <c r="M1799" s="73"/>
    </row>
    <row r="1800" spans="2:13" ht="21" customHeight="1" outlineLevel="1">
      <c r="B1800" s="73"/>
      <c r="C1800" s="481"/>
      <c r="D1800" s="481"/>
      <c r="E1800" s="481"/>
      <c r="F1800" s="481"/>
      <c r="G1800" s="481"/>
      <c r="H1800" s="481"/>
      <c r="I1800" s="481"/>
      <c r="J1800" s="481"/>
      <c r="K1800" s="481"/>
      <c r="L1800" s="73"/>
      <c r="M1800" s="73"/>
    </row>
    <row r="1801" spans="2:13" ht="21" customHeight="1" outlineLevel="1">
      <c r="B1801" s="73"/>
      <c r="C1801" s="481"/>
      <c r="D1801" s="481"/>
      <c r="E1801" s="481"/>
      <c r="F1801" s="481"/>
      <c r="G1801" s="481"/>
      <c r="H1801" s="481"/>
      <c r="I1801" s="481"/>
      <c r="J1801" s="481"/>
      <c r="K1801" s="481"/>
      <c r="L1801" s="73"/>
      <c r="M1801" s="73"/>
    </row>
    <row r="1802" spans="2:13" ht="21" customHeight="1" outlineLevel="1">
      <c r="B1802" s="73"/>
      <c r="C1802" s="481"/>
      <c r="D1802" s="481"/>
      <c r="E1802" s="481"/>
      <c r="F1802" s="481"/>
      <c r="G1802" s="481"/>
      <c r="H1802" s="481"/>
      <c r="I1802" s="481"/>
      <c r="J1802" s="481"/>
      <c r="K1802" s="481"/>
      <c r="L1802" s="73"/>
      <c r="M1802" s="73"/>
    </row>
    <row r="1803" spans="2:13" ht="21" customHeight="1" outlineLevel="1">
      <c r="B1803" s="73"/>
      <c r="C1803" s="481"/>
      <c r="D1803" s="481"/>
      <c r="E1803" s="481"/>
      <c r="F1803" s="481"/>
      <c r="G1803" s="481"/>
      <c r="H1803" s="481"/>
      <c r="I1803" s="481"/>
      <c r="J1803" s="481"/>
      <c r="K1803" s="481"/>
      <c r="L1803" s="73"/>
      <c r="M1803" s="73"/>
    </row>
    <row r="1804" spans="2:13" ht="21" customHeight="1" outlineLevel="1">
      <c r="B1804" s="73"/>
      <c r="C1804" s="481"/>
      <c r="D1804" s="481"/>
      <c r="E1804" s="481"/>
      <c r="F1804" s="481"/>
      <c r="G1804" s="481"/>
      <c r="H1804" s="481"/>
      <c r="I1804" s="481"/>
      <c r="J1804" s="481"/>
      <c r="K1804" s="481"/>
      <c r="L1804" s="73"/>
      <c r="M1804" s="73"/>
    </row>
    <row r="1805" spans="2:13" ht="21" customHeight="1" outlineLevel="1">
      <c r="B1805" s="73"/>
      <c r="C1805" s="481"/>
      <c r="D1805" s="481"/>
      <c r="E1805" s="481"/>
      <c r="F1805" s="481"/>
      <c r="G1805" s="481"/>
      <c r="H1805" s="481"/>
      <c r="I1805" s="481"/>
      <c r="J1805" s="481"/>
      <c r="K1805" s="481"/>
      <c r="L1805" s="73"/>
      <c r="M1805" s="73"/>
    </row>
    <row r="1806" spans="2:13" ht="21" customHeight="1" outlineLevel="1">
      <c r="B1806" s="73"/>
      <c r="C1806" s="481"/>
      <c r="D1806" s="481"/>
      <c r="E1806" s="481"/>
      <c r="F1806" s="481"/>
      <c r="G1806" s="481"/>
      <c r="H1806" s="481"/>
      <c r="I1806" s="481"/>
      <c r="J1806" s="481"/>
      <c r="K1806" s="481"/>
      <c r="L1806" s="73"/>
      <c r="M1806" s="73"/>
    </row>
    <row r="1807" spans="2:13" ht="21" customHeight="1" outlineLevel="1">
      <c r="B1807" s="73"/>
      <c r="C1807" s="481"/>
      <c r="D1807" s="481"/>
      <c r="E1807" s="481"/>
      <c r="F1807" s="481"/>
      <c r="G1807" s="481"/>
      <c r="H1807" s="481"/>
      <c r="I1807" s="481"/>
      <c r="J1807" s="481"/>
      <c r="K1807" s="481"/>
      <c r="L1807" s="73"/>
      <c r="M1807" s="73"/>
    </row>
    <row r="1808" spans="2:13" ht="21" customHeight="1" outlineLevel="1">
      <c r="B1808" s="73"/>
      <c r="C1808" s="134"/>
      <c r="D1808" s="73"/>
      <c r="E1808" s="134"/>
      <c r="F1808" s="73"/>
      <c r="G1808" s="73"/>
      <c r="H1808" s="73"/>
      <c r="I1808" s="135"/>
      <c r="J1808" s="136"/>
      <c r="K1808" s="137"/>
      <c r="L1808" s="73"/>
      <c r="M1808" s="73"/>
    </row>
    <row r="1809" spans="2:13" ht="20.25" customHeight="1">
      <c r="B1809" s="73"/>
      <c r="C1809" s="134"/>
      <c r="D1809" s="73"/>
      <c r="E1809" s="134"/>
      <c r="F1809" s="73"/>
      <c r="G1809" s="73"/>
      <c r="H1809" s="73"/>
      <c r="I1809" s="135"/>
      <c r="J1809" s="136"/>
      <c r="K1809" s="137"/>
      <c r="L1809" s="73"/>
      <c r="M1809" s="73"/>
    </row>
    <row r="1810" spans="2:13" ht="24" customHeight="1">
      <c r="B1810" s="73"/>
      <c r="C1810" s="84" t="s">
        <v>134</v>
      </c>
      <c r="D1810" s="81"/>
      <c r="E1810" s="151" t="s">
        <v>135</v>
      </c>
      <c r="F1810" s="73"/>
      <c r="G1810" s="85" t="s">
        <v>497</v>
      </c>
      <c r="H1810" s="73"/>
      <c r="J1810" s="73"/>
      <c r="K1810" s="73"/>
      <c r="L1810" s="73"/>
      <c r="M1810" s="73"/>
    </row>
    <row r="1811" spans="2:13" ht="21" customHeight="1" outlineLevel="1">
      <c r="B1811" s="73"/>
      <c r="C1811" s="83"/>
      <c r="D1811" s="73"/>
      <c r="E1811" s="83"/>
      <c r="F1811" s="73"/>
      <c r="G1811" s="73"/>
      <c r="H1811" s="73"/>
      <c r="I1811" s="73"/>
      <c r="J1811" s="73"/>
      <c r="K1811" s="73"/>
      <c r="L1811" s="73"/>
      <c r="M1811" s="73"/>
    </row>
    <row r="1812" spans="2:13" ht="21.75" customHeight="1" outlineLevel="1">
      <c r="B1812" s="73"/>
      <c r="C1812" s="86" t="s">
        <v>431</v>
      </c>
      <c r="D1812" s="73"/>
      <c r="E1812" s="87"/>
      <c r="F1812" s="73"/>
      <c r="G1812" s="73"/>
      <c r="H1812" s="73"/>
      <c r="I1812" s="73"/>
      <c r="J1812" s="73"/>
      <c r="K1812" s="73"/>
      <c r="L1812" s="73"/>
      <c r="M1812" s="73"/>
    </row>
    <row r="1813" spans="2:13" ht="21" customHeight="1" outlineLevel="1">
      <c r="B1813" s="73"/>
      <c r="C1813" s="88"/>
      <c r="D1813" s="73"/>
      <c r="E1813" s="87"/>
      <c r="F1813" s="73"/>
      <c r="G1813" s="73"/>
      <c r="H1813" s="73"/>
      <c r="I1813" s="73"/>
      <c r="J1813" s="73"/>
      <c r="K1813" s="73"/>
      <c r="L1813" s="73"/>
      <c r="M1813" s="73"/>
    </row>
    <row r="1814" spans="2:13" ht="21" customHeight="1" outlineLevel="1">
      <c r="B1814" s="73"/>
      <c r="C1814" s="89"/>
      <c r="D1814" s="73"/>
      <c r="E1814" s="89"/>
      <c r="F1814" s="73"/>
      <c r="G1814" s="73"/>
      <c r="H1814" s="73"/>
      <c r="I1814" s="73"/>
      <c r="J1814" s="73"/>
      <c r="K1814" s="73"/>
      <c r="L1814" s="73"/>
      <c r="M1814" s="73"/>
    </row>
    <row r="1815" spans="2:13" outlineLevel="1">
      <c r="B1815" s="73"/>
      <c r="C1815" s="90" t="s">
        <v>36</v>
      </c>
      <c r="D1815" s="89"/>
      <c r="E1815" s="90" t="s">
        <v>432</v>
      </c>
      <c r="F1815" s="89"/>
      <c r="G1815" s="91" t="s">
        <v>433</v>
      </c>
      <c r="H1815" s="73"/>
      <c r="I1815" s="90" t="s">
        <v>434</v>
      </c>
      <c r="J1815" s="73"/>
      <c r="K1815" s="73"/>
      <c r="L1815" s="89"/>
      <c r="M1815" s="73"/>
    </row>
    <row r="1816" spans="2:13" ht="36.75" customHeight="1" outlineLevel="1">
      <c r="B1816" s="73"/>
      <c r="C1816" s="92" t="s">
        <v>556</v>
      </c>
      <c r="D1816" s="73"/>
      <c r="E1816" s="93" t="s">
        <v>592</v>
      </c>
      <c r="F1816" s="73"/>
      <c r="G1816" s="94"/>
      <c r="H1816" s="73"/>
      <c r="I1816" s="92" t="s">
        <v>542</v>
      </c>
      <c r="J1816" s="73"/>
      <c r="K1816" s="73"/>
      <c r="L1816" s="73"/>
      <c r="M1816" s="73"/>
    </row>
    <row r="1817" spans="2:13" ht="21" customHeight="1" outlineLevel="1">
      <c r="B1817" s="73"/>
      <c r="C1817" s="89"/>
      <c r="D1817" s="73"/>
      <c r="E1817" s="73"/>
      <c r="F1817" s="73"/>
      <c r="G1817" s="73"/>
      <c r="H1817" s="73"/>
      <c r="I1817" s="73"/>
      <c r="J1817" s="73"/>
      <c r="K1817" s="73"/>
      <c r="L1817" s="73"/>
      <c r="M1817" s="73"/>
    </row>
    <row r="1818" spans="2:13" ht="36" outlineLevel="1">
      <c r="B1818" s="73"/>
      <c r="C1818" s="95" t="s">
        <v>439</v>
      </c>
      <c r="D1818" s="89"/>
      <c r="E1818" s="95" t="s">
        <v>440</v>
      </c>
      <c r="F1818" s="89"/>
      <c r="G1818" s="95" t="s">
        <v>441</v>
      </c>
      <c r="H1818" s="73"/>
      <c r="I1818" s="95" t="s">
        <v>442</v>
      </c>
      <c r="J1818" s="89"/>
      <c r="K1818" s="73"/>
      <c r="L1818" s="73"/>
      <c r="M1818" s="73"/>
    </row>
    <row r="1819" spans="2:13" ht="36.75" customHeight="1" outlineLevel="1">
      <c r="B1819" s="73"/>
      <c r="C1819" s="94"/>
      <c r="D1819" s="89"/>
      <c r="E1819" s="94"/>
      <c r="F1819" s="89"/>
      <c r="G1819" s="94"/>
      <c r="H1819" s="73"/>
      <c r="I1819" s="150"/>
      <c r="J1819" s="89"/>
      <c r="K1819" s="73"/>
      <c r="L1819" s="73"/>
      <c r="M1819" s="73"/>
    </row>
    <row r="1820" spans="2:13" ht="21" customHeight="1" outlineLevel="1">
      <c r="B1820" s="73"/>
      <c r="C1820" s="89"/>
      <c r="D1820" s="89"/>
      <c r="E1820" s="89"/>
      <c r="F1820" s="89"/>
      <c r="G1820" s="73"/>
      <c r="H1820" s="73"/>
      <c r="I1820" s="73"/>
      <c r="J1820" s="89"/>
      <c r="K1820" s="73"/>
      <c r="L1820" s="73"/>
      <c r="M1820" s="73"/>
    </row>
    <row r="1821" spans="2:13" ht="21.75" customHeight="1" outlineLevel="1">
      <c r="B1821" s="73"/>
      <c r="C1821" s="86" t="s">
        <v>445</v>
      </c>
      <c r="D1821" s="73"/>
      <c r="E1821" s="98"/>
      <c r="F1821" s="99"/>
      <c r="G1821" s="99"/>
      <c r="H1821" s="99"/>
      <c r="I1821" s="99"/>
      <c r="J1821" s="99"/>
      <c r="K1821" s="99"/>
      <c r="L1821" s="73"/>
      <c r="M1821" s="73"/>
    </row>
    <row r="1822" spans="2:13" ht="21" customHeight="1" outlineLevel="1">
      <c r="B1822" s="73"/>
      <c r="C1822" s="73"/>
      <c r="D1822" s="73"/>
      <c r="E1822" s="100"/>
      <c r="F1822" s="101"/>
      <c r="G1822" s="100"/>
      <c r="H1822" s="101"/>
      <c r="I1822" s="100"/>
      <c r="J1822" s="102"/>
      <c r="K1822" s="100"/>
      <c r="L1822" s="73"/>
      <c r="M1822" s="73"/>
    </row>
    <row r="1823" spans="2:13" ht="21" customHeight="1" outlineLevel="1">
      <c r="B1823" s="73"/>
      <c r="C1823" s="73"/>
      <c r="D1823" s="73"/>
      <c r="E1823" s="100">
        <v>2024</v>
      </c>
      <c r="F1823" s="101"/>
      <c r="G1823" s="100">
        <v>2025</v>
      </c>
      <c r="H1823" s="101"/>
      <c r="I1823" s="100">
        <v>2026</v>
      </c>
      <c r="J1823" s="102"/>
      <c r="K1823" s="100" t="s">
        <v>446</v>
      </c>
      <c r="L1823" s="73"/>
      <c r="M1823" s="73"/>
    </row>
    <row r="1824" spans="2:13" outlineLevel="1">
      <c r="B1824" s="73"/>
      <c r="C1824" s="95" t="s">
        <v>447</v>
      </c>
      <c r="D1824" s="103"/>
      <c r="E1824" s="104">
        <f>E1825+E1826</f>
        <v>0</v>
      </c>
      <c r="F1824" s="103"/>
      <c r="G1824" s="104">
        <f>G1825+G1826</f>
        <v>0</v>
      </c>
      <c r="H1824" s="73"/>
      <c r="I1824" s="104">
        <f>I1825+I1826</f>
        <v>0</v>
      </c>
      <c r="J1824" s="103"/>
      <c r="K1824" s="104">
        <f>K1825+K1826</f>
        <v>0</v>
      </c>
      <c r="L1824" s="103"/>
      <c r="M1824" s="73"/>
    </row>
    <row r="1825" spans="2:13" ht="21" customHeight="1" outlineLevel="1">
      <c r="B1825" s="73"/>
      <c r="C1825" s="90" t="s">
        <v>448</v>
      </c>
      <c r="D1825" s="103"/>
      <c r="E1825" s="105">
        <v>0</v>
      </c>
      <c r="F1825" s="106"/>
      <c r="G1825" s="105">
        <v>0</v>
      </c>
      <c r="H1825" s="73"/>
      <c r="I1825" s="105">
        <v>0</v>
      </c>
      <c r="J1825" s="103"/>
      <c r="K1825" s="107">
        <f>E1825+G1825+I1825</f>
        <v>0</v>
      </c>
      <c r="L1825" s="103"/>
      <c r="M1825" s="73"/>
    </row>
    <row r="1826" spans="2:13" ht="21.75" customHeight="1" outlineLevel="1">
      <c r="B1826" s="73"/>
      <c r="C1826" s="90" t="s">
        <v>449</v>
      </c>
      <c r="D1826" s="103"/>
      <c r="E1826" s="105">
        <v>0</v>
      </c>
      <c r="F1826" s="106"/>
      <c r="G1826" s="105">
        <v>0</v>
      </c>
      <c r="H1826" s="73"/>
      <c r="I1826" s="105">
        <v>0</v>
      </c>
      <c r="J1826" s="103"/>
      <c r="K1826" s="107">
        <f>E1826+G1826+I1826</f>
        <v>0</v>
      </c>
      <c r="L1826" s="103"/>
      <c r="M1826" s="73"/>
    </row>
    <row r="1827" spans="2:13" outlineLevel="1">
      <c r="B1827" s="73"/>
      <c r="C1827" s="95" t="s">
        <v>450</v>
      </c>
      <c r="D1827" s="103"/>
      <c r="E1827" s="104">
        <f>E1828+E1829</f>
        <v>0</v>
      </c>
      <c r="F1827" s="103"/>
      <c r="G1827" s="104">
        <f>G1828+G1829</f>
        <v>0</v>
      </c>
      <c r="H1827" s="73"/>
      <c r="I1827" s="104">
        <f>I1828+I1829</f>
        <v>0</v>
      </c>
      <c r="J1827" s="103"/>
      <c r="K1827" s="104">
        <f>K1828+K1829</f>
        <v>0</v>
      </c>
      <c r="L1827" s="103"/>
      <c r="M1827" s="73"/>
    </row>
    <row r="1828" spans="2:13" ht="21" customHeight="1" outlineLevel="1">
      <c r="B1828" s="73"/>
      <c r="C1828" s="90" t="s">
        <v>451</v>
      </c>
      <c r="D1828" s="103"/>
      <c r="E1828" s="105">
        <v>0</v>
      </c>
      <c r="F1828" s="106"/>
      <c r="G1828" s="105">
        <v>0</v>
      </c>
      <c r="H1828" s="73"/>
      <c r="I1828" s="105">
        <v>0</v>
      </c>
      <c r="J1828" s="103"/>
      <c r="K1828" s="107">
        <f>E1828+G1828+I1828</f>
        <v>0</v>
      </c>
      <c r="L1828" s="103"/>
      <c r="M1828" s="73"/>
    </row>
    <row r="1829" spans="2:13" ht="21" customHeight="1" outlineLevel="1">
      <c r="B1829" s="73"/>
      <c r="C1829" s="90" t="s">
        <v>452</v>
      </c>
      <c r="D1829" s="103"/>
      <c r="E1829" s="105">
        <v>0</v>
      </c>
      <c r="F1829" s="106"/>
      <c r="G1829" s="105">
        <v>0</v>
      </c>
      <c r="H1829" s="73"/>
      <c r="I1829" s="105">
        <v>0</v>
      </c>
      <c r="J1829" s="103"/>
      <c r="K1829" s="107">
        <f>E1829+G1829+I1829</f>
        <v>0</v>
      </c>
      <c r="L1829" s="103"/>
      <c r="M1829" s="73"/>
    </row>
    <row r="1830" spans="2:13" ht="21" customHeight="1" outlineLevel="1">
      <c r="B1830" s="73"/>
      <c r="C1830" s="95" t="s">
        <v>453</v>
      </c>
      <c r="D1830" s="103"/>
      <c r="E1830" s="104">
        <f>E1831+E1832</f>
        <v>0</v>
      </c>
      <c r="F1830" s="103"/>
      <c r="G1830" s="104">
        <f>G1831+G1832</f>
        <v>0</v>
      </c>
      <c r="H1830" s="73"/>
      <c r="I1830" s="104">
        <f>I1831+I1832</f>
        <v>0</v>
      </c>
      <c r="J1830" s="103"/>
      <c r="K1830" s="104">
        <f>K1831+K1832</f>
        <v>0</v>
      </c>
      <c r="L1830" s="103"/>
      <c r="M1830" s="73"/>
    </row>
    <row r="1831" spans="2:13" ht="21" customHeight="1" outlineLevel="1">
      <c r="B1831" s="73"/>
      <c r="C1831" s="90" t="s">
        <v>454</v>
      </c>
      <c r="D1831" s="103"/>
      <c r="E1831" s="105">
        <v>0</v>
      </c>
      <c r="F1831" s="106"/>
      <c r="G1831" s="105">
        <v>0</v>
      </c>
      <c r="H1831" s="73"/>
      <c r="I1831" s="105">
        <v>0</v>
      </c>
      <c r="J1831" s="103"/>
      <c r="K1831" s="107">
        <f>E1831+G1831+I1831</f>
        <v>0</v>
      </c>
      <c r="L1831" s="103"/>
      <c r="M1831" s="73"/>
    </row>
    <row r="1832" spans="2:13" ht="21" customHeight="1" outlineLevel="1">
      <c r="B1832" s="73"/>
      <c r="C1832" s="90" t="s">
        <v>455</v>
      </c>
      <c r="D1832" s="103"/>
      <c r="E1832" s="105">
        <v>0</v>
      </c>
      <c r="F1832" s="106"/>
      <c r="G1832" s="105">
        <v>0</v>
      </c>
      <c r="H1832" s="73"/>
      <c r="I1832" s="105">
        <v>0</v>
      </c>
      <c r="J1832" s="103"/>
      <c r="K1832" s="107">
        <f>E1832+G1832+I1832</f>
        <v>0</v>
      </c>
      <c r="L1832" s="103"/>
      <c r="M1832" s="73"/>
    </row>
    <row r="1833" spans="2:13" ht="21" customHeight="1" outlineLevel="1">
      <c r="B1833" s="73"/>
      <c r="C1833" s="95" t="s">
        <v>456</v>
      </c>
      <c r="D1833" s="103"/>
      <c r="E1833" s="104">
        <f>E1834+E1835</f>
        <v>0</v>
      </c>
      <c r="F1833" s="103"/>
      <c r="G1833" s="104">
        <f>G1834+G1835</f>
        <v>0</v>
      </c>
      <c r="H1833" s="73"/>
      <c r="I1833" s="104">
        <f>I1834+I1835</f>
        <v>0</v>
      </c>
      <c r="J1833" s="103"/>
      <c r="K1833" s="104">
        <f>K1834+K1835</f>
        <v>0</v>
      </c>
      <c r="L1833" s="103"/>
      <c r="M1833" s="73"/>
    </row>
    <row r="1834" spans="2:13" ht="21" customHeight="1" outlineLevel="1">
      <c r="B1834" s="73"/>
      <c r="C1834" s="90" t="s">
        <v>457</v>
      </c>
      <c r="D1834" s="103"/>
      <c r="E1834" s="105">
        <v>0</v>
      </c>
      <c r="F1834" s="106"/>
      <c r="G1834" s="105">
        <v>0</v>
      </c>
      <c r="H1834" s="73"/>
      <c r="I1834" s="105">
        <v>0</v>
      </c>
      <c r="J1834" s="103"/>
      <c r="K1834" s="107">
        <f>E1834+G1834+I1834</f>
        <v>0</v>
      </c>
      <c r="L1834" s="103"/>
      <c r="M1834" s="73"/>
    </row>
    <row r="1835" spans="2:13" ht="21" customHeight="1" outlineLevel="1">
      <c r="B1835" s="73"/>
      <c r="C1835" s="90" t="s">
        <v>458</v>
      </c>
      <c r="D1835" s="103"/>
      <c r="E1835" s="105">
        <v>0</v>
      </c>
      <c r="F1835" s="106"/>
      <c r="G1835" s="105">
        <v>0</v>
      </c>
      <c r="H1835" s="73"/>
      <c r="I1835" s="105">
        <v>0</v>
      </c>
      <c r="J1835" s="103"/>
      <c r="K1835" s="107">
        <f>E1835+G1835+I1835</f>
        <v>0</v>
      </c>
      <c r="L1835" s="103"/>
      <c r="M1835" s="73"/>
    </row>
    <row r="1836" spans="2:13" ht="21" customHeight="1" outlineLevel="1">
      <c r="B1836" s="73"/>
      <c r="C1836" s="90" t="s">
        <v>459</v>
      </c>
      <c r="D1836" s="103"/>
      <c r="E1836" s="108">
        <f>E1824+E1827+E1830+E1833</f>
        <v>0</v>
      </c>
      <c r="F1836" s="103"/>
      <c r="G1836" s="108">
        <f>G1824+G1827+G1830+G1833</f>
        <v>0</v>
      </c>
      <c r="H1836" s="73"/>
      <c r="I1836" s="108">
        <f>I1824+I1827+I1830+I1833</f>
        <v>0</v>
      </c>
      <c r="J1836" s="103"/>
      <c r="K1836" s="108">
        <f>E1836+G1836+I1836</f>
        <v>0</v>
      </c>
      <c r="L1836" s="103"/>
      <c r="M1836" s="73"/>
    </row>
    <row r="1837" spans="2:13" ht="21" customHeight="1" outlineLevel="1">
      <c r="B1837" s="73"/>
      <c r="C1837" s="109"/>
      <c r="D1837" s="103"/>
      <c r="E1837" s="109"/>
      <c r="F1837" s="109"/>
      <c r="G1837" s="109"/>
      <c r="H1837" s="109"/>
      <c r="I1837" s="109"/>
      <c r="J1837" s="109"/>
      <c r="K1837" s="109"/>
      <c r="L1837" s="103"/>
      <c r="M1837" s="73"/>
    </row>
    <row r="1838" spans="2:13" ht="21" customHeight="1" outlineLevel="1">
      <c r="B1838" s="73"/>
      <c r="C1838" s="103"/>
      <c r="D1838" s="89"/>
      <c r="E1838" s="103"/>
      <c r="F1838" s="89"/>
      <c r="G1838" s="73"/>
      <c r="H1838" s="73"/>
      <c r="I1838" s="73"/>
      <c r="J1838" s="89"/>
      <c r="K1838" s="73"/>
      <c r="L1838" s="89"/>
      <c r="M1838" s="73"/>
    </row>
    <row r="1839" spans="2:13" ht="21" customHeight="1" outlineLevel="1">
      <c r="B1839" s="73"/>
      <c r="C1839" s="86" t="s">
        <v>460</v>
      </c>
      <c r="D1839" s="73"/>
      <c r="E1839" s="99"/>
      <c r="F1839" s="99"/>
      <c r="G1839" s="99"/>
      <c r="H1839" s="99"/>
      <c r="I1839" s="99"/>
      <c r="J1839" s="99"/>
      <c r="K1839" s="99"/>
      <c r="L1839" s="89"/>
      <c r="M1839" s="73"/>
    </row>
    <row r="1840" spans="2:13" ht="21" customHeight="1" outlineLevel="1">
      <c r="B1840" s="73"/>
      <c r="C1840" s="73"/>
      <c r="D1840" s="73"/>
      <c r="E1840" s="100"/>
      <c r="F1840" s="101"/>
      <c r="G1840" s="100"/>
      <c r="H1840" s="101"/>
      <c r="I1840" s="100"/>
      <c r="J1840" s="102"/>
      <c r="K1840" s="100"/>
      <c r="L1840" s="89"/>
      <c r="M1840" s="73"/>
    </row>
    <row r="1841" spans="2:13" ht="21" customHeight="1" outlineLevel="1">
      <c r="B1841" s="73"/>
      <c r="C1841" s="73"/>
      <c r="D1841" s="73"/>
      <c r="E1841" s="100">
        <v>2024</v>
      </c>
      <c r="F1841" s="101"/>
      <c r="G1841" s="100">
        <v>2025</v>
      </c>
      <c r="H1841" s="101"/>
      <c r="I1841" s="100">
        <v>2026</v>
      </c>
      <c r="J1841" s="102"/>
      <c r="K1841" s="100" t="s">
        <v>407</v>
      </c>
      <c r="L1841" s="89"/>
      <c r="M1841" s="73"/>
    </row>
    <row r="1842" spans="2:13" ht="21" customHeight="1" outlineLevel="1">
      <c r="B1842" s="73"/>
      <c r="C1842" s="95" t="s">
        <v>461</v>
      </c>
      <c r="D1842" s="103"/>
      <c r="E1842" s="110">
        <v>0</v>
      </c>
      <c r="F1842" s="111"/>
      <c r="G1842" s="110">
        <v>0</v>
      </c>
      <c r="H1842" s="112"/>
      <c r="I1842" s="110">
        <v>0</v>
      </c>
      <c r="J1842" s="111"/>
      <c r="K1842" s="113">
        <f t="shared" ref="K1842:K1860" si="28">E1842+G1842+I1842</f>
        <v>0</v>
      </c>
      <c r="L1842" s="89"/>
      <c r="M1842" s="73"/>
    </row>
    <row r="1843" spans="2:13" ht="21" customHeight="1" outlineLevel="1">
      <c r="B1843" s="73"/>
      <c r="C1843" s="90" t="s">
        <v>462</v>
      </c>
      <c r="D1843" s="103"/>
      <c r="E1843" s="110">
        <v>0</v>
      </c>
      <c r="F1843" s="114"/>
      <c r="G1843" s="110">
        <v>0</v>
      </c>
      <c r="H1843" s="112"/>
      <c r="I1843" s="110">
        <v>0</v>
      </c>
      <c r="J1843" s="111"/>
      <c r="K1843" s="113">
        <f t="shared" si="28"/>
        <v>0</v>
      </c>
      <c r="L1843" s="89"/>
      <c r="M1843" s="73"/>
    </row>
    <row r="1844" spans="2:13" ht="21" customHeight="1" outlineLevel="1">
      <c r="B1844" s="73"/>
      <c r="C1844" s="90" t="s">
        <v>463</v>
      </c>
      <c r="D1844" s="103"/>
      <c r="E1844" s="110">
        <v>0</v>
      </c>
      <c r="F1844" s="111"/>
      <c r="G1844" s="110">
        <v>0</v>
      </c>
      <c r="H1844" s="112"/>
      <c r="I1844" s="110">
        <v>0</v>
      </c>
      <c r="J1844" s="111"/>
      <c r="K1844" s="113">
        <f t="shared" si="28"/>
        <v>0</v>
      </c>
      <c r="L1844" s="89"/>
      <c r="M1844" s="73"/>
    </row>
    <row r="1845" spans="2:13" ht="21.75" customHeight="1" outlineLevel="1">
      <c r="B1845" s="73"/>
      <c r="C1845" s="90" t="s">
        <v>464</v>
      </c>
      <c r="D1845" s="103"/>
      <c r="E1845" s="110">
        <v>0</v>
      </c>
      <c r="F1845" s="114"/>
      <c r="G1845" s="110">
        <v>0</v>
      </c>
      <c r="H1845" s="112"/>
      <c r="I1845" s="110">
        <v>0</v>
      </c>
      <c r="J1845" s="111"/>
      <c r="K1845" s="113">
        <f t="shared" si="28"/>
        <v>0</v>
      </c>
      <c r="L1845" s="73"/>
      <c r="M1845" s="73"/>
    </row>
    <row r="1846" spans="2:13" ht="21.75" customHeight="1" outlineLevel="1">
      <c r="B1846" s="73"/>
      <c r="C1846" s="90" t="s">
        <v>465</v>
      </c>
      <c r="D1846" s="103"/>
      <c r="E1846" s="110">
        <v>0</v>
      </c>
      <c r="F1846" s="114"/>
      <c r="G1846" s="110">
        <v>0</v>
      </c>
      <c r="H1846" s="112"/>
      <c r="I1846" s="110">
        <v>0</v>
      </c>
      <c r="J1846" s="111"/>
      <c r="K1846" s="113">
        <f t="shared" si="28"/>
        <v>0</v>
      </c>
      <c r="L1846" s="73"/>
      <c r="M1846" s="73"/>
    </row>
    <row r="1847" spans="2:13" ht="21" customHeight="1" outlineLevel="1">
      <c r="B1847" s="73"/>
      <c r="C1847" s="90" t="s">
        <v>466</v>
      </c>
      <c r="D1847" s="103"/>
      <c r="E1847" s="110">
        <v>0</v>
      </c>
      <c r="F1847" s="111"/>
      <c r="G1847" s="110">
        <v>0</v>
      </c>
      <c r="H1847" s="112"/>
      <c r="I1847" s="110">
        <v>0</v>
      </c>
      <c r="J1847" s="111"/>
      <c r="K1847" s="113">
        <f t="shared" si="28"/>
        <v>0</v>
      </c>
      <c r="L1847" s="73"/>
      <c r="M1847" s="73"/>
    </row>
    <row r="1848" spans="2:13" ht="21.75" customHeight="1" outlineLevel="1">
      <c r="B1848" s="73"/>
      <c r="C1848" s="90" t="s">
        <v>467</v>
      </c>
      <c r="D1848" s="103"/>
      <c r="E1848" s="110">
        <v>0</v>
      </c>
      <c r="F1848" s="114"/>
      <c r="G1848" s="110">
        <v>0</v>
      </c>
      <c r="H1848" s="112"/>
      <c r="I1848" s="110">
        <v>0</v>
      </c>
      <c r="J1848" s="111"/>
      <c r="K1848" s="113">
        <f t="shared" si="28"/>
        <v>0</v>
      </c>
      <c r="L1848" s="73"/>
      <c r="M1848" s="73"/>
    </row>
    <row r="1849" spans="2:13" ht="21.75" customHeight="1" outlineLevel="1">
      <c r="B1849" s="73"/>
      <c r="C1849" s="90" t="s">
        <v>468</v>
      </c>
      <c r="D1849" s="103"/>
      <c r="E1849" s="110">
        <v>0</v>
      </c>
      <c r="F1849" s="114"/>
      <c r="G1849" s="110">
        <v>0</v>
      </c>
      <c r="H1849" s="112"/>
      <c r="I1849" s="110">
        <v>0</v>
      </c>
      <c r="J1849" s="111"/>
      <c r="K1849" s="113">
        <f t="shared" si="28"/>
        <v>0</v>
      </c>
      <c r="L1849" s="73"/>
      <c r="M1849" s="73"/>
    </row>
    <row r="1850" spans="2:13" ht="21.75" customHeight="1" outlineLevel="1">
      <c r="B1850" s="73"/>
      <c r="C1850" s="90" t="s">
        <v>469</v>
      </c>
      <c r="D1850" s="103"/>
      <c r="E1850" s="110">
        <v>0</v>
      </c>
      <c r="F1850" s="114"/>
      <c r="G1850" s="110">
        <v>0</v>
      </c>
      <c r="H1850" s="112"/>
      <c r="I1850" s="110">
        <v>0</v>
      </c>
      <c r="J1850" s="111"/>
      <c r="K1850" s="113">
        <f t="shared" si="28"/>
        <v>0</v>
      </c>
      <c r="L1850" s="73"/>
      <c r="M1850" s="73"/>
    </row>
    <row r="1851" spans="2:13" ht="21" customHeight="1" outlineLevel="1">
      <c r="B1851" s="73"/>
      <c r="C1851" s="115" t="s">
        <v>470</v>
      </c>
      <c r="D1851" s="103"/>
      <c r="E1851" s="110">
        <v>0</v>
      </c>
      <c r="F1851" s="114"/>
      <c r="G1851" s="110">
        <v>0</v>
      </c>
      <c r="H1851" s="112"/>
      <c r="I1851" s="110">
        <v>0</v>
      </c>
      <c r="J1851" s="111"/>
      <c r="K1851" s="113">
        <f t="shared" si="28"/>
        <v>0</v>
      </c>
      <c r="L1851" s="116"/>
      <c r="M1851" s="73"/>
    </row>
    <row r="1852" spans="2:13" ht="21" customHeight="1" outlineLevel="1">
      <c r="B1852" s="73"/>
      <c r="C1852" s="115" t="s">
        <v>471</v>
      </c>
      <c r="D1852" s="103"/>
      <c r="E1852" s="110">
        <v>0</v>
      </c>
      <c r="F1852" s="114"/>
      <c r="G1852" s="110">
        <v>0</v>
      </c>
      <c r="H1852" s="112"/>
      <c r="I1852" s="110">
        <v>0</v>
      </c>
      <c r="J1852" s="111"/>
      <c r="K1852" s="113">
        <f t="shared" si="28"/>
        <v>0</v>
      </c>
      <c r="L1852" s="116"/>
      <c r="M1852" s="73"/>
    </row>
    <row r="1853" spans="2:13" ht="21" customHeight="1" outlineLevel="1">
      <c r="B1853" s="73"/>
      <c r="C1853" s="115" t="s">
        <v>472</v>
      </c>
      <c r="D1853" s="103"/>
      <c r="E1853" s="110">
        <v>0</v>
      </c>
      <c r="F1853" s="114"/>
      <c r="G1853" s="110">
        <v>0</v>
      </c>
      <c r="H1853" s="112"/>
      <c r="I1853" s="110">
        <v>0</v>
      </c>
      <c r="J1853" s="111"/>
      <c r="K1853" s="113">
        <f t="shared" si="28"/>
        <v>0</v>
      </c>
      <c r="L1853" s="116"/>
      <c r="M1853" s="73"/>
    </row>
    <row r="1854" spans="2:13" ht="21" customHeight="1" outlineLevel="1">
      <c r="B1854" s="73"/>
      <c r="C1854" s="115" t="s">
        <v>473</v>
      </c>
      <c r="D1854" s="103"/>
      <c r="E1854" s="110">
        <v>0</v>
      </c>
      <c r="F1854" s="114"/>
      <c r="G1854" s="110">
        <v>0</v>
      </c>
      <c r="H1854" s="112"/>
      <c r="I1854" s="110">
        <v>0</v>
      </c>
      <c r="J1854" s="111"/>
      <c r="K1854" s="113">
        <f t="shared" si="28"/>
        <v>0</v>
      </c>
      <c r="L1854" s="116"/>
      <c r="M1854" s="73"/>
    </row>
    <row r="1855" spans="2:13" ht="21" customHeight="1" outlineLevel="1">
      <c r="B1855" s="73"/>
      <c r="C1855" s="115" t="s">
        <v>474</v>
      </c>
      <c r="D1855" s="103"/>
      <c r="E1855" s="110">
        <v>0</v>
      </c>
      <c r="F1855" s="114"/>
      <c r="G1855" s="110">
        <v>0</v>
      </c>
      <c r="H1855" s="112"/>
      <c r="I1855" s="110">
        <v>0</v>
      </c>
      <c r="J1855" s="111"/>
      <c r="K1855" s="113">
        <f t="shared" si="28"/>
        <v>0</v>
      </c>
      <c r="L1855" s="116"/>
      <c r="M1855" s="73"/>
    </row>
    <row r="1856" spans="2:13" ht="21" customHeight="1" outlineLevel="1">
      <c r="B1856" s="73"/>
      <c r="C1856" s="115" t="s">
        <v>475</v>
      </c>
      <c r="D1856" s="103"/>
      <c r="E1856" s="110">
        <v>0</v>
      </c>
      <c r="F1856" s="114"/>
      <c r="G1856" s="110">
        <v>0</v>
      </c>
      <c r="H1856" s="112"/>
      <c r="I1856" s="110">
        <v>0</v>
      </c>
      <c r="J1856" s="111"/>
      <c r="K1856" s="113">
        <f t="shared" si="28"/>
        <v>0</v>
      </c>
      <c r="L1856" s="116"/>
      <c r="M1856" s="73"/>
    </row>
    <row r="1857" spans="2:13" ht="21" customHeight="1" outlineLevel="1">
      <c r="B1857" s="73"/>
      <c r="C1857" s="115" t="s">
        <v>476</v>
      </c>
      <c r="D1857" s="103"/>
      <c r="E1857" s="110">
        <v>0</v>
      </c>
      <c r="F1857" s="114"/>
      <c r="G1857" s="110">
        <v>0</v>
      </c>
      <c r="H1857" s="112"/>
      <c r="I1857" s="110">
        <v>0</v>
      </c>
      <c r="J1857" s="111"/>
      <c r="K1857" s="113">
        <f t="shared" si="28"/>
        <v>0</v>
      </c>
      <c r="L1857" s="116"/>
      <c r="M1857" s="73"/>
    </row>
    <row r="1858" spans="2:13" ht="21" customHeight="1" outlineLevel="1">
      <c r="B1858" s="73"/>
      <c r="C1858" s="115" t="s">
        <v>477</v>
      </c>
      <c r="D1858" s="103"/>
      <c r="E1858" s="110">
        <v>0</v>
      </c>
      <c r="F1858" s="114"/>
      <c r="G1858" s="110">
        <v>0</v>
      </c>
      <c r="H1858" s="112"/>
      <c r="I1858" s="110">
        <v>0</v>
      </c>
      <c r="J1858" s="111"/>
      <c r="K1858" s="113">
        <f t="shared" si="28"/>
        <v>0</v>
      </c>
      <c r="L1858" s="116"/>
      <c r="M1858" s="73"/>
    </row>
    <row r="1859" spans="2:13" ht="21" customHeight="1" outlineLevel="1">
      <c r="B1859" s="73"/>
      <c r="C1859" s="115" t="s">
        <v>478</v>
      </c>
      <c r="D1859" s="103"/>
      <c r="E1859" s="110">
        <v>0</v>
      </c>
      <c r="F1859" s="114"/>
      <c r="G1859" s="110">
        <v>0</v>
      </c>
      <c r="H1859" s="112"/>
      <c r="I1859" s="110">
        <v>0</v>
      </c>
      <c r="J1859" s="111"/>
      <c r="K1859" s="113">
        <f t="shared" si="28"/>
        <v>0</v>
      </c>
      <c r="L1859" s="116"/>
      <c r="M1859" s="73"/>
    </row>
    <row r="1860" spans="2:13" ht="21" customHeight="1" outlineLevel="1">
      <c r="B1860" s="73"/>
      <c r="C1860" s="115" t="s">
        <v>479</v>
      </c>
      <c r="D1860" s="103"/>
      <c r="E1860" s="110">
        <v>0</v>
      </c>
      <c r="F1860" s="114"/>
      <c r="G1860" s="110">
        <v>0</v>
      </c>
      <c r="H1860" s="112"/>
      <c r="I1860" s="110">
        <v>0</v>
      </c>
      <c r="J1860" s="111"/>
      <c r="K1860" s="113">
        <f t="shared" si="28"/>
        <v>0</v>
      </c>
      <c r="L1860" s="116"/>
      <c r="M1860" s="73"/>
    </row>
    <row r="1861" spans="2:13" ht="21.75" customHeight="1" outlineLevel="1">
      <c r="B1861" s="73"/>
      <c r="C1861" s="90" t="s">
        <v>480</v>
      </c>
      <c r="D1861" s="103"/>
      <c r="E1861" s="117">
        <f>SUM(E1842:E1860)</f>
        <v>0</v>
      </c>
      <c r="F1861" s="111"/>
      <c r="G1861" s="117">
        <f>SUM(G1842:G1860)</f>
        <v>0</v>
      </c>
      <c r="H1861" s="112"/>
      <c r="I1861" s="117">
        <f>SUM(I1842:I1860)</f>
        <v>0</v>
      </c>
      <c r="J1861" s="111"/>
      <c r="K1861" s="117">
        <f>SUM(K1842:K1860)</f>
        <v>0</v>
      </c>
      <c r="L1861" s="89"/>
      <c r="M1861" s="73"/>
    </row>
    <row r="1862" spans="2:13" ht="21" customHeight="1" outlineLevel="1">
      <c r="B1862" s="73"/>
      <c r="C1862" s="109"/>
      <c r="D1862" s="103"/>
      <c r="E1862" s="73"/>
      <c r="F1862" s="73"/>
      <c r="G1862" s="73"/>
      <c r="H1862" s="73"/>
      <c r="I1862" s="73"/>
      <c r="J1862" s="73"/>
      <c r="K1862" s="73"/>
      <c r="L1862" s="89"/>
      <c r="M1862" s="73"/>
    </row>
    <row r="1863" spans="2:13" ht="21" customHeight="1" outlineLevel="1">
      <c r="B1863" s="73"/>
      <c r="C1863" s="73"/>
      <c r="D1863" s="73"/>
      <c r="E1863" s="100">
        <v>2024</v>
      </c>
      <c r="F1863" s="101"/>
      <c r="G1863" s="100">
        <v>2025</v>
      </c>
      <c r="H1863" s="101"/>
      <c r="I1863" s="100">
        <v>2026</v>
      </c>
      <c r="J1863" s="102"/>
      <c r="K1863" s="100" t="s">
        <v>407</v>
      </c>
      <c r="L1863" s="89"/>
      <c r="M1863" s="73"/>
    </row>
    <row r="1864" spans="2:13" ht="21" customHeight="1" outlineLevel="1">
      <c r="B1864" s="73"/>
      <c r="C1864" s="95" t="s">
        <v>481</v>
      </c>
      <c r="D1864" s="103"/>
      <c r="E1864" s="110">
        <v>0</v>
      </c>
      <c r="F1864" s="111"/>
      <c r="G1864" s="110">
        <v>0</v>
      </c>
      <c r="H1864" s="112"/>
      <c r="I1864" s="110">
        <v>0</v>
      </c>
      <c r="J1864" s="111"/>
      <c r="K1864" s="113">
        <f t="shared" ref="K1864:K1872" si="29">E1864+G1864+I1864</f>
        <v>0</v>
      </c>
      <c r="L1864" s="89"/>
      <c r="M1864" s="73"/>
    </row>
    <row r="1865" spans="2:13" ht="21" customHeight="1" outlineLevel="1">
      <c r="B1865" s="73"/>
      <c r="C1865" s="90" t="s">
        <v>482</v>
      </c>
      <c r="D1865" s="103"/>
      <c r="E1865" s="110">
        <v>0</v>
      </c>
      <c r="F1865" s="114"/>
      <c r="G1865" s="110">
        <v>0</v>
      </c>
      <c r="H1865" s="112"/>
      <c r="I1865" s="110">
        <v>0</v>
      </c>
      <c r="J1865" s="111"/>
      <c r="K1865" s="113">
        <f t="shared" si="29"/>
        <v>0</v>
      </c>
      <c r="L1865" s="89"/>
      <c r="M1865" s="73"/>
    </row>
    <row r="1866" spans="2:13" ht="21" customHeight="1" outlineLevel="1">
      <c r="B1866" s="73"/>
      <c r="C1866" s="90" t="s">
        <v>483</v>
      </c>
      <c r="D1866" s="103"/>
      <c r="E1866" s="110">
        <v>0</v>
      </c>
      <c r="F1866" s="114"/>
      <c r="G1866" s="110">
        <v>0</v>
      </c>
      <c r="H1866" s="112"/>
      <c r="I1866" s="110">
        <v>0</v>
      </c>
      <c r="J1866" s="111"/>
      <c r="K1866" s="113">
        <f t="shared" si="29"/>
        <v>0</v>
      </c>
      <c r="L1866" s="73"/>
      <c r="M1866" s="73"/>
    </row>
    <row r="1867" spans="2:13" ht="21" customHeight="1" outlineLevel="1">
      <c r="B1867" s="73"/>
      <c r="C1867" s="90" t="s">
        <v>484</v>
      </c>
      <c r="D1867" s="103"/>
      <c r="E1867" s="110">
        <v>0</v>
      </c>
      <c r="F1867" s="111"/>
      <c r="G1867" s="110">
        <v>0</v>
      </c>
      <c r="H1867" s="112"/>
      <c r="I1867" s="110">
        <v>0</v>
      </c>
      <c r="J1867" s="111"/>
      <c r="K1867" s="113">
        <f t="shared" si="29"/>
        <v>0</v>
      </c>
      <c r="L1867" s="89"/>
      <c r="M1867" s="73"/>
    </row>
    <row r="1868" spans="2:13" ht="21" customHeight="1" outlineLevel="1">
      <c r="B1868" s="73"/>
      <c r="C1868" s="90" t="s">
        <v>485</v>
      </c>
      <c r="D1868" s="103"/>
      <c r="E1868" s="110">
        <v>0</v>
      </c>
      <c r="F1868" s="114"/>
      <c r="G1868" s="110">
        <v>0</v>
      </c>
      <c r="H1868" s="112"/>
      <c r="I1868" s="110">
        <v>0</v>
      </c>
      <c r="J1868" s="111"/>
      <c r="K1868" s="113">
        <f t="shared" si="29"/>
        <v>0</v>
      </c>
      <c r="L1868" s="116"/>
      <c r="M1868" s="73"/>
    </row>
    <row r="1869" spans="2:13" ht="21" customHeight="1" outlineLevel="1">
      <c r="B1869" s="73"/>
      <c r="C1869" s="90" t="s">
        <v>486</v>
      </c>
      <c r="D1869" s="103"/>
      <c r="E1869" s="110">
        <v>0</v>
      </c>
      <c r="F1869" s="114"/>
      <c r="G1869" s="110">
        <v>0</v>
      </c>
      <c r="H1869" s="112"/>
      <c r="I1869" s="110">
        <v>0</v>
      </c>
      <c r="J1869" s="111"/>
      <c r="K1869" s="113">
        <f t="shared" si="29"/>
        <v>0</v>
      </c>
      <c r="L1869" s="116"/>
      <c r="M1869" s="73"/>
    </row>
    <row r="1870" spans="2:13" ht="21" customHeight="1" outlineLevel="1">
      <c r="B1870" s="73"/>
      <c r="C1870" s="90" t="s">
        <v>487</v>
      </c>
      <c r="D1870" s="103"/>
      <c r="E1870" s="110">
        <v>0</v>
      </c>
      <c r="F1870" s="114"/>
      <c r="G1870" s="110">
        <v>0</v>
      </c>
      <c r="H1870" s="112"/>
      <c r="I1870" s="110">
        <v>0</v>
      </c>
      <c r="J1870" s="111"/>
      <c r="K1870" s="113">
        <f t="shared" si="29"/>
        <v>0</v>
      </c>
      <c r="L1870" s="116"/>
      <c r="M1870" s="73"/>
    </row>
    <row r="1871" spans="2:13" ht="21" customHeight="1" outlineLevel="1">
      <c r="B1871" s="73"/>
      <c r="C1871" s="90" t="s">
        <v>488</v>
      </c>
      <c r="D1871" s="103"/>
      <c r="E1871" s="110">
        <v>0</v>
      </c>
      <c r="F1871" s="114"/>
      <c r="G1871" s="110">
        <v>0</v>
      </c>
      <c r="H1871" s="112"/>
      <c r="I1871" s="110">
        <v>0</v>
      </c>
      <c r="J1871" s="111"/>
      <c r="K1871" s="113">
        <f t="shared" si="29"/>
        <v>0</v>
      </c>
      <c r="L1871" s="116"/>
      <c r="M1871" s="73"/>
    </row>
    <row r="1872" spans="2:13" ht="21.75" customHeight="1" outlineLevel="1">
      <c r="B1872" s="73"/>
      <c r="C1872" s="90" t="s">
        <v>480</v>
      </c>
      <c r="D1872" s="103"/>
      <c r="E1872" s="117">
        <f>SUM(E1864:E1871)</f>
        <v>0</v>
      </c>
      <c r="F1872" s="111"/>
      <c r="G1872" s="117">
        <f>SUM(G1864:G1871)</f>
        <v>0</v>
      </c>
      <c r="H1872" s="112"/>
      <c r="I1872" s="117">
        <f>SUM(I1864:I1871)</f>
        <v>0</v>
      </c>
      <c r="J1872" s="111"/>
      <c r="K1872" s="117">
        <f t="shared" si="29"/>
        <v>0</v>
      </c>
      <c r="L1872" s="89"/>
      <c r="M1872" s="73"/>
    </row>
    <row r="1873" spans="2:13" ht="21" customHeight="1" outlineLevel="1">
      <c r="B1873" s="73"/>
      <c r="C1873" s="89"/>
      <c r="D1873" s="103"/>
      <c r="E1873" s="89"/>
      <c r="F1873" s="89"/>
      <c r="G1873" s="89"/>
      <c r="H1873" s="89"/>
      <c r="I1873" s="89"/>
      <c r="J1873" s="89"/>
      <c r="K1873" s="89"/>
      <c r="L1873" s="89"/>
      <c r="M1873" s="73"/>
    </row>
    <row r="1874" spans="2:13" ht="36" outlineLevel="1">
      <c r="B1874" s="73"/>
      <c r="C1874" s="93" t="s">
        <v>490</v>
      </c>
      <c r="D1874" s="89"/>
      <c r="E1874" s="93" t="str">
        <f>IF(K1845&gt;0,"Si","No")</f>
        <v>No</v>
      </c>
      <c r="F1874" s="89"/>
      <c r="G1874" s="89"/>
      <c r="H1874" s="89"/>
      <c r="I1874" s="89"/>
      <c r="J1874" s="89"/>
      <c r="K1874" s="89"/>
      <c r="L1874" s="89"/>
      <c r="M1874" s="73"/>
    </row>
    <row r="1875" spans="2:13" ht="36" outlineLevel="1">
      <c r="B1875" s="73"/>
      <c r="C1875" s="93" t="s">
        <v>491</v>
      </c>
      <c r="D1875" s="89"/>
      <c r="E1875" s="93" t="str">
        <f>IF(K1846&gt;0,"Si","No")</f>
        <v>No</v>
      </c>
      <c r="F1875" s="89"/>
      <c r="G1875" s="89"/>
      <c r="H1875" s="89"/>
      <c r="I1875" s="89"/>
      <c r="J1875" s="89"/>
      <c r="K1875" s="89"/>
      <c r="L1875" s="89"/>
      <c r="M1875" s="73"/>
    </row>
    <row r="1876" spans="2:13" ht="21" customHeight="1" outlineLevel="1">
      <c r="B1876" s="73"/>
      <c r="C1876" s="89"/>
      <c r="D1876" s="89"/>
      <c r="E1876" s="89"/>
      <c r="F1876" s="89"/>
      <c r="G1876" s="73"/>
      <c r="H1876" s="73"/>
      <c r="I1876" s="73"/>
      <c r="J1876" s="89"/>
      <c r="K1876" s="73"/>
      <c r="L1876" s="89"/>
      <c r="M1876" s="73"/>
    </row>
    <row r="1877" spans="2:13" ht="20.25" outlineLevel="1">
      <c r="B1877" s="73"/>
      <c r="C1877" s="86" t="s">
        <v>492</v>
      </c>
      <c r="D1877" s="73"/>
      <c r="E1877" s="98"/>
      <c r="F1877" s="99"/>
      <c r="G1877" s="99"/>
      <c r="H1877" s="99"/>
      <c r="I1877" s="99"/>
      <c r="J1877" s="99"/>
      <c r="K1877" s="99"/>
      <c r="L1877" s="89"/>
      <c r="M1877" s="73"/>
    </row>
    <row r="1878" spans="2:13" ht="21" customHeight="1" outlineLevel="1">
      <c r="B1878" s="73"/>
      <c r="C1878" s="73"/>
      <c r="D1878" s="73"/>
      <c r="E1878" s="100"/>
      <c r="F1878" s="101"/>
      <c r="G1878" s="100"/>
      <c r="H1878" s="101"/>
      <c r="I1878" s="100"/>
      <c r="J1878" s="102"/>
      <c r="K1878" s="100"/>
      <c r="L1878" s="89"/>
      <c r="M1878" s="73"/>
    </row>
    <row r="1879" spans="2:13" ht="21" customHeight="1" outlineLevel="1">
      <c r="B1879" s="73"/>
      <c r="C1879" s="73"/>
      <c r="D1879" s="73"/>
      <c r="E1879" s="100">
        <v>2024</v>
      </c>
      <c r="F1879" s="101"/>
      <c r="G1879" s="100">
        <v>2025</v>
      </c>
      <c r="H1879" s="101"/>
      <c r="I1879" s="100">
        <v>2026</v>
      </c>
      <c r="J1879" s="102"/>
      <c r="K1879" s="100" t="s">
        <v>407</v>
      </c>
      <c r="L1879" s="89"/>
      <c r="M1879" s="73"/>
    </row>
    <row r="1880" spans="2:13" ht="21" customHeight="1" outlineLevel="1">
      <c r="B1880" s="73"/>
      <c r="C1880" s="95" t="s">
        <v>493</v>
      </c>
      <c r="D1880" s="103"/>
      <c r="E1880" s="110"/>
      <c r="F1880" s="111"/>
      <c r="G1880" s="110"/>
      <c r="H1880" s="119"/>
      <c r="I1880" s="110"/>
      <c r="J1880" s="111"/>
      <c r="K1880" s="113" t="s">
        <v>495</v>
      </c>
      <c r="L1880" s="89"/>
      <c r="M1880" s="73"/>
    </row>
    <row r="1881" spans="2:13" ht="21" customHeight="1" outlineLevel="1">
      <c r="B1881" s="73"/>
      <c r="C1881" s="95" t="s">
        <v>496</v>
      </c>
      <c r="D1881" s="103"/>
      <c r="E1881" s="110"/>
      <c r="F1881" s="111"/>
      <c r="G1881" s="110"/>
      <c r="H1881" s="119"/>
      <c r="I1881" s="110"/>
      <c r="J1881" s="111"/>
      <c r="K1881" s="113" t="s">
        <v>495</v>
      </c>
      <c r="L1881" s="89"/>
      <c r="M1881" s="73"/>
    </row>
    <row r="1882" spans="2:13" ht="21" customHeight="1" outlineLevel="1">
      <c r="B1882" s="73"/>
      <c r="C1882" s="90" t="s">
        <v>498</v>
      </c>
      <c r="D1882" s="103"/>
      <c r="E1882" s="120">
        <v>0</v>
      </c>
      <c r="F1882" s="121"/>
      <c r="G1882" s="120">
        <v>0</v>
      </c>
      <c r="H1882" s="122"/>
      <c r="I1882" s="120">
        <v>0</v>
      </c>
      <c r="J1882" s="123"/>
      <c r="K1882" s="124">
        <f>E1882+G1882+I1882</f>
        <v>0</v>
      </c>
      <c r="L1882" s="73"/>
      <c r="M1882" s="73"/>
    </row>
    <row r="1883" spans="2:13" ht="21" customHeight="1" outlineLevel="1">
      <c r="B1883" s="73"/>
      <c r="C1883" s="90" t="s">
        <v>499</v>
      </c>
      <c r="D1883" s="103"/>
      <c r="E1883" s="110"/>
      <c r="F1883" s="111"/>
      <c r="G1883" s="110"/>
      <c r="H1883" s="119"/>
      <c r="I1883" s="110"/>
      <c r="J1883" s="111"/>
      <c r="K1883" s="113" t="s">
        <v>495</v>
      </c>
      <c r="L1883" s="89"/>
      <c r="M1883" s="73"/>
    </row>
    <row r="1884" spans="2:13" ht="21" customHeight="1" outlineLevel="1">
      <c r="B1884" s="73"/>
      <c r="C1884" s="90" t="s">
        <v>500</v>
      </c>
      <c r="D1884" s="103"/>
      <c r="E1884" s="105"/>
      <c r="F1884" s="125"/>
      <c r="G1884" s="105"/>
      <c r="H1884" s="126"/>
      <c r="I1884" s="105"/>
      <c r="J1884" s="111"/>
      <c r="K1884" s="113" t="s">
        <v>495</v>
      </c>
      <c r="L1884" s="116"/>
      <c r="M1884" s="73"/>
    </row>
    <row r="1885" spans="2:13" outlineLevel="1">
      <c r="B1885" s="73"/>
      <c r="C1885" s="90" t="s">
        <v>501</v>
      </c>
      <c r="D1885" s="103"/>
      <c r="E1885" s="127"/>
      <c r="F1885" s="125"/>
      <c r="G1885" s="105"/>
      <c r="H1885" s="126"/>
      <c r="I1885" s="105"/>
      <c r="J1885" s="111"/>
      <c r="K1885" s="113" t="s">
        <v>495</v>
      </c>
      <c r="L1885" s="116"/>
      <c r="M1885" s="73"/>
    </row>
    <row r="1886" spans="2:13" ht="21" customHeight="1" outlineLevel="1">
      <c r="B1886" s="73"/>
      <c r="C1886" s="90" t="s">
        <v>503</v>
      </c>
      <c r="D1886" s="103"/>
      <c r="E1886" s="105"/>
      <c r="F1886" s="125"/>
      <c r="G1886" s="105"/>
      <c r="H1886" s="126"/>
      <c r="I1886" s="105"/>
      <c r="J1886" s="111"/>
      <c r="K1886" s="124" t="s">
        <v>495</v>
      </c>
      <c r="L1886" s="89"/>
      <c r="M1886" s="73"/>
    </row>
    <row r="1887" spans="2:13" ht="21" customHeight="1" outlineLevel="1">
      <c r="B1887" s="73"/>
      <c r="C1887" s="90" t="s">
        <v>504</v>
      </c>
      <c r="D1887" s="103"/>
      <c r="E1887" s="110"/>
      <c r="F1887" s="111"/>
      <c r="G1887" s="110"/>
      <c r="H1887" s="119"/>
      <c r="I1887" s="110"/>
      <c r="J1887" s="111"/>
      <c r="K1887" s="113" t="s">
        <v>495</v>
      </c>
      <c r="L1887" s="89"/>
      <c r="M1887" s="73"/>
    </row>
    <row r="1888" spans="2:13" ht="21.75" customHeight="1" outlineLevel="1">
      <c r="B1888" s="73"/>
      <c r="C1888" s="90" t="s">
        <v>506</v>
      </c>
      <c r="D1888" s="103"/>
      <c r="E1888" s="120">
        <v>0</v>
      </c>
      <c r="F1888" s="121"/>
      <c r="G1888" s="120">
        <v>0</v>
      </c>
      <c r="H1888" s="122"/>
      <c r="I1888" s="120">
        <v>0</v>
      </c>
      <c r="J1888" s="123"/>
      <c r="K1888" s="124">
        <f>E1888+G1888+I1888</f>
        <v>0</v>
      </c>
      <c r="L1888" s="73"/>
      <c r="M1888" s="73"/>
    </row>
    <row r="1889" spans="2:13" ht="21.75" customHeight="1" outlineLevel="1">
      <c r="B1889" s="73"/>
      <c r="C1889" s="90" t="s">
        <v>507</v>
      </c>
      <c r="D1889" s="103"/>
      <c r="E1889" s="128">
        <v>0</v>
      </c>
      <c r="F1889" s="129"/>
      <c r="G1889" s="128">
        <v>0</v>
      </c>
      <c r="H1889" s="142"/>
      <c r="I1889" s="128">
        <v>0</v>
      </c>
      <c r="J1889" s="130"/>
      <c r="K1889" s="131">
        <f>E1889+G1889+I1889</f>
        <v>0</v>
      </c>
      <c r="L1889" s="89"/>
      <c r="M1889" s="73"/>
    </row>
    <row r="1890" spans="2:13" ht="21" customHeight="1" outlineLevel="1">
      <c r="B1890" s="73"/>
      <c r="C1890" s="109"/>
      <c r="D1890" s="103"/>
      <c r="E1890" s="130"/>
      <c r="F1890" s="130"/>
      <c r="G1890" s="130"/>
      <c r="H1890" s="132"/>
      <c r="I1890" s="130"/>
      <c r="J1890" s="130"/>
      <c r="K1890" s="130"/>
      <c r="L1890" s="89"/>
      <c r="M1890" s="73"/>
    </row>
    <row r="1891" spans="2:13" ht="21" customHeight="1" outlineLevel="1">
      <c r="B1891" s="73"/>
      <c r="C1891" s="109"/>
      <c r="D1891" s="103"/>
      <c r="E1891" s="98"/>
      <c r="F1891" s="73"/>
      <c r="G1891" s="73"/>
      <c r="H1891" s="73"/>
      <c r="I1891" s="73"/>
      <c r="J1891" s="73"/>
      <c r="K1891" s="73"/>
      <c r="L1891" s="89"/>
      <c r="M1891" s="73"/>
    </row>
    <row r="1892" spans="2:13" ht="21" customHeight="1" outlineLevel="1">
      <c r="B1892" s="73"/>
      <c r="C1892" s="86" t="s">
        <v>508</v>
      </c>
      <c r="D1892" s="116"/>
      <c r="E1892" s="116"/>
      <c r="F1892" s="116"/>
      <c r="G1892" s="73"/>
      <c r="H1892" s="73"/>
      <c r="I1892" s="73"/>
      <c r="J1892" s="116"/>
      <c r="K1892" s="73"/>
      <c r="L1892" s="116"/>
      <c r="M1892" s="73"/>
    </row>
    <row r="1893" spans="2:13" ht="21" customHeight="1" outlineLevel="1">
      <c r="B1893" s="73"/>
      <c r="C1893" s="89"/>
      <c r="D1893" s="89"/>
      <c r="E1893" s="89"/>
      <c r="F1893" s="89"/>
      <c r="G1893" s="73"/>
      <c r="H1893" s="73"/>
      <c r="I1893" s="73"/>
      <c r="J1893" s="89"/>
      <c r="K1893" s="73"/>
      <c r="L1893" s="89"/>
      <c r="M1893" s="73"/>
    </row>
    <row r="1894" spans="2:13" ht="21" customHeight="1" outlineLevel="1">
      <c r="B1894" s="73"/>
      <c r="C1894" s="133" t="s">
        <v>509</v>
      </c>
      <c r="D1894" s="89"/>
      <c r="E1894" s="89"/>
      <c r="F1894" s="89"/>
      <c r="G1894" s="73"/>
      <c r="H1894" s="73"/>
      <c r="I1894" s="73"/>
      <c r="J1894" s="73"/>
      <c r="K1894" s="73"/>
      <c r="L1894" s="89"/>
      <c r="M1894" s="73"/>
    </row>
    <row r="1895" spans="2:13" ht="21" customHeight="1" outlineLevel="1">
      <c r="B1895" s="73"/>
      <c r="C1895" s="89"/>
      <c r="D1895" s="89"/>
      <c r="E1895" s="89"/>
      <c r="F1895" s="89"/>
      <c r="G1895" s="73"/>
      <c r="H1895" s="73"/>
      <c r="I1895" s="73"/>
      <c r="J1895" s="89"/>
      <c r="K1895" s="73"/>
      <c r="L1895" s="89"/>
      <c r="M1895" s="73"/>
    </row>
    <row r="1896" spans="2:13" ht="21" customHeight="1" outlineLevel="1">
      <c r="B1896" s="73"/>
      <c r="C1896" s="481"/>
      <c r="D1896" s="481"/>
      <c r="E1896" s="481"/>
      <c r="F1896" s="481"/>
      <c r="G1896" s="481"/>
      <c r="H1896" s="481"/>
      <c r="I1896" s="481"/>
      <c r="J1896" s="481"/>
      <c r="K1896" s="481"/>
      <c r="L1896" s="89"/>
      <c r="M1896" s="73"/>
    </row>
    <row r="1897" spans="2:13" ht="21" customHeight="1" outlineLevel="1">
      <c r="B1897" s="73"/>
      <c r="C1897" s="481"/>
      <c r="D1897" s="481"/>
      <c r="E1897" s="481"/>
      <c r="F1897" s="481"/>
      <c r="G1897" s="481"/>
      <c r="H1897" s="481"/>
      <c r="I1897" s="481"/>
      <c r="J1897" s="481"/>
      <c r="K1897" s="481"/>
      <c r="L1897" s="73"/>
      <c r="M1897" s="73"/>
    </row>
    <row r="1898" spans="2:13" ht="21" customHeight="1" outlineLevel="1">
      <c r="B1898" s="73"/>
      <c r="C1898" s="481"/>
      <c r="D1898" s="481"/>
      <c r="E1898" s="481"/>
      <c r="F1898" s="481"/>
      <c r="G1898" s="481"/>
      <c r="H1898" s="481"/>
      <c r="I1898" s="481"/>
      <c r="J1898" s="481"/>
      <c r="K1898" s="481"/>
      <c r="L1898" s="73"/>
      <c r="M1898" s="73"/>
    </row>
    <row r="1899" spans="2:13" ht="21" customHeight="1" outlineLevel="1">
      <c r="B1899" s="73"/>
      <c r="C1899" s="481"/>
      <c r="D1899" s="481"/>
      <c r="E1899" s="481"/>
      <c r="F1899" s="481"/>
      <c r="G1899" s="481"/>
      <c r="H1899" s="481"/>
      <c r="I1899" s="481"/>
      <c r="J1899" s="481"/>
      <c r="K1899" s="481"/>
      <c r="L1899" s="73"/>
      <c r="M1899" s="73"/>
    </row>
    <row r="1900" spans="2:13" ht="21" customHeight="1" outlineLevel="1">
      <c r="B1900" s="73"/>
      <c r="C1900" s="481"/>
      <c r="D1900" s="481"/>
      <c r="E1900" s="481"/>
      <c r="F1900" s="481"/>
      <c r="G1900" s="481"/>
      <c r="H1900" s="481"/>
      <c r="I1900" s="481"/>
      <c r="J1900" s="481"/>
      <c r="K1900" s="481"/>
      <c r="L1900" s="73"/>
      <c r="M1900" s="73"/>
    </row>
    <row r="1901" spans="2:13" ht="21" customHeight="1" outlineLevel="1">
      <c r="B1901" s="73"/>
      <c r="C1901" s="481"/>
      <c r="D1901" s="481"/>
      <c r="E1901" s="481"/>
      <c r="F1901" s="481"/>
      <c r="G1901" s="481"/>
      <c r="H1901" s="481"/>
      <c r="I1901" s="481"/>
      <c r="J1901" s="481"/>
      <c r="K1901" s="481"/>
      <c r="L1901" s="73"/>
      <c r="M1901" s="73"/>
    </row>
    <row r="1902" spans="2:13" ht="21" customHeight="1" outlineLevel="1">
      <c r="B1902" s="73"/>
      <c r="C1902" s="481"/>
      <c r="D1902" s="481"/>
      <c r="E1902" s="481"/>
      <c r="F1902" s="481"/>
      <c r="G1902" s="481"/>
      <c r="H1902" s="481"/>
      <c r="I1902" s="481"/>
      <c r="J1902" s="481"/>
      <c r="K1902" s="481"/>
      <c r="L1902" s="73"/>
      <c r="M1902" s="73"/>
    </row>
    <row r="1903" spans="2:13" ht="21" customHeight="1" outlineLevel="1">
      <c r="B1903" s="73"/>
      <c r="C1903" s="481"/>
      <c r="D1903" s="481"/>
      <c r="E1903" s="481"/>
      <c r="F1903" s="481"/>
      <c r="G1903" s="481"/>
      <c r="H1903" s="481"/>
      <c r="I1903" s="481"/>
      <c r="J1903" s="481"/>
      <c r="K1903" s="481"/>
      <c r="L1903" s="73"/>
      <c r="M1903" s="73"/>
    </row>
    <row r="1904" spans="2:13" ht="21" customHeight="1" outlineLevel="1">
      <c r="B1904" s="73"/>
      <c r="C1904" s="481"/>
      <c r="D1904" s="481"/>
      <c r="E1904" s="481"/>
      <c r="F1904" s="481"/>
      <c r="G1904" s="481"/>
      <c r="H1904" s="481"/>
      <c r="I1904" s="481"/>
      <c r="J1904" s="481"/>
      <c r="K1904" s="481"/>
      <c r="L1904" s="73"/>
      <c r="M1904" s="73"/>
    </row>
    <row r="1905" spans="2:13" ht="21" customHeight="1" outlineLevel="1">
      <c r="B1905" s="73"/>
      <c r="C1905" s="481"/>
      <c r="D1905" s="481"/>
      <c r="E1905" s="481"/>
      <c r="F1905" s="481"/>
      <c r="G1905" s="481"/>
      <c r="H1905" s="481"/>
      <c r="I1905" s="481"/>
      <c r="J1905" s="481"/>
      <c r="K1905" s="481"/>
      <c r="L1905" s="73"/>
      <c r="M1905" s="73"/>
    </row>
    <row r="1906" spans="2:13" ht="21" customHeight="1" outlineLevel="1">
      <c r="B1906" s="73"/>
      <c r="C1906" s="481"/>
      <c r="D1906" s="481"/>
      <c r="E1906" s="481"/>
      <c r="F1906" s="481"/>
      <c r="G1906" s="481"/>
      <c r="H1906" s="481"/>
      <c r="I1906" s="481"/>
      <c r="J1906" s="481"/>
      <c r="K1906" s="481"/>
      <c r="L1906" s="73"/>
      <c r="M1906" s="73"/>
    </row>
    <row r="1907" spans="2:13" ht="21" customHeight="1" outlineLevel="1">
      <c r="B1907" s="73"/>
      <c r="C1907" s="481"/>
      <c r="D1907" s="481"/>
      <c r="E1907" s="481"/>
      <c r="F1907" s="481"/>
      <c r="G1907" s="481"/>
      <c r="H1907" s="481"/>
      <c r="I1907" s="481"/>
      <c r="J1907" s="481"/>
      <c r="K1907" s="481"/>
      <c r="L1907" s="73"/>
      <c r="M1907" s="73"/>
    </row>
    <row r="1908" spans="2:13" ht="21" customHeight="1" outlineLevel="1">
      <c r="B1908" s="73"/>
      <c r="C1908" s="481"/>
      <c r="D1908" s="481"/>
      <c r="E1908" s="481"/>
      <c r="F1908" s="481"/>
      <c r="G1908" s="481"/>
      <c r="H1908" s="481"/>
      <c r="I1908" s="481"/>
      <c r="J1908" s="481"/>
      <c r="K1908" s="481"/>
      <c r="L1908" s="73"/>
      <c r="M1908" s="73"/>
    </row>
    <row r="1909" spans="2:13" ht="21" customHeight="1" outlineLevel="1">
      <c r="B1909" s="73"/>
      <c r="C1909" s="481"/>
      <c r="D1909" s="481"/>
      <c r="E1909" s="481"/>
      <c r="F1909" s="481"/>
      <c r="G1909" s="481"/>
      <c r="H1909" s="481"/>
      <c r="I1909" s="481"/>
      <c r="J1909" s="481"/>
      <c r="K1909" s="481"/>
      <c r="L1909" s="73"/>
      <c r="M1909" s="73"/>
    </row>
    <row r="1910" spans="2:13" ht="21" customHeight="1" outlineLevel="1">
      <c r="B1910" s="73"/>
      <c r="C1910" s="481"/>
      <c r="D1910" s="481"/>
      <c r="E1910" s="481"/>
      <c r="F1910" s="481"/>
      <c r="G1910" s="481"/>
      <c r="H1910" s="481"/>
      <c r="I1910" s="481"/>
      <c r="J1910" s="481"/>
      <c r="K1910" s="481"/>
      <c r="L1910" s="73"/>
      <c r="M1910" s="73"/>
    </row>
    <row r="1911" spans="2:13" ht="21" customHeight="1" outlineLevel="1">
      <c r="B1911" s="73"/>
      <c r="C1911" s="481"/>
      <c r="D1911" s="481"/>
      <c r="E1911" s="481"/>
      <c r="F1911" s="481"/>
      <c r="G1911" s="481"/>
      <c r="H1911" s="481"/>
      <c r="I1911" s="481"/>
      <c r="J1911" s="481"/>
      <c r="K1911" s="481"/>
      <c r="L1911" s="73"/>
      <c r="M1911" s="73"/>
    </row>
    <row r="1912" spans="2:13" ht="21" customHeight="1" outlineLevel="1">
      <c r="B1912" s="73"/>
      <c r="C1912" s="481"/>
      <c r="D1912" s="481"/>
      <c r="E1912" s="481"/>
      <c r="F1912" s="481"/>
      <c r="G1912" s="481"/>
      <c r="H1912" s="481"/>
      <c r="I1912" s="481"/>
      <c r="J1912" s="481"/>
      <c r="K1912" s="481"/>
      <c r="L1912" s="73"/>
      <c r="M1912" s="73"/>
    </row>
    <row r="1913" spans="2:13" ht="21" customHeight="1" outlineLevel="1">
      <c r="B1913" s="73"/>
      <c r="C1913" s="481"/>
      <c r="D1913" s="481"/>
      <c r="E1913" s="481"/>
      <c r="F1913" s="481"/>
      <c r="G1913" s="481"/>
      <c r="H1913" s="481"/>
      <c r="I1913" s="481"/>
      <c r="J1913" s="481"/>
      <c r="K1913" s="481"/>
      <c r="L1913" s="73"/>
      <c r="M1913" s="73"/>
    </row>
    <row r="1914" spans="2:13" ht="21" customHeight="1" outlineLevel="1">
      <c r="B1914" s="73"/>
      <c r="C1914" s="134"/>
      <c r="D1914" s="73"/>
      <c r="E1914" s="134"/>
      <c r="F1914" s="73"/>
      <c r="G1914" s="73"/>
      <c r="H1914" s="73"/>
      <c r="I1914" s="135"/>
      <c r="J1914" s="136"/>
      <c r="K1914" s="137"/>
      <c r="L1914" s="73"/>
      <c r="M1914" s="73"/>
    </row>
    <row r="1915" spans="2:13" ht="21" customHeight="1" outlineLevel="1">
      <c r="B1915" s="73"/>
      <c r="C1915" s="133" t="s">
        <v>511</v>
      </c>
      <c r="D1915" s="73"/>
      <c r="E1915" s="134"/>
      <c r="F1915" s="73"/>
      <c r="G1915" s="73"/>
      <c r="H1915" s="73"/>
      <c r="I1915" s="135"/>
      <c r="J1915" s="136"/>
      <c r="K1915" s="137"/>
      <c r="L1915" s="73"/>
      <c r="M1915" s="73"/>
    </row>
    <row r="1916" spans="2:13" ht="21" customHeight="1" outlineLevel="1">
      <c r="B1916" s="73"/>
      <c r="C1916" s="73"/>
      <c r="D1916" s="73"/>
      <c r="E1916" s="83"/>
      <c r="F1916" s="73"/>
      <c r="G1916" s="73"/>
      <c r="H1916" s="73"/>
      <c r="I1916" s="73"/>
      <c r="J1916" s="73"/>
      <c r="K1916" s="73"/>
      <c r="L1916" s="73"/>
      <c r="M1916" s="73"/>
    </row>
    <row r="1917" spans="2:13" ht="21" customHeight="1" outlineLevel="1">
      <c r="B1917" s="73"/>
      <c r="C1917" s="481"/>
      <c r="D1917" s="481"/>
      <c r="E1917" s="481"/>
      <c r="F1917" s="481"/>
      <c r="G1917" s="481"/>
      <c r="H1917" s="481"/>
      <c r="I1917" s="481"/>
      <c r="J1917" s="481"/>
      <c r="K1917" s="481"/>
      <c r="L1917" s="73"/>
      <c r="M1917" s="73"/>
    </row>
    <row r="1918" spans="2:13" ht="21" customHeight="1" outlineLevel="1">
      <c r="B1918" s="73"/>
      <c r="C1918" s="481"/>
      <c r="D1918" s="481"/>
      <c r="E1918" s="481"/>
      <c r="F1918" s="481"/>
      <c r="G1918" s="481"/>
      <c r="H1918" s="481"/>
      <c r="I1918" s="481"/>
      <c r="J1918" s="481"/>
      <c r="K1918" s="481"/>
      <c r="L1918" s="73"/>
      <c r="M1918" s="73"/>
    </row>
    <row r="1919" spans="2:13" ht="21" customHeight="1" outlineLevel="1">
      <c r="B1919" s="73"/>
      <c r="C1919" s="481"/>
      <c r="D1919" s="481"/>
      <c r="E1919" s="481"/>
      <c r="F1919" s="481"/>
      <c r="G1919" s="481"/>
      <c r="H1919" s="481"/>
      <c r="I1919" s="481"/>
      <c r="J1919" s="481"/>
      <c r="K1919" s="481"/>
      <c r="L1919" s="73"/>
      <c r="M1919" s="73"/>
    </row>
    <row r="1920" spans="2:13" ht="21" customHeight="1" outlineLevel="1">
      <c r="B1920" s="73"/>
      <c r="C1920" s="481"/>
      <c r="D1920" s="481"/>
      <c r="E1920" s="481"/>
      <c r="F1920" s="481"/>
      <c r="G1920" s="481"/>
      <c r="H1920" s="481"/>
      <c r="I1920" s="481"/>
      <c r="J1920" s="481"/>
      <c r="K1920" s="481"/>
      <c r="L1920" s="73"/>
      <c r="M1920" s="73"/>
    </row>
    <row r="1921" spans="2:13" ht="21" customHeight="1" outlineLevel="1">
      <c r="B1921" s="73"/>
      <c r="C1921" s="481"/>
      <c r="D1921" s="481"/>
      <c r="E1921" s="481"/>
      <c r="F1921" s="481"/>
      <c r="G1921" s="481"/>
      <c r="H1921" s="481"/>
      <c r="I1921" s="481"/>
      <c r="J1921" s="481"/>
      <c r="K1921" s="481"/>
      <c r="L1921" s="73"/>
      <c r="M1921" s="73"/>
    </row>
    <row r="1922" spans="2:13" ht="21" customHeight="1" outlineLevel="1">
      <c r="B1922" s="73"/>
      <c r="C1922" s="481"/>
      <c r="D1922" s="481"/>
      <c r="E1922" s="481"/>
      <c r="F1922" s="481"/>
      <c r="G1922" s="481"/>
      <c r="H1922" s="481"/>
      <c r="I1922" s="481"/>
      <c r="J1922" s="481"/>
      <c r="K1922" s="481"/>
      <c r="L1922" s="73"/>
      <c r="M1922" s="73"/>
    </row>
    <row r="1923" spans="2:13" ht="21" customHeight="1" outlineLevel="1">
      <c r="B1923" s="73"/>
      <c r="C1923" s="481"/>
      <c r="D1923" s="481"/>
      <c r="E1923" s="481"/>
      <c r="F1923" s="481"/>
      <c r="G1923" s="481"/>
      <c r="H1923" s="481"/>
      <c r="I1923" s="481"/>
      <c r="J1923" s="481"/>
      <c r="K1923" s="481"/>
      <c r="L1923" s="73"/>
      <c r="M1923" s="73"/>
    </row>
    <row r="1924" spans="2:13" ht="21" customHeight="1" outlineLevel="1">
      <c r="B1924" s="73"/>
      <c r="C1924" s="481"/>
      <c r="D1924" s="481"/>
      <c r="E1924" s="481"/>
      <c r="F1924" s="481"/>
      <c r="G1924" s="481"/>
      <c r="H1924" s="481"/>
      <c r="I1924" s="481"/>
      <c r="J1924" s="481"/>
      <c r="K1924" s="481"/>
      <c r="L1924" s="73"/>
      <c r="M1924" s="73"/>
    </row>
    <row r="1925" spans="2:13" ht="21" customHeight="1" outlineLevel="1">
      <c r="B1925" s="73"/>
      <c r="C1925" s="481"/>
      <c r="D1925" s="481"/>
      <c r="E1925" s="481"/>
      <c r="F1925" s="481"/>
      <c r="G1925" s="481"/>
      <c r="H1925" s="481"/>
      <c r="I1925" s="481"/>
      <c r="J1925" s="481"/>
      <c r="K1925" s="481"/>
      <c r="L1925" s="73"/>
      <c r="M1925" s="73"/>
    </row>
    <row r="1926" spans="2:13" ht="21" customHeight="1" outlineLevel="1">
      <c r="B1926" s="73"/>
      <c r="C1926" s="481"/>
      <c r="D1926" s="481"/>
      <c r="E1926" s="481"/>
      <c r="F1926" s="481"/>
      <c r="G1926" s="481"/>
      <c r="H1926" s="481"/>
      <c r="I1926" s="481"/>
      <c r="J1926" s="481"/>
      <c r="K1926" s="481"/>
      <c r="L1926" s="73"/>
      <c r="M1926" s="73"/>
    </row>
    <row r="1927" spans="2:13" ht="21" customHeight="1" outlineLevel="1">
      <c r="B1927" s="73"/>
      <c r="C1927" s="481"/>
      <c r="D1927" s="481"/>
      <c r="E1927" s="481"/>
      <c r="F1927" s="481"/>
      <c r="G1927" s="481"/>
      <c r="H1927" s="481"/>
      <c r="I1927" s="481"/>
      <c r="J1927" s="481"/>
      <c r="K1927" s="481"/>
      <c r="L1927" s="73"/>
      <c r="M1927" s="73"/>
    </row>
    <row r="1928" spans="2:13" ht="21" customHeight="1" outlineLevel="1">
      <c r="B1928" s="73"/>
      <c r="C1928" s="481"/>
      <c r="D1928" s="481"/>
      <c r="E1928" s="481"/>
      <c r="F1928" s="481"/>
      <c r="G1928" s="481"/>
      <c r="H1928" s="481"/>
      <c r="I1928" s="481"/>
      <c r="J1928" s="481"/>
      <c r="K1928" s="481"/>
      <c r="L1928" s="73"/>
      <c r="M1928" s="73"/>
    </row>
    <row r="1929" spans="2:13" ht="21" customHeight="1" outlineLevel="1">
      <c r="B1929" s="73"/>
      <c r="C1929" s="481"/>
      <c r="D1929" s="481"/>
      <c r="E1929" s="481"/>
      <c r="F1929" s="481"/>
      <c r="G1929" s="481"/>
      <c r="H1929" s="481"/>
      <c r="I1929" s="481"/>
      <c r="J1929" s="481"/>
      <c r="K1929" s="481"/>
      <c r="L1929" s="73"/>
      <c r="M1929" s="73"/>
    </row>
    <row r="1930" spans="2:13" ht="21" customHeight="1" outlineLevel="1">
      <c r="B1930" s="73"/>
      <c r="C1930" s="481"/>
      <c r="D1930" s="481"/>
      <c r="E1930" s="481"/>
      <c r="F1930" s="481"/>
      <c r="G1930" s="481"/>
      <c r="H1930" s="481"/>
      <c r="I1930" s="481"/>
      <c r="J1930" s="481"/>
      <c r="K1930" s="481"/>
      <c r="L1930" s="73"/>
      <c r="M1930" s="73"/>
    </row>
    <row r="1931" spans="2:13" ht="21" customHeight="1" outlineLevel="1">
      <c r="B1931" s="73"/>
      <c r="C1931" s="481"/>
      <c r="D1931" s="481"/>
      <c r="E1931" s="481"/>
      <c r="F1931" s="481"/>
      <c r="G1931" s="481"/>
      <c r="H1931" s="481"/>
      <c r="I1931" s="481"/>
      <c r="J1931" s="481"/>
      <c r="K1931" s="481"/>
      <c r="L1931" s="73"/>
      <c r="M1931" s="73"/>
    </row>
    <row r="1932" spans="2:13" ht="21" customHeight="1" outlineLevel="1">
      <c r="B1932" s="73"/>
      <c r="C1932" s="481"/>
      <c r="D1932" s="481"/>
      <c r="E1932" s="481"/>
      <c r="F1932" s="481"/>
      <c r="G1932" s="481"/>
      <c r="H1932" s="481"/>
      <c r="I1932" s="481"/>
      <c r="J1932" s="481"/>
      <c r="K1932" s="481"/>
      <c r="L1932" s="73"/>
      <c r="M1932" s="73"/>
    </row>
    <row r="1933" spans="2:13" ht="21" customHeight="1" outlineLevel="1">
      <c r="B1933" s="73"/>
      <c r="C1933" s="481"/>
      <c r="D1933" s="481"/>
      <c r="E1933" s="481"/>
      <c r="F1933" s="481"/>
      <c r="G1933" s="481"/>
      <c r="H1933" s="481"/>
      <c r="I1933" s="481"/>
      <c r="J1933" s="481"/>
      <c r="K1933" s="481"/>
      <c r="L1933" s="73"/>
      <c r="M1933" s="73"/>
    </row>
    <row r="1934" spans="2:13" ht="21" customHeight="1" outlineLevel="1">
      <c r="B1934" s="73"/>
      <c r="C1934" s="481"/>
      <c r="D1934" s="481"/>
      <c r="E1934" s="481"/>
      <c r="F1934" s="481"/>
      <c r="G1934" s="481"/>
      <c r="H1934" s="481"/>
      <c r="I1934" s="481"/>
      <c r="J1934" s="481"/>
      <c r="K1934" s="481"/>
      <c r="L1934" s="73"/>
      <c r="M1934" s="73"/>
    </row>
    <row r="1935" spans="2:13" ht="21" customHeight="1" outlineLevel="1">
      <c r="B1935" s="73"/>
      <c r="C1935" s="134"/>
      <c r="D1935" s="73"/>
      <c r="E1935" s="134"/>
      <c r="F1935" s="73"/>
      <c r="G1935" s="73"/>
      <c r="H1935" s="73"/>
      <c r="I1935" s="135"/>
      <c r="J1935" s="136"/>
      <c r="K1935" s="137"/>
      <c r="L1935" s="73"/>
      <c r="M1935" s="73"/>
    </row>
    <row r="1936" spans="2:13" ht="20.25" customHeight="1">
      <c r="B1936" s="73"/>
      <c r="C1936" s="134"/>
      <c r="D1936" s="73"/>
      <c r="E1936" s="134"/>
      <c r="F1936" s="73"/>
      <c r="G1936" s="73"/>
      <c r="H1936" s="73"/>
      <c r="I1936" s="135"/>
      <c r="J1936" s="136"/>
      <c r="K1936" s="137"/>
      <c r="L1936" s="73"/>
      <c r="M1936" s="73"/>
    </row>
    <row r="1937" spans="2:13" ht="24" customHeight="1">
      <c r="B1937" s="73"/>
      <c r="C1937" s="84" t="s">
        <v>138</v>
      </c>
      <c r="D1937" s="81"/>
      <c r="E1937" s="84" t="s">
        <v>139</v>
      </c>
      <c r="F1937" s="73"/>
      <c r="G1937" s="85" t="s">
        <v>430</v>
      </c>
      <c r="H1937" s="73"/>
      <c r="J1937" s="73"/>
      <c r="K1937" s="73"/>
      <c r="L1937" s="73"/>
      <c r="M1937" s="73"/>
    </row>
    <row r="1938" spans="2:13" ht="21" customHeight="1" outlineLevel="1">
      <c r="B1938" s="73"/>
      <c r="C1938" s="83"/>
      <c r="D1938" s="73"/>
      <c r="E1938" s="83"/>
      <c r="F1938" s="73"/>
      <c r="G1938" s="73"/>
      <c r="H1938" s="73"/>
      <c r="I1938" s="73"/>
      <c r="J1938" s="73"/>
      <c r="K1938" s="73"/>
      <c r="L1938" s="73"/>
      <c r="M1938" s="73"/>
    </row>
    <row r="1939" spans="2:13" ht="21.75" customHeight="1" outlineLevel="1">
      <c r="B1939" s="73"/>
      <c r="C1939" s="86" t="s">
        <v>431</v>
      </c>
      <c r="D1939" s="73"/>
      <c r="E1939" s="87"/>
      <c r="F1939" s="73"/>
      <c r="G1939" s="73"/>
      <c r="H1939" s="73"/>
      <c r="I1939" s="73"/>
      <c r="J1939" s="73"/>
      <c r="K1939" s="73"/>
      <c r="L1939" s="73"/>
      <c r="M1939" s="73"/>
    </row>
    <row r="1940" spans="2:13" ht="21" customHeight="1" outlineLevel="1">
      <c r="B1940" s="73"/>
      <c r="C1940" s="88"/>
      <c r="D1940" s="73"/>
      <c r="E1940" s="87"/>
      <c r="F1940" s="73"/>
      <c r="G1940" s="73"/>
      <c r="H1940" s="73"/>
      <c r="I1940" s="73"/>
      <c r="J1940" s="73"/>
      <c r="K1940" s="73"/>
      <c r="L1940" s="73"/>
      <c r="M1940" s="73"/>
    </row>
    <row r="1941" spans="2:13" ht="21" customHeight="1" outlineLevel="1">
      <c r="B1941" s="73"/>
      <c r="C1941" s="89"/>
      <c r="D1941" s="73"/>
      <c r="E1941" s="89"/>
      <c r="F1941" s="73"/>
      <c r="G1941" s="73"/>
      <c r="H1941" s="73"/>
      <c r="I1941" s="73"/>
      <c r="J1941" s="73"/>
      <c r="K1941" s="73"/>
      <c r="L1941" s="73"/>
      <c r="M1941" s="73"/>
    </row>
    <row r="1942" spans="2:13" outlineLevel="1">
      <c r="B1942" s="73"/>
      <c r="C1942" s="90" t="s">
        <v>36</v>
      </c>
      <c r="D1942" s="89"/>
      <c r="E1942" s="90" t="s">
        <v>432</v>
      </c>
      <c r="F1942" s="89"/>
      <c r="G1942" s="91" t="s">
        <v>433</v>
      </c>
      <c r="H1942" s="73"/>
      <c r="I1942" s="90" t="s">
        <v>434</v>
      </c>
      <c r="J1942" s="73"/>
      <c r="K1942" s="73"/>
      <c r="L1942" s="89"/>
      <c r="M1942" s="73"/>
    </row>
    <row r="1943" spans="2:13" ht="36.75" customHeight="1" outlineLevel="1">
      <c r="B1943" s="73"/>
      <c r="C1943" s="92" t="s">
        <v>556</v>
      </c>
      <c r="D1943" s="73"/>
      <c r="E1943" s="93" t="s">
        <v>139</v>
      </c>
      <c r="F1943" s="73"/>
      <c r="G1943" s="96" t="s">
        <v>1126</v>
      </c>
      <c r="H1943" s="73"/>
      <c r="I1943" s="92" t="s">
        <v>542</v>
      </c>
      <c r="J1943" s="73"/>
      <c r="K1943" s="73"/>
      <c r="L1943" s="73"/>
      <c r="M1943" s="73"/>
    </row>
    <row r="1944" spans="2:13" ht="21" customHeight="1" outlineLevel="1">
      <c r="B1944" s="73"/>
      <c r="C1944" s="89"/>
      <c r="D1944" s="73"/>
      <c r="E1944" s="73"/>
      <c r="F1944" s="73"/>
      <c r="G1944" s="73"/>
      <c r="H1944" s="73"/>
      <c r="I1944" s="73"/>
      <c r="J1944" s="73"/>
      <c r="K1944" s="73"/>
      <c r="L1944" s="73"/>
      <c r="M1944" s="73"/>
    </row>
    <row r="1945" spans="2:13" ht="36" outlineLevel="1">
      <c r="B1945" s="73"/>
      <c r="C1945" s="95" t="s">
        <v>439</v>
      </c>
      <c r="D1945" s="89"/>
      <c r="E1945" s="95" t="s">
        <v>440</v>
      </c>
      <c r="F1945" s="89"/>
      <c r="G1945" s="95" t="s">
        <v>441</v>
      </c>
      <c r="H1945" s="73"/>
      <c r="I1945" s="95" t="s">
        <v>442</v>
      </c>
      <c r="J1945" s="89"/>
      <c r="K1945" s="73"/>
      <c r="L1945" s="73"/>
      <c r="M1945" s="73"/>
    </row>
    <row r="1946" spans="2:13" ht="36.75" customHeight="1" outlineLevel="1">
      <c r="B1946" s="73"/>
      <c r="C1946" s="94" t="s">
        <v>562</v>
      </c>
      <c r="D1946" s="89"/>
      <c r="E1946" s="94" t="s">
        <v>593</v>
      </c>
      <c r="F1946" s="89"/>
      <c r="G1946" s="94" t="s">
        <v>560</v>
      </c>
      <c r="H1946" s="73"/>
      <c r="I1946" s="150" t="s">
        <v>561</v>
      </c>
      <c r="J1946" s="89"/>
      <c r="K1946" s="73"/>
      <c r="L1946" s="73"/>
      <c r="M1946" s="73"/>
    </row>
    <row r="1947" spans="2:13" ht="21" customHeight="1" outlineLevel="1">
      <c r="B1947" s="73"/>
      <c r="C1947" s="89"/>
      <c r="D1947" s="89"/>
      <c r="E1947" s="89"/>
      <c r="F1947" s="89"/>
      <c r="G1947" s="73"/>
      <c r="H1947" s="73"/>
      <c r="I1947" s="73"/>
      <c r="J1947" s="89"/>
      <c r="K1947" s="73"/>
      <c r="L1947" s="73"/>
      <c r="M1947" s="73"/>
    </row>
    <row r="1948" spans="2:13" ht="21.75" customHeight="1" outlineLevel="1">
      <c r="B1948" s="73"/>
      <c r="C1948" s="86" t="s">
        <v>445</v>
      </c>
      <c r="D1948" s="73"/>
      <c r="E1948" s="98"/>
      <c r="F1948" s="99"/>
      <c r="G1948" s="99"/>
      <c r="H1948" s="99"/>
      <c r="I1948" s="99"/>
      <c r="J1948" s="99"/>
      <c r="K1948" s="99"/>
      <c r="L1948" s="73"/>
      <c r="M1948" s="73"/>
    </row>
    <row r="1949" spans="2:13" ht="21" customHeight="1" outlineLevel="1">
      <c r="B1949" s="73"/>
      <c r="C1949" s="73"/>
      <c r="D1949" s="73"/>
      <c r="E1949" s="100"/>
      <c r="F1949" s="101"/>
      <c r="G1949" s="100"/>
      <c r="H1949" s="101"/>
      <c r="I1949" s="100"/>
      <c r="J1949" s="102"/>
      <c r="K1949" s="100"/>
      <c r="L1949" s="73"/>
      <c r="M1949" s="73"/>
    </row>
    <row r="1950" spans="2:13" ht="21" customHeight="1" outlineLevel="1">
      <c r="B1950" s="73"/>
      <c r="C1950" s="73"/>
      <c r="D1950" s="73"/>
      <c r="E1950" s="100">
        <v>2024</v>
      </c>
      <c r="F1950" s="101"/>
      <c r="G1950" s="100">
        <v>2025</v>
      </c>
      <c r="H1950" s="101"/>
      <c r="I1950" s="100">
        <v>2026</v>
      </c>
      <c r="J1950" s="102"/>
      <c r="K1950" s="100" t="s">
        <v>446</v>
      </c>
      <c r="L1950" s="73"/>
      <c r="M1950" s="73"/>
    </row>
    <row r="1951" spans="2:13" outlineLevel="1">
      <c r="B1951" s="73"/>
      <c r="C1951" s="95" t="s">
        <v>447</v>
      </c>
      <c r="D1951" s="103"/>
      <c r="E1951" s="104">
        <f>E1952+E1953</f>
        <v>0</v>
      </c>
      <c r="F1951" s="103"/>
      <c r="G1951" s="104">
        <f>G1952+G1953</f>
        <v>0</v>
      </c>
      <c r="H1951" s="73"/>
      <c r="I1951" s="104">
        <f>I1952+I1953</f>
        <v>0</v>
      </c>
      <c r="J1951" s="103"/>
      <c r="K1951" s="104">
        <f>K1952+K1953</f>
        <v>0</v>
      </c>
      <c r="L1951" s="103"/>
      <c r="M1951" s="73"/>
    </row>
    <row r="1952" spans="2:13" ht="21" customHeight="1" outlineLevel="1">
      <c r="B1952" s="73"/>
      <c r="C1952" s="90" t="s">
        <v>448</v>
      </c>
      <c r="D1952" s="103"/>
      <c r="E1952" s="105">
        <v>0</v>
      </c>
      <c r="F1952" s="106"/>
      <c r="G1952" s="105">
        <v>0</v>
      </c>
      <c r="H1952" s="73"/>
      <c r="I1952" s="105">
        <v>0</v>
      </c>
      <c r="J1952" s="103"/>
      <c r="K1952" s="107">
        <f>E1952+G1952+I1952</f>
        <v>0</v>
      </c>
      <c r="L1952" s="103"/>
      <c r="M1952" s="73"/>
    </row>
    <row r="1953" spans="2:13" ht="21.75" customHeight="1" outlineLevel="1">
      <c r="B1953" s="73"/>
      <c r="C1953" s="90" t="s">
        <v>449</v>
      </c>
      <c r="D1953" s="103"/>
      <c r="E1953" s="105">
        <v>0</v>
      </c>
      <c r="F1953" s="106"/>
      <c r="G1953" s="105">
        <v>0</v>
      </c>
      <c r="H1953" s="73"/>
      <c r="I1953" s="105">
        <v>0</v>
      </c>
      <c r="J1953" s="103"/>
      <c r="K1953" s="107">
        <f>E1953+G1953+I1953</f>
        <v>0</v>
      </c>
      <c r="L1953" s="103"/>
      <c r="M1953" s="73"/>
    </row>
    <row r="1954" spans="2:13" outlineLevel="1">
      <c r="B1954" s="73"/>
      <c r="C1954" s="95" t="s">
        <v>450</v>
      </c>
      <c r="D1954" s="103"/>
      <c r="E1954" s="104">
        <f>E1955+E1956</f>
        <v>32</v>
      </c>
      <c r="F1954" s="103"/>
      <c r="G1954" s="104">
        <f>G1955+G1956</f>
        <v>32</v>
      </c>
      <c r="H1954" s="73"/>
      <c r="I1954" s="104">
        <f>I1955+I1956</f>
        <v>32</v>
      </c>
      <c r="J1954" s="103"/>
      <c r="K1954" s="104">
        <f>K1955+K1956</f>
        <v>96</v>
      </c>
      <c r="L1954" s="103"/>
      <c r="M1954" s="73"/>
    </row>
    <row r="1955" spans="2:13" ht="21" customHeight="1" outlineLevel="1">
      <c r="B1955" s="73"/>
      <c r="C1955" s="90" t="s">
        <v>451</v>
      </c>
      <c r="D1955" s="103"/>
      <c r="E1955" s="105">
        <v>0</v>
      </c>
      <c r="F1955" s="106"/>
      <c r="G1955" s="105">
        <v>0</v>
      </c>
      <c r="H1955" s="73"/>
      <c r="I1955" s="105">
        <v>0</v>
      </c>
      <c r="J1955" s="103"/>
      <c r="K1955" s="107">
        <f>E1955+G1955+I1955</f>
        <v>0</v>
      </c>
      <c r="L1955" s="103"/>
      <c r="M1955" s="73"/>
    </row>
    <row r="1956" spans="2:13" ht="21" customHeight="1" outlineLevel="1">
      <c r="B1956" s="73"/>
      <c r="C1956" s="90" t="s">
        <v>452</v>
      </c>
      <c r="D1956" s="103"/>
      <c r="E1956" s="105">
        <v>32</v>
      </c>
      <c r="F1956" s="106"/>
      <c r="G1956" s="105">
        <v>32</v>
      </c>
      <c r="H1956" s="73"/>
      <c r="I1956" s="105">
        <v>32</v>
      </c>
      <c r="J1956" s="103"/>
      <c r="K1956" s="107">
        <f>E1956+G1956+I1956</f>
        <v>96</v>
      </c>
      <c r="L1956" s="103"/>
      <c r="M1956" s="73"/>
    </row>
    <row r="1957" spans="2:13" ht="21" customHeight="1" outlineLevel="1">
      <c r="B1957" s="73"/>
      <c r="C1957" s="95" t="s">
        <v>453</v>
      </c>
      <c r="D1957" s="103"/>
      <c r="E1957" s="104">
        <f>E1958+E1959</f>
        <v>30</v>
      </c>
      <c r="F1957" s="103"/>
      <c r="G1957" s="104">
        <f>G1958+G1959</f>
        <v>30</v>
      </c>
      <c r="H1957" s="73"/>
      <c r="I1957" s="104">
        <f>I1958+I1959</f>
        <v>30</v>
      </c>
      <c r="J1957" s="103"/>
      <c r="K1957" s="104">
        <f>K1958+K1959</f>
        <v>90</v>
      </c>
      <c r="L1957" s="103"/>
      <c r="M1957" s="73"/>
    </row>
    <row r="1958" spans="2:13" ht="21" customHeight="1" outlineLevel="1">
      <c r="B1958" s="73"/>
      <c r="C1958" s="90" t="s">
        <v>454</v>
      </c>
      <c r="D1958" s="103"/>
      <c r="E1958" s="105">
        <v>0</v>
      </c>
      <c r="F1958" s="106"/>
      <c r="G1958" s="105">
        <v>0</v>
      </c>
      <c r="H1958" s="73"/>
      <c r="I1958" s="105">
        <v>0</v>
      </c>
      <c r="J1958" s="103"/>
      <c r="K1958" s="107">
        <f>E1958+G1958+I1958</f>
        <v>0</v>
      </c>
      <c r="L1958" s="103"/>
      <c r="M1958" s="73"/>
    </row>
    <row r="1959" spans="2:13" ht="21" customHeight="1" outlineLevel="1">
      <c r="B1959" s="73"/>
      <c r="C1959" s="90" t="s">
        <v>455</v>
      </c>
      <c r="D1959" s="103"/>
      <c r="E1959" s="105">
        <v>30</v>
      </c>
      <c r="F1959" s="106"/>
      <c r="G1959" s="105">
        <v>30</v>
      </c>
      <c r="H1959" s="73"/>
      <c r="I1959" s="105">
        <v>30</v>
      </c>
      <c r="J1959" s="103"/>
      <c r="K1959" s="107">
        <f>E1959+G1959+I1959</f>
        <v>90</v>
      </c>
      <c r="L1959" s="103"/>
      <c r="M1959" s="73"/>
    </row>
    <row r="1960" spans="2:13" ht="21" customHeight="1" outlineLevel="1">
      <c r="B1960" s="73"/>
      <c r="C1960" s="95" t="s">
        <v>456</v>
      </c>
      <c r="D1960" s="103"/>
      <c r="E1960" s="104">
        <f>E1961+E1962</f>
        <v>0</v>
      </c>
      <c r="F1960" s="103"/>
      <c r="G1960" s="104">
        <f>G1961+G1962</f>
        <v>0</v>
      </c>
      <c r="H1960" s="73"/>
      <c r="I1960" s="104">
        <f>I1961+I1962</f>
        <v>0</v>
      </c>
      <c r="J1960" s="103"/>
      <c r="K1960" s="104">
        <f>K1961+K1962</f>
        <v>0</v>
      </c>
      <c r="L1960" s="103"/>
      <c r="M1960" s="73"/>
    </row>
    <row r="1961" spans="2:13" ht="21" customHeight="1" outlineLevel="1">
      <c r="B1961" s="73"/>
      <c r="C1961" s="90" t="s">
        <v>457</v>
      </c>
      <c r="D1961" s="103"/>
      <c r="E1961" s="105">
        <v>0</v>
      </c>
      <c r="F1961" s="106"/>
      <c r="G1961" s="105">
        <v>0</v>
      </c>
      <c r="H1961" s="73"/>
      <c r="I1961" s="105">
        <v>0</v>
      </c>
      <c r="J1961" s="103"/>
      <c r="K1961" s="107">
        <f>E1961+G1961+I1961</f>
        <v>0</v>
      </c>
      <c r="L1961" s="103"/>
      <c r="M1961" s="73"/>
    </row>
    <row r="1962" spans="2:13" ht="21" customHeight="1" outlineLevel="1">
      <c r="B1962" s="73"/>
      <c r="C1962" s="90" t="s">
        <v>458</v>
      </c>
      <c r="D1962" s="103"/>
      <c r="E1962" s="105">
        <v>0</v>
      </c>
      <c r="F1962" s="106"/>
      <c r="G1962" s="105">
        <v>0</v>
      </c>
      <c r="H1962" s="73"/>
      <c r="I1962" s="105">
        <v>0</v>
      </c>
      <c r="J1962" s="103"/>
      <c r="K1962" s="107">
        <f>E1962+G1962+I1962</f>
        <v>0</v>
      </c>
      <c r="L1962" s="103"/>
      <c r="M1962" s="73"/>
    </row>
    <row r="1963" spans="2:13" ht="21" customHeight="1" outlineLevel="1">
      <c r="B1963" s="73"/>
      <c r="C1963" s="90" t="s">
        <v>459</v>
      </c>
      <c r="D1963" s="103"/>
      <c r="E1963" s="108">
        <f>E1951+E1954+E1957+E1960</f>
        <v>62</v>
      </c>
      <c r="F1963" s="103"/>
      <c r="G1963" s="108">
        <f>G1951+G1954+G1957+G1960</f>
        <v>62</v>
      </c>
      <c r="H1963" s="73"/>
      <c r="I1963" s="108">
        <f>I1951+I1954+I1957+I1960</f>
        <v>62</v>
      </c>
      <c r="J1963" s="103"/>
      <c r="K1963" s="108">
        <f>E1963+G1963+I1963</f>
        <v>186</v>
      </c>
      <c r="L1963" s="103"/>
      <c r="M1963" s="73"/>
    </row>
    <row r="1964" spans="2:13" ht="21" customHeight="1" outlineLevel="1">
      <c r="B1964" s="73"/>
      <c r="C1964" s="109"/>
      <c r="D1964" s="103"/>
      <c r="E1964" s="109"/>
      <c r="F1964" s="109"/>
      <c r="G1964" s="109"/>
      <c r="H1964" s="109"/>
      <c r="I1964" s="109"/>
      <c r="J1964" s="109"/>
      <c r="K1964" s="109"/>
      <c r="L1964" s="103"/>
      <c r="M1964" s="73"/>
    </row>
    <row r="1965" spans="2:13" ht="21" customHeight="1" outlineLevel="1">
      <c r="B1965" s="73"/>
      <c r="C1965" s="103"/>
      <c r="D1965" s="89"/>
      <c r="E1965" s="103"/>
      <c r="F1965" s="89"/>
      <c r="G1965" s="73"/>
      <c r="H1965" s="73"/>
      <c r="I1965" s="73"/>
      <c r="J1965" s="89"/>
      <c r="K1965" s="73"/>
      <c r="L1965" s="89"/>
      <c r="M1965" s="73"/>
    </row>
    <row r="1966" spans="2:13" ht="21" customHeight="1" outlineLevel="1">
      <c r="B1966" s="73"/>
      <c r="C1966" s="86" t="s">
        <v>460</v>
      </c>
      <c r="D1966" s="73"/>
      <c r="E1966" s="99"/>
      <c r="F1966" s="99"/>
      <c r="G1966" s="99"/>
      <c r="H1966" s="99"/>
      <c r="I1966" s="99"/>
      <c r="J1966" s="99"/>
      <c r="K1966" s="99"/>
      <c r="L1966" s="89"/>
      <c r="M1966" s="73"/>
    </row>
    <row r="1967" spans="2:13" ht="21" customHeight="1" outlineLevel="1">
      <c r="B1967" s="73"/>
      <c r="C1967" s="73"/>
      <c r="D1967" s="73"/>
      <c r="E1967" s="100"/>
      <c r="F1967" s="101"/>
      <c r="G1967" s="100"/>
      <c r="H1967" s="101"/>
      <c r="I1967" s="100"/>
      <c r="J1967" s="102"/>
      <c r="K1967" s="100"/>
      <c r="L1967" s="89"/>
      <c r="M1967" s="73"/>
    </row>
    <row r="1968" spans="2:13" ht="21" customHeight="1" outlineLevel="1">
      <c r="B1968" s="73"/>
      <c r="C1968" s="73"/>
      <c r="D1968" s="73"/>
      <c r="E1968" s="100">
        <v>2024</v>
      </c>
      <c r="F1968" s="101"/>
      <c r="G1968" s="100">
        <v>2025</v>
      </c>
      <c r="H1968" s="101"/>
      <c r="I1968" s="100">
        <v>2026</v>
      </c>
      <c r="J1968" s="102"/>
      <c r="K1968" s="100" t="s">
        <v>407</v>
      </c>
      <c r="L1968" s="89"/>
      <c r="M1968" s="73"/>
    </row>
    <row r="1969" spans="2:13" ht="21" customHeight="1" outlineLevel="1">
      <c r="B1969" s="73"/>
      <c r="C1969" s="95" t="s">
        <v>461</v>
      </c>
      <c r="D1969" s="103"/>
      <c r="E1969" s="110">
        <v>0</v>
      </c>
      <c r="F1969" s="111"/>
      <c r="G1969" s="110">
        <v>0</v>
      </c>
      <c r="H1969" s="112"/>
      <c r="I1969" s="110">
        <v>0</v>
      </c>
      <c r="J1969" s="111"/>
      <c r="K1969" s="113">
        <f t="shared" ref="K1969:K1987" si="30">E1969+G1969+I1969</f>
        <v>0</v>
      </c>
      <c r="L1969" s="89"/>
      <c r="M1969" s="73"/>
    </row>
    <row r="1970" spans="2:13" ht="21" customHeight="1" outlineLevel="1">
      <c r="B1970" s="73"/>
      <c r="C1970" s="90" t="s">
        <v>462</v>
      </c>
      <c r="D1970" s="103"/>
      <c r="E1970" s="110">
        <v>18875.52</v>
      </c>
      <c r="F1970" s="114"/>
      <c r="G1970" s="110">
        <v>18875.52</v>
      </c>
      <c r="H1970" s="112"/>
      <c r="I1970" s="110">
        <v>18875.52</v>
      </c>
      <c r="J1970" s="111"/>
      <c r="K1970" s="113">
        <f t="shared" si="30"/>
        <v>56626.559999999998</v>
      </c>
      <c r="L1970" s="89"/>
      <c r="M1970" s="73"/>
    </row>
    <row r="1971" spans="2:13" ht="21" customHeight="1" outlineLevel="1">
      <c r="B1971" s="73"/>
      <c r="C1971" s="90" t="s">
        <v>463</v>
      </c>
      <c r="D1971" s="103"/>
      <c r="E1971" s="110">
        <v>0</v>
      </c>
      <c r="F1971" s="111"/>
      <c r="G1971" s="110">
        <v>0</v>
      </c>
      <c r="H1971" s="112"/>
      <c r="I1971" s="110">
        <v>0</v>
      </c>
      <c r="J1971" s="111"/>
      <c r="K1971" s="113">
        <f t="shared" si="30"/>
        <v>0</v>
      </c>
      <c r="L1971" s="89"/>
      <c r="M1971" s="73"/>
    </row>
    <row r="1972" spans="2:13" ht="21.75" customHeight="1" outlineLevel="1">
      <c r="B1972" s="73"/>
      <c r="C1972" s="90" t="s">
        <v>464</v>
      </c>
      <c r="D1972" s="103"/>
      <c r="E1972" s="110">
        <v>0</v>
      </c>
      <c r="F1972" s="114"/>
      <c r="G1972" s="110">
        <v>0</v>
      </c>
      <c r="H1972" s="112"/>
      <c r="I1972" s="110">
        <v>0</v>
      </c>
      <c r="J1972" s="111"/>
      <c r="K1972" s="113">
        <f t="shared" si="30"/>
        <v>0</v>
      </c>
      <c r="L1972" s="73"/>
      <c r="M1972" s="73"/>
    </row>
    <row r="1973" spans="2:13" ht="21.75" customHeight="1" outlineLevel="1">
      <c r="B1973" s="73"/>
      <c r="C1973" s="90" t="s">
        <v>465</v>
      </c>
      <c r="D1973" s="103"/>
      <c r="E1973" s="110">
        <v>31818.06</v>
      </c>
      <c r="F1973" s="114"/>
      <c r="G1973" s="110">
        <v>31818.06</v>
      </c>
      <c r="H1973" s="112"/>
      <c r="I1973" s="110">
        <v>31818.06</v>
      </c>
      <c r="J1973" s="111"/>
      <c r="K1973" s="113">
        <f t="shared" si="30"/>
        <v>95454.180000000008</v>
      </c>
      <c r="L1973" s="73"/>
      <c r="M1973" s="73"/>
    </row>
    <row r="1974" spans="2:13" ht="21" customHeight="1" outlineLevel="1">
      <c r="B1974" s="73"/>
      <c r="C1974" s="90" t="s">
        <v>1112</v>
      </c>
      <c r="D1974" s="103"/>
      <c r="E1974" s="110">
        <v>101713.82</v>
      </c>
      <c r="F1974" s="111"/>
      <c r="G1974" s="110">
        <v>101713.82</v>
      </c>
      <c r="H1974" s="112"/>
      <c r="I1974" s="110">
        <v>101713.82</v>
      </c>
      <c r="J1974" s="111"/>
      <c r="K1974" s="113">
        <f t="shared" si="30"/>
        <v>305141.46000000002</v>
      </c>
      <c r="L1974" s="73"/>
      <c r="M1974" s="73"/>
    </row>
    <row r="1975" spans="2:13" ht="21.75" customHeight="1" outlineLevel="1">
      <c r="B1975" s="73"/>
      <c r="C1975" s="90" t="s">
        <v>467</v>
      </c>
      <c r="D1975" s="103"/>
      <c r="E1975" s="110">
        <v>0</v>
      </c>
      <c r="F1975" s="114"/>
      <c r="G1975" s="110">
        <v>0</v>
      </c>
      <c r="H1975" s="112"/>
      <c r="I1975" s="110">
        <v>0</v>
      </c>
      <c r="J1975" s="111"/>
      <c r="K1975" s="113">
        <f t="shared" si="30"/>
        <v>0</v>
      </c>
      <c r="L1975" s="73"/>
      <c r="M1975" s="73"/>
    </row>
    <row r="1976" spans="2:13" ht="21.75" customHeight="1" outlineLevel="1">
      <c r="B1976" s="73"/>
      <c r="C1976" s="90" t="s">
        <v>468</v>
      </c>
      <c r="D1976" s="103"/>
      <c r="E1976" s="110">
        <v>0</v>
      </c>
      <c r="F1976" s="114"/>
      <c r="G1976" s="110">
        <v>0</v>
      </c>
      <c r="H1976" s="112"/>
      <c r="I1976" s="110">
        <v>0</v>
      </c>
      <c r="J1976" s="111"/>
      <c r="K1976" s="113">
        <f t="shared" si="30"/>
        <v>0</v>
      </c>
      <c r="L1976" s="73"/>
      <c r="M1976" s="73"/>
    </row>
    <row r="1977" spans="2:13" ht="21.75" customHeight="1" outlineLevel="1">
      <c r="B1977" s="73"/>
      <c r="C1977" s="90" t="s">
        <v>469</v>
      </c>
      <c r="D1977" s="103"/>
      <c r="E1977" s="110">
        <v>0</v>
      </c>
      <c r="F1977" s="114"/>
      <c r="G1977" s="110">
        <v>0</v>
      </c>
      <c r="H1977" s="112"/>
      <c r="I1977" s="110">
        <v>0</v>
      </c>
      <c r="J1977" s="111"/>
      <c r="K1977" s="113">
        <f t="shared" si="30"/>
        <v>0</v>
      </c>
      <c r="L1977" s="73"/>
      <c r="M1977" s="73"/>
    </row>
    <row r="1978" spans="2:13" ht="21" customHeight="1" outlineLevel="1">
      <c r="B1978" s="73"/>
      <c r="C1978" s="115" t="s">
        <v>470</v>
      </c>
      <c r="D1978" s="103"/>
      <c r="E1978" s="110">
        <v>0</v>
      </c>
      <c r="F1978" s="114"/>
      <c r="G1978" s="110">
        <v>0</v>
      </c>
      <c r="H1978" s="112"/>
      <c r="I1978" s="110">
        <v>0</v>
      </c>
      <c r="J1978" s="111"/>
      <c r="K1978" s="113">
        <f t="shared" si="30"/>
        <v>0</v>
      </c>
      <c r="L1978" s="116"/>
      <c r="M1978" s="73"/>
    </row>
    <row r="1979" spans="2:13" ht="21" customHeight="1" outlineLevel="1">
      <c r="B1979" s="73"/>
      <c r="C1979" s="115" t="s">
        <v>471</v>
      </c>
      <c r="D1979" s="103"/>
      <c r="E1979" s="110">
        <v>0</v>
      </c>
      <c r="F1979" s="114"/>
      <c r="G1979" s="110">
        <v>0</v>
      </c>
      <c r="H1979" s="112"/>
      <c r="I1979" s="110">
        <v>0</v>
      </c>
      <c r="J1979" s="111"/>
      <c r="K1979" s="113">
        <f t="shared" si="30"/>
        <v>0</v>
      </c>
      <c r="L1979" s="116"/>
      <c r="M1979" s="73"/>
    </row>
    <row r="1980" spans="2:13" ht="21" customHeight="1" outlineLevel="1">
      <c r="B1980" s="73"/>
      <c r="C1980" s="115" t="s">
        <v>472</v>
      </c>
      <c r="D1980" s="103"/>
      <c r="E1980" s="110">
        <v>0</v>
      </c>
      <c r="F1980" s="114"/>
      <c r="G1980" s="110">
        <v>0</v>
      </c>
      <c r="H1980" s="112"/>
      <c r="I1980" s="110">
        <v>0</v>
      </c>
      <c r="J1980" s="111"/>
      <c r="K1980" s="113">
        <f t="shared" si="30"/>
        <v>0</v>
      </c>
      <c r="L1980" s="116"/>
      <c r="M1980" s="73"/>
    </row>
    <row r="1981" spans="2:13" ht="21" customHeight="1" outlineLevel="1">
      <c r="B1981" s="73"/>
      <c r="C1981" s="115" t="s">
        <v>473</v>
      </c>
      <c r="D1981" s="103"/>
      <c r="E1981" s="110">
        <v>0</v>
      </c>
      <c r="F1981" s="114"/>
      <c r="G1981" s="110">
        <v>0</v>
      </c>
      <c r="H1981" s="112"/>
      <c r="I1981" s="110">
        <v>0</v>
      </c>
      <c r="J1981" s="111"/>
      <c r="K1981" s="113">
        <f t="shared" si="30"/>
        <v>0</v>
      </c>
      <c r="L1981" s="116"/>
      <c r="M1981" s="73"/>
    </row>
    <row r="1982" spans="2:13" ht="21" customHeight="1" outlineLevel="1">
      <c r="B1982" s="73"/>
      <c r="C1982" s="115" t="s">
        <v>474</v>
      </c>
      <c r="D1982" s="103"/>
      <c r="E1982" s="110">
        <v>0</v>
      </c>
      <c r="F1982" s="114"/>
      <c r="G1982" s="110">
        <v>0</v>
      </c>
      <c r="H1982" s="112"/>
      <c r="I1982" s="110">
        <v>0</v>
      </c>
      <c r="J1982" s="111"/>
      <c r="K1982" s="113">
        <f t="shared" si="30"/>
        <v>0</v>
      </c>
      <c r="L1982" s="116"/>
      <c r="M1982" s="73"/>
    </row>
    <row r="1983" spans="2:13" ht="21" customHeight="1" outlineLevel="1">
      <c r="B1983" s="73"/>
      <c r="C1983" s="115" t="s">
        <v>475</v>
      </c>
      <c r="D1983" s="103"/>
      <c r="E1983" s="110">
        <v>0</v>
      </c>
      <c r="F1983" s="114"/>
      <c r="G1983" s="110">
        <v>0</v>
      </c>
      <c r="H1983" s="112"/>
      <c r="I1983" s="110">
        <v>0</v>
      </c>
      <c r="J1983" s="111"/>
      <c r="K1983" s="113">
        <f t="shared" si="30"/>
        <v>0</v>
      </c>
      <c r="L1983" s="116"/>
      <c r="M1983" s="73"/>
    </row>
    <row r="1984" spans="2:13" ht="21" customHeight="1" outlineLevel="1">
      <c r="B1984" s="73"/>
      <c r="C1984" s="115" t="s">
        <v>476</v>
      </c>
      <c r="D1984" s="103"/>
      <c r="E1984" s="110">
        <v>0</v>
      </c>
      <c r="F1984" s="114"/>
      <c r="G1984" s="110">
        <v>0</v>
      </c>
      <c r="H1984" s="112"/>
      <c r="I1984" s="110">
        <v>0</v>
      </c>
      <c r="J1984" s="111"/>
      <c r="K1984" s="113">
        <f t="shared" si="30"/>
        <v>0</v>
      </c>
      <c r="L1984" s="116"/>
      <c r="M1984" s="73"/>
    </row>
    <row r="1985" spans="2:13" ht="21" customHeight="1" outlineLevel="1">
      <c r="B1985" s="73"/>
      <c r="C1985" s="115" t="s">
        <v>477</v>
      </c>
      <c r="D1985" s="103"/>
      <c r="E1985" s="110">
        <v>0</v>
      </c>
      <c r="F1985" s="114"/>
      <c r="G1985" s="110">
        <v>0</v>
      </c>
      <c r="H1985" s="112"/>
      <c r="I1985" s="110">
        <v>0</v>
      </c>
      <c r="J1985" s="111"/>
      <c r="K1985" s="113">
        <f t="shared" si="30"/>
        <v>0</v>
      </c>
      <c r="L1985" s="116"/>
      <c r="M1985" s="73"/>
    </row>
    <row r="1986" spans="2:13" ht="21" customHeight="1" outlineLevel="1">
      <c r="B1986" s="73"/>
      <c r="C1986" s="115" t="s">
        <v>478</v>
      </c>
      <c r="D1986" s="103"/>
      <c r="E1986" s="110">
        <v>0</v>
      </c>
      <c r="F1986" s="114"/>
      <c r="G1986" s="110">
        <v>0</v>
      </c>
      <c r="H1986" s="112"/>
      <c r="I1986" s="110">
        <v>0</v>
      </c>
      <c r="J1986" s="111"/>
      <c r="K1986" s="113">
        <f t="shared" si="30"/>
        <v>0</v>
      </c>
      <c r="L1986" s="116"/>
      <c r="M1986" s="73"/>
    </row>
    <row r="1987" spans="2:13" ht="21" customHeight="1" outlineLevel="1">
      <c r="B1987" s="73"/>
      <c r="C1987" s="115" t="s">
        <v>479</v>
      </c>
      <c r="D1987" s="103"/>
      <c r="E1987" s="110">
        <v>0</v>
      </c>
      <c r="F1987" s="114"/>
      <c r="G1987" s="110">
        <v>0</v>
      </c>
      <c r="H1987" s="112"/>
      <c r="I1987" s="110">
        <v>0</v>
      </c>
      <c r="J1987" s="111"/>
      <c r="K1987" s="113">
        <f t="shared" si="30"/>
        <v>0</v>
      </c>
      <c r="L1987" s="116"/>
      <c r="M1987" s="73"/>
    </row>
    <row r="1988" spans="2:13" ht="21.75" customHeight="1" outlineLevel="1">
      <c r="B1988" s="73"/>
      <c r="C1988" s="90" t="s">
        <v>480</v>
      </c>
      <c r="D1988" s="103"/>
      <c r="E1988" s="117">
        <f>SUM(E1969:E1987)</f>
        <v>152407.40000000002</v>
      </c>
      <c r="F1988" s="111"/>
      <c r="G1988" s="117">
        <f>SUM(G1969:G1987)</f>
        <v>152407.40000000002</v>
      </c>
      <c r="H1988" s="112"/>
      <c r="I1988" s="117">
        <f>SUM(I1969:I1987)</f>
        <v>152407.40000000002</v>
      </c>
      <c r="J1988" s="111"/>
      <c r="K1988" s="117">
        <f>SUM(K1969:K1987)</f>
        <v>457222.2</v>
      </c>
      <c r="L1988" s="89"/>
      <c r="M1988" s="73"/>
    </row>
    <row r="1989" spans="2:13" ht="21" customHeight="1" outlineLevel="1">
      <c r="B1989" s="73"/>
      <c r="C1989" s="109"/>
      <c r="D1989" s="103"/>
      <c r="E1989" s="73"/>
      <c r="F1989" s="73"/>
      <c r="G1989" s="73"/>
      <c r="H1989" s="73"/>
      <c r="I1989" s="73"/>
      <c r="J1989" s="73"/>
      <c r="K1989" s="73"/>
      <c r="L1989" s="89"/>
      <c r="M1989" s="73"/>
    </row>
    <row r="1990" spans="2:13" ht="21" customHeight="1" outlineLevel="1">
      <c r="B1990" s="73"/>
      <c r="C1990" s="73"/>
      <c r="D1990" s="73"/>
      <c r="E1990" s="100">
        <v>2024</v>
      </c>
      <c r="F1990" s="101"/>
      <c r="G1990" s="100">
        <v>2025</v>
      </c>
      <c r="H1990" s="101"/>
      <c r="I1990" s="100">
        <v>2026</v>
      </c>
      <c r="J1990" s="102"/>
      <c r="K1990" s="100" t="s">
        <v>407</v>
      </c>
      <c r="L1990" s="89"/>
      <c r="M1990" s="73"/>
    </row>
    <row r="1991" spans="2:13" ht="21" customHeight="1" outlineLevel="1">
      <c r="B1991" s="73"/>
      <c r="C1991" s="95" t="s">
        <v>481</v>
      </c>
      <c r="D1991" s="103"/>
      <c r="E1991" s="110">
        <v>0</v>
      </c>
      <c r="F1991" s="111"/>
      <c r="G1991" s="110">
        <v>0</v>
      </c>
      <c r="H1991" s="112"/>
      <c r="I1991" s="110">
        <v>0</v>
      </c>
      <c r="J1991" s="111"/>
      <c r="K1991" s="113">
        <f t="shared" ref="K1991:K1999" si="31">E1991+G1991+I1991</f>
        <v>0</v>
      </c>
      <c r="L1991" s="89"/>
      <c r="M1991" s="73"/>
    </row>
    <row r="1992" spans="2:13" ht="21" customHeight="1" outlineLevel="1">
      <c r="B1992" s="73"/>
      <c r="C1992" s="90" t="s">
        <v>482</v>
      </c>
      <c r="D1992" s="103"/>
      <c r="E1992" s="110">
        <v>0</v>
      </c>
      <c r="F1992" s="114"/>
      <c r="G1992" s="110">
        <v>0</v>
      </c>
      <c r="H1992" s="112"/>
      <c r="I1992" s="110">
        <v>0</v>
      </c>
      <c r="J1992" s="111"/>
      <c r="K1992" s="113">
        <f t="shared" si="31"/>
        <v>0</v>
      </c>
      <c r="L1992" s="89"/>
      <c r="M1992" s="73"/>
    </row>
    <row r="1993" spans="2:13" ht="21" customHeight="1" outlineLevel="1">
      <c r="B1993" s="73"/>
      <c r="C1993" s="90" t="s">
        <v>483</v>
      </c>
      <c r="D1993" s="103"/>
      <c r="E1993" s="110">
        <v>0</v>
      </c>
      <c r="F1993" s="114"/>
      <c r="G1993" s="110">
        <v>0</v>
      </c>
      <c r="H1993" s="112"/>
      <c r="I1993" s="110">
        <v>0</v>
      </c>
      <c r="J1993" s="111"/>
      <c r="K1993" s="113">
        <f t="shared" si="31"/>
        <v>0</v>
      </c>
      <c r="L1993" s="73"/>
      <c r="M1993" s="73"/>
    </row>
    <row r="1994" spans="2:13" ht="21" customHeight="1" outlineLevel="1">
      <c r="B1994" s="73"/>
      <c r="C1994" s="90" t="s">
        <v>484</v>
      </c>
      <c r="D1994" s="103"/>
      <c r="E1994" s="110">
        <v>75531.88</v>
      </c>
      <c r="F1994" s="111"/>
      <c r="G1994" s="110">
        <v>75531.88</v>
      </c>
      <c r="H1994" s="112"/>
      <c r="I1994" s="110">
        <v>75531.88</v>
      </c>
      <c r="J1994" s="111"/>
      <c r="K1994" s="113">
        <f t="shared" si="31"/>
        <v>226595.64</v>
      </c>
      <c r="L1994" s="89"/>
      <c r="M1994" s="73"/>
    </row>
    <row r="1995" spans="2:13" ht="21" customHeight="1" outlineLevel="1">
      <c r="B1995" s="73"/>
      <c r="C1995" s="90" t="s">
        <v>485</v>
      </c>
      <c r="D1995" s="103"/>
      <c r="E1995" s="110">
        <v>0</v>
      </c>
      <c r="F1995" s="114"/>
      <c r="G1995" s="110">
        <v>0</v>
      </c>
      <c r="H1995" s="112"/>
      <c r="I1995" s="110">
        <v>0</v>
      </c>
      <c r="J1995" s="111"/>
      <c r="K1995" s="113">
        <f t="shared" si="31"/>
        <v>0</v>
      </c>
      <c r="L1995" s="116"/>
      <c r="M1995" s="73"/>
    </row>
    <row r="1996" spans="2:13" ht="21" customHeight="1" outlineLevel="1">
      <c r="B1996" s="73"/>
      <c r="C1996" s="90" t="s">
        <v>486</v>
      </c>
      <c r="D1996" s="103"/>
      <c r="E1996" s="110">
        <v>76875.520000000004</v>
      </c>
      <c r="F1996" s="114"/>
      <c r="G1996" s="110">
        <v>76875.520000000004</v>
      </c>
      <c r="H1996" s="112"/>
      <c r="I1996" s="110">
        <v>76875.520000000004</v>
      </c>
      <c r="J1996" s="111"/>
      <c r="K1996" s="113">
        <f t="shared" si="31"/>
        <v>230626.56</v>
      </c>
      <c r="L1996" s="116"/>
      <c r="M1996" s="73"/>
    </row>
    <row r="1997" spans="2:13" ht="21" customHeight="1" outlineLevel="1">
      <c r="B1997" s="73"/>
      <c r="C1997" s="90" t="s">
        <v>487</v>
      </c>
      <c r="D1997" s="103"/>
      <c r="E1997" s="110">
        <v>0</v>
      </c>
      <c r="F1997" s="114"/>
      <c r="G1997" s="110">
        <v>0</v>
      </c>
      <c r="H1997" s="112"/>
      <c r="I1997" s="110">
        <v>0</v>
      </c>
      <c r="J1997" s="111"/>
      <c r="K1997" s="113">
        <f t="shared" si="31"/>
        <v>0</v>
      </c>
      <c r="L1997" s="116"/>
      <c r="M1997" s="73"/>
    </row>
    <row r="1998" spans="2:13" ht="21" customHeight="1" outlineLevel="1">
      <c r="B1998" s="73"/>
      <c r="C1998" s="90" t="s">
        <v>488</v>
      </c>
      <c r="D1998" s="103"/>
      <c r="E1998" s="110">
        <v>0</v>
      </c>
      <c r="F1998" s="114"/>
      <c r="G1998" s="110">
        <v>0</v>
      </c>
      <c r="H1998" s="112"/>
      <c r="I1998" s="110">
        <v>0</v>
      </c>
      <c r="J1998" s="111"/>
      <c r="K1998" s="113">
        <f t="shared" si="31"/>
        <v>0</v>
      </c>
      <c r="L1998" s="116"/>
      <c r="M1998" s="73"/>
    </row>
    <row r="1999" spans="2:13" ht="21.75" customHeight="1" outlineLevel="1">
      <c r="B1999" s="73"/>
      <c r="C1999" s="90" t="s">
        <v>480</v>
      </c>
      <c r="D1999" s="103"/>
      <c r="E1999" s="117">
        <f>SUM(E1991:E1998)</f>
        <v>152407.40000000002</v>
      </c>
      <c r="F1999" s="111"/>
      <c r="G1999" s="117">
        <f>SUM(G1991:G1998)</f>
        <v>152407.40000000002</v>
      </c>
      <c r="H1999" s="112"/>
      <c r="I1999" s="117">
        <f>SUM(I1991:I1998)</f>
        <v>152407.40000000002</v>
      </c>
      <c r="J1999" s="111"/>
      <c r="K1999" s="117">
        <f t="shared" si="31"/>
        <v>457222.20000000007</v>
      </c>
      <c r="L1999" s="89"/>
      <c r="M1999" s="73"/>
    </row>
    <row r="2000" spans="2:13" ht="21" customHeight="1" outlineLevel="1">
      <c r="B2000" s="73"/>
      <c r="C2000" s="89"/>
      <c r="D2000" s="103"/>
      <c r="E2000" s="89"/>
      <c r="F2000" s="89"/>
      <c r="G2000" s="89"/>
      <c r="H2000" s="89"/>
      <c r="I2000" s="89"/>
      <c r="J2000" s="89"/>
      <c r="K2000" s="89"/>
      <c r="L2000" s="89"/>
      <c r="M2000" s="73"/>
    </row>
    <row r="2001" spans="2:13" ht="36" outlineLevel="1">
      <c r="B2001" s="73"/>
      <c r="C2001" s="93" t="s">
        <v>490</v>
      </c>
      <c r="D2001" s="89"/>
      <c r="E2001" s="93" t="str">
        <f>IF(K1972&gt;0,"Si","No")</f>
        <v>No</v>
      </c>
      <c r="F2001" s="89"/>
      <c r="G2001" s="89"/>
      <c r="H2001" s="89"/>
      <c r="I2001" s="89"/>
      <c r="J2001" s="89"/>
      <c r="K2001" s="89"/>
      <c r="L2001" s="89"/>
      <c r="M2001" s="73"/>
    </row>
    <row r="2002" spans="2:13" ht="36" outlineLevel="1">
      <c r="B2002" s="73"/>
      <c r="C2002" s="93" t="s">
        <v>491</v>
      </c>
      <c r="D2002" s="89"/>
      <c r="E2002" s="93" t="str">
        <f>IF(K1973&gt;0,"Si","No")</f>
        <v>Si</v>
      </c>
      <c r="F2002" s="89"/>
      <c r="G2002" s="89"/>
      <c r="H2002" s="89"/>
      <c r="I2002" s="89"/>
      <c r="J2002" s="89"/>
      <c r="K2002" s="89"/>
      <c r="L2002" s="89"/>
      <c r="M2002" s="73"/>
    </row>
    <row r="2003" spans="2:13" ht="21" customHeight="1" outlineLevel="1">
      <c r="B2003" s="73"/>
      <c r="C2003" s="89"/>
      <c r="D2003" s="89"/>
      <c r="E2003" s="89"/>
      <c r="F2003" s="89"/>
      <c r="G2003" s="73"/>
      <c r="H2003" s="73"/>
      <c r="I2003" s="73"/>
      <c r="J2003" s="89"/>
      <c r="K2003" s="73"/>
      <c r="L2003" s="89"/>
      <c r="M2003" s="73"/>
    </row>
    <row r="2004" spans="2:13" ht="20.25" outlineLevel="1">
      <c r="B2004" s="73"/>
      <c r="C2004" s="86" t="s">
        <v>492</v>
      </c>
      <c r="D2004" s="73"/>
      <c r="E2004" s="98"/>
      <c r="F2004" s="99"/>
      <c r="G2004" s="99"/>
      <c r="H2004" s="99"/>
      <c r="I2004" s="99"/>
      <c r="J2004" s="99"/>
      <c r="K2004" s="99"/>
      <c r="L2004" s="89"/>
      <c r="M2004" s="73"/>
    </row>
    <row r="2005" spans="2:13" ht="21" customHeight="1" outlineLevel="1">
      <c r="B2005" s="73"/>
      <c r="C2005" s="73"/>
      <c r="D2005" s="73"/>
      <c r="E2005" s="100"/>
      <c r="F2005" s="101"/>
      <c r="G2005" s="100"/>
      <c r="H2005" s="101"/>
      <c r="I2005" s="100"/>
      <c r="J2005" s="102"/>
      <c r="K2005" s="100"/>
      <c r="L2005" s="89"/>
      <c r="M2005" s="73"/>
    </row>
    <row r="2006" spans="2:13" ht="21" customHeight="1" outlineLevel="1">
      <c r="B2006" s="73"/>
      <c r="C2006" s="73"/>
      <c r="D2006" s="73"/>
      <c r="E2006" s="100">
        <v>2024</v>
      </c>
      <c r="F2006" s="101"/>
      <c r="G2006" s="100">
        <v>2025</v>
      </c>
      <c r="H2006" s="101"/>
      <c r="I2006" s="100">
        <v>2026</v>
      </c>
      <c r="J2006" s="102"/>
      <c r="K2006" s="100" t="s">
        <v>407</v>
      </c>
      <c r="L2006" s="89"/>
      <c r="M2006" s="73"/>
    </row>
    <row r="2007" spans="2:13" ht="21" customHeight="1" outlineLevel="1">
      <c r="B2007" s="73"/>
      <c r="C2007" s="95" t="s">
        <v>493</v>
      </c>
      <c r="D2007" s="103"/>
      <c r="E2007" s="110" t="s">
        <v>494</v>
      </c>
      <c r="F2007" s="111"/>
      <c r="G2007" s="110" t="s">
        <v>494</v>
      </c>
      <c r="H2007" s="119"/>
      <c r="I2007" s="110" t="s">
        <v>494</v>
      </c>
      <c r="J2007" s="111"/>
      <c r="K2007" s="113" t="s">
        <v>495</v>
      </c>
      <c r="L2007" s="89"/>
      <c r="M2007" s="73"/>
    </row>
    <row r="2008" spans="2:13" ht="21" customHeight="1" outlineLevel="1">
      <c r="B2008" s="73"/>
      <c r="C2008" s="95" t="s">
        <v>496</v>
      </c>
      <c r="D2008" s="103"/>
      <c r="E2008" s="110"/>
      <c r="F2008" s="111"/>
      <c r="G2008" s="110"/>
      <c r="H2008" s="119"/>
      <c r="I2008" s="110"/>
      <c r="J2008" s="111"/>
      <c r="K2008" s="113" t="s">
        <v>495</v>
      </c>
      <c r="L2008" s="89"/>
      <c r="M2008" s="73"/>
    </row>
    <row r="2009" spans="2:13" ht="21" customHeight="1" outlineLevel="1">
      <c r="B2009" s="73"/>
      <c r="C2009" s="90" t="s">
        <v>498</v>
      </c>
      <c r="D2009" s="103"/>
      <c r="E2009" s="120">
        <v>0</v>
      </c>
      <c r="F2009" s="121"/>
      <c r="G2009" s="120">
        <v>0</v>
      </c>
      <c r="H2009" s="122"/>
      <c r="I2009" s="120">
        <v>0</v>
      </c>
      <c r="J2009" s="123"/>
      <c r="K2009" s="124">
        <f>E2009+G2009+I2009</f>
        <v>0</v>
      </c>
      <c r="L2009" s="73"/>
      <c r="M2009" s="73"/>
    </row>
    <row r="2010" spans="2:13" ht="21" customHeight="1" outlineLevel="1">
      <c r="B2010" s="73"/>
      <c r="C2010" s="90" t="s">
        <v>499</v>
      </c>
      <c r="D2010" s="103"/>
      <c r="E2010" s="110"/>
      <c r="F2010" s="111"/>
      <c r="G2010" s="110"/>
      <c r="H2010" s="119"/>
      <c r="I2010" s="110"/>
      <c r="J2010" s="111"/>
      <c r="K2010" s="113" t="s">
        <v>495</v>
      </c>
      <c r="L2010" s="89"/>
      <c r="M2010" s="73"/>
    </row>
    <row r="2011" spans="2:13" ht="21" customHeight="1" outlineLevel="1">
      <c r="B2011" s="73"/>
      <c r="C2011" s="90" t="s">
        <v>500</v>
      </c>
      <c r="D2011" s="103"/>
      <c r="E2011" s="105"/>
      <c r="F2011" s="125"/>
      <c r="G2011" s="105"/>
      <c r="H2011" s="126"/>
      <c r="I2011" s="105"/>
      <c r="J2011" s="111"/>
      <c r="K2011" s="113" t="s">
        <v>495</v>
      </c>
      <c r="L2011" s="116"/>
      <c r="M2011" s="73"/>
    </row>
    <row r="2012" spans="2:13" outlineLevel="1">
      <c r="B2012" s="73"/>
      <c r="C2012" s="90" t="s">
        <v>501</v>
      </c>
      <c r="D2012" s="103"/>
      <c r="E2012" s="127"/>
      <c r="F2012" s="125"/>
      <c r="G2012" s="105"/>
      <c r="H2012" s="126"/>
      <c r="I2012" s="105"/>
      <c r="J2012" s="111"/>
      <c r="K2012" s="113" t="s">
        <v>495</v>
      </c>
      <c r="L2012" s="116"/>
      <c r="M2012" s="73"/>
    </row>
    <row r="2013" spans="2:13" ht="21" customHeight="1" outlineLevel="1">
      <c r="B2013" s="73"/>
      <c r="C2013" s="90" t="s">
        <v>503</v>
      </c>
      <c r="D2013" s="103"/>
      <c r="E2013" s="105"/>
      <c r="F2013" s="125"/>
      <c r="G2013" s="105"/>
      <c r="H2013" s="126"/>
      <c r="I2013" s="105"/>
      <c r="J2013" s="111"/>
      <c r="K2013" s="124" t="s">
        <v>495</v>
      </c>
      <c r="L2013" s="89"/>
      <c r="M2013" s="73"/>
    </row>
    <row r="2014" spans="2:13" ht="21" customHeight="1" outlineLevel="1">
      <c r="B2014" s="73"/>
      <c r="C2014" s="90" t="s">
        <v>504</v>
      </c>
      <c r="D2014" s="103"/>
      <c r="E2014" s="110"/>
      <c r="F2014" s="111"/>
      <c r="G2014" s="110"/>
      <c r="H2014" s="119"/>
      <c r="I2014" s="110"/>
      <c r="J2014" s="111"/>
      <c r="K2014" s="113" t="s">
        <v>495</v>
      </c>
      <c r="L2014" s="89"/>
      <c r="M2014" s="73"/>
    </row>
    <row r="2015" spans="2:13" ht="21.75" customHeight="1" outlineLevel="1">
      <c r="B2015" s="73"/>
      <c r="C2015" s="90" t="s">
        <v>506</v>
      </c>
      <c r="D2015" s="103"/>
      <c r="E2015" s="120">
        <v>0</v>
      </c>
      <c r="F2015" s="121"/>
      <c r="G2015" s="120">
        <v>0</v>
      </c>
      <c r="H2015" s="122"/>
      <c r="I2015" s="120">
        <v>0</v>
      </c>
      <c r="J2015" s="123"/>
      <c r="K2015" s="124">
        <f>E2015+G2015+I2015</f>
        <v>0</v>
      </c>
      <c r="L2015" s="73"/>
      <c r="M2015" s="73"/>
    </row>
    <row r="2016" spans="2:13" ht="21.75" customHeight="1" outlineLevel="1">
      <c r="B2016" s="73"/>
      <c r="C2016" s="90" t="s">
        <v>507</v>
      </c>
      <c r="D2016" s="103"/>
      <c r="E2016" s="128">
        <v>0</v>
      </c>
      <c r="F2016" s="129"/>
      <c r="G2016" s="128">
        <v>0</v>
      </c>
      <c r="H2016" s="142"/>
      <c r="I2016" s="128">
        <v>0</v>
      </c>
      <c r="J2016" s="130"/>
      <c r="K2016" s="131">
        <f>E2016+G2016+I2016</f>
        <v>0</v>
      </c>
      <c r="L2016" s="89"/>
      <c r="M2016" s="73"/>
    </row>
    <row r="2017" spans="2:13" ht="21" customHeight="1" outlineLevel="1">
      <c r="B2017" s="73"/>
      <c r="C2017" s="109"/>
      <c r="D2017" s="103"/>
      <c r="E2017" s="130"/>
      <c r="F2017" s="130"/>
      <c r="G2017" s="130"/>
      <c r="H2017" s="132"/>
      <c r="I2017" s="130"/>
      <c r="J2017" s="130"/>
      <c r="K2017" s="130"/>
      <c r="L2017" s="89"/>
      <c r="M2017" s="73"/>
    </row>
    <row r="2018" spans="2:13" ht="21" customHeight="1" outlineLevel="1">
      <c r="B2018" s="73"/>
      <c r="C2018" s="109"/>
      <c r="D2018" s="103"/>
      <c r="E2018" s="98"/>
      <c r="F2018" s="73"/>
      <c r="G2018" s="73"/>
      <c r="H2018" s="73"/>
      <c r="I2018" s="73"/>
      <c r="J2018" s="73"/>
      <c r="K2018" s="73"/>
      <c r="L2018" s="89"/>
      <c r="M2018" s="73"/>
    </row>
    <row r="2019" spans="2:13" ht="21" customHeight="1" outlineLevel="1">
      <c r="B2019" s="73"/>
      <c r="C2019" s="86" t="s">
        <v>508</v>
      </c>
      <c r="D2019" s="116"/>
      <c r="E2019" s="116"/>
      <c r="F2019" s="116"/>
      <c r="G2019" s="73"/>
      <c r="H2019" s="73"/>
      <c r="I2019" s="73"/>
      <c r="J2019" s="116"/>
      <c r="K2019" s="73"/>
      <c r="L2019" s="116"/>
      <c r="M2019" s="73"/>
    </row>
    <row r="2020" spans="2:13" ht="21" customHeight="1" outlineLevel="1">
      <c r="B2020" s="73"/>
      <c r="C2020" s="89"/>
      <c r="D2020" s="89"/>
      <c r="E2020" s="89"/>
      <c r="F2020" s="89"/>
      <c r="G2020" s="73"/>
      <c r="H2020" s="73"/>
      <c r="I2020" s="73"/>
      <c r="J2020" s="89"/>
      <c r="K2020" s="73"/>
      <c r="L2020" s="89"/>
      <c r="M2020" s="73"/>
    </row>
    <row r="2021" spans="2:13" ht="21" customHeight="1" outlineLevel="1">
      <c r="B2021" s="73"/>
      <c r="C2021" s="133" t="s">
        <v>509</v>
      </c>
      <c r="D2021" s="89"/>
      <c r="E2021" s="89"/>
      <c r="F2021" s="89"/>
      <c r="G2021" s="73"/>
      <c r="H2021" s="73"/>
      <c r="I2021" s="73"/>
      <c r="J2021" s="73"/>
      <c r="K2021" s="73"/>
      <c r="L2021" s="89"/>
      <c r="M2021" s="73"/>
    </row>
    <row r="2022" spans="2:13" ht="21" customHeight="1" outlineLevel="1">
      <c r="B2022" s="73"/>
      <c r="C2022" s="89"/>
      <c r="D2022" s="89"/>
      <c r="E2022" s="89"/>
      <c r="F2022" s="89"/>
      <c r="G2022" s="73"/>
      <c r="H2022" s="73"/>
      <c r="I2022" s="73"/>
      <c r="J2022" s="89"/>
      <c r="K2022" s="73"/>
      <c r="L2022" s="89"/>
      <c r="M2022" s="73"/>
    </row>
    <row r="2023" spans="2:13" ht="21" customHeight="1" outlineLevel="1">
      <c r="B2023" s="73"/>
      <c r="C2023" s="497" t="s">
        <v>1113</v>
      </c>
      <c r="D2023" s="497"/>
      <c r="E2023" s="497"/>
      <c r="F2023" s="497"/>
      <c r="G2023" s="497"/>
      <c r="H2023" s="497"/>
      <c r="I2023" s="497"/>
      <c r="J2023" s="497"/>
      <c r="K2023" s="497"/>
      <c r="L2023" s="89"/>
      <c r="M2023" s="73"/>
    </row>
    <row r="2024" spans="2:13" ht="21" customHeight="1" outlineLevel="1">
      <c r="B2024" s="73"/>
      <c r="C2024" s="497"/>
      <c r="D2024" s="497"/>
      <c r="E2024" s="497"/>
      <c r="F2024" s="497"/>
      <c r="G2024" s="497"/>
      <c r="H2024" s="497"/>
      <c r="I2024" s="497"/>
      <c r="J2024" s="497"/>
      <c r="K2024" s="497"/>
      <c r="L2024" s="73"/>
      <c r="M2024" s="73"/>
    </row>
    <row r="2025" spans="2:13" ht="21" customHeight="1" outlineLevel="1">
      <c r="B2025" s="73"/>
      <c r="C2025" s="497"/>
      <c r="D2025" s="497"/>
      <c r="E2025" s="497"/>
      <c r="F2025" s="497"/>
      <c r="G2025" s="497"/>
      <c r="H2025" s="497"/>
      <c r="I2025" s="497"/>
      <c r="J2025" s="497"/>
      <c r="K2025" s="497"/>
      <c r="L2025" s="73"/>
      <c r="M2025" s="73"/>
    </row>
    <row r="2026" spans="2:13" ht="21" customHeight="1" outlineLevel="1">
      <c r="B2026" s="73"/>
      <c r="C2026" s="497"/>
      <c r="D2026" s="497"/>
      <c r="E2026" s="497"/>
      <c r="F2026" s="497"/>
      <c r="G2026" s="497"/>
      <c r="H2026" s="497"/>
      <c r="I2026" s="497"/>
      <c r="J2026" s="497"/>
      <c r="K2026" s="497"/>
      <c r="L2026" s="73"/>
      <c r="M2026" s="73"/>
    </row>
    <row r="2027" spans="2:13" ht="21" customHeight="1" outlineLevel="1">
      <c r="B2027" s="73"/>
      <c r="C2027" s="497"/>
      <c r="D2027" s="497"/>
      <c r="E2027" s="497"/>
      <c r="F2027" s="497"/>
      <c r="G2027" s="497"/>
      <c r="H2027" s="497"/>
      <c r="I2027" s="497"/>
      <c r="J2027" s="497"/>
      <c r="K2027" s="497"/>
      <c r="L2027" s="73"/>
      <c r="M2027" s="73"/>
    </row>
    <row r="2028" spans="2:13" ht="21" customHeight="1" outlineLevel="1">
      <c r="B2028" s="73"/>
      <c r="C2028" s="497"/>
      <c r="D2028" s="497"/>
      <c r="E2028" s="497"/>
      <c r="F2028" s="497"/>
      <c r="G2028" s="497"/>
      <c r="H2028" s="497"/>
      <c r="I2028" s="497"/>
      <c r="J2028" s="497"/>
      <c r="K2028" s="497"/>
      <c r="L2028" s="73"/>
      <c r="M2028" s="73"/>
    </row>
    <row r="2029" spans="2:13" ht="21" customHeight="1" outlineLevel="1">
      <c r="B2029" s="73"/>
      <c r="C2029" s="497"/>
      <c r="D2029" s="497"/>
      <c r="E2029" s="497"/>
      <c r="F2029" s="497"/>
      <c r="G2029" s="497"/>
      <c r="H2029" s="497"/>
      <c r="I2029" s="497"/>
      <c r="J2029" s="497"/>
      <c r="K2029" s="497"/>
      <c r="L2029" s="73"/>
      <c r="M2029" s="73"/>
    </row>
    <row r="2030" spans="2:13" ht="21" customHeight="1" outlineLevel="1">
      <c r="B2030" s="73"/>
      <c r="C2030" s="497"/>
      <c r="D2030" s="497"/>
      <c r="E2030" s="497"/>
      <c r="F2030" s="497"/>
      <c r="G2030" s="497"/>
      <c r="H2030" s="497"/>
      <c r="I2030" s="497"/>
      <c r="J2030" s="497"/>
      <c r="K2030" s="497"/>
      <c r="L2030" s="73"/>
      <c r="M2030" s="73"/>
    </row>
    <row r="2031" spans="2:13" ht="21" customHeight="1" outlineLevel="1">
      <c r="B2031" s="73"/>
      <c r="C2031" s="497"/>
      <c r="D2031" s="497"/>
      <c r="E2031" s="497"/>
      <c r="F2031" s="497"/>
      <c r="G2031" s="497"/>
      <c r="H2031" s="497"/>
      <c r="I2031" s="497"/>
      <c r="J2031" s="497"/>
      <c r="K2031" s="497"/>
      <c r="L2031" s="73"/>
      <c r="M2031" s="73"/>
    </row>
    <row r="2032" spans="2:13" ht="21" customHeight="1" outlineLevel="1">
      <c r="B2032" s="73"/>
      <c r="C2032" s="497"/>
      <c r="D2032" s="497"/>
      <c r="E2032" s="497"/>
      <c r="F2032" s="497"/>
      <c r="G2032" s="497"/>
      <c r="H2032" s="497"/>
      <c r="I2032" s="497"/>
      <c r="J2032" s="497"/>
      <c r="K2032" s="497"/>
      <c r="L2032" s="73"/>
      <c r="M2032" s="73"/>
    </row>
    <row r="2033" spans="2:13" ht="21" customHeight="1" outlineLevel="1">
      <c r="B2033" s="73"/>
      <c r="C2033" s="497"/>
      <c r="D2033" s="497"/>
      <c r="E2033" s="497"/>
      <c r="F2033" s="497"/>
      <c r="G2033" s="497"/>
      <c r="H2033" s="497"/>
      <c r="I2033" s="497"/>
      <c r="J2033" s="497"/>
      <c r="K2033" s="497"/>
      <c r="L2033" s="73"/>
      <c r="M2033" s="73"/>
    </row>
    <row r="2034" spans="2:13" ht="21" customHeight="1" outlineLevel="1">
      <c r="B2034" s="73"/>
      <c r="C2034" s="497"/>
      <c r="D2034" s="497"/>
      <c r="E2034" s="497"/>
      <c r="F2034" s="497"/>
      <c r="G2034" s="497"/>
      <c r="H2034" s="497"/>
      <c r="I2034" s="497"/>
      <c r="J2034" s="497"/>
      <c r="K2034" s="497"/>
      <c r="L2034" s="73"/>
      <c r="M2034" s="73"/>
    </row>
    <row r="2035" spans="2:13" ht="21" customHeight="1" outlineLevel="1">
      <c r="B2035" s="73"/>
      <c r="C2035" s="497"/>
      <c r="D2035" s="497"/>
      <c r="E2035" s="497"/>
      <c r="F2035" s="497"/>
      <c r="G2035" s="497"/>
      <c r="H2035" s="497"/>
      <c r="I2035" s="497"/>
      <c r="J2035" s="497"/>
      <c r="K2035" s="497"/>
      <c r="L2035" s="73"/>
      <c r="M2035" s="73"/>
    </row>
    <row r="2036" spans="2:13" ht="21" customHeight="1" outlineLevel="1">
      <c r="B2036" s="73"/>
      <c r="C2036" s="497"/>
      <c r="D2036" s="497"/>
      <c r="E2036" s="497"/>
      <c r="F2036" s="497"/>
      <c r="G2036" s="497"/>
      <c r="H2036" s="497"/>
      <c r="I2036" s="497"/>
      <c r="J2036" s="497"/>
      <c r="K2036" s="497"/>
      <c r="L2036" s="73"/>
      <c r="M2036" s="73"/>
    </row>
    <row r="2037" spans="2:13" ht="21" customHeight="1" outlineLevel="1">
      <c r="B2037" s="73"/>
      <c r="C2037" s="497"/>
      <c r="D2037" s="497"/>
      <c r="E2037" s="497"/>
      <c r="F2037" s="497"/>
      <c r="G2037" s="497"/>
      <c r="H2037" s="497"/>
      <c r="I2037" s="497"/>
      <c r="J2037" s="497"/>
      <c r="K2037" s="497"/>
      <c r="L2037" s="73"/>
      <c r="M2037" s="73"/>
    </row>
    <row r="2038" spans="2:13" ht="21" customHeight="1" outlineLevel="1">
      <c r="B2038" s="73"/>
      <c r="C2038" s="497"/>
      <c r="D2038" s="497"/>
      <c r="E2038" s="497"/>
      <c r="F2038" s="497"/>
      <c r="G2038" s="497"/>
      <c r="H2038" s="497"/>
      <c r="I2038" s="497"/>
      <c r="J2038" s="497"/>
      <c r="K2038" s="497"/>
      <c r="L2038" s="73"/>
      <c r="M2038" s="73"/>
    </row>
    <row r="2039" spans="2:13" ht="21" customHeight="1" outlineLevel="1">
      <c r="B2039" s="73"/>
      <c r="C2039" s="497"/>
      <c r="D2039" s="497"/>
      <c r="E2039" s="497"/>
      <c r="F2039" s="497"/>
      <c r="G2039" s="497"/>
      <c r="H2039" s="497"/>
      <c r="I2039" s="497"/>
      <c r="J2039" s="497"/>
      <c r="K2039" s="497"/>
      <c r="L2039" s="73"/>
      <c r="M2039" s="73"/>
    </row>
    <row r="2040" spans="2:13" ht="21" customHeight="1" outlineLevel="1">
      <c r="B2040" s="73"/>
      <c r="C2040" s="497"/>
      <c r="D2040" s="497"/>
      <c r="E2040" s="497"/>
      <c r="F2040" s="497"/>
      <c r="G2040" s="497"/>
      <c r="H2040" s="497"/>
      <c r="I2040" s="497"/>
      <c r="J2040" s="497"/>
      <c r="K2040" s="497"/>
      <c r="L2040" s="73"/>
      <c r="M2040" s="73"/>
    </row>
    <row r="2041" spans="2:13" ht="21" customHeight="1" outlineLevel="1">
      <c r="B2041" s="73"/>
      <c r="C2041" s="134"/>
      <c r="D2041" s="73"/>
      <c r="E2041" s="134"/>
      <c r="F2041" s="73"/>
      <c r="G2041" s="73"/>
      <c r="H2041" s="73"/>
      <c r="I2041" s="135"/>
      <c r="J2041" s="136"/>
      <c r="K2041" s="137"/>
      <c r="L2041" s="73"/>
      <c r="M2041" s="73"/>
    </row>
    <row r="2042" spans="2:13" ht="21" customHeight="1" outlineLevel="1">
      <c r="B2042" s="73"/>
      <c r="C2042" s="133" t="s">
        <v>511</v>
      </c>
      <c r="D2042" s="73"/>
      <c r="E2042" s="134"/>
      <c r="F2042" s="73"/>
      <c r="G2042" s="73"/>
      <c r="H2042" s="73"/>
      <c r="I2042" s="135"/>
      <c r="J2042" s="136"/>
      <c r="K2042" s="137"/>
      <c r="L2042" s="73"/>
      <c r="M2042" s="73"/>
    </row>
    <row r="2043" spans="2:13" ht="21" customHeight="1" outlineLevel="1">
      <c r="B2043" s="73"/>
      <c r="C2043" s="73"/>
      <c r="D2043" s="73"/>
      <c r="E2043" s="83"/>
      <c r="F2043" s="73"/>
      <c r="G2043" s="73"/>
      <c r="H2043" s="73"/>
      <c r="I2043" s="73"/>
      <c r="J2043" s="73"/>
      <c r="K2043" s="73"/>
      <c r="L2043" s="73"/>
      <c r="M2043" s="73"/>
    </row>
    <row r="2044" spans="2:13" ht="21" customHeight="1" outlineLevel="1">
      <c r="B2044" s="73"/>
      <c r="C2044" s="495" t="s">
        <v>594</v>
      </c>
      <c r="D2044" s="495"/>
      <c r="E2044" s="495"/>
      <c r="F2044" s="495"/>
      <c r="G2044" s="495"/>
      <c r="H2044" s="495"/>
      <c r="I2044" s="495"/>
      <c r="J2044" s="495"/>
      <c r="K2044" s="495"/>
      <c r="L2044" s="73"/>
      <c r="M2044" s="73"/>
    </row>
    <row r="2045" spans="2:13" ht="21" customHeight="1" outlineLevel="1">
      <c r="B2045" s="73"/>
      <c r="C2045" s="495"/>
      <c r="D2045" s="495"/>
      <c r="E2045" s="495"/>
      <c r="F2045" s="495"/>
      <c r="G2045" s="495"/>
      <c r="H2045" s="495"/>
      <c r="I2045" s="495"/>
      <c r="J2045" s="495"/>
      <c r="K2045" s="495"/>
      <c r="L2045" s="73"/>
      <c r="M2045" s="73"/>
    </row>
    <row r="2046" spans="2:13" ht="21" customHeight="1" outlineLevel="1">
      <c r="B2046" s="73"/>
      <c r="C2046" s="495"/>
      <c r="D2046" s="495"/>
      <c r="E2046" s="495"/>
      <c r="F2046" s="495"/>
      <c r="G2046" s="495"/>
      <c r="H2046" s="495"/>
      <c r="I2046" s="495"/>
      <c r="J2046" s="495"/>
      <c r="K2046" s="495"/>
      <c r="L2046" s="73"/>
      <c r="M2046" s="73"/>
    </row>
    <row r="2047" spans="2:13" ht="21" customHeight="1" outlineLevel="1">
      <c r="B2047" s="73"/>
      <c r="C2047" s="495"/>
      <c r="D2047" s="495"/>
      <c r="E2047" s="495"/>
      <c r="F2047" s="495"/>
      <c r="G2047" s="495"/>
      <c r="H2047" s="495"/>
      <c r="I2047" s="495"/>
      <c r="J2047" s="495"/>
      <c r="K2047" s="495"/>
      <c r="L2047" s="73"/>
      <c r="M2047" s="73"/>
    </row>
    <row r="2048" spans="2:13" ht="21" customHeight="1" outlineLevel="1">
      <c r="B2048" s="73"/>
      <c r="C2048" s="495"/>
      <c r="D2048" s="495"/>
      <c r="E2048" s="495"/>
      <c r="F2048" s="495"/>
      <c r="G2048" s="495"/>
      <c r="H2048" s="495"/>
      <c r="I2048" s="495"/>
      <c r="J2048" s="495"/>
      <c r="K2048" s="495"/>
      <c r="L2048" s="73"/>
      <c r="M2048" s="73"/>
    </row>
    <row r="2049" spans="2:13" ht="21" customHeight="1" outlineLevel="1">
      <c r="B2049" s="73"/>
      <c r="C2049" s="495"/>
      <c r="D2049" s="495"/>
      <c r="E2049" s="495"/>
      <c r="F2049" s="495"/>
      <c r="G2049" s="495"/>
      <c r="H2049" s="495"/>
      <c r="I2049" s="495"/>
      <c r="J2049" s="495"/>
      <c r="K2049" s="495"/>
      <c r="L2049" s="73"/>
      <c r="M2049" s="73"/>
    </row>
    <row r="2050" spans="2:13" ht="21" customHeight="1" outlineLevel="1">
      <c r="B2050" s="73"/>
      <c r="C2050" s="495"/>
      <c r="D2050" s="495"/>
      <c r="E2050" s="495"/>
      <c r="F2050" s="495"/>
      <c r="G2050" s="495"/>
      <c r="H2050" s="495"/>
      <c r="I2050" s="495"/>
      <c r="J2050" s="495"/>
      <c r="K2050" s="495"/>
      <c r="L2050" s="73"/>
      <c r="M2050" s="73"/>
    </row>
    <row r="2051" spans="2:13" ht="21" customHeight="1" outlineLevel="1">
      <c r="B2051" s="73"/>
      <c r="C2051" s="495"/>
      <c r="D2051" s="495"/>
      <c r="E2051" s="495"/>
      <c r="F2051" s="495"/>
      <c r="G2051" s="495"/>
      <c r="H2051" s="495"/>
      <c r="I2051" s="495"/>
      <c r="J2051" s="495"/>
      <c r="K2051" s="495"/>
      <c r="L2051" s="73"/>
      <c r="M2051" s="73"/>
    </row>
    <row r="2052" spans="2:13" ht="21" customHeight="1" outlineLevel="1">
      <c r="B2052" s="73"/>
      <c r="C2052" s="495"/>
      <c r="D2052" s="495"/>
      <c r="E2052" s="495"/>
      <c r="F2052" s="495"/>
      <c r="G2052" s="495"/>
      <c r="H2052" s="495"/>
      <c r="I2052" s="495"/>
      <c r="J2052" s="495"/>
      <c r="K2052" s="495"/>
      <c r="L2052" s="73"/>
      <c r="M2052" s="73"/>
    </row>
    <row r="2053" spans="2:13" ht="21" customHeight="1" outlineLevel="1">
      <c r="B2053" s="73"/>
      <c r="C2053" s="495"/>
      <c r="D2053" s="495"/>
      <c r="E2053" s="495"/>
      <c r="F2053" s="495"/>
      <c r="G2053" s="495"/>
      <c r="H2053" s="495"/>
      <c r="I2053" s="495"/>
      <c r="J2053" s="495"/>
      <c r="K2053" s="495"/>
      <c r="L2053" s="73"/>
      <c r="M2053" s="73"/>
    </row>
    <row r="2054" spans="2:13" ht="21" customHeight="1" outlineLevel="1">
      <c r="B2054" s="73"/>
      <c r="C2054" s="495"/>
      <c r="D2054" s="495"/>
      <c r="E2054" s="495"/>
      <c r="F2054" s="495"/>
      <c r="G2054" s="495"/>
      <c r="H2054" s="495"/>
      <c r="I2054" s="495"/>
      <c r="J2054" s="495"/>
      <c r="K2054" s="495"/>
      <c r="L2054" s="73"/>
      <c r="M2054" s="73"/>
    </row>
    <row r="2055" spans="2:13" ht="21" customHeight="1" outlineLevel="1">
      <c r="B2055" s="73"/>
      <c r="C2055" s="495"/>
      <c r="D2055" s="495"/>
      <c r="E2055" s="495"/>
      <c r="F2055" s="495"/>
      <c r="G2055" s="495"/>
      <c r="H2055" s="495"/>
      <c r="I2055" s="495"/>
      <c r="J2055" s="495"/>
      <c r="K2055" s="495"/>
      <c r="L2055" s="73"/>
      <c r="M2055" s="73"/>
    </row>
    <row r="2056" spans="2:13" ht="21" customHeight="1" outlineLevel="1">
      <c r="B2056" s="73"/>
      <c r="C2056" s="495"/>
      <c r="D2056" s="495"/>
      <c r="E2056" s="495"/>
      <c r="F2056" s="495"/>
      <c r="G2056" s="495"/>
      <c r="H2056" s="495"/>
      <c r="I2056" s="495"/>
      <c r="J2056" s="495"/>
      <c r="K2056" s="495"/>
      <c r="L2056" s="73"/>
      <c r="M2056" s="73"/>
    </row>
    <row r="2057" spans="2:13" ht="21" customHeight="1" outlineLevel="1">
      <c r="B2057" s="73"/>
      <c r="C2057" s="495"/>
      <c r="D2057" s="495"/>
      <c r="E2057" s="495"/>
      <c r="F2057" s="495"/>
      <c r="G2057" s="495"/>
      <c r="H2057" s="495"/>
      <c r="I2057" s="495"/>
      <c r="J2057" s="495"/>
      <c r="K2057" s="495"/>
      <c r="L2057" s="73"/>
      <c r="M2057" s="73"/>
    </row>
    <row r="2058" spans="2:13" ht="21" customHeight="1" outlineLevel="1">
      <c r="B2058" s="73"/>
      <c r="C2058" s="495"/>
      <c r="D2058" s="495"/>
      <c r="E2058" s="495"/>
      <c r="F2058" s="495"/>
      <c r="G2058" s="495"/>
      <c r="H2058" s="495"/>
      <c r="I2058" s="495"/>
      <c r="J2058" s="495"/>
      <c r="K2058" s="495"/>
      <c r="L2058" s="73"/>
      <c r="M2058" s="73"/>
    </row>
    <row r="2059" spans="2:13" ht="21" customHeight="1" outlineLevel="1">
      <c r="B2059" s="73"/>
      <c r="C2059" s="495"/>
      <c r="D2059" s="495"/>
      <c r="E2059" s="495"/>
      <c r="F2059" s="495"/>
      <c r="G2059" s="495"/>
      <c r="H2059" s="495"/>
      <c r="I2059" s="495"/>
      <c r="J2059" s="495"/>
      <c r="K2059" s="495"/>
      <c r="L2059" s="73"/>
      <c r="M2059" s="73"/>
    </row>
    <row r="2060" spans="2:13" ht="21" customHeight="1" outlineLevel="1">
      <c r="B2060" s="73"/>
      <c r="C2060" s="495"/>
      <c r="D2060" s="495"/>
      <c r="E2060" s="495"/>
      <c r="F2060" s="495"/>
      <c r="G2060" s="495"/>
      <c r="H2060" s="495"/>
      <c r="I2060" s="495"/>
      <c r="J2060" s="495"/>
      <c r="K2060" s="495"/>
      <c r="L2060" s="73"/>
      <c r="M2060" s="73"/>
    </row>
    <row r="2061" spans="2:13" ht="21" customHeight="1" outlineLevel="1">
      <c r="B2061" s="73"/>
      <c r="C2061" s="495"/>
      <c r="D2061" s="495"/>
      <c r="E2061" s="495"/>
      <c r="F2061" s="495"/>
      <c r="G2061" s="495"/>
      <c r="H2061" s="495"/>
      <c r="I2061" s="495"/>
      <c r="J2061" s="495"/>
      <c r="K2061" s="495"/>
      <c r="L2061" s="73"/>
      <c r="M2061" s="73"/>
    </row>
    <row r="2062" spans="2:13" ht="21" customHeight="1" outlineLevel="1">
      <c r="B2062" s="73"/>
      <c r="C2062" s="134"/>
      <c r="D2062" s="73"/>
      <c r="E2062" s="134"/>
      <c r="F2062" s="73"/>
      <c r="G2062" s="73"/>
      <c r="H2062" s="73"/>
      <c r="I2062" s="135"/>
      <c r="J2062" s="136"/>
      <c r="K2062" s="137"/>
      <c r="L2062" s="73"/>
      <c r="M2062" s="73"/>
    </row>
    <row r="2063" spans="2:13" ht="20.25" customHeight="1">
      <c r="B2063" s="73"/>
      <c r="C2063" s="134"/>
      <c r="D2063" s="73"/>
      <c r="E2063" s="134"/>
      <c r="F2063" s="73"/>
      <c r="G2063" s="73"/>
      <c r="H2063" s="73"/>
      <c r="I2063" s="135"/>
      <c r="J2063" s="136"/>
      <c r="K2063" s="137"/>
      <c r="L2063" s="73"/>
      <c r="M2063" s="73"/>
    </row>
    <row r="2064" spans="2:13" ht="24" customHeight="1">
      <c r="B2064" s="73"/>
      <c r="C2064" s="84" t="s">
        <v>142</v>
      </c>
      <c r="D2064" s="81"/>
      <c r="E2064" s="84" t="s">
        <v>143</v>
      </c>
      <c r="F2064" s="73"/>
      <c r="G2064" s="85" t="s">
        <v>497</v>
      </c>
      <c r="H2064" s="73"/>
      <c r="J2064" s="73"/>
      <c r="K2064" s="73"/>
      <c r="L2064" s="73"/>
      <c r="M2064" s="73"/>
    </row>
    <row r="2065" spans="2:13" ht="21" customHeight="1" outlineLevel="1">
      <c r="B2065" s="73"/>
      <c r="C2065" s="83"/>
      <c r="D2065" s="73"/>
      <c r="E2065" s="83"/>
      <c r="F2065" s="73"/>
      <c r="G2065" s="73"/>
      <c r="H2065" s="73"/>
      <c r="I2065" s="73"/>
      <c r="J2065" s="73"/>
      <c r="K2065" s="73"/>
      <c r="L2065" s="73"/>
      <c r="M2065" s="73"/>
    </row>
    <row r="2066" spans="2:13" ht="21.75" customHeight="1" outlineLevel="1">
      <c r="B2066" s="73"/>
      <c r="C2066" s="86" t="s">
        <v>431</v>
      </c>
      <c r="D2066" s="73"/>
      <c r="E2066" s="87"/>
      <c r="F2066" s="73"/>
      <c r="G2066" s="73"/>
      <c r="H2066" s="73"/>
      <c r="I2066" s="73"/>
      <c r="J2066" s="73"/>
      <c r="K2066" s="73"/>
      <c r="L2066" s="73"/>
      <c r="M2066" s="73"/>
    </row>
    <row r="2067" spans="2:13" ht="21" customHeight="1" outlineLevel="1">
      <c r="B2067" s="73"/>
      <c r="C2067" s="88"/>
      <c r="D2067" s="73"/>
      <c r="E2067" s="87"/>
      <c r="F2067" s="73"/>
      <c r="G2067" s="73"/>
      <c r="H2067" s="73"/>
      <c r="I2067" s="73"/>
      <c r="J2067" s="73"/>
      <c r="K2067" s="73"/>
      <c r="L2067" s="73"/>
      <c r="M2067" s="73"/>
    </row>
    <row r="2068" spans="2:13" ht="21" customHeight="1" outlineLevel="1">
      <c r="B2068" s="73"/>
      <c r="C2068" s="89"/>
      <c r="D2068" s="73"/>
      <c r="E2068" s="89"/>
      <c r="F2068" s="73"/>
      <c r="G2068" s="73"/>
      <c r="H2068" s="73"/>
      <c r="I2068" s="73"/>
      <c r="J2068" s="73"/>
      <c r="K2068" s="73"/>
      <c r="L2068" s="73"/>
      <c r="M2068" s="73"/>
    </row>
    <row r="2069" spans="2:13" outlineLevel="1">
      <c r="B2069" s="73"/>
      <c r="C2069" s="90" t="s">
        <v>36</v>
      </c>
      <c r="D2069" s="89"/>
      <c r="E2069" s="90" t="s">
        <v>432</v>
      </c>
      <c r="F2069" s="89"/>
      <c r="G2069" s="91" t="s">
        <v>433</v>
      </c>
      <c r="H2069" s="73"/>
      <c r="I2069" s="90" t="s">
        <v>434</v>
      </c>
      <c r="J2069" s="73"/>
      <c r="K2069" s="73"/>
      <c r="L2069" s="89"/>
      <c r="M2069" s="73"/>
    </row>
    <row r="2070" spans="2:13" ht="36.75" customHeight="1" outlineLevel="1">
      <c r="B2070" s="73"/>
      <c r="C2070" s="92" t="s">
        <v>556</v>
      </c>
      <c r="D2070" s="73"/>
      <c r="E2070" s="93" t="s">
        <v>595</v>
      </c>
      <c r="F2070" s="73"/>
      <c r="G2070" s="94"/>
      <c r="H2070" s="73"/>
      <c r="I2070" s="92" t="s">
        <v>438</v>
      </c>
      <c r="J2070" s="73"/>
      <c r="K2070" s="73"/>
      <c r="L2070" s="73"/>
      <c r="M2070" s="73"/>
    </row>
    <row r="2071" spans="2:13" ht="21" customHeight="1" outlineLevel="1">
      <c r="B2071" s="73"/>
      <c r="C2071" s="89"/>
      <c r="D2071" s="73"/>
      <c r="E2071" s="73"/>
      <c r="F2071" s="73"/>
      <c r="G2071" s="73"/>
      <c r="H2071" s="73"/>
      <c r="I2071" s="73"/>
      <c r="J2071" s="73"/>
      <c r="K2071" s="73"/>
      <c r="L2071" s="73"/>
      <c r="M2071" s="73"/>
    </row>
    <row r="2072" spans="2:13" ht="36" outlineLevel="1">
      <c r="B2072" s="73"/>
      <c r="C2072" s="95" t="s">
        <v>439</v>
      </c>
      <c r="D2072" s="89"/>
      <c r="E2072" s="95" t="s">
        <v>440</v>
      </c>
      <c r="F2072" s="89"/>
      <c r="G2072" s="95" t="s">
        <v>441</v>
      </c>
      <c r="H2072" s="73"/>
      <c r="I2072" s="95" t="s">
        <v>442</v>
      </c>
      <c r="J2072" s="89"/>
      <c r="K2072" s="73"/>
      <c r="L2072" s="73"/>
      <c r="M2072" s="73"/>
    </row>
    <row r="2073" spans="2:13" ht="36.75" customHeight="1" outlineLevel="1">
      <c r="B2073" s="73"/>
      <c r="C2073" s="94"/>
      <c r="D2073" s="89"/>
      <c r="E2073" s="94"/>
      <c r="F2073" s="89"/>
      <c r="G2073" s="94"/>
      <c r="H2073" s="73"/>
      <c r="I2073" s="150"/>
      <c r="J2073" s="89"/>
      <c r="K2073" s="73"/>
      <c r="L2073" s="73"/>
      <c r="M2073" s="73"/>
    </row>
    <row r="2074" spans="2:13" ht="21" customHeight="1" outlineLevel="1">
      <c r="B2074" s="73"/>
      <c r="C2074" s="89"/>
      <c r="D2074" s="89"/>
      <c r="E2074" s="89"/>
      <c r="F2074" s="89"/>
      <c r="G2074" s="73"/>
      <c r="H2074" s="73"/>
      <c r="I2074" s="73"/>
      <c r="J2074" s="89"/>
      <c r="K2074" s="73"/>
      <c r="L2074" s="73"/>
      <c r="M2074" s="73"/>
    </row>
    <row r="2075" spans="2:13" ht="21.75" customHeight="1" outlineLevel="1">
      <c r="B2075" s="73"/>
      <c r="C2075" s="86" t="s">
        <v>445</v>
      </c>
      <c r="D2075" s="73"/>
      <c r="E2075" s="98"/>
      <c r="F2075" s="99"/>
      <c r="G2075" s="99"/>
      <c r="H2075" s="99"/>
      <c r="I2075" s="99"/>
      <c r="J2075" s="99"/>
      <c r="K2075" s="99"/>
      <c r="L2075" s="73"/>
      <c r="M2075" s="73"/>
    </row>
    <row r="2076" spans="2:13" ht="21" customHeight="1" outlineLevel="1">
      <c r="B2076" s="73"/>
      <c r="C2076" s="73"/>
      <c r="D2076" s="73"/>
      <c r="E2076" s="100"/>
      <c r="F2076" s="101"/>
      <c r="G2076" s="100"/>
      <c r="H2076" s="101"/>
      <c r="I2076" s="100"/>
      <c r="J2076" s="102"/>
      <c r="K2076" s="100"/>
      <c r="L2076" s="73"/>
      <c r="M2076" s="73"/>
    </row>
    <row r="2077" spans="2:13" ht="21" customHeight="1" outlineLevel="1">
      <c r="B2077" s="73"/>
      <c r="C2077" s="73"/>
      <c r="D2077" s="73"/>
      <c r="E2077" s="100">
        <v>2024</v>
      </c>
      <c r="F2077" s="101"/>
      <c r="G2077" s="100">
        <v>2025</v>
      </c>
      <c r="H2077" s="101"/>
      <c r="I2077" s="100">
        <v>2026</v>
      </c>
      <c r="J2077" s="102"/>
      <c r="K2077" s="100" t="s">
        <v>446</v>
      </c>
      <c r="L2077" s="73"/>
      <c r="M2077" s="73"/>
    </row>
    <row r="2078" spans="2:13" outlineLevel="1">
      <c r="B2078" s="73"/>
      <c r="C2078" s="95" t="s">
        <v>447</v>
      </c>
      <c r="D2078" s="103"/>
      <c r="E2078" s="104">
        <f>E2079+E2080</f>
        <v>0</v>
      </c>
      <c r="F2078" s="103"/>
      <c r="G2078" s="104">
        <f>G2079+G2080</f>
        <v>0</v>
      </c>
      <c r="H2078" s="73"/>
      <c r="I2078" s="104">
        <f>I2079+I2080</f>
        <v>0</v>
      </c>
      <c r="J2078" s="103"/>
      <c r="K2078" s="104">
        <f>K2079+K2080</f>
        <v>0</v>
      </c>
      <c r="L2078" s="103"/>
      <c r="M2078" s="73"/>
    </row>
    <row r="2079" spans="2:13" ht="21" customHeight="1" outlineLevel="1">
      <c r="B2079" s="73"/>
      <c r="C2079" s="90" t="s">
        <v>448</v>
      </c>
      <c r="D2079" s="103"/>
      <c r="E2079" s="105">
        <v>0</v>
      </c>
      <c r="F2079" s="106"/>
      <c r="G2079" s="105">
        <v>0</v>
      </c>
      <c r="H2079" s="73"/>
      <c r="I2079" s="105">
        <v>0</v>
      </c>
      <c r="J2079" s="103"/>
      <c r="K2079" s="107">
        <f>E2079+G2079+I2079</f>
        <v>0</v>
      </c>
      <c r="L2079" s="103"/>
      <c r="M2079" s="73"/>
    </row>
    <row r="2080" spans="2:13" ht="21.75" customHeight="1" outlineLevel="1">
      <c r="B2080" s="73"/>
      <c r="C2080" s="90" t="s">
        <v>449</v>
      </c>
      <c r="D2080" s="103"/>
      <c r="E2080" s="105">
        <v>0</v>
      </c>
      <c r="F2080" s="106"/>
      <c r="G2080" s="105">
        <v>0</v>
      </c>
      <c r="H2080" s="73"/>
      <c r="I2080" s="105">
        <v>0</v>
      </c>
      <c r="J2080" s="103"/>
      <c r="K2080" s="107">
        <f>E2080+G2080+I2080</f>
        <v>0</v>
      </c>
      <c r="L2080" s="103"/>
      <c r="M2080" s="73"/>
    </row>
    <row r="2081" spans="2:13" outlineLevel="1">
      <c r="B2081" s="73"/>
      <c r="C2081" s="95" t="s">
        <v>450</v>
      </c>
      <c r="D2081" s="103"/>
      <c r="E2081" s="104">
        <f>E2082+E2083</f>
        <v>0</v>
      </c>
      <c r="F2081" s="103"/>
      <c r="G2081" s="104">
        <f>G2082+G2083</f>
        <v>0</v>
      </c>
      <c r="H2081" s="73"/>
      <c r="I2081" s="104">
        <f>I2082+I2083</f>
        <v>0</v>
      </c>
      <c r="J2081" s="103"/>
      <c r="K2081" s="104">
        <f>K2082+K2083</f>
        <v>0</v>
      </c>
      <c r="L2081" s="103"/>
      <c r="M2081" s="73"/>
    </row>
    <row r="2082" spans="2:13" ht="21" customHeight="1" outlineLevel="1">
      <c r="B2082" s="73"/>
      <c r="C2082" s="90" t="s">
        <v>451</v>
      </c>
      <c r="D2082" s="103"/>
      <c r="E2082" s="105">
        <v>0</v>
      </c>
      <c r="F2082" s="106"/>
      <c r="G2082" s="105">
        <v>0</v>
      </c>
      <c r="H2082" s="73"/>
      <c r="I2082" s="105">
        <v>0</v>
      </c>
      <c r="J2082" s="103"/>
      <c r="K2082" s="107">
        <f>E2082+G2082+I2082</f>
        <v>0</v>
      </c>
      <c r="L2082" s="103"/>
      <c r="M2082" s="73"/>
    </row>
    <row r="2083" spans="2:13" ht="21" customHeight="1" outlineLevel="1">
      <c r="B2083" s="73"/>
      <c r="C2083" s="90" t="s">
        <v>452</v>
      </c>
      <c r="D2083" s="103"/>
      <c r="E2083" s="105">
        <v>0</v>
      </c>
      <c r="F2083" s="106"/>
      <c r="G2083" s="105">
        <v>0</v>
      </c>
      <c r="H2083" s="73"/>
      <c r="I2083" s="105">
        <v>0</v>
      </c>
      <c r="J2083" s="103"/>
      <c r="K2083" s="107">
        <f>E2083+G2083+I2083</f>
        <v>0</v>
      </c>
      <c r="L2083" s="103"/>
      <c r="M2083" s="73"/>
    </row>
    <row r="2084" spans="2:13" ht="21" customHeight="1" outlineLevel="1">
      <c r="B2084" s="73"/>
      <c r="C2084" s="95" t="s">
        <v>453</v>
      </c>
      <c r="D2084" s="103"/>
      <c r="E2084" s="104">
        <f>E2085+E2086</f>
        <v>0</v>
      </c>
      <c r="F2084" s="103"/>
      <c r="G2084" s="104">
        <f>G2085+G2086</f>
        <v>0</v>
      </c>
      <c r="H2084" s="73"/>
      <c r="I2084" s="104">
        <f>I2085+I2086</f>
        <v>0</v>
      </c>
      <c r="J2084" s="103"/>
      <c r="K2084" s="104">
        <f>K2085+K2086</f>
        <v>0</v>
      </c>
      <c r="L2084" s="103"/>
      <c r="M2084" s="73"/>
    </row>
    <row r="2085" spans="2:13" ht="21" customHeight="1" outlineLevel="1">
      <c r="B2085" s="73"/>
      <c r="C2085" s="90" t="s">
        <v>454</v>
      </c>
      <c r="D2085" s="103"/>
      <c r="E2085" s="105">
        <v>0</v>
      </c>
      <c r="F2085" s="106"/>
      <c r="G2085" s="105">
        <v>0</v>
      </c>
      <c r="H2085" s="73"/>
      <c r="I2085" s="105">
        <v>0</v>
      </c>
      <c r="J2085" s="103"/>
      <c r="K2085" s="107">
        <f>E2085+G2085+I2085</f>
        <v>0</v>
      </c>
      <c r="L2085" s="103"/>
      <c r="M2085" s="73"/>
    </row>
    <row r="2086" spans="2:13" ht="21" customHeight="1" outlineLevel="1">
      <c r="B2086" s="73"/>
      <c r="C2086" s="90" t="s">
        <v>455</v>
      </c>
      <c r="D2086" s="103"/>
      <c r="E2086" s="105">
        <v>0</v>
      </c>
      <c r="F2086" s="106"/>
      <c r="G2086" s="105">
        <v>0</v>
      </c>
      <c r="H2086" s="73"/>
      <c r="I2086" s="105">
        <v>0</v>
      </c>
      <c r="J2086" s="103"/>
      <c r="K2086" s="107">
        <f>E2086+G2086+I2086</f>
        <v>0</v>
      </c>
      <c r="L2086" s="103"/>
      <c r="M2086" s="73"/>
    </row>
    <row r="2087" spans="2:13" ht="21" customHeight="1" outlineLevel="1">
      <c r="B2087" s="73"/>
      <c r="C2087" s="95" t="s">
        <v>456</v>
      </c>
      <c r="D2087" s="103"/>
      <c r="E2087" s="104">
        <f>E2088+E2089</f>
        <v>0</v>
      </c>
      <c r="F2087" s="103"/>
      <c r="G2087" s="104">
        <f>G2088+G2089</f>
        <v>0</v>
      </c>
      <c r="H2087" s="73"/>
      <c r="I2087" s="104">
        <f>I2088+I2089</f>
        <v>0</v>
      </c>
      <c r="J2087" s="103"/>
      <c r="K2087" s="104">
        <f>K2088+K2089</f>
        <v>0</v>
      </c>
      <c r="L2087" s="103"/>
      <c r="M2087" s="73"/>
    </row>
    <row r="2088" spans="2:13" ht="21" customHeight="1" outlineLevel="1">
      <c r="B2088" s="73"/>
      <c r="C2088" s="90" t="s">
        <v>457</v>
      </c>
      <c r="D2088" s="103"/>
      <c r="E2088" s="105">
        <v>0</v>
      </c>
      <c r="F2088" s="106"/>
      <c r="G2088" s="105">
        <v>0</v>
      </c>
      <c r="H2088" s="73"/>
      <c r="I2088" s="105">
        <v>0</v>
      </c>
      <c r="J2088" s="103"/>
      <c r="K2088" s="107">
        <f>E2088+G2088+I2088</f>
        <v>0</v>
      </c>
      <c r="L2088" s="103"/>
      <c r="M2088" s="73"/>
    </row>
    <row r="2089" spans="2:13" ht="21" customHeight="1" outlineLevel="1">
      <c r="B2089" s="73"/>
      <c r="C2089" s="90" t="s">
        <v>458</v>
      </c>
      <c r="D2089" s="103"/>
      <c r="E2089" s="105">
        <v>0</v>
      </c>
      <c r="F2089" s="106"/>
      <c r="G2089" s="105">
        <v>0</v>
      </c>
      <c r="H2089" s="73"/>
      <c r="I2089" s="105">
        <v>0</v>
      </c>
      <c r="J2089" s="103"/>
      <c r="K2089" s="107">
        <f>E2089+G2089+I2089</f>
        <v>0</v>
      </c>
      <c r="L2089" s="103"/>
      <c r="M2089" s="73"/>
    </row>
    <row r="2090" spans="2:13" ht="21" customHeight="1" outlineLevel="1">
      <c r="B2090" s="73"/>
      <c r="C2090" s="90" t="s">
        <v>459</v>
      </c>
      <c r="D2090" s="103"/>
      <c r="E2090" s="108">
        <f>E2078+E2081+E2084+E2087</f>
        <v>0</v>
      </c>
      <c r="F2090" s="103"/>
      <c r="G2090" s="108">
        <f>G2078+G2081+G2084+G2087</f>
        <v>0</v>
      </c>
      <c r="H2090" s="73"/>
      <c r="I2090" s="108">
        <f>I2078+I2081+I2084+I2087</f>
        <v>0</v>
      </c>
      <c r="J2090" s="103"/>
      <c r="K2090" s="108">
        <f>E2090+G2090+I2090</f>
        <v>0</v>
      </c>
      <c r="L2090" s="103"/>
      <c r="M2090" s="73"/>
    </row>
    <row r="2091" spans="2:13" ht="21" customHeight="1" outlineLevel="1">
      <c r="B2091" s="73"/>
      <c r="C2091" s="109"/>
      <c r="D2091" s="103"/>
      <c r="E2091" s="109"/>
      <c r="F2091" s="109"/>
      <c r="G2091" s="109"/>
      <c r="H2091" s="109"/>
      <c r="I2091" s="109"/>
      <c r="J2091" s="109"/>
      <c r="K2091" s="109"/>
      <c r="L2091" s="103"/>
      <c r="M2091" s="73"/>
    </row>
    <row r="2092" spans="2:13" ht="21" customHeight="1" outlineLevel="1">
      <c r="B2092" s="73"/>
      <c r="C2092" s="103"/>
      <c r="D2092" s="89"/>
      <c r="E2092" s="103"/>
      <c r="F2092" s="89"/>
      <c r="G2092" s="73"/>
      <c r="H2092" s="73"/>
      <c r="I2092" s="73"/>
      <c r="J2092" s="89"/>
      <c r="K2092" s="73"/>
      <c r="L2092" s="89"/>
      <c r="M2092" s="73"/>
    </row>
    <row r="2093" spans="2:13" ht="21" customHeight="1" outlineLevel="1">
      <c r="B2093" s="73"/>
      <c r="C2093" s="86" t="s">
        <v>460</v>
      </c>
      <c r="D2093" s="73"/>
      <c r="E2093" s="99"/>
      <c r="F2093" s="99"/>
      <c r="G2093" s="99"/>
      <c r="H2093" s="99"/>
      <c r="I2093" s="99"/>
      <c r="J2093" s="99"/>
      <c r="K2093" s="99"/>
      <c r="L2093" s="89"/>
      <c r="M2093" s="73"/>
    </row>
    <row r="2094" spans="2:13" ht="21" customHeight="1" outlineLevel="1">
      <c r="B2094" s="73"/>
      <c r="C2094" s="73"/>
      <c r="D2094" s="73"/>
      <c r="E2094" s="100"/>
      <c r="F2094" s="101"/>
      <c r="G2094" s="100"/>
      <c r="H2094" s="101"/>
      <c r="I2094" s="100"/>
      <c r="J2094" s="102"/>
      <c r="K2094" s="100"/>
      <c r="L2094" s="89"/>
      <c r="M2094" s="73"/>
    </row>
    <row r="2095" spans="2:13" ht="21" customHeight="1" outlineLevel="1">
      <c r="B2095" s="73"/>
      <c r="C2095" s="73"/>
      <c r="D2095" s="73"/>
      <c r="E2095" s="100">
        <v>2024</v>
      </c>
      <c r="F2095" s="101"/>
      <c r="G2095" s="100">
        <v>2025</v>
      </c>
      <c r="H2095" s="101"/>
      <c r="I2095" s="100">
        <v>2026</v>
      </c>
      <c r="J2095" s="102"/>
      <c r="K2095" s="100" t="s">
        <v>407</v>
      </c>
      <c r="L2095" s="89"/>
      <c r="M2095" s="73"/>
    </row>
    <row r="2096" spans="2:13" ht="21" customHeight="1" outlineLevel="1">
      <c r="B2096" s="73"/>
      <c r="C2096" s="95" t="s">
        <v>461</v>
      </c>
      <c r="D2096" s="103"/>
      <c r="E2096" s="110">
        <v>0</v>
      </c>
      <c r="F2096" s="111"/>
      <c r="G2096" s="110">
        <v>0</v>
      </c>
      <c r="H2096" s="112"/>
      <c r="I2096" s="110">
        <v>0</v>
      </c>
      <c r="J2096" s="111"/>
      <c r="K2096" s="113">
        <f t="shared" ref="K2096:K2114" si="32">E2096+G2096+I2096</f>
        <v>0</v>
      </c>
      <c r="L2096" s="89"/>
      <c r="M2096" s="73"/>
    </row>
    <row r="2097" spans="2:13" ht="21" customHeight="1" outlineLevel="1">
      <c r="B2097" s="73"/>
      <c r="C2097" s="90" t="s">
        <v>462</v>
      </c>
      <c r="D2097" s="103"/>
      <c r="E2097" s="110">
        <v>0</v>
      </c>
      <c r="F2097" s="114"/>
      <c r="G2097" s="110">
        <v>0</v>
      </c>
      <c r="H2097" s="112"/>
      <c r="I2097" s="110">
        <v>0</v>
      </c>
      <c r="J2097" s="111"/>
      <c r="K2097" s="113">
        <f t="shared" si="32"/>
        <v>0</v>
      </c>
      <c r="L2097" s="89"/>
      <c r="M2097" s="73"/>
    </row>
    <row r="2098" spans="2:13" ht="21" customHeight="1" outlineLevel="1">
      <c r="B2098" s="73"/>
      <c r="C2098" s="90" t="s">
        <v>463</v>
      </c>
      <c r="D2098" s="103"/>
      <c r="E2098" s="110">
        <v>0</v>
      </c>
      <c r="F2098" s="111"/>
      <c r="G2098" s="110">
        <v>0</v>
      </c>
      <c r="H2098" s="112"/>
      <c r="I2098" s="110">
        <v>0</v>
      </c>
      <c r="J2098" s="111"/>
      <c r="K2098" s="113">
        <f t="shared" si="32"/>
        <v>0</v>
      </c>
      <c r="L2098" s="89"/>
      <c r="M2098" s="73"/>
    </row>
    <row r="2099" spans="2:13" ht="21.75" customHeight="1" outlineLevel="1">
      <c r="B2099" s="73"/>
      <c r="C2099" s="90" t="s">
        <v>464</v>
      </c>
      <c r="D2099" s="103"/>
      <c r="E2099" s="110">
        <v>0</v>
      </c>
      <c r="F2099" s="114"/>
      <c r="G2099" s="110">
        <v>0</v>
      </c>
      <c r="H2099" s="112"/>
      <c r="I2099" s="110">
        <v>0</v>
      </c>
      <c r="J2099" s="111"/>
      <c r="K2099" s="113">
        <f t="shared" si="32"/>
        <v>0</v>
      </c>
      <c r="L2099" s="73"/>
      <c r="M2099" s="73"/>
    </row>
    <row r="2100" spans="2:13" ht="21.75" customHeight="1" outlineLevel="1">
      <c r="B2100" s="73"/>
      <c r="C2100" s="90" t="s">
        <v>465</v>
      </c>
      <c r="D2100" s="103"/>
      <c r="E2100" s="110">
        <v>0</v>
      </c>
      <c r="F2100" s="114"/>
      <c r="G2100" s="110">
        <v>0</v>
      </c>
      <c r="H2100" s="112"/>
      <c r="I2100" s="110">
        <v>0</v>
      </c>
      <c r="J2100" s="111"/>
      <c r="K2100" s="113">
        <f t="shared" si="32"/>
        <v>0</v>
      </c>
      <c r="L2100" s="73"/>
      <c r="M2100" s="73"/>
    </row>
    <row r="2101" spans="2:13" ht="21" customHeight="1" outlineLevel="1">
      <c r="B2101" s="73"/>
      <c r="C2101" s="90" t="s">
        <v>466</v>
      </c>
      <c r="D2101" s="103"/>
      <c r="E2101" s="110">
        <v>0</v>
      </c>
      <c r="F2101" s="111"/>
      <c r="G2101" s="110">
        <v>0</v>
      </c>
      <c r="H2101" s="112"/>
      <c r="I2101" s="110">
        <v>0</v>
      </c>
      <c r="J2101" s="111"/>
      <c r="K2101" s="113">
        <f t="shared" si="32"/>
        <v>0</v>
      </c>
      <c r="L2101" s="73"/>
      <c r="M2101" s="73"/>
    </row>
    <row r="2102" spans="2:13" ht="21.75" customHeight="1" outlineLevel="1">
      <c r="B2102" s="73"/>
      <c r="C2102" s="90" t="s">
        <v>467</v>
      </c>
      <c r="D2102" s="103"/>
      <c r="E2102" s="110">
        <v>0</v>
      </c>
      <c r="F2102" s="114"/>
      <c r="G2102" s="110">
        <v>0</v>
      </c>
      <c r="H2102" s="112"/>
      <c r="I2102" s="110">
        <v>0</v>
      </c>
      <c r="J2102" s="111"/>
      <c r="K2102" s="113">
        <f t="shared" si="32"/>
        <v>0</v>
      </c>
      <c r="L2102" s="73"/>
      <c r="M2102" s="73"/>
    </row>
    <row r="2103" spans="2:13" ht="21.75" customHeight="1" outlineLevel="1">
      <c r="B2103" s="73"/>
      <c r="C2103" s="90" t="s">
        <v>468</v>
      </c>
      <c r="D2103" s="103"/>
      <c r="E2103" s="110">
        <v>0</v>
      </c>
      <c r="F2103" s="114"/>
      <c r="G2103" s="110">
        <v>0</v>
      </c>
      <c r="H2103" s="112"/>
      <c r="I2103" s="110">
        <v>0</v>
      </c>
      <c r="J2103" s="111"/>
      <c r="K2103" s="113">
        <f t="shared" si="32"/>
        <v>0</v>
      </c>
      <c r="L2103" s="73"/>
      <c r="M2103" s="73"/>
    </row>
    <row r="2104" spans="2:13" ht="21.75" customHeight="1" outlineLevel="1">
      <c r="B2104" s="73"/>
      <c r="C2104" s="90" t="s">
        <v>469</v>
      </c>
      <c r="D2104" s="103"/>
      <c r="E2104" s="110">
        <v>0</v>
      </c>
      <c r="F2104" s="114"/>
      <c r="G2104" s="110">
        <v>0</v>
      </c>
      <c r="H2104" s="112"/>
      <c r="I2104" s="110">
        <v>0</v>
      </c>
      <c r="J2104" s="111"/>
      <c r="K2104" s="113">
        <f t="shared" si="32"/>
        <v>0</v>
      </c>
      <c r="L2104" s="73"/>
      <c r="M2104" s="73"/>
    </row>
    <row r="2105" spans="2:13" ht="21" customHeight="1" outlineLevel="1">
      <c r="B2105" s="73"/>
      <c r="C2105" s="115" t="s">
        <v>470</v>
      </c>
      <c r="D2105" s="103"/>
      <c r="E2105" s="110">
        <v>0</v>
      </c>
      <c r="F2105" s="114"/>
      <c r="G2105" s="110">
        <v>0</v>
      </c>
      <c r="H2105" s="112"/>
      <c r="I2105" s="110">
        <v>0</v>
      </c>
      <c r="J2105" s="111"/>
      <c r="K2105" s="113">
        <f t="shared" si="32"/>
        <v>0</v>
      </c>
      <c r="L2105" s="116"/>
      <c r="M2105" s="73"/>
    </row>
    <row r="2106" spans="2:13" ht="21" customHeight="1" outlineLevel="1">
      <c r="B2106" s="73"/>
      <c r="C2106" s="115" t="s">
        <v>471</v>
      </c>
      <c r="D2106" s="103"/>
      <c r="E2106" s="110">
        <v>0</v>
      </c>
      <c r="F2106" s="114"/>
      <c r="G2106" s="110">
        <v>0</v>
      </c>
      <c r="H2106" s="112"/>
      <c r="I2106" s="110">
        <v>0</v>
      </c>
      <c r="J2106" s="111"/>
      <c r="K2106" s="113">
        <f t="shared" si="32"/>
        <v>0</v>
      </c>
      <c r="L2106" s="116"/>
      <c r="M2106" s="73"/>
    </row>
    <row r="2107" spans="2:13" ht="21" customHeight="1" outlineLevel="1">
      <c r="B2107" s="73"/>
      <c r="C2107" s="115" t="s">
        <v>472</v>
      </c>
      <c r="D2107" s="103"/>
      <c r="E2107" s="110">
        <v>0</v>
      </c>
      <c r="F2107" s="114"/>
      <c r="G2107" s="110">
        <v>0</v>
      </c>
      <c r="H2107" s="112"/>
      <c r="I2107" s="110">
        <v>0</v>
      </c>
      <c r="J2107" s="111"/>
      <c r="K2107" s="113">
        <f t="shared" si="32"/>
        <v>0</v>
      </c>
      <c r="L2107" s="116"/>
      <c r="M2107" s="73"/>
    </row>
    <row r="2108" spans="2:13" ht="21" customHeight="1" outlineLevel="1">
      <c r="B2108" s="73"/>
      <c r="C2108" s="115" t="s">
        <v>473</v>
      </c>
      <c r="D2108" s="103"/>
      <c r="E2108" s="110">
        <v>0</v>
      </c>
      <c r="F2108" s="114"/>
      <c r="G2108" s="110">
        <v>0</v>
      </c>
      <c r="H2108" s="112"/>
      <c r="I2108" s="110">
        <v>0</v>
      </c>
      <c r="J2108" s="111"/>
      <c r="K2108" s="113">
        <f t="shared" si="32"/>
        <v>0</v>
      </c>
      <c r="L2108" s="116"/>
      <c r="M2108" s="73"/>
    </row>
    <row r="2109" spans="2:13" ht="21" customHeight="1" outlineLevel="1">
      <c r="B2109" s="73"/>
      <c r="C2109" s="115" t="s">
        <v>474</v>
      </c>
      <c r="D2109" s="103"/>
      <c r="E2109" s="110">
        <v>0</v>
      </c>
      <c r="F2109" s="114"/>
      <c r="G2109" s="110">
        <v>0</v>
      </c>
      <c r="H2109" s="112"/>
      <c r="I2109" s="110">
        <v>0</v>
      </c>
      <c r="J2109" s="111"/>
      <c r="K2109" s="113">
        <f t="shared" si="32"/>
        <v>0</v>
      </c>
      <c r="L2109" s="116"/>
      <c r="M2109" s="73"/>
    </row>
    <row r="2110" spans="2:13" ht="21" customHeight="1" outlineLevel="1">
      <c r="B2110" s="73"/>
      <c r="C2110" s="115" t="s">
        <v>475</v>
      </c>
      <c r="D2110" s="103"/>
      <c r="E2110" s="110">
        <v>0</v>
      </c>
      <c r="F2110" s="114"/>
      <c r="G2110" s="110">
        <v>0</v>
      </c>
      <c r="H2110" s="112"/>
      <c r="I2110" s="110">
        <v>0</v>
      </c>
      <c r="J2110" s="111"/>
      <c r="K2110" s="113">
        <f t="shared" si="32"/>
        <v>0</v>
      </c>
      <c r="L2110" s="116"/>
      <c r="M2110" s="73"/>
    </row>
    <row r="2111" spans="2:13" ht="21" customHeight="1" outlineLevel="1">
      <c r="B2111" s="73"/>
      <c r="C2111" s="115" t="s">
        <v>476</v>
      </c>
      <c r="D2111" s="103"/>
      <c r="E2111" s="110">
        <v>0</v>
      </c>
      <c r="F2111" s="114"/>
      <c r="G2111" s="110">
        <v>0</v>
      </c>
      <c r="H2111" s="112"/>
      <c r="I2111" s="110">
        <v>0</v>
      </c>
      <c r="J2111" s="111"/>
      <c r="K2111" s="113">
        <f t="shared" si="32"/>
        <v>0</v>
      </c>
      <c r="L2111" s="116"/>
      <c r="M2111" s="73"/>
    </row>
    <row r="2112" spans="2:13" ht="21" customHeight="1" outlineLevel="1">
      <c r="B2112" s="73"/>
      <c r="C2112" s="115" t="s">
        <v>477</v>
      </c>
      <c r="D2112" s="103"/>
      <c r="E2112" s="110">
        <v>0</v>
      </c>
      <c r="F2112" s="114"/>
      <c r="G2112" s="110">
        <v>0</v>
      </c>
      <c r="H2112" s="112"/>
      <c r="I2112" s="110">
        <v>0</v>
      </c>
      <c r="J2112" s="111"/>
      <c r="K2112" s="113">
        <f t="shared" si="32"/>
        <v>0</v>
      </c>
      <c r="L2112" s="116"/>
      <c r="M2112" s="73"/>
    </row>
    <row r="2113" spans="2:13" ht="21" customHeight="1" outlineLevel="1">
      <c r="B2113" s="73"/>
      <c r="C2113" s="115" t="s">
        <v>478</v>
      </c>
      <c r="D2113" s="103"/>
      <c r="E2113" s="110">
        <v>0</v>
      </c>
      <c r="F2113" s="114"/>
      <c r="G2113" s="110">
        <v>0</v>
      </c>
      <c r="H2113" s="112"/>
      <c r="I2113" s="110">
        <v>0</v>
      </c>
      <c r="J2113" s="111"/>
      <c r="K2113" s="113">
        <f t="shared" si="32"/>
        <v>0</v>
      </c>
      <c r="L2113" s="116"/>
      <c r="M2113" s="73"/>
    </row>
    <row r="2114" spans="2:13" ht="21" customHeight="1" outlineLevel="1">
      <c r="B2114" s="73"/>
      <c r="C2114" s="115" t="s">
        <v>479</v>
      </c>
      <c r="D2114" s="103"/>
      <c r="E2114" s="110">
        <v>0</v>
      </c>
      <c r="F2114" s="114"/>
      <c r="G2114" s="110">
        <v>0</v>
      </c>
      <c r="H2114" s="112"/>
      <c r="I2114" s="110">
        <v>0</v>
      </c>
      <c r="J2114" s="111"/>
      <c r="K2114" s="113">
        <f t="shared" si="32"/>
        <v>0</v>
      </c>
      <c r="L2114" s="116"/>
      <c r="M2114" s="73"/>
    </row>
    <row r="2115" spans="2:13" ht="21.75" customHeight="1" outlineLevel="1">
      <c r="B2115" s="73"/>
      <c r="C2115" s="90" t="s">
        <v>480</v>
      </c>
      <c r="D2115" s="103"/>
      <c r="E2115" s="117">
        <f>SUM(E2096:E2114)</f>
        <v>0</v>
      </c>
      <c r="F2115" s="111"/>
      <c r="G2115" s="117">
        <f>SUM(G2096:G2114)</f>
        <v>0</v>
      </c>
      <c r="H2115" s="112"/>
      <c r="I2115" s="117">
        <f>SUM(I2096:I2114)</f>
        <v>0</v>
      </c>
      <c r="J2115" s="111"/>
      <c r="K2115" s="117">
        <f>SUM(K2096:K2114)</f>
        <v>0</v>
      </c>
      <c r="L2115" s="89"/>
      <c r="M2115" s="73"/>
    </row>
    <row r="2116" spans="2:13" ht="21" customHeight="1" outlineLevel="1">
      <c r="B2116" s="73"/>
      <c r="C2116" s="109"/>
      <c r="D2116" s="103"/>
      <c r="E2116" s="73"/>
      <c r="F2116" s="73"/>
      <c r="G2116" s="73"/>
      <c r="H2116" s="73"/>
      <c r="I2116" s="73"/>
      <c r="J2116" s="73"/>
      <c r="K2116" s="73"/>
      <c r="L2116" s="89"/>
      <c r="M2116" s="73"/>
    </row>
    <row r="2117" spans="2:13" ht="21" customHeight="1" outlineLevel="1">
      <c r="B2117" s="73"/>
      <c r="C2117" s="73"/>
      <c r="D2117" s="73"/>
      <c r="E2117" s="100">
        <v>2024</v>
      </c>
      <c r="F2117" s="101"/>
      <c r="G2117" s="100">
        <v>2025</v>
      </c>
      <c r="H2117" s="101"/>
      <c r="I2117" s="100">
        <v>2026</v>
      </c>
      <c r="J2117" s="102"/>
      <c r="K2117" s="100" t="s">
        <v>407</v>
      </c>
      <c r="L2117" s="89"/>
      <c r="M2117" s="73"/>
    </row>
    <row r="2118" spans="2:13" ht="21" customHeight="1" outlineLevel="1">
      <c r="B2118" s="73"/>
      <c r="C2118" s="95" t="s">
        <v>481</v>
      </c>
      <c r="D2118" s="103"/>
      <c r="E2118" s="110">
        <v>0</v>
      </c>
      <c r="F2118" s="111"/>
      <c r="G2118" s="110">
        <v>0</v>
      </c>
      <c r="H2118" s="112"/>
      <c r="I2118" s="110">
        <v>0</v>
      </c>
      <c r="J2118" s="111"/>
      <c r="K2118" s="113">
        <f t="shared" ref="K2118:K2126" si="33">E2118+G2118+I2118</f>
        <v>0</v>
      </c>
      <c r="L2118" s="89"/>
      <c r="M2118" s="73"/>
    </row>
    <row r="2119" spans="2:13" ht="21" customHeight="1" outlineLevel="1">
      <c r="B2119" s="73"/>
      <c r="C2119" s="90" t="s">
        <v>482</v>
      </c>
      <c r="D2119" s="103"/>
      <c r="E2119" s="110">
        <v>0</v>
      </c>
      <c r="F2119" s="114"/>
      <c r="G2119" s="110">
        <v>0</v>
      </c>
      <c r="H2119" s="112"/>
      <c r="I2119" s="110">
        <v>0</v>
      </c>
      <c r="J2119" s="111"/>
      <c r="K2119" s="113">
        <f t="shared" si="33"/>
        <v>0</v>
      </c>
      <c r="L2119" s="89"/>
      <c r="M2119" s="73"/>
    </row>
    <row r="2120" spans="2:13" ht="21" customHeight="1" outlineLevel="1">
      <c r="B2120" s="73"/>
      <c r="C2120" s="90" t="s">
        <v>483</v>
      </c>
      <c r="D2120" s="103"/>
      <c r="E2120" s="110">
        <v>0</v>
      </c>
      <c r="F2120" s="114"/>
      <c r="G2120" s="110">
        <v>0</v>
      </c>
      <c r="H2120" s="112"/>
      <c r="I2120" s="110">
        <v>0</v>
      </c>
      <c r="J2120" s="111"/>
      <c r="K2120" s="113">
        <f t="shared" si="33"/>
        <v>0</v>
      </c>
      <c r="L2120" s="73"/>
      <c r="M2120" s="73"/>
    </row>
    <row r="2121" spans="2:13" ht="21" customHeight="1" outlineLevel="1">
      <c r="B2121" s="73"/>
      <c r="C2121" s="90" t="s">
        <v>484</v>
      </c>
      <c r="D2121" s="103"/>
      <c r="E2121" s="110">
        <v>0</v>
      </c>
      <c r="F2121" s="111"/>
      <c r="G2121" s="110">
        <v>0</v>
      </c>
      <c r="H2121" s="112"/>
      <c r="I2121" s="110">
        <v>0</v>
      </c>
      <c r="J2121" s="111"/>
      <c r="K2121" s="113">
        <f t="shared" si="33"/>
        <v>0</v>
      </c>
      <c r="L2121" s="89"/>
      <c r="M2121" s="73"/>
    </row>
    <row r="2122" spans="2:13" ht="21" customHeight="1" outlineLevel="1">
      <c r="B2122" s="73"/>
      <c r="C2122" s="90" t="s">
        <v>485</v>
      </c>
      <c r="D2122" s="103"/>
      <c r="E2122" s="110">
        <v>0</v>
      </c>
      <c r="F2122" s="114"/>
      <c r="G2122" s="110">
        <v>0</v>
      </c>
      <c r="H2122" s="112"/>
      <c r="I2122" s="110">
        <v>0</v>
      </c>
      <c r="J2122" s="111"/>
      <c r="K2122" s="113">
        <f t="shared" si="33"/>
        <v>0</v>
      </c>
      <c r="L2122" s="116"/>
      <c r="M2122" s="73"/>
    </row>
    <row r="2123" spans="2:13" ht="21" customHeight="1" outlineLevel="1">
      <c r="B2123" s="73"/>
      <c r="C2123" s="90" t="s">
        <v>486</v>
      </c>
      <c r="D2123" s="103"/>
      <c r="E2123" s="110">
        <v>0</v>
      </c>
      <c r="F2123" s="114"/>
      <c r="G2123" s="110">
        <v>0</v>
      </c>
      <c r="H2123" s="112"/>
      <c r="I2123" s="110">
        <v>0</v>
      </c>
      <c r="J2123" s="111"/>
      <c r="K2123" s="113">
        <f t="shared" si="33"/>
        <v>0</v>
      </c>
      <c r="L2123" s="116"/>
      <c r="M2123" s="73"/>
    </row>
    <row r="2124" spans="2:13" ht="21" customHeight="1" outlineLevel="1">
      <c r="B2124" s="73"/>
      <c r="C2124" s="90" t="s">
        <v>487</v>
      </c>
      <c r="D2124" s="103"/>
      <c r="E2124" s="110">
        <v>0</v>
      </c>
      <c r="F2124" s="114"/>
      <c r="G2124" s="110">
        <v>0</v>
      </c>
      <c r="H2124" s="112"/>
      <c r="I2124" s="110">
        <v>0</v>
      </c>
      <c r="J2124" s="111"/>
      <c r="K2124" s="113">
        <f t="shared" si="33"/>
        <v>0</v>
      </c>
      <c r="L2124" s="116"/>
      <c r="M2124" s="73"/>
    </row>
    <row r="2125" spans="2:13" ht="21" customHeight="1" outlineLevel="1">
      <c r="B2125" s="73"/>
      <c r="C2125" s="90" t="s">
        <v>488</v>
      </c>
      <c r="D2125" s="103"/>
      <c r="E2125" s="110">
        <v>0</v>
      </c>
      <c r="F2125" s="114"/>
      <c r="G2125" s="110">
        <v>0</v>
      </c>
      <c r="H2125" s="112"/>
      <c r="I2125" s="110">
        <v>0</v>
      </c>
      <c r="J2125" s="111"/>
      <c r="K2125" s="113">
        <f t="shared" si="33"/>
        <v>0</v>
      </c>
      <c r="L2125" s="116"/>
      <c r="M2125" s="73"/>
    </row>
    <row r="2126" spans="2:13" ht="21.75" customHeight="1" outlineLevel="1">
      <c r="B2126" s="73"/>
      <c r="C2126" s="90" t="s">
        <v>480</v>
      </c>
      <c r="D2126" s="103"/>
      <c r="E2126" s="117">
        <f>SUM(E2118:E2125)</f>
        <v>0</v>
      </c>
      <c r="F2126" s="111"/>
      <c r="G2126" s="117">
        <f>SUM(G2118:G2125)</f>
        <v>0</v>
      </c>
      <c r="H2126" s="112"/>
      <c r="I2126" s="117">
        <f>SUM(I2118:I2125)</f>
        <v>0</v>
      </c>
      <c r="J2126" s="111"/>
      <c r="K2126" s="117">
        <f t="shared" si="33"/>
        <v>0</v>
      </c>
      <c r="L2126" s="89"/>
      <c r="M2126" s="73"/>
    </row>
    <row r="2127" spans="2:13" ht="21" customHeight="1" outlineLevel="1">
      <c r="B2127" s="73"/>
      <c r="C2127" s="89"/>
      <c r="D2127" s="103"/>
      <c r="E2127" s="89"/>
      <c r="F2127" s="89"/>
      <c r="G2127" s="89"/>
      <c r="H2127" s="89"/>
      <c r="I2127" s="89"/>
      <c r="J2127" s="89"/>
      <c r="K2127" s="89"/>
      <c r="L2127" s="89"/>
      <c r="M2127" s="73"/>
    </row>
    <row r="2128" spans="2:13" ht="36" outlineLevel="1">
      <c r="B2128" s="73"/>
      <c r="C2128" s="93" t="s">
        <v>490</v>
      </c>
      <c r="D2128" s="89"/>
      <c r="E2128" s="93" t="str">
        <f>IF(K2099&gt;0,"Si","No")</f>
        <v>No</v>
      </c>
      <c r="F2128" s="89"/>
      <c r="G2128" s="89"/>
      <c r="H2128" s="89"/>
      <c r="I2128" s="89"/>
      <c r="J2128" s="89"/>
      <c r="K2128" s="89"/>
      <c r="L2128" s="89"/>
      <c r="M2128" s="73"/>
    </row>
    <row r="2129" spans="2:13" ht="36" outlineLevel="1">
      <c r="B2129" s="73"/>
      <c r="C2129" s="93" t="s">
        <v>491</v>
      </c>
      <c r="D2129" s="89"/>
      <c r="E2129" s="93" t="str">
        <f>IF(K2100&gt;0,"Si","No")</f>
        <v>No</v>
      </c>
      <c r="F2129" s="89"/>
      <c r="G2129" s="89"/>
      <c r="H2129" s="89"/>
      <c r="I2129" s="89"/>
      <c r="J2129" s="89"/>
      <c r="K2129" s="89"/>
      <c r="L2129" s="89"/>
      <c r="M2129" s="73"/>
    </row>
    <row r="2130" spans="2:13" ht="21" customHeight="1" outlineLevel="1">
      <c r="B2130" s="73"/>
      <c r="C2130" s="89"/>
      <c r="D2130" s="89"/>
      <c r="E2130" s="89"/>
      <c r="F2130" s="89"/>
      <c r="G2130" s="73"/>
      <c r="H2130" s="73"/>
      <c r="I2130" s="73"/>
      <c r="J2130" s="89"/>
      <c r="K2130" s="73"/>
      <c r="L2130" s="89"/>
      <c r="M2130" s="73"/>
    </row>
    <row r="2131" spans="2:13" ht="20.25" outlineLevel="1">
      <c r="B2131" s="73"/>
      <c r="C2131" s="86" t="s">
        <v>492</v>
      </c>
      <c r="D2131" s="73"/>
      <c r="E2131" s="98"/>
      <c r="F2131" s="99"/>
      <c r="G2131" s="99"/>
      <c r="H2131" s="99"/>
      <c r="I2131" s="99"/>
      <c r="J2131" s="99"/>
      <c r="K2131" s="99"/>
      <c r="L2131" s="89"/>
      <c r="M2131" s="73"/>
    </row>
    <row r="2132" spans="2:13" ht="21" customHeight="1" outlineLevel="1">
      <c r="B2132" s="73"/>
      <c r="C2132" s="73"/>
      <c r="D2132" s="73"/>
      <c r="E2132" s="100"/>
      <c r="F2132" s="101"/>
      <c r="G2132" s="100"/>
      <c r="H2132" s="101"/>
      <c r="I2132" s="100"/>
      <c r="J2132" s="102"/>
      <c r="K2132" s="100"/>
      <c r="L2132" s="89"/>
      <c r="M2132" s="73"/>
    </row>
    <row r="2133" spans="2:13" ht="21" customHeight="1" outlineLevel="1">
      <c r="B2133" s="73"/>
      <c r="C2133" s="73"/>
      <c r="D2133" s="73"/>
      <c r="E2133" s="100">
        <v>2024</v>
      </c>
      <c r="F2133" s="101"/>
      <c r="G2133" s="100">
        <v>2025</v>
      </c>
      <c r="H2133" s="101"/>
      <c r="I2133" s="100">
        <v>2026</v>
      </c>
      <c r="J2133" s="102"/>
      <c r="K2133" s="100" t="s">
        <v>407</v>
      </c>
      <c r="L2133" s="89"/>
      <c r="M2133" s="73"/>
    </row>
    <row r="2134" spans="2:13" ht="21" customHeight="1" outlineLevel="1">
      <c r="B2134" s="73"/>
      <c r="C2134" s="95" t="s">
        <v>493</v>
      </c>
      <c r="D2134" s="103"/>
      <c r="E2134" s="110"/>
      <c r="F2134" s="111"/>
      <c r="G2134" s="110"/>
      <c r="H2134" s="119"/>
      <c r="I2134" s="110"/>
      <c r="J2134" s="111"/>
      <c r="K2134" s="113" t="s">
        <v>495</v>
      </c>
      <c r="L2134" s="89"/>
      <c r="M2134" s="73"/>
    </row>
    <row r="2135" spans="2:13" ht="21" customHeight="1" outlineLevel="1">
      <c r="B2135" s="73"/>
      <c r="C2135" s="95" t="s">
        <v>496</v>
      </c>
      <c r="D2135" s="103"/>
      <c r="E2135" s="110"/>
      <c r="F2135" s="111"/>
      <c r="G2135" s="110"/>
      <c r="H2135" s="119"/>
      <c r="I2135" s="110"/>
      <c r="J2135" s="111"/>
      <c r="K2135" s="113" t="s">
        <v>495</v>
      </c>
      <c r="L2135" s="89"/>
      <c r="M2135" s="73"/>
    </row>
    <row r="2136" spans="2:13" ht="21" customHeight="1" outlineLevel="1">
      <c r="B2136" s="73"/>
      <c r="C2136" s="90" t="s">
        <v>498</v>
      </c>
      <c r="D2136" s="103"/>
      <c r="E2136" s="120">
        <v>0</v>
      </c>
      <c r="F2136" s="121"/>
      <c r="G2136" s="120">
        <v>0</v>
      </c>
      <c r="H2136" s="122"/>
      <c r="I2136" s="120">
        <v>0</v>
      </c>
      <c r="J2136" s="123"/>
      <c r="K2136" s="124">
        <f>E2136+G2136+I2136</f>
        <v>0</v>
      </c>
      <c r="L2136" s="73"/>
      <c r="M2136" s="73"/>
    </row>
    <row r="2137" spans="2:13" ht="21" customHeight="1" outlineLevel="1">
      <c r="B2137" s="73"/>
      <c r="C2137" s="90" t="s">
        <v>499</v>
      </c>
      <c r="D2137" s="103"/>
      <c r="E2137" s="110"/>
      <c r="F2137" s="111"/>
      <c r="G2137" s="110"/>
      <c r="H2137" s="119"/>
      <c r="I2137" s="110"/>
      <c r="J2137" s="111"/>
      <c r="K2137" s="113" t="s">
        <v>495</v>
      </c>
      <c r="L2137" s="89"/>
      <c r="M2137" s="73"/>
    </row>
    <row r="2138" spans="2:13" ht="21" customHeight="1" outlineLevel="1">
      <c r="B2138" s="73"/>
      <c r="C2138" s="90" t="s">
        <v>500</v>
      </c>
      <c r="D2138" s="103"/>
      <c r="E2138" s="105"/>
      <c r="F2138" s="125"/>
      <c r="G2138" s="105"/>
      <c r="H2138" s="126"/>
      <c r="I2138" s="105"/>
      <c r="J2138" s="111"/>
      <c r="K2138" s="113" t="s">
        <v>495</v>
      </c>
      <c r="L2138" s="116"/>
      <c r="M2138" s="73"/>
    </row>
    <row r="2139" spans="2:13" outlineLevel="1">
      <c r="B2139" s="73"/>
      <c r="C2139" s="90" t="s">
        <v>501</v>
      </c>
      <c r="D2139" s="103"/>
      <c r="E2139" s="127"/>
      <c r="F2139" s="125"/>
      <c r="G2139" s="105"/>
      <c r="H2139" s="126"/>
      <c r="I2139" s="105"/>
      <c r="J2139" s="111"/>
      <c r="K2139" s="113" t="s">
        <v>495</v>
      </c>
      <c r="L2139" s="116"/>
      <c r="M2139" s="73"/>
    </row>
    <row r="2140" spans="2:13" ht="21" customHeight="1" outlineLevel="1">
      <c r="B2140" s="73"/>
      <c r="C2140" s="90" t="s">
        <v>503</v>
      </c>
      <c r="D2140" s="103"/>
      <c r="E2140" s="105"/>
      <c r="F2140" s="125"/>
      <c r="G2140" s="105"/>
      <c r="H2140" s="126"/>
      <c r="I2140" s="105"/>
      <c r="J2140" s="111"/>
      <c r="K2140" s="124" t="s">
        <v>495</v>
      </c>
      <c r="L2140" s="89"/>
      <c r="M2140" s="73"/>
    </row>
    <row r="2141" spans="2:13" ht="21" customHeight="1" outlineLevel="1">
      <c r="B2141" s="73"/>
      <c r="C2141" s="90" t="s">
        <v>504</v>
      </c>
      <c r="D2141" s="103"/>
      <c r="E2141" s="110"/>
      <c r="F2141" s="111"/>
      <c r="G2141" s="110"/>
      <c r="H2141" s="119"/>
      <c r="I2141" s="110"/>
      <c r="J2141" s="111"/>
      <c r="K2141" s="113" t="s">
        <v>495</v>
      </c>
      <c r="L2141" s="89"/>
      <c r="M2141" s="73"/>
    </row>
    <row r="2142" spans="2:13" ht="21.75" customHeight="1" outlineLevel="1">
      <c r="B2142" s="73"/>
      <c r="C2142" s="90" t="s">
        <v>506</v>
      </c>
      <c r="D2142" s="103"/>
      <c r="E2142" s="120">
        <v>0</v>
      </c>
      <c r="F2142" s="121"/>
      <c r="G2142" s="120">
        <v>0</v>
      </c>
      <c r="H2142" s="122"/>
      <c r="I2142" s="120">
        <v>0</v>
      </c>
      <c r="J2142" s="123"/>
      <c r="K2142" s="124">
        <f>E2142+G2142+I2142</f>
        <v>0</v>
      </c>
      <c r="L2142" s="73"/>
      <c r="M2142" s="73"/>
    </row>
    <row r="2143" spans="2:13" ht="21.75" customHeight="1" outlineLevel="1">
      <c r="B2143" s="73"/>
      <c r="C2143" s="90" t="s">
        <v>507</v>
      </c>
      <c r="D2143" s="103"/>
      <c r="E2143" s="128">
        <v>0</v>
      </c>
      <c r="F2143" s="129"/>
      <c r="G2143" s="128">
        <v>0</v>
      </c>
      <c r="H2143" s="142"/>
      <c r="I2143" s="128">
        <v>0</v>
      </c>
      <c r="J2143" s="130"/>
      <c r="K2143" s="131">
        <f>E2143+G2143+I2143</f>
        <v>0</v>
      </c>
      <c r="L2143" s="89"/>
      <c r="M2143" s="73"/>
    </row>
    <row r="2144" spans="2:13" ht="21" customHeight="1" outlineLevel="1">
      <c r="B2144" s="73"/>
      <c r="C2144" s="109"/>
      <c r="D2144" s="103"/>
      <c r="E2144" s="130"/>
      <c r="F2144" s="130"/>
      <c r="G2144" s="130"/>
      <c r="H2144" s="132"/>
      <c r="I2144" s="130"/>
      <c r="J2144" s="130"/>
      <c r="K2144" s="130"/>
      <c r="L2144" s="89"/>
      <c r="M2144" s="73"/>
    </row>
    <row r="2145" spans="2:13" ht="21" customHeight="1" outlineLevel="1">
      <c r="B2145" s="73"/>
      <c r="C2145" s="109"/>
      <c r="D2145" s="103"/>
      <c r="E2145" s="98"/>
      <c r="F2145" s="73"/>
      <c r="G2145" s="73"/>
      <c r="H2145" s="73"/>
      <c r="I2145" s="73"/>
      <c r="J2145" s="73"/>
      <c r="K2145" s="73"/>
      <c r="L2145" s="89"/>
      <c r="M2145" s="73"/>
    </row>
    <row r="2146" spans="2:13" ht="21" customHeight="1" outlineLevel="1">
      <c r="B2146" s="73"/>
      <c r="C2146" s="86" t="s">
        <v>508</v>
      </c>
      <c r="D2146" s="116"/>
      <c r="E2146" s="116"/>
      <c r="F2146" s="116"/>
      <c r="G2146" s="73"/>
      <c r="H2146" s="73"/>
      <c r="I2146" s="73"/>
      <c r="J2146" s="116"/>
      <c r="K2146" s="73"/>
      <c r="L2146" s="116"/>
      <c r="M2146" s="73"/>
    </row>
    <row r="2147" spans="2:13" ht="21" customHeight="1" outlineLevel="1">
      <c r="B2147" s="73"/>
      <c r="C2147" s="89"/>
      <c r="D2147" s="89"/>
      <c r="E2147" s="89"/>
      <c r="F2147" s="89"/>
      <c r="G2147" s="73"/>
      <c r="H2147" s="73"/>
      <c r="I2147" s="73"/>
      <c r="J2147" s="89"/>
      <c r="K2147" s="73"/>
      <c r="L2147" s="89"/>
      <c r="M2147" s="73"/>
    </row>
    <row r="2148" spans="2:13" ht="21" customHeight="1" outlineLevel="1">
      <c r="B2148" s="73"/>
      <c r="C2148" s="133" t="s">
        <v>509</v>
      </c>
      <c r="D2148" s="89"/>
      <c r="E2148" s="89"/>
      <c r="F2148" s="89"/>
      <c r="G2148" s="73"/>
      <c r="H2148" s="73"/>
      <c r="I2148" s="73"/>
      <c r="J2148" s="73"/>
      <c r="K2148" s="73"/>
      <c r="L2148" s="89"/>
      <c r="M2148" s="73"/>
    </row>
    <row r="2149" spans="2:13" ht="21" customHeight="1" outlineLevel="1">
      <c r="B2149" s="73"/>
      <c r="C2149" s="89"/>
      <c r="D2149" s="89"/>
      <c r="E2149" s="89"/>
      <c r="F2149" s="89"/>
      <c r="G2149" s="73"/>
      <c r="H2149" s="73"/>
      <c r="I2149" s="73"/>
      <c r="J2149" s="89"/>
      <c r="K2149" s="73"/>
      <c r="L2149" s="89"/>
      <c r="M2149" s="73"/>
    </row>
    <row r="2150" spans="2:13" ht="21" customHeight="1" outlineLevel="1">
      <c r="B2150" s="73"/>
      <c r="C2150" s="481"/>
      <c r="D2150" s="481"/>
      <c r="E2150" s="481"/>
      <c r="F2150" s="481"/>
      <c r="G2150" s="481"/>
      <c r="H2150" s="481"/>
      <c r="I2150" s="481"/>
      <c r="J2150" s="481"/>
      <c r="K2150" s="481"/>
      <c r="L2150" s="89"/>
      <c r="M2150" s="73"/>
    </row>
    <row r="2151" spans="2:13" ht="21" customHeight="1" outlineLevel="1">
      <c r="B2151" s="73"/>
      <c r="C2151" s="481"/>
      <c r="D2151" s="481"/>
      <c r="E2151" s="481"/>
      <c r="F2151" s="481"/>
      <c r="G2151" s="481"/>
      <c r="H2151" s="481"/>
      <c r="I2151" s="481"/>
      <c r="J2151" s="481"/>
      <c r="K2151" s="481"/>
      <c r="L2151" s="73"/>
      <c r="M2151" s="73"/>
    </row>
    <row r="2152" spans="2:13" ht="21" customHeight="1" outlineLevel="1">
      <c r="B2152" s="73"/>
      <c r="C2152" s="481"/>
      <c r="D2152" s="481"/>
      <c r="E2152" s="481"/>
      <c r="F2152" s="481"/>
      <c r="G2152" s="481"/>
      <c r="H2152" s="481"/>
      <c r="I2152" s="481"/>
      <c r="J2152" s="481"/>
      <c r="K2152" s="481"/>
      <c r="L2152" s="73"/>
      <c r="M2152" s="73"/>
    </row>
    <row r="2153" spans="2:13" ht="21" customHeight="1" outlineLevel="1">
      <c r="B2153" s="73"/>
      <c r="C2153" s="481"/>
      <c r="D2153" s="481"/>
      <c r="E2153" s="481"/>
      <c r="F2153" s="481"/>
      <c r="G2153" s="481"/>
      <c r="H2153" s="481"/>
      <c r="I2153" s="481"/>
      <c r="J2153" s="481"/>
      <c r="K2153" s="481"/>
      <c r="L2153" s="73"/>
      <c r="M2153" s="73"/>
    </row>
    <row r="2154" spans="2:13" ht="21" customHeight="1" outlineLevel="1">
      <c r="B2154" s="73"/>
      <c r="C2154" s="481"/>
      <c r="D2154" s="481"/>
      <c r="E2154" s="481"/>
      <c r="F2154" s="481"/>
      <c r="G2154" s="481"/>
      <c r="H2154" s="481"/>
      <c r="I2154" s="481"/>
      <c r="J2154" s="481"/>
      <c r="K2154" s="481"/>
      <c r="L2154" s="73"/>
      <c r="M2154" s="73"/>
    </row>
    <row r="2155" spans="2:13" ht="21" customHeight="1" outlineLevel="1">
      <c r="B2155" s="73"/>
      <c r="C2155" s="481"/>
      <c r="D2155" s="481"/>
      <c r="E2155" s="481"/>
      <c r="F2155" s="481"/>
      <c r="G2155" s="481"/>
      <c r="H2155" s="481"/>
      <c r="I2155" s="481"/>
      <c r="J2155" s="481"/>
      <c r="K2155" s="481"/>
      <c r="L2155" s="73"/>
      <c r="M2155" s="73"/>
    </row>
    <row r="2156" spans="2:13" ht="21" customHeight="1" outlineLevel="1">
      <c r="B2156" s="73"/>
      <c r="C2156" s="481"/>
      <c r="D2156" s="481"/>
      <c r="E2156" s="481"/>
      <c r="F2156" s="481"/>
      <c r="G2156" s="481"/>
      <c r="H2156" s="481"/>
      <c r="I2156" s="481"/>
      <c r="J2156" s="481"/>
      <c r="K2156" s="481"/>
      <c r="L2156" s="73"/>
      <c r="M2156" s="73"/>
    </row>
    <row r="2157" spans="2:13" ht="21" customHeight="1" outlineLevel="1">
      <c r="B2157" s="73"/>
      <c r="C2157" s="481"/>
      <c r="D2157" s="481"/>
      <c r="E2157" s="481"/>
      <c r="F2157" s="481"/>
      <c r="G2157" s="481"/>
      <c r="H2157" s="481"/>
      <c r="I2157" s="481"/>
      <c r="J2157" s="481"/>
      <c r="K2157" s="481"/>
      <c r="L2157" s="73"/>
      <c r="M2157" s="73"/>
    </row>
    <row r="2158" spans="2:13" ht="21" customHeight="1" outlineLevel="1">
      <c r="B2158" s="73"/>
      <c r="C2158" s="481"/>
      <c r="D2158" s="481"/>
      <c r="E2158" s="481"/>
      <c r="F2158" s="481"/>
      <c r="G2158" s="481"/>
      <c r="H2158" s="481"/>
      <c r="I2158" s="481"/>
      <c r="J2158" s="481"/>
      <c r="K2158" s="481"/>
      <c r="L2158" s="73"/>
      <c r="M2158" s="73"/>
    </row>
    <row r="2159" spans="2:13" ht="21" customHeight="1" outlineLevel="1">
      <c r="B2159" s="73"/>
      <c r="C2159" s="481"/>
      <c r="D2159" s="481"/>
      <c r="E2159" s="481"/>
      <c r="F2159" s="481"/>
      <c r="G2159" s="481"/>
      <c r="H2159" s="481"/>
      <c r="I2159" s="481"/>
      <c r="J2159" s="481"/>
      <c r="K2159" s="481"/>
      <c r="L2159" s="73"/>
      <c r="M2159" s="73"/>
    </row>
    <row r="2160" spans="2:13" ht="21" customHeight="1" outlineLevel="1">
      <c r="B2160" s="73"/>
      <c r="C2160" s="481"/>
      <c r="D2160" s="481"/>
      <c r="E2160" s="481"/>
      <c r="F2160" s="481"/>
      <c r="G2160" s="481"/>
      <c r="H2160" s="481"/>
      <c r="I2160" s="481"/>
      <c r="J2160" s="481"/>
      <c r="K2160" s="481"/>
      <c r="L2160" s="73"/>
      <c r="M2160" s="73"/>
    </row>
    <row r="2161" spans="2:13" ht="21" customHeight="1" outlineLevel="1">
      <c r="B2161" s="73"/>
      <c r="C2161" s="481"/>
      <c r="D2161" s="481"/>
      <c r="E2161" s="481"/>
      <c r="F2161" s="481"/>
      <c r="G2161" s="481"/>
      <c r="H2161" s="481"/>
      <c r="I2161" s="481"/>
      <c r="J2161" s="481"/>
      <c r="K2161" s="481"/>
      <c r="L2161" s="73"/>
      <c r="M2161" s="73"/>
    </row>
    <row r="2162" spans="2:13" ht="21" customHeight="1" outlineLevel="1">
      <c r="B2162" s="73"/>
      <c r="C2162" s="481"/>
      <c r="D2162" s="481"/>
      <c r="E2162" s="481"/>
      <c r="F2162" s="481"/>
      <c r="G2162" s="481"/>
      <c r="H2162" s="481"/>
      <c r="I2162" s="481"/>
      <c r="J2162" s="481"/>
      <c r="K2162" s="481"/>
      <c r="L2162" s="73"/>
      <c r="M2162" s="73"/>
    </row>
    <row r="2163" spans="2:13" ht="21" customHeight="1" outlineLevel="1">
      <c r="B2163" s="73"/>
      <c r="C2163" s="481"/>
      <c r="D2163" s="481"/>
      <c r="E2163" s="481"/>
      <c r="F2163" s="481"/>
      <c r="G2163" s="481"/>
      <c r="H2163" s="481"/>
      <c r="I2163" s="481"/>
      <c r="J2163" s="481"/>
      <c r="K2163" s="481"/>
      <c r="L2163" s="73"/>
      <c r="M2163" s="73"/>
    </row>
    <row r="2164" spans="2:13" ht="21" customHeight="1" outlineLevel="1">
      <c r="B2164" s="73"/>
      <c r="C2164" s="481"/>
      <c r="D2164" s="481"/>
      <c r="E2164" s="481"/>
      <c r="F2164" s="481"/>
      <c r="G2164" s="481"/>
      <c r="H2164" s="481"/>
      <c r="I2164" s="481"/>
      <c r="J2164" s="481"/>
      <c r="K2164" s="481"/>
      <c r="L2164" s="73"/>
      <c r="M2164" s="73"/>
    </row>
    <row r="2165" spans="2:13" ht="21" customHeight="1" outlineLevel="1">
      <c r="B2165" s="73"/>
      <c r="C2165" s="481"/>
      <c r="D2165" s="481"/>
      <c r="E2165" s="481"/>
      <c r="F2165" s="481"/>
      <c r="G2165" s="481"/>
      <c r="H2165" s="481"/>
      <c r="I2165" s="481"/>
      <c r="J2165" s="481"/>
      <c r="K2165" s="481"/>
      <c r="L2165" s="73"/>
      <c r="M2165" s="73"/>
    </row>
    <row r="2166" spans="2:13" ht="21" customHeight="1" outlineLevel="1">
      <c r="B2166" s="73"/>
      <c r="C2166" s="481"/>
      <c r="D2166" s="481"/>
      <c r="E2166" s="481"/>
      <c r="F2166" s="481"/>
      <c r="G2166" s="481"/>
      <c r="H2166" s="481"/>
      <c r="I2166" s="481"/>
      <c r="J2166" s="481"/>
      <c r="K2166" s="481"/>
      <c r="L2166" s="73"/>
      <c r="M2166" s="73"/>
    </row>
    <row r="2167" spans="2:13" ht="21" customHeight="1" outlineLevel="1">
      <c r="B2167" s="73"/>
      <c r="C2167" s="481"/>
      <c r="D2167" s="481"/>
      <c r="E2167" s="481"/>
      <c r="F2167" s="481"/>
      <c r="G2167" s="481"/>
      <c r="H2167" s="481"/>
      <c r="I2167" s="481"/>
      <c r="J2167" s="481"/>
      <c r="K2167" s="481"/>
      <c r="L2167" s="73"/>
      <c r="M2167" s="73"/>
    </row>
    <row r="2168" spans="2:13" ht="21" customHeight="1" outlineLevel="1">
      <c r="B2168" s="73"/>
      <c r="C2168" s="134"/>
      <c r="D2168" s="73"/>
      <c r="E2168" s="134"/>
      <c r="F2168" s="73"/>
      <c r="G2168" s="73"/>
      <c r="H2168" s="73"/>
      <c r="I2168" s="135"/>
      <c r="J2168" s="136"/>
      <c r="K2168" s="137"/>
      <c r="L2168" s="73"/>
      <c r="M2168" s="73"/>
    </row>
    <row r="2169" spans="2:13" ht="21" customHeight="1" outlineLevel="1">
      <c r="B2169" s="73"/>
      <c r="C2169" s="133" t="s">
        <v>511</v>
      </c>
      <c r="D2169" s="73"/>
      <c r="E2169" s="134"/>
      <c r="F2169" s="73"/>
      <c r="G2169" s="73"/>
      <c r="H2169" s="73"/>
      <c r="I2169" s="135"/>
      <c r="J2169" s="136"/>
      <c r="K2169" s="137"/>
      <c r="L2169" s="73"/>
      <c r="M2169" s="73"/>
    </row>
    <row r="2170" spans="2:13" ht="21" customHeight="1" outlineLevel="1">
      <c r="B2170" s="73"/>
      <c r="C2170" s="73"/>
      <c r="D2170" s="73"/>
      <c r="E2170" s="83"/>
      <c r="F2170" s="73"/>
      <c r="G2170" s="73"/>
      <c r="H2170" s="73"/>
      <c r="I2170" s="73"/>
      <c r="J2170" s="73"/>
      <c r="K2170" s="73"/>
      <c r="L2170" s="73"/>
      <c r="M2170" s="73"/>
    </row>
    <row r="2171" spans="2:13" ht="21" customHeight="1" outlineLevel="1">
      <c r="B2171" s="73"/>
      <c r="C2171" s="481"/>
      <c r="D2171" s="481"/>
      <c r="E2171" s="481"/>
      <c r="F2171" s="481"/>
      <c r="G2171" s="481"/>
      <c r="H2171" s="481"/>
      <c r="I2171" s="481"/>
      <c r="J2171" s="481"/>
      <c r="K2171" s="481"/>
      <c r="L2171" s="73"/>
      <c r="M2171" s="73"/>
    </row>
    <row r="2172" spans="2:13" ht="21" customHeight="1" outlineLevel="1">
      <c r="B2172" s="73"/>
      <c r="C2172" s="481"/>
      <c r="D2172" s="481"/>
      <c r="E2172" s="481"/>
      <c r="F2172" s="481"/>
      <c r="G2172" s="481"/>
      <c r="H2172" s="481"/>
      <c r="I2172" s="481"/>
      <c r="J2172" s="481"/>
      <c r="K2172" s="481"/>
      <c r="L2172" s="73"/>
      <c r="M2172" s="73"/>
    </row>
    <row r="2173" spans="2:13" ht="21" customHeight="1" outlineLevel="1">
      <c r="B2173" s="73"/>
      <c r="C2173" s="481"/>
      <c r="D2173" s="481"/>
      <c r="E2173" s="481"/>
      <c r="F2173" s="481"/>
      <c r="G2173" s="481"/>
      <c r="H2173" s="481"/>
      <c r="I2173" s="481"/>
      <c r="J2173" s="481"/>
      <c r="K2173" s="481"/>
      <c r="L2173" s="73"/>
      <c r="M2173" s="73"/>
    </row>
    <row r="2174" spans="2:13" ht="21" customHeight="1" outlineLevel="1">
      <c r="B2174" s="73"/>
      <c r="C2174" s="481"/>
      <c r="D2174" s="481"/>
      <c r="E2174" s="481"/>
      <c r="F2174" s="481"/>
      <c r="G2174" s="481"/>
      <c r="H2174" s="481"/>
      <c r="I2174" s="481"/>
      <c r="J2174" s="481"/>
      <c r="K2174" s="481"/>
      <c r="L2174" s="73"/>
      <c r="M2174" s="73"/>
    </row>
    <row r="2175" spans="2:13" ht="21" customHeight="1" outlineLevel="1">
      <c r="B2175" s="73"/>
      <c r="C2175" s="481"/>
      <c r="D2175" s="481"/>
      <c r="E2175" s="481"/>
      <c r="F2175" s="481"/>
      <c r="G2175" s="481"/>
      <c r="H2175" s="481"/>
      <c r="I2175" s="481"/>
      <c r="J2175" s="481"/>
      <c r="K2175" s="481"/>
      <c r="L2175" s="73"/>
      <c r="M2175" s="73"/>
    </row>
    <row r="2176" spans="2:13" ht="21" customHeight="1" outlineLevel="1">
      <c r="B2176" s="73"/>
      <c r="C2176" s="481"/>
      <c r="D2176" s="481"/>
      <c r="E2176" s="481"/>
      <c r="F2176" s="481"/>
      <c r="G2176" s="481"/>
      <c r="H2176" s="481"/>
      <c r="I2176" s="481"/>
      <c r="J2176" s="481"/>
      <c r="K2176" s="481"/>
      <c r="L2176" s="73"/>
      <c r="M2176" s="73"/>
    </row>
    <row r="2177" spans="2:13" ht="21" customHeight="1" outlineLevel="1">
      <c r="B2177" s="73"/>
      <c r="C2177" s="481"/>
      <c r="D2177" s="481"/>
      <c r="E2177" s="481"/>
      <c r="F2177" s="481"/>
      <c r="G2177" s="481"/>
      <c r="H2177" s="481"/>
      <c r="I2177" s="481"/>
      <c r="J2177" s="481"/>
      <c r="K2177" s="481"/>
      <c r="L2177" s="73"/>
      <c r="M2177" s="73"/>
    </row>
    <row r="2178" spans="2:13" ht="21" customHeight="1" outlineLevel="1">
      <c r="B2178" s="73"/>
      <c r="C2178" s="481"/>
      <c r="D2178" s="481"/>
      <c r="E2178" s="481"/>
      <c r="F2178" s="481"/>
      <c r="G2178" s="481"/>
      <c r="H2178" s="481"/>
      <c r="I2178" s="481"/>
      <c r="J2178" s="481"/>
      <c r="K2178" s="481"/>
      <c r="L2178" s="73"/>
      <c r="M2178" s="73"/>
    </row>
    <row r="2179" spans="2:13" ht="21" customHeight="1" outlineLevel="1">
      <c r="B2179" s="73"/>
      <c r="C2179" s="481"/>
      <c r="D2179" s="481"/>
      <c r="E2179" s="481"/>
      <c r="F2179" s="481"/>
      <c r="G2179" s="481"/>
      <c r="H2179" s="481"/>
      <c r="I2179" s="481"/>
      <c r="J2179" s="481"/>
      <c r="K2179" s="481"/>
      <c r="L2179" s="73"/>
      <c r="M2179" s="73"/>
    </row>
    <row r="2180" spans="2:13" ht="21" customHeight="1" outlineLevel="1">
      <c r="B2180" s="73"/>
      <c r="C2180" s="481"/>
      <c r="D2180" s="481"/>
      <c r="E2180" s="481"/>
      <c r="F2180" s="481"/>
      <c r="G2180" s="481"/>
      <c r="H2180" s="481"/>
      <c r="I2180" s="481"/>
      <c r="J2180" s="481"/>
      <c r="K2180" s="481"/>
      <c r="L2180" s="73"/>
      <c r="M2180" s="73"/>
    </row>
    <row r="2181" spans="2:13" ht="21" customHeight="1" outlineLevel="1">
      <c r="B2181" s="73"/>
      <c r="C2181" s="481"/>
      <c r="D2181" s="481"/>
      <c r="E2181" s="481"/>
      <c r="F2181" s="481"/>
      <c r="G2181" s="481"/>
      <c r="H2181" s="481"/>
      <c r="I2181" s="481"/>
      <c r="J2181" s="481"/>
      <c r="K2181" s="481"/>
      <c r="L2181" s="73"/>
      <c r="M2181" s="73"/>
    </row>
    <row r="2182" spans="2:13" ht="21" customHeight="1" outlineLevel="1">
      <c r="B2182" s="73"/>
      <c r="C2182" s="481"/>
      <c r="D2182" s="481"/>
      <c r="E2182" s="481"/>
      <c r="F2182" s="481"/>
      <c r="G2182" s="481"/>
      <c r="H2182" s="481"/>
      <c r="I2182" s="481"/>
      <c r="J2182" s="481"/>
      <c r="K2182" s="481"/>
      <c r="L2182" s="73"/>
      <c r="M2182" s="73"/>
    </row>
    <row r="2183" spans="2:13" ht="21" customHeight="1" outlineLevel="1">
      <c r="B2183" s="73"/>
      <c r="C2183" s="481"/>
      <c r="D2183" s="481"/>
      <c r="E2183" s="481"/>
      <c r="F2183" s="481"/>
      <c r="G2183" s="481"/>
      <c r="H2183" s="481"/>
      <c r="I2183" s="481"/>
      <c r="J2183" s="481"/>
      <c r="K2183" s="481"/>
      <c r="L2183" s="73"/>
      <c r="M2183" s="73"/>
    </row>
    <row r="2184" spans="2:13" ht="21" customHeight="1" outlineLevel="1">
      <c r="B2184" s="73"/>
      <c r="C2184" s="481"/>
      <c r="D2184" s="481"/>
      <c r="E2184" s="481"/>
      <c r="F2184" s="481"/>
      <c r="G2184" s="481"/>
      <c r="H2184" s="481"/>
      <c r="I2184" s="481"/>
      <c r="J2184" s="481"/>
      <c r="K2184" s="481"/>
      <c r="L2184" s="73"/>
      <c r="M2184" s="73"/>
    </row>
    <row r="2185" spans="2:13" ht="21" customHeight="1" outlineLevel="1">
      <c r="B2185" s="73"/>
      <c r="C2185" s="481"/>
      <c r="D2185" s="481"/>
      <c r="E2185" s="481"/>
      <c r="F2185" s="481"/>
      <c r="G2185" s="481"/>
      <c r="H2185" s="481"/>
      <c r="I2185" s="481"/>
      <c r="J2185" s="481"/>
      <c r="K2185" s="481"/>
      <c r="L2185" s="73"/>
      <c r="M2185" s="73"/>
    </row>
    <row r="2186" spans="2:13" ht="21" customHeight="1" outlineLevel="1">
      <c r="B2186" s="73"/>
      <c r="C2186" s="481"/>
      <c r="D2186" s="481"/>
      <c r="E2186" s="481"/>
      <c r="F2186" s="481"/>
      <c r="G2186" s="481"/>
      <c r="H2186" s="481"/>
      <c r="I2186" s="481"/>
      <c r="J2186" s="481"/>
      <c r="K2186" s="481"/>
      <c r="L2186" s="73"/>
      <c r="M2186" s="73"/>
    </row>
    <row r="2187" spans="2:13" ht="21" customHeight="1" outlineLevel="1">
      <c r="B2187" s="73"/>
      <c r="C2187" s="481"/>
      <c r="D2187" s="481"/>
      <c r="E2187" s="481"/>
      <c r="F2187" s="481"/>
      <c r="G2187" s="481"/>
      <c r="H2187" s="481"/>
      <c r="I2187" s="481"/>
      <c r="J2187" s="481"/>
      <c r="K2187" s="481"/>
      <c r="L2187" s="73"/>
      <c r="M2187" s="73"/>
    </row>
    <row r="2188" spans="2:13" ht="21" customHeight="1" outlineLevel="1">
      <c r="B2188" s="73"/>
      <c r="C2188" s="481"/>
      <c r="D2188" s="481"/>
      <c r="E2188" s="481"/>
      <c r="F2188" s="481"/>
      <c r="G2188" s="481"/>
      <c r="H2188" s="481"/>
      <c r="I2188" s="481"/>
      <c r="J2188" s="481"/>
      <c r="K2188" s="481"/>
      <c r="L2188" s="73"/>
      <c r="M2188" s="73"/>
    </row>
    <row r="2189" spans="2:13" ht="21" customHeight="1" outlineLevel="1">
      <c r="B2189" s="73"/>
      <c r="C2189" s="134"/>
      <c r="D2189" s="73"/>
      <c r="E2189" s="134"/>
      <c r="F2189" s="73"/>
      <c r="G2189" s="73"/>
      <c r="H2189" s="73"/>
      <c r="I2189" s="135"/>
      <c r="J2189" s="136"/>
      <c r="K2189" s="137"/>
      <c r="L2189" s="73"/>
      <c r="M2189" s="73"/>
    </row>
    <row r="2190" spans="2:13" ht="20.25" customHeight="1">
      <c r="B2190" s="73"/>
      <c r="C2190" s="134"/>
      <c r="D2190" s="73"/>
      <c r="E2190" s="134"/>
      <c r="F2190" s="73"/>
      <c r="G2190" s="73"/>
      <c r="H2190" s="73"/>
      <c r="I2190" s="135"/>
      <c r="J2190" s="136"/>
      <c r="K2190" s="137"/>
      <c r="L2190" s="73"/>
      <c r="M2190" s="73"/>
    </row>
    <row r="2191" spans="2:13" ht="24" customHeight="1">
      <c r="B2191" s="73"/>
      <c r="C2191" s="84" t="s">
        <v>146</v>
      </c>
      <c r="D2191" s="81"/>
      <c r="E2191" s="84" t="s">
        <v>147</v>
      </c>
      <c r="F2191" s="73"/>
      <c r="G2191" s="85" t="s">
        <v>497</v>
      </c>
      <c r="H2191" s="73"/>
      <c r="J2191" s="73"/>
      <c r="K2191" s="73"/>
      <c r="L2191" s="73"/>
      <c r="M2191" s="73"/>
    </row>
    <row r="2192" spans="2:13" ht="21" customHeight="1" outlineLevel="1">
      <c r="B2192" s="73"/>
      <c r="C2192" s="83"/>
      <c r="D2192" s="73"/>
      <c r="E2192" s="83"/>
      <c r="F2192" s="73"/>
      <c r="G2192" s="73"/>
      <c r="H2192" s="73"/>
      <c r="I2192" s="73"/>
      <c r="J2192" s="73"/>
      <c r="K2192" s="73"/>
      <c r="L2192" s="73"/>
      <c r="M2192" s="73"/>
    </row>
    <row r="2193" spans="2:13" ht="21.75" customHeight="1" outlineLevel="1">
      <c r="B2193" s="73"/>
      <c r="C2193" s="86" t="s">
        <v>431</v>
      </c>
      <c r="D2193" s="73"/>
      <c r="E2193" s="87"/>
      <c r="F2193" s="73"/>
      <c r="G2193" s="73"/>
      <c r="H2193" s="73"/>
      <c r="I2193" s="73"/>
      <c r="J2193" s="73"/>
      <c r="K2193" s="73"/>
      <c r="L2193" s="73"/>
      <c r="M2193" s="73"/>
    </row>
    <row r="2194" spans="2:13" ht="21" customHeight="1" outlineLevel="1">
      <c r="B2194" s="73"/>
      <c r="C2194" s="88"/>
      <c r="D2194" s="73"/>
      <c r="E2194" s="87"/>
      <c r="F2194" s="73"/>
      <c r="G2194" s="73"/>
      <c r="H2194" s="73"/>
      <c r="I2194" s="73"/>
      <c r="J2194" s="73"/>
      <c r="K2194" s="73"/>
      <c r="L2194" s="73"/>
      <c r="M2194" s="73"/>
    </row>
    <row r="2195" spans="2:13" ht="21" customHeight="1" outlineLevel="1">
      <c r="B2195" s="73"/>
      <c r="C2195" s="89"/>
      <c r="D2195" s="73"/>
      <c r="E2195" s="89"/>
      <c r="F2195" s="73"/>
      <c r="G2195" s="73"/>
      <c r="H2195" s="73"/>
      <c r="I2195" s="73"/>
      <c r="J2195" s="73"/>
      <c r="K2195" s="73"/>
      <c r="L2195" s="73"/>
      <c r="M2195" s="73"/>
    </row>
    <row r="2196" spans="2:13" outlineLevel="1">
      <c r="B2196" s="73"/>
      <c r="C2196" s="90" t="s">
        <v>36</v>
      </c>
      <c r="D2196" s="89"/>
      <c r="E2196" s="90" t="s">
        <v>432</v>
      </c>
      <c r="F2196" s="89"/>
      <c r="G2196" s="91" t="s">
        <v>433</v>
      </c>
      <c r="H2196" s="73"/>
      <c r="I2196" s="90" t="s">
        <v>434</v>
      </c>
      <c r="J2196" s="73"/>
      <c r="K2196" s="73"/>
      <c r="L2196" s="89"/>
      <c r="M2196" s="73"/>
    </row>
    <row r="2197" spans="2:13" ht="36.75" customHeight="1" outlineLevel="1">
      <c r="B2197" s="73"/>
      <c r="C2197" s="92" t="s">
        <v>556</v>
      </c>
      <c r="D2197" s="73"/>
      <c r="E2197" s="93" t="s">
        <v>595</v>
      </c>
      <c r="F2197" s="73"/>
      <c r="G2197" s="94"/>
      <c r="H2197" s="73"/>
      <c r="I2197" s="92" t="s">
        <v>542</v>
      </c>
      <c r="J2197" s="73"/>
      <c r="K2197" s="73"/>
      <c r="L2197" s="73"/>
      <c r="M2197" s="73"/>
    </row>
    <row r="2198" spans="2:13" ht="21" customHeight="1" outlineLevel="1">
      <c r="B2198" s="73"/>
      <c r="C2198" s="89"/>
      <c r="D2198" s="73"/>
      <c r="E2198" s="73"/>
      <c r="F2198" s="73"/>
      <c r="G2198" s="73"/>
      <c r="H2198" s="73"/>
      <c r="I2198" s="73"/>
      <c r="J2198" s="73"/>
      <c r="K2198" s="73"/>
      <c r="L2198" s="73"/>
      <c r="M2198" s="73"/>
    </row>
    <row r="2199" spans="2:13" ht="36" outlineLevel="1">
      <c r="B2199" s="73"/>
      <c r="C2199" s="95" t="s">
        <v>439</v>
      </c>
      <c r="D2199" s="89"/>
      <c r="E2199" s="95" t="s">
        <v>440</v>
      </c>
      <c r="F2199" s="89"/>
      <c r="G2199" s="95" t="s">
        <v>441</v>
      </c>
      <c r="H2199" s="73"/>
      <c r="I2199" s="95" t="s">
        <v>442</v>
      </c>
      <c r="J2199" s="89"/>
      <c r="K2199" s="73"/>
      <c r="L2199" s="73"/>
      <c r="M2199" s="73"/>
    </row>
    <row r="2200" spans="2:13" ht="36.75" customHeight="1" outlineLevel="1">
      <c r="B2200" s="73"/>
      <c r="C2200" s="94"/>
      <c r="D2200" s="89"/>
      <c r="E2200" s="94"/>
      <c r="F2200" s="89"/>
      <c r="G2200" s="94"/>
      <c r="H2200" s="73"/>
      <c r="I2200" s="150"/>
      <c r="J2200" s="89"/>
      <c r="K2200" s="73"/>
      <c r="L2200" s="73"/>
      <c r="M2200" s="73"/>
    </row>
    <row r="2201" spans="2:13" ht="21" customHeight="1" outlineLevel="1">
      <c r="B2201" s="73"/>
      <c r="C2201" s="89"/>
      <c r="D2201" s="89"/>
      <c r="E2201" s="89"/>
      <c r="F2201" s="89"/>
      <c r="G2201" s="73"/>
      <c r="H2201" s="73"/>
      <c r="I2201" s="73"/>
      <c r="J2201" s="89"/>
      <c r="K2201" s="73"/>
      <c r="L2201" s="73"/>
      <c r="M2201" s="73"/>
    </row>
    <row r="2202" spans="2:13" ht="21.75" customHeight="1" outlineLevel="1">
      <c r="B2202" s="73"/>
      <c r="C2202" s="86" t="s">
        <v>445</v>
      </c>
      <c r="D2202" s="73"/>
      <c r="E2202" s="98"/>
      <c r="F2202" s="99"/>
      <c r="G2202" s="99"/>
      <c r="H2202" s="99"/>
      <c r="I2202" s="99"/>
      <c r="J2202" s="99"/>
      <c r="K2202" s="99"/>
      <c r="L2202" s="73"/>
      <c r="M2202" s="73"/>
    </row>
    <row r="2203" spans="2:13" ht="21" customHeight="1" outlineLevel="1">
      <c r="B2203" s="73"/>
      <c r="C2203" s="73"/>
      <c r="D2203" s="73"/>
      <c r="E2203" s="100"/>
      <c r="F2203" s="101"/>
      <c r="G2203" s="100"/>
      <c r="H2203" s="101"/>
      <c r="I2203" s="100"/>
      <c r="J2203" s="102"/>
      <c r="K2203" s="100"/>
      <c r="L2203" s="73"/>
      <c r="M2203" s="73"/>
    </row>
    <row r="2204" spans="2:13" ht="21" customHeight="1" outlineLevel="1">
      <c r="B2204" s="73"/>
      <c r="C2204" s="73"/>
      <c r="D2204" s="73"/>
      <c r="E2204" s="100">
        <v>2024</v>
      </c>
      <c r="F2204" s="101"/>
      <c r="G2204" s="100">
        <v>2025</v>
      </c>
      <c r="H2204" s="101"/>
      <c r="I2204" s="100">
        <v>2026</v>
      </c>
      <c r="J2204" s="102"/>
      <c r="K2204" s="100" t="s">
        <v>446</v>
      </c>
      <c r="L2204" s="73"/>
      <c r="M2204" s="73"/>
    </row>
    <row r="2205" spans="2:13" outlineLevel="1">
      <c r="B2205" s="73"/>
      <c r="C2205" s="95" t="s">
        <v>447</v>
      </c>
      <c r="D2205" s="103"/>
      <c r="E2205" s="104">
        <f>E2206+E2207</f>
        <v>0</v>
      </c>
      <c r="F2205" s="103"/>
      <c r="G2205" s="104">
        <f>G2206+G2207</f>
        <v>0</v>
      </c>
      <c r="H2205" s="73"/>
      <c r="I2205" s="104">
        <f>I2206+I2207</f>
        <v>0</v>
      </c>
      <c r="J2205" s="103"/>
      <c r="K2205" s="104">
        <f>K2206+K2207</f>
        <v>0</v>
      </c>
      <c r="L2205" s="103"/>
      <c r="M2205" s="73"/>
    </row>
    <row r="2206" spans="2:13" ht="21" customHeight="1" outlineLevel="1">
      <c r="B2206" s="73"/>
      <c r="C2206" s="90" t="s">
        <v>448</v>
      </c>
      <c r="D2206" s="103"/>
      <c r="E2206" s="105">
        <v>0</v>
      </c>
      <c r="F2206" s="106"/>
      <c r="G2206" s="105">
        <v>0</v>
      </c>
      <c r="H2206" s="73"/>
      <c r="I2206" s="105">
        <v>0</v>
      </c>
      <c r="J2206" s="103"/>
      <c r="K2206" s="107">
        <f>E2206+G2206+I2206</f>
        <v>0</v>
      </c>
      <c r="L2206" s="103"/>
      <c r="M2206" s="73"/>
    </row>
    <row r="2207" spans="2:13" ht="21.75" customHeight="1" outlineLevel="1">
      <c r="B2207" s="73"/>
      <c r="C2207" s="90" t="s">
        <v>449</v>
      </c>
      <c r="D2207" s="103"/>
      <c r="E2207" s="105">
        <v>0</v>
      </c>
      <c r="F2207" s="106"/>
      <c r="G2207" s="105">
        <v>0</v>
      </c>
      <c r="H2207" s="73"/>
      <c r="I2207" s="105">
        <v>0</v>
      </c>
      <c r="J2207" s="103"/>
      <c r="K2207" s="107">
        <f>E2207+G2207+I2207</f>
        <v>0</v>
      </c>
      <c r="L2207" s="103"/>
      <c r="M2207" s="73"/>
    </row>
    <row r="2208" spans="2:13" outlineLevel="1">
      <c r="B2208" s="73"/>
      <c r="C2208" s="95" t="s">
        <v>450</v>
      </c>
      <c r="D2208" s="103"/>
      <c r="E2208" s="104">
        <f>E2209+E2210</f>
        <v>0</v>
      </c>
      <c r="F2208" s="103"/>
      <c r="G2208" s="104">
        <f>G2209+G2210</f>
        <v>0</v>
      </c>
      <c r="H2208" s="73"/>
      <c r="I2208" s="104">
        <f>I2209+I2210</f>
        <v>0</v>
      </c>
      <c r="J2208" s="103"/>
      <c r="K2208" s="104">
        <f>K2209+K2210</f>
        <v>0</v>
      </c>
      <c r="L2208" s="103"/>
      <c r="M2208" s="73"/>
    </row>
    <row r="2209" spans="2:13" ht="21" customHeight="1" outlineLevel="1">
      <c r="B2209" s="73"/>
      <c r="C2209" s="90" t="s">
        <v>451</v>
      </c>
      <c r="D2209" s="103"/>
      <c r="E2209" s="105">
        <v>0</v>
      </c>
      <c r="F2209" s="106"/>
      <c r="G2209" s="105">
        <v>0</v>
      </c>
      <c r="H2209" s="73"/>
      <c r="I2209" s="105">
        <v>0</v>
      </c>
      <c r="J2209" s="103"/>
      <c r="K2209" s="107">
        <f>E2209+G2209+I2209</f>
        <v>0</v>
      </c>
      <c r="L2209" s="103"/>
      <c r="M2209" s="73"/>
    </row>
    <row r="2210" spans="2:13" ht="21" customHeight="1" outlineLevel="1">
      <c r="B2210" s="73"/>
      <c r="C2210" s="90" t="s">
        <v>452</v>
      </c>
      <c r="D2210" s="103"/>
      <c r="E2210" s="105">
        <v>0</v>
      </c>
      <c r="F2210" s="106"/>
      <c r="G2210" s="105">
        <v>0</v>
      </c>
      <c r="H2210" s="73"/>
      <c r="I2210" s="105">
        <v>0</v>
      </c>
      <c r="J2210" s="103"/>
      <c r="K2210" s="107">
        <f>E2210+G2210+I2210</f>
        <v>0</v>
      </c>
      <c r="L2210" s="103"/>
      <c r="M2210" s="73"/>
    </row>
    <row r="2211" spans="2:13" ht="21" customHeight="1" outlineLevel="1">
      <c r="B2211" s="73"/>
      <c r="C2211" s="95" t="s">
        <v>453</v>
      </c>
      <c r="D2211" s="103"/>
      <c r="E2211" s="104">
        <f>E2212+E2213</f>
        <v>0</v>
      </c>
      <c r="F2211" s="103"/>
      <c r="G2211" s="104">
        <f>G2212+G2213</f>
        <v>0</v>
      </c>
      <c r="H2211" s="73"/>
      <c r="I2211" s="104">
        <f>I2212+I2213</f>
        <v>0</v>
      </c>
      <c r="J2211" s="103"/>
      <c r="K2211" s="104">
        <f>K2212+K2213</f>
        <v>0</v>
      </c>
      <c r="L2211" s="103"/>
      <c r="M2211" s="73"/>
    </row>
    <row r="2212" spans="2:13" ht="21" customHeight="1" outlineLevel="1">
      <c r="B2212" s="73"/>
      <c r="C2212" s="90" t="s">
        <v>454</v>
      </c>
      <c r="D2212" s="103"/>
      <c r="E2212" s="105">
        <v>0</v>
      </c>
      <c r="F2212" s="106"/>
      <c r="G2212" s="105">
        <v>0</v>
      </c>
      <c r="H2212" s="73"/>
      <c r="I2212" s="105">
        <v>0</v>
      </c>
      <c r="J2212" s="103"/>
      <c r="K2212" s="107">
        <f>E2212+G2212+I2212</f>
        <v>0</v>
      </c>
      <c r="L2212" s="103"/>
      <c r="M2212" s="73"/>
    </row>
    <row r="2213" spans="2:13" ht="21" customHeight="1" outlineLevel="1">
      <c r="B2213" s="73"/>
      <c r="C2213" s="90" t="s">
        <v>455</v>
      </c>
      <c r="D2213" s="103"/>
      <c r="E2213" s="105">
        <v>0</v>
      </c>
      <c r="F2213" s="106"/>
      <c r="G2213" s="105">
        <v>0</v>
      </c>
      <c r="H2213" s="73"/>
      <c r="I2213" s="105">
        <v>0</v>
      </c>
      <c r="J2213" s="103"/>
      <c r="K2213" s="107">
        <f>E2213+G2213+I2213</f>
        <v>0</v>
      </c>
      <c r="L2213" s="103"/>
      <c r="M2213" s="73"/>
    </row>
    <row r="2214" spans="2:13" ht="21" customHeight="1" outlineLevel="1">
      <c r="B2214" s="73"/>
      <c r="C2214" s="95" t="s">
        <v>456</v>
      </c>
      <c r="D2214" s="103"/>
      <c r="E2214" s="104">
        <f>E2215+E2216</f>
        <v>0</v>
      </c>
      <c r="F2214" s="103"/>
      <c r="G2214" s="104">
        <f>G2215+G2216</f>
        <v>0</v>
      </c>
      <c r="H2214" s="73"/>
      <c r="I2214" s="104">
        <f>I2215+I2216</f>
        <v>0</v>
      </c>
      <c r="J2214" s="103"/>
      <c r="K2214" s="104">
        <f>K2215+K2216</f>
        <v>0</v>
      </c>
      <c r="L2214" s="103"/>
      <c r="M2214" s="73"/>
    </row>
    <row r="2215" spans="2:13" ht="21" customHeight="1" outlineLevel="1">
      <c r="B2215" s="73"/>
      <c r="C2215" s="90" t="s">
        <v>457</v>
      </c>
      <c r="D2215" s="103"/>
      <c r="E2215" s="105">
        <v>0</v>
      </c>
      <c r="F2215" s="106"/>
      <c r="G2215" s="105">
        <v>0</v>
      </c>
      <c r="H2215" s="73"/>
      <c r="I2215" s="105">
        <v>0</v>
      </c>
      <c r="J2215" s="103"/>
      <c r="K2215" s="107">
        <f>E2215+G2215+I2215</f>
        <v>0</v>
      </c>
      <c r="L2215" s="103"/>
      <c r="M2215" s="73"/>
    </row>
    <row r="2216" spans="2:13" ht="21" customHeight="1" outlineLevel="1">
      <c r="B2216" s="73"/>
      <c r="C2216" s="90" t="s">
        <v>458</v>
      </c>
      <c r="D2216" s="103"/>
      <c r="E2216" s="105">
        <v>0</v>
      </c>
      <c r="F2216" s="106"/>
      <c r="G2216" s="105">
        <v>0</v>
      </c>
      <c r="H2216" s="73"/>
      <c r="I2216" s="105">
        <v>0</v>
      </c>
      <c r="J2216" s="103"/>
      <c r="K2216" s="107">
        <f>E2216+G2216+I2216</f>
        <v>0</v>
      </c>
      <c r="L2216" s="103"/>
      <c r="M2216" s="73"/>
    </row>
    <row r="2217" spans="2:13" ht="21" customHeight="1" outlineLevel="1">
      <c r="B2217" s="73"/>
      <c r="C2217" s="90" t="s">
        <v>459</v>
      </c>
      <c r="D2217" s="103"/>
      <c r="E2217" s="108">
        <f>E2205+E2208+E2211+E2214</f>
        <v>0</v>
      </c>
      <c r="F2217" s="103"/>
      <c r="G2217" s="108">
        <f>G2205+G2208+G2211+G2214</f>
        <v>0</v>
      </c>
      <c r="H2217" s="73"/>
      <c r="I2217" s="108">
        <f>I2205+I2208+I2211+I2214</f>
        <v>0</v>
      </c>
      <c r="J2217" s="103"/>
      <c r="K2217" s="108">
        <f>E2217+G2217+I2217</f>
        <v>0</v>
      </c>
      <c r="L2217" s="103"/>
      <c r="M2217" s="73"/>
    </row>
    <row r="2218" spans="2:13" ht="21" customHeight="1" outlineLevel="1">
      <c r="B2218" s="73"/>
      <c r="C2218" s="109"/>
      <c r="D2218" s="103"/>
      <c r="E2218" s="109"/>
      <c r="F2218" s="109"/>
      <c r="G2218" s="109"/>
      <c r="H2218" s="109"/>
      <c r="I2218" s="109"/>
      <c r="J2218" s="109"/>
      <c r="K2218" s="109"/>
      <c r="L2218" s="103"/>
      <c r="M2218" s="73"/>
    </row>
    <row r="2219" spans="2:13" ht="21" customHeight="1" outlineLevel="1">
      <c r="B2219" s="73"/>
      <c r="C2219" s="103"/>
      <c r="D2219" s="89"/>
      <c r="E2219" s="103"/>
      <c r="F2219" s="89"/>
      <c r="G2219" s="73"/>
      <c r="H2219" s="73"/>
      <c r="I2219" s="73"/>
      <c r="J2219" s="89"/>
      <c r="K2219" s="73"/>
      <c r="L2219" s="89"/>
      <c r="M2219" s="73"/>
    </row>
    <row r="2220" spans="2:13" ht="21" customHeight="1" outlineLevel="1">
      <c r="B2220" s="73"/>
      <c r="C2220" s="86" t="s">
        <v>460</v>
      </c>
      <c r="D2220" s="73"/>
      <c r="E2220" s="99"/>
      <c r="F2220" s="99"/>
      <c r="G2220" s="99"/>
      <c r="H2220" s="99"/>
      <c r="I2220" s="99"/>
      <c r="J2220" s="99"/>
      <c r="K2220" s="99"/>
      <c r="L2220" s="89"/>
      <c r="M2220" s="73"/>
    </row>
    <row r="2221" spans="2:13" ht="21" customHeight="1" outlineLevel="1">
      <c r="B2221" s="73"/>
      <c r="C2221" s="73"/>
      <c r="D2221" s="73"/>
      <c r="E2221" s="100"/>
      <c r="F2221" s="101"/>
      <c r="G2221" s="100"/>
      <c r="H2221" s="101"/>
      <c r="I2221" s="100"/>
      <c r="J2221" s="102"/>
      <c r="K2221" s="100"/>
      <c r="L2221" s="89"/>
      <c r="M2221" s="73"/>
    </row>
    <row r="2222" spans="2:13" ht="21" customHeight="1" outlineLevel="1">
      <c r="B2222" s="73"/>
      <c r="C2222" s="73"/>
      <c r="D2222" s="73"/>
      <c r="E2222" s="100">
        <v>2024</v>
      </c>
      <c r="F2222" s="101"/>
      <c r="G2222" s="100">
        <v>2025</v>
      </c>
      <c r="H2222" s="101"/>
      <c r="I2222" s="100">
        <v>2026</v>
      </c>
      <c r="J2222" s="102"/>
      <c r="K2222" s="100" t="s">
        <v>407</v>
      </c>
      <c r="L2222" s="89"/>
      <c r="M2222" s="73"/>
    </row>
    <row r="2223" spans="2:13" ht="21" customHeight="1" outlineLevel="1">
      <c r="B2223" s="73"/>
      <c r="C2223" s="95" t="s">
        <v>461</v>
      </c>
      <c r="D2223" s="103"/>
      <c r="E2223" s="110">
        <v>0</v>
      </c>
      <c r="F2223" s="111"/>
      <c r="G2223" s="110">
        <v>0</v>
      </c>
      <c r="H2223" s="112"/>
      <c r="I2223" s="110">
        <v>0</v>
      </c>
      <c r="J2223" s="111"/>
      <c r="K2223" s="113">
        <f t="shared" ref="K2223:K2241" si="34">E2223+G2223+I2223</f>
        <v>0</v>
      </c>
      <c r="L2223" s="89"/>
      <c r="M2223" s="73"/>
    </row>
    <row r="2224" spans="2:13" ht="21" customHeight="1" outlineLevel="1">
      <c r="B2224" s="73"/>
      <c r="C2224" s="90" t="s">
        <v>462</v>
      </c>
      <c r="D2224" s="103"/>
      <c r="E2224" s="110">
        <v>0</v>
      </c>
      <c r="F2224" s="114"/>
      <c r="G2224" s="110">
        <v>0</v>
      </c>
      <c r="H2224" s="112"/>
      <c r="I2224" s="110">
        <v>0</v>
      </c>
      <c r="J2224" s="111"/>
      <c r="K2224" s="113">
        <f t="shared" si="34"/>
        <v>0</v>
      </c>
      <c r="L2224" s="89"/>
      <c r="M2224" s="73"/>
    </row>
    <row r="2225" spans="2:13" ht="21" customHeight="1" outlineLevel="1">
      <c r="B2225" s="73"/>
      <c r="C2225" s="90" t="s">
        <v>463</v>
      </c>
      <c r="D2225" s="103"/>
      <c r="E2225" s="110">
        <v>0</v>
      </c>
      <c r="F2225" s="111"/>
      <c r="G2225" s="110">
        <v>0</v>
      </c>
      <c r="H2225" s="112"/>
      <c r="I2225" s="110">
        <v>0</v>
      </c>
      <c r="J2225" s="111"/>
      <c r="K2225" s="113">
        <f t="shared" si="34"/>
        <v>0</v>
      </c>
      <c r="L2225" s="89"/>
      <c r="M2225" s="73"/>
    </row>
    <row r="2226" spans="2:13" ht="21.75" customHeight="1" outlineLevel="1">
      <c r="B2226" s="73"/>
      <c r="C2226" s="90" t="s">
        <v>464</v>
      </c>
      <c r="D2226" s="103"/>
      <c r="E2226" s="110">
        <v>0</v>
      </c>
      <c r="F2226" s="114"/>
      <c r="G2226" s="110">
        <v>0</v>
      </c>
      <c r="H2226" s="112"/>
      <c r="I2226" s="110">
        <v>0</v>
      </c>
      <c r="J2226" s="111"/>
      <c r="K2226" s="113">
        <f t="shared" si="34"/>
        <v>0</v>
      </c>
      <c r="L2226" s="73"/>
      <c r="M2226" s="73"/>
    </row>
    <row r="2227" spans="2:13" ht="21.75" customHeight="1" outlineLevel="1">
      <c r="B2227" s="73"/>
      <c r="C2227" s="90" t="s">
        <v>465</v>
      </c>
      <c r="D2227" s="103"/>
      <c r="E2227" s="110">
        <v>0</v>
      </c>
      <c r="F2227" s="114"/>
      <c r="G2227" s="110">
        <v>0</v>
      </c>
      <c r="H2227" s="112"/>
      <c r="I2227" s="110">
        <v>0</v>
      </c>
      <c r="J2227" s="111"/>
      <c r="K2227" s="113">
        <f t="shared" si="34"/>
        <v>0</v>
      </c>
      <c r="L2227" s="73"/>
      <c r="M2227" s="73"/>
    </row>
    <row r="2228" spans="2:13" ht="21" customHeight="1" outlineLevel="1">
      <c r="B2228" s="73"/>
      <c r="C2228" s="90" t="s">
        <v>466</v>
      </c>
      <c r="D2228" s="103"/>
      <c r="E2228" s="110">
        <v>0</v>
      </c>
      <c r="F2228" s="111"/>
      <c r="G2228" s="110">
        <v>0</v>
      </c>
      <c r="H2228" s="112"/>
      <c r="I2228" s="110">
        <v>0</v>
      </c>
      <c r="J2228" s="111"/>
      <c r="K2228" s="113">
        <f t="shared" si="34"/>
        <v>0</v>
      </c>
      <c r="L2228" s="73"/>
      <c r="M2228" s="73"/>
    </row>
    <row r="2229" spans="2:13" ht="21.75" customHeight="1" outlineLevel="1">
      <c r="B2229" s="73"/>
      <c r="C2229" s="90" t="s">
        <v>467</v>
      </c>
      <c r="D2229" s="103"/>
      <c r="E2229" s="110">
        <v>0</v>
      </c>
      <c r="F2229" s="114"/>
      <c r="G2229" s="110">
        <v>0</v>
      </c>
      <c r="H2229" s="112"/>
      <c r="I2229" s="110">
        <v>0</v>
      </c>
      <c r="J2229" s="111"/>
      <c r="K2229" s="113">
        <f t="shared" si="34"/>
        <v>0</v>
      </c>
      <c r="L2229" s="73"/>
      <c r="M2229" s="73"/>
    </row>
    <row r="2230" spans="2:13" ht="21.75" customHeight="1" outlineLevel="1">
      <c r="B2230" s="73"/>
      <c r="C2230" s="90" t="s">
        <v>468</v>
      </c>
      <c r="D2230" s="103"/>
      <c r="E2230" s="110">
        <v>0</v>
      </c>
      <c r="F2230" s="114"/>
      <c r="G2230" s="110">
        <v>0</v>
      </c>
      <c r="H2230" s="112"/>
      <c r="I2230" s="110">
        <v>0</v>
      </c>
      <c r="J2230" s="111"/>
      <c r="K2230" s="113">
        <f t="shared" si="34"/>
        <v>0</v>
      </c>
      <c r="L2230" s="73"/>
      <c r="M2230" s="73"/>
    </row>
    <row r="2231" spans="2:13" ht="21.75" customHeight="1" outlineLevel="1">
      <c r="B2231" s="73"/>
      <c r="C2231" s="90" t="s">
        <v>469</v>
      </c>
      <c r="D2231" s="103"/>
      <c r="E2231" s="110">
        <v>0</v>
      </c>
      <c r="F2231" s="114"/>
      <c r="G2231" s="110">
        <v>0</v>
      </c>
      <c r="H2231" s="112"/>
      <c r="I2231" s="110">
        <v>0</v>
      </c>
      <c r="J2231" s="111"/>
      <c r="K2231" s="113">
        <f t="shared" si="34"/>
        <v>0</v>
      </c>
      <c r="L2231" s="73"/>
      <c r="M2231" s="73"/>
    </row>
    <row r="2232" spans="2:13" ht="21" customHeight="1" outlineLevel="1">
      <c r="B2232" s="73"/>
      <c r="C2232" s="115" t="s">
        <v>470</v>
      </c>
      <c r="D2232" s="103"/>
      <c r="E2232" s="110">
        <v>0</v>
      </c>
      <c r="F2232" s="114"/>
      <c r="G2232" s="110">
        <v>0</v>
      </c>
      <c r="H2232" s="112"/>
      <c r="I2232" s="110">
        <v>0</v>
      </c>
      <c r="J2232" s="111"/>
      <c r="K2232" s="113">
        <f t="shared" si="34"/>
        <v>0</v>
      </c>
      <c r="L2232" s="116"/>
      <c r="M2232" s="73"/>
    </row>
    <row r="2233" spans="2:13" ht="21" customHeight="1" outlineLevel="1">
      <c r="B2233" s="73"/>
      <c r="C2233" s="115" t="s">
        <v>471</v>
      </c>
      <c r="D2233" s="103"/>
      <c r="E2233" s="110">
        <v>0</v>
      </c>
      <c r="F2233" s="114"/>
      <c r="G2233" s="110">
        <v>0</v>
      </c>
      <c r="H2233" s="112"/>
      <c r="I2233" s="110">
        <v>0</v>
      </c>
      <c r="J2233" s="111"/>
      <c r="K2233" s="113">
        <f t="shared" si="34"/>
        <v>0</v>
      </c>
      <c r="L2233" s="116"/>
      <c r="M2233" s="73"/>
    </row>
    <row r="2234" spans="2:13" ht="21" customHeight="1" outlineLevel="1">
      <c r="B2234" s="73"/>
      <c r="C2234" s="115" t="s">
        <v>472</v>
      </c>
      <c r="D2234" s="103"/>
      <c r="E2234" s="110">
        <v>0</v>
      </c>
      <c r="F2234" s="114"/>
      <c r="G2234" s="110">
        <v>0</v>
      </c>
      <c r="H2234" s="112"/>
      <c r="I2234" s="110">
        <v>0</v>
      </c>
      <c r="J2234" s="111"/>
      <c r="K2234" s="113">
        <f t="shared" si="34"/>
        <v>0</v>
      </c>
      <c r="L2234" s="116"/>
      <c r="M2234" s="73"/>
    </row>
    <row r="2235" spans="2:13" ht="21" customHeight="1" outlineLevel="1">
      <c r="B2235" s="73"/>
      <c r="C2235" s="115" t="s">
        <v>473</v>
      </c>
      <c r="D2235" s="103"/>
      <c r="E2235" s="110">
        <v>0</v>
      </c>
      <c r="F2235" s="114"/>
      <c r="G2235" s="110">
        <v>0</v>
      </c>
      <c r="H2235" s="112"/>
      <c r="I2235" s="110">
        <v>0</v>
      </c>
      <c r="J2235" s="111"/>
      <c r="K2235" s="113">
        <f t="shared" si="34"/>
        <v>0</v>
      </c>
      <c r="L2235" s="116"/>
      <c r="M2235" s="73"/>
    </row>
    <row r="2236" spans="2:13" ht="21" customHeight="1" outlineLevel="1">
      <c r="B2236" s="73"/>
      <c r="C2236" s="115" t="s">
        <v>474</v>
      </c>
      <c r="D2236" s="103"/>
      <c r="E2236" s="110">
        <v>0</v>
      </c>
      <c r="F2236" s="114"/>
      <c r="G2236" s="110">
        <v>0</v>
      </c>
      <c r="H2236" s="112"/>
      <c r="I2236" s="110">
        <v>0</v>
      </c>
      <c r="J2236" s="111"/>
      <c r="K2236" s="113">
        <f t="shared" si="34"/>
        <v>0</v>
      </c>
      <c r="L2236" s="116"/>
      <c r="M2236" s="73"/>
    </row>
    <row r="2237" spans="2:13" ht="21" customHeight="1" outlineLevel="1">
      <c r="B2237" s="73"/>
      <c r="C2237" s="115" t="s">
        <v>475</v>
      </c>
      <c r="D2237" s="103"/>
      <c r="E2237" s="110">
        <v>0</v>
      </c>
      <c r="F2237" s="114"/>
      <c r="G2237" s="110">
        <v>0</v>
      </c>
      <c r="H2237" s="112"/>
      <c r="I2237" s="110">
        <v>0</v>
      </c>
      <c r="J2237" s="111"/>
      <c r="K2237" s="113">
        <f t="shared" si="34"/>
        <v>0</v>
      </c>
      <c r="L2237" s="116"/>
      <c r="M2237" s="73"/>
    </row>
    <row r="2238" spans="2:13" ht="21" customHeight="1" outlineLevel="1">
      <c r="B2238" s="73"/>
      <c r="C2238" s="115" t="s">
        <v>476</v>
      </c>
      <c r="D2238" s="103"/>
      <c r="E2238" s="110">
        <v>0</v>
      </c>
      <c r="F2238" s="114"/>
      <c r="G2238" s="110">
        <v>0</v>
      </c>
      <c r="H2238" s="112"/>
      <c r="I2238" s="110">
        <v>0</v>
      </c>
      <c r="J2238" s="111"/>
      <c r="K2238" s="113">
        <f t="shared" si="34"/>
        <v>0</v>
      </c>
      <c r="L2238" s="116"/>
      <c r="M2238" s="73"/>
    </row>
    <row r="2239" spans="2:13" ht="21" customHeight="1" outlineLevel="1">
      <c r="B2239" s="73"/>
      <c r="C2239" s="115" t="s">
        <v>477</v>
      </c>
      <c r="D2239" s="103"/>
      <c r="E2239" s="110">
        <v>0</v>
      </c>
      <c r="F2239" s="114"/>
      <c r="G2239" s="110">
        <v>0</v>
      </c>
      <c r="H2239" s="112"/>
      <c r="I2239" s="110">
        <v>0</v>
      </c>
      <c r="J2239" s="111"/>
      <c r="K2239" s="113">
        <f t="shared" si="34"/>
        <v>0</v>
      </c>
      <c r="L2239" s="116"/>
      <c r="M2239" s="73"/>
    </row>
    <row r="2240" spans="2:13" ht="21" customHeight="1" outlineLevel="1">
      <c r="B2240" s="73"/>
      <c r="C2240" s="115" t="s">
        <v>478</v>
      </c>
      <c r="D2240" s="103"/>
      <c r="E2240" s="110">
        <v>0</v>
      </c>
      <c r="F2240" s="114"/>
      <c r="G2240" s="110">
        <v>0</v>
      </c>
      <c r="H2240" s="112"/>
      <c r="I2240" s="110">
        <v>0</v>
      </c>
      <c r="J2240" s="111"/>
      <c r="K2240" s="113">
        <f t="shared" si="34"/>
        <v>0</v>
      </c>
      <c r="L2240" s="116"/>
      <c r="M2240" s="73"/>
    </row>
    <row r="2241" spans="2:13" ht="21" customHeight="1" outlineLevel="1">
      <c r="B2241" s="73"/>
      <c r="C2241" s="115" t="s">
        <v>479</v>
      </c>
      <c r="D2241" s="103"/>
      <c r="E2241" s="110">
        <v>0</v>
      </c>
      <c r="F2241" s="114"/>
      <c r="G2241" s="110">
        <v>0</v>
      </c>
      <c r="H2241" s="112"/>
      <c r="I2241" s="110">
        <v>0</v>
      </c>
      <c r="J2241" s="111"/>
      <c r="K2241" s="113">
        <f t="shared" si="34"/>
        <v>0</v>
      </c>
      <c r="L2241" s="116"/>
      <c r="M2241" s="73"/>
    </row>
    <row r="2242" spans="2:13" ht="21.75" customHeight="1" outlineLevel="1">
      <c r="B2242" s="73"/>
      <c r="C2242" s="90" t="s">
        <v>480</v>
      </c>
      <c r="D2242" s="103"/>
      <c r="E2242" s="117">
        <f>SUM(E2223:E2241)</f>
        <v>0</v>
      </c>
      <c r="F2242" s="111"/>
      <c r="G2242" s="117">
        <f>SUM(G2223:G2241)</f>
        <v>0</v>
      </c>
      <c r="H2242" s="112"/>
      <c r="I2242" s="117">
        <f>SUM(I2223:I2241)</f>
        <v>0</v>
      </c>
      <c r="J2242" s="111"/>
      <c r="K2242" s="117">
        <f>SUM(K2223:K2241)</f>
        <v>0</v>
      </c>
      <c r="L2242" s="89"/>
      <c r="M2242" s="73"/>
    </row>
    <row r="2243" spans="2:13" ht="21" customHeight="1" outlineLevel="1">
      <c r="B2243" s="73"/>
      <c r="C2243" s="109"/>
      <c r="D2243" s="103"/>
      <c r="E2243" s="73"/>
      <c r="F2243" s="73"/>
      <c r="G2243" s="73"/>
      <c r="H2243" s="73"/>
      <c r="I2243" s="73"/>
      <c r="J2243" s="73"/>
      <c r="K2243" s="73"/>
      <c r="L2243" s="89"/>
      <c r="M2243" s="73"/>
    </row>
    <row r="2244" spans="2:13" ht="21" customHeight="1" outlineLevel="1">
      <c r="B2244" s="73"/>
      <c r="C2244" s="73"/>
      <c r="D2244" s="73"/>
      <c r="E2244" s="100">
        <v>2024</v>
      </c>
      <c r="F2244" s="101"/>
      <c r="G2244" s="100">
        <v>2025</v>
      </c>
      <c r="H2244" s="101"/>
      <c r="I2244" s="100">
        <v>2026</v>
      </c>
      <c r="J2244" s="102"/>
      <c r="K2244" s="100" t="s">
        <v>407</v>
      </c>
      <c r="L2244" s="89"/>
      <c r="M2244" s="73"/>
    </row>
    <row r="2245" spans="2:13" ht="21" customHeight="1" outlineLevel="1">
      <c r="B2245" s="73"/>
      <c r="C2245" s="95" t="s">
        <v>481</v>
      </c>
      <c r="D2245" s="103"/>
      <c r="E2245" s="110">
        <v>0</v>
      </c>
      <c r="F2245" s="111"/>
      <c r="G2245" s="110">
        <v>0</v>
      </c>
      <c r="H2245" s="112"/>
      <c r="I2245" s="110">
        <v>0</v>
      </c>
      <c r="J2245" s="111"/>
      <c r="K2245" s="113">
        <f t="shared" ref="K2245:K2253" si="35">E2245+G2245+I2245</f>
        <v>0</v>
      </c>
      <c r="L2245" s="89"/>
      <c r="M2245" s="73"/>
    </row>
    <row r="2246" spans="2:13" ht="21" customHeight="1" outlineLevel="1">
      <c r="B2246" s="73"/>
      <c r="C2246" s="90" t="s">
        <v>482</v>
      </c>
      <c r="D2246" s="103"/>
      <c r="E2246" s="110">
        <v>0</v>
      </c>
      <c r="F2246" s="114"/>
      <c r="G2246" s="110">
        <v>0</v>
      </c>
      <c r="H2246" s="112"/>
      <c r="I2246" s="110">
        <v>0</v>
      </c>
      <c r="J2246" s="111"/>
      <c r="K2246" s="113">
        <f t="shared" si="35"/>
        <v>0</v>
      </c>
      <c r="L2246" s="89"/>
      <c r="M2246" s="73"/>
    </row>
    <row r="2247" spans="2:13" ht="21" customHeight="1" outlineLevel="1">
      <c r="B2247" s="73"/>
      <c r="C2247" s="90" t="s">
        <v>483</v>
      </c>
      <c r="D2247" s="103"/>
      <c r="E2247" s="110">
        <v>0</v>
      </c>
      <c r="F2247" s="114"/>
      <c r="G2247" s="110">
        <v>0</v>
      </c>
      <c r="H2247" s="112"/>
      <c r="I2247" s="110">
        <v>0</v>
      </c>
      <c r="J2247" s="111"/>
      <c r="K2247" s="113">
        <f t="shared" si="35"/>
        <v>0</v>
      </c>
      <c r="L2247" s="73"/>
      <c r="M2247" s="73"/>
    </row>
    <row r="2248" spans="2:13" ht="21" customHeight="1" outlineLevel="1">
      <c r="B2248" s="73"/>
      <c r="C2248" s="90" t="s">
        <v>484</v>
      </c>
      <c r="D2248" s="103"/>
      <c r="E2248" s="110">
        <v>0</v>
      </c>
      <c r="F2248" s="111"/>
      <c r="G2248" s="110">
        <v>0</v>
      </c>
      <c r="H2248" s="112"/>
      <c r="I2248" s="110">
        <v>0</v>
      </c>
      <c r="J2248" s="111"/>
      <c r="K2248" s="113">
        <f t="shared" si="35"/>
        <v>0</v>
      </c>
      <c r="L2248" s="89"/>
      <c r="M2248" s="73"/>
    </row>
    <row r="2249" spans="2:13" ht="21" customHeight="1" outlineLevel="1">
      <c r="B2249" s="73"/>
      <c r="C2249" s="90" t="s">
        <v>485</v>
      </c>
      <c r="D2249" s="103"/>
      <c r="E2249" s="110">
        <v>0</v>
      </c>
      <c r="F2249" s="114"/>
      <c r="G2249" s="110">
        <v>0</v>
      </c>
      <c r="H2249" s="112"/>
      <c r="I2249" s="110">
        <v>0</v>
      </c>
      <c r="J2249" s="111"/>
      <c r="K2249" s="113">
        <f t="shared" si="35"/>
        <v>0</v>
      </c>
      <c r="L2249" s="116"/>
      <c r="M2249" s="73"/>
    </row>
    <row r="2250" spans="2:13" ht="21" customHeight="1" outlineLevel="1">
      <c r="B2250" s="73"/>
      <c r="C2250" s="90" t="s">
        <v>486</v>
      </c>
      <c r="D2250" s="103"/>
      <c r="E2250" s="110">
        <v>0</v>
      </c>
      <c r="F2250" s="114"/>
      <c r="G2250" s="110">
        <v>0</v>
      </c>
      <c r="H2250" s="112"/>
      <c r="I2250" s="110">
        <v>0</v>
      </c>
      <c r="J2250" s="111"/>
      <c r="K2250" s="113">
        <f t="shared" si="35"/>
        <v>0</v>
      </c>
      <c r="L2250" s="116"/>
      <c r="M2250" s="73"/>
    </row>
    <row r="2251" spans="2:13" ht="21" customHeight="1" outlineLevel="1">
      <c r="B2251" s="73"/>
      <c r="C2251" s="90" t="s">
        <v>487</v>
      </c>
      <c r="D2251" s="103"/>
      <c r="E2251" s="110">
        <v>0</v>
      </c>
      <c r="F2251" s="114"/>
      <c r="G2251" s="110">
        <v>0</v>
      </c>
      <c r="H2251" s="112"/>
      <c r="I2251" s="110">
        <v>0</v>
      </c>
      <c r="J2251" s="111"/>
      <c r="K2251" s="113">
        <f t="shared" si="35"/>
        <v>0</v>
      </c>
      <c r="L2251" s="116"/>
      <c r="M2251" s="73"/>
    </row>
    <row r="2252" spans="2:13" ht="21" customHeight="1" outlineLevel="1">
      <c r="B2252" s="73"/>
      <c r="C2252" s="90" t="s">
        <v>488</v>
      </c>
      <c r="D2252" s="103"/>
      <c r="E2252" s="110">
        <v>0</v>
      </c>
      <c r="F2252" s="114"/>
      <c r="G2252" s="110">
        <v>0</v>
      </c>
      <c r="H2252" s="112"/>
      <c r="I2252" s="110">
        <v>0</v>
      </c>
      <c r="J2252" s="111"/>
      <c r="K2252" s="113">
        <f t="shared" si="35"/>
        <v>0</v>
      </c>
      <c r="L2252" s="116"/>
      <c r="M2252" s="73"/>
    </row>
    <row r="2253" spans="2:13" ht="21.75" customHeight="1" outlineLevel="1">
      <c r="B2253" s="73"/>
      <c r="C2253" s="90" t="s">
        <v>480</v>
      </c>
      <c r="D2253" s="103"/>
      <c r="E2253" s="117">
        <f>SUM(E2245:E2252)</f>
        <v>0</v>
      </c>
      <c r="F2253" s="111"/>
      <c r="G2253" s="117">
        <f>SUM(G2245:G2252)</f>
        <v>0</v>
      </c>
      <c r="H2253" s="112"/>
      <c r="I2253" s="117">
        <f>SUM(I2245:I2252)</f>
        <v>0</v>
      </c>
      <c r="J2253" s="111"/>
      <c r="K2253" s="117">
        <f t="shared" si="35"/>
        <v>0</v>
      </c>
      <c r="L2253" s="89"/>
      <c r="M2253" s="73"/>
    </row>
    <row r="2254" spans="2:13" ht="21" customHeight="1" outlineLevel="1">
      <c r="B2254" s="73"/>
      <c r="C2254" s="89"/>
      <c r="D2254" s="103"/>
      <c r="E2254" s="89"/>
      <c r="F2254" s="89"/>
      <c r="G2254" s="89"/>
      <c r="H2254" s="89"/>
      <c r="I2254" s="89"/>
      <c r="J2254" s="89"/>
      <c r="K2254" s="89"/>
      <c r="L2254" s="89"/>
      <c r="M2254" s="73"/>
    </row>
    <row r="2255" spans="2:13" ht="36" outlineLevel="1">
      <c r="B2255" s="73"/>
      <c r="C2255" s="93" t="s">
        <v>490</v>
      </c>
      <c r="D2255" s="89"/>
      <c r="E2255" s="93" t="str">
        <f>IF(K2226&gt;0,"Si","No")</f>
        <v>No</v>
      </c>
      <c r="F2255" s="89"/>
      <c r="G2255" s="89"/>
      <c r="H2255" s="89"/>
      <c r="I2255" s="89"/>
      <c r="J2255" s="89"/>
      <c r="K2255" s="89"/>
      <c r="L2255" s="89"/>
      <c r="M2255" s="73"/>
    </row>
    <row r="2256" spans="2:13" ht="36" outlineLevel="1">
      <c r="B2256" s="73"/>
      <c r="C2256" s="93" t="s">
        <v>491</v>
      </c>
      <c r="D2256" s="89"/>
      <c r="E2256" s="93" t="str">
        <f>IF(K2227&gt;0,"Si","No")</f>
        <v>No</v>
      </c>
      <c r="F2256" s="89"/>
      <c r="G2256" s="89"/>
      <c r="H2256" s="89"/>
      <c r="I2256" s="89"/>
      <c r="J2256" s="89"/>
      <c r="K2256" s="89"/>
      <c r="L2256" s="89"/>
      <c r="M2256" s="73"/>
    </row>
    <row r="2257" spans="2:13" ht="21" customHeight="1" outlineLevel="1">
      <c r="B2257" s="73"/>
      <c r="C2257" s="89"/>
      <c r="D2257" s="89"/>
      <c r="E2257" s="89"/>
      <c r="F2257" s="89"/>
      <c r="G2257" s="73"/>
      <c r="H2257" s="73"/>
      <c r="I2257" s="73"/>
      <c r="J2257" s="89"/>
      <c r="K2257" s="73"/>
      <c r="L2257" s="89"/>
      <c r="M2257" s="73"/>
    </row>
    <row r="2258" spans="2:13" ht="20.25" outlineLevel="1">
      <c r="B2258" s="73"/>
      <c r="C2258" s="86" t="s">
        <v>492</v>
      </c>
      <c r="D2258" s="73"/>
      <c r="E2258" s="98"/>
      <c r="F2258" s="99"/>
      <c r="G2258" s="99"/>
      <c r="H2258" s="99"/>
      <c r="I2258" s="99"/>
      <c r="J2258" s="99"/>
      <c r="K2258" s="99"/>
      <c r="L2258" s="89"/>
      <c r="M2258" s="73"/>
    </row>
    <row r="2259" spans="2:13" ht="21" customHeight="1" outlineLevel="1">
      <c r="B2259" s="73"/>
      <c r="C2259" s="73"/>
      <c r="D2259" s="73"/>
      <c r="E2259" s="100"/>
      <c r="F2259" s="101"/>
      <c r="G2259" s="100"/>
      <c r="H2259" s="101"/>
      <c r="I2259" s="100"/>
      <c r="J2259" s="102"/>
      <c r="K2259" s="100"/>
      <c r="L2259" s="89"/>
      <c r="M2259" s="73"/>
    </row>
    <row r="2260" spans="2:13" ht="21" customHeight="1" outlineLevel="1">
      <c r="B2260" s="73"/>
      <c r="C2260" s="73"/>
      <c r="D2260" s="73"/>
      <c r="E2260" s="100">
        <v>2024</v>
      </c>
      <c r="F2260" s="101"/>
      <c r="G2260" s="100">
        <v>2025</v>
      </c>
      <c r="H2260" s="101"/>
      <c r="I2260" s="100">
        <v>2026</v>
      </c>
      <c r="J2260" s="102"/>
      <c r="K2260" s="100" t="s">
        <v>407</v>
      </c>
      <c r="L2260" s="89"/>
      <c r="M2260" s="73"/>
    </row>
    <row r="2261" spans="2:13" ht="21" customHeight="1" outlineLevel="1">
      <c r="B2261" s="73"/>
      <c r="C2261" s="95" t="s">
        <v>493</v>
      </c>
      <c r="D2261" s="103"/>
      <c r="E2261" s="110"/>
      <c r="F2261" s="111"/>
      <c r="G2261" s="110"/>
      <c r="H2261" s="119"/>
      <c r="I2261" s="110"/>
      <c r="J2261" s="111"/>
      <c r="K2261" s="113" t="s">
        <v>495</v>
      </c>
      <c r="L2261" s="89"/>
      <c r="M2261" s="73"/>
    </row>
    <row r="2262" spans="2:13" ht="21" customHeight="1" outlineLevel="1">
      <c r="B2262" s="73"/>
      <c r="C2262" s="95" t="s">
        <v>496</v>
      </c>
      <c r="D2262" s="103"/>
      <c r="E2262" s="110"/>
      <c r="F2262" s="111"/>
      <c r="G2262" s="110"/>
      <c r="H2262" s="119"/>
      <c r="I2262" s="110"/>
      <c r="J2262" s="111"/>
      <c r="K2262" s="113" t="s">
        <v>495</v>
      </c>
      <c r="L2262" s="89"/>
      <c r="M2262" s="73"/>
    </row>
    <row r="2263" spans="2:13" ht="21" customHeight="1" outlineLevel="1">
      <c r="B2263" s="73"/>
      <c r="C2263" s="90" t="s">
        <v>498</v>
      </c>
      <c r="D2263" s="103"/>
      <c r="E2263" s="120">
        <v>0</v>
      </c>
      <c r="F2263" s="121"/>
      <c r="G2263" s="120">
        <v>0</v>
      </c>
      <c r="H2263" s="122"/>
      <c r="I2263" s="120">
        <v>0</v>
      </c>
      <c r="J2263" s="123"/>
      <c r="K2263" s="124">
        <f>E2263+G2263+I2263</f>
        <v>0</v>
      </c>
      <c r="L2263" s="73"/>
      <c r="M2263" s="73"/>
    </row>
    <row r="2264" spans="2:13" ht="21" customHeight="1" outlineLevel="1">
      <c r="B2264" s="73"/>
      <c r="C2264" s="90" t="s">
        <v>499</v>
      </c>
      <c r="D2264" s="103"/>
      <c r="E2264" s="110"/>
      <c r="F2264" s="111"/>
      <c r="G2264" s="110"/>
      <c r="H2264" s="119"/>
      <c r="I2264" s="110"/>
      <c r="J2264" s="111"/>
      <c r="K2264" s="113" t="s">
        <v>495</v>
      </c>
      <c r="L2264" s="89"/>
      <c r="M2264" s="73"/>
    </row>
    <row r="2265" spans="2:13" ht="21" customHeight="1" outlineLevel="1">
      <c r="B2265" s="73"/>
      <c r="C2265" s="90" t="s">
        <v>500</v>
      </c>
      <c r="D2265" s="103"/>
      <c r="E2265" s="105"/>
      <c r="F2265" s="125"/>
      <c r="G2265" s="105"/>
      <c r="H2265" s="126"/>
      <c r="I2265" s="105"/>
      <c r="J2265" s="111"/>
      <c r="K2265" s="113" t="s">
        <v>495</v>
      </c>
      <c r="L2265" s="116"/>
      <c r="M2265" s="73"/>
    </row>
    <row r="2266" spans="2:13" outlineLevel="1">
      <c r="B2266" s="73"/>
      <c r="C2266" s="90" t="s">
        <v>501</v>
      </c>
      <c r="D2266" s="103"/>
      <c r="E2266" s="127"/>
      <c r="F2266" s="125"/>
      <c r="G2266" s="105"/>
      <c r="H2266" s="126"/>
      <c r="I2266" s="105"/>
      <c r="J2266" s="111"/>
      <c r="K2266" s="113" t="s">
        <v>495</v>
      </c>
      <c r="L2266" s="116"/>
      <c r="M2266" s="73"/>
    </row>
    <row r="2267" spans="2:13" ht="21" customHeight="1" outlineLevel="1">
      <c r="B2267" s="73"/>
      <c r="C2267" s="90" t="s">
        <v>503</v>
      </c>
      <c r="D2267" s="103"/>
      <c r="E2267" s="105"/>
      <c r="F2267" s="125"/>
      <c r="G2267" s="105"/>
      <c r="H2267" s="126"/>
      <c r="I2267" s="105"/>
      <c r="J2267" s="111"/>
      <c r="K2267" s="124" t="s">
        <v>495</v>
      </c>
      <c r="L2267" s="89"/>
      <c r="M2267" s="73"/>
    </row>
    <row r="2268" spans="2:13" ht="21" customHeight="1" outlineLevel="1">
      <c r="B2268" s="73"/>
      <c r="C2268" s="90" t="s">
        <v>504</v>
      </c>
      <c r="D2268" s="103"/>
      <c r="E2268" s="110"/>
      <c r="F2268" s="111"/>
      <c r="G2268" s="110"/>
      <c r="H2268" s="119"/>
      <c r="I2268" s="110"/>
      <c r="J2268" s="111"/>
      <c r="K2268" s="113" t="s">
        <v>495</v>
      </c>
      <c r="L2268" s="89"/>
      <c r="M2268" s="73"/>
    </row>
    <row r="2269" spans="2:13" ht="21.75" customHeight="1" outlineLevel="1">
      <c r="B2269" s="73"/>
      <c r="C2269" s="90" t="s">
        <v>506</v>
      </c>
      <c r="D2269" s="103"/>
      <c r="E2269" s="120">
        <v>0</v>
      </c>
      <c r="F2269" s="121"/>
      <c r="G2269" s="120">
        <v>0</v>
      </c>
      <c r="H2269" s="122"/>
      <c r="I2269" s="120">
        <v>0</v>
      </c>
      <c r="J2269" s="123"/>
      <c r="K2269" s="124">
        <f>E2269+G2269+I2269</f>
        <v>0</v>
      </c>
      <c r="L2269" s="73"/>
      <c r="M2269" s="73"/>
    </row>
    <row r="2270" spans="2:13" ht="21.75" customHeight="1" outlineLevel="1">
      <c r="B2270" s="73"/>
      <c r="C2270" s="90" t="s">
        <v>507</v>
      </c>
      <c r="D2270" s="103"/>
      <c r="E2270" s="128">
        <v>0</v>
      </c>
      <c r="F2270" s="129"/>
      <c r="G2270" s="128">
        <v>0</v>
      </c>
      <c r="H2270" s="142"/>
      <c r="I2270" s="128">
        <v>0</v>
      </c>
      <c r="J2270" s="130"/>
      <c r="K2270" s="131">
        <f>E2270+G2270+I2270</f>
        <v>0</v>
      </c>
      <c r="L2270" s="89"/>
      <c r="M2270" s="73"/>
    </row>
    <row r="2271" spans="2:13" ht="21" customHeight="1" outlineLevel="1">
      <c r="B2271" s="73"/>
      <c r="C2271" s="109"/>
      <c r="D2271" s="103"/>
      <c r="E2271" s="130"/>
      <c r="F2271" s="130"/>
      <c r="G2271" s="130"/>
      <c r="H2271" s="132"/>
      <c r="I2271" s="130"/>
      <c r="J2271" s="130"/>
      <c r="K2271" s="130"/>
      <c r="L2271" s="89"/>
      <c r="M2271" s="73"/>
    </row>
    <row r="2272" spans="2:13" ht="21" customHeight="1" outlineLevel="1">
      <c r="B2272" s="73"/>
      <c r="C2272" s="109"/>
      <c r="D2272" s="103"/>
      <c r="E2272" s="98"/>
      <c r="F2272" s="73"/>
      <c r="G2272" s="73"/>
      <c r="H2272" s="73"/>
      <c r="I2272" s="73"/>
      <c r="J2272" s="73"/>
      <c r="K2272" s="73"/>
      <c r="L2272" s="89"/>
      <c r="M2272" s="73"/>
    </row>
    <row r="2273" spans="2:13" ht="21" customHeight="1" outlineLevel="1">
      <c r="B2273" s="73"/>
      <c r="C2273" s="86" t="s">
        <v>508</v>
      </c>
      <c r="D2273" s="116"/>
      <c r="E2273" s="116"/>
      <c r="F2273" s="116"/>
      <c r="G2273" s="73"/>
      <c r="H2273" s="73"/>
      <c r="I2273" s="73"/>
      <c r="J2273" s="116"/>
      <c r="K2273" s="73"/>
      <c r="L2273" s="116"/>
      <c r="M2273" s="73"/>
    </row>
    <row r="2274" spans="2:13" ht="21" customHeight="1" outlineLevel="1">
      <c r="B2274" s="73"/>
      <c r="C2274" s="89"/>
      <c r="D2274" s="89"/>
      <c r="E2274" s="89"/>
      <c r="F2274" s="89"/>
      <c r="G2274" s="73"/>
      <c r="H2274" s="73"/>
      <c r="I2274" s="73"/>
      <c r="J2274" s="89"/>
      <c r="K2274" s="73"/>
      <c r="L2274" s="89"/>
      <c r="M2274" s="73"/>
    </row>
    <row r="2275" spans="2:13" ht="21" customHeight="1" outlineLevel="1">
      <c r="B2275" s="73"/>
      <c r="C2275" s="133" t="s">
        <v>509</v>
      </c>
      <c r="D2275" s="89"/>
      <c r="E2275" s="89"/>
      <c r="F2275" s="89"/>
      <c r="G2275" s="73"/>
      <c r="H2275" s="73"/>
      <c r="I2275" s="73"/>
      <c r="J2275" s="73"/>
      <c r="K2275" s="73"/>
      <c r="L2275" s="89"/>
      <c r="M2275" s="73"/>
    </row>
    <row r="2276" spans="2:13" ht="21" customHeight="1" outlineLevel="1">
      <c r="B2276" s="73"/>
      <c r="C2276" s="89"/>
      <c r="D2276" s="89"/>
      <c r="E2276" s="89"/>
      <c r="F2276" s="89"/>
      <c r="G2276" s="73"/>
      <c r="H2276" s="73"/>
      <c r="I2276" s="73"/>
      <c r="J2276" s="89"/>
      <c r="K2276" s="73"/>
      <c r="L2276" s="89"/>
      <c r="M2276" s="73"/>
    </row>
    <row r="2277" spans="2:13" ht="21" customHeight="1" outlineLevel="1">
      <c r="B2277" s="73"/>
      <c r="C2277" s="481"/>
      <c r="D2277" s="481"/>
      <c r="E2277" s="481"/>
      <c r="F2277" s="481"/>
      <c r="G2277" s="481"/>
      <c r="H2277" s="481"/>
      <c r="I2277" s="481"/>
      <c r="J2277" s="481"/>
      <c r="K2277" s="481"/>
      <c r="L2277" s="89"/>
      <c r="M2277" s="73"/>
    </row>
    <row r="2278" spans="2:13" ht="21" customHeight="1" outlineLevel="1">
      <c r="B2278" s="73"/>
      <c r="C2278" s="481"/>
      <c r="D2278" s="481"/>
      <c r="E2278" s="481"/>
      <c r="F2278" s="481"/>
      <c r="G2278" s="481"/>
      <c r="H2278" s="481"/>
      <c r="I2278" s="481"/>
      <c r="J2278" s="481"/>
      <c r="K2278" s="481"/>
      <c r="L2278" s="73"/>
      <c r="M2278" s="73"/>
    </row>
    <row r="2279" spans="2:13" ht="21" customHeight="1" outlineLevel="1">
      <c r="B2279" s="73"/>
      <c r="C2279" s="481"/>
      <c r="D2279" s="481"/>
      <c r="E2279" s="481"/>
      <c r="F2279" s="481"/>
      <c r="G2279" s="481"/>
      <c r="H2279" s="481"/>
      <c r="I2279" s="481"/>
      <c r="J2279" s="481"/>
      <c r="K2279" s="481"/>
      <c r="L2279" s="73"/>
      <c r="M2279" s="73"/>
    </row>
    <row r="2280" spans="2:13" ht="21" customHeight="1" outlineLevel="1">
      <c r="B2280" s="73"/>
      <c r="C2280" s="481"/>
      <c r="D2280" s="481"/>
      <c r="E2280" s="481"/>
      <c r="F2280" s="481"/>
      <c r="G2280" s="481"/>
      <c r="H2280" s="481"/>
      <c r="I2280" s="481"/>
      <c r="J2280" s="481"/>
      <c r="K2280" s="481"/>
      <c r="L2280" s="73"/>
      <c r="M2280" s="73"/>
    </row>
    <row r="2281" spans="2:13" ht="21" customHeight="1" outlineLevel="1">
      <c r="B2281" s="73"/>
      <c r="C2281" s="481"/>
      <c r="D2281" s="481"/>
      <c r="E2281" s="481"/>
      <c r="F2281" s="481"/>
      <c r="G2281" s="481"/>
      <c r="H2281" s="481"/>
      <c r="I2281" s="481"/>
      <c r="J2281" s="481"/>
      <c r="K2281" s="481"/>
      <c r="L2281" s="73"/>
      <c r="M2281" s="73"/>
    </row>
    <row r="2282" spans="2:13" ht="21" customHeight="1" outlineLevel="1">
      <c r="B2282" s="73"/>
      <c r="C2282" s="481"/>
      <c r="D2282" s="481"/>
      <c r="E2282" s="481"/>
      <c r="F2282" s="481"/>
      <c r="G2282" s="481"/>
      <c r="H2282" s="481"/>
      <c r="I2282" s="481"/>
      <c r="J2282" s="481"/>
      <c r="K2282" s="481"/>
      <c r="L2282" s="73"/>
      <c r="M2282" s="73"/>
    </row>
    <row r="2283" spans="2:13" ht="21" customHeight="1" outlineLevel="1">
      <c r="B2283" s="73"/>
      <c r="C2283" s="481"/>
      <c r="D2283" s="481"/>
      <c r="E2283" s="481"/>
      <c r="F2283" s="481"/>
      <c r="G2283" s="481"/>
      <c r="H2283" s="481"/>
      <c r="I2283" s="481"/>
      <c r="J2283" s="481"/>
      <c r="K2283" s="481"/>
      <c r="L2283" s="73"/>
      <c r="M2283" s="73"/>
    </row>
    <row r="2284" spans="2:13" ht="21" customHeight="1" outlineLevel="1">
      <c r="B2284" s="73"/>
      <c r="C2284" s="481"/>
      <c r="D2284" s="481"/>
      <c r="E2284" s="481"/>
      <c r="F2284" s="481"/>
      <c r="G2284" s="481"/>
      <c r="H2284" s="481"/>
      <c r="I2284" s="481"/>
      <c r="J2284" s="481"/>
      <c r="K2284" s="481"/>
      <c r="L2284" s="73"/>
      <c r="M2284" s="73"/>
    </row>
    <row r="2285" spans="2:13" ht="21" customHeight="1" outlineLevel="1">
      <c r="B2285" s="73"/>
      <c r="C2285" s="481"/>
      <c r="D2285" s="481"/>
      <c r="E2285" s="481"/>
      <c r="F2285" s="481"/>
      <c r="G2285" s="481"/>
      <c r="H2285" s="481"/>
      <c r="I2285" s="481"/>
      <c r="J2285" s="481"/>
      <c r="K2285" s="481"/>
      <c r="L2285" s="73"/>
      <c r="M2285" s="73"/>
    </row>
    <row r="2286" spans="2:13" ht="21" customHeight="1" outlineLevel="1">
      <c r="B2286" s="73"/>
      <c r="C2286" s="481"/>
      <c r="D2286" s="481"/>
      <c r="E2286" s="481"/>
      <c r="F2286" s="481"/>
      <c r="G2286" s="481"/>
      <c r="H2286" s="481"/>
      <c r="I2286" s="481"/>
      <c r="J2286" s="481"/>
      <c r="K2286" s="481"/>
      <c r="L2286" s="73"/>
      <c r="M2286" s="73"/>
    </row>
    <row r="2287" spans="2:13" ht="21" customHeight="1" outlineLevel="1">
      <c r="B2287" s="73"/>
      <c r="C2287" s="481"/>
      <c r="D2287" s="481"/>
      <c r="E2287" s="481"/>
      <c r="F2287" s="481"/>
      <c r="G2287" s="481"/>
      <c r="H2287" s="481"/>
      <c r="I2287" s="481"/>
      <c r="J2287" s="481"/>
      <c r="K2287" s="481"/>
      <c r="L2287" s="73"/>
      <c r="M2287" s="73"/>
    </row>
    <row r="2288" spans="2:13" ht="21" customHeight="1" outlineLevel="1">
      <c r="B2288" s="73"/>
      <c r="C2288" s="481"/>
      <c r="D2288" s="481"/>
      <c r="E2288" s="481"/>
      <c r="F2288" s="481"/>
      <c r="G2288" s="481"/>
      <c r="H2288" s="481"/>
      <c r="I2288" s="481"/>
      <c r="J2288" s="481"/>
      <c r="K2288" s="481"/>
      <c r="L2288" s="73"/>
      <c r="M2288" s="73"/>
    </row>
    <row r="2289" spans="2:13" ht="21" customHeight="1" outlineLevel="1">
      <c r="B2289" s="73"/>
      <c r="C2289" s="481"/>
      <c r="D2289" s="481"/>
      <c r="E2289" s="481"/>
      <c r="F2289" s="481"/>
      <c r="G2289" s="481"/>
      <c r="H2289" s="481"/>
      <c r="I2289" s="481"/>
      <c r="J2289" s="481"/>
      <c r="K2289" s="481"/>
      <c r="L2289" s="73"/>
      <c r="M2289" s="73"/>
    </row>
    <row r="2290" spans="2:13" ht="21" customHeight="1" outlineLevel="1">
      <c r="B2290" s="73"/>
      <c r="C2290" s="481"/>
      <c r="D2290" s="481"/>
      <c r="E2290" s="481"/>
      <c r="F2290" s="481"/>
      <c r="G2290" s="481"/>
      <c r="H2290" s="481"/>
      <c r="I2290" s="481"/>
      <c r="J2290" s="481"/>
      <c r="K2290" s="481"/>
      <c r="L2290" s="73"/>
      <c r="M2290" s="73"/>
    </row>
    <row r="2291" spans="2:13" ht="21" customHeight="1" outlineLevel="1">
      <c r="B2291" s="73"/>
      <c r="C2291" s="481"/>
      <c r="D2291" s="481"/>
      <c r="E2291" s="481"/>
      <c r="F2291" s="481"/>
      <c r="G2291" s="481"/>
      <c r="H2291" s="481"/>
      <c r="I2291" s="481"/>
      <c r="J2291" s="481"/>
      <c r="K2291" s="481"/>
      <c r="L2291" s="73"/>
      <c r="M2291" s="73"/>
    </row>
    <row r="2292" spans="2:13" ht="21" customHeight="1" outlineLevel="1">
      <c r="B2292" s="73"/>
      <c r="C2292" s="481"/>
      <c r="D2292" s="481"/>
      <c r="E2292" s="481"/>
      <c r="F2292" s="481"/>
      <c r="G2292" s="481"/>
      <c r="H2292" s="481"/>
      <c r="I2292" s="481"/>
      <c r="J2292" s="481"/>
      <c r="K2292" s="481"/>
      <c r="L2292" s="73"/>
      <c r="M2292" s="73"/>
    </row>
    <row r="2293" spans="2:13" ht="21" customHeight="1" outlineLevel="1">
      <c r="B2293" s="73"/>
      <c r="C2293" s="481"/>
      <c r="D2293" s="481"/>
      <c r="E2293" s="481"/>
      <c r="F2293" s="481"/>
      <c r="G2293" s="481"/>
      <c r="H2293" s="481"/>
      <c r="I2293" s="481"/>
      <c r="J2293" s="481"/>
      <c r="K2293" s="481"/>
      <c r="L2293" s="73"/>
      <c r="M2293" s="73"/>
    </row>
    <row r="2294" spans="2:13" ht="21" customHeight="1" outlineLevel="1">
      <c r="B2294" s="73"/>
      <c r="C2294" s="481"/>
      <c r="D2294" s="481"/>
      <c r="E2294" s="481"/>
      <c r="F2294" s="481"/>
      <c r="G2294" s="481"/>
      <c r="H2294" s="481"/>
      <c r="I2294" s="481"/>
      <c r="J2294" s="481"/>
      <c r="K2294" s="481"/>
      <c r="L2294" s="73"/>
      <c r="M2294" s="73"/>
    </row>
    <row r="2295" spans="2:13" ht="21" customHeight="1" outlineLevel="1">
      <c r="B2295" s="73"/>
      <c r="C2295" s="134"/>
      <c r="D2295" s="73"/>
      <c r="E2295" s="134"/>
      <c r="F2295" s="73"/>
      <c r="G2295" s="73"/>
      <c r="H2295" s="73"/>
      <c r="I2295" s="135"/>
      <c r="J2295" s="136"/>
      <c r="K2295" s="137"/>
      <c r="L2295" s="73"/>
      <c r="M2295" s="73"/>
    </row>
    <row r="2296" spans="2:13" ht="21" customHeight="1" outlineLevel="1">
      <c r="B2296" s="73"/>
      <c r="C2296" s="133" t="s">
        <v>511</v>
      </c>
      <c r="D2296" s="73"/>
      <c r="E2296" s="134"/>
      <c r="F2296" s="73"/>
      <c r="G2296" s="73"/>
      <c r="H2296" s="73"/>
      <c r="I2296" s="135"/>
      <c r="J2296" s="136"/>
      <c r="K2296" s="137"/>
      <c r="L2296" s="73"/>
      <c r="M2296" s="73"/>
    </row>
    <row r="2297" spans="2:13" ht="21" customHeight="1" outlineLevel="1">
      <c r="B2297" s="73"/>
      <c r="C2297" s="73"/>
      <c r="D2297" s="73"/>
      <c r="E2297" s="83"/>
      <c r="F2297" s="73"/>
      <c r="G2297" s="73"/>
      <c r="H2297" s="73"/>
      <c r="I2297" s="73"/>
      <c r="J2297" s="73"/>
      <c r="K2297" s="73"/>
      <c r="L2297" s="73"/>
      <c r="M2297" s="73"/>
    </row>
    <row r="2298" spans="2:13" ht="21" customHeight="1" outlineLevel="1">
      <c r="B2298" s="73"/>
      <c r="C2298" s="481"/>
      <c r="D2298" s="481"/>
      <c r="E2298" s="481"/>
      <c r="F2298" s="481"/>
      <c r="G2298" s="481"/>
      <c r="H2298" s="481"/>
      <c r="I2298" s="481"/>
      <c r="J2298" s="481"/>
      <c r="K2298" s="481"/>
      <c r="L2298" s="73"/>
      <c r="M2298" s="73"/>
    </row>
    <row r="2299" spans="2:13" ht="21" customHeight="1" outlineLevel="1">
      <c r="B2299" s="73"/>
      <c r="C2299" s="481"/>
      <c r="D2299" s="481"/>
      <c r="E2299" s="481"/>
      <c r="F2299" s="481"/>
      <c r="G2299" s="481"/>
      <c r="H2299" s="481"/>
      <c r="I2299" s="481"/>
      <c r="J2299" s="481"/>
      <c r="K2299" s="481"/>
      <c r="L2299" s="73"/>
      <c r="M2299" s="73"/>
    </row>
    <row r="2300" spans="2:13" ht="21" customHeight="1" outlineLevel="1">
      <c r="B2300" s="73"/>
      <c r="C2300" s="481"/>
      <c r="D2300" s="481"/>
      <c r="E2300" s="481"/>
      <c r="F2300" s="481"/>
      <c r="G2300" s="481"/>
      <c r="H2300" s="481"/>
      <c r="I2300" s="481"/>
      <c r="J2300" s="481"/>
      <c r="K2300" s="481"/>
      <c r="L2300" s="73"/>
      <c r="M2300" s="73"/>
    </row>
    <row r="2301" spans="2:13" ht="21" customHeight="1" outlineLevel="1">
      <c r="B2301" s="73"/>
      <c r="C2301" s="481"/>
      <c r="D2301" s="481"/>
      <c r="E2301" s="481"/>
      <c r="F2301" s="481"/>
      <c r="G2301" s="481"/>
      <c r="H2301" s="481"/>
      <c r="I2301" s="481"/>
      <c r="J2301" s="481"/>
      <c r="K2301" s="481"/>
      <c r="L2301" s="73"/>
      <c r="M2301" s="73"/>
    </row>
    <row r="2302" spans="2:13" ht="21" customHeight="1" outlineLevel="1">
      <c r="B2302" s="73"/>
      <c r="C2302" s="481"/>
      <c r="D2302" s="481"/>
      <c r="E2302" s="481"/>
      <c r="F2302" s="481"/>
      <c r="G2302" s="481"/>
      <c r="H2302" s="481"/>
      <c r="I2302" s="481"/>
      <c r="J2302" s="481"/>
      <c r="K2302" s="481"/>
      <c r="L2302" s="73"/>
      <c r="M2302" s="73"/>
    </row>
    <row r="2303" spans="2:13" ht="21" customHeight="1" outlineLevel="1">
      <c r="B2303" s="73"/>
      <c r="C2303" s="481"/>
      <c r="D2303" s="481"/>
      <c r="E2303" s="481"/>
      <c r="F2303" s="481"/>
      <c r="G2303" s="481"/>
      <c r="H2303" s="481"/>
      <c r="I2303" s="481"/>
      <c r="J2303" s="481"/>
      <c r="K2303" s="481"/>
      <c r="L2303" s="73"/>
      <c r="M2303" s="73"/>
    </row>
    <row r="2304" spans="2:13" ht="21" customHeight="1" outlineLevel="1">
      <c r="B2304" s="73"/>
      <c r="C2304" s="481"/>
      <c r="D2304" s="481"/>
      <c r="E2304" s="481"/>
      <c r="F2304" s="481"/>
      <c r="G2304" s="481"/>
      <c r="H2304" s="481"/>
      <c r="I2304" s="481"/>
      <c r="J2304" s="481"/>
      <c r="K2304" s="481"/>
      <c r="L2304" s="73"/>
      <c r="M2304" s="73"/>
    </row>
    <row r="2305" spans="2:13" ht="21" customHeight="1" outlineLevel="1">
      <c r="B2305" s="73"/>
      <c r="C2305" s="481"/>
      <c r="D2305" s="481"/>
      <c r="E2305" s="481"/>
      <c r="F2305" s="481"/>
      <c r="G2305" s="481"/>
      <c r="H2305" s="481"/>
      <c r="I2305" s="481"/>
      <c r="J2305" s="481"/>
      <c r="K2305" s="481"/>
      <c r="L2305" s="73"/>
      <c r="M2305" s="73"/>
    </row>
    <row r="2306" spans="2:13" ht="21" customHeight="1" outlineLevel="1">
      <c r="B2306" s="73"/>
      <c r="C2306" s="481"/>
      <c r="D2306" s="481"/>
      <c r="E2306" s="481"/>
      <c r="F2306" s="481"/>
      <c r="G2306" s="481"/>
      <c r="H2306" s="481"/>
      <c r="I2306" s="481"/>
      <c r="J2306" s="481"/>
      <c r="K2306" s="481"/>
      <c r="L2306" s="73"/>
      <c r="M2306" s="73"/>
    </row>
    <row r="2307" spans="2:13" ht="21" customHeight="1" outlineLevel="1">
      <c r="B2307" s="73"/>
      <c r="C2307" s="481"/>
      <c r="D2307" s="481"/>
      <c r="E2307" s="481"/>
      <c r="F2307" s="481"/>
      <c r="G2307" s="481"/>
      <c r="H2307" s="481"/>
      <c r="I2307" s="481"/>
      <c r="J2307" s="481"/>
      <c r="K2307" s="481"/>
      <c r="L2307" s="73"/>
      <c r="M2307" s="73"/>
    </row>
    <row r="2308" spans="2:13" ht="21" customHeight="1" outlineLevel="1">
      <c r="B2308" s="73"/>
      <c r="C2308" s="481"/>
      <c r="D2308" s="481"/>
      <c r="E2308" s="481"/>
      <c r="F2308" s="481"/>
      <c r="G2308" s="481"/>
      <c r="H2308" s="481"/>
      <c r="I2308" s="481"/>
      <c r="J2308" s="481"/>
      <c r="K2308" s="481"/>
      <c r="L2308" s="73"/>
      <c r="M2308" s="73"/>
    </row>
    <row r="2309" spans="2:13" ht="21" customHeight="1" outlineLevel="1">
      <c r="B2309" s="73"/>
      <c r="C2309" s="481"/>
      <c r="D2309" s="481"/>
      <c r="E2309" s="481"/>
      <c r="F2309" s="481"/>
      <c r="G2309" s="481"/>
      <c r="H2309" s="481"/>
      <c r="I2309" s="481"/>
      <c r="J2309" s="481"/>
      <c r="K2309" s="481"/>
      <c r="L2309" s="73"/>
      <c r="M2309" s="73"/>
    </row>
    <row r="2310" spans="2:13" ht="21" customHeight="1" outlineLevel="1">
      <c r="B2310" s="73"/>
      <c r="C2310" s="481"/>
      <c r="D2310" s="481"/>
      <c r="E2310" s="481"/>
      <c r="F2310" s="481"/>
      <c r="G2310" s="481"/>
      <c r="H2310" s="481"/>
      <c r="I2310" s="481"/>
      <c r="J2310" s="481"/>
      <c r="K2310" s="481"/>
      <c r="L2310" s="73"/>
      <c r="M2310" s="73"/>
    </row>
    <row r="2311" spans="2:13" ht="21" customHeight="1" outlineLevel="1">
      <c r="B2311" s="73"/>
      <c r="C2311" s="481"/>
      <c r="D2311" s="481"/>
      <c r="E2311" s="481"/>
      <c r="F2311" s="481"/>
      <c r="G2311" s="481"/>
      <c r="H2311" s="481"/>
      <c r="I2311" s="481"/>
      <c r="J2311" s="481"/>
      <c r="K2311" s="481"/>
      <c r="L2311" s="73"/>
      <c r="M2311" s="73"/>
    </row>
    <row r="2312" spans="2:13" ht="21" customHeight="1" outlineLevel="1">
      <c r="B2312" s="73"/>
      <c r="C2312" s="481"/>
      <c r="D2312" s="481"/>
      <c r="E2312" s="481"/>
      <c r="F2312" s="481"/>
      <c r="G2312" s="481"/>
      <c r="H2312" s="481"/>
      <c r="I2312" s="481"/>
      <c r="J2312" s="481"/>
      <c r="K2312" s="481"/>
      <c r="L2312" s="73"/>
      <c r="M2312" s="73"/>
    </row>
    <row r="2313" spans="2:13" ht="21" customHeight="1" outlineLevel="1">
      <c r="B2313" s="73"/>
      <c r="C2313" s="481"/>
      <c r="D2313" s="481"/>
      <c r="E2313" s="481"/>
      <c r="F2313" s="481"/>
      <c r="G2313" s="481"/>
      <c r="H2313" s="481"/>
      <c r="I2313" s="481"/>
      <c r="J2313" s="481"/>
      <c r="K2313" s="481"/>
      <c r="L2313" s="73"/>
      <c r="M2313" s="73"/>
    </row>
    <row r="2314" spans="2:13" ht="21" customHeight="1" outlineLevel="1">
      <c r="B2314" s="73"/>
      <c r="C2314" s="481"/>
      <c r="D2314" s="481"/>
      <c r="E2314" s="481"/>
      <c r="F2314" s="481"/>
      <c r="G2314" s="481"/>
      <c r="H2314" s="481"/>
      <c r="I2314" s="481"/>
      <c r="J2314" s="481"/>
      <c r="K2314" s="481"/>
      <c r="L2314" s="73"/>
      <c r="M2314" s="73"/>
    </row>
    <row r="2315" spans="2:13" ht="21" customHeight="1" outlineLevel="1">
      <c r="B2315" s="73"/>
      <c r="C2315" s="481"/>
      <c r="D2315" s="481"/>
      <c r="E2315" s="481"/>
      <c r="F2315" s="481"/>
      <c r="G2315" s="481"/>
      <c r="H2315" s="481"/>
      <c r="I2315" s="481"/>
      <c r="J2315" s="481"/>
      <c r="K2315" s="481"/>
      <c r="L2315" s="73"/>
      <c r="M2315" s="73"/>
    </row>
    <row r="2316" spans="2:13" ht="21" customHeight="1" outlineLevel="1">
      <c r="B2316" s="73"/>
      <c r="C2316" s="134"/>
      <c r="D2316" s="73"/>
      <c r="E2316" s="134"/>
      <c r="F2316" s="73"/>
      <c r="G2316" s="73"/>
      <c r="H2316" s="73"/>
      <c r="I2316" s="135"/>
      <c r="J2316" s="136"/>
      <c r="K2316" s="137"/>
      <c r="L2316" s="73"/>
      <c r="M2316" s="73"/>
    </row>
    <row r="2317" spans="2:13" ht="20.25" customHeight="1">
      <c r="B2317" s="73"/>
      <c r="C2317" s="134"/>
      <c r="D2317" s="73"/>
      <c r="E2317" s="134"/>
      <c r="F2317" s="73"/>
      <c r="G2317" s="73"/>
      <c r="H2317" s="73"/>
      <c r="I2317" s="135"/>
      <c r="J2317" s="136"/>
      <c r="K2317" s="137"/>
      <c r="L2317" s="73"/>
      <c r="M2317" s="73"/>
    </row>
    <row r="2318" spans="2:13" ht="24" customHeight="1">
      <c r="B2318" s="73"/>
      <c r="C2318" s="84" t="s">
        <v>150</v>
      </c>
      <c r="D2318" s="81"/>
      <c r="E2318" s="84" t="s">
        <v>151</v>
      </c>
      <c r="F2318" s="73"/>
      <c r="G2318" s="85" t="s">
        <v>497</v>
      </c>
      <c r="H2318" s="73"/>
      <c r="J2318" s="73"/>
      <c r="K2318" s="73"/>
      <c r="L2318" s="73"/>
      <c r="M2318" s="73"/>
    </row>
    <row r="2319" spans="2:13" ht="21" customHeight="1" outlineLevel="1">
      <c r="B2319" s="73"/>
      <c r="C2319" s="83"/>
      <c r="D2319" s="73"/>
      <c r="E2319" s="83"/>
      <c r="F2319" s="73"/>
      <c r="G2319" s="73"/>
      <c r="H2319" s="73"/>
      <c r="I2319" s="73"/>
      <c r="J2319" s="73"/>
      <c r="K2319" s="73"/>
      <c r="L2319" s="73"/>
      <c r="M2319" s="73"/>
    </row>
    <row r="2320" spans="2:13" ht="21.75" customHeight="1" outlineLevel="1">
      <c r="B2320" s="73"/>
      <c r="C2320" s="86" t="s">
        <v>431</v>
      </c>
      <c r="D2320" s="73"/>
      <c r="E2320" s="87"/>
      <c r="F2320" s="73"/>
      <c r="G2320" s="73"/>
      <c r="H2320" s="73"/>
      <c r="I2320" s="73"/>
      <c r="J2320" s="73"/>
      <c r="K2320" s="73"/>
      <c r="L2320" s="73"/>
      <c r="M2320" s="73"/>
    </row>
    <row r="2321" spans="2:13" ht="21" customHeight="1" outlineLevel="1">
      <c r="B2321" s="73"/>
      <c r="C2321" s="88"/>
      <c r="D2321" s="73"/>
      <c r="E2321" s="87"/>
      <c r="F2321" s="73"/>
      <c r="G2321" s="73"/>
      <c r="H2321" s="73"/>
      <c r="I2321" s="73"/>
      <c r="J2321" s="73"/>
      <c r="K2321" s="73"/>
      <c r="L2321" s="73"/>
      <c r="M2321" s="73"/>
    </row>
    <row r="2322" spans="2:13" ht="21" customHeight="1" outlineLevel="1">
      <c r="B2322" s="73"/>
      <c r="C2322" s="89"/>
      <c r="D2322" s="73"/>
      <c r="E2322" s="89"/>
      <c r="F2322" s="73"/>
      <c r="G2322" s="73"/>
      <c r="H2322" s="73"/>
      <c r="I2322" s="73"/>
      <c r="J2322" s="73"/>
      <c r="K2322" s="73"/>
      <c r="L2322" s="73"/>
      <c r="M2322" s="73"/>
    </row>
    <row r="2323" spans="2:13" outlineLevel="1">
      <c r="B2323" s="73"/>
      <c r="C2323" s="90" t="s">
        <v>36</v>
      </c>
      <c r="D2323" s="89"/>
      <c r="E2323" s="90" t="s">
        <v>432</v>
      </c>
      <c r="F2323" s="89"/>
      <c r="G2323" s="91" t="s">
        <v>433</v>
      </c>
      <c r="H2323" s="73"/>
      <c r="I2323" s="90" t="s">
        <v>434</v>
      </c>
      <c r="J2323" s="73"/>
      <c r="K2323" s="73"/>
      <c r="L2323" s="89"/>
      <c r="M2323" s="73"/>
    </row>
    <row r="2324" spans="2:13" ht="36.75" customHeight="1" outlineLevel="1">
      <c r="B2324" s="73"/>
      <c r="C2324" s="92" t="s">
        <v>556</v>
      </c>
      <c r="D2324" s="73"/>
      <c r="E2324" s="93" t="s">
        <v>596</v>
      </c>
      <c r="F2324" s="73"/>
      <c r="G2324" s="94"/>
      <c r="H2324" s="73"/>
      <c r="I2324" s="92" t="s">
        <v>542</v>
      </c>
      <c r="J2324" s="73"/>
      <c r="K2324" s="73"/>
      <c r="L2324" s="73"/>
      <c r="M2324" s="73"/>
    </row>
    <row r="2325" spans="2:13" ht="21" customHeight="1" outlineLevel="1">
      <c r="B2325" s="73"/>
      <c r="C2325" s="89"/>
      <c r="D2325" s="73"/>
      <c r="E2325" s="73"/>
      <c r="F2325" s="73"/>
      <c r="G2325" s="73"/>
      <c r="H2325" s="73"/>
      <c r="I2325" s="73"/>
      <c r="J2325" s="73"/>
      <c r="K2325" s="73"/>
      <c r="L2325" s="73"/>
      <c r="M2325" s="73"/>
    </row>
    <row r="2326" spans="2:13" ht="36" outlineLevel="1">
      <c r="B2326" s="73"/>
      <c r="C2326" s="95" t="s">
        <v>439</v>
      </c>
      <c r="D2326" s="89"/>
      <c r="E2326" s="95" t="s">
        <v>440</v>
      </c>
      <c r="F2326" s="89"/>
      <c r="G2326" s="95" t="s">
        <v>441</v>
      </c>
      <c r="H2326" s="73"/>
      <c r="I2326" s="95" t="s">
        <v>442</v>
      </c>
      <c r="J2326" s="89"/>
      <c r="K2326" s="73"/>
      <c r="L2326" s="73"/>
      <c r="M2326" s="73"/>
    </row>
    <row r="2327" spans="2:13" ht="36.75" customHeight="1" outlineLevel="1">
      <c r="B2327" s="73"/>
      <c r="C2327" s="94"/>
      <c r="D2327" s="89"/>
      <c r="E2327" s="94"/>
      <c r="F2327" s="89"/>
      <c r="G2327" s="94"/>
      <c r="H2327" s="73"/>
      <c r="I2327" s="150"/>
      <c r="J2327" s="89"/>
      <c r="K2327" s="73"/>
      <c r="L2327" s="73"/>
      <c r="M2327" s="73"/>
    </row>
    <row r="2328" spans="2:13" ht="21" customHeight="1" outlineLevel="1">
      <c r="B2328" s="73"/>
      <c r="C2328" s="89"/>
      <c r="D2328" s="89"/>
      <c r="E2328" s="89"/>
      <c r="F2328" s="89"/>
      <c r="G2328" s="73"/>
      <c r="H2328" s="73"/>
      <c r="I2328" s="73"/>
      <c r="J2328" s="89"/>
      <c r="K2328" s="73"/>
      <c r="L2328" s="73"/>
      <c r="M2328" s="73"/>
    </row>
    <row r="2329" spans="2:13" ht="21.75" customHeight="1" outlineLevel="1">
      <c r="B2329" s="73"/>
      <c r="C2329" s="86" t="s">
        <v>445</v>
      </c>
      <c r="D2329" s="73"/>
      <c r="E2329" s="98"/>
      <c r="F2329" s="99"/>
      <c r="G2329" s="99"/>
      <c r="H2329" s="99"/>
      <c r="I2329" s="99"/>
      <c r="J2329" s="99"/>
      <c r="K2329" s="99"/>
      <c r="L2329" s="73"/>
      <c r="M2329" s="73"/>
    </row>
    <row r="2330" spans="2:13" ht="21" customHeight="1" outlineLevel="1">
      <c r="B2330" s="73"/>
      <c r="C2330" s="73"/>
      <c r="D2330" s="73"/>
      <c r="E2330" s="100"/>
      <c r="F2330" s="101"/>
      <c r="G2330" s="100"/>
      <c r="H2330" s="101"/>
      <c r="I2330" s="100"/>
      <c r="J2330" s="102"/>
      <c r="K2330" s="100"/>
      <c r="L2330" s="73"/>
      <c r="M2330" s="73"/>
    </row>
    <row r="2331" spans="2:13" ht="21" customHeight="1" outlineLevel="1">
      <c r="B2331" s="73"/>
      <c r="C2331" s="73"/>
      <c r="D2331" s="73"/>
      <c r="E2331" s="100">
        <v>2024</v>
      </c>
      <c r="F2331" s="101"/>
      <c r="G2331" s="100">
        <v>2025</v>
      </c>
      <c r="H2331" s="101"/>
      <c r="I2331" s="100">
        <v>2026</v>
      </c>
      <c r="J2331" s="102"/>
      <c r="K2331" s="100" t="s">
        <v>446</v>
      </c>
      <c r="L2331" s="73"/>
      <c r="M2331" s="73"/>
    </row>
    <row r="2332" spans="2:13" outlineLevel="1">
      <c r="B2332" s="73"/>
      <c r="C2332" s="95" t="s">
        <v>447</v>
      </c>
      <c r="D2332" s="103"/>
      <c r="E2332" s="104">
        <f>E2333+E2334</f>
        <v>0</v>
      </c>
      <c r="F2332" s="103"/>
      <c r="G2332" s="104">
        <f>G2333+G2334</f>
        <v>0</v>
      </c>
      <c r="H2332" s="73"/>
      <c r="I2332" s="104">
        <f>I2333+I2334</f>
        <v>0</v>
      </c>
      <c r="J2332" s="103"/>
      <c r="K2332" s="104">
        <f>K2333+K2334</f>
        <v>0</v>
      </c>
      <c r="L2332" s="103"/>
      <c r="M2332" s="73"/>
    </row>
    <row r="2333" spans="2:13" ht="21" customHeight="1" outlineLevel="1">
      <c r="B2333" s="73"/>
      <c r="C2333" s="90" t="s">
        <v>448</v>
      </c>
      <c r="D2333" s="103"/>
      <c r="E2333" s="105">
        <v>0</v>
      </c>
      <c r="F2333" s="106"/>
      <c r="G2333" s="105">
        <v>0</v>
      </c>
      <c r="H2333" s="73"/>
      <c r="I2333" s="105">
        <v>0</v>
      </c>
      <c r="J2333" s="103"/>
      <c r="K2333" s="107">
        <f>E2333+G2333+I2333</f>
        <v>0</v>
      </c>
      <c r="L2333" s="103"/>
      <c r="M2333" s="73"/>
    </row>
    <row r="2334" spans="2:13" ht="21.75" customHeight="1" outlineLevel="1">
      <c r="B2334" s="73"/>
      <c r="C2334" s="90" t="s">
        <v>449</v>
      </c>
      <c r="D2334" s="103"/>
      <c r="E2334" s="105">
        <v>0</v>
      </c>
      <c r="F2334" s="106"/>
      <c r="G2334" s="105">
        <v>0</v>
      </c>
      <c r="H2334" s="73"/>
      <c r="I2334" s="105">
        <v>0</v>
      </c>
      <c r="J2334" s="103"/>
      <c r="K2334" s="107">
        <f>E2334+G2334+I2334</f>
        <v>0</v>
      </c>
      <c r="L2334" s="103"/>
      <c r="M2334" s="73"/>
    </row>
    <row r="2335" spans="2:13" outlineLevel="1">
      <c r="B2335" s="73"/>
      <c r="C2335" s="95" t="s">
        <v>450</v>
      </c>
      <c r="D2335" s="103"/>
      <c r="E2335" s="104">
        <f>E2336+E2337</f>
        <v>0</v>
      </c>
      <c r="F2335" s="103"/>
      <c r="G2335" s="104">
        <f>G2336+G2337</f>
        <v>0</v>
      </c>
      <c r="H2335" s="73"/>
      <c r="I2335" s="104">
        <f>I2336+I2337</f>
        <v>0</v>
      </c>
      <c r="J2335" s="103"/>
      <c r="K2335" s="104">
        <f>K2336+K2337</f>
        <v>0</v>
      </c>
      <c r="L2335" s="103"/>
      <c r="M2335" s="73"/>
    </row>
    <row r="2336" spans="2:13" ht="21" customHeight="1" outlineLevel="1">
      <c r="B2336" s="73"/>
      <c r="C2336" s="90" t="s">
        <v>451</v>
      </c>
      <c r="D2336" s="103"/>
      <c r="E2336" s="105">
        <v>0</v>
      </c>
      <c r="F2336" s="106"/>
      <c r="G2336" s="105">
        <v>0</v>
      </c>
      <c r="H2336" s="73"/>
      <c r="I2336" s="105">
        <v>0</v>
      </c>
      <c r="J2336" s="103"/>
      <c r="K2336" s="107">
        <f>E2336+G2336+I2336</f>
        <v>0</v>
      </c>
      <c r="L2336" s="103"/>
      <c r="M2336" s="73"/>
    </row>
    <row r="2337" spans="2:13" ht="21" customHeight="1" outlineLevel="1">
      <c r="B2337" s="73"/>
      <c r="C2337" s="90" t="s">
        <v>452</v>
      </c>
      <c r="D2337" s="103"/>
      <c r="E2337" s="105">
        <v>0</v>
      </c>
      <c r="F2337" s="106"/>
      <c r="G2337" s="105">
        <v>0</v>
      </c>
      <c r="H2337" s="73"/>
      <c r="I2337" s="105">
        <v>0</v>
      </c>
      <c r="J2337" s="103"/>
      <c r="K2337" s="107">
        <f>E2337+G2337+I2337</f>
        <v>0</v>
      </c>
      <c r="L2337" s="103"/>
      <c r="M2337" s="73"/>
    </row>
    <row r="2338" spans="2:13" ht="21" customHeight="1" outlineLevel="1">
      <c r="B2338" s="73"/>
      <c r="C2338" s="95" t="s">
        <v>453</v>
      </c>
      <c r="D2338" s="103"/>
      <c r="E2338" s="104">
        <f>E2339+E2340</f>
        <v>0</v>
      </c>
      <c r="F2338" s="103"/>
      <c r="G2338" s="104">
        <f>G2339+G2340</f>
        <v>0</v>
      </c>
      <c r="H2338" s="73"/>
      <c r="I2338" s="104">
        <f>I2339+I2340</f>
        <v>0</v>
      </c>
      <c r="J2338" s="103"/>
      <c r="K2338" s="104">
        <f>K2339+K2340</f>
        <v>0</v>
      </c>
      <c r="L2338" s="103"/>
      <c r="M2338" s="73"/>
    </row>
    <row r="2339" spans="2:13" ht="21" customHeight="1" outlineLevel="1">
      <c r="B2339" s="73"/>
      <c r="C2339" s="90" t="s">
        <v>454</v>
      </c>
      <c r="D2339" s="103"/>
      <c r="E2339" s="105">
        <v>0</v>
      </c>
      <c r="F2339" s="106"/>
      <c r="G2339" s="105">
        <v>0</v>
      </c>
      <c r="H2339" s="73"/>
      <c r="I2339" s="105">
        <v>0</v>
      </c>
      <c r="J2339" s="103"/>
      <c r="K2339" s="107">
        <f>E2339+G2339+I2339</f>
        <v>0</v>
      </c>
      <c r="L2339" s="103"/>
      <c r="M2339" s="73"/>
    </row>
    <row r="2340" spans="2:13" ht="21" customHeight="1" outlineLevel="1">
      <c r="B2340" s="73"/>
      <c r="C2340" s="90" t="s">
        <v>455</v>
      </c>
      <c r="D2340" s="103"/>
      <c r="E2340" s="105">
        <v>0</v>
      </c>
      <c r="F2340" s="106"/>
      <c r="G2340" s="105">
        <v>0</v>
      </c>
      <c r="H2340" s="73"/>
      <c r="I2340" s="105">
        <v>0</v>
      </c>
      <c r="J2340" s="103"/>
      <c r="K2340" s="107">
        <f>E2340+G2340+I2340</f>
        <v>0</v>
      </c>
      <c r="L2340" s="103"/>
      <c r="M2340" s="73"/>
    </row>
    <row r="2341" spans="2:13" ht="21" customHeight="1" outlineLevel="1">
      <c r="B2341" s="73"/>
      <c r="C2341" s="95" t="s">
        <v>456</v>
      </c>
      <c r="D2341" s="103"/>
      <c r="E2341" s="104">
        <f>E2342+E2343</f>
        <v>0</v>
      </c>
      <c r="F2341" s="103"/>
      <c r="G2341" s="104">
        <f>G2342+G2343</f>
        <v>0</v>
      </c>
      <c r="H2341" s="73"/>
      <c r="I2341" s="104">
        <f>I2342+I2343</f>
        <v>0</v>
      </c>
      <c r="J2341" s="103"/>
      <c r="K2341" s="104">
        <f>K2342+K2343</f>
        <v>0</v>
      </c>
      <c r="L2341" s="103"/>
      <c r="M2341" s="73"/>
    </row>
    <row r="2342" spans="2:13" ht="21" customHeight="1" outlineLevel="1">
      <c r="B2342" s="73"/>
      <c r="C2342" s="90" t="s">
        <v>457</v>
      </c>
      <c r="D2342" s="103"/>
      <c r="E2342" s="105">
        <v>0</v>
      </c>
      <c r="F2342" s="106"/>
      <c r="G2342" s="105">
        <v>0</v>
      </c>
      <c r="H2342" s="73"/>
      <c r="I2342" s="105">
        <v>0</v>
      </c>
      <c r="J2342" s="103"/>
      <c r="K2342" s="107">
        <f>E2342+G2342+I2342</f>
        <v>0</v>
      </c>
      <c r="L2342" s="103"/>
      <c r="M2342" s="73"/>
    </row>
    <row r="2343" spans="2:13" ht="21" customHeight="1" outlineLevel="1">
      <c r="B2343" s="73"/>
      <c r="C2343" s="90" t="s">
        <v>458</v>
      </c>
      <c r="D2343" s="103"/>
      <c r="E2343" s="105">
        <v>0</v>
      </c>
      <c r="F2343" s="106"/>
      <c r="G2343" s="105">
        <v>0</v>
      </c>
      <c r="H2343" s="73"/>
      <c r="I2343" s="105">
        <v>0</v>
      </c>
      <c r="J2343" s="103"/>
      <c r="K2343" s="107">
        <f>E2343+G2343+I2343</f>
        <v>0</v>
      </c>
      <c r="L2343" s="103"/>
      <c r="M2343" s="73"/>
    </row>
    <row r="2344" spans="2:13" ht="21" customHeight="1" outlineLevel="1">
      <c r="B2344" s="73"/>
      <c r="C2344" s="90" t="s">
        <v>459</v>
      </c>
      <c r="D2344" s="103"/>
      <c r="E2344" s="108">
        <f>E2332+E2335+E2338+E2341</f>
        <v>0</v>
      </c>
      <c r="F2344" s="103"/>
      <c r="G2344" s="108">
        <f>G2332+G2335+G2338+G2341</f>
        <v>0</v>
      </c>
      <c r="H2344" s="73"/>
      <c r="I2344" s="108">
        <f>I2332+I2335+I2338+I2341</f>
        <v>0</v>
      </c>
      <c r="J2344" s="103"/>
      <c r="K2344" s="108">
        <f>E2344+G2344+I2344</f>
        <v>0</v>
      </c>
      <c r="L2344" s="103"/>
      <c r="M2344" s="73"/>
    </row>
    <row r="2345" spans="2:13" ht="21" customHeight="1" outlineLevel="1">
      <c r="B2345" s="73"/>
      <c r="C2345" s="109"/>
      <c r="D2345" s="103"/>
      <c r="E2345" s="109"/>
      <c r="F2345" s="109"/>
      <c r="G2345" s="109"/>
      <c r="H2345" s="109"/>
      <c r="I2345" s="109"/>
      <c r="J2345" s="109"/>
      <c r="K2345" s="109"/>
      <c r="L2345" s="103"/>
      <c r="M2345" s="73"/>
    </row>
    <row r="2346" spans="2:13" ht="21" customHeight="1" outlineLevel="1">
      <c r="B2346" s="73"/>
      <c r="C2346" s="103"/>
      <c r="D2346" s="89"/>
      <c r="E2346" s="103"/>
      <c r="F2346" s="89"/>
      <c r="G2346" s="73"/>
      <c r="H2346" s="73"/>
      <c r="I2346" s="73"/>
      <c r="J2346" s="89"/>
      <c r="K2346" s="73"/>
      <c r="L2346" s="89"/>
      <c r="M2346" s="73"/>
    </row>
    <row r="2347" spans="2:13" ht="21" customHeight="1" outlineLevel="1">
      <c r="B2347" s="73"/>
      <c r="C2347" s="86" t="s">
        <v>460</v>
      </c>
      <c r="D2347" s="73"/>
      <c r="E2347" s="99"/>
      <c r="F2347" s="99"/>
      <c r="G2347" s="99"/>
      <c r="H2347" s="99"/>
      <c r="I2347" s="99"/>
      <c r="J2347" s="99"/>
      <c r="K2347" s="99"/>
      <c r="L2347" s="89"/>
      <c r="M2347" s="73"/>
    </row>
    <row r="2348" spans="2:13" ht="21" customHeight="1" outlineLevel="1">
      <c r="B2348" s="73"/>
      <c r="C2348" s="73"/>
      <c r="D2348" s="73"/>
      <c r="E2348" s="100"/>
      <c r="F2348" s="101"/>
      <c r="G2348" s="100"/>
      <c r="H2348" s="101"/>
      <c r="I2348" s="100"/>
      <c r="J2348" s="102"/>
      <c r="K2348" s="100"/>
      <c r="L2348" s="89"/>
      <c r="M2348" s="73"/>
    </row>
    <row r="2349" spans="2:13" ht="21" customHeight="1" outlineLevel="1">
      <c r="B2349" s="73"/>
      <c r="C2349" s="73"/>
      <c r="D2349" s="73"/>
      <c r="E2349" s="100">
        <v>2024</v>
      </c>
      <c r="F2349" s="101"/>
      <c r="G2349" s="100">
        <v>2025</v>
      </c>
      <c r="H2349" s="101"/>
      <c r="I2349" s="100">
        <v>2026</v>
      </c>
      <c r="J2349" s="102"/>
      <c r="K2349" s="100" t="s">
        <v>407</v>
      </c>
      <c r="L2349" s="89"/>
      <c r="M2349" s="73"/>
    </row>
    <row r="2350" spans="2:13" ht="21" customHeight="1" outlineLevel="1">
      <c r="B2350" s="73"/>
      <c r="C2350" s="95" t="s">
        <v>461</v>
      </c>
      <c r="D2350" s="103"/>
      <c r="E2350" s="110">
        <v>0</v>
      </c>
      <c r="F2350" s="111"/>
      <c r="G2350" s="110">
        <v>0</v>
      </c>
      <c r="H2350" s="112"/>
      <c r="I2350" s="110">
        <v>0</v>
      </c>
      <c r="J2350" s="111"/>
      <c r="K2350" s="113">
        <f t="shared" ref="K2350:K2368" si="36">E2350+G2350+I2350</f>
        <v>0</v>
      </c>
      <c r="L2350" s="89"/>
      <c r="M2350" s="73"/>
    </row>
    <row r="2351" spans="2:13" ht="21" customHeight="1" outlineLevel="1">
      <c r="B2351" s="73"/>
      <c r="C2351" s="90" t="s">
        <v>462</v>
      </c>
      <c r="D2351" s="103"/>
      <c r="E2351" s="110">
        <v>0</v>
      </c>
      <c r="F2351" s="114"/>
      <c r="G2351" s="110">
        <v>0</v>
      </c>
      <c r="H2351" s="112"/>
      <c r="I2351" s="110">
        <v>0</v>
      </c>
      <c r="J2351" s="111"/>
      <c r="K2351" s="113">
        <f t="shared" si="36"/>
        <v>0</v>
      </c>
      <c r="L2351" s="89"/>
      <c r="M2351" s="73"/>
    </row>
    <row r="2352" spans="2:13" ht="21" customHeight="1" outlineLevel="1">
      <c r="B2352" s="73"/>
      <c r="C2352" s="90" t="s">
        <v>463</v>
      </c>
      <c r="D2352" s="103"/>
      <c r="E2352" s="110">
        <v>0</v>
      </c>
      <c r="F2352" s="111"/>
      <c r="G2352" s="110">
        <v>0</v>
      </c>
      <c r="H2352" s="112"/>
      <c r="I2352" s="110">
        <v>0</v>
      </c>
      <c r="J2352" s="111"/>
      <c r="K2352" s="113">
        <f t="shared" si="36"/>
        <v>0</v>
      </c>
      <c r="L2352" s="89"/>
      <c r="M2352" s="73"/>
    </row>
    <row r="2353" spans="2:13" ht="21.75" customHeight="1" outlineLevel="1">
      <c r="B2353" s="73"/>
      <c r="C2353" s="90" t="s">
        <v>464</v>
      </c>
      <c r="D2353" s="103"/>
      <c r="E2353" s="110">
        <v>0</v>
      </c>
      <c r="F2353" s="114"/>
      <c r="G2353" s="110">
        <v>0</v>
      </c>
      <c r="H2353" s="112"/>
      <c r="I2353" s="110">
        <v>0</v>
      </c>
      <c r="J2353" s="111"/>
      <c r="K2353" s="113">
        <f t="shared" si="36"/>
        <v>0</v>
      </c>
      <c r="L2353" s="73"/>
      <c r="M2353" s="73"/>
    </row>
    <row r="2354" spans="2:13" ht="21.75" customHeight="1" outlineLevel="1">
      <c r="B2354" s="73"/>
      <c r="C2354" s="90" t="s">
        <v>465</v>
      </c>
      <c r="D2354" s="103"/>
      <c r="E2354" s="110">
        <v>0</v>
      </c>
      <c r="F2354" s="114"/>
      <c r="G2354" s="110">
        <v>0</v>
      </c>
      <c r="H2354" s="112"/>
      <c r="I2354" s="110">
        <v>0</v>
      </c>
      <c r="J2354" s="111"/>
      <c r="K2354" s="113">
        <f t="shared" si="36"/>
        <v>0</v>
      </c>
      <c r="L2354" s="73"/>
      <c r="M2354" s="73"/>
    </row>
    <row r="2355" spans="2:13" ht="21" customHeight="1" outlineLevel="1">
      <c r="B2355" s="73"/>
      <c r="C2355" s="90" t="s">
        <v>466</v>
      </c>
      <c r="D2355" s="103"/>
      <c r="E2355" s="110">
        <v>0</v>
      </c>
      <c r="F2355" s="111"/>
      <c r="G2355" s="110">
        <v>0</v>
      </c>
      <c r="H2355" s="112"/>
      <c r="I2355" s="110">
        <v>0</v>
      </c>
      <c r="J2355" s="111"/>
      <c r="K2355" s="113">
        <f t="shared" si="36"/>
        <v>0</v>
      </c>
      <c r="L2355" s="73"/>
      <c r="M2355" s="73"/>
    </row>
    <row r="2356" spans="2:13" ht="21.75" customHeight="1" outlineLevel="1">
      <c r="B2356" s="73"/>
      <c r="C2356" s="90" t="s">
        <v>467</v>
      </c>
      <c r="D2356" s="103"/>
      <c r="E2356" s="110">
        <v>0</v>
      </c>
      <c r="F2356" s="114"/>
      <c r="G2356" s="110">
        <v>0</v>
      </c>
      <c r="H2356" s="112"/>
      <c r="I2356" s="110">
        <v>0</v>
      </c>
      <c r="J2356" s="111"/>
      <c r="K2356" s="113">
        <f t="shared" si="36"/>
        <v>0</v>
      </c>
      <c r="L2356" s="73"/>
      <c r="M2356" s="73"/>
    </row>
    <row r="2357" spans="2:13" ht="21.75" customHeight="1" outlineLevel="1">
      <c r="B2357" s="73"/>
      <c r="C2357" s="90" t="s">
        <v>468</v>
      </c>
      <c r="D2357" s="103"/>
      <c r="E2357" s="110">
        <v>0</v>
      </c>
      <c r="F2357" s="114"/>
      <c r="G2357" s="110">
        <v>0</v>
      </c>
      <c r="H2357" s="112"/>
      <c r="I2357" s="110">
        <v>0</v>
      </c>
      <c r="J2357" s="111"/>
      <c r="K2357" s="113">
        <f t="shared" si="36"/>
        <v>0</v>
      </c>
      <c r="L2357" s="73"/>
      <c r="M2357" s="73"/>
    </row>
    <row r="2358" spans="2:13" ht="21.75" customHeight="1" outlineLevel="1">
      <c r="B2358" s="73"/>
      <c r="C2358" s="90" t="s">
        <v>469</v>
      </c>
      <c r="D2358" s="103"/>
      <c r="E2358" s="110">
        <v>0</v>
      </c>
      <c r="F2358" s="114"/>
      <c r="G2358" s="110">
        <v>0</v>
      </c>
      <c r="H2358" s="112"/>
      <c r="I2358" s="110">
        <v>0</v>
      </c>
      <c r="J2358" s="111"/>
      <c r="K2358" s="113">
        <f t="shared" si="36"/>
        <v>0</v>
      </c>
      <c r="L2358" s="73"/>
      <c r="M2358" s="73"/>
    </row>
    <row r="2359" spans="2:13" ht="21" customHeight="1" outlineLevel="1">
      <c r="B2359" s="73"/>
      <c r="C2359" s="115" t="s">
        <v>470</v>
      </c>
      <c r="D2359" s="103"/>
      <c r="E2359" s="110">
        <v>0</v>
      </c>
      <c r="F2359" s="114"/>
      <c r="G2359" s="110">
        <v>0</v>
      </c>
      <c r="H2359" s="112"/>
      <c r="I2359" s="110">
        <v>0</v>
      </c>
      <c r="J2359" s="111"/>
      <c r="K2359" s="113">
        <f t="shared" si="36"/>
        <v>0</v>
      </c>
      <c r="L2359" s="116"/>
      <c r="M2359" s="73"/>
    </row>
    <row r="2360" spans="2:13" ht="21" customHeight="1" outlineLevel="1">
      <c r="B2360" s="73"/>
      <c r="C2360" s="115" t="s">
        <v>471</v>
      </c>
      <c r="D2360" s="103"/>
      <c r="E2360" s="110">
        <v>0</v>
      </c>
      <c r="F2360" s="114"/>
      <c r="G2360" s="110">
        <v>0</v>
      </c>
      <c r="H2360" s="112"/>
      <c r="I2360" s="110">
        <v>0</v>
      </c>
      <c r="J2360" s="111"/>
      <c r="K2360" s="113">
        <f t="shared" si="36"/>
        <v>0</v>
      </c>
      <c r="L2360" s="116"/>
      <c r="M2360" s="73"/>
    </row>
    <row r="2361" spans="2:13" ht="21" customHeight="1" outlineLevel="1">
      <c r="B2361" s="73"/>
      <c r="C2361" s="115" t="s">
        <v>472</v>
      </c>
      <c r="D2361" s="103"/>
      <c r="E2361" s="110">
        <v>0</v>
      </c>
      <c r="F2361" s="114"/>
      <c r="G2361" s="110">
        <v>0</v>
      </c>
      <c r="H2361" s="112"/>
      <c r="I2361" s="110">
        <v>0</v>
      </c>
      <c r="J2361" s="111"/>
      <c r="K2361" s="113">
        <f t="shared" si="36"/>
        <v>0</v>
      </c>
      <c r="L2361" s="116"/>
      <c r="M2361" s="73"/>
    </row>
    <row r="2362" spans="2:13" ht="21" customHeight="1" outlineLevel="1">
      <c r="B2362" s="73"/>
      <c r="C2362" s="115" t="s">
        <v>473</v>
      </c>
      <c r="D2362" s="103"/>
      <c r="E2362" s="110">
        <v>0</v>
      </c>
      <c r="F2362" s="114"/>
      <c r="G2362" s="110">
        <v>0</v>
      </c>
      <c r="H2362" s="112"/>
      <c r="I2362" s="110">
        <v>0</v>
      </c>
      <c r="J2362" s="111"/>
      <c r="K2362" s="113">
        <f t="shared" si="36"/>
        <v>0</v>
      </c>
      <c r="L2362" s="116"/>
      <c r="M2362" s="73"/>
    </row>
    <row r="2363" spans="2:13" ht="21" customHeight="1" outlineLevel="1">
      <c r="B2363" s="73"/>
      <c r="C2363" s="115" t="s">
        <v>474</v>
      </c>
      <c r="D2363" s="103"/>
      <c r="E2363" s="110">
        <v>0</v>
      </c>
      <c r="F2363" s="114"/>
      <c r="G2363" s="110">
        <v>0</v>
      </c>
      <c r="H2363" s="112"/>
      <c r="I2363" s="110">
        <v>0</v>
      </c>
      <c r="J2363" s="111"/>
      <c r="K2363" s="113">
        <f t="shared" si="36"/>
        <v>0</v>
      </c>
      <c r="L2363" s="116"/>
      <c r="M2363" s="73"/>
    </row>
    <row r="2364" spans="2:13" ht="21" customHeight="1" outlineLevel="1">
      <c r="B2364" s="73"/>
      <c r="C2364" s="115" t="s">
        <v>475</v>
      </c>
      <c r="D2364" s="103"/>
      <c r="E2364" s="110">
        <v>0</v>
      </c>
      <c r="F2364" s="114"/>
      <c r="G2364" s="110">
        <v>0</v>
      </c>
      <c r="H2364" s="112"/>
      <c r="I2364" s="110">
        <v>0</v>
      </c>
      <c r="J2364" s="111"/>
      <c r="K2364" s="113">
        <f t="shared" si="36"/>
        <v>0</v>
      </c>
      <c r="L2364" s="116"/>
      <c r="M2364" s="73"/>
    </row>
    <row r="2365" spans="2:13" ht="21" customHeight="1" outlineLevel="1">
      <c r="B2365" s="73"/>
      <c r="C2365" s="115" t="s">
        <v>476</v>
      </c>
      <c r="D2365" s="103"/>
      <c r="E2365" s="110">
        <v>0</v>
      </c>
      <c r="F2365" s="114"/>
      <c r="G2365" s="110">
        <v>0</v>
      </c>
      <c r="H2365" s="112"/>
      <c r="I2365" s="110">
        <v>0</v>
      </c>
      <c r="J2365" s="111"/>
      <c r="K2365" s="113">
        <f t="shared" si="36"/>
        <v>0</v>
      </c>
      <c r="L2365" s="116"/>
      <c r="M2365" s="73"/>
    </row>
    <row r="2366" spans="2:13" ht="21" customHeight="1" outlineLevel="1">
      <c r="B2366" s="73"/>
      <c r="C2366" s="115" t="s">
        <v>477</v>
      </c>
      <c r="D2366" s="103"/>
      <c r="E2366" s="110">
        <v>0</v>
      </c>
      <c r="F2366" s="114"/>
      <c r="G2366" s="110">
        <v>0</v>
      </c>
      <c r="H2366" s="112"/>
      <c r="I2366" s="110">
        <v>0</v>
      </c>
      <c r="J2366" s="111"/>
      <c r="K2366" s="113">
        <f t="shared" si="36"/>
        <v>0</v>
      </c>
      <c r="L2366" s="116"/>
      <c r="M2366" s="73"/>
    </row>
    <row r="2367" spans="2:13" ht="21" customHeight="1" outlineLevel="1">
      <c r="B2367" s="73"/>
      <c r="C2367" s="115" t="s">
        <v>478</v>
      </c>
      <c r="D2367" s="103"/>
      <c r="E2367" s="110">
        <v>0</v>
      </c>
      <c r="F2367" s="114"/>
      <c r="G2367" s="110">
        <v>0</v>
      </c>
      <c r="H2367" s="112"/>
      <c r="I2367" s="110">
        <v>0</v>
      </c>
      <c r="J2367" s="111"/>
      <c r="K2367" s="113">
        <f t="shared" si="36"/>
        <v>0</v>
      </c>
      <c r="L2367" s="116"/>
      <c r="M2367" s="73"/>
    </row>
    <row r="2368" spans="2:13" ht="21" customHeight="1" outlineLevel="1">
      <c r="B2368" s="73"/>
      <c r="C2368" s="115" t="s">
        <v>479</v>
      </c>
      <c r="D2368" s="103"/>
      <c r="E2368" s="110">
        <v>0</v>
      </c>
      <c r="F2368" s="114"/>
      <c r="G2368" s="110">
        <v>0</v>
      </c>
      <c r="H2368" s="112"/>
      <c r="I2368" s="110">
        <v>0</v>
      </c>
      <c r="J2368" s="111"/>
      <c r="K2368" s="113">
        <f t="shared" si="36"/>
        <v>0</v>
      </c>
      <c r="L2368" s="116"/>
      <c r="M2368" s="73"/>
    </row>
    <row r="2369" spans="2:13" ht="21.75" customHeight="1" outlineLevel="1">
      <c r="B2369" s="73"/>
      <c r="C2369" s="90" t="s">
        <v>480</v>
      </c>
      <c r="D2369" s="103"/>
      <c r="E2369" s="117">
        <f>SUM(E2350:E2368)</f>
        <v>0</v>
      </c>
      <c r="F2369" s="111"/>
      <c r="G2369" s="117">
        <f>SUM(G2350:G2368)</f>
        <v>0</v>
      </c>
      <c r="H2369" s="112"/>
      <c r="I2369" s="117">
        <f>SUM(I2350:I2368)</f>
        <v>0</v>
      </c>
      <c r="J2369" s="111"/>
      <c r="K2369" s="117">
        <f>SUM(K2350:K2368)</f>
        <v>0</v>
      </c>
      <c r="L2369" s="89"/>
      <c r="M2369" s="73"/>
    </row>
    <row r="2370" spans="2:13" ht="21" customHeight="1" outlineLevel="1">
      <c r="B2370" s="73"/>
      <c r="C2370" s="109"/>
      <c r="D2370" s="103"/>
      <c r="E2370" s="73"/>
      <c r="F2370" s="73"/>
      <c r="G2370" s="73"/>
      <c r="H2370" s="73"/>
      <c r="I2370" s="73"/>
      <c r="J2370" s="73"/>
      <c r="K2370" s="73"/>
      <c r="L2370" s="89"/>
      <c r="M2370" s="73"/>
    </row>
    <row r="2371" spans="2:13" ht="21" customHeight="1" outlineLevel="1">
      <c r="B2371" s="73"/>
      <c r="C2371" s="73"/>
      <c r="D2371" s="73"/>
      <c r="E2371" s="100">
        <v>2024</v>
      </c>
      <c r="F2371" s="101"/>
      <c r="G2371" s="100">
        <v>2025</v>
      </c>
      <c r="H2371" s="101"/>
      <c r="I2371" s="100">
        <v>2026</v>
      </c>
      <c r="J2371" s="102"/>
      <c r="K2371" s="100" t="s">
        <v>407</v>
      </c>
      <c r="L2371" s="89"/>
      <c r="M2371" s="73"/>
    </row>
    <row r="2372" spans="2:13" ht="21" customHeight="1" outlineLevel="1">
      <c r="B2372" s="73"/>
      <c r="C2372" s="95" t="s">
        <v>481</v>
      </c>
      <c r="D2372" s="103"/>
      <c r="E2372" s="110">
        <v>0</v>
      </c>
      <c r="F2372" s="111"/>
      <c r="G2372" s="110">
        <v>0</v>
      </c>
      <c r="H2372" s="112"/>
      <c r="I2372" s="110">
        <v>0</v>
      </c>
      <c r="J2372" s="111"/>
      <c r="K2372" s="113">
        <f t="shared" ref="K2372:K2380" si="37">E2372+G2372+I2372</f>
        <v>0</v>
      </c>
      <c r="L2372" s="89"/>
      <c r="M2372" s="73"/>
    </row>
    <row r="2373" spans="2:13" ht="21" customHeight="1" outlineLevel="1">
      <c r="B2373" s="73"/>
      <c r="C2373" s="90" t="s">
        <v>482</v>
      </c>
      <c r="D2373" s="103"/>
      <c r="E2373" s="110">
        <v>0</v>
      </c>
      <c r="F2373" s="114"/>
      <c r="G2373" s="110">
        <v>0</v>
      </c>
      <c r="H2373" s="112"/>
      <c r="I2373" s="110">
        <v>0</v>
      </c>
      <c r="J2373" s="111"/>
      <c r="K2373" s="113">
        <f t="shared" si="37"/>
        <v>0</v>
      </c>
      <c r="L2373" s="89"/>
      <c r="M2373" s="73"/>
    </row>
    <row r="2374" spans="2:13" ht="21" customHeight="1" outlineLevel="1">
      <c r="B2374" s="73"/>
      <c r="C2374" s="90" t="s">
        <v>483</v>
      </c>
      <c r="D2374" s="103"/>
      <c r="E2374" s="110">
        <v>0</v>
      </c>
      <c r="F2374" s="114"/>
      <c r="G2374" s="110">
        <v>0</v>
      </c>
      <c r="H2374" s="112"/>
      <c r="I2374" s="110">
        <v>0</v>
      </c>
      <c r="J2374" s="111"/>
      <c r="K2374" s="113">
        <f t="shared" si="37"/>
        <v>0</v>
      </c>
      <c r="L2374" s="73"/>
      <c r="M2374" s="73"/>
    </row>
    <row r="2375" spans="2:13" ht="21" customHeight="1" outlineLevel="1">
      <c r="B2375" s="73"/>
      <c r="C2375" s="90" t="s">
        <v>484</v>
      </c>
      <c r="D2375" s="103"/>
      <c r="E2375" s="110">
        <v>0</v>
      </c>
      <c r="F2375" s="111"/>
      <c r="G2375" s="110">
        <v>0</v>
      </c>
      <c r="H2375" s="112"/>
      <c r="I2375" s="110">
        <v>0</v>
      </c>
      <c r="J2375" s="111"/>
      <c r="K2375" s="113">
        <f t="shared" si="37"/>
        <v>0</v>
      </c>
      <c r="L2375" s="89"/>
      <c r="M2375" s="73"/>
    </row>
    <row r="2376" spans="2:13" ht="21" customHeight="1" outlineLevel="1">
      <c r="B2376" s="73"/>
      <c r="C2376" s="90" t="s">
        <v>485</v>
      </c>
      <c r="D2376" s="103"/>
      <c r="E2376" s="110">
        <v>0</v>
      </c>
      <c r="F2376" s="114"/>
      <c r="G2376" s="110">
        <v>0</v>
      </c>
      <c r="H2376" s="112"/>
      <c r="I2376" s="110">
        <v>0</v>
      </c>
      <c r="J2376" s="111"/>
      <c r="K2376" s="113">
        <f t="shared" si="37"/>
        <v>0</v>
      </c>
      <c r="L2376" s="116"/>
      <c r="M2376" s="73"/>
    </row>
    <row r="2377" spans="2:13" ht="21" customHeight="1" outlineLevel="1">
      <c r="B2377" s="73"/>
      <c r="C2377" s="90" t="s">
        <v>486</v>
      </c>
      <c r="D2377" s="103"/>
      <c r="E2377" s="110">
        <v>0</v>
      </c>
      <c r="F2377" s="114"/>
      <c r="G2377" s="110">
        <v>0</v>
      </c>
      <c r="H2377" s="112"/>
      <c r="I2377" s="110">
        <v>0</v>
      </c>
      <c r="J2377" s="111"/>
      <c r="K2377" s="113">
        <f t="shared" si="37"/>
        <v>0</v>
      </c>
      <c r="L2377" s="116"/>
      <c r="M2377" s="73"/>
    </row>
    <row r="2378" spans="2:13" ht="21" customHeight="1" outlineLevel="1">
      <c r="B2378" s="73"/>
      <c r="C2378" s="90" t="s">
        <v>487</v>
      </c>
      <c r="D2378" s="103"/>
      <c r="E2378" s="110">
        <v>0</v>
      </c>
      <c r="F2378" s="114"/>
      <c r="G2378" s="110">
        <v>0</v>
      </c>
      <c r="H2378" s="112"/>
      <c r="I2378" s="110">
        <v>0</v>
      </c>
      <c r="J2378" s="111"/>
      <c r="K2378" s="113">
        <f t="shared" si="37"/>
        <v>0</v>
      </c>
      <c r="L2378" s="116"/>
      <c r="M2378" s="73"/>
    </row>
    <row r="2379" spans="2:13" ht="21" customHeight="1" outlineLevel="1">
      <c r="B2379" s="73"/>
      <c r="C2379" s="90" t="s">
        <v>488</v>
      </c>
      <c r="D2379" s="103"/>
      <c r="E2379" s="110">
        <v>0</v>
      </c>
      <c r="F2379" s="114"/>
      <c r="G2379" s="110">
        <v>0</v>
      </c>
      <c r="H2379" s="112"/>
      <c r="I2379" s="110">
        <v>0</v>
      </c>
      <c r="J2379" s="111"/>
      <c r="K2379" s="113">
        <f t="shared" si="37"/>
        <v>0</v>
      </c>
      <c r="L2379" s="116"/>
      <c r="M2379" s="73"/>
    </row>
    <row r="2380" spans="2:13" ht="21.75" customHeight="1" outlineLevel="1">
      <c r="B2380" s="73"/>
      <c r="C2380" s="90" t="s">
        <v>480</v>
      </c>
      <c r="D2380" s="103"/>
      <c r="E2380" s="117">
        <f>SUM(E2372:E2379)</f>
        <v>0</v>
      </c>
      <c r="F2380" s="111"/>
      <c r="G2380" s="117">
        <f>SUM(G2372:G2379)</f>
        <v>0</v>
      </c>
      <c r="H2380" s="112"/>
      <c r="I2380" s="117">
        <f>SUM(I2372:I2379)</f>
        <v>0</v>
      </c>
      <c r="J2380" s="111"/>
      <c r="K2380" s="117">
        <f t="shared" si="37"/>
        <v>0</v>
      </c>
      <c r="L2380" s="89"/>
      <c r="M2380" s="73"/>
    </row>
    <row r="2381" spans="2:13" ht="21" customHeight="1" outlineLevel="1">
      <c r="B2381" s="73"/>
      <c r="C2381" s="89"/>
      <c r="D2381" s="103"/>
      <c r="E2381" s="89"/>
      <c r="F2381" s="89"/>
      <c r="G2381" s="89"/>
      <c r="H2381" s="89"/>
      <c r="I2381" s="89"/>
      <c r="J2381" s="89"/>
      <c r="K2381" s="89"/>
      <c r="L2381" s="89"/>
      <c r="M2381" s="73"/>
    </row>
    <row r="2382" spans="2:13" ht="36" outlineLevel="1">
      <c r="B2382" s="73"/>
      <c r="C2382" s="93" t="s">
        <v>490</v>
      </c>
      <c r="D2382" s="89"/>
      <c r="E2382" s="93" t="str">
        <f>IF(K2353&gt;0,"Si","No")</f>
        <v>No</v>
      </c>
      <c r="F2382" s="89"/>
      <c r="G2382" s="89"/>
      <c r="H2382" s="89"/>
      <c r="I2382" s="89"/>
      <c r="J2382" s="89"/>
      <c r="K2382" s="89"/>
      <c r="L2382" s="89"/>
      <c r="M2382" s="73"/>
    </row>
    <row r="2383" spans="2:13" ht="36" outlineLevel="1">
      <c r="B2383" s="73"/>
      <c r="C2383" s="93" t="s">
        <v>491</v>
      </c>
      <c r="D2383" s="89"/>
      <c r="E2383" s="93" t="str">
        <f>IF(K2354&gt;0,"Si","No")</f>
        <v>No</v>
      </c>
      <c r="F2383" s="89"/>
      <c r="G2383" s="89"/>
      <c r="H2383" s="89"/>
      <c r="I2383" s="89"/>
      <c r="J2383" s="89"/>
      <c r="K2383" s="89"/>
      <c r="L2383" s="89"/>
      <c r="M2383" s="73"/>
    </row>
    <row r="2384" spans="2:13" ht="21" customHeight="1" outlineLevel="1">
      <c r="B2384" s="73"/>
      <c r="C2384" s="89"/>
      <c r="D2384" s="89"/>
      <c r="E2384" s="89"/>
      <c r="F2384" s="89"/>
      <c r="G2384" s="73"/>
      <c r="H2384" s="73"/>
      <c r="I2384" s="73"/>
      <c r="J2384" s="89"/>
      <c r="K2384" s="73"/>
      <c r="L2384" s="89"/>
      <c r="M2384" s="73"/>
    </row>
    <row r="2385" spans="2:13" ht="20.25" outlineLevel="1">
      <c r="B2385" s="73"/>
      <c r="C2385" s="86" t="s">
        <v>492</v>
      </c>
      <c r="D2385" s="73"/>
      <c r="E2385" s="98"/>
      <c r="F2385" s="99"/>
      <c r="G2385" s="99"/>
      <c r="H2385" s="99"/>
      <c r="I2385" s="99"/>
      <c r="J2385" s="99"/>
      <c r="K2385" s="99"/>
      <c r="L2385" s="89"/>
      <c r="M2385" s="73"/>
    </row>
    <row r="2386" spans="2:13" ht="21" customHeight="1" outlineLevel="1">
      <c r="B2386" s="73"/>
      <c r="C2386" s="73"/>
      <c r="D2386" s="73"/>
      <c r="E2386" s="100"/>
      <c r="F2386" s="101"/>
      <c r="G2386" s="100"/>
      <c r="H2386" s="101"/>
      <c r="I2386" s="100"/>
      <c r="J2386" s="102"/>
      <c r="K2386" s="100"/>
      <c r="L2386" s="89"/>
      <c r="M2386" s="73"/>
    </row>
    <row r="2387" spans="2:13" ht="21" customHeight="1" outlineLevel="1">
      <c r="B2387" s="73"/>
      <c r="C2387" s="73"/>
      <c r="D2387" s="73"/>
      <c r="E2387" s="100">
        <v>2024</v>
      </c>
      <c r="F2387" s="101"/>
      <c r="G2387" s="100">
        <v>2025</v>
      </c>
      <c r="H2387" s="101"/>
      <c r="I2387" s="100">
        <v>2026</v>
      </c>
      <c r="J2387" s="102"/>
      <c r="K2387" s="100" t="s">
        <v>407</v>
      </c>
      <c r="L2387" s="89"/>
      <c r="M2387" s="73"/>
    </row>
    <row r="2388" spans="2:13" ht="21" customHeight="1" outlineLevel="1">
      <c r="B2388" s="73"/>
      <c r="C2388" s="95" t="s">
        <v>493</v>
      </c>
      <c r="D2388" s="103"/>
      <c r="E2388" s="110"/>
      <c r="F2388" s="111"/>
      <c r="G2388" s="110"/>
      <c r="H2388" s="119"/>
      <c r="I2388" s="110"/>
      <c r="J2388" s="111"/>
      <c r="K2388" s="113" t="s">
        <v>495</v>
      </c>
      <c r="L2388" s="89"/>
      <c r="M2388" s="73"/>
    </row>
    <row r="2389" spans="2:13" ht="21" customHeight="1" outlineLevel="1">
      <c r="B2389" s="73"/>
      <c r="C2389" s="95" t="s">
        <v>496</v>
      </c>
      <c r="D2389" s="103"/>
      <c r="E2389" s="110"/>
      <c r="F2389" s="111"/>
      <c r="G2389" s="110"/>
      <c r="H2389" s="119"/>
      <c r="I2389" s="110"/>
      <c r="J2389" s="111"/>
      <c r="K2389" s="113" t="s">
        <v>495</v>
      </c>
      <c r="L2389" s="89"/>
      <c r="M2389" s="73"/>
    </row>
    <row r="2390" spans="2:13" ht="21" customHeight="1" outlineLevel="1">
      <c r="B2390" s="73"/>
      <c r="C2390" s="90" t="s">
        <v>498</v>
      </c>
      <c r="D2390" s="103"/>
      <c r="E2390" s="120">
        <v>0</v>
      </c>
      <c r="F2390" s="121"/>
      <c r="G2390" s="120">
        <v>0</v>
      </c>
      <c r="H2390" s="122"/>
      <c r="I2390" s="120">
        <v>0</v>
      </c>
      <c r="J2390" s="123"/>
      <c r="K2390" s="124">
        <f>E2390+G2390+I2390</f>
        <v>0</v>
      </c>
      <c r="L2390" s="73"/>
      <c r="M2390" s="73"/>
    </row>
    <row r="2391" spans="2:13" ht="21" customHeight="1" outlineLevel="1">
      <c r="B2391" s="73"/>
      <c r="C2391" s="90" t="s">
        <v>499</v>
      </c>
      <c r="D2391" s="103"/>
      <c r="E2391" s="110"/>
      <c r="F2391" s="111"/>
      <c r="G2391" s="110"/>
      <c r="H2391" s="119"/>
      <c r="I2391" s="110"/>
      <c r="J2391" s="111"/>
      <c r="K2391" s="113" t="s">
        <v>495</v>
      </c>
      <c r="L2391" s="89"/>
      <c r="M2391" s="73"/>
    </row>
    <row r="2392" spans="2:13" ht="21" customHeight="1" outlineLevel="1">
      <c r="B2392" s="73"/>
      <c r="C2392" s="90" t="s">
        <v>500</v>
      </c>
      <c r="D2392" s="103"/>
      <c r="E2392" s="105"/>
      <c r="F2392" s="125"/>
      <c r="G2392" s="105"/>
      <c r="H2392" s="126"/>
      <c r="I2392" s="105"/>
      <c r="J2392" s="111"/>
      <c r="K2392" s="113" t="s">
        <v>495</v>
      </c>
      <c r="L2392" s="116"/>
      <c r="M2392" s="73"/>
    </row>
    <row r="2393" spans="2:13" outlineLevel="1">
      <c r="B2393" s="73"/>
      <c r="C2393" s="90" t="s">
        <v>501</v>
      </c>
      <c r="D2393" s="103"/>
      <c r="E2393" s="127"/>
      <c r="F2393" s="125"/>
      <c r="G2393" s="105"/>
      <c r="H2393" s="126"/>
      <c r="I2393" s="105"/>
      <c r="J2393" s="111"/>
      <c r="K2393" s="113" t="s">
        <v>495</v>
      </c>
      <c r="L2393" s="116"/>
      <c r="M2393" s="73"/>
    </row>
    <row r="2394" spans="2:13" ht="21" customHeight="1" outlineLevel="1">
      <c r="B2394" s="73"/>
      <c r="C2394" s="90" t="s">
        <v>503</v>
      </c>
      <c r="D2394" s="103"/>
      <c r="E2394" s="105"/>
      <c r="F2394" s="125"/>
      <c r="G2394" s="105"/>
      <c r="H2394" s="126"/>
      <c r="I2394" s="105"/>
      <c r="J2394" s="111"/>
      <c r="K2394" s="124" t="s">
        <v>495</v>
      </c>
      <c r="L2394" s="89"/>
      <c r="M2394" s="73"/>
    </row>
    <row r="2395" spans="2:13" ht="21" customHeight="1" outlineLevel="1">
      <c r="B2395" s="73"/>
      <c r="C2395" s="90" t="s">
        <v>504</v>
      </c>
      <c r="D2395" s="103"/>
      <c r="E2395" s="110"/>
      <c r="F2395" s="111"/>
      <c r="G2395" s="110"/>
      <c r="H2395" s="119"/>
      <c r="I2395" s="110"/>
      <c r="J2395" s="111"/>
      <c r="K2395" s="113" t="s">
        <v>495</v>
      </c>
      <c r="L2395" s="89"/>
      <c r="M2395" s="73"/>
    </row>
    <row r="2396" spans="2:13" ht="21.75" customHeight="1" outlineLevel="1">
      <c r="B2396" s="73"/>
      <c r="C2396" s="90" t="s">
        <v>506</v>
      </c>
      <c r="D2396" s="103"/>
      <c r="E2396" s="120">
        <v>0</v>
      </c>
      <c r="F2396" s="121"/>
      <c r="G2396" s="120">
        <v>0</v>
      </c>
      <c r="H2396" s="122"/>
      <c r="I2396" s="120">
        <v>0</v>
      </c>
      <c r="J2396" s="123"/>
      <c r="K2396" s="124">
        <f>E2396+G2396+I2396</f>
        <v>0</v>
      </c>
      <c r="L2396" s="73"/>
      <c r="M2396" s="73"/>
    </row>
    <row r="2397" spans="2:13" ht="21.75" customHeight="1" outlineLevel="1">
      <c r="B2397" s="73"/>
      <c r="C2397" s="90" t="s">
        <v>507</v>
      </c>
      <c r="D2397" s="103"/>
      <c r="E2397" s="128">
        <v>0</v>
      </c>
      <c r="F2397" s="129"/>
      <c r="G2397" s="128">
        <v>0</v>
      </c>
      <c r="H2397" s="142"/>
      <c r="I2397" s="128">
        <v>0</v>
      </c>
      <c r="J2397" s="130"/>
      <c r="K2397" s="131">
        <f>E2397+G2397+I2397</f>
        <v>0</v>
      </c>
      <c r="L2397" s="89"/>
      <c r="M2397" s="73"/>
    </row>
    <row r="2398" spans="2:13" ht="21" customHeight="1" outlineLevel="1">
      <c r="B2398" s="73"/>
      <c r="C2398" s="109"/>
      <c r="D2398" s="103"/>
      <c r="E2398" s="130"/>
      <c r="F2398" s="130"/>
      <c r="G2398" s="130"/>
      <c r="H2398" s="132"/>
      <c r="I2398" s="130"/>
      <c r="J2398" s="130"/>
      <c r="K2398" s="130"/>
      <c r="L2398" s="89"/>
      <c r="M2398" s="73"/>
    </row>
    <row r="2399" spans="2:13" ht="21" customHeight="1" outlineLevel="1">
      <c r="B2399" s="73"/>
      <c r="C2399" s="109"/>
      <c r="D2399" s="103"/>
      <c r="E2399" s="98"/>
      <c r="F2399" s="73"/>
      <c r="G2399" s="73"/>
      <c r="H2399" s="73"/>
      <c r="I2399" s="73"/>
      <c r="J2399" s="73"/>
      <c r="K2399" s="73"/>
      <c r="L2399" s="89"/>
      <c r="M2399" s="73"/>
    </row>
    <row r="2400" spans="2:13" ht="21" customHeight="1" outlineLevel="1">
      <c r="B2400" s="73"/>
      <c r="C2400" s="86" t="s">
        <v>508</v>
      </c>
      <c r="D2400" s="116"/>
      <c r="E2400" s="116"/>
      <c r="F2400" s="116"/>
      <c r="G2400" s="73"/>
      <c r="H2400" s="73"/>
      <c r="I2400" s="73"/>
      <c r="J2400" s="116"/>
      <c r="K2400" s="73"/>
      <c r="L2400" s="116"/>
      <c r="M2400" s="73"/>
    </row>
    <row r="2401" spans="2:13" ht="21" customHeight="1" outlineLevel="1">
      <c r="B2401" s="73"/>
      <c r="C2401" s="89"/>
      <c r="D2401" s="89"/>
      <c r="E2401" s="89"/>
      <c r="F2401" s="89"/>
      <c r="G2401" s="73"/>
      <c r="H2401" s="73"/>
      <c r="I2401" s="73"/>
      <c r="J2401" s="89"/>
      <c r="K2401" s="73"/>
      <c r="L2401" s="89"/>
      <c r="M2401" s="73"/>
    </row>
    <row r="2402" spans="2:13" ht="21" customHeight="1" outlineLevel="1">
      <c r="B2402" s="73"/>
      <c r="C2402" s="133" t="s">
        <v>509</v>
      </c>
      <c r="D2402" s="89"/>
      <c r="E2402" s="89"/>
      <c r="F2402" s="89"/>
      <c r="G2402" s="73"/>
      <c r="H2402" s="73"/>
      <c r="I2402" s="73"/>
      <c r="J2402" s="73"/>
      <c r="K2402" s="73"/>
      <c r="L2402" s="89"/>
      <c r="M2402" s="73"/>
    </row>
    <row r="2403" spans="2:13" ht="21" customHeight="1" outlineLevel="1">
      <c r="B2403" s="73"/>
      <c r="C2403" s="89"/>
      <c r="D2403" s="89"/>
      <c r="E2403" s="89"/>
      <c r="F2403" s="89"/>
      <c r="G2403" s="73"/>
      <c r="H2403" s="73"/>
      <c r="I2403" s="73"/>
      <c r="J2403" s="89"/>
      <c r="K2403" s="73"/>
      <c r="L2403" s="89"/>
      <c r="M2403" s="73"/>
    </row>
    <row r="2404" spans="2:13" ht="21" customHeight="1" outlineLevel="1">
      <c r="B2404" s="73"/>
      <c r="C2404" s="481"/>
      <c r="D2404" s="481"/>
      <c r="E2404" s="481"/>
      <c r="F2404" s="481"/>
      <c r="G2404" s="481"/>
      <c r="H2404" s="481"/>
      <c r="I2404" s="481"/>
      <c r="J2404" s="481"/>
      <c r="K2404" s="481"/>
      <c r="L2404" s="89"/>
      <c r="M2404" s="73"/>
    </row>
    <row r="2405" spans="2:13" ht="21" customHeight="1" outlineLevel="1">
      <c r="B2405" s="73"/>
      <c r="C2405" s="481"/>
      <c r="D2405" s="481"/>
      <c r="E2405" s="481"/>
      <c r="F2405" s="481"/>
      <c r="G2405" s="481"/>
      <c r="H2405" s="481"/>
      <c r="I2405" s="481"/>
      <c r="J2405" s="481"/>
      <c r="K2405" s="481"/>
      <c r="L2405" s="73"/>
      <c r="M2405" s="73"/>
    </row>
    <row r="2406" spans="2:13" ht="21" customHeight="1" outlineLevel="1">
      <c r="B2406" s="73"/>
      <c r="C2406" s="481"/>
      <c r="D2406" s="481"/>
      <c r="E2406" s="481"/>
      <c r="F2406" s="481"/>
      <c r="G2406" s="481"/>
      <c r="H2406" s="481"/>
      <c r="I2406" s="481"/>
      <c r="J2406" s="481"/>
      <c r="K2406" s="481"/>
      <c r="L2406" s="73"/>
      <c r="M2406" s="73"/>
    </row>
    <row r="2407" spans="2:13" ht="21" customHeight="1" outlineLevel="1">
      <c r="B2407" s="73"/>
      <c r="C2407" s="481"/>
      <c r="D2407" s="481"/>
      <c r="E2407" s="481"/>
      <c r="F2407" s="481"/>
      <c r="G2407" s="481"/>
      <c r="H2407" s="481"/>
      <c r="I2407" s="481"/>
      <c r="J2407" s="481"/>
      <c r="K2407" s="481"/>
      <c r="L2407" s="73"/>
      <c r="M2407" s="73"/>
    </row>
    <row r="2408" spans="2:13" ht="21" customHeight="1" outlineLevel="1">
      <c r="B2408" s="73"/>
      <c r="C2408" s="481"/>
      <c r="D2408" s="481"/>
      <c r="E2408" s="481"/>
      <c r="F2408" s="481"/>
      <c r="G2408" s="481"/>
      <c r="H2408" s="481"/>
      <c r="I2408" s="481"/>
      <c r="J2408" s="481"/>
      <c r="K2408" s="481"/>
      <c r="L2408" s="73"/>
      <c r="M2408" s="73"/>
    </row>
    <row r="2409" spans="2:13" ht="21" customHeight="1" outlineLevel="1">
      <c r="B2409" s="73"/>
      <c r="C2409" s="481"/>
      <c r="D2409" s="481"/>
      <c r="E2409" s="481"/>
      <c r="F2409" s="481"/>
      <c r="G2409" s="481"/>
      <c r="H2409" s="481"/>
      <c r="I2409" s="481"/>
      <c r="J2409" s="481"/>
      <c r="K2409" s="481"/>
      <c r="L2409" s="73"/>
      <c r="M2409" s="73"/>
    </row>
    <row r="2410" spans="2:13" ht="21" customHeight="1" outlineLevel="1">
      <c r="B2410" s="73"/>
      <c r="C2410" s="481"/>
      <c r="D2410" s="481"/>
      <c r="E2410" s="481"/>
      <c r="F2410" s="481"/>
      <c r="G2410" s="481"/>
      <c r="H2410" s="481"/>
      <c r="I2410" s="481"/>
      <c r="J2410" s="481"/>
      <c r="K2410" s="481"/>
      <c r="L2410" s="73"/>
      <c r="M2410" s="73"/>
    </row>
    <row r="2411" spans="2:13" ht="21" customHeight="1" outlineLevel="1">
      <c r="B2411" s="73"/>
      <c r="C2411" s="481"/>
      <c r="D2411" s="481"/>
      <c r="E2411" s="481"/>
      <c r="F2411" s="481"/>
      <c r="G2411" s="481"/>
      <c r="H2411" s="481"/>
      <c r="I2411" s="481"/>
      <c r="J2411" s="481"/>
      <c r="K2411" s="481"/>
      <c r="L2411" s="73"/>
      <c r="M2411" s="73"/>
    </row>
    <row r="2412" spans="2:13" ht="21" customHeight="1" outlineLevel="1">
      <c r="B2412" s="73"/>
      <c r="C2412" s="481"/>
      <c r="D2412" s="481"/>
      <c r="E2412" s="481"/>
      <c r="F2412" s="481"/>
      <c r="G2412" s="481"/>
      <c r="H2412" s="481"/>
      <c r="I2412" s="481"/>
      <c r="J2412" s="481"/>
      <c r="K2412" s="481"/>
      <c r="L2412" s="73"/>
      <c r="M2412" s="73"/>
    </row>
    <row r="2413" spans="2:13" ht="21" customHeight="1" outlineLevel="1">
      <c r="B2413" s="73"/>
      <c r="C2413" s="481"/>
      <c r="D2413" s="481"/>
      <c r="E2413" s="481"/>
      <c r="F2413" s="481"/>
      <c r="G2413" s="481"/>
      <c r="H2413" s="481"/>
      <c r="I2413" s="481"/>
      <c r="J2413" s="481"/>
      <c r="K2413" s="481"/>
      <c r="L2413" s="73"/>
      <c r="M2413" s="73"/>
    </row>
    <row r="2414" spans="2:13" ht="21" customHeight="1" outlineLevel="1">
      <c r="B2414" s="73"/>
      <c r="C2414" s="481"/>
      <c r="D2414" s="481"/>
      <c r="E2414" s="481"/>
      <c r="F2414" s="481"/>
      <c r="G2414" s="481"/>
      <c r="H2414" s="481"/>
      <c r="I2414" s="481"/>
      <c r="J2414" s="481"/>
      <c r="K2414" s="481"/>
      <c r="L2414" s="73"/>
      <c r="M2414" s="73"/>
    </row>
    <row r="2415" spans="2:13" ht="21" customHeight="1" outlineLevel="1">
      <c r="B2415" s="73"/>
      <c r="C2415" s="481"/>
      <c r="D2415" s="481"/>
      <c r="E2415" s="481"/>
      <c r="F2415" s="481"/>
      <c r="G2415" s="481"/>
      <c r="H2415" s="481"/>
      <c r="I2415" s="481"/>
      <c r="J2415" s="481"/>
      <c r="K2415" s="481"/>
      <c r="L2415" s="73"/>
      <c r="M2415" s="73"/>
    </row>
    <row r="2416" spans="2:13" ht="21" customHeight="1" outlineLevel="1">
      <c r="B2416" s="73"/>
      <c r="C2416" s="481"/>
      <c r="D2416" s="481"/>
      <c r="E2416" s="481"/>
      <c r="F2416" s="481"/>
      <c r="G2416" s="481"/>
      <c r="H2416" s="481"/>
      <c r="I2416" s="481"/>
      <c r="J2416" s="481"/>
      <c r="K2416" s="481"/>
      <c r="L2416" s="73"/>
      <c r="M2416" s="73"/>
    </row>
    <row r="2417" spans="2:13" ht="21" customHeight="1" outlineLevel="1">
      <c r="B2417" s="73"/>
      <c r="C2417" s="481"/>
      <c r="D2417" s="481"/>
      <c r="E2417" s="481"/>
      <c r="F2417" s="481"/>
      <c r="G2417" s="481"/>
      <c r="H2417" s="481"/>
      <c r="I2417" s="481"/>
      <c r="J2417" s="481"/>
      <c r="K2417" s="481"/>
      <c r="L2417" s="73"/>
      <c r="M2417" s="73"/>
    </row>
    <row r="2418" spans="2:13" ht="21" customHeight="1" outlineLevel="1">
      <c r="B2418" s="73"/>
      <c r="C2418" s="481"/>
      <c r="D2418" s="481"/>
      <c r="E2418" s="481"/>
      <c r="F2418" s="481"/>
      <c r="G2418" s="481"/>
      <c r="H2418" s="481"/>
      <c r="I2418" s="481"/>
      <c r="J2418" s="481"/>
      <c r="K2418" s="481"/>
      <c r="L2418" s="73"/>
      <c r="M2418" s="73"/>
    </row>
    <row r="2419" spans="2:13" ht="21" customHeight="1" outlineLevel="1">
      <c r="B2419" s="73"/>
      <c r="C2419" s="481"/>
      <c r="D2419" s="481"/>
      <c r="E2419" s="481"/>
      <c r="F2419" s="481"/>
      <c r="G2419" s="481"/>
      <c r="H2419" s="481"/>
      <c r="I2419" s="481"/>
      <c r="J2419" s="481"/>
      <c r="K2419" s="481"/>
      <c r="L2419" s="73"/>
      <c r="M2419" s="73"/>
    </row>
    <row r="2420" spans="2:13" ht="21" customHeight="1" outlineLevel="1">
      <c r="B2420" s="73"/>
      <c r="C2420" s="481"/>
      <c r="D2420" s="481"/>
      <c r="E2420" s="481"/>
      <c r="F2420" s="481"/>
      <c r="G2420" s="481"/>
      <c r="H2420" s="481"/>
      <c r="I2420" s="481"/>
      <c r="J2420" s="481"/>
      <c r="K2420" s="481"/>
      <c r="L2420" s="73"/>
      <c r="M2420" s="73"/>
    </row>
    <row r="2421" spans="2:13" ht="21" customHeight="1" outlineLevel="1">
      <c r="B2421" s="73"/>
      <c r="C2421" s="481"/>
      <c r="D2421" s="481"/>
      <c r="E2421" s="481"/>
      <c r="F2421" s="481"/>
      <c r="G2421" s="481"/>
      <c r="H2421" s="481"/>
      <c r="I2421" s="481"/>
      <c r="J2421" s="481"/>
      <c r="K2421" s="481"/>
      <c r="L2421" s="73"/>
      <c r="M2421" s="73"/>
    </row>
    <row r="2422" spans="2:13" ht="21" customHeight="1" outlineLevel="1">
      <c r="B2422" s="73"/>
      <c r="C2422" s="134"/>
      <c r="D2422" s="73"/>
      <c r="E2422" s="134"/>
      <c r="F2422" s="73"/>
      <c r="G2422" s="73"/>
      <c r="H2422" s="73"/>
      <c r="I2422" s="135"/>
      <c r="J2422" s="136"/>
      <c r="K2422" s="137"/>
      <c r="L2422" s="73"/>
      <c r="M2422" s="73"/>
    </row>
    <row r="2423" spans="2:13" ht="21" customHeight="1" outlineLevel="1">
      <c r="B2423" s="73"/>
      <c r="C2423" s="133" t="s">
        <v>511</v>
      </c>
      <c r="D2423" s="73"/>
      <c r="E2423" s="134"/>
      <c r="F2423" s="73"/>
      <c r="G2423" s="73"/>
      <c r="H2423" s="73"/>
      <c r="I2423" s="135"/>
      <c r="J2423" s="136"/>
      <c r="K2423" s="137"/>
      <c r="L2423" s="73"/>
      <c r="M2423" s="73"/>
    </row>
    <row r="2424" spans="2:13" ht="21" customHeight="1" outlineLevel="1">
      <c r="B2424" s="73"/>
      <c r="C2424" s="73"/>
      <c r="D2424" s="73"/>
      <c r="E2424" s="83"/>
      <c r="F2424" s="73"/>
      <c r="G2424" s="73"/>
      <c r="H2424" s="73"/>
      <c r="I2424" s="73"/>
      <c r="J2424" s="73"/>
      <c r="K2424" s="73"/>
      <c r="L2424" s="73"/>
      <c r="M2424" s="73"/>
    </row>
    <row r="2425" spans="2:13" ht="21" customHeight="1" outlineLevel="1">
      <c r="B2425" s="73"/>
      <c r="C2425" s="481"/>
      <c r="D2425" s="481"/>
      <c r="E2425" s="481"/>
      <c r="F2425" s="481"/>
      <c r="G2425" s="481"/>
      <c r="H2425" s="481"/>
      <c r="I2425" s="481"/>
      <c r="J2425" s="481"/>
      <c r="K2425" s="481"/>
      <c r="L2425" s="73"/>
      <c r="M2425" s="73"/>
    </row>
    <row r="2426" spans="2:13" ht="21" customHeight="1" outlineLevel="1">
      <c r="B2426" s="73"/>
      <c r="C2426" s="481"/>
      <c r="D2426" s="481"/>
      <c r="E2426" s="481"/>
      <c r="F2426" s="481"/>
      <c r="G2426" s="481"/>
      <c r="H2426" s="481"/>
      <c r="I2426" s="481"/>
      <c r="J2426" s="481"/>
      <c r="K2426" s="481"/>
      <c r="L2426" s="73"/>
      <c r="M2426" s="73"/>
    </row>
    <row r="2427" spans="2:13" ht="21" customHeight="1" outlineLevel="1">
      <c r="B2427" s="73"/>
      <c r="C2427" s="481"/>
      <c r="D2427" s="481"/>
      <c r="E2427" s="481"/>
      <c r="F2427" s="481"/>
      <c r="G2427" s="481"/>
      <c r="H2427" s="481"/>
      <c r="I2427" s="481"/>
      <c r="J2427" s="481"/>
      <c r="K2427" s="481"/>
      <c r="L2427" s="73"/>
      <c r="M2427" s="73"/>
    </row>
    <row r="2428" spans="2:13" ht="21" customHeight="1" outlineLevel="1">
      <c r="B2428" s="73"/>
      <c r="C2428" s="481"/>
      <c r="D2428" s="481"/>
      <c r="E2428" s="481"/>
      <c r="F2428" s="481"/>
      <c r="G2428" s="481"/>
      <c r="H2428" s="481"/>
      <c r="I2428" s="481"/>
      <c r="J2428" s="481"/>
      <c r="K2428" s="481"/>
      <c r="L2428" s="73"/>
      <c r="M2428" s="73"/>
    </row>
    <row r="2429" spans="2:13" ht="21" customHeight="1" outlineLevel="1">
      <c r="B2429" s="73"/>
      <c r="C2429" s="481"/>
      <c r="D2429" s="481"/>
      <c r="E2429" s="481"/>
      <c r="F2429" s="481"/>
      <c r="G2429" s="481"/>
      <c r="H2429" s="481"/>
      <c r="I2429" s="481"/>
      <c r="J2429" s="481"/>
      <c r="K2429" s="481"/>
      <c r="L2429" s="73"/>
      <c r="M2429" s="73"/>
    </row>
    <row r="2430" spans="2:13" ht="21" customHeight="1" outlineLevel="1">
      <c r="B2430" s="73"/>
      <c r="C2430" s="481"/>
      <c r="D2430" s="481"/>
      <c r="E2430" s="481"/>
      <c r="F2430" s="481"/>
      <c r="G2430" s="481"/>
      <c r="H2430" s="481"/>
      <c r="I2430" s="481"/>
      <c r="J2430" s="481"/>
      <c r="K2430" s="481"/>
      <c r="L2430" s="73"/>
      <c r="M2430" s="73"/>
    </row>
    <row r="2431" spans="2:13" ht="21" customHeight="1" outlineLevel="1">
      <c r="B2431" s="73"/>
      <c r="C2431" s="481"/>
      <c r="D2431" s="481"/>
      <c r="E2431" s="481"/>
      <c r="F2431" s="481"/>
      <c r="G2431" s="481"/>
      <c r="H2431" s="481"/>
      <c r="I2431" s="481"/>
      <c r="J2431" s="481"/>
      <c r="K2431" s="481"/>
      <c r="L2431" s="73"/>
      <c r="M2431" s="73"/>
    </row>
    <row r="2432" spans="2:13" ht="21" customHeight="1" outlineLevel="1">
      <c r="B2432" s="73"/>
      <c r="C2432" s="481"/>
      <c r="D2432" s="481"/>
      <c r="E2432" s="481"/>
      <c r="F2432" s="481"/>
      <c r="G2432" s="481"/>
      <c r="H2432" s="481"/>
      <c r="I2432" s="481"/>
      <c r="J2432" s="481"/>
      <c r="K2432" s="481"/>
      <c r="L2432" s="73"/>
      <c r="M2432" s="73"/>
    </row>
    <row r="2433" spans="2:13" ht="21" customHeight="1" outlineLevel="1">
      <c r="B2433" s="73"/>
      <c r="C2433" s="481"/>
      <c r="D2433" s="481"/>
      <c r="E2433" s="481"/>
      <c r="F2433" s="481"/>
      <c r="G2433" s="481"/>
      <c r="H2433" s="481"/>
      <c r="I2433" s="481"/>
      <c r="J2433" s="481"/>
      <c r="K2433" s="481"/>
      <c r="L2433" s="73"/>
      <c r="M2433" s="73"/>
    </row>
    <row r="2434" spans="2:13" ht="21" customHeight="1" outlineLevel="1">
      <c r="B2434" s="73"/>
      <c r="C2434" s="481"/>
      <c r="D2434" s="481"/>
      <c r="E2434" s="481"/>
      <c r="F2434" s="481"/>
      <c r="G2434" s="481"/>
      <c r="H2434" s="481"/>
      <c r="I2434" s="481"/>
      <c r="J2434" s="481"/>
      <c r="K2434" s="481"/>
      <c r="L2434" s="73"/>
      <c r="M2434" s="73"/>
    </row>
    <row r="2435" spans="2:13" ht="21" customHeight="1" outlineLevel="1">
      <c r="B2435" s="73"/>
      <c r="C2435" s="481"/>
      <c r="D2435" s="481"/>
      <c r="E2435" s="481"/>
      <c r="F2435" s="481"/>
      <c r="G2435" s="481"/>
      <c r="H2435" s="481"/>
      <c r="I2435" s="481"/>
      <c r="J2435" s="481"/>
      <c r="K2435" s="481"/>
      <c r="L2435" s="73"/>
      <c r="M2435" s="73"/>
    </row>
    <row r="2436" spans="2:13" ht="21" customHeight="1" outlineLevel="1">
      <c r="B2436" s="73"/>
      <c r="C2436" s="481"/>
      <c r="D2436" s="481"/>
      <c r="E2436" s="481"/>
      <c r="F2436" s="481"/>
      <c r="G2436" s="481"/>
      <c r="H2436" s="481"/>
      <c r="I2436" s="481"/>
      <c r="J2436" s="481"/>
      <c r="K2436" s="481"/>
      <c r="L2436" s="73"/>
      <c r="M2436" s="73"/>
    </row>
    <row r="2437" spans="2:13" ht="21" customHeight="1" outlineLevel="1">
      <c r="B2437" s="73"/>
      <c r="C2437" s="481"/>
      <c r="D2437" s="481"/>
      <c r="E2437" s="481"/>
      <c r="F2437" s="481"/>
      <c r="G2437" s="481"/>
      <c r="H2437" s="481"/>
      <c r="I2437" s="481"/>
      <c r="J2437" s="481"/>
      <c r="K2437" s="481"/>
      <c r="L2437" s="73"/>
      <c r="M2437" s="73"/>
    </row>
    <row r="2438" spans="2:13" ht="21" customHeight="1" outlineLevel="1">
      <c r="B2438" s="73"/>
      <c r="C2438" s="481"/>
      <c r="D2438" s="481"/>
      <c r="E2438" s="481"/>
      <c r="F2438" s="481"/>
      <c r="G2438" s="481"/>
      <c r="H2438" s="481"/>
      <c r="I2438" s="481"/>
      <c r="J2438" s="481"/>
      <c r="K2438" s="481"/>
      <c r="L2438" s="73"/>
      <c r="M2438" s="73"/>
    </row>
    <row r="2439" spans="2:13" ht="21" customHeight="1" outlineLevel="1">
      <c r="B2439" s="73"/>
      <c r="C2439" s="481"/>
      <c r="D2439" s="481"/>
      <c r="E2439" s="481"/>
      <c r="F2439" s="481"/>
      <c r="G2439" s="481"/>
      <c r="H2439" s="481"/>
      <c r="I2439" s="481"/>
      <c r="J2439" s="481"/>
      <c r="K2439" s="481"/>
      <c r="L2439" s="73"/>
      <c r="M2439" s="73"/>
    </row>
    <row r="2440" spans="2:13" ht="21" customHeight="1" outlineLevel="1">
      <c r="B2440" s="73"/>
      <c r="C2440" s="481"/>
      <c r="D2440" s="481"/>
      <c r="E2440" s="481"/>
      <c r="F2440" s="481"/>
      <c r="G2440" s="481"/>
      <c r="H2440" s="481"/>
      <c r="I2440" s="481"/>
      <c r="J2440" s="481"/>
      <c r="K2440" s="481"/>
      <c r="L2440" s="73"/>
      <c r="M2440" s="73"/>
    </row>
    <row r="2441" spans="2:13" ht="21" customHeight="1" outlineLevel="1">
      <c r="B2441" s="73"/>
      <c r="C2441" s="481"/>
      <c r="D2441" s="481"/>
      <c r="E2441" s="481"/>
      <c r="F2441" s="481"/>
      <c r="G2441" s="481"/>
      <c r="H2441" s="481"/>
      <c r="I2441" s="481"/>
      <c r="J2441" s="481"/>
      <c r="K2441" s="481"/>
      <c r="L2441" s="73"/>
      <c r="M2441" s="73"/>
    </row>
    <row r="2442" spans="2:13" ht="21" customHeight="1" outlineLevel="1">
      <c r="B2442" s="73"/>
      <c r="C2442" s="481"/>
      <c r="D2442" s="481"/>
      <c r="E2442" s="481"/>
      <c r="F2442" s="481"/>
      <c r="G2442" s="481"/>
      <c r="H2442" s="481"/>
      <c r="I2442" s="481"/>
      <c r="J2442" s="481"/>
      <c r="K2442" s="481"/>
      <c r="L2442" s="73"/>
      <c r="M2442" s="73"/>
    </row>
    <row r="2443" spans="2:13" ht="21" customHeight="1" outlineLevel="1">
      <c r="B2443" s="73"/>
      <c r="C2443" s="134"/>
      <c r="D2443" s="73"/>
      <c r="E2443" s="134"/>
      <c r="F2443" s="73"/>
      <c r="G2443" s="73"/>
      <c r="H2443" s="73"/>
      <c r="I2443" s="135"/>
      <c r="J2443" s="136"/>
      <c r="K2443" s="137"/>
      <c r="L2443" s="73"/>
      <c r="M2443" s="73"/>
    </row>
    <row r="2444" spans="2:13" ht="20.25" customHeight="1">
      <c r="B2444" s="73"/>
      <c r="C2444" s="134"/>
      <c r="D2444" s="73"/>
      <c r="E2444" s="134"/>
      <c r="F2444" s="73"/>
      <c r="G2444" s="73"/>
      <c r="H2444" s="73"/>
      <c r="I2444" s="135"/>
      <c r="J2444" s="136"/>
      <c r="K2444" s="137"/>
      <c r="L2444" s="73"/>
      <c r="M2444" s="73"/>
    </row>
    <row r="2445" spans="2:13" ht="24" customHeight="1">
      <c r="B2445" s="73"/>
      <c r="C2445" s="84" t="s">
        <v>154</v>
      </c>
      <c r="D2445" s="81"/>
      <c r="E2445" s="84" t="s">
        <v>155</v>
      </c>
      <c r="F2445" s="73"/>
      <c r="G2445" s="85" t="s">
        <v>430</v>
      </c>
      <c r="H2445" s="73"/>
      <c r="J2445" s="73"/>
      <c r="K2445" s="73"/>
      <c r="L2445" s="73"/>
      <c r="M2445" s="73"/>
    </row>
    <row r="2446" spans="2:13" ht="21" customHeight="1" outlineLevel="1">
      <c r="B2446" s="73"/>
      <c r="C2446" s="83"/>
      <c r="D2446" s="73"/>
      <c r="E2446" s="83"/>
      <c r="F2446" s="73"/>
      <c r="G2446" s="73"/>
      <c r="H2446" s="73"/>
      <c r="I2446" s="73"/>
      <c r="J2446" s="73"/>
      <c r="K2446" s="73"/>
      <c r="L2446" s="73"/>
      <c r="M2446" s="73"/>
    </row>
    <row r="2447" spans="2:13" ht="21.75" customHeight="1" outlineLevel="1">
      <c r="B2447" s="73"/>
      <c r="C2447" s="86" t="s">
        <v>431</v>
      </c>
      <c r="D2447" s="73"/>
      <c r="E2447" s="87"/>
      <c r="F2447" s="73"/>
      <c r="G2447" s="73"/>
      <c r="H2447" s="73"/>
      <c r="I2447" s="73"/>
      <c r="J2447" s="73"/>
      <c r="K2447" s="73"/>
      <c r="L2447" s="73"/>
      <c r="M2447" s="73"/>
    </row>
    <row r="2448" spans="2:13" ht="21" customHeight="1" outlineLevel="1">
      <c r="B2448" s="73"/>
      <c r="C2448" s="88"/>
      <c r="D2448" s="73"/>
      <c r="E2448" s="87"/>
      <c r="F2448" s="73"/>
      <c r="G2448" s="73"/>
      <c r="H2448" s="73"/>
      <c r="I2448" s="73"/>
      <c r="J2448" s="73"/>
      <c r="K2448" s="73"/>
      <c r="L2448" s="73"/>
      <c r="M2448" s="73"/>
    </row>
    <row r="2449" spans="2:13" ht="21" customHeight="1" outlineLevel="1">
      <c r="B2449" s="73"/>
      <c r="C2449" s="89"/>
      <c r="D2449" s="73"/>
      <c r="E2449" s="89"/>
      <c r="F2449" s="73"/>
      <c r="G2449" s="73"/>
      <c r="H2449" s="73"/>
      <c r="I2449" s="73"/>
      <c r="J2449" s="73"/>
      <c r="K2449" s="73"/>
      <c r="L2449" s="73"/>
      <c r="M2449" s="73"/>
    </row>
    <row r="2450" spans="2:13" outlineLevel="1">
      <c r="B2450" s="73"/>
      <c r="C2450" s="90" t="s">
        <v>36</v>
      </c>
      <c r="D2450" s="89"/>
      <c r="E2450" s="90" t="s">
        <v>432</v>
      </c>
      <c r="F2450" s="89"/>
      <c r="G2450" s="91" t="s">
        <v>433</v>
      </c>
      <c r="H2450" s="73"/>
      <c r="I2450" s="90" t="s">
        <v>434</v>
      </c>
      <c r="J2450" s="73"/>
      <c r="K2450" s="73"/>
      <c r="L2450" s="89"/>
      <c r="M2450" s="73"/>
    </row>
    <row r="2451" spans="2:13" ht="36.75" customHeight="1" outlineLevel="1">
      <c r="B2451" s="73"/>
      <c r="C2451" s="92" t="s">
        <v>556</v>
      </c>
      <c r="D2451" s="73"/>
      <c r="E2451" s="93" t="s">
        <v>596</v>
      </c>
      <c r="F2451" s="73"/>
      <c r="G2451" s="94" t="s">
        <v>597</v>
      </c>
      <c r="H2451" s="73"/>
      <c r="I2451" s="92" t="s">
        <v>542</v>
      </c>
      <c r="J2451" s="73"/>
      <c r="K2451" s="73"/>
      <c r="L2451" s="73"/>
      <c r="M2451" s="73"/>
    </row>
    <row r="2452" spans="2:13" ht="21" customHeight="1" outlineLevel="1">
      <c r="B2452" s="73"/>
      <c r="C2452" s="89"/>
      <c r="D2452" s="73"/>
      <c r="E2452" s="73"/>
      <c r="F2452" s="73"/>
      <c r="G2452" s="73"/>
      <c r="H2452" s="73"/>
      <c r="I2452" s="73"/>
      <c r="J2452" s="73"/>
      <c r="K2452" s="73"/>
      <c r="L2452" s="73"/>
      <c r="M2452" s="73"/>
    </row>
    <row r="2453" spans="2:13" ht="36" outlineLevel="1">
      <c r="B2453" s="73"/>
      <c r="C2453" s="95" t="s">
        <v>439</v>
      </c>
      <c r="D2453" s="89"/>
      <c r="E2453" s="95" t="s">
        <v>440</v>
      </c>
      <c r="F2453" s="89"/>
      <c r="G2453" s="95" t="s">
        <v>441</v>
      </c>
      <c r="H2453" s="73"/>
      <c r="I2453" s="95" t="s">
        <v>442</v>
      </c>
      <c r="J2453" s="89"/>
      <c r="K2453" s="73"/>
      <c r="L2453" s="73"/>
      <c r="M2453" s="73"/>
    </row>
    <row r="2454" spans="2:13" ht="36.75" customHeight="1" outlineLevel="1">
      <c r="B2454" s="73"/>
      <c r="C2454" s="94" t="s">
        <v>559</v>
      </c>
      <c r="D2454" s="89"/>
      <c r="E2454" s="94" t="s">
        <v>559</v>
      </c>
      <c r="F2454" s="89"/>
      <c r="G2454" s="94" t="s">
        <v>598</v>
      </c>
      <c r="H2454" s="73"/>
      <c r="I2454" s="150" t="s">
        <v>599</v>
      </c>
      <c r="J2454" s="89"/>
      <c r="K2454" s="73"/>
      <c r="L2454" s="73"/>
      <c r="M2454" s="73"/>
    </row>
    <row r="2455" spans="2:13" ht="21" customHeight="1" outlineLevel="1">
      <c r="B2455" s="73"/>
      <c r="C2455" s="89"/>
      <c r="D2455" s="89"/>
      <c r="E2455" s="89"/>
      <c r="F2455" s="89"/>
      <c r="G2455" s="73"/>
      <c r="H2455" s="73"/>
      <c r="I2455" s="73"/>
      <c r="J2455" s="89"/>
      <c r="K2455" s="73"/>
      <c r="L2455" s="73"/>
      <c r="M2455" s="73"/>
    </row>
    <row r="2456" spans="2:13" ht="21.75" customHeight="1" outlineLevel="1">
      <c r="B2456" s="73"/>
      <c r="C2456" s="86" t="s">
        <v>445</v>
      </c>
      <c r="D2456" s="73"/>
      <c r="E2456" s="98"/>
      <c r="F2456" s="99"/>
      <c r="G2456" s="99"/>
      <c r="H2456" s="99"/>
      <c r="I2456" s="99"/>
      <c r="J2456" s="99"/>
      <c r="K2456" s="99"/>
      <c r="L2456" s="73"/>
      <c r="M2456" s="73"/>
    </row>
    <row r="2457" spans="2:13" ht="21" customHeight="1" outlineLevel="1">
      <c r="B2457" s="73"/>
      <c r="C2457" s="73"/>
      <c r="D2457" s="73"/>
      <c r="E2457" s="100"/>
      <c r="F2457" s="101"/>
      <c r="G2457" s="100"/>
      <c r="H2457" s="101"/>
      <c r="I2457" s="100"/>
      <c r="J2457" s="102"/>
      <c r="K2457" s="100"/>
      <c r="L2457" s="73"/>
      <c r="M2457" s="73"/>
    </row>
    <row r="2458" spans="2:13" ht="21" customHeight="1" outlineLevel="1">
      <c r="B2458" s="73"/>
      <c r="C2458" s="73"/>
      <c r="D2458" s="73"/>
      <c r="E2458" s="100">
        <v>2024</v>
      </c>
      <c r="F2458" s="101"/>
      <c r="G2458" s="100">
        <v>2025</v>
      </c>
      <c r="H2458" s="101"/>
      <c r="I2458" s="100">
        <v>2026</v>
      </c>
      <c r="J2458" s="102"/>
      <c r="K2458" s="100" t="s">
        <v>446</v>
      </c>
      <c r="L2458" s="73"/>
      <c r="M2458" s="73"/>
    </row>
    <row r="2459" spans="2:13" outlineLevel="1">
      <c r="B2459" s="73"/>
      <c r="C2459" s="95" t="s">
        <v>447</v>
      </c>
      <c r="D2459" s="103"/>
      <c r="E2459" s="104">
        <f>E2460+E2461</f>
        <v>0</v>
      </c>
      <c r="F2459" s="103"/>
      <c r="G2459" s="104">
        <f>G2460+G2461</f>
        <v>0</v>
      </c>
      <c r="H2459" s="73"/>
      <c r="I2459" s="104">
        <f>I2460+I2461</f>
        <v>0</v>
      </c>
      <c r="J2459" s="103"/>
      <c r="K2459" s="104">
        <f>K2460+K2461</f>
        <v>0</v>
      </c>
      <c r="L2459" s="103"/>
      <c r="M2459" s="73"/>
    </row>
    <row r="2460" spans="2:13" ht="21" customHeight="1" outlineLevel="1">
      <c r="B2460" s="73"/>
      <c r="C2460" s="90" t="s">
        <v>448</v>
      </c>
      <c r="D2460" s="103"/>
      <c r="E2460" s="105">
        <v>0</v>
      </c>
      <c r="F2460" s="106"/>
      <c r="G2460" s="105">
        <v>0</v>
      </c>
      <c r="H2460" s="73"/>
      <c r="I2460" s="105">
        <v>0</v>
      </c>
      <c r="J2460" s="103"/>
      <c r="K2460" s="107">
        <f>E2460+G2460+I2460</f>
        <v>0</v>
      </c>
      <c r="L2460" s="103"/>
      <c r="M2460" s="73"/>
    </row>
    <row r="2461" spans="2:13" ht="21.75" customHeight="1" outlineLevel="1">
      <c r="B2461" s="73"/>
      <c r="C2461" s="90" t="s">
        <v>449</v>
      </c>
      <c r="D2461" s="103"/>
      <c r="E2461" s="105">
        <v>0</v>
      </c>
      <c r="F2461" s="106"/>
      <c r="G2461" s="105">
        <v>0</v>
      </c>
      <c r="H2461" s="73"/>
      <c r="I2461" s="105">
        <v>0</v>
      </c>
      <c r="J2461" s="103"/>
      <c r="K2461" s="107">
        <f>E2461+G2461+I2461</f>
        <v>0</v>
      </c>
      <c r="L2461" s="103"/>
      <c r="M2461" s="73"/>
    </row>
    <row r="2462" spans="2:13" outlineLevel="1">
      <c r="B2462" s="73"/>
      <c r="C2462" s="95" t="s">
        <v>450</v>
      </c>
      <c r="D2462" s="103"/>
      <c r="E2462" s="104">
        <f>E2463+E2464</f>
        <v>0</v>
      </c>
      <c r="F2462" s="103"/>
      <c r="G2462" s="104">
        <f>G2463+G2464</f>
        <v>0</v>
      </c>
      <c r="H2462" s="73"/>
      <c r="I2462" s="104">
        <f>I2463+I2464</f>
        <v>0</v>
      </c>
      <c r="J2462" s="103"/>
      <c r="K2462" s="104">
        <f>K2463+K2464</f>
        <v>0</v>
      </c>
      <c r="L2462" s="103"/>
      <c r="M2462" s="73"/>
    </row>
    <row r="2463" spans="2:13" ht="21" customHeight="1" outlineLevel="1">
      <c r="B2463" s="73"/>
      <c r="C2463" s="90" t="s">
        <v>451</v>
      </c>
      <c r="D2463" s="103"/>
      <c r="E2463" s="105">
        <v>0</v>
      </c>
      <c r="F2463" s="106"/>
      <c r="G2463" s="105">
        <v>0</v>
      </c>
      <c r="H2463" s="73"/>
      <c r="I2463" s="105">
        <v>0</v>
      </c>
      <c r="J2463" s="103"/>
      <c r="K2463" s="107">
        <f>E2463+G2463+I2463</f>
        <v>0</v>
      </c>
      <c r="L2463" s="103"/>
      <c r="M2463" s="73"/>
    </row>
    <row r="2464" spans="2:13" ht="21" customHeight="1" outlineLevel="1">
      <c r="B2464" s="73"/>
      <c r="C2464" s="90" t="s">
        <v>452</v>
      </c>
      <c r="D2464" s="103"/>
      <c r="E2464" s="105">
        <v>0</v>
      </c>
      <c r="F2464" s="106"/>
      <c r="G2464" s="105">
        <v>0</v>
      </c>
      <c r="H2464" s="73"/>
      <c r="I2464" s="105">
        <v>0</v>
      </c>
      <c r="J2464" s="103"/>
      <c r="K2464" s="107">
        <f>E2464+G2464+I2464</f>
        <v>0</v>
      </c>
      <c r="L2464" s="103"/>
      <c r="M2464" s="73"/>
    </row>
    <row r="2465" spans="2:13" ht="21" customHeight="1" outlineLevel="1">
      <c r="B2465" s="73"/>
      <c r="C2465" s="95" t="s">
        <v>453</v>
      </c>
      <c r="D2465" s="103"/>
      <c r="E2465" s="104">
        <f>E2466+E2467</f>
        <v>0</v>
      </c>
      <c r="F2465" s="103"/>
      <c r="G2465" s="104">
        <f>G2466+G2467</f>
        <v>0</v>
      </c>
      <c r="H2465" s="73"/>
      <c r="I2465" s="104">
        <f>I2466+I2467</f>
        <v>0</v>
      </c>
      <c r="J2465" s="103"/>
      <c r="K2465" s="104">
        <f>K2466+K2467</f>
        <v>0</v>
      </c>
      <c r="L2465" s="103"/>
      <c r="M2465" s="73"/>
    </row>
    <row r="2466" spans="2:13" ht="21" customHeight="1" outlineLevel="1">
      <c r="B2466" s="73"/>
      <c r="C2466" s="90" t="s">
        <v>454</v>
      </c>
      <c r="D2466" s="103"/>
      <c r="E2466" s="105">
        <v>0</v>
      </c>
      <c r="F2466" s="106"/>
      <c r="G2466" s="105">
        <v>0</v>
      </c>
      <c r="H2466" s="73"/>
      <c r="I2466" s="105">
        <v>0</v>
      </c>
      <c r="J2466" s="103"/>
      <c r="K2466" s="107">
        <f>E2466+G2466+I2466</f>
        <v>0</v>
      </c>
      <c r="L2466" s="103"/>
      <c r="M2466" s="73"/>
    </row>
    <row r="2467" spans="2:13" ht="21" customHeight="1" outlineLevel="1">
      <c r="B2467" s="73"/>
      <c r="C2467" s="90" t="s">
        <v>455</v>
      </c>
      <c r="D2467" s="103"/>
      <c r="E2467" s="105">
        <v>0</v>
      </c>
      <c r="F2467" s="106"/>
      <c r="G2467" s="105">
        <v>0</v>
      </c>
      <c r="H2467" s="73"/>
      <c r="I2467" s="105">
        <v>0</v>
      </c>
      <c r="J2467" s="103"/>
      <c r="K2467" s="107">
        <f>E2467+G2467+I2467</f>
        <v>0</v>
      </c>
      <c r="L2467" s="103"/>
      <c r="M2467" s="73"/>
    </row>
    <row r="2468" spans="2:13" ht="21" customHeight="1" outlineLevel="1">
      <c r="B2468" s="73"/>
      <c r="C2468" s="95" t="s">
        <v>456</v>
      </c>
      <c r="D2468" s="103"/>
      <c r="E2468" s="104">
        <f>E2469+E2470</f>
        <v>0</v>
      </c>
      <c r="F2468" s="103"/>
      <c r="G2468" s="104">
        <f>G2469+G2470</f>
        <v>0</v>
      </c>
      <c r="H2468" s="73"/>
      <c r="I2468" s="104">
        <f>I2469+I2470</f>
        <v>0</v>
      </c>
      <c r="J2468" s="103"/>
      <c r="K2468" s="104">
        <f>K2469+K2470</f>
        <v>0</v>
      </c>
      <c r="L2468" s="103"/>
      <c r="M2468" s="73"/>
    </row>
    <row r="2469" spans="2:13" ht="21" customHeight="1" outlineLevel="1">
      <c r="B2469" s="73"/>
      <c r="C2469" s="90" t="s">
        <v>457</v>
      </c>
      <c r="D2469" s="103"/>
      <c r="E2469" s="105">
        <v>0</v>
      </c>
      <c r="F2469" s="106"/>
      <c r="G2469" s="105">
        <v>0</v>
      </c>
      <c r="H2469" s="73"/>
      <c r="I2469" s="105">
        <v>0</v>
      </c>
      <c r="J2469" s="103"/>
      <c r="K2469" s="107">
        <f>E2469+G2469+I2469</f>
        <v>0</v>
      </c>
      <c r="L2469" s="103"/>
      <c r="M2469" s="73"/>
    </row>
    <row r="2470" spans="2:13" ht="21" customHeight="1" outlineLevel="1">
      <c r="B2470" s="73"/>
      <c r="C2470" s="90" t="s">
        <v>458</v>
      </c>
      <c r="D2470" s="103"/>
      <c r="E2470" s="105">
        <v>0</v>
      </c>
      <c r="F2470" s="106"/>
      <c r="G2470" s="105">
        <v>0</v>
      </c>
      <c r="H2470" s="73"/>
      <c r="I2470" s="105">
        <v>0</v>
      </c>
      <c r="J2470" s="103"/>
      <c r="K2470" s="107">
        <f>E2470+G2470+I2470</f>
        <v>0</v>
      </c>
      <c r="L2470" s="103"/>
      <c r="M2470" s="73"/>
    </row>
    <row r="2471" spans="2:13" ht="21" customHeight="1" outlineLevel="1">
      <c r="B2471" s="73"/>
      <c r="C2471" s="90" t="s">
        <v>459</v>
      </c>
      <c r="D2471" s="103"/>
      <c r="E2471" s="108" t="s">
        <v>600</v>
      </c>
      <c r="F2471" s="103"/>
      <c r="G2471" s="108" t="s">
        <v>600</v>
      </c>
      <c r="H2471" s="73"/>
      <c r="I2471" s="108" t="s">
        <v>600</v>
      </c>
      <c r="J2471" s="103"/>
      <c r="K2471" s="108" t="e">
        <f>E2471+G2471+I2471</f>
        <v>#VALUE!</v>
      </c>
      <c r="L2471" s="103"/>
      <c r="M2471" s="73"/>
    </row>
    <row r="2472" spans="2:13" ht="21" customHeight="1" outlineLevel="1">
      <c r="B2472" s="73"/>
      <c r="C2472" s="109"/>
      <c r="D2472" s="103"/>
      <c r="E2472" s="109"/>
      <c r="F2472" s="109"/>
      <c r="G2472" s="109"/>
      <c r="H2472" s="109"/>
      <c r="I2472" s="109"/>
      <c r="J2472" s="109"/>
      <c r="K2472" s="109"/>
      <c r="L2472" s="103"/>
      <c r="M2472" s="73"/>
    </row>
    <row r="2473" spans="2:13" ht="21" customHeight="1" outlineLevel="1">
      <c r="B2473" s="73"/>
      <c r="C2473" s="103"/>
      <c r="D2473" s="89"/>
      <c r="E2473" s="103"/>
      <c r="F2473" s="89"/>
      <c r="G2473" s="73"/>
      <c r="H2473" s="73"/>
      <c r="I2473" s="73"/>
      <c r="J2473" s="89"/>
      <c r="K2473" s="73"/>
      <c r="L2473" s="89"/>
      <c r="M2473" s="73"/>
    </row>
    <row r="2474" spans="2:13" ht="21" customHeight="1" outlineLevel="1">
      <c r="B2474" s="73"/>
      <c r="C2474" s="86" t="s">
        <v>460</v>
      </c>
      <c r="D2474" s="73"/>
      <c r="E2474" s="99"/>
      <c r="F2474" s="99"/>
      <c r="G2474" s="99"/>
      <c r="H2474" s="99"/>
      <c r="I2474" s="99"/>
      <c r="J2474" s="99"/>
      <c r="K2474" s="99"/>
      <c r="L2474" s="89"/>
      <c r="M2474" s="73"/>
    </row>
    <row r="2475" spans="2:13" ht="21" customHeight="1" outlineLevel="1">
      <c r="B2475" s="73"/>
      <c r="C2475" s="73"/>
      <c r="D2475" s="73"/>
      <c r="E2475" s="100"/>
      <c r="F2475" s="101"/>
      <c r="G2475" s="100"/>
      <c r="H2475" s="101"/>
      <c r="I2475" s="100"/>
      <c r="J2475" s="102"/>
      <c r="K2475" s="100"/>
      <c r="L2475" s="89"/>
      <c r="M2475" s="73"/>
    </row>
    <row r="2476" spans="2:13" ht="21" customHeight="1" outlineLevel="1">
      <c r="B2476" s="73"/>
      <c r="C2476" s="73"/>
      <c r="D2476" s="73"/>
      <c r="E2476" s="100">
        <v>2024</v>
      </c>
      <c r="F2476" s="101"/>
      <c r="G2476" s="100">
        <v>2025</v>
      </c>
      <c r="H2476" s="101"/>
      <c r="I2476" s="100">
        <v>2026</v>
      </c>
      <c r="J2476" s="102"/>
      <c r="K2476" s="100" t="s">
        <v>407</v>
      </c>
      <c r="L2476" s="89"/>
      <c r="M2476" s="73"/>
    </row>
    <row r="2477" spans="2:13" ht="21" customHeight="1" outlineLevel="1">
      <c r="B2477" s="73"/>
      <c r="C2477" s="95" t="s">
        <v>461</v>
      </c>
      <c r="D2477" s="103"/>
      <c r="E2477" s="110">
        <v>0</v>
      </c>
      <c r="F2477" s="111"/>
      <c r="G2477" s="110">
        <v>0</v>
      </c>
      <c r="H2477" s="112"/>
      <c r="I2477" s="110">
        <v>0</v>
      </c>
      <c r="J2477" s="111"/>
      <c r="K2477" s="113">
        <f t="shared" ref="K2477:K2495" si="38">E2477+G2477+I2477</f>
        <v>0</v>
      </c>
      <c r="L2477" s="89"/>
      <c r="M2477" s="73"/>
    </row>
    <row r="2478" spans="2:13" ht="21" customHeight="1" outlineLevel="1">
      <c r="B2478" s="73"/>
      <c r="C2478" s="90" t="s">
        <v>462</v>
      </c>
      <c r="D2478" s="103"/>
      <c r="E2478" s="110">
        <v>22118.400000000001</v>
      </c>
      <c r="F2478" s="114"/>
      <c r="G2478" s="110">
        <v>22118.400000000001</v>
      </c>
      <c r="H2478" s="112"/>
      <c r="I2478" s="110">
        <v>22118.400000000001</v>
      </c>
      <c r="J2478" s="111"/>
      <c r="K2478" s="113">
        <f t="shared" si="38"/>
        <v>66355.200000000012</v>
      </c>
      <c r="L2478" s="89"/>
      <c r="M2478" s="73"/>
    </row>
    <row r="2479" spans="2:13" ht="21" customHeight="1" outlineLevel="1">
      <c r="B2479" s="73"/>
      <c r="C2479" s="90" t="s">
        <v>463</v>
      </c>
      <c r="D2479" s="103"/>
      <c r="E2479" s="110">
        <v>0</v>
      </c>
      <c r="F2479" s="111"/>
      <c r="G2479" s="110">
        <v>0</v>
      </c>
      <c r="H2479" s="112"/>
      <c r="I2479" s="110">
        <v>0</v>
      </c>
      <c r="J2479" s="111"/>
      <c r="K2479" s="113">
        <f t="shared" si="38"/>
        <v>0</v>
      </c>
      <c r="L2479" s="89"/>
      <c r="M2479" s="73"/>
    </row>
    <row r="2480" spans="2:13" ht="21.75" customHeight="1" outlineLevel="1">
      <c r="B2480" s="73"/>
      <c r="C2480" s="90" t="s">
        <v>464</v>
      </c>
      <c r="D2480" s="103"/>
      <c r="E2480" s="110">
        <v>0</v>
      </c>
      <c r="F2480" s="114"/>
      <c r="G2480" s="110">
        <v>0</v>
      </c>
      <c r="H2480" s="112"/>
      <c r="I2480" s="110">
        <v>0</v>
      </c>
      <c r="J2480" s="111"/>
      <c r="K2480" s="113">
        <f t="shared" si="38"/>
        <v>0</v>
      </c>
      <c r="L2480" s="73"/>
      <c r="M2480" s="73"/>
    </row>
    <row r="2481" spans="2:13" ht="21.75" customHeight="1" outlineLevel="1">
      <c r="B2481" s="73"/>
      <c r="C2481" s="90" t="s">
        <v>465</v>
      </c>
      <c r="D2481" s="103"/>
      <c r="E2481" s="110">
        <v>11000</v>
      </c>
      <c r="F2481" s="114"/>
      <c r="G2481" s="110">
        <v>11000</v>
      </c>
      <c r="H2481" s="112"/>
      <c r="I2481" s="110">
        <v>11000</v>
      </c>
      <c r="J2481" s="111"/>
      <c r="K2481" s="113">
        <f t="shared" si="38"/>
        <v>33000</v>
      </c>
      <c r="L2481" s="73"/>
      <c r="M2481" s="73"/>
    </row>
    <row r="2482" spans="2:13" ht="21" customHeight="1" outlineLevel="1">
      <c r="B2482" s="73"/>
      <c r="C2482" s="90" t="s">
        <v>466</v>
      </c>
      <c r="D2482" s="103"/>
      <c r="E2482" s="110">
        <v>0</v>
      </c>
      <c r="F2482" s="111"/>
      <c r="G2482" s="110">
        <v>0</v>
      </c>
      <c r="H2482" s="112"/>
      <c r="I2482" s="110">
        <v>0</v>
      </c>
      <c r="J2482" s="111"/>
      <c r="K2482" s="113">
        <f t="shared" si="38"/>
        <v>0</v>
      </c>
      <c r="L2482" s="73"/>
      <c r="M2482" s="73"/>
    </row>
    <row r="2483" spans="2:13" ht="21.75" customHeight="1" outlineLevel="1">
      <c r="B2483" s="73"/>
      <c r="C2483" s="90" t="s">
        <v>467</v>
      </c>
      <c r="D2483" s="103"/>
      <c r="E2483" s="110">
        <v>0</v>
      </c>
      <c r="F2483" s="114"/>
      <c r="G2483" s="110">
        <v>0</v>
      </c>
      <c r="H2483" s="112"/>
      <c r="I2483" s="110">
        <v>0</v>
      </c>
      <c r="J2483" s="111"/>
      <c r="K2483" s="113">
        <f t="shared" si="38"/>
        <v>0</v>
      </c>
      <c r="L2483" s="73"/>
      <c r="M2483" s="73"/>
    </row>
    <row r="2484" spans="2:13" ht="21.75" customHeight="1" outlineLevel="1">
      <c r="B2484" s="73"/>
      <c r="C2484" s="90" t="s">
        <v>468</v>
      </c>
      <c r="D2484" s="103"/>
      <c r="E2484" s="110">
        <v>0</v>
      </c>
      <c r="F2484" s="114"/>
      <c r="G2484" s="110">
        <v>0</v>
      </c>
      <c r="H2484" s="112"/>
      <c r="I2484" s="110">
        <v>0</v>
      </c>
      <c r="J2484" s="111"/>
      <c r="K2484" s="113">
        <f t="shared" si="38"/>
        <v>0</v>
      </c>
      <c r="L2484" s="73"/>
      <c r="M2484" s="73"/>
    </row>
    <row r="2485" spans="2:13" ht="21.75" customHeight="1" outlineLevel="1">
      <c r="B2485" s="73"/>
      <c r="C2485" s="90" t="s">
        <v>469</v>
      </c>
      <c r="D2485" s="103"/>
      <c r="E2485" s="110">
        <v>0</v>
      </c>
      <c r="F2485" s="114"/>
      <c r="G2485" s="110">
        <v>0</v>
      </c>
      <c r="H2485" s="112"/>
      <c r="I2485" s="110">
        <v>0</v>
      </c>
      <c r="J2485" s="111"/>
      <c r="K2485" s="113">
        <f t="shared" si="38"/>
        <v>0</v>
      </c>
      <c r="L2485" s="73"/>
      <c r="M2485" s="73"/>
    </row>
    <row r="2486" spans="2:13" ht="21" customHeight="1" outlineLevel="1">
      <c r="B2486" s="73"/>
      <c r="C2486" s="115" t="s">
        <v>470</v>
      </c>
      <c r="D2486" s="103"/>
      <c r="E2486" s="110">
        <v>0</v>
      </c>
      <c r="F2486" s="114"/>
      <c r="G2486" s="110">
        <v>0</v>
      </c>
      <c r="H2486" s="112"/>
      <c r="I2486" s="110">
        <v>0</v>
      </c>
      <c r="J2486" s="111"/>
      <c r="K2486" s="113">
        <f t="shared" si="38"/>
        <v>0</v>
      </c>
      <c r="L2486" s="116"/>
      <c r="M2486" s="73"/>
    </row>
    <row r="2487" spans="2:13" ht="21" customHeight="1" outlineLevel="1">
      <c r="B2487" s="73"/>
      <c r="C2487" s="115" t="s">
        <v>471</v>
      </c>
      <c r="D2487" s="103"/>
      <c r="E2487" s="110">
        <v>0</v>
      </c>
      <c r="F2487" s="114"/>
      <c r="G2487" s="110">
        <v>0</v>
      </c>
      <c r="H2487" s="112"/>
      <c r="I2487" s="110">
        <v>0</v>
      </c>
      <c r="J2487" s="111"/>
      <c r="K2487" s="113">
        <f t="shared" si="38"/>
        <v>0</v>
      </c>
      <c r="L2487" s="116"/>
      <c r="M2487" s="73"/>
    </row>
    <row r="2488" spans="2:13" ht="21" customHeight="1" outlineLevel="1">
      <c r="B2488" s="73"/>
      <c r="C2488" s="115" t="s">
        <v>472</v>
      </c>
      <c r="D2488" s="103"/>
      <c r="E2488" s="110">
        <v>0</v>
      </c>
      <c r="F2488" s="114"/>
      <c r="G2488" s="110">
        <v>0</v>
      </c>
      <c r="H2488" s="112"/>
      <c r="I2488" s="110">
        <v>0</v>
      </c>
      <c r="J2488" s="111"/>
      <c r="K2488" s="113">
        <f t="shared" si="38"/>
        <v>0</v>
      </c>
      <c r="L2488" s="116"/>
      <c r="M2488" s="73"/>
    </row>
    <row r="2489" spans="2:13" ht="21" customHeight="1" outlineLevel="1">
      <c r="B2489" s="73"/>
      <c r="C2489" s="115" t="s">
        <v>473</v>
      </c>
      <c r="D2489" s="103"/>
      <c r="E2489" s="110">
        <v>0</v>
      </c>
      <c r="F2489" s="114"/>
      <c r="G2489" s="110">
        <v>0</v>
      </c>
      <c r="H2489" s="112"/>
      <c r="I2489" s="110">
        <v>0</v>
      </c>
      <c r="J2489" s="111"/>
      <c r="K2489" s="113">
        <f t="shared" si="38"/>
        <v>0</v>
      </c>
      <c r="L2489" s="116"/>
      <c r="M2489" s="73"/>
    </row>
    <row r="2490" spans="2:13" ht="21" customHeight="1" outlineLevel="1">
      <c r="B2490" s="73"/>
      <c r="C2490" s="115" t="s">
        <v>474</v>
      </c>
      <c r="D2490" s="103"/>
      <c r="E2490" s="110">
        <v>0</v>
      </c>
      <c r="F2490" s="114"/>
      <c r="G2490" s="110">
        <v>0</v>
      </c>
      <c r="H2490" s="112"/>
      <c r="I2490" s="110">
        <v>0</v>
      </c>
      <c r="J2490" s="111"/>
      <c r="K2490" s="113">
        <f t="shared" si="38"/>
        <v>0</v>
      </c>
      <c r="L2490" s="116"/>
      <c r="M2490" s="73"/>
    </row>
    <row r="2491" spans="2:13" ht="21" customHeight="1" outlineLevel="1">
      <c r="B2491" s="73"/>
      <c r="C2491" s="115" t="s">
        <v>475</v>
      </c>
      <c r="D2491" s="103"/>
      <c r="E2491" s="110">
        <v>0</v>
      </c>
      <c r="F2491" s="114"/>
      <c r="G2491" s="110">
        <v>0</v>
      </c>
      <c r="H2491" s="112"/>
      <c r="I2491" s="110">
        <v>0</v>
      </c>
      <c r="J2491" s="111"/>
      <c r="K2491" s="113">
        <f t="shared" si="38"/>
        <v>0</v>
      </c>
      <c r="L2491" s="116"/>
      <c r="M2491" s="73"/>
    </row>
    <row r="2492" spans="2:13" ht="21" customHeight="1" outlineLevel="1">
      <c r="B2492" s="73"/>
      <c r="C2492" s="115" t="s">
        <v>476</v>
      </c>
      <c r="D2492" s="103"/>
      <c r="E2492" s="110">
        <v>0</v>
      </c>
      <c r="F2492" s="114"/>
      <c r="G2492" s="110">
        <v>0</v>
      </c>
      <c r="H2492" s="112"/>
      <c r="I2492" s="110">
        <v>0</v>
      </c>
      <c r="J2492" s="111"/>
      <c r="K2492" s="113">
        <f t="shared" si="38"/>
        <v>0</v>
      </c>
      <c r="L2492" s="116"/>
      <c r="M2492" s="73"/>
    </row>
    <row r="2493" spans="2:13" ht="21" customHeight="1" outlineLevel="1">
      <c r="B2493" s="73"/>
      <c r="C2493" s="115" t="s">
        <v>477</v>
      </c>
      <c r="D2493" s="103"/>
      <c r="E2493" s="110">
        <v>0</v>
      </c>
      <c r="F2493" s="114"/>
      <c r="G2493" s="110">
        <v>0</v>
      </c>
      <c r="H2493" s="112"/>
      <c r="I2493" s="110">
        <v>0</v>
      </c>
      <c r="J2493" s="111"/>
      <c r="K2493" s="113">
        <f t="shared" si="38"/>
        <v>0</v>
      </c>
      <c r="L2493" s="116"/>
      <c r="M2493" s="73"/>
    </row>
    <row r="2494" spans="2:13" ht="21" customHeight="1" outlineLevel="1">
      <c r="B2494" s="73"/>
      <c r="C2494" s="115" t="s">
        <v>478</v>
      </c>
      <c r="D2494" s="103"/>
      <c r="E2494" s="110">
        <v>0</v>
      </c>
      <c r="F2494" s="114"/>
      <c r="G2494" s="110">
        <v>0</v>
      </c>
      <c r="H2494" s="112"/>
      <c r="I2494" s="110">
        <v>0</v>
      </c>
      <c r="J2494" s="111"/>
      <c r="K2494" s="113">
        <f t="shared" si="38"/>
        <v>0</v>
      </c>
      <c r="L2494" s="116"/>
      <c r="M2494" s="73"/>
    </row>
    <row r="2495" spans="2:13" ht="21" customHeight="1" outlineLevel="1">
      <c r="B2495" s="73"/>
      <c r="C2495" s="115" t="s">
        <v>479</v>
      </c>
      <c r="D2495" s="103"/>
      <c r="E2495" s="110">
        <v>0</v>
      </c>
      <c r="F2495" s="114"/>
      <c r="G2495" s="110">
        <v>0</v>
      </c>
      <c r="H2495" s="112"/>
      <c r="I2495" s="110">
        <v>0</v>
      </c>
      <c r="J2495" s="111"/>
      <c r="K2495" s="113">
        <f t="shared" si="38"/>
        <v>0</v>
      </c>
      <c r="L2495" s="116"/>
      <c r="M2495" s="73"/>
    </row>
    <row r="2496" spans="2:13" ht="21.75" customHeight="1" outlineLevel="1">
      <c r="B2496" s="73"/>
      <c r="C2496" s="90" t="s">
        <v>480</v>
      </c>
      <c r="D2496" s="103"/>
      <c r="E2496" s="117">
        <f>SUM(E2477:E2495)</f>
        <v>33118.400000000001</v>
      </c>
      <c r="F2496" s="111"/>
      <c r="G2496" s="117">
        <f>SUM(G2477:G2495)</f>
        <v>33118.400000000001</v>
      </c>
      <c r="H2496" s="112"/>
      <c r="I2496" s="117">
        <f>SUM(I2477:I2495)</f>
        <v>33118.400000000001</v>
      </c>
      <c r="J2496" s="111"/>
      <c r="K2496" s="117">
        <f>SUM(K2477:K2495)</f>
        <v>99355.200000000012</v>
      </c>
      <c r="L2496" s="89"/>
      <c r="M2496" s="73"/>
    </row>
    <row r="2497" spans="2:13" ht="21" customHeight="1" outlineLevel="1">
      <c r="B2497" s="73"/>
      <c r="C2497" s="109"/>
      <c r="D2497" s="103"/>
      <c r="E2497" s="73"/>
      <c r="F2497" s="73"/>
      <c r="G2497" s="73"/>
      <c r="H2497" s="73"/>
      <c r="I2497" s="73"/>
      <c r="J2497" s="73"/>
      <c r="K2497" s="73"/>
      <c r="L2497" s="89"/>
      <c r="M2497" s="73"/>
    </row>
    <row r="2498" spans="2:13" ht="21" customHeight="1" outlineLevel="1">
      <c r="B2498" s="73"/>
      <c r="C2498" s="73"/>
      <c r="D2498" s="73"/>
      <c r="E2498" s="100">
        <v>2024</v>
      </c>
      <c r="F2498" s="101"/>
      <c r="G2498" s="100">
        <v>2025</v>
      </c>
      <c r="H2498" s="101"/>
      <c r="I2498" s="100">
        <v>2026</v>
      </c>
      <c r="J2498" s="102"/>
      <c r="K2498" s="100" t="s">
        <v>407</v>
      </c>
      <c r="L2498" s="89"/>
      <c r="M2498" s="73"/>
    </row>
    <row r="2499" spans="2:13" ht="21" customHeight="1" outlineLevel="1">
      <c r="B2499" s="73"/>
      <c r="C2499" s="95" t="s">
        <v>481</v>
      </c>
      <c r="D2499" s="103"/>
      <c r="E2499" s="110">
        <v>0</v>
      </c>
      <c r="F2499" s="111"/>
      <c r="G2499" s="110">
        <v>0</v>
      </c>
      <c r="H2499" s="112"/>
      <c r="I2499" s="110">
        <v>0</v>
      </c>
      <c r="J2499" s="111"/>
      <c r="K2499" s="113">
        <f t="shared" ref="K2499:K2507" si="39">E2499+G2499+I2499</f>
        <v>0</v>
      </c>
      <c r="L2499" s="89"/>
      <c r="M2499" s="73"/>
    </row>
    <row r="2500" spans="2:13" ht="21" customHeight="1" outlineLevel="1">
      <c r="B2500" s="73"/>
      <c r="C2500" s="90" t="s">
        <v>482</v>
      </c>
      <c r="D2500" s="103"/>
      <c r="E2500" s="110">
        <v>0</v>
      </c>
      <c r="F2500" s="114"/>
      <c r="G2500" s="110">
        <v>0</v>
      </c>
      <c r="H2500" s="112"/>
      <c r="I2500" s="110">
        <v>0</v>
      </c>
      <c r="J2500" s="111"/>
      <c r="K2500" s="113">
        <f t="shared" si="39"/>
        <v>0</v>
      </c>
      <c r="L2500" s="89"/>
      <c r="M2500" s="73"/>
    </row>
    <row r="2501" spans="2:13" ht="21" customHeight="1" outlineLevel="1">
      <c r="B2501" s="73"/>
      <c r="C2501" s="90" t="s">
        <v>483</v>
      </c>
      <c r="D2501" s="103"/>
      <c r="E2501" s="110">
        <v>0</v>
      </c>
      <c r="F2501" s="114"/>
      <c r="G2501" s="110">
        <v>0</v>
      </c>
      <c r="H2501" s="112"/>
      <c r="I2501" s="110">
        <v>0</v>
      </c>
      <c r="J2501" s="111"/>
      <c r="K2501" s="113">
        <f t="shared" si="39"/>
        <v>0</v>
      </c>
      <c r="L2501" s="73"/>
      <c r="M2501" s="73"/>
    </row>
    <row r="2502" spans="2:13" ht="21" customHeight="1" outlineLevel="1">
      <c r="B2502" s="73"/>
      <c r="C2502" s="90" t="s">
        <v>484</v>
      </c>
      <c r="D2502" s="103"/>
      <c r="E2502" s="110">
        <v>0</v>
      </c>
      <c r="F2502" s="111"/>
      <c r="G2502" s="110">
        <v>0</v>
      </c>
      <c r="H2502" s="112"/>
      <c r="I2502" s="110">
        <v>0</v>
      </c>
      <c r="J2502" s="111"/>
      <c r="K2502" s="113">
        <f t="shared" si="39"/>
        <v>0</v>
      </c>
      <c r="L2502" s="89"/>
      <c r="M2502" s="73"/>
    </row>
    <row r="2503" spans="2:13" ht="21" customHeight="1" outlineLevel="1">
      <c r="B2503" s="73"/>
      <c r="C2503" s="90" t="s">
        <v>485</v>
      </c>
      <c r="D2503" s="103"/>
      <c r="E2503" s="110">
        <v>0</v>
      </c>
      <c r="F2503" s="114"/>
      <c r="G2503" s="110">
        <v>0</v>
      </c>
      <c r="H2503" s="112"/>
      <c r="I2503" s="110">
        <v>0</v>
      </c>
      <c r="J2503" s="111"/>
      <c r="K2503" s="113">
        <f t="shared" si="39"/>
        <v>0</v>
      </c>
      <c r="L2503" s="116"/>
      <c r="M2503" s="73"/>
    </row>
    <row r="2504" spans="2:13" ht="21" customHeight="1" outlineLevel="1">
      <c r="B2504" s="73"/>
      <c r="C2504" s="90" t="s">
        <v>486</v>
      </c>
      <c r="D2504" s="103"/>
      <c r="E2504" s="110">
        <v>0</v>
      </c>
      <c r="F2504" s="114"/>
      <c r="G2504" s="110">
        <v>0</v>
      </c>
      <c r="H2504" s="112"/>
      <c r="I2504" s="110">
        <v>0</v>
      </c>
      <c r="J2504" s="111"/>
      <c r="K2504" s="113">
        <f t="shared" si="39"/>
        <v>0</v>
      </c>
      <c r="L2504" s="116"/>
      <c r="M2504" s="73"/>
    </row>
    <row r="2505" spans="2:13" ht="21" customHeight="1" outlineLevel="1">
      <c r="B2505" s="73"/>
      <c r="C2505" s="90" t="s">
        <v>487</v>
      </c>
      <c r="D2505" s="103"/>
      <c r="E2505" s="110">
        <v>0</v>
      </c>
      <c r="F2505" s="114"/>
      <c r="G2505" s="110">
        <v>0</v>
      </c>
      <c r="H2505" s="112"/>
      <c r="I2505" s="110">
        <v>0</v>
      </c>
      <c r="J2505" s="111"/>
      <c r="K2505" s="113">
        <f t="shared" si="39"/>
        <v>0</v>
      </c>
      <c r="L2505" s="116"/>
      <c r="M2505" s="73"/>
    </row>
    <row r="2506" spans="2:13" ht="21" customHeight="1" outlineLevel="1">
      <c r="B2506" s="73"/>
      <c r="C2506" s="90" t="s">
        <v>488</v>
      </c>
      <c r="D2506" s="103"/>
      <c r="E2506" s="110">
        <v>0</v>
      </c>
      <c r="F2506" s="114"/>
      <c r="G2506" s="110">
        <v>0</v>
      </c>
      <c r="H2506" s="112"/>
      <c r="I2506" s="110">
        <v>0</v>
      </c>
      <c r="J2506" s="111"/>
      <c r="K2506" s="113">
        <f t="shared" si="39"/>
        <v>0</v>
      </c>
      <c r="L2506" s="116"/>
      <c r="M2506" s="73"/>
    </row>
    <row r="2507" spans="2:13" ht="21.75" customHeight="1" outlineLevel="1">
      <c r="B2507" s="73"/>
      <c r="C2507" s="90" t="s">
        <v>480</v>
      </c>
      <c r="D2507" s="103"/>
      <c r="E2507" s="117">
        <v>33118.400000000001</v>
      </c>
      <c r="F2507" s="111"/>
      <c r="G2507" s="117">
        <v>33118.400000000001</v>
      </c>
      <c r="H2507" s="112"/>
      <c r="I2507" s="117">
        <v>33118.400000000001</v>
      </c>
      <c r="J2507" s="111"/>
      <c r="K2507" s="117">
        <f t="shared" si="39"/>
        <v>99355.200000000012</v>
      </c>
      <c r="L2507" s="89"/>
      <c r="M2507" s="73"/>
    </row>
    <row r="2508" spans="2:13" ht="21" customHeight="1" outlineLevel="1">
      <c r="B2508" s="73"/>
      <c r="C2508" s="89"/>
      <c r="D2508" s="103"/>
      <c r="E2508" s="89"/>
      <c r="F2508" s="89"/>
      <c r="G2508" s="89"/>
      <c r="H2508" s="89"/>
      <c r="I2508" s="89"/>
      <c r="J2508" s="89"/>
      <c r="K2508" s="89"/>
      <c r="L2508" s="89"/>
      <c r="M2508" s="73"/>
    </row>
    <row r="2509" spans="2:13" ht="36" outlineLevel="1">
      <c r="B2509" s="73"/>
      <c r="C2509" s="93" t="s">
        <v>490</v>
      </c>
      <c r="D2509" s="89"/>
      <c r="E2509" s="93" t="str">
        <f>IF(K2480&gt;0,"Si","No")</f>
        <v>No</v>
      </c>
      <c r="F2509" s="89"/>
      <c r="G2509" s="89"/>
      <c r="H2509" s="89"/>
      <c r="I2509" s="89"/>
      <c r="J2509" s="89"/>
      <c r="K2509" s="89"/>
      <c r="L2509" s="89"/>
      <c r="M2509" s="73"/>
    </row>
    <row r="2510" spans="2:13" ht="36" outlineLevel="1">
      <c r="B2510" s="73"/>
      <c r="C2510" s="93" t="s">
        <v>491</v>
      </c>
      <c r="D2510" s="89"/>
      <c r="E2510" s="93" t="str">
        <f>IF(K2481&gt;0,"Si","No")</f>
        <v>Si</v>
      </c>
      <c r="F2510" s="89"/>
      <c r="G2510" s="89"/>
      <c r="H2510" s="89"/>
      <c r="I2510" s="89"/>
      <c r="J2510" s="89"/>
      <c r="K2510" s="89"/>
      <c r="L2510" s="89"/>
      <c r="M2510" s="73"/>
    </row>
    <row r="2511" spans="2:13" ht="21" customHeight="1" outlineLevel="1">
      <c r="B2511" s="73"/>
      <c r="C2511" s="89"/>
      <c r="D2511" s="89"/>
      <c r="E2511" s="89"/>
      <c r="F2511" s="89"/>
      <c r="G2511" s="73"/>
      <c r="H2511" s="73"/>
      <c r="I2511" s="73"/>
      <c r="J2511" s="89"/>
      <c r="K2511" s="73"/>
      <c r="L2511" s="89"/>
      <c r="M2511" s="73"/>
    </row>
    <row r="2512" spans="2:13" ht="20.25" outlineLevel="1">
      <c r="B2512" s="73"/>
      <c r="C2512" s="86" t="s">
        <v>492</v>
      </c>
      <c r="D2512" s="73"/>
      <c r="E2512" s="98"/>
      <c r="F2512" s="99"/>
      <c r="G2512" s="99"/>
      <c r="H2512" s="99"/>
      <c r="I2512" s="99"/>
      <c r="J2512" s="99"/>
      <c r="K2512" s="99"/>
      <c r="L2512" s="89"/>
      <c r="M2512" s="73"/>
    </row>
    <row r="2513" spans="2:13" ht="21" customHeight="1" outlineLevel="1">
      <c r="B2513" s="73"/>
      <c r="C2513" s="73"/>
      <c r="D2513" s="73"/>
      <c r="E2513" s="100"/>
      <c r="F2513" s="101"/>
      <c r="G2513" s="100"/>
      <c r="H2513" s="101"/>
      <c r="I2513" s="100"/>
      <c r="J2513" s="102"/>
      <c r="K2513" s="100"/>
      <c r="L2513" s="89"/>
      <c r="M2513" s="73"/>
    </row>
    <row r="2514" spans="2:13" ht="21" customHeight="1" outlineLevel="1">
      <c r="B2514" s="73"/>
      <c r="C2514" s="73"/>
      <c r="D2514" s="73"/>
      <c r="E2514" s="100">
        <v>2024</v>
      </c>
      <c r="F2514" s="101"/>
      <c r="G2514" s="100">
        <v>2025</v>
      </c>
      <c r="H2514" s="101"/>
      <c r="I2514" s="100">
        <v>2026</v>
      </c>
      <c r="J2514" s="102"/>
      <c r="K2514" s="100" t="s">
        <v>407</v>
      </c>
      <c r="L2514" s="89"/>
      <c r="M2514" s="73"/>
    </row>
    <row r="2515" spans="2:13" ht="21" customHeight="1" outlineLevel="1">
      <c r="B2515" s="73"/>
      <c r="C2515" s="95" t="s">
        <v>493</v>
      </c>
      <c r="D2515" s="103"/>
      <c r="E2515" s="110" t="s">
        <v>494</v>
      </c>
      <c r="F2515" s="111"/>
      <c r="G2515" s="110" t="s">
        <v>494</v>
      </c>
      <c r="H2515" s="119"/>
      <c r="I2515" s="110" t="s">
        <v>494</v>
      </c>
      <c r="J2515" s="111"/>
      <c r="K2515" s="113" t="s">
        <v>495</v>
      </c>
      <c r="L2515" s="89"/>
      <c r="M2515" s="73"/>
    </row>
    <row r="2516" spans="2:13" ht="21" customHeight="1" outlineLevel="1">
      <c r="B2516" s="73"/>
      <c r="C2516" s="95" t="s">
        <v>496</v>
      </c>
      <c r="D2516" s="103"/>
      <c r="E2516" s="110" t="s">
        <v>497</v>
      </c>
      <c r="F2516" s="111"/>
      <c r="G2516" s="110" t="s">
        <v>497</v>
      </c>
      <c r="H2516" s="119"/>
      <c r="I2516" s="110" t="s">
        <v>497</v>
      </c>
      <c r="J2516" s="111"/>
      <c r="K2516" s="113" t="s">
        <v>495</v>
      </c>
      <c r="L2516" s="89"/>
      <c r="M2516" s="73"/>
    </row>
    <row r="2517" spans="2:13" ht="21" customHeight="1" outlineLevel="1">
      <c r="B2517" s="73"/>
      <c r="C2517" s="90" t="s">
        <v>498</v>
      </c>
      <c r="D2517" s="103"/>
      <c r="E2517" s="120">
        <v>0</v>
      </c>
      <c r="F2517" s="121"/>
      <c r="G2517" s="120">
        <v>0</v>
      </c>
      <c r="H2517" s="122"/>
      <c r="I2517" s="120">
        <v>0</v>
      </c>
      <c r="J2517" s="123"/>
      <c r="K2517" s="124">
        <f>E2517+G2517+I2517</f>
        <v>0</v>
      </c>
      <c r="L2517" s="73"/>
      <c r="M2517" s="73"/>
    </row>
    <row r="2518" spans="2:13" ht="21" customHeight="1" outlineLevel="1">
      <c r="B2518" s="73"/>
      <c r="C2518" s="90" t="s">
        <v>499</v>
      </c>
      <c r="D2518" s="103"/>
      <c r="E2518" s="110" t="s">
        <v>497</v>
      </c>
      <c r="F2518" s="111"/>
      <c r="G2518" s="110" t="s">
        <v>497</v>
      </c>
      <c r="H2518" s="119"/>
      <c r="I2518" s="110" t="s">
        <v>497</v>
      </c>
      <c r="J2518" s="111"/>
      <c r="K2518" s="113" t="s">
        <v>495</v>
      </c>
      <c r="L2518" s="89"/>
      <c r="M2518" s="73"/>
    </row>
    <row r="2519" spans="2:13" ht="21" customHeight="1" outlineLevel="1">
      <c r="B2519" s="73"/>
      <c r="C2519" s="90" t="s">
        <v>500</v>
      </c>
      <c r="D2519" s="103"/>
      <c r="E2519" s="105"/>
      <c r="F2519" s="125"/>
      <c r="G2519" s="105"/>
      <c r="H2519" s="126"/>
      <c r="I2519" s="105"/>
      <c r="J2519" s="111"/>
      <c r="K2519" s="113" t="s">
        <v>495</v>
      </c>
      <c r="L2519" s="116"/>
      <c r="M2519" s="73"/>
    </row>
    <row r="2520" spans="2:13" outlineLevel="1">
      <c r="B2520" s="73"/>
      <c r="C2520" s="90" t="s">
        <v>501</v>
      </c>
      <c r="D2520" s="103"/>
      <c r="E2520" s="127" t="s">
        <v>601</v>
      </c>
      <c r="F2520" s="125"/>
      <c r="G2520" s="127" t="s">
        <v>601</v>
      </c>
      <c r="H2520" s="126"/>
      <c r="I2520" s="127" t="s">
        <v>601</v>
      </c>
      <c r="J2520" s="111"/>
      <c r="K2520" s="113" t="s">
        <v>495</v>
      </c>
      <c r="L2520" s="116"/>
      <c r="M2520" s="73"/>
    </row>
    <row r="2521" spans="2:13" ht="21" customHeight="1" outlineLevel="1">
      <c r="B2521" s="73"/>
      <c r="C2521" s="90" t="s">
        <v>503</v>
      </c>
      <c r="D2521" s="103"/>
      <c r="E2521" s="105">
        <v>12</v>
      </c>
      <c r="F2521" s="125"/>
      <c r="G2521" s="105">
        <v>12</v>
      </c>
      <c r="H2521" s="126"/>
      <c r="I2521" s="105">
        <v>12</v>
      </c>
      <c r="J2521" s="111"/>
      <c r="K2521" s="124" t="s">
        <v>495</v>
      </c>
      <c r="L2521" s="89"/>
      <c r="M2521" s="73"/>
    </row>
    <row r="2522" spans="2:13" ht="21" customHeight="1" outlineLevel="1">
      <c r="B2522" s="73"/>
      <c r="C2522" s="90" t="s">
        <v>504</v>
      </c>
      <c r="D2522" s="103"/>
      <c r="E2522" s="110" t="s">
        <v>522</v>
      </c>
      <c r="F2522" s="111"/>
      <c r="G2522" s="110" t="s">
        <v>522</v>
      </c>
      <c r="H2522" s="119"/>
      <c r="I2522" s="110" t="s">
        <v>522</v>
      </c>
      <c r="J2522" s="111"/>
      <c r="K2522" s="113" t="s">
        <v>495</v>
      </c>
      <c r="L2522" s="89"/>
      <c r="M2522" s="73"/>
    </row>
    <row r="2523" spans="2:13" ht="21.75" customHeight="1" outlineLevel="1">
      <c r="B2523" s="73"/>
      <c r="C2523" s="90" t="s">
        <v>506</v>
      </c>
      <c r="D2523" s="103"/>
      <c r="E2523" s="120">
        <v>12</v>
      </c>
      <c r="F2523" s="121"/>
      <c r="G2523" s="120">
        <v>12</v>
      </c>
      <c r="H2523" s="122"/>
      <c r="I2523" s="120">
        <v>12</v>
      </c>
      <c r="J2523" s="123"/>
      <c r="K2523" s="124">
        <f>E2523+G2523+I2523</f>
        <v>36</v>
      </c>
      <c r="L2523" s="73"/>
      <c r="M2523" s="73"/>
    </row>
    <row r="2524" spans="2:13" ht="21.75" customHeight="1" outlineLevel="1">
      <c r="B2524" s="73"/>
      <c r="C2524" s="90" t="s">
        <v>507</v>
      </c>
      <c r="D2524" s="103"/>
      <c r="E2524" s="128">
        <v>11000</v>
      </c>
      <c r="F2524" s="129"/>
      <c r="G2524" s="128">
        <v>11000</v>
      </c>
      <c r="H2524" s="142"/>
      <c r="I2524" s="128">
        <v>11000</v>
      </c>
      <c r="J2524" s="130"/>
      <c r="K2524" s="131">
        <f>E2524+G2524+I2524</f>
        <v>33000</v>
      </c>
      <c r="L2524" s="89"/>
      <c r="M2524" s="73"/>
    </row>
    <row r="2525" spans="2:13" ht="21" customHeight="1" outlineLevel="1">
      <c r="B2525" s="73"/>
      <c r="C2525" s="109"/>
      <c r="D2525" s="103"/>
      <c r="E2525" s="130"/>
      <c r="F2525" s="130"/>
      <c r="G2525" s="130"/>
      <c r="H2525" s="132"/>
      <c r="I2525" s="130"/>
      <c r="J2525" s="130"/>
      <c r="K2525" s="130"/>
      <c r="L2525" s="89"/>
      <c r="M2525" s="73"/>
    </row>
    <row r="2526" spans="2:13" ht="21" customHeight="1" outlineLevel="1">
      <c r="B2526" s="73"/>
      <c r="C2526" s="109"/>
      <c r="D2526" s="103"/>
      <c r="E2526" s="98"/>
      <c r="F2526" s="73"/>
      <c r="G2526" s="73"/>
      <c r="H2526" s="73"/>
      <c r="I2526" s="73"/>
      <c r="J2526" s="73"/>
      <c r="K2526" s="73"/>
      <c r="L2526" s="89"/>
      <c r="M2526" s="73"/>
    </row>
    <row r="2527" spans="2:13" ht="21" customHeight="1" outlineLevel="1">
      <c r="B2527" s="73"/>
      <c r="C2527" s="86" t="s">
        <v>508</v>
      </c>
      <c r="D2527" s="116"/>
      <c r="E2527" s="116"/>
      <c r="F2527" s="116"/>
      <c r="G2527" s="73"/>
      <c r="H2527" s="73"/>
      <c r="I2527" s="73"/>
      <c r="J2527" s="116"/>
      <c r="K2527" s="73"/>
      <c r="L2527" s="116"/>
      <c r="M2527" s="73"/>
    </row>
    <row r="2528" spans="2:13" ht="21" customHeight="1" outlineLevel="1">
      <c r="B2528" s="73"/>
      <c r="C2528" s="89"/>
      <c r="D2528" s="89"/>
      <c r="E2528" s="89"/>
      <c r="F2528" s="89"/>
      <c r="G2528" s="73"/>
      <c r="H2528" s="73"/>
      <c r="I2528" s="73"/>
      <c r="J2528" s="89"/>
      <c r="K2528" s="73"/>
      <c r="L2528" s="89"/>
      <c r="M2528" s="73"/>
    </row>
    <row r="2529" spans="2:13" ht="21" customHeight="1" outlineLevel="1">
      <c r="B2529" s="73"/>
      <c r="C2529" s="133" t="s">
        <v>509</v>
      </c>
      <c r="D2529" s="89"/>
      <c r="E2529" s="89"/>
      <c r="F2529" s="89"/>
      <c r="G2529" s="73"/>
      <c r="H2529" s="73"/>
      <c r="I2529" s="73"/>
      <c r="J2529" s="73"/>
      <c r="K2529" s="73"/>
      <c r="L2529" s="89"/>
      <c r="M2529" s="73"/>
    </row>
    <row r="2530" spans="2:13" ht="21" customHeight="1" outlineLevel="1">
      <c r="B2530" s="73"/>
      <c r="C2530" s="89"/>
      <c r="D2530" s="89"/>
      <c r="E2530" s="89"/>
      <c r="F2530" s="89"/>
      <c r="G2530" s="73"/>
      <c r="H2530" s="73"/>
      <c r="I2530" s="73"/>
      <c r="J2530" s="89"/>
      <c r="K2530" s="73"/>
      <c r="L2530" s="89"/>
      <c r="M2530" s="73"/>
    </row>
    <row r="2531" spans="2:13" ht="21" customHeight="1" outlineLevel="1">
      <c r="B2531" s="73"/>
      <c r="C2531" s="481" t="s">
        <v>1127</v>
      </c>
      <c r="D2531" s="481"/>
      <c r="E2531" s="481"/>
      <c r="F2531" s="481"/>
      <c r="G2531" s="481"/>
      <c r="H2531" s="481"/>
      <c r="I2531" s="481"/>
      <c r="J2531" s="481"/>
      <c r="K2531" s="481"/>
      <c r="L2531" s="89"/>
      <c r="M2531" s="73"/>
    </row>
    <row r="2532" spans="2:13" ht="21" customHeight="1" outlineLevel="1">
      <c r="B2532" s="73"/>
      <c r="C2532" s="481"/>
      <c r="D2532" s="481"/>
      <c r="E2532" s="481"/>
      <c r="F2532" s="481"/>
      <c r="G2532" s="481"/>
      <c r="H2532" s="481"/>
      <c r="I2532" s="481"/>
      <c r="J2532" s="481"/>
      <c r="K2532" s="481"/>
      <c r="L2532" s="73"/>
      <c r="M2532" s="73"/>
    </row>
    <row r="2533" spans="2:13" ht="21" customHeight="1" outlineLevel="1">
      <c r="B2533" s="73"/>
      <c r="C2533" s="481"/>
      <c r="D2533" s="481"/>
      <c r="E2533" s="481"/>
      <c r="F2533" s="481"/>
      <c r="G2533" s="481"/>
      <c r="H2533" s="481"/>
      <c r="I2533" s="481"/>
      <c r="J2533" s="481"/>
      <c r="K2533" s="481"/>
      <c r="L2533" s="73"/>
      <c r="M2533" s="73"/>
    </row>
    <row r="2534" spans="2:13" ht="21" customHeight="1" outlineLevel="1">
      <c r="B2534" s="73"/>
      <c r="C2534" s="481"/>
      <c r="D2534" s="481"/>
      <c r="E2534" s="481"/>
      <c r="F2534" s="481"/>
      <c r="G2534" s="481"/>
      <c r="H2534" s="481"/>
      <c r="I2534" s="481"/>
      <c r="J2534" s="481"/>
      <c r="K2534" s="481"/>
      <c r="L2534" s="73"/>
      <c r="M2534" s="73"/>
    </row>
    <row r="2535" spans="2:13" ht="21" customHeight="1" outlineLevel="1">
      <c r="B2535" s="73"/>
      <c r="C2535" s="481"/>
      <c r="D2535" s="481"/>
      <c r="E2535" s="481"/>
      <c r="F2535" s="481"/>
      <c r="G2535" s="481"/>
      <c r="H2535" s="481"/>
      <c r="I2535" s="481"/>
      <c r="J2535" s="481"/>
      <c r="K2535" s="481"/>
      <c r="L2535" s="73"/>
      <c r="M2535" s="73"/>
    </row>
    <row r="2536" spans="2:13" ht="21" customHeight="1" outlineLevel="1">
      <c r="B2536" s="73"/>
      <c r="C2536" s="481"/>
      <c r="D2536" s="481"/>
      <c r="E2536" s="481"/>
      <c r="F2536" s="481"/>
      <c r="G2536" s="481"/>
      <c r="H2536" s="481"/>
      <c r="I2536" s="481"/>
      <c r="J2536" s="481"/>
      <c r="K2536" s="481"/>
      <c r="L2536" s="73"/>
      <c r="M2536" s="73"/>
    </row>
    <row r="2537" spans="2:13" ht="21" customHeight="1" outlineLevel="1">
      <c r="B2537" s="73"/>
      <c r="C2537" s="481"/>
      <c r="D2537" s="481"/>
      <c r="E2537" s="481"/>
      <c r="F2537" s="481"/>
      <c r="G2537" s="481"/>
      <c r="H2537" s="481"/>
      <c r="I2537" s="481"/>
      <c r="J2537" s="481"/>
      <c r="K2537" s="481"/>
      <c r="L2537" s="73"/>
      <c r="M2537" s="73"/>
    </row>
    <row r="2538" spans="2:13" ht="21" customHeight="1" outlineLevel="1">
      <c r="B2538" s="73"/>
      <c r="C2538" s="481"/>
      <c r="D2538" s="481"/>
      <c r="E2538" s="481"/>
      <c r="F2538" s="481"/>
      <c r="G2538" s="481"/>
      <c r="H2538" s="481"/>
      <c r="I2538" s="481"/>
      <c r="J2538" s="481"/>
      <c r="K2538" s="481"/>
      <c r="L2538" s="73"/>
      <c r="M2538" s="73"/>
    </row>
    <row r="2539" spans="2:13" ht="21" customHeight="1" outlineLevel="1">
      <c r="B2539" s="73"/>
      <c r="C2539" s="481"/>
      <c r="D2539" s="481"/>
      <c r="E2539" s="481"/>
      <c r="F2539" s="481"/>
      <c r="G2539" s="481"/>
      <c r="H2539" s="481"/>
      <c r="I2539" s="481"/>
      <c r="J2539" s="481"/>
      <c r="K2539" s="481"/>
      <c r="L2539" s="73"/>
      <c r="M2539" s="73"/>
    </row>
    <row r="2540" spans="2:13" ht="21" customHeight="1" outlineLevel="1">
      <c r="B2540" s="73"/>
      <c r="C2540" s="481"/>
      <c r="D2540" s="481"/>
      <c r="E2540" s="481"/>
      <c r="F2540" s="481"/>
      <c r="G2540" s="481"/>
      <c r="H2540" s="481"/>
      <c r="I2540" s="481"/>
      <c r="J2540" s="481"/>
      <c r="K2540" s="481"/>
      <c r="L2540" s="73"/>
      <c r="M2540" s="73"/>
    </row>
    <row r="2541" spans="2:13" ht="21" customHeight="1" outlineLevel="1">
      <c r="B2541" s="73"/>
      <c r="C2541" s="481"/>
      <c r="D2541" s="481"/>
      <c r="E2541" s="481"/>
      <c r="F2541" s="481"/>
      <c r="G2541" s="481"/>
      <c r="H2541" s="481"/>
      <c r="I2541" s="481"/>
      <c r="J2541" s="481"/>
      <c r="K2541" s="481"/>
      <c r="L2541" s="73"/>
      <c r="M2541" s="73"/>
    </row>
    <row r="2542" spans="2:13" ht="21" customHeight="1" outlineLevel="1">
      <c r="B2542" s="73"/>
      <c r="C2542" s="481"/>
      <c r="D2542" s="481"/>
      <c r="E2542" s="481"/>
      <c r="F2542" s="481"/>
      <c r="G2542" s="481"/>
      <c r="H2542" s="481"/>
      <c r="I2542" s="481"/>
      <c r="J2542" s="481"/>
      <c r="K2542" s="481"/>
      <c r="L2542" s="73"/>
      <c r="M2542" s="73"/>
    </row>
    <row r="2543" spans="2:13" ht="21" customHeight="1" outlineLevel="1">
      <c r="B2543" s="73"/>
      <c r="C2543" s="481"/>
      <c r="D2543" s="481"/>
      <c r="E2543" s="481"/>
      <c r="F2543" s="481"/>
      <c r="G2543" s="481"/>
      <c r="H2543" s="481"/>
      <c r="I2543" s="481"/>
      <c r="J2543" s="481"/>
      <c r="K2543" s="481"/>
      <c r="L2543" s="73"/>
      <c r="M2543" s="73"/>
    </row>
    <row r="2544" spans="2:13" ht="21" customHeight="1" outlineLevel="1">
      <c r="B2544" s="73"/>
      <c r="C2544" s="481"/>
      <c r="D2544" s="481"/>
      <c r="E2544" s="481"/>
      <c r="F2544" s="481"/>
      <c r="G2544" s="481"/>
      <c r="H2544" s="481"/>
      <c r="I2544" s="481"/>
      <c r="J2544" s="481"/>
      <c r="K2544" s="481"/>
      <c r="L2544" s="73"/>
      <c r="M2544" s="73"/>
    </row>
    <row r="2545" spans="2:13" ht="21" customHeight="1" outlineLevel="1">
      <c r="B2545" s="73"/>
      <c r="C2545" s="481"/>
      <c r="D2545" s="481"/>
      <c r="E2545" s="481"/>
      <c r="F2545" s="481"/>
      <c r="G2545" s="481"/>
      <c r="H2545" s="481"/>
      <c r="I2545" s="481"/>
      <c r="J2545" s="481"/>
      <c r="K2545" s="481"/>
      <c r="L2545" s="73"/>
      <c r="M2545" s="73"/>
    </row>
    <row r="2546" spans="2:13" ht="21" customHeight="1" outlineLevel="1">
      <c r="B2546" s="73"/>
      <c r="C2546" s="481"/>
      <c r="D2546" s="481"/>
      <c r="E2546" s="481"/>
      <c r="F2546" s="481"/>
      <c r="G2546" s="481"/>
      <c r="H2546" s="481"/>
      <c r="I2546" s="481"/>
      <c r="J2546" s="481"/>
      <c r="K2546" s="481"/>
      <c r="L2546" s="73"/>
      <c r="M2546" s="73"/>
    </row>
    <row r="2547" spans="2:13" ht="21" customHeight="1" outlineLevel="1">
      <c r="B2547" s="73"/>
      <c r="C2547" s="481"/>
      <c r="D2547" s="481"/>
      <c r="E2547" s="481"/>
      <c r="F2547" s="481"/>
      <c r="G2547" s="481"/>
      <c r="H2547" s="481"/>
      <c r="I2547" s="481"/>
      <c r="J2547" s="481"/>
      <c r="K2547" s="481"/>
      <c r="L2547" s="73"/>
      <c r="M2547" s="73"/>
    </row>
    <row r="2548" spans="2:13" ht="21" customHeight="1" outlineLevel="1">
      <c r="B2548" s="73"/>
      <c r="C2548" s="481"/>
      <c r="D2548" s="481"/>
      <c r="E2548" s="481"/>
      <c r="F2548" s="481"/>
      <c r="G2548" s="481"/>
      <c r="H2548" s="481"/>
      <c r="I2548" s="481"/>
      <c r="J2548" s="481"/>
      <c r="K2548" s="481"/>
      <c r="L2548" s="73"/>
      <c r="M2548" s="73"/>
    </row>
    <row r="2549" spans="2:13" ht="21" customHeight="1" outlineLevel="1">
      <c r="B2549" s="73"/>
      <c r="C2549" s="134"/>
      <c r="D2549" s="73"/>
      <c r="E2549" s="134"/>
      <c r="F2549" s="73"/>
      <c r="G2549" s="73"/>
      <c r="H2549" s="73"/>
      <c r="I2549" s="135"/>
      <c r="J2549" s="136"/>
      <c r="K2549" s="137"/>
      <c r="L2549" s="73"/>
      <c r="M2549" s="73"/>
    </row>
    <row r="2550" spans="2:13" ht="21" customHeight="1" outlineLevel="1">
      <c r="B2550" s="73"/>
      <c r="C2550" s="133" t="s">
        <v>511</v>
      </c>
      <c r="D2550" s="73"/>
      <c r="E2550" s="134"/>
      <c r="F2550" s="73"/>
      <c r="G2550" s="73"/>
      <c r="H2550" s="73"/>
      <c r="I2550" s="135"/>
      <c r="J2550" s="136"/>
      <c r="K2550" s="137"/>
      <c r="L2550" s="73"/>
      <c r="M2550" s="73"/>
    </row>
    <row r="2551" spans="2:13" ht="21" customHeight="1" outlineLevel="1">
      <c r="B2551" s="73"/>
      <c r="C2551" s="73"/>
      <c r="D2551" s="73"/>
      <c r="E2551" s="83"/>
      <c r="F2551" s="73"/>
      <c r="G2551" s="73"/>
      <c r="H2551" s="73"/>
      <c r="I2551" s="73"/>
      <c r="J2551" s="73"/>
      <c r="K2551" s="73"/>
      <c r="L2551" s="73"/>
      <c r="M2551" s="73"/>
    </row>
    <row r="2552" spans="2:13" ht="21" customHeight="1" outlineLevel="1">
      <c r="B2552" s="73"/>
      <c r="C2552" s="498" t="s">
        <v>602</v>
      </c>
      <c r="D2552" s="498"/>
      <c r="E2552" s="498"/>
      <c r="F2552" s="498"/>
      <c r="G2552" s="498"/>
      <c r="H2552" s="498"/>
      <c r="I2552" s="498"/>
      <c r="J2552" s="498"/>
      <c r="K2552" s="498"/>
      <c r="L2552" s="73"/>
      <c r="M2552" s="73"/>
    </row>
    <row r="2553" spans="2:13" ht="21" customHeight="1" outlineLevel="1">
      <c r="B2553" s="73"/>
      <c r="C2553" s="498"/>
      <c r="D2553" s="498"/>
      <c r="E2553" s="498"/>
      <c r="F2553" s="498"/>
      <c r="G2553" s="498"/>
      <c r="H2553" s="498"/>
      <c r="I2553" s="498"/>
      <c r="J2553" s="498"/>
      <c r="K2553" s="498"/>
      <c r="L2553" s="73"/>
      <c r="M2553" s="73"/>
    </row>
    <row r="2554" spans="2:13" ht="21" customHeight="1" outlineLevel="1">
      <c r="B2554" s="73"/>
      <c r="C2554" s="498"/>
      <c r="D2554" s="498"/>
      <c r="E2554" s="498"/>
      <c r="F2554" s="498"/>
      <c r="G2554" s="498"/>
      <c r="H2554" s="498"/>
      <c r="I2554" s="498"/>
      <c r="J2554" s="498"/>
      <c r="K2554" s="498"/>
      <c r="L2554" s="73"/>
      <c r="M2554" s="73"/>
    </row>
    <row r="2555" spans="2:13" ht="21" customHeight="1" outlineLevel="1">
      <c r="B2555" s="73"/>
      <c r="C2555" s="498"/>
      <c r="D2555" s="498"/>
      <c r="E2555" s="498"/>
      <c r="F2555" s="498"/>
      <c r="G2555" s="498"/>
      <c r="H2555" s="498"/>
      <c r="I2555" s="498"/>
      <c r="J2555" s="498"/>
      <c r="K2555" s="498"/>
      <c r="L2555" s="73"/>
      <c r="M2555" s="73"/>
    </row>
    <row r="2556" spans="2:13" ht="21" customHeight="1" outlineLevel="1">
      <c r="B2556" s="73"/>
      <c r="C2556" s="498"/>
      <c r="D2556" s="498"/>
      <c r="E2556" s="498"/>
      <c r="F2556" s="498"/>
      <c r="G2556" s="498"/>
      <c r="H2556" s="498"/>
      <c r="I2556" s="498"/>
      <c r="J2556" s="498"/>
      <c r="K2556" s="498"/>
      <c r="L2556" s="73"/>
      <c r="M2556" s="73"/>
    </row>
    <row r="2557" spans="2:13" ht="21" customHeight="1" outlineLevel="1">
      <c r="B2557" s="73"/>
      <c r="C2557" s="498"/>
      <c r="D2557" s="498"/>
      <c r="E2557" s="498"/>
      <c r="F2557" s="498"/>
      <c r="G2557" s="498"/>
      <c r="H2557" s="498"/>
      <c r="I2557" s="498"/>
      <c r="J2557" s="498"/>
      <c r="K2557" s="498"/>
      <c r="L2557" s="73"/>
      <c r="M2557" s="73"/>
    </row>
    <row r="2558" spans="2:13" ht="21" customHeight="1" outlineLevel="1">
      <c r="B2558" s="73"/>
      <c r="C2558" s="498"/>
      <c r="D2558" s="498"/>
      <c r="E2558" s="498"/>
      <c r="F2558" s="498"/>
      <c r="G2558" s="498"/>
      <c r="H2558" s="498"/>
      <c r="I2558" s="498"/>
      <c r="J2558" s="498"/>
      <c r="K2558" s="498"/>
      <c r="L2558" s="73"/>
      <c r="M2558" s="73"/>
    </row>
    <row r="2559" spans="2:13" ht="21" customHeight="1" outlineLevel="1">
      <c r="B2559" s="73"/>
      <c r="C2559" s="498"/>
      <c r="D2559" s="498"/>
      <c r="E2559" s="498"/>
      <c r="F2559" s="498"/>
      <c r="G2559" s="498"/>
      <c r="H2559" s="498"/>
      <c r="I2559" s="498"/>
      <c r="J2559" s="498"/>
      <c r="K2559" s="498"/>
      <c r="L2559" s="73"/>
      <c r="M2559" s="73"/>
    </row>
    <row r="2560" spans="2:13" ht="21" customHeight="1" outlineLevel="1">
      <c r="B2560" s="73"/>
      <c r="C2560" s="498"/>
      <c r="D2560" s="498"/>
      <c r="E2560" s="498"/>
      <c r="F2560" s="498"/>
      <c r="G2560" s="498"/>
      <c r="H2560" s="498"/>
      <c r="I2560" s="498"/>
      <c r="J2560" s="498"/>
      <c r="K2560" s="498"/>
      <c r="L2560" s="73"/>
      <c r="M2560" s="73"/>
    </row>
    <row r="2561" spans="2:13" ht="21" customHeight="1" outlineLevel="1">
      <c r="B2561" s="73"/>
      <c r="C2561" s="498"/>
      <c r="D2561" s="498"/>
      <c r="E2561" s="498"/>
      <c r="F2561" s="498"/>
      <c r="G2561" s="498"/>
      <c r="H2561" s="498"/>
      <c r="I2561" s="498"/>
      <c r="J2561" s="498"/>
      <c r="K2561" s="498"/>
      <c r="L2561" s="73"/>
      <c r="M2561" s="73"/>
    </row>
    <row r="2562" spans="2:13" ht="21" customHeight="1" outlineLevel="1">
      <c r="B2562" s="73"/>
      <c r="C2562" s="498"/>
      <c r="D2562" s="498"/>
      <c r="E2562" s="498"/>
      <c r="F2562" s="498"/>
      <c r="G2562" s="498"/>
      <c r="H2562" s="498"/>
      <c r="I2562" s="498"/>
      <c r="J2562" s="498"/>
      <c r="K2562" s="498"/>
      <c r="L2562" s="73"/>
      <c r="M2562" s="73"/>
    </row>
    <row r="2563" spans="2:13" ht="21" customHeight="1" outlineLevel="1">
      <c r="B2563" s="73"/>
      <c r="C2563" s="498"/>
      <c r="D2563" s="498"/>
      <c r="E2563" s="498"/>
      <c r="F2563" s="498"/>
      <c r="G2563" s="498"/>
      <c r="H2563" s="498"/>
      <c r="I2563" s="498"/>
      <c r="J2563" s="498"/>
      <c r="K2563" s="498"/>
      <c r="L2563" s="73"/>
      <c r="M2563" s="73"/>
    </row>
    <row r="2564" spans="2:13" ht="21" customHeight="1" outlineLevel="1">
      <c r="B2564" s="73"/>
      <c r="C2564" s="498"/>
      <c r="D2564" s="498"/>
      <c r="E2564" s="498"/>
      <c r="F2564" s="498"/>
      <c r="G2564" s="498"/>
      <c r="H2564" s="498"/>
      <c r="I2564" s="498"/>
      <c r="J2564" s="498"/>
      <c r="K2564" s="498"/>
      <c r="L2564" s="73"/>
      <c r="M2564" s="73"/>
    </row>
    <row r="2565" spans="2:13" ht="21" customHeight="1" outlineLevel="1">
      <c r="B2565" s="73"/>
      <c r="C2565" s="498"/>
      <c r="D2565" s="498"/>
      <c r="E2565" s="498"/>
      <c r="F2565" s="498"/>
      <c r="G2565" s="498"/>
      <c r="H2565" s="498"/>
      <c r="I2565" s="498"/>
      <c r="J2565" s="498"/>
      <c r="K2565" s="498"/>
      <c r="L2565" s="73"/>
      <c r="M2565" s="73"/>
    </row>
    <row r="2566" spans="2:13" ht="21" customHeight="1" outlineLevel="1">
      <c r="B2566" s="73"/>
      <c r="C2566" s="498"/>
      <c r="D2566" s="498"/>
      <c r="E2566" s="498"/>
      <c r="F2566" s="498"/>
      <c r="G2566" s="498"/>
      <c r="H2566" s="498"/>
      <c r="I2566" s="498"/>
      <c r="J2566" s="498"/>
      <c r="K2566" s="498"/>
      <c r="L2566" s="73"/>
      <c r="M2566" s="73"/>
    </row>
    <row r="2567" spans="2:13" ht="21" customHeight="1" outlineLevel="1">
      <c r="B2567" s="73"/>
      <c r="C2567" s="498"/>
      <c r="D2567" s="498"/>
      <c r="E2567" s="498"/>
      <c r="F2567" s="498"/>
      <c r="G2567" s="498"/>
      <c r="H2567" s="498"/>
      <c r="I2567" s="498"/>
      <c r="J2567" s="498"/>
      <c r="K2567" s="498"/>
      <c r="L2567" s="73"/>
      <c r="M2567" s="73"/>
    </row>
    <row r="2568" spans="2:13" ht="21" customHeight="1" outlineLevel="1">
      <c r="B2568" s="73"/>
      <c r="C2568" s="498"/>
      <c r="D2568" s="498"/>
      <c r="E2568" s="498"/>
      <c r="F2568" s="498"/>
      <c r="G2568" s="498"/>
      <c r="H2568" s="498"/>
      <c r="I2568" s="498"/>
      <c r="J2568" s="498"/>
      <c r="K2568" s="498"/>
      <c r="L2568" s="73"/>
      <c r="M2568" s="73"/>
    </row>
    <row r="2569" spans="2:13" ht="21" customHeight="1" outlineLevel="1">
      <c r="B2569" s="73"/>
      <c r="C2569" s="498"/>
      <c r="D2569" s="498"/>
      <c r="E2569" s="498"/>
      <c r="F2569" s="498"/>
      <c r="G2569" s="498"/>
      <c r="H2569" s="498"/>
      <c r="I2569" s="498"/>
      <c r="J2569" s="498"/>
      <c r="K2569" s="498"/>
      <c r="L2569" s="73"/>
      <c r="M2569" s="73"/>
    </row>
    <row r="2570" spans="2:13" ht="21" customHeight="1" outlineLevel="1">
      <c r="B2570" s="73"/>
      <c r="C2570" s="134"/>
      <c r="D2570" s="73"/>
      <c r="E2570" s="134"/>
      <c r="F2570" s="73"/>
      <c r="G2570" s="73"/>
      <c r="H2570" s="73"/>
      <c r="I2570" s="135"/>
      <c r="J2570" s="136"/>
      <c r="K2570" s="137"/>
      <c r="L2570" s="73"/>
      <c r="M2570" s="73"/>
    </row>
    <row r="2571" spans="2:13" ht="20.25" customHeight="1">
      <c r="B2571" s="73"/>
      <c r="C2571" s="134"/>
      <c r="D2571" s="73"/>
      <c r="E2571" s="134"/>
      <c r="F2571" s="73"/>
      <c r="G2571" s="73"/>
      <c r="H2571" s="73"/>
      <c r="I2571" s="135"/>
      <c r="J2571" s="136"/>
      <c r="K2571" s="137"/>
      <c r="L2571" s="73"/>
      <c r="M2571" s="73"/>
    </row>
    <row r="2572" spans="2:13" ht="24" customHeight="1">
      <c r="B2572" s="73"/>
      <c r="C2572" s="84" t="s">
        <v>158</v>
      </c>
      <c r="D2572" s="81"/>
      <c r="E2572" s="84" t="s">
        <v>159</v>
      </c>
      <c r="F2572" s="73"/>
      <c r="G2572" s="85" t="s">
        <v>497</v>
      </c>
      <c r="H2572" s="73"/>
      <c r="J2572" s="73"/>
      <c r="K2572" s="73"/>
      <c r="L2572" s="73"/>
      <c r="M2572" s="73"/>
    </row>
    <row r="2573" spans="2:13" ht="21" customHeight="1" outlineLevel="1">
      <c r="B2573" s="73"/>
      <c r="C2573" s="83"/>
      <c r="D2573" s="73"/>
      <c r="E2573" s="83"/>
      <c r="F2573" s="73"/>
      <c r="G2573" s="73"/>
      <c r="H2573" s="73"/>
      <c r="I2573" s="73"/>
      <c r="J2573" s="73"/>
      <c r="K2573" s="73"/>
      <c r="L2573" s="73"/>
      <c r="M2573" s="73"/>
    </row>
    <row r="2574" spans="2:13" ht="21.75" customHeight="1" outlineLevel="1">
      <c r="B2574" s="73"/>
      <c r="C2574" s="86" t="s">
        <v>431</v>
      </c>
      <c r="D2574" s="73"/>
      <c r="E2574" s="87"/>
      <c r="F2574" s="73"/>
      <c r="G2574" s="73"/>
      <c r="H2574" s="73"/>
      <c r="I2574" s="73"/>
      <c r="J2574" s="73"/>
      <c r="K2574" s="73"/>
      <c r="L2574" s="73"/>
      <c r="M2574" s="73"/>
    </row>
    <row r="2575" spans="2:13" ht="21" customHeight="1" outlineLevel="1">
      <c r="B2575" s="73"/>
      <c r="C2575" s="88"/>
      <c r="D2575" s="73"/>
      <c r="E2575" s="87"/>
      <c r="F2575" s="73"/>
      <c r="G2575" s="73"/>
      <c r="H2575" s="73"/>
      <c r="I2575" s="73"/>
      <c r="J2575" s="73"/>
      <c r="K2575" s="73"/>
      <c r="L2575" s="73"/>
      <c r="M2575" s="73"/>
    </row>
    <row r="2576" spans="2:13" ht="21" customHeight="1" outlineLevel="1">
      <c r="B2576" s="73"/>
      <c r="C2576" s="89"/>
      <c r="D2576" s="73"/>
      <c r="E2576" s="89"/>
      <c r="F2576" s="73"/>
      <c r="G2576" s="73"/>
      <c r="H2576" s="73"/>
      <c r="I2576" s="73"/>
      <c r="J2576" s="73"/>
      <c r="K2576" s="73"/>
      <c r="L2576" s="73"/>
      <c r="M2576" s="73"/>
    </row>
    <row r="2577" spans="2:13" outlineLevel="1">
      <c r="B2577" s="73"/>
      <c r="C2577" s="90" t="s">
        <v>36</v>
      </c>
      <c r="D2577" s="89"/>
      <c r="E2577" s="90" t="s">
        <v>432</v>
      </c>
      <c r="F2577" s="89"/>
      <c r="G2577" s="91" t="s">
        <v>433</v>
      </c>
      <c r="H2577" s="73"/>
      <c r="I2577" s="90" t="s">
        <v>434</v>
      </c>
      <c r="J2577" s="73"/>
      <c r="K2577" s="73"/>
      <c r="L2577" s="89"/>
      <c r="M2577" s="73"/>
    </row>
    <row r="2578" spans="2:13" ht="36.75" customHeight="1" outlineLevel="1">
      <c r="B2578" s="73"/>
      <c r="C2578" s="92" t="s">
        <v>556</v>
      </c>
      <c r="D2578" s="73"/>
      <c r="E2578" s="93" t="s">
        <v>596</v>
      </c>
      <c r="F2578" s="73"/>
      <c r="G2578" s="94"/>
      <c r="H2578" s="73"/>
      <c r="I2578" s="92" t="s">
        <v>542</v>
      </c>
      <c r="J2578" s="73"/>
      <c r="K2578" s="73"/>
      <c r="L2578" s="73"/>
      <c r="M2578" s="73"/>
    </row>
    <row r="2579" spans="2:13" ht="21" customHeight="1" outlineLevel="1">
      <c r="B2579" s="73"/>
      <c r="C2579" s="89"/>
      <c r="D2579" s="73"/>
      <c r="E2579" s="73"/>
      <c r="F2579" s="73"/>
      <c r="G2579" s="73"/>
      <c r="H2579" s="73"/>
      <c r="I2579" s="73"/>
      <c r="J2579" s="73"/>
      <c r="K2579" s="73"/>
      <c r="L2579" s="73"/>
      <c r="M2579" s="73"/>
    </row>
    <row r="2580" spans="2:13" ht="36" outlineLevel="1">
      <c r="B2580" s="73"/>
      <c r="C2580" s="95" t="s">
        <v>439</v>
      </c>
      <c r="D2580" s="89"/>
      <c r="E2580" s="95" t="s">
        <v>440</v>
      </c>
      <c r="F2580" s="89"/>
      <c r="G2580" s="95" t="s">
        <v>441</v>
      </c>
      <c r="H2580" s="73"/>
      <c r="I2580" s="95" t="s">
        <v>442</v>
      </c>
      <c r="J2580" s="89"/>
      <c r="K2580" s="73"/>
      <c r="L2580" s="73"/>
      <c r="M2580" s="73"/>
    </row>
    <row r="2581" spans="2:13" ht="36.75" customHeight="1" outlineLevel="1">
      <c r="B2581" s="73"/>
      <c r="C2581" s="94"/>
      <c r="D2581" s="89"/>
      <c r="E2581" s="94"/>
      <c r="F2581" s="89"/>
      <c r="G2581" s="94"/>
      <c r="H2581" s="73"/>
      <c r="I2581" s="150"/>
      <c r="J2581" s="89"/>
      <c r="K2581" s="73"/>
      <c r="L2581" s="73"/>
      <c r="M2581" s="73"/>
    </row>
    <row r="2582" spans="2:13" ht="21" customHeight="1" outlineLevel="1">
      <c r="B2582" s="73"/>
      <c r="C2582" s="89"/>
      <c r="D2582" s="89"/>
      <c r="E2582" s="89"/>
      <c r="F2582" s="89"/>
      <c r="G2582" s="73"/>
      <c r="H2582" s="73"/>
      <c r="I2582" s="73"/>
      <c r="J2582" s="89"/>
      <c r="K2582" s="73"/>
      <c r="L2582" s="73"/>
      <c r="M2582" s="73"/>
    </row>
    <row r="2583" spans="2:13" ht="21.75" customHeight="1" outlineLevel="1">
      <c r="B2583" s="73"/>
      <c r="C2583" s="86" t="s">
        <v>445</v>
      </c>
      <c r="D2583" s="73"/>
      <c r="E2583" s="98"/>
      <c r="F2583" s="99"/>
      <c r="G2583" s="99"/>
      <c r="H2583" s="99"/>
      <c r="I2583" s="99"/>
      <c r="J2583" s="99"/>
      <c r="K2583" s="99"/>
      <c r="L2583" s="73"/>
      <c r="M2583" s="73"/>
    </row>
    <row r="2584" spans="2:13" ht="21" customHeight="1" outlineLevel="1">
      <c r="B2584" s="73"/>
      <c r="C2584" s="73"/>
      <c r="D2584" s="73"/>
      <c r="E2584" s="100"/>
      <c r="F2584" s="101"/>
      <c r="G2584" s="100"/>
      <c r="H2584" s="101"/>
      <c r="I2584" s="100"/>
      <c r="J2584" s="102"/>
      <c r="K2584" s="100"/>
      <c r="L2584" s="73"/>
      <c r="M2584" s="73"/>
    </row>
    <row r="2585" spans="2:13" ht="21" customHeight="1" outlineLevel="1">
      <c r="B2585" s="73"/>
      <c r="C2585" s="73"/>
      <c r="D2585" s="73"/>
      <c r="E2585" s="100">
        <v>2024</v>
      </c>
      <c r="F2585" s="101"/>
      <c r="G2585" s="100">
        <v>2025</v>
      </c>
      <c r="H2585" s="101"/>
      <c r="I2585" s="100">
        <v>2026</v>
      </c>
      <c r="J2585" s="102"/>
      <c r="K2585" s="100" t="s">
        <v>446</v>
      </c>
      <c r="L2585" s="73"/>
      <c r="M2585" s="73"/>
    </row>
    <row r="2586" spans="2:13" outlineLevel="1">
      <c r="B2586" s="73"/>
      <c r="C2586" s="95" t="s">
        <v>447</v>
      </c>
      <c r="D2586" s="103"/>
      <c r="E2586" s="104">
        <f>E2587+E2588</f>
        <v>0</v>
      </c>
      <c r="F2586" s="103"/>
      <c r="G2586" s="104">
        <f>G2587+G2588</f>
        <v>0</v>
      </c>
      <c r="H2586" s="73"/>
      <c r="I2586" s="104">
        <f>I2587+I2588</f>
        <v>0</v>
      </c>
      <c r="J2586" s="103"/>
      <c r="K2586" s="104">
        <f>K2587+K2588</f>
        <v>0</v>
      </c>
      <c r="L2586" s="103"/>
      <c r="M2586" s="73"/>
    </row>
    <row r="2587" spans="2:13" ht="21" customHeight="1" outlineLevel="1">
      <c r="B2587" s="73"/>
      <c r="C2587" s="90" t="s">
        <v>448</v>
      </c>
      <c r="D2587" s="103"/>
      <c r="E2587" s="105">
        <v>0</v>
      </c>
      <c r="F2587" s="106"/>
      <c r="G2587" s="105">
        <v>0</v>
      </c>
      <c r="H2587" s="73"/>
      <c r="I2587" s="105">
        <v>0</v>
      </c>
      <c r="J2587" s="103"/>
      <c r="K2587" s="107">
        <f>E2587+G2587+I2587</f>
        <v>0</v>
      </c>
      <c r="L2587" s="103"/>
      <c r="M2587" s="73"/>
    </row>
    <row r="2588" spans="2:13" ht="21.75" customHeight="1" outlineLevel="1">
      <c r="B2588" s="73"/>
      <c r="C2588" s="90" t="s">
        <v>449</v>
      </c>
      <c r="D2588" s="103"/>
      <c r="E2588" s="105">
        <v>0</v>
      </c>
      <c r="F2588" s="106"/>
      <c r="G2588" s="105">
        <v>0</v>
      </c>
      <c r="H2588" s="73"/>
      <c r="I2588" s="105">
        <v>0</v>
      </c>
      <c r="J2588" s="103"/>
      <c r="K2588" s="107">
        <f>E2588+G2588+I2588</f>
        <v>0</v>
      </c>
      <c r="L2588" s="103"/>
      <c r="M2588" s="73"/>
    </row>
    <row r="2589" spans="2:13" outlineLevel="1">
      <c r="B2589" s="73"/>
      <c r="C2589" s="95" t="s">
        <v>450</v>
      </c>
      <c r="D2589" s="103"/>
      <c r="E2589" s="104">
        <f>E2590+E2591</f>
        <v>0</v>
      </c>
      <c r="F2589" s="103"/>
      <c r="G2589" s="104">
        <f>G2590+G2591</f>
        <v>0</v>
      </c>
      <c r="H2589" s="73"/>
      <c r="I2589" s="104">
        <f>I2590+I2591</f>
        <v>0</v>
      </c>
      <c r="J2589" s="103"/>
      <c r="K2589" s="104">
        <f>K2590+K2591</f>
        <v>0</v>
      </c>
      <c r="L2589" s="103"/>
      <c r="M2589" s="73"/>
    </row>
    <row r="2590" spans="2:13" ht="21" customHeight="1" outlineLevel="1">
      <c r="B2590" s="73"/>
      <c r="C2590" s="90" t="s">
        <v>451</v>
      </c>
      <c r="D2590" s="103"/>
      <c r="E2590" s="105">
        <v>0</v>
      </c>
      <c r="F2590" s="106"/>
      <c r="G2590" s="105">
        <v>0</v>
      </c>
      <c r="H2590" s="73"/>
      <c r="I2590" s="105">
        <v>0</v>
      </c>
      <c r="J2590" s="103"/>
      <c r="K2590" s="107">
        <f>E2590+G2590+I2590</f>
        <v>0</v>
      </c>
      <c r="L2590" s="103"/>
      <c r="M2590" s="73"/>
    </row>
    <row r="2591" spans="2:13" ht="21" customHeight="1" outlineLevel="1">
      <c r="B2591" s="73"/>
      <c r="C2591" s="90" t="s">
        <v>452</v>
      </c>
      <c r="D2591" s="103"/>
      <c r="E2591" s="105">
        <v>0</v>
      </c>
      <c r="F2591" s="106"/>
      <c r="G2591" s="105">
        <v>0</v>
      </c>
      <c r="H2591" s="73"/>
      <c r="I2591" s="105">
        <v>0</v>
      </c>
      <c r="J2591" s="103"/>
      <c r="K2591" s="107">
        <f>E2591+G2591+I2591</f>
        <v>0</v>
      </c>
      <c r="L2591" s="103"/>
      <c r="M2591" s="73"/>
    </row>
    <row r="2592" spans="2:13" ht="21" customHeight="1" outlineLevel="1">
      <c r="B2592" s="73"/>
      <c r="C2592" s="95" t="s">
        <v>453</v>
      </c>
      <c r="D2592" s="103"/>
      <c r="E2592" s="104">
        <f>E2593+E2594</f>
        <v>0</v>
      </c>
      <c r="F2592" s="103"/>
      <c r="G2592" s="104">
        <f>G2593+G2594</f>
        <v>0</v>
      </c>
      <c r="H2592" s="73"/>
      <c r="I2592" s="104">
        <f>I2593+I2594</f>
        <v>0</v>
      </c>
      <c r="J2592" s="103"/>
      <c r="K2592" s="104">
        <f>K2593+K2594</f>
        <v>0</v>
      </c>
      <c r="L2592" s="103"/>
      <c r="M2592" s="73"/>
    </row>
    <row r="2593" spans="2:13" ht="21" customHeight="1" outlineLevel="1">
      <c r="B2593" s="73"/>
      <c r="C2593" s="90" t="s">
        <v>454</v>
      </c>
      <c r="D2593" s="103"/>
      <c r="E2593" s="105">
        <v>0</v>
      </c>
      <c r="F2593" s="106"/>
      <c r="G2593" s="105">
        <v>0</v>
      </c>
      <c r="H2593" s="73"/>
      <c r="I2593" s="105">
        <v>0</v>
      </c>
      <c r="J2593" s="103"/>
      <c r="K2593" s="107">
        <f>E2593+G2593+I2593</f>
        <v>0</v>
      </c>
      <c r="L2593" s="103"/>
      <c r="M2593" s="73"/>
    </row>
    <row r="2594" spans="2:13" ht="21" customHeight="1" outlineLevel="1">
      <c r="B2594" s="73"/>
      <c r="C2594" s="90" t="s">
        <v>455</v>
      </c>
      <c r="D2594" s="103"/>
      <c r="E2594" s="105">
        <v>0</v>
      </c>
      <c r="F2594" s="106"/>
      <c r="G2594" s="105">
        <v>0</v>
      </c>
      <c r="H2594" s="73"/>
      <c r="I2594" s="105">
        <v>0</v>
      </c>
      <c r="J2594" s="103"/>
      <c r="K2594" s="107">
        <f>E2594+G2594+I2594</f>
        <v>0</v>
      </c>
      <c r="L2594" s="103"/>
      <c r="M2594" s="73"/>
    </row>
    <row r="2595" spans="2:13" ht="21" customHeight="1" outlineLevel="1">
      <c r="B2595" s="73"/>
      <c r="C2595" s="95" t="s">
        <v>456</v>
      </c>
      <c r="D2595" s="103"/>
      <c r="E2595" s="104">
        <f>E2596+E2597</f>
        <v>0</v>
      </c>
      <c r="F2595" s="103"/>
      <c r="G2595" s="104">
        <f>G2596+G2597</f>
        <v>0</v>
      </c>
      <c r="H2595" s="73"/>
      <c r="I2595" s="104">
        <f>I2596+I2597</f>
        <v>0</v>
      </c>
      <c r="J2595" s="103"/>
      <c r="K2595" s="104">
        <f>K2596+K2597</f>
        <v>0</v>
      </c>
      <c r="L2595" s="103"/>
      <c r="M2595" s="73"/>
    </row>
    <row r="2596" spans="2:13" ht="21" customHeight="1" outlineLevel="1">
      <c r="B2596" s="73"/>
      <c r="C2596" s="90" t="s">
        <v>457</v>
      </c>
      <c r="D2596" s="103"/>
      <c r="E2596" s="105">
        <v>0</v>
      </c>
      <c r="F2596" s="106"/>
      <c r="G2596" s="105">
        <v>0</v>
      </c>
      <c r="H2596" s="73"/>
      <c r="I2596" s="105">
        <v>0</v>
      </c>
      <c r="J2596" s="103"/>
      <c r="K2596" s="107">
        <f>E2596+G2596+I2596</f>
        <v>0</v>
      </c>
      <c r="L2596" s="103"/>
      <c r="M2596" s="73"/>
    </row>
    <row r="2597" spans="2:13" ht="21" customHeight="1" outlineLevel="1">
      <c r="B2597" s="73"/>
      <c r="C2597" s="90" t="s">
        <v>458</v>
      </c>
      <c r="D2597" s="103"/>
      <c r="E2597" s="105">
        <v>0</v>
      </c>
      <c r="F2597" s="106"/>
      <c r="G2597" s="105">
        <v>0</v>
      </c>
      <c r="H2597" s="73"/>
      <c r="I2597" s="105">
        <v>0</v>
      </c>
      <c r="J2597" s="103"/>
      <c r="K2597" s="107">
        <f>E2597+G2597+I2597</f>
        <v>0</v>
      </c>
      <c r="L2597" s="103"/>
      <c r="M2597" s="73"/>
    </row>
    <row r="2598" spans="2:13" ht="21" customHeight="1" outlineLevel="1">
      <c r="B2598" s="73"/>
      <c r="C2598" s="90" t="s">
        <v>459</v>
      </c>
      <c r="D2598" s="103"/>
      <c r="E2598" s="108">
        <f>E2586+E2589+E2592+E2595</f>
        <v>0</v>
      </c>
      <c r="F2598" s="103"/>
      <c r="G2598" s="108">
        <f>G2586+G2589+G2592+G2595</f>
        <v>0</v>
      </c>
      <c r="H2598" s="73"/>
      <c r="I2598" s="108">
        <f>I2586+I2589+I2592+I2595</f>
        <v>0</v>
      </c>
      <c r="J2598" s="103"/>
      <c r="K2598" s="108">
        <f>E2598+G2598+I2598</f>
        <v>0</v>
      </c>
      <c r="L2598" s="103"/>
      <c r="M2598" s="73"/>
    </row>
    <row r="2599" spans="2:13" ht="21" customHeight="1" outlineLevel="1">
      <c r="B2599" s="73"/>
      <c r="C2599" s="109"/>
      <c r="D2599" s="103"/>
      <c r="E2599" s="109"/>
      <c r="F2599" s="109"/>
      <c r="G2599" s="109"/>
      <c r="H2599" s="109"/>
      <c r="I2599" s="109"/>
      <c r="J2599" s="109"/>
      <c r="K2599" s="109"/>
      <c r="L2599" s="103"/>
      <c r="M2599" s="73"/>
    </row>
    <row r="2600" spans="2:13" ht="21" customHeight="1" outlineLevel="1">
      <c r="B2600" s="73"/>
      <c r="C2600" s="103"/>
      <c r="D2600" s="89"/>
      <c r="E2600" s="103"/>
      <c r="F2600" s="89"/>
      <c r="G2600" s="73"/>
      <c r="H2600" s="73"/>
      <c r="I2600" s="73"/>
      <c r="J2600" s="89"/>
      <c r="K2600" s="73"/>
      <c r="L2600" s="89"/>
      <c r="M2600" s="73"/>
    </row>
    <row r="2601" spans="2:13" ht="21" customHeight="1" outlineLevel="1">
      <c r="B2601" s="73"/>
      <c r="C2601" s="86" t="s">
        <v>460</v>
      </c>
      <c r="D2601" s="73"/>
      <c r="E2601" s="99"/>
      <c r="F2601" s="99"/>
      <c r="G2601" s="99"/>
      <c r="H2601" s="99"/>
      <c r="I2601" s="99"/>
      <c r="J2601" s="99"/>
      <c r="K2601" s="99"/>
      <c r="L2601" s="89"/>
      <c r="M2601" s="73"/>
    </row>
    <row r="2602" spans="2:13" ht="21" customHeight="1" outlineLevel="1">
      <c r="B2602" s="73"/>
      <c r="C2602" s="73"/>
      <c r="D2602" s="73"/>
      <c r="E2602" s="100"/>
      <c r="F2602" s="101"/>
      <c r="G2602" s="100"/>
      <c r="H2602" s="101"/>
      <c r="I2602" s="100"/>
      <c r="J2602" s="102"/>
      <c r="K2602" s="100"/>
      <c r="L2602" s="89"/>
      <c r="M2602" s="73"/>
    </row>
    <row r="2603" spans="2:13" ht="21" customHeight="1" outlineLevel="1">
      <c r="B2603" s="73"/>
      <c r="C2603" s="73"/>
      <c r="D2603" s="73"/>
      <c r="E2603" s="100">
        <v>2024</v>
      </c>
      <c r="F2603" s="101"/>
      <c r="G2603" s="100">
        <v>2025</v>
      </c>
      <c r="H2603" s="101"/>
      <c r="I2603" s="100">
        <v>2026</v>
      </c>
      <c r="J2603" s="102"/>
      <c r="K2603" s="100" t="s">
        <v>407</v>
      </c>
      <c r="L2603" s="89"/>
      <c r="M2603" s="73"/>
    </row>
    <row r="2604" spans="2:13" ht="21" customHeight="1" outlineLevel="1">
      <c r="B2604" s="73"/>
      <c r="C2604" s="95" t="s">
        <v>461</v>
      </c>
      <c r="D2604" s="103"/>
      <c r="E2604" s="110">
        <v>0</v>
      </c>
      <c r="F2604" s="111"/>
      <c r="G2604" s="110">
        <v>0</v>
      </c>
      <c r="H2604" s="112"/>
      <c r="I2604" s="110">
        <v>0</v>
      </c>
      <c r="J2604" s="111"/>
      <c r="K2604" s="113">
        <f t="shared" ref="K2604:K2622" si="40">E2604+G2604+I2604</f>
        <v>0</v>
      </c>
      <c r="L2604" s="89"/>
      <c r="M2604" s="73"/>
    </row>
    <row r="2605" spans="2:13" ht="21" customHeight="1" outlineLevel="1">
      <c r="B2605" s="73"/>
      <c r="C2605" s="90" t="s">
        <v>462</v>
      </c>
      <c r="D2605" s="103"/>
      <c r="E2605" s="110">
        <v>0</v>
      </c>
      <c r="F2605" s="114"/>
      <c r="G2605" s="110">
        <v>0</v>
      </c>
      <c r="H2605" s="112"/>
      <c r="I2605" s="110">
        <v>0</v>
      </c>
      <c r="J2605" s="111"/>
      <c r="K2605" s="113">
        <f t="shared" si="40"/>
        <v>0</v>
      </c>
      <c r="L2605" s="89"/>
      <c r="M2605" s="73"/>
    </row>
    <row r="2606" spans="2:13" ht="21" customHeight="1" outlineLevel="1">
      <c r="B2606" s="73"/>
      <c r="C2606" s="90" t="s">
        <v>463</v>
      </c>
      <c r="D2606" s="103"/>
      <c r="E2606" s="110">
        <v>0</v>
      </c>
      <c r="F2606" s="111"/>
      <c r="G2606" s="110">
        <v>0</v>
      </c>
      <c r="H2606" s="112"/>
      <c r="I2606" s="110">
        <v>0</v>
      </c>
      <c r="J2606" s="111"/>
      <c r="K2606" s="113">
        <f t="shared" si="40"/>
        <v>0</v>
      </c>
      <c r="L2606" s="89"/>
      <c r="M2606" s="73"/>
    </row>
    <row r="2607" spans="2:13" ht="21.75" customHeight="1" outlineLevel="1">
      <c r="B2607" s="73"/>
      <c r="C2607" s="90" t="s">
        <v>464</v>
      </c>
      <c r="D2607" s="103"/>
      <c r="E2607" s="110">
        <v>0</v>
      </c>
      <c r="F2607" s="114"/>
      <c r="G2607" s="110">
        <v>0</v>
      </c>
      <c r="H2607" s="112"/>
      <c r="I2607" s="110">
        <v>0</v>
      </c>
      <c r="J2607" s="111"/>
      <c r="K2607" s="113">
        <f t="shared" si="40"/>
        <v>0</v>
      </c>
      <c r="L2607" s="73"/>
      <c r="M2607" s="73"/>
    </row>
    <row r="2608" spans="2:13" ht="21.75" customHeight="1" outlineLevel="1">
      <c r="B2608" s="73"/>
      <c r="C2608" s="90" t="s">
        <v>465</v>
      </c>
      <c r="D2608" s="103"/>
      <c r="E2608" s="110">
        <v>0</v>
      </c>
      <c r="F2608" s="114"/>
      <c r="G2608" s="110">
        <v>0</v>
      </c>
      <c r="H2608" s="112"/>
      <c r="I2608" s="110">
        <v>0</v>
      </c>
      <c r="J2608" s="111"/>
      <c r="K2608" s="113">
        <f t="shared" si="40"/>
        <v>0</v>
      </c>
      <c r="L2608" s="73"/>
      <c r="M2608" s="73"/>
    </row>
    <row r="2609" spans="2:13" ht="21" customHeight="1" outlineLevel="1">
      <c r="B2609" s="73"/>
      <c r="C2609" s="90" t="s">
        <v>466</v>
      </c>
      <c r="D2609" s="103"/>
      <c r="E2609" s="110">
        <v>0</v>
      </c>
      <c r="F2609" s="111"/>
      <c r="G2609" s="110">
        <v>0</v>
      </c>
      <c r="H2609" s="112"/>
      <c r="I2609" s="110">
        <v>0</v>
      </c>
      <c r="J2609" s="111"/>
      <c r="K2609" s="113">
        <f t="shared" si="40"/>
        <v>0</v>
      </c>
      <c r="L2609" s="73"/>
      <c r="M2609" s="73"/>
    </row>
    <row r="2610" spans="2:13" ht="21.75" customHeight="1" outlineLevel="1">
      <c r="B2610" s="73"/>
      <c r="C2610" s="90" t="s">
        <v>467</v>
      </c>
      <c r="D2610" s="103"/>
      <c r="E2610" s="110">
        <v>0</v>
      </c>
      <c r="F2610" s="114"/>
      <c r="G2610" s="110">
        <v>0</v>
      </c>
      <c r="H2610" s="112"/>
      <c r="I2610" s="110">
        <v>0</v>
      </c>
      <c r="J2610" s="111"/>
      <c r="K2610" s="113">
        <f t="shared" si="40"/>
        <v>0</v>
      </c>
      <c r="L2610" s="73"/>
      <c r="M2610" s="73"/>
    </row>
    <row r="2611" spans="2:13" ht="21.75" customHeight="1" outlineLevel="1">
      <c r="B2611" s="73"/>
      <c r="C2611" s="90" t="s">
        <v>468</v>
      </c>
      <c r="D2611" s="103"/>
      <c r="E2611" s="110">
        <v>0</v>
      </c>
      <c r="F2611" s="114"/>
      <c r="G2611" s="110">
        <v>0</v>
      </c>
      <c r="H2611" s="112"/>
      <c r="I2611" s="110">
        <v>0</v>
      </c>
      <c r="J2611" s="111"/>
      <c r="K2611" s="113">
        <f t="shared" si="40"/>
        <v>0</v>
      </c>
      <c r="L2611" s="73"/>
      <c r="M2611" s="73"/>
    </row>
    <row r="2612" spans="2:13" ht="21.75" customHeight="1" outlineLevel="1">
      <c r="B2612" s="73"/>
      <c r="C2612" s="90" t="s">
        <v>469</v>
      </c>
      <c r="D2612" s="103"/>
      <c r="E2612" s="110">
        <v>0</v>
      </c>
      <c r="F2612" s="114"/>
      <c r="G2612" s="110">
        <v>0</v>
      </c>
      <c r="H2612" s="112"/>
      <c r="I2612" s="110">
        <v>0</v>
      </c>
      <c r="J2612" s="111"/>
      <c r="K2612" s="113">
        <f t="shared" si="40"/>
        <v>0</v>
      </c>
      <c r="L2612" s="73"/>
      <c r="M2612" s="73"/>
    </row>
    <row r="2613" spans="2:13" ht="21" customHeight="1" outlineLevel="1">
      <c r="B2613" s="73"/>
      <c r="C2613" s="115" t="s">
        <v>470</v>
      </c>
      <c r="D2613" s="103"/>
      <c r="E2613" s="110">
        <v>0</v>
      </c>
      <c r="F2613" s="114"/>
      <c r="G2613" s="110">
        <v>0</v>
      </c>
      <c r="H2613" s="112"/>
      <c r="I2613" s="110">
        <v>0</v>
      </c>
      <c r="J2613" s="111"/>
      <c r="K2613" s="113">
        <f t="shared" si="40"/>
        <v>0</v>
      </c>
      <c r="L2613" s="116"/>
      <c r="M2613" s="73"/>
    </row>
    <row r="2614" spans="2:13" ht="21" customHeight="1" outlineLevel="1">
      <c r="B2614" s="73"/>
      <c r="C2614" s="115" t="s">
        <v>471</v>
      </c>
      <c r="D2614" s="103"/>
      <c r="E2614" s="110">
        <v>0</v>
      </c>
      <c r="F2614" s="114"/>
      <c r="G2614" s="110">
        <v>0</v>
      </c>
      <c r="H2614" s="112"/>
      <c r="I2614" s="110">
        <v>0</v>
      </c>
      <c r="J2614" s="111"/>
      <c r="K2614" s="113">
        <f t="shared" si="40"/>
        <v>0</v>
      </c>
      <c r="L2614" s="116"/>
      <c r="M2614" s="73"/>
    </row>
    <row r="2615" spans="2:13" ht="21" customHeight="1" outlineLevel="1">
      <c r="B2615" s="73"/>
      <c r="C2615" s="115" t="s">
        <v>472</v>
      </c>
      <c r="D2615" s="103"/>
      <c r="E2615" s="110">
        <v>0</v>
      </c>
      <c r="F2615" s="114"/>
      <c r="G2615" s="110">
        <v>0</v>
      </c>
      <c r="H2615" s="112"/>
      <c r="I2615" s="110">
        <v>0</v>
      </c>
      <c r="J2615" s="111"/>
      <c r="K2615" s="113">
        <f t="shared" si="40"/>
        <v>0</v>
      </c>
      <c r="L2615" s="116"/>
      <c r="M2615" s="73"/>
    </row>
    <row r="2616" spans="2:13" ht="21" customHeight="1" outlineLevel="1">
      <c r="B2616" s="73"/>
      <c r="C2616" s="115" t="s">
        <v>473</v>
      </c>
      <c r="D2616" s="103"/>
      <c r="E2616" s="110">
        <v>0</v>
      </c>
      <c r="F2616" s="114"/>
      <c r="G2616" s="110">
        <v>0</v>
      </c>
      <c r="H2616" s="112"/>
      <c r="I2616" s="110">
        <v>0</v>
      </c>
      <c r="J2616" s="111"/>
      <c r="K2616" s="113">
        <f t="shared" si="40"/>
        <v>0</v>
      </c>
      <c r="L2616" s="116"/>
      <c r="M2616" s="73"/>
    </row>
    <row r="2617" spans="2:13" ht="21" customHeight="1" outlineLevel="1">
      <c r="B2617" s="73"/>
      <c r="C2617" s="115" t="s">
        <v>474</v>
      </c>
      <c r="D2617" s="103"/>
      <c r="E2617" s="110">
        <v>0</v>
      </c>
      <c r="F2617" s="114"/>
      <c r="G2617" s="110">
        <v>0</v>
      </c>
      <c r="H2617" s="112"/>
      <c r="I2617" s="110">
        <v>0</v>
      </c>
      <c r="J2617" s="111"/>
      <c r="K2617" s="113">
        <f t="shared" si="40"/>
        <v>0</v>
      </c>
      <c r="L2617" s="116"/>
      <c r="M2617" s="73"/>
    </row>
    <row r="2618" spans="2:13" ht="21" customHeight="1" outlineLevel="1">
      <c r="B2618" s="73"/>
      <c r="C2618" s="115" t="s">
        <v>475</v>
      </c>
      <c r="D2618" s="103"/>
      <c r="E2618" s="110">
        <v>0</v>
      </c>
      <c r="F2618" s="114"/>
      <c r="G2618" s="110">
        <v>0</v>
      </c>
      <c r="H2618" s="112"/>
      <c r="I2618" s="110">
        <v>0</v>
      </c>
      <c r="J2618" s="111"/>
      <c r="K2618" s="113">
        <f t="shared" si="40"/>
        <v>0</v>
      </c>
      <c r="L2618" s="116"/>
      <c r="M2618" s="73"/>
    </row>
    <row r="2619" spans="2:13" ht="21" customHeight="1" outlineLevel="1">
      <c r="B2619" s="73"/>
      <c r="C2619" s="115" t="s">
        <v>476</v>
      </c>
      <c r="D2619" s="103"/>
      <c r="E2619" s="110">
        <v>0</v>
      </c>
      <c r="F2619" s="114"/>
      <c r="G2619" s="110">
        <v>0</v>
      </c>
      <c r="H2619" s="112"/>
      <c r="I2619" s="110">
        <v>0</v>
      </c>
      <c r="J2619" s="111"/>
      <c r="K2619" s="113">
        <f t="shared" si="40"/>
        <v>0</v>
      </c>
      <c r="L2619" s="116"/>
      <c r="M2619" s="73"/>
    </row>
    <row r="2620" spans="2:13" ht="21" customHeight="1" outlineLevel="1">
      <c r="B2620" s="73"/>
      <c r="C2620" s="115" t="s">
        <v>477</v>
      </c>
      <c r="D2620" s="103"/>
      <c r="E2620" s="110">
        <v>0</v>
      </c>
      <c r="F2620" s="114"/>
      <c r="G2620" s="110">
        <v>0</v>
      </c>
      <c r="H2620" s="112"/>
      <c r="I2620" s="110">
        <v>0</v>
      </c>
      <c r="J2620" s="111"/>
      <c r="K2620" s="113">
        <f t="shared" si="40"/>
        <v>0</v>
      </c>
      <c r="L2620" s="116"/>
      <c r="M2620" s="73"/>
    </row>
    <row r="2621" spans="2:13" ht="21" customHeight="1" outlineLevel="1">
      <c r="B2621" s="73"/>
      <c r="C2621" s="115" t="s">
        <v>478</v>
      </c>
      <c r="D2621" s="103"/>
      <c r="E2621" s="110">
        <v>0</v>
      </c>
      <c r="F2621" s="114"/>
      <c r="G2621" s="110">
        <v>0</v>
      </c>
      <c r="H2621" s="112"/>
      <c r="I2621" s="110">
        <v>0</v>
      </c>
      <c r="J2621" s="111"/>
      <c r="K2621" s="113">
        <f t="shared" si="40"/>
        <v>0</v>
      </c>
      <c r="L2621" s="116"/>
      <c r="M2621" s="73"/>
    </row>
    <row r="2622" spans="2:13" ht="21" customHeight="1" outlineLevel="1">
      <c r="B2622" s="73"/>
      <c r="C2622" s="115" t="s">
        <v>479</v>
      </c>
      <c r="D2622" s="103"/>
      <c r="E2622" s="110">
        <v>0</v>
      </c>
      <c r="F2622" s="114"/>
      <c r="G2622" s="110">
        <v>0</v>
      </c>
      <c r="H2622" s="112"/>
      <c r="I2622" s="110">
        <v>0</v>
      </c>
      <c r="J2622" s="111"/>
      <c r="K2622" s="113">
        <f t="shared" si="40"/>
        <v>0</v>
      </c>
      <c r="L2622" s="116"/>
      <c r="M2622" s="73"/>
    </row>
    <row r="2623" spans="2:13" ht="21.75" customHeight="1" outlineLevel="1">
      <c r="B2623" s="73"/>
      <c r="C2623" s="90" t="s">
        <v>480</v>
      </c>
      <c r="D2623" s="103"/>
      <c r="E2623" s="117">
        <f>SUM(E2604:E2622)</f>
        <v>0</v>
      </c>
      <c r="F2623" s="111"/>
      <c r="G2623" s="117">
        <f>SUM(G2604:G2622)</f>
        <v>0</v>
      </c>
      <c r="H2623" s="112"/>
      <c r="I2623" s="117">
        <f>SUM(I2604:I2622)</f>
        <v>0</v>
      </c>
      <c r="J2623" s="111"/>
      <c r="K2623" s="117">
        <f>SUM(K2604:K2622)</f>
        <v>0</v>
      </c>
      <c r="L2623" s="89"/>
      <c r="M2623" s="73"/>
    </row>
    <row r="2624" spans="2:13" ht="21" customHeight="1" outlineLevel="1">
      <c r="B2624" s="73"/>
      <c r="C2624" s="109"/>
      <c r="D2624" s="103"/>
      <c r="E2624" s="73"/>
      <c r="F2624" s="73"/>
      <c r="G2624" s="73"/>
      <c r="H2624" s="73"/>
      <c r="I2624" s="73"/>
      <c r="J2624" s="73"/>
      <c r="K2624" s="73"/>
      <c r="L2624" s="89"/>
      <c r="M2624" s="73"/>
    </row>
    <row r="2625" spans="2:13" ht="21" customHeight="1" outlineLevel="1">
      <c r="B2625" s="73"/>
      <c r="C2625" s="73"/>
      <c r="D2625" s="73"/>
      <c r="E2625" s="100">
        <v>2024</v>
      </c>
      <c r="F2625" s="101"/>
      <c r="G2625" s="100">
        <v>2025</v>
      </c>
      <c r="H2625" s="101"/>
      <c r="I2625" s="100">
        <v>2026</v>
      </c>
      <c r="J2625" s="102"/>
      <c r="K2625" s="100" t="s">
        <v>407</v>
      </c>
      <c r="L2625" s="89"/>
      <c r="M2625" s="73"/>
    </row>
    <row r="2626" spans="2:13" ht="21" customHeight="1" outlineLevel="1">
      <c r="B2626" s="73"/>
      <c r="C2626" s="95" t="s">
        <v>481</v>
      </c>
      <c r="D2626" s="103"/>
      <c r="E2626" s="110">
        <v>0</v>
      </c>
      <c r="F2626" s="111"/>
      <c r="G2626" s="110">
        <v>0</v>
      </c>
      <c r="H2626" s="112"/>
      <c r="I2626" s="110">
        <v>0</v>
      </c>
      <c r="J2626" s="111"/>
      <c r="K2626" s="113">
        <f t="shared" ref="K2626:K2634" si="41">E2626+G2626+I2626</f>
        <v>0</v>
      </c>
      <c r="L2626" s="89"/>
      <c r="M2626" s="73"/>
    </row>
    <row r="2627" spans="2:13" ht="21" customHeight="1" outlineLevel="1">
      <c r="B2627" s="73"/>
      <c r="C2627" s="90" t="s">
        <v>482</v>
      </c>
      <c r="D2627" s="103"/>
      <c r="E2627" s="110">
        <v>0</v>
      </c>
      <c r="F2627" s="114"/>
      <c r="G2627" s="110">
        <v>0</v>
      </c>
      <c r="H2627" s="112"/>
      <c r="I2627" s="110">
        <v>0</v>
      </c>
      <c r="J2627" s="111"/>
      <c r="K2627" s="113">
        <f t="shared" si="41"/>
        <v>0</v>
      </c>
      <c r="L2627" s="89"/>
      <c r="M2627" s="73"/>
    </row>
    <row r="2628" spans="2:13" ht="21" customHeight="1" outlineLevel="1">
      <c r="B2628" s="73"/>
      <c r="C2628" s="90" t="s">
        <v>483</v>
      </c>
      <c r="D2628" s="103"/>
      <c r="E2628" s="110">
        <v>0</v>
      </c>
      <c r="F2628" s="114"/>
      <c r="G2628" s="110">
        <v>0</v>
      </c>
      <c r="H2628" s="112"/>
      <c r="I2628" s="110">
        <v>0</v>
      </c>
      <c r="J2628" s="111"/>
      <c r="K2628" s="113">
        <f t="shared" si="41"/>
        <v>0</v>
      </c>
      <c r="L2628" s="73"/>
      <c r="M2628" s="73"/>
    </row>
    <row r="2629" spans="2:13" ht="21" customHeight="1" outlineLevel="1">
      <c r="B2629" s="73"/>
      <c r="C2629" s="90" t="s">
        <v>484</v>
      </c>
      <c r="D2629" s="103"/>
      <c r="E2629" s="110">
        <v>0</v>
      </c>
      <c r="F2629" s="111"/>
      <c r="G2629" s="110">
        <v>0</v>
      </c>
      <c r="H2629" s="112"/>
      <c r="I2629" s="110">
        <v>0</v>
      </c>
      <c r="J2629" s="111"/>
      <c r="K2629" s="113">
        <f t="shared" si="41"/>
        <v>0</v>
      </c>
      <c r="L2629" s="89"/>
      <c r="M2629" s="73"/>
    </row>
    <row r="2630" spans="2:13" ht="21" customHeight="1" outlineLevel="1">
      <c r="B2630" s="73"/>
      <c r="C2630" s="90" t="s">
        <v>485</v>
      </c>
      <c r="D2630" s="103"/>
      <c r="E2630" s="110">
        <v>0</v>
      </c>
      <c r="F2630" s="114"/>
      <c r="G2630" s="110">
        <v>0</v>
      </c>
      <c r="H2630" s="112"/>
      <c r="I2630" s="110">
        <v>0</v>
      </c>
      <c r="J2630" s="111"/>
      <c r="K2630" s="113">
        <f t="shared" si="41"/>
        <v>0</v>
      </c>
      <c r="L2630" s="116"/>
      <c r="M2630" s="73"/>
    </row>
    <row r="2631" spans="2:13" ht="21" customHeight="1" outlineLevel="1">
      <c r="B2631" s="73"/>
      <c r="C2631" s="90" t="s">
        <v>486</v>
      </c>
      <c r="D2631" s="103"/>
      <c r="E2631" s="110">
        <v>0</v>
      </c>
      <c r="F2631" s="114"/>
      <c r="G2631" s="110">
        <v>0</v>
      </c>
      <c r="H2631" s="112"/>
      <c r="I2631" s="110">
        <v>0</v>
      </c>
      <c r="J2631" s="111"/>
      <c r="K2631" s="113">
        <f t="shared" si="41"/>
        <v>0</v>
      </c>
      <c r="L2631" s="116"/>
      <c r="M2631" s="73"/>
    </row>
    <row r="2632" spans="2:13" ht="21" customHeight="1" outlineLevel="1">
      <c r="B2632" s="73"/>
      <c r="C2632" s="90" t="s">
        <v>487</v>
      </c>
      <c r="D2632" s="103"/>
      <c r="E2632" s="110">
        <v>0</v>
      </c>
      <c r="F2632" s="114"/>
      <c r="G2632" s="110">
        <v>0</v>
      </c>
      <c r="H2632" s="112"/>
      <c r="I2632" s="110">
        <v>0</v>
      </c>
      <c r="J2632" s="111"/>
      <c r="K2632" s="113">
        <f t="shared" si="41"/>
        <v>0</v>
      </c>
      <c r="L2632" s="116"/>
      <c r="M2632" s="73"/>
    </row>
    <row r="2633" spans="2:13" ht="21" customHeight="1" outlineLevel="1">
      <c r="B2633" s="73"/>
      <c r="C2633" s="90" t="s">
        <v>488</v>
      </c>
      <c r="D2633" s="103"/>
      <c r="E2633" s="110">
        <v>0</v>
      </c>
      <c r="F2633" s="114"/>
      <c r="G2633" s="110">
        <v>0</v>
      </c>
      <c r="H2633" s="112"/>
      <c r="I2633" s="110">
        <v>0</v>
      </c>
      <c r="J2633" s="111"/>
      <c r="K2633" s="113">
        <f t="shared" si="41"/>
        <v>0</v>
      </c>
      <c r="L2633" s="116"/>
      <c r="M2633" s="73"/>
    </row>
    <row r="2634" spans="2:13" ht="21.75" customHeight="1" outlineLevel="1">
      <c r="B2634" s="73"/>
      <c r="C2634" s="90" t="s">
        <v>480</v>
      </c>
      <c r="D2634" s="103"/>
      <c r="E2634" s="117">
        <f>SUM(E2626:E2633)</f>
        <v>0</v>
      </c>
      <c r="F2634" s="111"/>
      <c r="G2634" s="117">
        <f>SUM(G2626:G2633)</f>
        <v>0</v>
      </c>
      <c r="H2634" s="112"/>
      <c r="I2634" s="117">
        <f>SUM(I2626:I2633)</f>
        <v>0</v>
      </c>
      <c r="J2634" s="111"/>
      <c r="K2634" s="117">
        <f t="shared" si="41"/>
        <v>0</v>
      </c>
      <c r="L2634" s="89"/>
      <c r="M2634" s="73"/>
    </row>
    <row r="2635" spans="2:13" ht="21" customHeight="1" outlineLevel="1">
      <c r="B2635" s="73"/>
      <c r="C2635" s="89"/>
      <c r="D2635" s="103"/>
      <c r="E2635" s="89"/>
      <c r="F2635" s="89"/>
      <c r="G2635" s="89"/>
      <c r="H2635" s="89"/>
      <c r="I2635" s="89"/>
      <c r="J2635" s="89"/>
      <c r="K2635" s="89"/>
      <c r="L2635" s="89"/>
      <c r="M2635" s="73"/>
    </row>
    <row r="2636" spans="2:13" ht="36" outlineLevel="1">
      <c r="B2636" s="73"/>
      <c r="C2636" s="93" t="s">
        <v>490</v>
      </c>
      <c r="D2636" s="89"/>
      <c r="E2636" s="93" t="str">
        <f>IF(K2607&gt;0,"Si","No")</f>
        <v>No</v>
      </c>
      <c r="F2636" s="89"/>
      <c r="G2636" s="89"/>
      <c r="H2636" s="89"/>
      <c r="I2636" s="89"/>
      <c r="J2636" s="89"/>
      <c r="K2636" s="89"/>
      <c r="L2636" s="89"/>
      <c r="M2636" s="73"/>
    </row>
    <row r="2637" spans="2:13" ht="36" outlineLevel="1">
      <c r="B2637" s="73"/>
      <c r="C2637" s="93" t="s">
        <v>491</v>
      </c>
      <c r="D2637" s="89"/>
      <c r="E2637" s="93" t="str">
        <f>IF(K2608&gt;0,"Si","No")</f>
        <v>No</v>
      </c>
      <c r="F2637" s="89"/>
      <c r="G2637" s="89"/>
      <c r="H2637" s="89"/>
      <c r="I2637" s="89"/>
      <c r="J2637" s="89"/>
      <c r="K2637" s="89"/>
      <c r="L2637" s="89"/>
      <c r="M2637" s="73"/>
    </row>
    <row r="2638" spans="2:13" ht="21" customHeight="1" outlineLevel="1">
      <c r="B2638" s="73"/>
      <c r="C2638" s="89"/>
      <c r="D2638" s="89"/>
      <c r="E2638" s="89"/>
      <c r="F2638" s="89"/>
      <c r="G2638" s="73"/>
      <c r="H2638" s="73"/>
      <c r="I2638" s="73"/>
      <c r="J2638" s="89"/>
      <c r="K2638" s="73"/>
      <c r="L2638" s="89"/>
      <c r="M2638" s="73"/>
    </row>
    <row r="2639" spans="2:13" ht="20.25" outlineLevel="1">
      <c r="B2639" s="73"/>
      <c r="C2639" s="86" t="s">
        <v>492</v>
      </c>
      <c r="D2639" s="73"/>
      <c r="E2639" s="98"/>
      <c r="F2639" s="99"/>
      <c r="G2639" s="99"/>
      <c r="H2639" s="99"/>
      <c r="I2639" s="99"/>
      <c r="J2639" s="99"/>
      <c r="K2639" s="99"/>
      <c r="L2639" s="89"/>
      <c r="M2639" s="73"/>
    </row>
    <row r="2640" spans="2:13" ht="21" customHeight="1" outlineLevel="1">
      <c r="B2640" s="73"/>
      <c r="C2640" s="73"/>
      <c r="D2640" s="73"/>
      <c r="E2640" s="100"/>
      <c r="F2640" s="101"/>
      <c r="G2640" s="100"/>
      <c r="H2640" s="101"/>
      <c r="I2640" s="100"/>
      <c r="J2640" s="102"/>
      <c r="K2640" s="100"/>
      <c r="L2640" s="89"/>
      <c r="M2640" s="73"/>
    </row>
    <row r="2641" spans="2:13" ht="21" customHeight="1" outlineLevel="1">
      <c r="B2641" s="73"/>
      <c r="C2641" s="73"/>
      <c r="D2641" s="73"/>
      <c r="E2641" s="100">
        <v>2024</v>
      </c>
      <c r="F2641" s="101"/>
      <c r="G2641" s="100">
        <v>2025</v>
      </c>
      <c r="H2641" s="101"/>
      <c r="I2641" s="100">
        <v>2026</v>
      </c>
      <c r="J2641" s="102"/>
      <c r="K2641" s="100" t="s">
        <v>407</v>
      </c>
      <c r="L2641" s="89"/>
      <c r="M2641" s="73"/>
    </row>
    <row r="2642" spans="2:13" ht="21" customHeight="1" outlineLevel="1">
      <c r="B2642" s="73"/>
      <c r="C2642" s="95" t="s">
        <v>493</v>
      </c>
      <c r="D2642" s="103"/>
      <c r="E2642" s="110"/>
      <c r="F2642" s="111"/>
      <c r="G2642" s="110"/>
      <c r="H2642" s="119"/>
      <c r="I2642" s="110"/>
      <c r="J2642" s="111"/>
      <c r="K2642" s="113" t="s">
        <v>495</v>
      </c>
      <c r="L2642" s="89"/>
      <c r="M2642" s="73"/>
    </row>
    <row r="2643" spans="2:13" ht="21" customHeight="1" outlineLevel="1">
      <c r="B2643" s="73"/>
      <c r="C2643" s="95" t="s">
        <v>496</v>
      </c>
      <c r="D2643" s="103"/>
      <c r="E2643" s="110"/>
      <c r="F2643" s="111"/>
      <c r="G2643" s="110"/>
      <c r="H2643" s="119"/>
      <c r="I2643" s="110"/>
      <c r="J2643" s="111"/>
      <c r="K2643" s="113" t="s">
        <v>495</v>
      </c>
      <c r="L2643" s="89"/>
      <c r="M2643" s="73"/>
    </row>
    <row r="2644" spans="2:13" ht="21" customHeight="1" outlineLevel="1">
      <c r="B2644" s="73"/>
      <c r="C2644" s="90" t="s">
        <v>498</v>
      </c>
      <c r="D2644" s="103"/>
      <c r="E2644" s="120">
        <v>0</v>
      </c>
      <c r="F2644" s="121"/>
      <c r="G2644" s="120">
        <v>0</v>
      </c>
      <c r="H2644" s="122"/>
      <c r="I2644" s="120">
        <v>0</v>
      </c>
      <c r="J2644" s="123"/>
      <c r="K2644" s="124">
        <f>E2644+G2644+I2644</f>
        <v>0</v>
      </c>
      <c r="L2644" s="73"/>
      <c r="M2644" s="73"/>
    </row>
    <row r="2645" spans="2:13" ht="21" customHeight="1" outlineLevel="1">
      <c r="B2645" s="73"/>
      <c r="C2645" s="90" t="s">
        <v>499</v>
      </c>
      <c r="D2645" s="103"/>
      <c r="E2645" s="110"/>
      <c r="F2645" s="111"/>
      <c r="G2645" s="110"/>
      <c r="H2645" s="119"/>
      <c r="I2645" s="110"/>
      <c r="J2645" s="111"/>
      <c r="K2645" s="113" t="s">
        <v>495</v>
      </c>
      <c r="L2645" s="89"/>
      <c r="M2645" s="73"/>
    </row>
    <row r="2646" spans="2:13" ht="21" customHeight="1" outlineLevel="1">
      <c r="B2646" s="73"/>
      <c r="C2646" s="90" t="s">
        <v>500</v>
      </c>
      <c r="D2646" s="103"/>
      <c r="E2646" s="105"/>
      <c r="F2646" s="125"/>
      <c r="G2646" s="105"/>
      <c r="H2646" s="126"/>
      <c r="I2646" s="105"/>
      <c r="J2646" s="111"/>
      <c r="K2646" s="113" t="s">
        <v>495</v>
      </c>
      <c r="L2646" s="116"/>
      <c r="M2646" s="73"/>
    </row>
    <row r="2647" spans="2:13" outlineLevel="1">
      <c r="B2647" s="73"/>
      <c r="C2647" s="90" t="s">
        <v>501</v>
      </c>
      <c r="D2647" s="103"/>
      <c r="E2647" s="127"/>
      <c r="F2647" s="125"/>
      <c r="G2647" s="105"/>
      <c r="H2647" s="126"/>
      <c r="I2647" s="105"/>
      <c r="J2647" s="111"/>
      <c r="K2647" s="113" t="s">
        <v>495</v>
      </c>
      <c r="L2647" s="116"/>
      <c r="M2647" s="73"/>
    </row>
    <row r="2648" spans="2:13" ht="21" customHeight="1" outlineLevel="1">
      <c r="B2648" s="73"/>
      <c r="C2648" s="90" t="s">
        <v>503</v>
      </c>
      <c r="D2648" s="103"/>
      <c r="E2648" s="105"/>
      <c r="F2648" s="125"/>
      <c r="G2648" s="105"/>
      <c r="H2648" s="126"/>
      <c r="I2648" s="105"/>
      <c r="J2648" s="111"/>
      <c r="K2648" s="124" t="s">
        <v>495</v>
      </c>
      <c r="L2648" s="89"/>
      <c r="M2648" s="73"/>
    </row>
    <row r="2649" spans="2:13" ht="21" customHeight="1" outlineLevel="1">
      <c r="B2649" s="73"/>
      <c r="C2649" s="90" t="s">
        <v>504</v>
      </c>
      <c r="D2649" s="103"/>
      <c r="E2649" s="110"/>
      <c r="F2649" s="111"/>
      <c r="G2649" s="110"/>
      <c r="H2649" s="119"/>
      <c r="I2649" s="110"/>
      <c r="J2649" s="111"/>
      <c r="K2649" s="113" t="s">
        <v>495</v>
      </c>
      <c r="L2649" s="89"/>
      <c r="M2649" s="73"/>
    </row>
    <row r="2650" spans="2:13" ht="21.75" customHeight="1" outlineLevel="1">
      <c r="B2650" s="73"/>
      <c r="C2650" s="90" t="s">
        <v>506</v>
      </c>
      <c r="D2650" s="103"/>
      <c r="E2650" s="120">
        <v>0</v>
      </c>
      <c r="F2650" s="121"/>
      <c r="G2650" s="120">
        <v>0</v>
      </c>
      <c r="H2650" s="122"/>
      <c r="I2650" s="120">
        <v>0</v>
      </c>
      <c r="J2650" s="123"/>
      <c r="K2650" s="124">
        <f>E2650+G2650+I2650</f>
        <v>0</v>
      </c>
      <c r="L2650" s="73"/>
      <c r="M2650" s="73"/>
    </row>
    <row r="2651" spans="2:13" ht="21.75" customHeight="1" outlineLevel="1">
      <c r="B2651" s="73"/>
      <c r="C2651" s="90" t="s">
        <v>507</v>
      </c>
      <c r="D2651" s="103"/>
      <c r="E2651" s="128">
        <v>0</v>
      </c>
      <c r="F2651" s="129"/>
      <c r="G2651" s="128">
        <v>0</v>
      </c>
      <c r="H2651" s="142"/>
      <c r="I2651" s="128">
        <v>0</v>
      </c>
      <c r="J2651" s="130"/>
      <c r="K2651" s="131">
        <f>E2651+G2651+I2651</f>
        <v>0</v>
      </c>
      <c r="L2651" s="89"/>
      <c r="M2651" s="73"/>
    </row>
    <row r="2652" spans="2:13" ht="21" customHeight="1" outlineLevel="1">
      <c r="B2652" s="73"/>
      <c r="C2652" s="109"/>
      <c r="D2652" s="103"/>
      <c r="E2652" s="130"/>
      <c r="F2652" s="130"/>
      <c r="G2652" s="130"/>
      <c r="H2652" s="132"/>
      <c r="I2652" s="130"/>
      <c r="J2652" s="130"/>
      <c r="K2652" s="130"/>
      <c r="L2652" s="89"/>
      <c r="M2652" s="73"/>
    </row>
    <row r="2653" spans="2:13" ht="21" customHeight="1" outlineLevel="1">
      <c r="B2653" s="73"/>
      <c r="C2653" s="109"/>
      <c r="D2653" s="103"/>
      <c r="E2653" s="98"/>
      <c r="F2653" s="73"/>
      <c r="G2653" s="73"/>
      <c r="H2653" s="73"/>
      <c r="I2653" s="73"/>
      <c r="J2653" s="73"/>
      <c r="K2653" s="73"/>
      <c r="L2653" s="89"/>
      <c r="M2653" s="73"/>
    </row>
    <row r="2654" spans="2:13" ht="21" customHeight="1" outlineLevel="1">
      <c r="B2654" s="73"/>
      <c r="C2654" s="86" t="s">
        <v>508</v>
      </c>
      <c r="D2654" s="116"/>
      <c r="E2654" s="116"/>
      <c r="F2654" s="116"/>
      <c r="G2654" s="73"/>
      <c r="H2654" s="73"/>
      <c r="I2654" s="73"/>
      <c r="J2654" s="116"/>
      <c r="K2654" s="73"/>
      <c r="L2654" s="116"/>
      <c r="M2654" s="73"/>
    </row>
    <row r="2655" spans="2:13" ht="21" customHeight="1" outlineLevel="1">
      <c r="B2655" s="73"/>
      <c r="C2655" s="89"/>
      <c r="D2655" s="89"/>
      <c r="E2655" s="89"/>
      <c r="F2655" s="89"/>
      <c r="G2655" s="73"/>
      <c r="H2655" s="73"/>
      <c r="I2655" s="73"/>
      <c r="J2655" s="89"/>
      <c r="K2655" s="73"/>
      <c r="L2655" s="89"/>
      <c r="M2655" s="73"/>
    </row>
    <row r="2656" spans="2:13" ht="21" customHeight="1" outlineLevel="1">
      <c r="B2656" s="73"/>
      <c r="C2656" s="133" t="s">
        <v>509</v>
      </c>
      <c r="D2656" s="89"/>
      <c r="E2656" s="89"/>
      <c r="F2656" s="89"/>
      <c r="G2656" s="73"/>
      <c r="H2656" s="73"/>
      <c r="I2656" s="73"/>
      <c r="J2656" s="73"/>
      <c r="K2656" s="73"/>
      <c r="L2656" s="89"/>
      <c r="M2656" s="73"/>
    </row>
    <row r="2657" spans="2:13" ht="21" customHeight="1" outlineLevel="1">
      <c r="B2657" s="73"/>
      <c r="C2657" s="89"/>
      <c r="D2657" s="89"/>
      <c r="E2657" s="89"/>
      <c r="F2657" s="89"/>
      <c r="G2657" s="73"/>
      <c r="H2657" s="73"/>
      <c r="I2657" s="73"/>
      <c r="J2657" s="89"/>
      <c r="K2657" s="73"/>
      <c r="L2657" s="89"/>
      <c r="M2657" s="73"/>
    </row>
    <row r="2658" spans="2:13" ht="21" customHeight="1" outlineLevel="1">
      <c r="B2658" s="73"/>
      <c r="C2658" s="481"/>
      <c r="D2658" s="481"/>
      <c r="E2658" s="481"/>
      <c r="F2658" s="481"/>
      <c r="G2658" s="481"/>
      <c r="H2658" s="481"/>
      <c r="I2658" s="481"/>
      <c r="J2658" s="481"/>
      <c r="K2658" s="481"/>
      <c r="L2658" s="89"/>
      <c r="M2658" s="73"/>
    </row>
    <row r="2659" spans="2:13" ht="21" customHeight="1" outlineLevel="1">
      <c r="B2659" s="73"/>
      <c r="C2659" s="481"/>
      <c r="D2659" s="481"/>
      <c r="E2659" s="481"/>
      <c r="F2659" s="481"/>
      <c r="G2659" s="481"/>
      <c r="H2659" s="481"/>
      <c r="I2659" s="481"/>
      <c r="J2659" s="481"/>
      <c r="K2659" s="481"/>
      <c r="L2659" s="73"/>
      <c r="M2659" s="73"/>
    </row>
    <row r="2660" spans="2:13" ht="21" customHeight="1" outlineLevel="1">
      <c r="B2660" s="73"/>
      <c r="C2660" s="481"/>
      <c r="D2660" s="481"/>
      <c r="E2660" s="481"/>
      <c r="F2660" s="481"/>
      <c r="G2660" s="481"/>
      <c r="H2660" s="481"/>
      <c r="I2660" s="481"/>
      <c r="J2660" s="481"/>
      <c r="K2660" s="481"/>
      <c r="L2660" s="73"/>
      <c r="M2660" s="73"/>
    </row>
    <row r="2661" spans="2:13" ht="21" customHeight="1" outlineLevel="1">
      <c r="B2661" s="73"/>
      <c r="C2661" s="481"/>
      <c r="D2661" s="481"/>
      <c r="E2661" s="481"/>
      <c r="F2661" s="481"/>
      <c r="G2661" s="481"/>
      <c r="H2661" s="481"/>
      <c r="I2661" s="481"/>
      <c r="J2661" s="481"/>
      <c r="K2661" s="481"/>
      <c r="L2661" s="73"/>
      <c r="M2661" s="73"/>
    </row>
    <row r="2662" spans="2:13" ht="21" customHeight="1" outlineLevel="1">
      <c r="B2662" s="73"/>
      <c r="C2662" s="481"/>
      <c r="D2662" s="481"/>
      <c r="E2662" s="481"/>
      <c r="F2662" s="481"/>
      <c r="G2662" s="481"/>
      <c r="H2662" s="481"/>
      <c r="I2662" s="481"/>
      <c r="J2662" s="481"/>
      <c r="K2662" s="481"/>
      <c r="L2662" s="73"/>
      <c r="M2662" s="73"/>
    </row>
    <row r="2663" spans="2:13" ht="21" customHeight="1" outlineLevel="1">
      <c r="B2663" s="73"/>
      <c r="C2663" s="481"/>
      <c r="D2663" s="481"/>
      <c r="E2663" s="481"/>
      <c r="F2663" s="481"/>
      <c r="G2663" s="481"/>
      <c r="H2663" s="481"/>
      <c r="I2663" s="481"/>
      <c r="J2663" s="481"/>
      <c r="K2663" s="481"/>
      <c r="L2663" s="73"/>
      <c r="M2663" s="73"/>
    </row>
    <row r="2664" spans="2:13" ht="21" customHeight="1" outlineLevel="1">
      <c r="B2664" s="73"/>
      <c r="C2664" s="481"/>
      <c r="D2664" s="481"/>
      <c r="E2664" s="481"/>
      <c r="F2664" s="481"/>
      <c r="G2664" s="481"/>
      <c r="H2664" s="481"/>
      <c r="I2664" s="481"/>
      <c r="J2664" s="481"/>
      <c r="K2664" s="481"/>
      <c r="L2664" s="73"/>
      <c r="M2664" s="73"/>
    </row>
    <row r="2665" spans="2:13" ht="21" customHeight="1" outlineLevel="1">
      <c r="B2665" s="73"/>
      <c r="C2665" s="481"/>
      <c r="D2665" s="481"/>
      <c r="E2665" s="481"/>
      <c r="F2665" s="481"/>
      <c r="G2665" s="481"/>
      <c r="H2665" s="481"/>
      <c r="I2665" s="481"/>
      <c r="J2665" s="481"/>
      <c r="K2665" s="481"/>
      <c r="L2665" s="73"/>
      <c r="M2665" s="73"/>
    </row>
    <row r="2666" spans="2:13" ht="21" customHeight="1" outlineLevel="1">
      <c r="B2666" s="73"/>
      <c r="C2666" s="481"/>
      <c r="D2666" s="481"/>
      <c r="E2666" s="481"/>
      <c r="F2666" s="481"/>
      <c r="G2666" s="481"/>
      <c r="H2666" s="481"/>
      <c r="I2666" s="481"/>
      <c r="J2666" s="481"/>
      <c r="K2666" s="481"/>
      <c r="L2666" s="73"/>
      <c r="M2666" s="73"/>
    </row>
    <row r="2667" spans="2:13" ht="21" customHeight="1" outlineLevel="1">
      <c r="B2667" s="73"/>
      <c r="C2667" s="481"/>
      <c r="D2667" s="481"/>
      <c r="E2667" s="481"/>
      <c r="F2667" s="481"/>
      <c r="G2667" s="481"/>
      <c r="H2667" s="481"/>
      <c r="I2667" s="481"/>
      <c r="J2667" s="481"/>
      <c r="K2667" s="481"/>
      <c r="L2667" s="73"/>
      <c r="M2667" s="73"/>
    </row>
    <row r="2668" spans="2:13" ht="21" customHeight="1" outlineLevel="1">
      <c r="B2668" s="73"/>
      <c r="C2668" s="481"/>
      <c r="D2668" s="481"/>
      <c r="E2668" s="481"/>
      <c r="F2668" s="481"/>
      <c r="G2668" s="481"/>
      <c r="H2668" s="481"/>
      <c r="I2668" s="481"/>
      <c r="J2668" s="481"/>
      <c r="K2668" s="481"/>
      <c r="L2668" s="73"/>
      <c r="M2668" s="73"/>
    </row>
    <row r="2669" spans="2:13" ht="21" customHeight="1" outlineLevel="1">
      <c r="B2669" s="73"/>
      <c r="C2669" s="481"/>
      <c r="D2669" s="481"/>
      <c r="E2669" s="481"/>
      <c r="F2669" s="481"/>
      <c r="G2669" s="481"/>
      <c r="H2669" s="481"/>
      <c r="I2669" s="481"/>
      <c r="J2669" s="481"/>
      <c r="K2669" s="481"/>
      <c r="L2669" s="73"/>
      <c r="M2669" s="73"/>
    </row>
    <row r="2670" spans="2:13" ht="21" customHeight="1" outlineLevel="1">
      <c r="B2670" s="73"/>
      <c r="C2670" s="481"/>
      <c r="D2670" s="481"/>
      <c r="E2670" s="481"/>
      <c r="F2670" s="481"/>
      <c r="G2670" s="481"/>
      <c r="H2670" s="481"/>
      <c r="I2670" s="481"/>
      <c r="J2670" s="481"/>
      <c r="K2670" s="481"/>
      <c r="L2670" s="73"/>
      <c r="M2670" s="73"/>
    </row>
    <row r="2671" spans="2:13" ht="21" customHeight="1" outlineLevel="1">
      <c r="B2671" s="73"/>
      <c r="C2671" s="481"/>
      <c r="D2671" s="481"/>
      <c r="E2671" s="481"/>
      <c r="F2671" s="481"/>
      <c r="G2671" s="481"/>
      <c r="H2671" s="481"/>
      <c r="I2671" s="481"/>
      <c r="J2671" s="481"/>
      <c r="K2671" s="481"/>
      <c r="L2671" s="73"/>
      <c r="M2671" s="73"/>
    </row>
    <row r="2672" spans="2:13" ht="21" customHeight="1" outlineLevel="1">
      <c r="B2672" s="73"/>
      <c r="C2672" s="481"/>
      <c r="D2672" s="481"/>
      <c r="E2672" s="481"/>
      <c r="F2672" s="481"/>
      <c r="G2672" s="481"/>
      <c r="H2672" s="481"/>
      <c r="I2672" s="481"/>
      <c r="J2672" s="481"/>
      <c r="K2672" s="481"/>
      <c r="L2672" s="73"/>
      <c r="M2672" s="73"/>
    </row>
    <row r="2673" spans="2:13" ht="21" customHeight="1" outlineLevel="1">
      <c r="B2673" s="73"/>
      <c r="C2673" s="481"/>
      <c r="D2673" s="481"/>
      <c r="E2673" s="481"/>
      <c r="F2673" s="481"/>
      <c r="G2673" s="481"/>
      <c r="H2673" s="481"/>
      <c r="I2673" s="481"/>
      <c r="J2673" s="481"/>
      <c r="K2673" s="481"/>
      <c r="L2673" s="73"/>
      <c r="M2673" s="73"/>
    </row>
    <row r="2674" spans="2:13" ht="21" customHeight="1" outlineLevel="1">
      <c r="B2674" s="73"/>
      <c r="C2674" s="481"/>
      <c r="D2674" s="481"/>
      <c r="E2674" s="481"/>
      <c r="F2674" s="481"/>
      <c r="G2674" s="481"/>
      <c r="H2674" s="481"/>
      <c r="I2674" s="481"/>
      <c r="J2674" s="481"/>
      <c r="K2674" s="481"/>
      <c r="L2674" s="73"/>
      <c r="M2674" s="73"/>
    </row>
    <row r="2675" spans="2:13" ht="21" customHeight="1" outlineLevel="1">
      <c r="B2675" s="73"/>
      <c r="C2675" s="481"/>
      <c r="D2675" s="481"/>
      <c r="E2675" s="481"/>
      <c r="F2675" s="481"/>
      <c r="G2675" s="481"/>
      <c r="H2675" s="481"/>
      <c r="I2675" s="481"/>
      <c r="J2675" s="481"/>
      <c r="K2675" s="481"/>
      <c r="L2675" s="73"/>
      <c r="M2675" s="73"/>
    </row>
    <row r="2676" spans="2:13" ht="21" customHeight="1" outlineLevel="1">
      <c r="B2676" s="73"/>
      <c r="C2676" s="134"/>
      <c r="D2676" s="73"/>
      <c r="E2676" s="134"/>
      <c r="F2676" s="73"/>
      <c r="G2676" s="73"/>
      <c r="H2676" s="73"/>
      <c r="I2676" s="135"/>
      <c r="J2676" s="136"/>
      <c r="K2676" s="137"/>
      <c r="L2676" s="73"/>
      <c r="M2676" s="73"/>
    </row>
    <row r="2677" spans="2:13" ht="21" customHeight="1" outlineLevel="1">
      <c r="B2677" s="73"/>
      <c r="C2677" s="133" t="s">
        <v>511</v>
      </c>
      <c r="D2677" s="73"/>
      <c r="E2677" s="134"/>
      <c r="F2677" s="73"/>
      <c r="G2677" s="73"/>
      <c r="H2677" s="73"/>
      <c r="I2677" s="135"/>
      <c r="J2677" s="136"/>
      <c r="K2677" s="137"/>
      <c r="L2677" s="73"/>
      <c r="M2677" s="73"/>
    </row>
    <row r="2678" spans="2:13" ht="21" customHeight="1" outlineLevel="1">
      <c r="B2678" s="73"/>
      <c r="C2678" s="73"/>
      <c r="D2678" s="73"/>
      <c r="E2678" s="83"/>
      <c r="F2678" s="73"/>
      <c r="G2678" s="73"/>
      <c r="H2678" s="73"/>
      <c r="I2678" s="73"/>
      <c r="J2678" s="73"/>
      <c r="K2678" s="73"/>
      <c r="L2678" s="73"/>
      <c r="M2678" s="73"/>
    </row>
    <row r="2679" spans="2:13" ht="21" customHeight="1" outlineLevel="1">
      <c r="B2679" s="73"/>
      <c r="C2679" s="481"/>
      <c r="D2679" s="481"/>
      <c r="E2679" s="481"/>
      <c r="F2679" s="481"/>
      <c r="G2679" s="481"/>
      <c r="H2679" s="481"/>
      <c r="I2679" s="481"/>
      <c r="J2679" s="481"/>
      <c r="K2679" s="481"/>
      <c r="L2679" s="73"/>
      <c r="M2679" s="73"/>
    </row>
    <row r="2680" spans="2:13" ht="21" customHeight="1" outlineLevel="1">
      <c r="B2680" s="73"/>
      <c r="C2680" s="481"/>
      <c r="D2680" s="481"/>
      <c r="E2680" s="481"/>
      <c r="F2680" s="481"/>
      <c r="G2680" s="481"/>
      <c r="H2680" s="481"/>
      <c r="I2680" s="481"/>
      <c r="J2680" s="481"/>
      <c r="K2680" s="481"/>
      <c r="L2680" s="73"/>
      <c r="M2680" s="73"/>
    </row>
    <row r="2681" spans="2:13" ht="21" customHeight="1" outlineLevel="1">
      <c r="B2681" s="73"/>
      <c r="C2681" s="481"/>
      <c r="D2681" s="481"/>
      <c r="E2681" s="481"/>
      <c r="F2681" s="481"/>
      <c r="G2681" s="481"/>
      <c r="H2681" s="481"/>
      <c r="I2681" s="481"/>
      <c r="J2681" s="481"/>
      <c r="K2681" s="481"/>
      <c r="L2681" s="73"/>
      <c r="M2681" s="73"/>
    </row>
    <row r="2682" spans="2:13" ht="21" customHeight="1" outlineLevel="1">
      <c r="B2682" s="73"/>
      <c r="C2682" s="481"/>
      <c r="D2682" s="481"/>
      <c r="E2682" s="481"/>
      <c r="F2682" s="481"/>
      <c r="G2682" s="481"/>
      <c r="H2682" s="481"/>
      <c r="I2682" s="481"/>
      <c r="J2682" s="481"/>
      <c r="K2682" s="481"/>
      <c r="L2682" s="73"/>
      <c r="M2682" s="73"/>
    </row>
    <row r="2683" spans="2:13" ht="21" customHeight="1" outlineLevel="1">
      <c r="B2683" s="73"/>
      <c r="C2683" s="481"/>
      <c r="D2683" s="481"/>
      <c r="E2683" s="481"/>
      <c r="F2683" s="481"/>
      <c r="G2683" s="481"/>
      <c r="H2683" s="481"/>
      <c r="I2683" s="481"/>
      <c r="J2683" s="481"/>
      <c r="K2683" s="481"/>
      <c r="L2683" s="73"/>
      <c r="M2683" s="73"/>
    </row>
    <row r="2684" spans="2:13" ht="21" customHeight="1" outlineLevel="1">
      <c r="B2684" s="73"/>
      <c r="C2684" s="481"/>
      <c r="D2684" s="481"/>
      <c r="E2684" s="481"/>
      <c r="F2684" s="481"/>
      <c r="G2684" s="481"/>
      <c r="H2684" s="481"/>
      <c r="I2684" s="481"/>
      <c r="J2684" s="481"/>
      <c r="K2684" s="481"/>
      <c r="L2684" s="73"/>
      <c r="M2684" s="73"/>
    </row>
    <row r="2685" spans="2:13" ht="21" customHeight="1" outlineLevel="1">
      <c r="B2685" s="73"/>
      <c r="C2685" s="481"/>
      <c r="D2685" s="481"/>
      <c r="E2685" s="481"/>
      <c r="F2685" s="481"/>
      <c r="G2685" s="481"/>
      <c r="H2685" s="481"/>
      <c r="I2685" s="481"/>
      <c r="J2685" s="481"/>
      <c r="K2685" s="481"/>
      <c r="L2685" s="73"/>
      <c r="M2685" s="73"/>
    </row>
    <row r="2686" spans="2:13" ht="21" customHeight="1" outlineLevel="1">
      <c r="B2686" s="73"/>
      <c r="C2686" s="481"/>
      <c r="D2686" s="481"/>
      <c r="E2686" s="481"/>
      <c r="F2686" s="481"/>
      <c r="G2686" s="481"/>
      <c r="H2686" s="481"/>
      <c r="I2686" s="481"/>
      <c r="J2686" s="481"/>
      <c r="K2686" s="481"/>
      <c r="L2686" s="73"/>
      <c r="M2686" s="73"/>
    </row>
    <row r="2687" spans="2:13" ht="21" customHeight="1" outlineLevel="1">
      <c r="B2687" s="73"/>
      <c r="C2687" s="481"/>
      <c r="D2687" s="481"/>
      <c r="E2687" s="481"/>
      <c r="F2687" s="481"/>
      <c r="G2687" s="481"/>
      <c r="H2687" s="481"/>
      <c r="I2687" s="481"/>
      <c r="J2687" s="481"/>
      <c r="K2687" s="481"/>
      <c r="L2687" s="73"/>
      <c r="M2687" s="73"/>
    </row>
    <row r="2688" spans="2:13" ht="21" customHeight="1" outlineLevel="1">
      <c r="B2688" s="73"/>
      <c r="C2688" s="481"/>
      <c r="D2688" s="481"/>
      <c r="E2688" s="481"/>
      <c r="F2688" s="481"/>
      <c r="G2688" s="481"/>
      <c r="H2688" s="481"/>
      <c r="I2688" s="481"/>
      <c r="J2688" s="481"/>
      <c r="K2688" s="481"/>
      <c r="L2688" s="73"/>
      <c r="M2688" s="73"/>
    </row>
    <row r="2689" spans="2:13" ht="21" customHeight="1" outlineLevel="1">
      <c r="B2689" s="73"/>
      <c r="C2689" s="481"/>
      <c r="D2689" s="481"/>
      <c r="E2689" s="481"/>
      <c r="F2689" s="481"/>
      <c r="G2689" s="481"/>
      <c r="H2689" s="481"/>
      <c r="I2689" s="481"/>
      <c r="J2689" s="481"/>
      <c r="K2689" s="481"/>
      <c r="L2689" s="73"/>
      <c r="M2689" s="73"/>
    </row>
    <row r="2690" spans="2:13" ht="21" customHeight="1" outlineLevel="1">
      <c r="B2690" s="73"/>
      <c r="C2690" s="481"/>
      <c r="D2690" s="481"/>
      <c r="E2690" s="481"/>
      <c r="F2690" s="481"/>
      <c r="G2690" s="481"/>
      <c r="H2690" s="481"/>
      <c r="I2690" s="481"/>
      <c r="J2690" s="481"/>
      <c r="K2690" s="481"/>
      <c r="L2690" s="73"/>
      <c r="M2690" s="73"/>
    </row>
    <row r="2691" spans="2:13" ht="21" customHeight="1" outlineLevel="1">
      <c r="B2691" s="73"/>
      <c r="C2691" s="481"/>
      <c r="D2691" s="481"/>
      <c r="E2691" s="481"/>
      <c r="F2691" s="481"/>
      <c r="G2691" s="481"/>
      <c r="H2691" s="481"/>
      <c r="I2691" s="481"/>
      <c r="J2691" s="481"/>
      <c r="K2691" s="481"/>
      <c r="L2691" s="73"/>
      <c r="M2691" s="73"/>
    </row>
    <row r="2692" spans="2:13" ht="21" customHeight="1" outlineLevel="1">
      <c r="B2692" s="73"/>
      <c r="C2692" s="481"/>
      <c r="D2692" s="481"/>
      <c r="E2692" s="481"/>
      <c r="F2692" s="481"/>
      <c r="G2692" s="481"/>
      <c r="H2692" s="481"/>
      <c r="I2692" s="481"/>
      <c r="J2692" s="481"/>
      <c r="K2692" s="481"/>
      <c r="L2692" s="73"/>
      <c r="M2692" s="73"/>
    </row>
    <row r="2693" spans="2:13" ht="21" customHeight="1" outlineLevel="1">
      <c r="B2693" s="73"/>
      <c r="C2693" s="481"/>
      <c r="D2693" s="481"/>
      <c r="E2693" s="481"/>
      <c r="F2693" s="481"/>
      <c r="G2693" s="481"/>
      <c r="H2693" s="481"/>
      <c r="I2693" s="481"/>
      <c r="J2693" s="481"/>
      <c r="K2693" s="481"/>
      <c r="L2693" s="73"/>
      <c r="M2693" s="73"/>
    </row>
    <row r="2694" spans="2:13" ht="21" customHeight="1" outlineLevel="1">
      <c r="B2694" s="73"/>
      <c r="C2694" s="481"/>
      <c r="D2694" s="481"/>
      <c r="E2694" s="481"/>
      <c r="F2694" s="481"/>
      <c r="G2694" s="481"/>
      <c r="H2694" s="481"/>
      <c r="I2694" s="481"/>
      <c r="J2694" s="481"/>
      <c r="K2694" s="481"/>
      <c r="L2694" s="73"/>
      <c r="M2694" s="73"/>
    </row>
    <row r="2695" spans="2:13" ht="21" customHeight="1" outlineLevel="1">
      <c r="B2695" s="73"/>
      <c r="C2695" s="481"/>
      <c r="D2695" s="481"/>
      <c r="E2695" s="481"/>
      <c r="F2695" s="481"/>
      <c r="G2695" s="481"/>
      <c r="H2695" s="481"/>
      <c r="I2695" s="481"/>
      <c r="J2695" s="481"/>
      <c r="K2695" s="481"/>
      <c r="L2695" s="73"/>
      <c r="M2695" s="73"/>
    </row>
    <row r="2696" spans="2:13" ht="21" customHeight="1" outlineLevel="1">
      <c r="B2696" s="73"/>
      <c r="C2696" s="481"/>
      <c r="D2696" s="481"/>
      <c r="E2696" s="481"/>
      <c r="F2696" s="481"/>
      <c r="G2696" s="481"/>
      <c r="H2696" s="481"/>
      <c r="I2696" s="481"/>
      <c r="J2696" s="481"/>
      <c r="K2696" s="481"/>
      <c r="L2696" s="73"/>
      <c r="M2696" s="73"/>
    </row>
    <row r="2697" spans="2:13" ht="21" customHeight="1" outlineLevel="1">
      <c r="B2697" s="73"/>
      <c r="C2697" s="134"/>
      <c r="D2697" s="73"/>
      <c r="E2697" s="134"/>
      <c r="F2697" s="73"/>
      <c r="G2697" s="73"/>
      <c r="H2697" s="73"/>
      <c r="I2697" s="135"/>
      <c r="J2697" s="136"/>
      <c r="K2697" s="137"/>
      <c r="L2697" s="73"/>
      <c r="M2697" s="73"/>
    </row>
    <row r="2698" spans="2:13" ht="20.25" customHeight="1">
      <c r="B2698" s="73"/>
      <c r="C2698" s="134"/>
      <c r="D2698" s="73"/>
      <c r="E2698" s="134"/>
      <c r="F2698" s="73"/>
      <c r="G2698" s="73"/>
      <c r="H2698" s="73"/>
      <c r="I2698" s="135"/>
      <c r="J2698" s="136"/>
      <c r="K2698" s="137"/>
      <c r="L2698" s="73"/>
      <c r="M2698" s="73"/>
    </row>
    <row r="2699" spans="2:13" ht="24" customHeight="1">
      <c r="B2699" s="73"/>
      <c r="C2699" s="84" t="s">
        <v>161</v>
      </c>
      <c r="D2699" s="81"/>
      <c r="E2699" s="151" t="s">
        <v>603</v>
      </c>
      <c r="F2699" s="73"/>
      <c r="G2699" s="85" t="s">
        <v>497</v>
      </c>
      <c r="H2699" s="73"/>
      <c r="J2699" s="73"/>
      <c r="K2699" s="73"/>
      <c r="L2699" s="73"/>
      <c r="M2699" s="73"/>
    </row>
    <row r="2700" spans="2:13" ht="21" customHeight="1" outlineLevel="1">
      <c r="B2700" s="73"/>
      <c r="C2700" s="83"/>
      <c r="D2700" s="73"/>
      <c r="E2700" s="83"/>
      <c r="F2700" s="73"/>
      <c r="G2700" s="73"/>
      <c r="H2700" s="73"/>
      <c r="I2700" s="73"/>
      <c r="J2700" s="73"/>
      <c r="K2700" s="73"/>
      <c r="L2700" s="73"/>
      <c r="M2700" s="73"/>
    </row>
    <row r="2701" spans="2:13" ht="21.75" customHeight="1" outlineLevel="1">
      <c r="B2701" s="73"/>
      <c r="C2701" s="86" t="s">
        <v>431</v>
      </c>
      <c r="D2701" s="73"/>
      <c r="E2701" s="87"/>
      <c r="F2701" s="73"/>
      <c r="G2701" s="73"/>
      <c r="H2701" s="73"/>
      <c r="I2701" s="73"/>
      <c r="J2701" s="73"/>
      <c r="K2701" s="73"/>
      <c r="L2701" s="73"/>
      <c r="M2701" s="73"/>
    </row>
    <row r="2702" spans="2:13" ht="21" customHeight="1" outlineLevel="1">
      <c r="B2702" s="73"/>
      <c r="C2702" s="88"/>
      <c r="D2702" s="73"/>
      <c r="E2702" s="87"/>
      <c r="F2702" s="73"/>
      <c r="G2702" s="73"/>
      <c r="H2702" s="73"/>
      <c r="I2702" s="73"/>
      <c r="J2702" s="73"/>
      <c r="K2702" s="73"/>
      <c r="L2702" s="73"/>
      <c r="M2702" s="73"/>
    </row>
    <row r="2703" spans="2:13" ht="21" customHeight="1" outlineLevel="1">
      <c r="B2703" s="73"/>
      <c r="C2703" s="89"/>
      <c r="D2703" s="73"/>
      <c r="E2703" s="89"/>
      <c r="F2703" s="73"/>
      <c r="G2703" s="73"/>
      <c r="H2703" s="73"/>
      <c r="I2703" s="73"/>
      <c r="J2703" s="73"/>
      <c r="K2703" s="73"/>
      <c r="L2703" s="73"/>
      <c r="M2703" s="73"/>
    </row>
    <row r="2704" spans="2:13" outlineLevel="1">
      <c r="B2704" s="73"/>
      <c r="C2704" s="90" t="s">
        <v>36</v>
      </c>
      <c r="D2704" s="89"/>
      <c r="E2704" s="90" t="s">
        <v>432</v>
      </c>
      <c r="F2704" s="89"/>
      <c r="G2704" s="91" t="s">
        <v>433</v>
      </c>
      <c r="H2704" s="73"/>
      <c r="I2704" s="90" t="s">
        <v>434</v>
      </c>
      <c r="J2704" s="73"/>
      <c r="K2704" s="73"/>
      <c r="L2704" s="89"/>
      <c r="M2704" s="73"/>
    </row>
    <row r="2705" spans="2:13" ht="36.75" customHeight="1" outlineLevel="1">
      <c r="B2705" s="73"/>
      <c r="C2705" s="92" t="s">
        <v>556</v>
      </c>
      <c r="D2705" s="73"/>
      <c r="E2705" s="93" t="s">
        <v>604</v>
      </c>
      <c r="F2705" s="73"/>
      <c r="G2705" s="94"/>
      <c r="H2705" s="73"/>
      <c r="I2705" s="92" t="s">
        <v>438</v>
      </c>
      <c r="J2705" s="73"/>
      <c r="K2705" s="73"/>
      <c r="L2705" s="73"/>
      <c r="M2705" s="73"/>
    </row>
    <row r="2706" spans="2:13" ht="21" customHeight="1" outlineLevel="1">
      <c r="B2706" s="73"/>
      <c r="C2706" s="89"/>
      <c r="D2706" s="73"/>
      <c r="E2706" s="73"/>
      <c r="F2706" s="73"/>
      <c r="G2706" s="73"/>
      <c r="H2706" s="73"/>
      <c r="I2706" s="73"/>
      <c r="J2706" s="73"/>
      <c r="K2706" s="73"/>
      <c r="L2706" s="73"/>
      <c r="M2706" s="73"/>
    </row>
    <row r="2707" spans="2:13" ht="36" outlineLevel="1">
      <c r="B2707" s="73"/>
      <c r="C2707" s="95" t="s">
        <v>439</v>
      </c>
      <c r="D2707" s="89"/>
      <c r="E2707" s="95" t="s">
        <v>440</v>
      </c>
      <c r="F2707" s="89"/>
      <c r="G2707" s="95" t="s">
        <v>441</v>
      </c>
      <c r="H2707" s="73"/>
      <c r="I2707" s="95" t="s">
        <v>442</v>
      </c>
      <c r="J2707" s="89"/>
      <c r="K2707" s="73"/>
      <c r="L2707" s="73"/>
      <c r="M2707" s="73"/>
    </row>
    <row r="2708" spans="2:13" ht="36.75" customHeight="1" outlineLevel="1">
      <c r="B2708" s="73"/>
      <c r="C2708" s="94"/>
      <c r="D2708" s="89"/>
      <c r="E2708" s="94"/>
      <c r="F2708" s="89"/>
      <c r="G2708" s="94"/>
      <c r="H2708" s="73"/>
      <c r="I2708" s="150"/>
      <c r="J2708" s="89"/>
      <c r="K2708" s="73"/>
      <c r="L2708" s="73"/>
      <c r="M2708" s="73"/>
    </row>
    <row r="2709" spans="2:13" ht="21" customHeight="1" outlineLevel="1">
      <c r="B2709" s="73"/>
      <c r="C2709" s="89"/>
      <c r="D2709" s="89"/>
      <c r="E2709" s="89"/>
      <c r="F2709" s="89"/>
      <c r="G2709" s="73"/>
      <c r="H2709" s="73"/>
      <c r="I2709" s="73"/>
      <c r="J2709" s="89"/>
      <c r="K2709" s="73"/>
      <c r="L2709" s="73"/>
      <c r="M2709" s="73"/>
    </row>
    <row r="2710" spans="2:13" ht="21.75" customHeight="1" outlineLevel="1">
      <c r="B2710" s="73"/>
      <c r="C2710" s="86" t="s">
        <v>445</v>
      </c>
      <c r="D2710" s="73"/>
      <c r="E2710" s="98"/>
      <c r="F2710" s="99"/>
      <c r="G2710" s="99"/>
      <c r="H2710" s="99"/>
      <c r="I2710" s="99"/>
      <c r="J2710" s="99"/>
      <c r="K2710" s="99"/>
      <c r="L2710" s="73"/>
      <c r="M2710" s="73"/>
    </row>
    <row r="2711" spans="2:13" ht="21" customHeight="1" outlineLevel="1">
      <c r="B2711" s="73"/>
      <c r="C2711" s="73"/>
      <c r="D2711" s="73"/>
      <c r="E2711" s="100"/>
      <c r="F2711" s="101"/>
      <c r="G2711" s="100"/>
      <c r="H2711" s="101"/>
      <c r="I2711" s="100"/>
      <c r="J2711" s="102"/>
      <c r="K2711" s="100"/>
      <c r="L2711" s="73"/>
      <c r="M2711" s="73"/>
    </row>
    <row r="2712" spans="2:13" ht="21" customHeight="1" outlineLevel="1">
      <c r="B2712" s="73"/>
      <c r="C2712" s="73"/>
      <c r="D2712" s="73"/>
      <c r="E2712" s="100">
        <v>2024</v>
      </c>
      <c r="F2712" s="101"/>
      <c r="G2712" s="100">
        <v>2025</v>
      </c>
      <c r="H2712" s="101"/>
      <c r="I2712" s="100">
        <v>2026</v>
      </c>
      <c r="J2712" s="102"/>
      <c r="K2712" s="100" t="s">
        <v>446</v>
      </c>
      <c r="L2712" s="73"/>
      <c r="M2712" s="73"/>
    </row>
    <row r="2713" spans="2:13" outlineLevel="1">
      <c r="B2713" s="73"/>
      <c r="C2713" s="95" t="s">
        <v>447</v>
      </c>
      <c r="D2713" s="103"/>
      <c r="E2713" s="104">
        <f>E2714+E2715</f>
        <v>0</v>
      </c>
      <c r="F2713" s="103"/>
      <c r="G2713" s="104">
        <f>G2714+G2715</f>
        <v>0</v>
      </c>
      <c r="H2713" s="73"/>
      <c r="I2713" s="104">
        <f>I2714+I2715</f>
        <v>0</v>
      </c>
      <c r="J2713" s="103"/>
      <c r="K2713" s="104">
        <f>K2714+K2715</f>
        <v>0</v>
      </c>
      <c r="L2713" s="103"/>
      <c r="M2713" s="73"/>
    </row>
    <row r="2714" spans="2:13" ht="21" customHeight="1" outlineLevel="1">
      <c r="B2714" s="73"/>
      <c r="C2714" s="90" t="s">
        <v>448</v>
      </c>
      <c r="D2714" s="103"/>
      <c r="E2714" s="105">
        <v>0</v>
      </c>
      <c r="F2714" s="106"/>
      <c r="G2714" s="105">
        <v>0</v>
      </c>
      <c r="H2714" s="73"/>
      <c r="I2714" s="105">
        <v>0</v>
      </c>
      <c r="J2714" s="103"/>
      <c r="K2714" s="107">
        <f>E2714+G2714+I2714</f>
        <v>0</v>
      </c>
      <c r="L2714" s="103"/>
      <c r="M2714" s="73"/>
    </row>
    <row r="2715" spans="2:13" ht="21.75" customHeight="1" outlineLevel="1">
      <c r="B2715" s="73"/>
      <c r="C2715" s="90" t="s">
        <v>449</v>
      </c>
      <c r="D2715" s="103"/>
      <c r="E2715" s="105">
        <v>0</v>
      </c>
      <c r="F2715" s="106"/>
      <c r="G2715" s="105">
        <v>0</v>
      </c>
      <c r="H2715" s="73"/>
      <c r="I2715" s="105">
        <v>0</v>
      </c>
      <c r="J2715" s="103"/>
      <c r="K2715" s="107">
        <f>E2715+G2715+I2715</f>
        <v>0</v>
      </c>
      <c r="L2715" s="103"/>
      <c r="M2715" s="73"/>
    </row>
    <row r="2716" spans="2:13" outlineLevel="1">
      <c r="B2716" s="73"/>
      <c r="C2716" s="95" t="s">
        <v>450</v>
      </c>
      <c r="D2716" s="103"/>
      <c r="E2716" s="104">
        <f>E2717+E2718</f>
        <v>0</v>
      </c>
      <c r="F2716" s="103"/>
      <c r="G2716" s="104">
        <f>G2717+G2718</f>
        <v>0</v>
      </c>
      <c r="H2716" s="73"/>
      <c r="I2716" s="104">
        <f>I2717+I2718</f>
        <v>0</v>
      </c>
      <c r="J2716" s="103"/>
      <c r="K2716" s="104">
        <f>K2717+K2718</f>
        <v>0</v>
      </c>
      <c r="L2716" s="103"/>
      <c r="M2716" s="73"/>
    </row>
    <row r="2717" spans="2:13" ht="21" customHeight="1" outlineLevel="1">
      <c r="B2717" s="73"/>
      <c r="C2717" s="90" t="s">
        <v>451</v>
      </c>
      <c r="D2717" s="103"/>
      <c r="E2717" s="105">
        <v>0</v>
      </c>
      <c r="F2717" s="106"/>
      <c r="G2717" s="105">
        <v>0</v>
      </c>
      <c r="H2717" s="73"/>
      <c r="I2717" s="105">
        <v>0</v>
      </c>
      <c r="J2717" s="103"/>
      <c r="K2717" s="107">
        <f>E2717+G2717+I2717</f>
        <v>0</v>
      </c>
      <c r="L2717" s="103"/>
      <c r="M2717" s="73"/>
    </row>
    <row r="2718" spans="2:13" ht="21" customHeight="1" outlineLevel="1">
      <c r="B2718" s="73"/>
      <c r="C2718" s="90" t="s">
        <v>452</v>
      </c>
      <c r="D2718" s="103"/>
      <c r="E2718" s="105">
        <v>0</v>
      </c>
      <c r="F2718" s="106"/>
      <c r="G2718" s="105">
        <v>0</v>
      </c>
      <c r="H2718" s="73"/>
      <c r="I2718" s="105">
        <v>0</v>
      </c>
      <c r="J2718" s="103"/>
      <c r="K2718" s="107">
        <f>E2718+G2718+I2718</f>
        <v>0</v>
      </c>
      <c r="L2718" s="103"/>
      <c r="M2718" s="73"/>
    </row>
    <row r="2719" spans="2:13" ht="21" customHeight="1" outlineLevel="1">
      <c r="B2719" s="73"/>
      <c r="C2719" s="95" t="s">
        <v>453</v>
      </c>
      <c r="D2719" s="103"/>
      <c r="E2719" s="104">
        <f>E2720+E2721</f>
        <v>0</v>
      </c>
      <c r="F2719" s="103"/>
      <c r="G2719" s="104">
        <f>G2720+G2721</f>
        <v>0</v>
      </c>
      <c r="H2719" s="73"/>
      <c r="I2719" s="104">
        <f>I2720+I2721</f>
        <v>0</v>
      </c>
      <c r="J2719" s="103"/>
      <c r="K2719" s="104">
        <f>K2720+K2721</f>
        <v>0</v>
      </c>
      <c r="L2719" s="103"/>
      <c r="M2719" s="73"/>
    </row>
    <row r="2720" spans="2:13" ht="21" customHeight="1" outlineLevel="1">
      <c r="B2720" s="73"/>
      <c r="C2720" s="90" t="s">
        <v>454</v>
      </c>
      <c r="D2720" s="103"/>
      <c r="E2720" s="105">
        <v>0</v>
      </c>
      <c r="F2720" s="106"/>
      <c r="G2720" s="105">
        <v>0</v>
      </c>
      <c r="H2720" s="73"/>
      <c r="I2720" s="105">
        <v>0</v>
      </c>
      <c r="J2720" s="103"/>
      <c r="K2720" s="107">
        <f>E2720+G2720+I2720</f>
        <v>0</v>
      </c>
      <c r="L2720" s="103"/>
      <c r="M2720" s="73"/>
    </row>
    <row r="2721" spans="2:13" ht="21" customHeight="1" outlineLevel="1">
      <c r="B2721" s="73"/>
      <c r="C2721" s="90" t="s">
        <v>455</v>
      </c>
      <c r="D2721" s="103"/>
      <c r="E2721" s="105">
        <v>0</v>
      </c>
      <c r="F2721" s="106"/>
      <c r="G2721" s="105">
        <v>0</v>
      </c>
      <c r="H2721" s="73"/>
      <c r="I2721" s="105">
        <v>0</v>
      </c>
      <c r="J2721" s="103"/>
      <c r="K2721" s="107">
        <f>E2721+G2721+I2721</f>
        <v>0</v>
      </c>
      <c r="L2721" s="103"/>
      <c r="M2721" s="73"/>
    </row>
    <row r="2722" spans="2:13" ht="21" customHeight="1" outlineLevel="1">
      <c r="B2722" s="73"/>
      <c r="C2722" s="95" t="s">
        <v>456</v>
      </c>
      <c r="D2722" s="103"/>
      <c r="E2722" s="104">
        <f>E2723+E2724</f>
        <v>0</v>
      </c>
      <c r="F2722" s="103"/>
      <c r="G2722" s="104">
        <f>G2723+G2724</f>
        <v>0</v>
      </c>
      <c r="H2722" s="73"/>
      <c r="I2722" s="104">
        <f>I2723+I2724</f>
        <v>0</v>
      </c>
      <c r="J2722" s="103"/>
      <c r="K2722" s="104">
        <f>K2723+K2724</f>
        <v>0</v>
      </c>
      <c r="L2722" s="103"/>
      <c r="M2722" s="73"/>
    </row>
    <row r="2723" spans="2:13" ht="21" customHeight="1" outlineLevel="1">
      <c r="B2723" s="73"/>
      <c r="C2723" s="90" t="s">
        <v>457</v>
      </c>
      <c r="D2723" s="103"/>
      <c r="E2723" s="105">
        <v>0</v>
      </c>
      <c r="F2723" s="106"/>
      <c r="G2723" s="105">
        <v>0</v>
      </c>
      <c r="H2723" s="73"/>
      <c r="I2723" s="105">
        <v>0</v>
      </c>
      <c r="J2723" s="103"/>
      <c r="K2723" s="107">
        <f>E2723+G2723+I2723</f>
        <v>0</v>
      </c>
      <c r="L2723" s="103"/>
      <c r="M2723" s="73"/>
    </row>
    <row r="2724" spans="2:13" ht="21" customHeight="1" outlineLevel="1">
      <c r="B2724" s="73"/>
      <c r="C2724" s="90" t="s">
        <v>458</v>
      </c>
      <c r="D2724" s="103"/>
      <c r="E2724" s="105">
        <v>0</v>
      </c>
      <c r="F2724" s="106"/>
      <c r="G2724" s="105">
        <v>0</v>
      </c>
      <c r="H2724" s="73"/>
      <c r="I2724" s="105">
        <v>0</v>
      </c>
      <c r="J2724" s="103"/>
      <c r="K2724" s="107">
        <f>E2724+G2724+I2724</f>
        <v>0</v>
      </c>
      <c r="L2724" s="103"/>
      <c r="M2724" s="73"/>
    </row>
    <row r="2725" spans="2:13" ht="21" customHeight="1" outlineLevel="1">
      <c r="B2725" s="73"/>
      <c r="C2725" s="90" t="s">
        <v>459</v>
      </c>
      <c r="D2725" s="103"/>
      <c r="E2725" s="108">
        <f>E2713+E2716+E2719+E2722</f>
        <v>0</v>
      </c>
      <c r="F2725" s="103"/>
      <c r="G2725" s="108">
        <f>G2713+G2716+G2719+G2722</f>
        <v>0</v>
      </c>
      <c r="H2725" s="73"/>
      <c r="I2725" s="108">
        <f>I2713+I2716+I2719+I2722</f>
        <v>0</v>
      </c>
      <c r="J2725" s="103"/>
      <c r="K2725" s="108">
        <f>E2725+G2725+I2725</f>
        <v>0</v>
      </c>
      <c r="L2725" s="103"/>
      <c r="M2725" s="73"/>
    </row>
    <row r="2726" spans="2:13" ht="21" customHeight="1" outlineLevel="1">
      <c r="B2726" s="73"/>
      <c r="C2726" s="109"/>
      <c r="D2726" s="103"/>
      <c r="E2726" s="109"/>
      <c r="F2726" s="109"/>
      <c r="G2726" s="109"/>
      <c r="H2726" s="109"/>
      <c r="I2726" s="109"/>
      <c r="J2726" s="109"/>
      <c r="K2726" s="109"/>
      <c r="L2726" s="103"/>
      <c r="M2726" s="73"/>
    </row>
    <row r="2727" spans="2:13" ht="21" customHeight="1" outlineLevel="1">
      <c r="B2727" s="73"/>
      <c r="C2727" s="103"/>
      <c r="D2727" s="89"/>
      <c r="E2727" s="103"/>
      <c r="F2727" s="89"/>
      <c r="G2727" s="73"/>
      <c r="H2727" s="73"/>
      <c r="I2727" s="73"/>
      <c r="J2727" s="89"/>
      <c r="K2727" s="73"/>
      <c r="L2727" s="89"/>
      <c r="M2727" s="73"/>
    </row>
    <row r="2728" spans="2:13" ht="21" customHeight="1" outlineLevel="1">
      <c r="B2728" s="73"/>
      <c r="C2728" s="86" t="s">
        <v>460</v>
      </c>
      <c r="D2728" s="73"/>
      <c r="E2728" s="99"/>
      <c r="F2728" s="99"/>
      <c r="G2728" s="99"/>
      <c r="H2728" s="99"/>
      <c r="I2728" s="99"/>
      <c r="J2728" s="99"/>
      <c r="K2728" s="99"/>
      <c r="L2728" s="89"/>
      <c r="M2728" s="73"/>
    </row>
    <row r="2729" spans="2:13" ht="21" customHeight="1" outlineLevel="1">
      <c r="B2729" s="73"/>
      <c r="C2729" s="73"/>
      <c r="D2729" s="73"/>
      <c r="E2729" s="100"/>
      <c r="F2729" s="101"/>
      <c r="G2729" s="100"/>
      <c r="H2729" s="101"/>
      <c r="I2729" s="100"/>
      <c r="J2729" s="102"/>
      <c r="K2729" s="100"/>
      <c r="L2729" s="89"/>
      <c r="M2729" s="73"/>
    </row>
    <row r="2730" spans="2:13" ht="21" customHeight="1" outlineLevel="1">
      <c r="B2730" s="73"/>
      <c r="C2730" s="73"/>
      <c r="D2730" s="73"/>
      <c r="E2730" s="100">
        <v>2024</v>
      </c>
      <c r="F2730" s="101"/>
      <c r="G2730" s="100">
        <v>2025</v>
      </c>
      <c r="H2730" s="101"/>
      <c r="I2730" s="100">
        <v>2026</v>
      </c>
      <c r="J2730" s="102"/>
      <c r="K2730" s="100" t="s">
        <v>407</v>
      </c>
      <c r="L2730" s="89"/>
      <c r="M2730" s="73"/>
    </row>
    <row r="2731" spans="2:13" ht="21" customHeight="1" outlineLevel="1">
      <c r="B2731" s="73"/>
      <c r="C2731" s="95" t="s">
        <v>461</v>
      </c>
      <c r="D2731" s="103"/>
      <c r="E2731" s="110">
        <v>0</v>
      </c>
      <c r="F2731" s="111"/>
      <c r="G2731" s="110">
        <v>0</v>
      </c>
      <c r="H2731" s="112"/>
      <c r="I2731" s="110">
        <v>0</v>
      </c>
      <c r="J2731" s="111"/>
      <c r="K2731" s="113">
        <f t="shared" ref="K2731:K2749" si="42">E2731+G2731+I2731</f>
        <v>0</v>
      </c>
      <c r="L2731" s="89"/>
      <c r="M2731" s="73"/>
    </row>
    <row r="2732" spans="2:13" ht="21" customHeight="1" outlineLevel="1">
      <c r="B2732" s="73"/>
      <c r="C2732" s="90" t="s">
        <v>462</v>
      </c>
      <c r="D2732" s="103"/>
      <c r="E2732" s="110">
        <v>0</v>
      </c>
      <c r="F2732" s="114"/>
      <c r="G2732" s="110">
        <v>0</v>
      </c>
      <c r="H2732" s="112"/>
      <c r="I2732" s="110">
        <v>0</v>
      </c>
      <c r="J2732" s="111"/>
      <c r="K2732" s="113">
        <f t="shared" si="42"/>
        <v>0</v>
      </c>
      <c r="L2732" s="89"/>
      <c r="M2732" s="73"/>
    </row>
    <row r="2733" spans="2:13" ht="21" customHeight="1" outlineLevel="1">
      <c r="B2733" s="73"/>
      <c r="C2733" s="90" t="s">
        <v>463</v>
      </c>
      <c r="D2733" s="103"/>
      <c r="E2733" s="110">
        <v>0</v>
      </c>
      <c r="F2733" s="111"/>
      <c r="G2733" s="110">
        <v>0</v>
      </c>
      <c r="H2733" s="112"/>
      <c r="I2733" s="110">
        <v>0</v>
      </c>
      <c r="J2733" s="111"/>
      <c r="K2733" s="113">
        <f t="shared" si="42"/>
        <v>0</v>
      </c>
      <c r="L2733" s="89"/>
      <c r="M2733" s="73"/>
    </row>
    <row r="2734" spans="2:13" ht="21.75" customHeight="1" outlineLevel="1">
      <c r="B2734" s="73"/>
      <c r="C2734" s="90" t="s">
        <v>464</v>
      </c>
      <c r="D2734" s="103"/>
      <c r="E2734" s="110">
        <v>0</v>
      </c>
      <c r="F2734" s="114"/>
      <c r="G2734" s="110">
        <v>0</v>
      </c>
      <c r="H2734" s="112"/>
      <c r="I2734" s="110">
        <v>0</v>
      </c>
      <c r="J2734" s="111"/>
      <c r="K2734" s="113">
        <f t="shared" si="42"/>
        <v>0</v>
      </c>
      <c r="L2734" s="73"/>
      <c r="M2734" s="73"/>
    </row>
    <row r="2735" spans="2:13" ht="21.75" customHeight="1" outlineLevel="1">
      <c r="B2735" s="73"/>
      <c r="C2735" s="90" t="s">
        <v>465</v>
      </c>
      <c r="D2735" s="103"/>
      <c r="E2735" s="110">
        <v>0</v>
      </c>
      <c r="F2735" s="114"/>
      <c r="G2735" s="110">
        <v>0</v>
      </c>
      <c r="H2735" s="112"/>
      <c r="I2735" s="110">
        <v>0</v>
      </c>
      <c r="J2735" s="111"/>
      <c r="K2735" s="113">
        <f t="shared" si="42"/>
        <v>0</v>
      </c>
      <c r="L2735" s="73"/>
      <c r="M2735" s="73"/>
    </row>
    <row r="2736" spans="2:13" ht="21" customHeight="1" outlineLevel="1">
      <c r="B2736" s="73"/>
      <c r="C2736" s="90" t="s">
        <v>466</v>
      </c>
      <c r="D2736" s="103"/>
      <c r="E2736" s="110">
        <v>0</v>
      </c>
      <c r="F2736" s="111"/>
      <c r="G2736" s="110">
        <v>0</v>
      </c>
      <c r="H2736" s="112"/>
      <c r="I2736" s="110">
        <v>0</v>
      </c>
      <c r="J2736" s="111"/>
      <c r="K2736" s="113">
        <f t="shared" si="42"/>
        <v>0</v>
      </c>
      <c r="L2736" s="73"/>
      <c r="M2736" s="73"/>
    </row>
    <row r="2737" spans="2:13" ht="21.75" customHeight="1" outlineLevel="1">
      <c r="B2737" s="73"/>
      <c r="C2737" s="90" t="s">
        <v>467</v>
      </c>
      <c r="D2737" s="103"/>
      <c r="E2737" s="110">
        <v>0</v>
      </c>
      <c r="F2737" s="114"/>
      <c r="G2737" s="110">
        <v>0</v>
      </c>
      <c r="H2737" s="112"/>
      <c r="I2737" s="110">
        <v>0</v>
      </c>
      <c r="J2737" s="111"/>
      <c r="K2737" s="113">
        <f t="shared" si="42"/>
        <v>0</v>
      </c>
      <c r="L2737" s="73"/>
      <c r="M2737" s="73"/>
    </row>
    <row r="2738" spans="2:13" ht="21.75" customHeight="1" outlineLevel="1">
      <c r="B2738" s="73"/>
      <c r="C2738" s="90" t="s">
        <v>468</v>
      </c>
      <c r="D2738" s="103"/>
      <c r="E2738" s="110">
        <v>0</v>
      </c>
      <c r="F2738" s="114"/>
      <c r="G2738" s="110">
        <v>0</v>
      </c>
      <c r="H2738" s="112"/>
      <c r="I2738" s="110">
        <v>0</v>
      </c>
      <c r="J2738" s="111"/>
      <c r="K2738" s="113">
        <f t="shared" si="42"/>
        <v>0</v>
      </c>
      <c r="L2738" s="73"/>
      <c r="M2738" s="73"/>
    </row>
    <row r="2739" spans="2:13" ht="21.75" customHeight="1" outlineLevel="1">
      <c r="B2739" s="73"/>
      <c r="C2739" s="90" t="s">
        <v>469</v>
      </c>
      <c r="D2739" s="103"/>
      <c r="E2739" s="110">
        <v>0</v>
      </c>
      <c r="F2739" s="114"/>
      <c r="G2739" s="110">
        <v>0</v>
      </c>
      <c r="H2739" s="112"/>
      <c r="I2739" s="110">
        <v>0</v>
      </c>
      <c r="J2739" s="111"/>
      <c r="K2739" s="113">
        <f t="shared" si="42"/>
        <v>0</v>
      </c>
      <c r="L2739" s="73"/>
      <c r="M2739" s="73"/>
    </row>
    <row r="2740" spans="2:13" ht="21" customHeight="1" outlineLevel="1">
      <c r="B2740" s="73"/>
      <c r="C2740" s="115" t="s">
        <v>470</v>
      </c>
      <c r="D2740" s="103"/>
      <c r="E2740" s="110">
        <v>0</v>
      </c>
      <c r="F2740" s="114"/>
      <c r="G2740" s="110">
        <v>0</v>
      </c>
      <c r="H2740" s="112"/>
      <c r="I2740" s="110">
        <v>0</v>
      </c>
      <c r="J2740" s="111"/>
      <c r="K2740" s="113">
        <f t="shared" si="42"/>
        <v>0</v>
      </c>
      <c r="L2740" s="116"/>
      <c r="M2740" s="73"/>
    </row>
    <row r="2741" spans="2:13" ht="21" customHeight="1" outlineLevel="1">
      <c r="B2741" s="73"/>
      <c r="C2741" s="115" t="s">
        <v>471</v>
      </c>
      <c r="D2741" s="103"/>
      <c r="E2741" s="110">
        <v>0</v>
      </c>
      <c r="F2741" s="114"/>
      <c r="G2741" s="110">
        <v>0</v>
      </c>
      <c r="H2741" s="112"/>
      <c r="I2741" s="110">
        <v>0</v>
      </c>
      <c r="J2741" s="111"/>
      <c r="K2741" s="113">
        <f t="shared" si="42"/>
        <v>0</v>
      </c>
      <c r="L2741" s="116"/>
      <c r="M2741" s="73"/>
    </row>
    <row r="2742" spans="2:13" ht="21" customHeight="1" outlineLevel="1">
      <c r="B2742" s="73"/>
      <c r="C2742" s="115" t="s">
        <v>472</v>
      </c>
      <c r="D2742" s="103"/>
      <c r="E2742" s="110">
        <v>0</v>
      </c>
      <c r="F2742" s="114"/>
      <c r="G2742" s="110">
        <v>0</v>
      </c>
      <c r="H2742" s="112"/>
      <c r="I2742" s="110">
        <v>0</v>
      </c>
      <c r="J2742" s="111"/>
      <c r="K2742" s="113">
        <f t="shared" si="42"/>
        <v>0</v>
      </c>
      <c r="L2742" s="116"/>
      <c r="M2742" s="73"/>
    </row>
    <row r="2743" spans="2:13" ht="21" customHeight="1" outlineLevel="1">
      <c r="B2743" s="73"/>
      <c r="C2743" s="115" t="s">
        <v>473</v>
      </c>
      <c r="D2743" s="103"/>
      <c r="E2743" s="110">
        <v>0</v>
      </c>
      <c r="F2743" s="114"/>
      <c r="G2743" s="110">
        <v>0</v>
      </c>
      <c r="H2743" s="112"/>
      <c r="I2743" s="110">
        <v>0</v>
      </c>
      <c r="J2743" s="111"/>
      <c r="K2743" s="113">
        <f t="shared" si="42"/>
        <v>0</v>
      </c>
      <c r="L2743" s="116"/>
      <c r="M2743" s="73"/>
    </row>
    <row r="2744" spans="2:13" ht="21" customHeight="1" outlineLevel="1">
      <c r="B2744" s="73"/>
      <c r="C2744" s="115" t="s">
        <v>474</v>
      </c>
      <c r="D2744" s="103"/>
      <c r="E2744" s="110">
        <v>0</v>
      </c>
      <c r="F2744" s="114"/>
      <c r="G2744" s="110">
        <v>0</v>
      </c>
      <c r="H2744" s="112"/>
      <c r="I2744" s="110">
        <v>0</v>
      </c>
      <c r="J2744" s="111"/>
      <c r="K2744" s="113">
        <f t="shared" si="42"/>
        <v>0</v>
      </c>
      <c r="L2744" s="116"/>
      <c r="M2744" s="73"/>
    </row>
    <row r="2745" spans="2:13" ht="21" customHeight="1" outlineLevel="1">
      <c r="B2745" s="73"/>
      <c r="C2745" s="115" t="s">
        <v>475</v>
      </c>
      <c r="D2745" s="103"/>
      <c r="E2745" s="110">
        <v>0</v>
      </c>
      <c r="F2745" s="114"/>
      <c r="G2745" s="110">
        <v>0</v>
      </c>
      <c r="H2745" s="112"/>
      <c r="I2745" s="110">
        <v>0</v>
      </c>
      <c r="J2745" s="111"/>
      <c r="K2745" s="113">
        <f t="shared" si="42"/>
        <v>0</v>
      </c>
      <c r="L2745" s="116"/>
      <c r="M2745" s="73"/>
    </row>
    <row r="2746" spans="2:13" ht="21" customHeight="1" outlineLevel="1">
      <c r="B2746" s="73"/>
      <c r="C2746" s="115" t="s">
        <v>476</v>
      </c>
      <c r="D2746" s="103"/>
      <c r="E2746" s="110">
        <v>0</v>
      </c>
      <c r="F2746" s="114"/>
      <c r="G2746" s="110">
        <v>0</v>
      </c>
      <c r="H2746" s="112"/>
      <c r="I2746" s="110">
        <v>0</v>
      </c>
      <c r="J2746" s="111"/>
      <c r="K2746" s="113">
        <f t="shared" si="42"/>
        <v>0</v>
      </c>
      <c r="L2746" s="116"/>
      <c r="M2746" s="73"/>
    </row>
    <row r="2747" spans="2:13" ht="21" customHeight="1" outlineLevel="1">
      <c r="B2747" s="73"/>
      <c r="C2747" s="115" t="s">
        <v>477</v>
      </c>
      <c r="D2747" s="103"/>
      <c r="E2747" s="110">
        <v>0</v>
      </c>
      <c r="F2747" s="114"/>
      <c r="G2747" s="110">
        <v>0</v>
      </c>
      <c r="H2747" s="112"/>
      <c r="I2747" s="110">
        <v>0</v>
      </c>
      <c r="J2747" s="111"/>
      <c r="K2747" s="113">
        <f t="shared" si="42"/>
        <v>0</v>
      </c>
      <c r="L2747" s="116"/>
      <c r="M2747" s="73"/>
    </row>
    <row r="2748" spans="2:13" ht="21" customHeight="1" outlineLevel="1">
      <c r="B2748" s="73"/>
      <c r="C2748" s="115" t="s">
        <v>478</v>
      </c>
      <c r="D2748" s="103"/>
      <c r="E2748" s="110">
        <v>0</v>
      </c>
      <c r="F2748" s="114"/>
      <c r="G2748" s="110">
        <v>0</v>
      </c>
      <c r="H2748" s="112"/>
      <c r="I2748" s="110">
        <v>0</v>
      </c>
      <c r="J2748" s="111"/>
      <c r="K2748" s="113">
        <f t="shared" si="42"/>
        <v>0</v>
      </c>
      <c r="L2748" s="116"/>
      <c r="M2748" s="73"/>
    </row>
    <row r="2749" spans="2:13" ht="21" customHeight="1" outlineLevel="1">
      <c r="B2749" s="73"/>
      <c r="C2749" s="115" t="s">
        <v>479</v>
      </c>
      <c r="D2749" s="103"/>
      <c r="E2749" s="110">
        <v>0</v>
      </c>
      <c r="F2749" s="114"/>
      <c r="G2749" s="110">
        <v>0</v>
      </c>
      <c r="H2749" s="112"/>
      <c r="I2749" s="110">
        <v>0</v>
      </c>
      <c r="J2749" s="111"/>
      <c r="K2749" s="113">
        <f t="shared" si="42"/>
        <v>0</v>
      </c>
      <c r="L2749" s="116"/>
      <c r="M2749" s="73"/>
    </row>
    <row r="2750" spans="2:13" ht="21.75" customHeight="1" outlineLevel="1">
      <c r="B2750" s="73"/>
      <c r="C2750" s="90" t="s">
        <v>480</v>
      </c>
      <c r="D2750" s="103"/>
      <c r="E2750" s="117">
        <f>SUM(E2731:E2749)</f>
        <v>0</v>
      </c>
      <c r="F2750" s="111"/>
      <c r="G2750" s="117">
        <f>SUM(G2731:G2749)</f>
        <v>0</v>
      </c>
      <c r="H2750" s="112"/>
      <c r="I2750" s="117">
        <f>SUM(I2731:I2749)</f>
        <v>0</v>
      </c>
      <c r="J2750" s="111"/>
      <c r="K2750" s="117">
        <f>SUM(K2731:K2749)</f>
        <v>0</v>
      </c>
      <c r="L2750" s="89"/>
      <c r="M2750" s="73"/>
    </row>
    <row r="2751" spans="2:13" ht="21" customHeight="1" outlineLevel="1">
      <c r="B2751" s="73"/>
      <c r="C2751" s="109"/>
      <c r="D2751" s="103"/>
      <c r="E2751" s="73"/>
      <c r="F2751" s="73"/>
      <c r="G2751" s="73"/>
      <c r="H2751" s="73"/>
      <c r="I2751" s="73"/>
      <c r="J2751" s="73"/>
      <c r="K2751" s="73"/>
      <c r="L2751" s="89"/>
      <c r="M2751" s="73"/>
    </row>
    <row r="2752" spans="2:13" ht="21" customHeight="1" outlineLevel="1">
      <c r="B2752" s="73"/>
      <c r="C2752" s="73"/>
      <c r="D2752" s="73"/>
      <c r="E2752" s="100">
        <v>2024</v>
      </c>
      <c r="F2752" s="101"/>
      <c r="G2752" s="100">
        <v>2025</v>
      </c>
      <c r="H2752" s="101"/>
      <c r="I2752" s="100">
        <v>2026</v>
      </c>
      <c r="J2752" s="102"/>
      <c r="K2752" s="100" t="s">
        <v>407</v>
      </c>
      <c r="L2752" s="89"/>
      <c r="M2752" s="73"/>
    </row>
    <row r="2753" spans="2:13" ht="21" customHeight="1" outlineLevel="1">
      <c r="B2753" s="73"/>
      <c r="C2753" s="95" t="s">
        <v>481</v>
      </c>
      <c r="D2753" s="103"/>
      <c r="E2753" s="110">
        <v>0</v>
      </c>
      <c r="F2753" s="111"/>
      <c r="G2753" s="110">
        <v>0</v>
      </c>
      <c r="H2753" s="112"/>
      <c r="I2753" s="110">
        <v>0</v>
      </c>
      <c r="J2753" s="111"/>
      <c r="K2753" s="113">
        <f t="shared" ref="K2753:K2761" si="43">E2753+G2753+I2753</f>
        <v>0</v>
      </c>
      <c r="L2753" s="89"/>
      <c r="M2753" s="73"/>
    </row>
    <row r="2754" spans="2:13" ht="21" customHeight="1" outlineLevel="1">
      <c r="B2754" s="73"/>
      <c r="C2754" s="90" t="s">
        <v>482</v>
      </c>
      <c r="D2754" s="103"/>
      <c r="E2754" s="110">
        <v>0</v>
      </c>
      <c r="F2754" s="114"/>
      <c r="G2754" s="110">
        <v>0</v>
      </c>
      <c r="H2754" s="112"/>
      <c r="I2754" s="110">
        <v>0</v>
      </c>
      <c r="J2754" s="111"/>
      <c r="K2754" s="113">
        <f t="shared" si="43"/>
        <v>0</v>
      </c>
      <c r="L2754" s="89"/>
      <c r="M2754" s="73"/>
    </row>
    <row r="2755" spans="2:13" ht="21" customHeight="1" outlineLevel="1">
      <c r="B2755" s="73"/>
      <c r="C2755" s="90" t="s">
        <v>483</v>
      </c>
      <c r="D2755" s="103"/>
      <c r="E2755" s="110">
        <v>0</v>
      </c>
      <c r="F2755" s="114"/>
      <c r="G2755" s="110">
        <v>0</v>
      </c>
      <c r="H2755" s="112"/>
      <c r="I2755" s="110">
        <v>0</v>
      </c>
      <c r="J2755" s="111"/>
      <c r="K2755" s="113">
        <f t="shared" si="43"/>
        <v>0</v>
      </c>
      <c r="L2755" s="73"/>
      <c r="M2755" s="73"/>
    </row>
    <row r="2756" spans="2:13" ht="21" customHeight="1" outlineLevel="1">
      <c r="B2756" s="73"/>
      <c r="C2756" s="90" t="s">
        <v>484</v>
      </c>
      <c r="D2756" s="103"/>
      <c r="E2756" s="110">
        <v>0</v>
      </c>
      <c r="F2756" s="111"/>
      <c r="G2756" s="110">
        <v>0</v>
      </c>
      <c r="H2756" s="112"/>
      <c r="I2756" s="110">
        <v>0</v>
      </c>
      <c r="J2756" s="111"/>
      <c r="K2756" s="113">
        <f t="shared" si="43"/>
        <v>0</v>
      </c>
      <c r="L2756" s="89"/>
      <c r="M2756" s="73"/>
    </row>
    <row r="2757" spans="2:13" ht="21" customHeight="1" outlineLevel="1">
      <c r="B2757" s="73"/>
      <c r="C2757" s="90" t="s">
        <v>485</v>
      </c>
      <c r="D2757" s="103"/>
      <c r="E2757" s="110">
        <v>0</v>
      </c>
      <c r="F2757" s="114"/>
      <c r="G2757" s="110">
        <v>0</v>
      </c>
      <c r="H2757" s="112"/>
      <c r="I2757" s="110">
        <v>0</v>
      </c>
      <c r="J2757" s="111"/>
      <c r="K2757" s="113">
        <f t="shared" si="43"/>
        <v>0</v>
      </c>
      <c r="L2757" s="116"/>
      <c r="M2757" s="73"/>
    </row>
    <row r="2758" spans="2:13" ht="21" customHeight="1" outlineLevel="1">
      <c r="B2758" s="73"/>
      <c r="C2758" s="90" t="s">
        <v>486</v>
      </c>
      <c r="D2758" s="103"/>
      <c r="E2758" s="110">
        <v>0</v>
      </c>
      <c r="F2758" s="114"/>
      <c r="G2758" s="110">
        <v>0</v>
      </c>
      <c r="H2758" s="112"/>
      <c r="I2758" s="110">
        <v>0</v>
      </c>
      <c r="J2758" s="111"/>
      <c r="K2758" s="113">
        <f t="shared" si="43"/>
        <v>0</v>
      </c>
      <c r="L2758" s="116"/>
      <c r="M2758" s="73"/>
    </row>
    <row r="2759" spans="2:13" ht="21" customHeight="1" outlineLevel="1">
      <c r="B2759" s="73"/>
      <c r="C2759" s="90" t="s">
        <v>487</v>
      </c>
      <c r="D2759" s="103"/>
      <c r="E2759" s="110">
        <v>0</v>
      </c>
      <c r="F2759" s="114"/>
      <c r="G2759" s="110">
        <v>0</v>
      </c>
      <c r="H2759" s="112"/>
      <c r="I2759" s="110">
        <v>0</v>
      </c>
      <c r="J2759" s="111"/>
      <c r="K2759" s="113">
        <f t="shared" si="43"/>
        <v>0</v>
      </c>
      <c r="L2759" s="116"/>
      <c r="M2759" s="73"/>
    </row>
    <row r="2760" spans="2:13" ht="21" customHeight="1" outlineLevel="1">
      <c r="B2760" s="73"/>
      <c r="C2760" s="90" t="s">
        <v>488</v>
      </c>
      <c r="D2760" s="103"/>
      <c r="E2760" s="110">
        <v>0</v>
      </c>
      <c r="F2760" s="114"/>
      <c r="G2760" s="110">
        <v>0</v>
      </c>
      <c r="H2760" s="112"/>
      <c r="I2760" s="110">
        <v>0</v>
      </c>
      <c r="J2760" s="111"/>
      <c r="K2760" s="113">
        <f t="shared" si="43"/>
        <v>0</v>
      </c>
      <c r="L2760" s="116"/>
      <c r="M2760" s="73"/>
    </row>
    <row r="2761" spans="2:13" ht="21.75" customHeight="1" outlineLevel="1">
      <c r="B2761" s="73"/>
      <c r="C2761" s="90" t="s">
        <v>480</v>
      </c>
      <c r="D2761" s="103"/>
      <c r="E2761" s="117">
        <f>SUM(E2753:E2760)</f>
        <v>0</v>
      </c>
      <c r="F2761" s="111"/>
      <c r="G2761" s="117">
        <f>SUM(G2753:G2760)</f>
        <v>0</v>
      </c>
      <c r="H2761" s="112"/>
      <c r="I2761" s="117">
        <f>SUM(I2753:I2760)</f>
        <v>0</v>
      </c>
      <c r="J2761" s="111"/>
      <c r="K2761" s="117">
        <f t="shared" si="43"/>
        <v>0</v>
      </c>
      <c r="L2761" s="89"/>
      <c r="M2761" s="73"/>
    </row>
    <row r="2762" spans="2:13" ht="21" customHeight="1" outlineLevel="1">
      <c r="B2762" s="73"/>
      <c r="C2762" s="89"/>
      <c r="D2762" s="103"/>
      <c r="E2762" s="89"/>
      <c r="F2762" s="89"/>
      <c r="G2762" s="89"/>
      <c r="H2762" s="89"/>
      <c r="I2762" s="89"/>
      <c r="J2762" s="89"/>
      <c r="K2762" s="89"/>
      <c r="L2762" s="89"/>
      <c r="M2762" s="73"/>
    </row>
    <row r="2763" spans="2:13" ht="36" outlineLevel="1">
      <c r="B2763" s="73"/>
      <c r="C2763" s="93" t="s">
        <v>490</v>
      </c>
      <c r="D2763" s="89"/>
      <c r="E2763" s="93" t="str">
        <f>IF(K2734&gt;0,"Si","No")</f>
        <v>No</v>
      </c>
      <c r="F2763" s="89"/>
      <c r="G2763" s="89"/>
      <c r="H2763" s="89"/>
      <c r="I2763" s="89"/>
      <c r="J2763" s="89"/>
      <c r="K2763" s="89"/>
      <c r="L2763" s="89"/>
      <c r="M2763" s="73"/>
    </row>
    <row r="2764" spans="2:13" ht="36" outlineLevel="1">
      <c r="B2764" s="73"/>
      <c r="C2764" s="93" t="s">
        <v>491</v>
      </c>
      <c r="D2764" s="89"/>
      <c r="E2764" s="93" t="str">
        <f>IF(K2735&gt;0,"Si","No")</f>
        <v>No</v>
      </c>
      <c r="F2764" s="89"/>
      <c r="G2764" s="89"/>
      <c r="H2764" s="89"/>
      <c r="I2764" s="89"/>
      <c r="J2764" s="89"/>
      <c r="K2764" s="89"/>
      <c r="L2764" s="89"/>
      <c r="M2764" s="73"/>
    </row>
    <row r="2765" spans="2:13" ht="21" customHeight="1" outlineLevel="1">
      <c r="B2765" s="73"/>
      <c r="C2765" s="89"/>
      <c r="D2765" s="89"/>
      <c r="E2765" s="89"/>
      <c r="F2765" s="89"/>
      <c r="G2765" s="73"/>
      <c r="H2765" s="73"/>
      <c r="I2765" s="73"/>
      <c r="J2765" s="89"/>
      <c r="K2765" s="73"/>
      <c r="L2765" s="89"/>
      <c r="M2765" s="73"/>
    </row>
    <row r="2766" spans="2:13" ht="20.25" outlineLevel="1">
      <c r="B2766" s="73"/>
      <c r="C2766" s="86" t="s">
        <v>492</v>
      </c>
      <c r="D2766" s="73"/>
      <c r="E2766" s="98"/>
      <c r="F2766" s="99"/>
      <c r="G2766" s="99"/>
      <c r="H2766" s="99"/>
      <c r="I2766" s="99"/>
      <c r="J2766" s="99"/>
      <c r="K2766" s="99"/>
      <c r="L2766" s="89"/>
      <c r="M2766" s="73"/>
    </row>
    <row r="2767" spans="2:13" ht="21" customHeight="1" outlineLevel="1">
      <c r="B2767" s="73"/>
      <c r="C2767" s="73"/>
      <c r="D2767" s="73"/>
      <c r="E2767" s="100"/>
      <c r="F2767" s="101"/>
      <c r="G2767" s="100"/>
      <c r="H2767" s="101"/>
      <c r="I2767" s="100"/>
      <c r="J2767" s="102"/>
      <c r="K2767" s="100"/>
      <c r="L2767" s="89"/>
      <c r="M2767" s="73"/>
    </row>
    <row r="2768" spans="2:13" ht="21" customHeight="1" outlineLevel="1">
      <c r="B2768" s="73"/>
      <c r="C2768" s="73"/>
      <c r="D2768" s="73"/>
      <c r="E2768" s="100">
        <v>2024</v>
      </c>
      <c r="F2768" s="101"/>
      <c r="G2768" s="100">
        <v>2025</v>
      </c>
      <c r="H2768" s="101"/>
      <c r="I2768" s="100">
        <v>2026</v>
      </c>
      <c r="J2768" s="102"/>
      <c r="K2768" s="100" t="s">
        <v>407</v>
      </c>
      <c r="L2768" s="89"/>
      <c r="M2768" s="73"/>
    </row>
    <row r="2769" spans="2:13" ht="21" customHeight="1" outlineLevel="1">
      <c r="B2769" s="73"/>
      <c r="C2769" s="95" t="s">
        <v>493</v>
      </c>
      <c r="D2769" s="103"/>
      <c r="E2769" s="110"/>
      <c r="F2769" s="111"/>
      <c r="G2769" s="110"/>
      <c r="H2769" s="119"/>
      <c r="I2769" s="110"/>
      <c r="J2769" s="111"/>
      <c r="K2769" s="113" t="s">
        <v>495</v>
      </c>
      <c r="L2769" s="89"/>
      <c r="M2769" s="73"/>
    </row>
    <row r="2770" spans="2:13" ht="21" customHeight="1" outlineLevel="1">
      <c r="B2770" s="73"/>
      <c r="C2770" s="95" t="s">
        <v>496</v>
      </c>
      <c r="D2770" s="103"/>
      <c r="E2770" s="110"/>
      <c r="F2770" s="111"/>
      <c r="G2770" s="110"/>
      <c r="H2770" s="119"/>
      <c r="I2770" s="110"/>
      <c r="J2770" s="111"/>
      <c r="K2770" s="113" t="s">
        <v>495</v>
      </c>
      <c r="L2770" s="89"/>
      <c r="M2770" s="73"/>
    </row>
    <row r="2771" spans="2:13" ht="21" customHeight="1" outlineLevel="1">
      <c r="B2771" s="73"/>
      <c r="C2771" s="90" t="s">
        <v>498</v>
      </c>
      <c r="D2771" s="103"/>
      <c r="E2771" s="120">
        <v>0</v>
      </c>
      <c r="F2771" s="121"/>
      <c r="G2771" s="120">
        <v>0</v>
      </c>
      <c r="H2771" s="122"/>
      <c r="I2771" s="120">
        <v>0</v>
      </c>
      <c r="J2771" s="123"/>
      <c r="K2771" s="124">
        <f>E2771+G2771+I2771</f>
        <v>0</v>
      </c>
      <c r="L2771" s="73"/>
      <c r="M2771" s="73"/>
    </row>
    <row r="2772" spans="2:13" ht="21" customHeight="1" outlineLevel="1">
      <c r="B2772" s="73"/>
      <c r="C2772" s="90" t="s">
        <v>499</v>
      </c>
      <c r="D2772" s="103"/>
      <c r="E2772" s="110"/>
      <c r="F2772" s="111"/>
      <c r="G2772" s="110"/>
      <c r="H2772" s="119"/>
      <c r="I2772" s="110"/>
      <c r="J2772" s="111"/>
      <c r="K2772" s="113" t="s">
        <v>495</v>
      </c>
      <c r="L2772" s="89"/>
      <c r="M2772" s="73"/>
    </row>
    <row r="2773" spans="2:13" ht="21" customHeight="1" outlineLevel="1">
      <c r="B2773" s="73"/>
      <c r="C2773" s="90" t="s">
        <v>500</v>
      </c>
      <c r="D2773" s="103"/>
      <c r="E2773" s="105"/>
      <c r="F2773" s="125"/>
      <c r="G2773" s="105"/>
      <c r="H2773" s="126"/>
      <c r="I2773" s="105"/>
      <c r="J2773" s="111"/>
      <c r="K2773" s="113" t="s">
        <v>495</v>
      </c>
      <c r="L2773" s="116"/>
      <c r="M2773" s="73"/>
    </row>
    <row r="2774" spans="2:13" outlineLevel="1">
      <c r="B2774" s="73"/>
      <c r="C2774" s="90" t="s">
        <v>501</v>
      </c>
      <c r="D2774" s="103"/>
      <c r="E2774" s="127"/>
      <c r="F2774" s="125"/>
      <c r="G2774" s="105"/>
      <c r="H2774" s="126"/>
      <c r="I2774" s="105"/>
      <c r="J2774" s="111"/>
      <c r="K2774" s="113" t="s">
        <v>495</v>
      </c>
      <c r="L2774" s="116"/>
      <c r="M2774" s="73"/>
    </row>
    <row r="2775" spans="2:13" ht="21" customHeight="1" outlineLevel="1">
      <c r="B2775" s="73"/>
      <c r="C2775" s="90" t="s">
        <v>503</v>
      </c>
      <c r="D2775" s="103"/>
      <c r="E2775" s="105"/>
      <c r="F2775" s="125"/>
      <c r="G2775" s="105"/>
      <c r="H2775" s="126"/>
      <c r="I2775" s="105"/>
      <c r="J2775" s="111"/>
      <c r="K2775" s="124" t="s">
        <v>495</v>
      </c>
      <c r="L2775" s="89"/>
      <c r="M2775" s="73"/>
    </row>
    <row r="2776" spans="2:13" ht="21" customHeight="1" outlineLevel="1">
      <c r="B2776" s="73"/>
      <c r="C2776" s="90" t="s">
        <v>504</v>
      </c>
      <c r="D2776" s="103"/>
      <c r="E2776" s="110"/>
      <c r="F2776" s="111"/>
      <c r="G2776" s="110"/>
      <c r="H2776" s="119"/>
      <c r="I2776" s="110"/>
      <c r="J2776" s="111"/>
      <c r="K2776" s="113" t="s">
        <v>495</v>
      </c>
      <c r="L2776" s="89"/>
      <c r="M2776" s="73"/>
    </row>
    <row r="2777" spans="2:13" ht="21.75" customHeight="1" outlineLevel="1">
      <c r="B2777" s="73"/>
      <c r="C2777" s="90" t="s">
        <v>506</v>
      </c>
      <c r="D2777" s="103"/>
      <c r="E2777" s="120">
        <v>0</v>
      </c>
      <c r="F2777" s="121"/>
      <c r="G2777" s="120">
        <v>0</v>
      </c>
      <c r="H2777" s="122"/>
      <c r="I2777" s="120">
        <v>0</v>
      </c>
      <c r="J2777" s="123"/>
      <c r="K2777" s="124">
        <f>E2777+G2777+I2777</f>
        <v>0</v>
      </c>
      <c r="L2777" s="73"/>
      <c r="M2777" s="73"/>
    </row>
    <row r="2778" spans="2:13" ht="21.75" customHeight="1" outlineLevel="1">
      <c r="B2778" s="73"/>
      <c r="C2778" s="90" t="s">
        <v>507</v>
      </c>
      <c r="D2778" s="103"/>
      <c r="E2778" s="128">
        <v>0</v>
      </c>
      <c r="F2778" s="129"/>
      <c r="G2778" s="128">
        <v>0</v>
      </c>
      <c r="H2778" s="142"/>
      <c r="I2778" s="128">
        <v>0</v>
      </c>
      <c r="J2778" s="130"/>
      <c r="K2778" s="131">
        <f>E2778+G2778+I2778</f>
        <v>0</v>
      </c>
      <c r="L2778" s="89"/>
      <c r="M2778" s="73"/>
    </row>
    <row r="2779" spans="2:13" ht="21" customHeight="1" outlineLevel="1">
      <c r="B2779" s="73"/>
      <c r="C2779" s="109"/>
      <c r="D2779" s="103"/>
      <c r="E2779" s="130"/>
      <c r="F2779" s="130"/>
      <c r="G2779" s="130"/>
      <c r="H2779" s="132"/>
      <c r="I2779" s="130"/>
      <c r="J2779" s="130"/>
      <c r="K2779" s="130"/>
      <c r="L2779" s="89"/>
      <c r="M2779" s="73"/>
    </row>
    <row r="2780" spans="2:13" ht="21" customHeight="1" outlineLevel="1">
      <c r="B2780" s="73"/>
      <c r="C2780" s="109"/>
      <c r="D2780" s="103"/>
      <c r="E2780" s="98"/>
      <c r="F2780" s="73"/>
      <c r="G2780" s="73"/>
      <c r="H2780" s="73"/>
      <c r="I2780" s="73"/>
      <c r="J2780" s="73"/>
      <c r="K2780" s="73"/>
      <c r="L2780" s="89"/>
      <c r="M2780" s="73"/>
    </row>
    <row r="2781" spans="2:13" ht="21" customHeight="1" outlineLevel="1">
      <c r="B2781" s="73"/>
      <c r="C2781" s="86" t="s">
        <v>508</v>
      </c>
      <c r="D2781" s="116"/>
      <c r="E2781" s="116"/>
      <c r="F2781" s="116"/>
      <c r="G2781" s="73"/>
      <c r="H2781" s="73"/>
      <c r="I2781" s="73"/>
      <c r="J2781" s="116"/>
      <c r="K2781" s="73"/>
      <c r="L2781" s="116"/>
      <c r="M2781" s="73"/>
    </row>
    <row r="2782" spans="2:13" ht="21" customHeight="1" outlineLevel="1">
      <c r="B2782" s="73"/>
      <c r="C2782" s="89"/>
      <c r="D2782" s="89"/>
      <c r="E2782" s="89"/>
      <c r="F2782" s="89"/>
      <c r="G2782" s="73"/>
      <c r="H2782" s="73"/>
      <c r="I2782" s="73"/>
      <c r="J2782" s="89"/>
      <c r="K2782" s="73"/>
      <c r="L2782" s="89"/>
      <c r="M2782" s="73"/>
    </row>
    <row r="2783" spans="2:13" ht="21" customHeight="1" outlineLevel="1">
      <c r="B2783" s="73"/>
      <c r="C2783" s="133" t="s">
        <v>509</v>
      </c>
      <c r="D2783" s="89"/>
      <c r="E2783" s="89"/>
      <c r="F2783" s="89"/>
      <c r="G2783" s="73"/>
      <c r="H2783" s="73"/>
      <c r="I2783" s="73"/>
      <c r="J2783" s="73"/>
      <c r="K2783" s="73"/>
      <c r="L2783" s="89"/>
      <c r="M2783" s="73"/>
    </row>
    <row r="2784" spans="2:13" ht="21" customHeight="1" outlineLevel="1">
      <c r="B2784" s="73"/>
      <c r="C2784" s="89"/>
      <c r="D2784" s="89"/>
      <c r="E2784" s="89"/>
      <c r="F2784" s="89"/>
      <c r="G2784" s="73"/>
      <c r="H2784" s="73"/>
      <c r="I2784" s="73"/>
      <c r="J2784" s="89"/>
      <c r="K2784" s="73"/>
      <c r="L2784" s="89"/>
      <c r="M2784" s="73"/>
    </row>
    <row r="2785" spans="2:13" ht="21" customHeight="1" outlineLevel="1">
      <c r="B2785" s="73"/>
      <c r="C2785" s="481"/>
      <c r="D2785" s="481"/>
      <c r="E2785" s="481"/>
      <c r="F2785" s="481"/>
      <c r="G2785" s="481"/>
      <c r="H2785" s="481"/>
      <c r="I2785" s="481"/>
      <c r="J2785" s="481"/>
      <c r="K2785" s="481"/>
      <c r="L2785" s="89"/>
      <c r="M2785" s="73"/>
    </row>
    <row r="2786" spans="2:13" ht="21" customHeight="1" outlineLevel="1">
      <c r="B2786" s="73"/>
      <c r="C2786" s="481"/>
      <c r="D2786" s="481"/>
      <c r="E2786" s="481"/>
      <c r="F2786" s="481"/>
      <c r="G2786" s="481"/>
      <c r="H2786" s="481"/>
      <c r="I2786" s="481"/>
      <c r="J2786" s="481"/>
      <c r="K2786" s="481"/>
      <c r="L2786" s="73"/>
      <c r="M2786" s="73"/>
    </row>
    <row r="2787" spans="2:13" ht="21" customHeight="1" outlineLevel="1">
      <c r="B2787" s="73"/>
      <c r="C2787" s="481"/>
      <c r="D2787" s="481"/>
      <c r="E2787" s="481"/>
      <c r="F2787" s="481"/>
      <c r="G2787" s="481"/>
      <c r="H2787" s="481"/>
      <c r="I2787" s="481"/>
      <c r="J2787" s="481"/>
      <c r="K2787" s="481"/>
      <c r="L2787" s="73"/>
      <c r="M2787" s="73"/>
    </row>
    <row r="2788" spans="2:13" ht="21" customHeight="1" outlineLevel="1">
      <c r="B2788" s="73"/>
      <c r="C2788" s="481"/>
      <c r="D2788" s="481"/>
      <c r="E2788" s="481"/>
      <c r="F2788" s="481"/>
      <c r="G2788" s="481"/>
      <c r="H2788" s="481"/>
      <c r="I2788" s="481"/>
      <c r="J2788" s="481"/>
      <c r="K2788" s="481"/>
      <c r="L2788" s="73"/>
      <c r="M2788" s="73"/>
    </row>
    <row r="2789" spans="2:13" ht="21" customHeight="1" outlineLevel="1">
      <c r="B2789" s="73"/>
      <c r="C2789" s="481"/>
      <c r="D2789" s="481"/>
      <c r="E2789" s="481"/>
      <c r="F2789" s="481"/>
      <c r="G2789" s="481"/>
      <c r="H2789" s="481"/>
      <c r="I2789" s="481"/>
      <c r="J2789" s="481"/>
      <c r="K2789" s="481"/>
      <c r="L2789" s="73"/>
      <c r="M2789" s="73"/>
    </row>
    <row r="2790" spans="2:13" ht="21" customHeight="1" outlineLevel="1">
      <c r="B2790" s="73"/>
      <c r="C2790" s="481"/>
      <c r="D2790" s="481"/>
      <c r="E2790" s="481"/>
      <c r="F2790" s="481"/>
      <c r="G2790" s="481"/>
      <c r="H2790" s="481"/>
      <c r="I2790" s="481"/>
      <c r="J2790" s="481"/>
      <c r="K2790" s="481"/>
      <c r="L2790" s="73"/>
      <c r="M2790" s="73"/>
    </row>
    <row r="2791" spans="2:13" ht="21" customHeight="1" outlineLevel="1">
      <c r="B2791" s="73"/>
      <c r="C2791" s="481"/>
      <c r="D2791" s="481"/>
      <c r="E2791" s="481"/>
      <c r="F2791" s="481"/>
      <c r="G2791" s="481"/>
      <c r="H2791" s="481"/>
      <c r="I2791" s="481"/>
      <c r="J2791" s="481"/>
      <c r="K2791" s="481"/>
      <c r="L2791" s="73"/>
      <c r="M2791" s="73"/>
    </row>
    <row r="2792" spans="2:13" ht="21" customHeight="1" outlineLevel="1">
      <c r="B2792" s="73"/>
      <c r="C2792" s="481"/>
      <c r="D2792" s="481"/>
      <c r="E2792" s="481"/>
      <c r="F2792" s="481"/>
      <c r="G2792" s="481"/>
      <c r="H2792" s="481"/>
      <c r="I2792" s="481"/>
      <c r="J2792" s="481"/>
      <c r="K2792" s="481"/>
      <c r="L2792" s="73"/>
      <c r="M2792" s="73"/>
    </row>
    <row r="2793" spans="2:13" ht="21" customHeight="1" outlineLevel="1">
      <c r="B2793" s="73"/>
      <c r="C2793" s="481"/>
      <c r="D2793" s="481"/>
      <c r="E2793" s="481"/>
      <c r="F2793" s="481"/>
      <c r="G2793" s="481"/>
      <c r="H2793" s="481"/>
      <c r="I2793" s="481"/>
      <c r="J2793" s="481"/>
      <c r="K2793" s="481"/>
      <c r="L2793" s="73"/>
      <c r="M2793" s="73"/>
    </row>
    <row r="2794" spans="2:13" ht="21" customHeight="1" outlineLevel="1">
      <c r="B2794" s="73"/>
      <c r="C2794" s="481"/>
      <c r="D2794" s="481"/>
      <c r="E2794" s="481"/>
      <c r="F2794" s="481"/>
      <c r="G2794" s="481"/>
      <c r="H2794" s="481"/>
      <c r="I2794" s="481"/>
      <c r="J2794" s="481"/>
      <c r="K2794" s="481"/>
      <c r="L2794" s="73"/>
      <c r="M2794" s="73"/>
    </row>
    <row r="2795" spans="2:13" ht="21" customHeight="1" outlineLevel="1">
      <c r="B2795" s="73"/>
      <c r="C2795" s="481"/>
      <c r="D2795" s="481"/>
      <c r="E2795" s="481"/>
      <c r="F2795" s="481"/>
      <c r="G2795" s="481"/>
      <c r="H2795" s="481"/>
      <c r="I2795" s="481"/>
      <c r="J2795" s="481"/>
      <c r="K2795" s="481"/>
      <c r="L2795" s="73"/>
      <c r="M2795" s="73"/>
    </row>
    <row r="2796" spans="2:13" ht="21" customHeight="1" outlineLevel="1">
      <c r="B2796" s="73"/>
      <c r="C2796" s="481"/>
      <c r="D2796" s="481"/>
      <c r="E2796" s="481"/>
      <c r="F2796" s="481"/>
      <c r="G2796" s="481"/>
      <c r="H2796" s="481"/>
      <c r="I2796" s="481"/>
      <c r="J2796" s="481"/>
      <c r="K2796" s="481"/>
      <c r="L2796" s="73"/>
      <c r="M2796" s="73"/>
    </row>
    <row r="2797" spans="2:13" ht="21" customHeight="1" outlineLevel="1">
      <c r="B2797" s="73"/>
      <c r="C2797" s="481"/>
      <c r="D2797" s="481"/>
      <c r="E2797" s="481"/>
      <c r="F2797" s="481"/>
      <c r="G2797" s="481"/>
      <c r="H2797" s="481"/>
      <c r="I2797" s="481"/>
      <c r="J2797" s="481"/>
      <c r="K2797" s="481"/>
      <c r="L2797" s="73"/>
      <c r="M2797" s="73"/>
    </row>
    <row r="2798" spans="2:13" ht="21" customHeight="1" outlineLevel="1">
      <c r="B2798" s="73"/>
      <c r="C2798" s="481"/>
      <c r="D2798" s="481"/>
      <c r="E2798" s="481"/>
      <c r="F2798" s="481"/>
      <c r="G2798" s="481"/>
      <c r="H2798" s="481"/>
      <c r="I2798" s="481"/>
      <c r="J2798" s="481"/>
      <c r="K2798" s="481"/>
      <c r="L2798" s="73"/>
      <c r="M2798" s="73"/>
    </row>
    <row r="2799" spans="2:13" ht="21" customHeight="1" outlineLevel="1">
      <c r="B2799" s="73"/>
      <c r="C2799" s="481"/>
      <c r="D2799" s="481"/>
      <c r="E2799" s="481"/>
      <c r="F2799" s="481"/>
      <c r="G2799" s="481"/>
      <c r="H2799" s="481"/>
      <c r="I2799" s="481"/>
      <c r="J2799" s="481"/>
      <c r="K2799" s="481"/>
      <c r="L2799" s="73"/>
      <c r="M2799" s="73"/>
    </row>
    <row r="2800" spans="2:13" ht="21" customHeight="1" outlineLevel="1">
      <c r="B2800" s="73"/>
      <c r="C2800" s="481"/>
      <c r="D2800" s="481"/>
      <c r="E2800" s="481"/>
      <c r="F2800" s="481"/>
      <c r="G2800" s="481"/>
      <c r="H2800" s="481"/>
      <c r="I2800" s="481"/>
      <c r="J2800" s="481"/>
      <c r="K2800" s="481"/>
      <c r="L2800" s="73"/>
      <c r="M2800" s="73"/>
    </row>
    <row r="2801" spans="2:13" ht="21" customHeight="1" outlineLevel="1">
      <c r="B2801" s="73"/>
      <c r="C2801" s="481"/>
      <c r="D2801" s="481"/>
      <c r="E2801" s="481"/>
      <c r="F2801" s="481"/>
      <c r="G2801" s="481"/>
      <c r="H2801" s="481"/>
      <c r="I2801" s="481"/>
      <c r="J2801" s="481"/>
      <c r="K2801" s="481"/>
      <c r="L2801" s="73"/>
      <c r="M2801" s="73"/>
    </row>
    <row r="2802" spans="2:13" ht="21" customHeight="1" outlineLevel="1">
      <c r="B2802" s="73"/>
      <c r="C2802" s="481"/>
      <c r="D2802" s="481"/>
      <c r="E2802" s="481"/>
      <c r="F2802" s="481"/>
      <c r="G2802" s="481"/>
      <c r="H2802" s="481"/>
      <c r="I2802" s="481"/>
      <c r="J2802" s="481"/>
      <c r="K2802" s="481"/>
      <c r="L2802" s="73"/>
      <c r="M2802" s="73"/>
    </row>
    <row r="2803" spans="2:13" ht="21" customHeight="1" outlineLevel="1">
      <c r="B2803" s="73"/>
      <c r="C2803" s="134"/>
      <c r="D2803" s="73"/>
      <c r="E2803" s="134"/>
      <c r="F2803" s="73"/>
      <c r="G2803" s="73"/>
      <c r="H2803" s="73"/>
      <c r="I2803" s="135"/>
      <c r="J2803" s="136"/>
      <c r="K2803" s="137"/>
      <c r="L2803" s="73"/>
      <c r="M2803" s="73"/>
    </row>
    <row r="2804" spans="2:13" ht="21" customHeight="1" outlineLevel="1">
      <c r="B2804" s="73"/>
      <c r="C2804" s="133" t="s">
        <v>511</v>
      </c>
      <c r="D2804" s="73"/>
      <c r="E2804" s="134"/>
      <c r="F2804" s="73"/>
      <c r="G2804" s="73"/>
      <c r="H2804" s="73"/>
      <c r="I2804" s="135"/>
      <c r="J2804" s="136"/>
      <c r="K2804" s="137"/>
      <c r="L2804" s="73"/>
      <c r="M2804" s="73"/>
    </row>
    <row r="2805" spans="2:13" ht="21" customHeight="1" outlineLevel="1">
      <c r="B2805" s="73"/>
      <c r="C2805" s="73"/>
      <c r="D2805" s="73"/>
      <c r="E2805" s="83"/>
      <c r="F2805" s="73"/>
      <c r="G2805" s="73"/>
      <c r="H2805" s="73"/>
      <c r="I2805" s="73"/>
      <c r="J2805" s="73"/>
      <c r="K2805" s="73"/>
      <c r="L2805" s="73"/>
      <c r="M2805" s="73"/>
    </row>
    <row r="2806" spans="2:13" ht="21" customHeight="1" outlineLevel="1">
      <c r="B2806" s="73"/>
      <c r="C2806" s="481"/>
      <c r="D2806" s="481"/>
      <c r="E2806" s="481"/>
      <c r="F2806" s="481"/>
      <c r="G2806" s="481"/>
      <c r="H2806" s="481"/>
      <c r="I2806" s="481"/>
      <c r="J2806" s="481"/>
      <c r="K2806" s="481"/>
      <c r="L2806" s="73"/>
      <c r="M2806" s="73"/>
    </row>
    <row r="2807" spans="2:13" ht="21" customHeight="1" outlineLevel="1">
      <c r="B2807" s="73"/>
      <c r="C2807" s="481"/>
      <c r="D2807" s="481"/>
      <c r="E2807" s="481"/>
      <c r="F2807" s="481"/>
      <c r="G2807" s="481"/>
      <c r="H2807" s="481"/>
      <c r="I2807" s="481"/>
      <c r="J2807" s="481"/>
      <c r="K2807" s="481"/>
      <c r="L2807" s="73"/>
      <c r="M2807" s="73"/>
    </row>
    <row r="2808" spans="2:13" ht="21" customHeight="1" outlineLevel="1">
      <c r="B2808" s="73"/>
      <c r="C2808" s="481"/>
      <c r="D2808" s="481"/>
      <c r="E2808" s="481"/>
      <c r="F2808" s="481"/>
      <c r="G2808" s="481"/>
      <c r="H2808" s="481"/>
      <c r="I2808" s="481"/>
      <c r="J2808" s="481"/>
      <c r="K2808" s="481"/>
      <c r="L2808" s="73"/>
      <c r="M2808" s="73"/>
    </row>
    <row r="2809" spans="2:13" ht="21" customHeight="1" outlineLevel="1">
      <c r="B2809" s="73"/>
      <c r="C2809" s="481"/>
      <c r="D2809" s="481"/>
      <c r="E2809" s="481"/>
      <c r="F2809" s="481"/>
      <c r="G2809" s="481"/>
      <c r="H2809" s="481"/>
      <c r="I2809" s="481"/>
      <c r="J2809" s="481"/>
      <c r="K2809" s="481"/>
      <c r="L2809" s="73"/>
      <c r="M2809" s="73"/>
    </row>
    <row r="2810" spans="2:13" ht="21" customHeight="1" outlineLevel="1">
      <c r="B2810" s="73"/>
      <c r="C2810" s="481"/>
      <c r="D2810" s="481"/>
      <c r="E2810" s="481"/>
      <c r="F2810" s="481"/>
      <c r="G2810" s="481"/>
      <c r="H2810" s="481"/>
      <c r="I2810" s="481"/>
      <c r="J2810" s="481"/>
      <c r="K2810" s="481"/>
      <c r="L2810" s="73"/>
      <c r="M2810" s="73"/>
    </row>
    <row r="2811" spans="2:13" ht="21" customHeight="1" outlineLevel="1">
      <c r="B2811" s="73"/>
      <c r="C2811" s="481"/>
      <c r="D2811" s="481"/>
      <c r="E2811" s="481"/>
      <c r="F2811" s="481"/>
      <c r="G2811" s="481"/>
      <c r="H2811" s="481"/>
      <c r="I2811" s="481"/>
      <c r="J2811" s="481"/>
      <c r="K2811" s="481"/>
      <c r="L2811" s="73"/>
      <c r="M2811" s="73"/>
    </row>
    <row r="2812" spans="2:13" ht="21" customHeight="1" outlineLevel="1">
      <c r="B2812" s="73"/>
      <c r="C2812" s="481"/>
      <c r="D2812" s="481"/>
      <c r="E2812" s="481"/>
      <c r="F2812" s="481"/>
      <c r="G2812" s="481"/>
      <c r="H2812" s="481"/>
      <c r="I2812" s="481"/>
      <c r="J2812" s="481"/>
      <c r="K2812" s="481"/>
      <c r="L2812" s="73"/>
      <c r="M2812" s="73"/>
    </row>
    <row r="2813" spans="2:13" ht="21" customHeight="1" outlineLevel="1">
      <c r="B2813" s="73"/>
      <c r="C2813" s="481"/>
      <c r="D2813" s="481"/>
      <c r="E2813" s="481"/>
      <c r="F2813" s="481"/>
      <c r="G2813" s="481"/>
      <c r="H2813" s="481"/>
      <c r="I2813" s="481"/>
      <c r="J2813" s="481"/>
      <c r="K2813" s="481"/>
      <c r="L2813" s="73"/>
      <c r="M2813" s="73"/>
    </row>
    <row r="2814" spans="2:13" ht="21" customHeight="1" outlineLevel="1">
      <c r="B2814" s="73"/>
      <c r="C2814" s="481"/>
      <c r="D2814" s="481"/>
      <c r="E2814" s="481"/>
      <c r="F2814" s="481"/>
      <c r="G2814" s="481"/>
      <c r="H2814" s="481"/>
      <c r="I2814" s="481"/>
      <c r="J2814" s="481"/>
      <c r="K2814" s="481"/>
      <c r="L2814" s="73"/>
      <c r="M2814" s="73"/>
    </row>
    <row r="2815" spans="2:13" ht="21" customHeight="1" outlineLevel="1">
      <c r="B2815" s="73"/>
      <c r="C2815" s="481"/>
      <c r="D2815" s="481"/>
      <c r="E2815" s="481"/>
      <c r="F2815" s="481"/>
      <c r="G2815" s="481"/>
      <c r="H2815" s="481"/>
      <c r="I2815" s="481"/>
      <c r="J2815" s="481"/>
      <c r="K2815" s="481"/>
      <c r="L2815" s="73"/>
      <c r="M2815" s="73"/>
    </row>
    <row r="2816" spans="2:13" ht="21" customHeight="1" outlineLevel="1">
      <c r="B2816" s="73"/>
      <c r="C2816" s="481"/>
      <c r="D2816" s="481"/>
      <c r="E2816" s="481"/>
      <c r="F2816" s="481"/>
      <c r="G2816" s="481"/>
      <c r="H2816" s="481"/>
      <c r="I2816" s="481"/>
      <c r="J2816" s="481"/>
      <c r="K2816" s="481"/>
      <c r="L2816" s="73"/>
      <c r="M2816" s="73"/>
    </row>
    <row r="2817" spans="2:13" ht="21" customHeight="1" outlineLevel="1">
      <c r="B2817" s="73"/>
      <c r="C2817" s="481"/>
      <c r="D2817" s="481"/>
      <c r="E2817" s="481"/>
      <c r="F2817" s="481"/>
      <c r="G2817" s="481"/>
      <c r="H2817" s="481"/>
      <c r="I2817" s="481"/>
      <c r="J2817" s="481"/>
      <c r="K2817" s="481"/>
      <c r="L2817" s="73"/>
      <c r="M2817" s="73"/>
    </row>
    <row r="2818" spans="2:13" ht="21" customHeight="1" outlineLevel="1">
      <c r="B2818" s="73"/>
      <c r="C2818" s="481"/>
      <c r="D2818" s="481"/>
      <c r="E2818" s="481"/>
      <c r="F2818" s="481"/>
      <c r="G2818" s="481"/>
      <c r="H2818" s="481"/>
      <c r="I2818" s="481"/>
      <c r="J2818" s="481"/>
      <c r="K2818" s="481"/>
      <c r="L2818" s="73"/>
      <c r="M2818" s="73"/>
    </row>
    <row r="2819" spans="2:13" ht="21" customHeight="1" outlineLevel="1">
      <c r="B2819" s="73"/>
      <c r="C2819" s="481"/>
      <c r="D2819" s="481"/>
      <c r="E2819" s="481"/>
      <c r="F2819" s="481"/>
      <c r="G2819" s="481"/>
      <c r="H2819" s="481"/>
      <c r="I2819" s="481"/>
      <c r="J2819" s="481"/>
      <c r="K2819" s="481"/>
      <c r="L2819" s="73"/>
      <c r="M2819" s="73"/>
    </row>
    <row r="2820" spans="2:13" ht="21" customHeight="1" outlineLevel="1">
      <c r="B2820" s="73"/>
      <c r="C2820" s="481"/>
      <c r="D2820" s="481"/>
      <c r="E2820" s="481"/>
      <c r="F2820" s="481"/>
      <c r="G2820" s="481"/>
      <c r="H2820" s="481"/>
      <c r="I2820" s="481"/>
      <c r="J2820" s="481"/>
      <c r="K2820" s="481"/>
      <c r="L2820" s="73"/>
      <c r="M2820" s="73"/>
    </row>
    <row r="2821" spans="2:13" ht="21" customHeight="1" outlineLevel="1">
      <c r="B2821" s="73"/>
      <c r="C2821" s="481"/>
      <c r="D2821" s="481"/>
      <c r="E2821" s="481"/>
      <c r="F2821" s="481"/>
      <c r="G2821" s="481"/>
      <c r="H2821" s="481"/>
      <c r="I2821" s="481"/>
      <c r="J2821" s="481"/>
      <c r="K2821" s="481"/>
      <c r="L2821" s="73"/>
      <c r="M2821" s="73"/>
    </row>
    <row r="2822" spans="2:13" ht="21" customHeight="1" outlineLevel="1">
      <c r="B2822" s="73"/>
      <c r="C2822" s="481"/>
      <c r="D2822" s="481"/>
      <c r="E2822" s="481"/>
      <c r="F2822" s="481"/>
      <c r="G2822" s="481"/>
      <c r="H2822" s="481"/>
      <c r="I2822" s="481"/>
      <c r="J2822" s="481"/>
      <c r="K2822" s="481"/>
      <c r="L2822" s="73"/>
      <c r="M2822" s="73"/>
    </row>
    <row r="2823" spans="2:13" ht="21" customHeight="1" outlineLevel="1">
      <c r="B2823" s="73"/>
      <c r="C2823" s="481"/>
      <c r="D2823" s="481"/>
      <c r="E2823" s="481"/>
      <c r="F2823" s="481"/>
      <c r="G2823" s="481"/>
      <c r="H2823" s="481"/>
      <c r="I2823" s="481"/>
      <c r="J2823" s="481"/>
      <c r="K2823" s="481"/>
      <c r="L2823" s="73"/>
      <c r="M2823" s="73"/>
    </row>
    <row r="2824" spans="2:13" ht="21" customHeight="1" outlineLevel="1">
      <c r="B2824" s="73"/>
      <c r="C2824" s="134"/>
      <c r="D2824" s="73"/>
      <c r="E2824" s="134"/>
      <c r="F2824" s="73"/>
      <c r="G2824" s="73"/>
      <c r="H2824" s="73"/>
      <c r="I2824" s="135"/>
      <c r="J2824" s="136"/>
      <c r="K2824" s="137"/>
      <c r="L2824" s="73"/>
      <c r="M2824" s="73"/>
    </row>
    <row r="2825" spans="2:13" ht="20.25" customHeight="1">
      <c r="B2825" s="73"/>
      <c r="C2825" s="134"/>
      <c r="D2825" s="73"/>
      <c r="E2825" s="134"/>
      <c r="F2825" s="73"/>
      <c r="G2825" s="73"/>
      <c r="H2825" s="73"/>
      <c r="I2825" s="135"/>
      <c r="J2825" s="136"/>
      <c r="K2825" s="137"/>
      <c r="L2825" s="73"/>
      <c r="M2825" s="73"/>
    </row>
  </sheetData>
  <sheetProtection password="96EB" sheet="1" objects="1" scenarios="1" selectLockedCells="1" selectUnlockedCells="1"/>
  <mergeCells count="46">
    <mergeCell ref="C2806:K2823"/>
    <mergeCell ref="C2531:K2548"/>
    <mergeCell ref="C2552:K2569"/>
    <mergeCell ref="C2658:K2675"/>
    <mergeCell ref="C2679:K2696"/>
    <mergeCell ref="C2785:K2802"/>
    <mergeCell ref="C2171:K2188"/>
    <mergeCell ref="C2277:K2294"/>
    <mergeCell ref="C2298:K2315"/>
    <mergeCell ref="C2404:K2421"/>
    <mergeCell ref="C2425:K2442"/>
    <mergeCell ref="C1896:K1913"/>
    <mergeCell ref="C1917:K1934"/>
    <mergeCell ref="C2023:K2040"/>
    <mergeCell ref="C2044:K2061"/>
    <mergeCell ref="C2150:K2167"/>
    <mergeCell ref="C1536:K1553"/>
    <mergeCell ref="C1642:K1659"/>
    <mergeCell ref="C1663:K1680"/>
    <mergeCell ref="C1769:K1786"/>
    <mergeCell ref="C1790:K1807"/>
    <mergeCell ref="C1261:K1278"/>
    <mergeCell ref="C1282:K1299"/>
    <mergeCell ref="C1388:K1405"/>
    <mergeCell ref="C1409:K1426"/>
    <mergeCell ref="C1515:K1532"/>
    <mergeCell ref="C901:K918"/>
    <mergeCell ref="C1007:K1024"/>
    <mergeCell ref="C1028:K1045"/>
    <mergeCell ref="C1134:K1151"/>
    <mergeCell ref="C1155:K1172"/>
    <mergeCell ref="C626:K643"/>
    <mergeCell ref="C647:K664"/>
    <mergeCell ref="C753:K770"/>
    <mergeCell ref="C774:K791"/>
    <mergeCell ref="C880:K897"/>
    <mergeCell ref="C266:K283"/>
    <mergeCell ref="C372:K389"/>
    <mergeCell ref="C393:K410"/>
    <mergeCell ref="C499:K516"/>
    <mergeCell ref="C520:K537"/>
    <mergeCell ref="C5:G23"/>
    <mergeCell ref="C27:M27"/>
    <mergeCell ref="C118:K135"/>
    <mergeCell ref="C139:K156"/>
    <mergeCell ref="C245:K262"/>
  </mergeCells>
  <conditionalFormatting sqref="E107">
    <cfRule type="expression" dxfId="290" priority="2">
      <formula>C107="NO"</formula>
    </cfRule>
    <cfRule type="expression" dxfId="289" priority="3">
      <formula>C107=" "</formula>
    </cfRule>
    <cfRule type="expression" dxfId="288" priority="4">
      <formula>C107="Sì"</formula>
    </cfRule>
  </conditionalFormatting>
  <conditionalFormatting sqref="E234">
    <cfRule type="expression" dxfId="287" priority="5">
      <formula>C234="NO"</formula>
    </cfRule>
    <cfRule type="expression" dxfId="286" priority="6">
      <formula>C234=" "</formula>
    </cfRule>
    <cfRule type="expression" dxfId="285" priority="7">
      <formula>C234="Sì"</formula>
    </cfRule>
  </conditionalFormatting>
  <conditionalFormatting sqref="E361">
    <cfRule type="expression" dxfId="284" priority="8">
      <formula>C361="NO"</formula>
    </cfRule>
    <cfRule type="expression" dxfId="283" priority="9">
      <formula>C361=" "</formula>
    </cfRule>
    <cfRule type="expression" dxfId="282" priority="10">
      <formula>C361="Sì"</formula>
    </cfRule>
  </conditionalFormatting>
  <conditionalFormatting sqref="E488">
    <cfRule type="expression" dxfId="281" priority="11">
      <formula>C488="NO"</formula>
    </cfRule>
    <cfRule type="expression" dxfId="280" priority="12">
      <formula>C488=" "</formula>
    </cfRule>
    <cfRule type="expression" dxfId="279" priority="13">
      <formula>C488="Sì"</formula>
    </cfRule>
  </conditionalFormatting>
  <conditionalFormatting sqref="E615">
    <cfRule type="expression" dxfId="278" priority="14">
      <formula>C615="NO"</formula>
    </cfRule>
    <cfRule type="expression" dxfId="277" priority="15">
      <formula>C615=" "</formula>
    </cfRule>
    <cfRule type="expression" dxfId="276" priority="16">
      <formula>C615="Sì"</formula>
    </cfRule>
  </conditionalFormatting>
  <conditionalFormatting sqref="E742">
    <cfRule type="expression" dxfId="275" priority="17">
      <formula>C742="NO"</formula>
    </cfRule>
    <cfRule type="expression" dxfId="274" priority="18">
      <formula>C742=" "</formula>
    </cfRule>
    <cfRule type="expression" dxfId="273" priority="19">
      <formula>C742="Sì"</formula>
    </cfRule>
  </conditionalFormatting>
  <conditionalFormatting sqref="E869">
    <cfRule type="expression" dxfId="272" priority="20">
      <formula>C869="NO"</formula>
    </cfRule>
    <cfRule type="expression" dxfId="271" priority="21">
      <formula>C869=" "</formula>
    </cfRule>
    <cfRule type="expression" dxfId="270" priority="22">
      <formula>C869="Sì"</formula>
    </cfRule>
  </conditionalFormatting>
  <conditionalFormatting sqref="E996">
    <cfRule type="expression" dxfId="269" priority="23">
      <formula>C996="NO"</formula>
    </cfRule>
    <cfRule type="expression" dxfId="268" priority="24">
      <formula>C996=" "</formula>
    </cfRule>
    <cfRule type="expression" dxfId="267" priority="25">
      <formula>C996="Sì"</formula>
    </cfRule>
  </conditionalFormatting>
  <conditionalFormatting sqref="E1123">
    <cfRule type="expression" dxfId="266" priority="26">
      <formula>C1123="NO"</formula>
    </cfRule>
    <cfRule type="expression" dxfId="265" priority="27">
      <formula>C1123=" "</formula>
    </cfRule>
    <cfRule type="expression" dxfId="264" priority="28">
      <formula>C1123="Sì"</formula>
    </cfRule>
  </conditionalFormatting>
  <conditionalFormatting sqref="E1250">
    <cfRule type="expression" dxfId="263" priority="29">
      <formula>C1250="NO"</formula>
    </cfRule>
    <cfRule type="expression" dxfId="262" priority="30">
      <formula>C1250=" "</formula>
    </cfRule>
    <cfRule type="expression" dxfId="261" priority="31">
      <formula>C1250="Sì"</formula>
    </cfRule>
  </conditionalFormatting>
  <conditionalFormatting sqref="E1377">
    <cfRule type="expression" dxfId="260" priority="32">
      <formula>C1377="NO"</formula>
    </cfRule>
    <cfRule type="expression" dxfId="259" priority="33">
      <formula>C1377=" "</formula>
    </cfRule>
    <cfRule type="expression" dxfId="258" priority="34">
      <formula>C1377="Sì"</formula>
    </cfRule>
  </conditionalFormatting>
  <conditionalFormatting sqref="E1504">
    <cfRule type="expression" dxfId="257" priority="35">
      <formula>C1504="NO"</formula>
    </cfRule>
    <cfRule type="expression" dxfId="256" priority="36">
      <formula>C1504=" "</formula>
    </cfRule>
    <cfRule type="expression" dxfId="255" priority="37">
      <formula>C1504="Sì"</formula>
    </cfRule>
  </conditionalFormatting>
  <conditionalFormatting sqref="E1631">
    <cfRule type="expression" dxfId="254" priority="38">
      <formula>C1631="NO"</formula>
    </cfRule>
    <cfRule type="expression" dxfId="253" priority="39">
      <formula>C1631=" "</formula>
    </cfRule>
    <cfRule type="expression" dxfId="252" priority="40">
      <formula>C1631="Sì"</formula>
    </cfRule>
  </conditionalFormatting>
  <conditionalFormatting sqref="E1758">
    <cfRule type="expression" dxfId="251" priority="41">
      <formula>C1758="NO"</formula>
    </cfRule>
    <cfRule type="expression" dxfId="250" priority="42">
      <formula>C1758=" "</formula>
    </cfRule>
    <cfRule type="expression" dxfId="249" priority="43">
      <formula>C1758="Sì"</formula>
    </cfRule>
  </conditionalFormatting>
  <conditionalFormatting sqref="E1885">
    <cfRule type="expression" dxfId="248" priority="44">
      <formula>C1885="NO"</formula>
    </cfRule>
    <cfRule type="expression" dxfId="247" priority="45">
      <formula>C1885=" "</formula>
    </cfRule>
    <cfRule type="expression" dxfId="246" priority="46">
      <formula>C1885="Sì"</formula>
    </cfRule>
  </conditionalFormatting>
  <conditionalFormatting sqref="E2012">
    <cfRule type="expression" dxfId="245" priority="47">
      <formula>C2012="NO"</formula>
    </cfRule>
    <cfRule type="expression" dxfId="244" priority="48">
      <formula>C2012=" "</formula>
    </cfRule>
    <cfRule type="expression" dxfId="243" priority="49">
      <formula>C2012="Sì"</formula>
    </cfRule>
  </conditionalFormatting>
  <conditionalFormatting sqref="E2139">
    <cfRule type="expression" dxfId="242" priority="50">
      <formula>C2139="NO"</formula>
    </cfRule>
    <cfRule type="expression" dxfId="241" priority="51">
      <formula>C2139=" "</formula>
    </cfRule>
    <cfRule type="expression" dxfId="240" priority="52">
      <formula>C2139="Sì"</formula>
    </cfRule>
  </conditionalFormatting>
  <conditionalFormatting sqref="E2266">
    <cfRule type="expression" dxfId="239" priority="53">
      <formula>C2266="NO"</formula>
    </cfRule>
    <cfRule type="expression" dxfId="238" priority="54">
      <formula>C2266=" "</formula>
    </cfRule>
    <cfRule type="expression" dxfId="237" priority="55">
      <formula>C2266="Sì"</formula>
    </cfRule>
  </conditionalFormatting>
  <conditionalFormatting sqref="E2393">
    <cfRule type="expression" dxfId="236" priority="56">
      <formula>C2393="NO"</formula>
    </cfRule>
    <cfRule type="expression" dxfId="235" priority="57">
      <formula>C2393=" "</formula>
    </cfRule>
    <cfRule type="expression" dxfId="234" priority="58">
      <formula>C2393="Sì"</formula>
    </cfRule>
  </conditionalFormatting>
  <conditionalFormatting sqref="E2520">
    <cfRule type="expression" dxfId="233" priority="59">
      <formula>C2520="NO"</formula>
    </cfRule>
    <cfRule type="expression" dxfId="232" priority="60">
      <formula>C2520=" "</formula>
    </cfRule>
    <cfRule type="expression" dxfId="231" priority="61">
      <formula>C2520="Sì"</formula>
    </cfRule>
  </conditionalFormatting>
  <conditionalFormatting sqref="E2647">
    <cfRule type="expression" dxfId="230" priority="62">
      <formula>C2647="NO"</formula>
    </cfRule>
    <cfRule type="expression" dxfId="229" priority="63">
      <formula>C2647=" "</formula>
    </cfRule>
    <cfRule type="expression" dxfId="228" priority="64">
      <formula>C2647="Sì"</formula>
    </cfRule>
  </conditionalFormatting>
  <conditionalFormatting sqref="E2774">
    <cfRule type="expression" dxfId="227" priority="65">
      <formula>C2774="NO"</formula>
    </cfRule>
    <cfRule type="expression" dxfId="226" priority="66">
      <formula>C2774=" "</formula>
    </cfRule>
    <cfRule type="expression" dxfId="225" priority="67">
      <formula>C2774="Sì"</formula>
    </cfRule>
  </conditionalFormatting>
  <conditionalFormatting sqref="G488">
    <cfRule type="expression" dxfId="224" priority="68">
      <formula>E488="NO"</formula>
    </cfRule>
    <cfRule type="expression" dxfId="223" priority="69">
      <formula>E488=" "</formula>
    </cfRule>
    <cfRule type="expression" dxfId="222" priority="70">
      <formula>E488="Sì"</formula>
    </cfRule>
  </conditionalFormatting>
  <conditionalFormatting sqref="G1631">
    <cfRule type="expression" dxfId="221" priority="71">
      <formula>E1631="NO"</formula>
    </cfRule>
    <cfRule type="expression" dxfId="220" priority="72">
      <formula>E1631=" "</formula>
    </cfRule>
    <cfRule type="expression" dxfId="219" priority="73">
      <formula>E1631="Sì"</formula>
    </cfRule>
  </conditionalFormatting>
  <conditionalFormatting sqref="G2520">
    <cfRule type="expression" dxfId="218" priority="74">
      <formula>E2520="NO"</formula>
    </cfRule>
    <cfRule type="expression" dxfId="217" priority="75">
      <formula>E2520=" "</formula>
    </cfRule>
    <cfRule type="expression" dxfId="216" priority="76">
      <formula>E2520="Sì"</formula>
    </cfRule>
  </conditionalFormatting>
  <conditionalFormatting sqref="I488">
    <cfRule type="expression" dxfId="215" priority="77">
      <formula>G488="NO"</formula>
    </cfRule>
    <cfRule type="expression" dxfId="214" priority="78">
      <formula>G488=" "</formula>
    </cfRule>
    <cfRule type="expression" dxfId="213" priority="79">
      <formula>G488="Sì"</formula>
    </cfRule>
  </conditionalFormatting>
  <conditionalFormatting sqref="I1631">
    <cfRule type="expression" dxfId="212" priority="80">
      <formula>G1631="NO"</formula>
    </cfRule>
    <cfRule type="expression" dxfId="211" priority="81">
      <formula>G1631=" "</formula>
    </cfRule>
    <cfRule type="expression" dxfId="210" priority="82">
      <formula>G1631="Sì"</formula>
    </cfRule>
  </conditionalFormatting>
  <conditionalFormatting sqref="I2520">
    <cfRule type="expression" dxfId="209" priority="83">
      <formula>G2520="NO"</formula>
    </cfRule>
    <cfRule type="expression" dxfId="208" priority="84">
      <formula>G2520=" "</formula>
    </cfRule>
    <cfRule type="expression" dxfId="207" priority="85">
      <formula>G2520="Sì"</formula>
    </cfRule>
  </conditionalFormatting>
  <dataValidations count="5">
    <dataValidation type="textLength" allowBlank="1" showInputMessage="1" showErrorMessage="1" sqref="C118:K135 C139:K156 C245:K262 C266:K283 C372:K389 C393:K410 C499:K516 C520:K537 C626:K643 C647:K664 C753:K770 C774:K791 C880:K897 C901:K918 C1007:K1024 C1028:K1045 C1134:K1151 C1155:K1172 C1261:K1278 C1282:K1299 C1388:K1405 C1409:K1426 C1515:K1532 C1536:K1553 C1642:K1659 C1663:K1680 C1769:K1786 C1790:K1807 C1896:K1913 C1917:K1934 C2023:K2040 C2044:K2061 C2150:K2167 C2171:K2188 C2277:K2294 C2298:K2315 C2404:K2421 C2425:K2442 C2531:K2548 C2552:K2569 C2658:K2675 C2679:K2696 C2785:K2802 C2806:K2823">
      <formula1>0</formula1>
      <formula2>5000</formula2>
    </dataValidation>
    <dataValidation type="list" allowBlank="1" showInputMessage="1" showErrorMessage="1" sqref="L41 L168 L295 L422 L549 L676 L803 L930 L1057 L1184 L1311 L1438 L1565 L1692 L1819 L1946 L2073 L2200 L2327 L2454 L2581 L2708">
      <formula1>"SI,NO"</formula1>
      <formula2>0</formula2>
    </dataValidation>
    <dataValidation type="list" allowBlank="1" showInputMessage="1" showErrorMessage="1" sqref="G32 E103 G103 I103 E105 G105 I105 G159 E230 G230 I230 E232 G232 I232 G286 E357 G357 I357 E359 G359 I359 G413 E484 G484 I484 E486 G486 I486 G540 E611 G611 I611 E613 G613 I613 G667 E738 G738 I738 E740 G740 I740 G794 E865 G865 I865 E867 G867 I867 G921 E992 G992 I992 E994 G994 I994 G1048 E1119 G1119 I1119 E1121 G1121 I1121 G1175 E1246 G1246 I1246 E1248 G1248 I1248 G1302 E1373 G1373 I1373 E1375 G1375 I1375 G1429 E1500 G1500 I1500 E1502 G1502 I1502 G1556 E1627 G1627 I1627 E1629 G1629 I1629 G1683 E1754 G1754 I1754 E1756 G1756 I1756 G1810 E1881 G1881 I1881 E1883 G1883 I1883 G1937 E2008 G2008 I2008 E2010 G2010 I2010 G2064 E2135 G2135 I2135 E2137 G2137 I2137 G2191 E2262 G2262 I2262 E2264 G2264 I2264 G2318 E2389 G2389 I2389 E2391 G2391 I2391 G2445 E2516 G2516 I2516 E2518 G2518 I2518 G2572 E2643 G2643 I2643 E2645 G2645 I2645 G2699 E2770 G2770 I2770 E2772 G2772 I2772">
      <formula1>"Sì,No"</formula1>
      <formula2>0</formula2>
    </dataValidation>
    <dataValidation type="list" allowBlank="1" showInputMessage="1" showErrorMessage="1" sqref="E102 G102 I102 E229 G229 I229 E356 G356 I356 E483 G483 I483 E610 G610 I610 E737 G737 I737 E864 G864 I864 E991 G991 I991 E1118 G1118 I1118 E1245 G1245 I1245 E1372 G1372 I1372 E1499 G1499 I1499 E1626 G1626 I1626 E1753 G1753 I1753 E1880 G1880 I1880 E2007 G2007 I2007 E2134 G2134 I2134 E2261 G2261 I2261 E2388 G2388 I2388 E2515 G2515 I2515 E2642 G2642 I2642 E2769 G2769 I2769">
      <formula1>"Distrettuale,Comunale,Altro"</formula1>
      <formula2>0</formula2>
    </dataValidation>
    <dataValidation type="list" allowBlank="1" showInputMessage="1" showErrorMessage="1" sqref="E109 G109 I109 E236 G236 I236 E363 G363 I363 E490 G490 I490 E617 G617 I617 E744 G744 I744 E871 G871 I871 E998 G998 I998 E1125 G1125 I1125 E1252 G1252 I1252 E1379 G1379 I1379 E1506 G1506 I1506 E1633 G1633 I1633 E1760 G1760 I1760 E1887 G1887 I1887 E2014 G2014 I2014 E2141 G2141 I2141 E2268 G2268 I2268 E2395 G2395 I2395 E2522 G2522 I2522 E2649 G2649 I2649 E2776 G2776 I2776">
      <formula1>"Bando di gara,Affidamento diretto"</formula1>
      <formula2>0</formula2>
    </dataValidation>
  </dataValidations>
  <pageMargins left="0" right="0" top="0" bottom="0" header="0.51181102362204722" footer="0.51181102362204722"/>
  <pageSetup paperSize="9" scale="25"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472C4"/>
  </sheetPr>
  <dimension ref="A2:AMJ2190"/>
  <sheetViews>
    <sheetView tabSelected="1" zoomScale="73" zoomScaleNormal="73" workbookViewId="0">
      <selection activeCell="E51" sqref="E51"/>
    </sheetView>
  </sheetViews>
  <sheetFormatPr defaultColWidth="8.5703125" defaultRowHeight="18" outlineLevelRow="1"/>
  <cols>
    <col min="1" max="1" width="2.5703125" style="72" customWidth="1"/>
    <col min="2" max="2" width="4.42578125" style="72" customWidth="1"/>
    <col min="3" max="3" width="114.42578125" style="72" customWidth="1"/>
    <col min="4" max="4" width="2.5703125" style="72" customWidth="1"/>
    <col min="5" max="5" width="83.5703125" style="72" customWidth="1"/>
    <col min="6" max="6" width="2.5703125" style="72" customWidth="1"/>
    <col min="7" max="7" width="48.42578125" style="72" customWidth="1"/>
    <col min="8" max="8" width="2.5703125" style="72" customWidth="1"/>
    <col min="9" max="9" width="41.42578125" style="72" customWidth="1"/>
    <col min="10" max="10" width="2.5703125" style="72" customWidth="1"/>
    <col min="11" max="11" width="37.42578125" style="72" customWidth="1"/>
    <col min="12" max="12" width="2.5703125" style="72" customWidth="1"/>
    <col min="13" max="13" width="8.5703125" style="72"/>
    <col min="14" max="14" width="2.5703125" style="72" customWidth="1"/>
    <col min="15" max="1024" width="8.5703125" style="72"/>
  </cols>
  <sheetData>
    <row r="2" spans="2:15">
      <c r="B2" s="73"/>
      <c r="C2" s="73"/>
      <c r="D2" s="73"/>
      <c r="E2" s="73"/>
      <c r="F2" s="73"/>
      <c r="G2" s="73"/>
      <c r="H2" s="73"/>
      <c r="I2" s="73"/>
      <c r="J2" s="73"/>
      <c r="K2" s="73"/>
      <c r="L2" s="73"/>
      <c r="M2" s="73"/>
    </row>
    <row r="3" spans="2:15" ht="30">
      <c r="B3" s="73"/>
      <c r="C3" s="74" t="s">
        <v>605</v>
      </c>
      <c r="D3" s="3"/>
      <c r="E3" s="4"/>
      <c r="F3" s="3"/>
      <c r="G3" s="3"/>
      <c r="H3" s="3"/>
      <c r="I3" s="3"/>
      <c r="J3" s="3"/>
      <c r="K3" s="3"/>
      <c r="L3" s="3"/>
      <c r="M3" s="3"/>
      <c r="N3" s="1"/>
      <c r="O3" s="1"/>
    </row>
    <row r="4" spans="2:15">
      <c r="B4" s="73"/>
      <c r="C4" s="3"/>
      <c r="D4" s="3"/>
      <c r="E4" s="3"/>
      <c r="F4" s="3"/>
      <c r="G4" s="3"/>
      <c r="H4" s="3"/>
      <c r="I4" s="3"/>
      <c r="J4" s="3"/>
      <c r="K4" s="3"/>
      <c r="L4" s="3"/>
      <c r="M4" s="3"/>
      <c r="N4" s="1"/>
      <c r="O4" s="1"/>
    </row>
    <row r="5" spans="2:15" ht="21" customHeight="1">
      <c r="B5" s="73"/>
      <c r="C5" s="478" t="s">
        <v>606</v>
      </c>
      <c r="D5" s="478"/>
      <c r="E5" s="478"/>
      <c r="F5" s="478"/>
      <c r="G5" s="478"/>
      <c r="H5" s="75"/>
      <c r="I5" s="75"/>
      <c r="J5" s="75"/>
      <c r="K5" s="75"/>
      <c r="L5" s="75"/>
      <c r="M5" s="75"/>
      <c r="N5" s="76"/>
      <c r="O5" s="76"/>
    </row>
    <row r="6" spans="2:15" ht="17.25" customHeight="1">
      <c r="B6" s="73"/>
      <c r="C6" s="478"/>
      <c r="D6" s="478"/>
      <c r="E6" s="478"/>
      <c r="F6" s="478"/>
      <c r="G6" s="478"/>
      <c r="H6" s="3"/>
      <c r="I6" s="3"/>
      <c r="J6" s="3"/>
      <c r="K6" s="3"/>
      <c r="L6" s="3"/>
      <c r="M6" s="3"/>
      <c r="N6" s="1"/>
      <c r="O6" s="1"/>
    </row>
    <row r="7" spans="2:15" ht="17.25" customHeight="1">
      <c r="B7" s="73"/>
      <c r="C7" s="478"/>
      <c r="D7" s="478"/>
      <c r="E7" s="478"/>
      <c r="F7" s="478"/>
      <c r="G7" s="478"/>
      <c r="H7" s="3"/>
      <c r="I7" s="3"/>
      <c r="J7" s="3"/>
      <c r="K7" s="3"/>
      <c r="L7" s="3"/>
      <c r="M7" s="3"/>
      <c r="N7" s="1"/>
      <c r="O7" s="1"/>
    </row>
    <row r="8" spans="2:15" ht="17.25" customHeight="1">
      <c r="B8" s="73"/>
      <c r="C8" s="478"/>
      <c r="D8" s="478"/>
      <c r="E8" s="478"/>
      <c r="F8" s="478"/>
      <c r="G8" s="478"/>
      <c r="H8" s="3"/>
      <c r="I8" s="3"/>
      <c r="J8" s="3"/>
      <c r="K8" s="3"/>
      <c r="L8" s="3"/>
      <c r="M8" s="3"/>
      <c r="N8" s="1"/>
      <c r="O8" s="1"/>
    </row>
    <row r="9" spans="2:15" ht="17.25" customHeight="1">
      <c r="B9" s="73"/>
      <c r="C9" s="478"/>
      <c r="D9" s="478"/>
      <c r="E9" s="478"/>
      <c r="F9" s="478"/>
      <c r="G9" s="478"/>
      <c r="H9" s="3"/>
      <c r="I9" s="3"/>
      <c r="J9" s="3"/>
      <c r="K9" s="3"/>
      <c r="L9" s="3"/>
      <c r="M9" s="3"/>
      <c r="N9" s="1"/>
      <c r="O9" s="1"/>
    </row>
    <row r="10" spans="2:15" ht="17.25" customHeight="1">
      <c r="B10" s="73"/>
      <c r="C10" s="478"/>
      <c r="D10" s="478"/>
      <c r="E10" s="478"/>
      <c r="F10" s="478"/>
      <c r="G10" s="478"/>
      <c r="H10" s="3"/>
      <c r="I10" s="3"/>
      <c r="J10" s="3"/>
      <c r="K10" s="3"/>
      <c r="L10" s="3"/>
      <c r="M10" s="3"/>
      <c r="N10" s="1"/>
      <c r="O10" s="1"/>
    </row>
    <row r="11" spans="2:15" ht="17.25" customHeight="1">
      <c r="B11" s="73"/>
      <c r="C11" s="478"/>
      <c r="D11" s="478"/>
      <c r="E11" s="478"/>
      <c r="F11" s="478"/>
      <c r="G11" s="478"/>
      <c r="H11" s="3"/>
      <c r="I11" s="3"/>
      <c r="J11" s="3"/>
      <c r="K11" s="3"/>
      <c r="L11" s="3"/>
      <c r="M11" s="3"/>
      <c r="N11" s="1"/>
      <c r="O11" s="1"/>
    </row>
    <row r="12" spans="2:15" ht="17.25" customHeight="1">
      <c r="B12" s="73"/>
      <c r="C12" s="478"/>
      <c r="D12" s="478"/>
      <c r="E12" s="478"/>
      <c r="F12" s="478"/>
      <c r="G12" s="478"/>
      <c r="H12" s="3"/>
      <c r="I12" s="3"/>
      <c r="J12" s="3"/>
      <c r="K12" s="3"/>
      <c r="L12" s="3"/>
      <c r="M12" s="3"/>
      <c r="N12" s="1"/>
      <c r="O12" s="1"/>
    </row>
    <row r="13" spans="2:15" ht="17.25" customHeight="1">
      <c r="B13" s="73"/>
      <c r="C13" s="478"/>
      <c r="D13" s="478"/>
      <c r="E13" s="478"/>
      <c r="F13" s="478"/>
      <c r="G13" s="478"/>
      <c r="H13" s="3"/>
      <c r="I13" s="3"/>
      <c r="J13" s="3"/>
      <c r="K13" s="3"/>
      <c r="L13" s="3"/>
      <c r="M13" s="3"/>
      <c r="N13" s="1"/>
      <c r="O13" s="1"/>
    </row>
    <row r="14" spans="2:15" ht="17.25" customHeight="1">
      <c r="B14" s="73"/>
      <c r="C14" s="478"/>
      <c r="D14" s="478"/>
      <c r="E14" s="478"/>
      <c r="F14" s="478"/>
      <c r="G14" s="478"/>
      <c r="H14" s="3"/>
      <c r="I14" s="3"/>
      <c r="J14" s="3"/>
      <c r="K14" s="3"/>
      <c r="L14" s="3"/>
      <c r="M14" s="3"/>
      <c r="N14" s="1"/>
      <c r="O14" s="1"/>
    </row>
    <row r="15" spans="2:15" ht="17.25" customHeight="1">
      <c r="B15" s="73"/>
      <c r="C15" s="478"/>
      <c r="D15" s="478"/>
      <c r="E15" s="478"/>
      <c r="F15" s="478"/>
      <c r="G15" s="478"/>
      <c r="H15" s="3"/>
      <c r="I15" s="3"/>
      <c r="J15" s="3"/>
      <c r="K15" s="3"/>
      <c r="L15" s="3"/>
      <c r="M15" s="3"/>
      <c r="N15" s="1"/>
      <c r="O15" s="1"/>
    </row>
    <row r="16" spans="2:15" ht="17.25" customHeight="1">
      <c r="B16" s="73"/>
      <c r="C16" s="478"/>
      <c r="D16" s="478"/>
      <c r="E16" s="478"/>
      <c r="F16" s="478"/>
      <c r="G16" s="478"/>
      <c r="H16" s="3"/>
      <c r="I16" s="3"/>
      <c r="J16" s="3"/>
      <c r="K16" s="3"/>
      <c r="L16" s="3"/>
      <c r="M16" s="3"/>
      <c r="N16" s="1"/>
      <c r="O16" s="1"/>
    </row>
    <row r="17" spans="2:15" ht="17.25" customHeight="1">
      <c r="B17" s="73"/>
      <c r="C17" s="478"/>
      <c r="D17" s="478"/>
      <c r="E17" s="478"/>
      <c r="F17" s="478"/>
      <c r="G17" s="478"/>
      <c r="H17" s="3"/>
      <c r="I17" s="3"/>
      <c r="J17" s="3"/>
      <c r="K17" s="3"/>
      <c r="L17" s="3"/>
      <c r="M17" s="3"/>
      <c r="N17" s="1"/>
      <c r="O17" s="1"/>
    </row>
    <row r="18" spans="2:15" ht="17.25" customHeight="1">
      <c r="B18" s="73"/>
      <c r="C18" s="478"/>
      <c r="D18" s="478"/>
      <c r="E18" s="478"/>
      <c r="F18" s="478"/>
      <c r="G18" s="478"/>
      <c r="H18" s="3"/>
      <c r="I18" s="3"/>
      <c r="J18" s="3"/>
      <c r="K18" s="3"/>
      <c r="L18" s="3"/>
      <c r="M18" s="3"/>
      <c r="N18" s="1"/>
      <c r="O18" s="1"/>
    </row>
    <row r="19" spans="2:15" ht="17.25" customHeight="1">
      <c r="B19" s="73"/>
      <c r="C19" s="478"/>
      <c r="D19" s="478"/>
      <c r="E19" s="478"/>
      <c r="F19" s="478"/>
      <c r="G19" s="478"/>
      <c r="H19" s="3"/>
      <c r="I19" s="3"/>
      <c r="J19" s="3"/>
      <c r="K19" s="3"/>
      <c r="L19" s="3"/>
      <c r="M19" s="3"/>
      <c r="N19" s="1"/>
      <c r="O19" s="1"/>
    </row>
    <row r="20" spans="2:15" ht="17.25" customHeight="1">
      <c r="B20" s="73"/>
      <c r="C20" s="478"/>
      <c r="D20" s="478"/>
      <c r="E20" s="478"/>
      <c r="F20" s="478"/>
      <c r="G20" s="478"/>
      <c r="H20" s="3"/>
      <c r="I20" s="3"/>
      <c r="J20" s="3"/>
      <c r="K20" s="3"/>
      <c r="L20" s="3"/>
      <c r="M20" s="3"/>
      <c r="N20" s="1"/>
      <c r="O20" s="1"/>
    </row>
    <row r="21" spans="2:15" ht="17.25" customHeight="1">
      <c r="B21" s="73"/>
      <c r="C21" s="478"/>
      <c r="D21" s="478"/>
      <c r="E21" s="478"/>
      <c r="F21" s="478"/>
      <c r="G21" s="478"/>
      <c r="H21" s="3"/>
      <c r="I21" s="3"/>
      <c r="J21" s="3"/>
      <c r="K21" s="3"/>
      <c r="L21" s="3"/>
      <c r="M21" s="3"/>
      <c r="N21" s="1"/>
      <c r="O21" s="1"/>
    </row>
    <row r="22" spans="2:15" ht="17.25" customHeight="1">
      <c r="B22" s="73"/>
      <c r="C22" s="478"/>
      <c r="D22" s="478"/>
      <c r="E22" s="478"/>
      <c r="F22" s="478"/>
      <c r="G22" s="478"/>
      <c r="H22" s="3"/>
      <c r="I22" s="3"/>
      <c r="J22" s="3"/>
      <c r="K22" s="3"/>
      <c r="L22" s="3"/>
      <c r="M22" s="3"/>
      <c r="N22" s="1"/>
      <c r="O22" s="1"/>
    </row>
    <row r="23" spans="2:15" ht="39.75" customHeight="1">
      <c r="B23" s="73"/>
      <c r="C23" s="478"/>
      <c r="D23" s="478"/>
      <c r="E23" s="478"/>
      <c r="F23" s="478"/>
      <c r="G23" s="478"/>
      <c r="H23" s="73"/>
      <c r="I23" s="73"/>
      <c r="J23" s="73"/>
      <c r="K23" s="73"/>
      <c r="L23" s="73"/>
      <c r="M23" s="73"/>
    </row>
    <row r="24" spans="2:15" ht="39.75" customHeight="1">
      <c r="B24" s="73"/>
      <c r="C24" s="77" t="s">
        <v>362</v>
      </c>
      <c r="D24" s="78"/>
      <c r="E24" s="78"/>
      <c r="F24" s="78"/>
      <c r="G24" s="78"/>
      <c r="H24" s="73"/>
      <c r="I24" s="3"/>
      <c r="J24" s="73"/>
      <c r="K24" s="73"/>
      <c r="L24" s="73"/>
      <c r="M24" s="73"/>
    </row>
    <row r="25" spans="2:15" ht="39.75" customHeight="1">
      <c r="B25" s="73"/>
      <c r="C25" s="79" t="s">
        <v>426</v>
      </c>
      <c r="D25" s="78"/>
      <c r="E25" s="78"/>
      <c r="F25" s="78"/>
      <c r="G25" s="78"/>
      <c r="H25" s="73"/>
      <c r="I25" s="3"/>
      <c r="J25" s="73"/>
      <c r="K25" s="73"/>
      <c r="L25" s="73"/>
      <c r="M25" s="73"/>
    </row>
    <row r="26" spans="2:15" ht="39.75" customHeight="1">
      <c r="B26" s="73"/>
      <c r="C26" s="80" t="s">
        <v>427</v>
      </c>
      <c r="D26" s="78"/>
      <c r="E26" s="78"/>
      <c r="F26" s="78"/>
      <c r="G26" s="78"/>
      <c r="H26" s="73"/>
      <c r="I26" s="3"/>
      <c r="J26" s="73"/>
      <c r="K26" s="73"/>
      <c r="L26" s="73"/>
      <c r="M26" s="73"/>
    </row>
    <row r="27" spans="2:15">
      <c r="B27" s="73"/>
      <c r="C27" s="479"/>
      <c r="D27" s="479"/>
      <c r="E27" s="479"/>
      <c r="F27" s="479"/>
      <c r="G27" s="479"/>
      <c r="H27" s="479"/>
      <c r="I27" s="479"/>
      <c r="J27" s="479"/>
      <c r="K27" s="479"/>
      <c r="L27" s="479"/>
      <c r="M27" s="479"/>
    </row>
    <row r="28" spans="2:15">
      <c r="B28" s="73"/>
      <c r="C28" s="81"/>
      <c r="D28" s="81"/>
      <c r="E28" s="81"/>
      <c r="F28" s="81"/>
      <c r="G28" s="81"/>
      <c r="H28" s="81"/>
      <c r="I28" s="81"/>
      <c r="J28" s="81"/>
      <c r="K28" s="81"/>
      <c r="L28" s="81"/>
      <c r="M28" s="81"/>
    </row>
    <row r="29" spans="2:15">
      <c r="B29" s="73"/>
      <c r="C29" s="81"/>
      <c r="D29" s="81"/>
      <c r="E29" s="81"/>
      <c r="F29" s="81"/>
      <c r="G29" s="81"/>
      <c r="H29" s="81"/>
      <c r="I29" s="81"/>
      <c r="J29" s="81"/>
      <c r="K29" s="81"/>
      <c r="L29" s="81"/>
      <c r="M29" s="81"/>
    </row>
    <row r="30" spans="2:15" ht="24.75" customHeight="1">
      <c r="B30" s="73"/>
      <c r="C30" s="82" t="s">
        <v>428</v>
      </c>
      <c r="D30" s="73"/>
      <c r="E30" s="82" t="s">
        <v>38</v>
      </c>
      <c r="F30" s="73"/>
      <c r="G30" s="82" t="s">
        <v>429</v>
      </c>
      <c r="H30" s="73"/>
      <c r="I30" s="73"/>
      <c r="J30" s="73"/>
      <c r="K30" s="73"/>
      <c r="L30" s="73"/>
      <c r="M30" s="73"/>
    </row>
    <row r="31" spans="2:15" ht="21" customHeight="1">
      <c r="B31" s="73"/>
      <c r="C31" s="83"/>
      <c r="D31" s="73"/>
      <c r="E31" s="83"/>
      <c r="F31" s="73"/>
      <c r="G31" s="73"/>
      <c r="H31" s="73"/>
      <c r="I31" s="73"/>
      <c r="J31" s="73"/>
      <c r="K31" s="73"/>
      <c r="L31" s="73"/>
      <c r="M31" s="73"/>
    </row>
    <row r="32" spans="2:15" ht="24" customHeight="1">
      <c r="B32" s="73"/>
      <c r="C32" s="84" t="s">
        <v>166</v>
      </c>
      <c r="D32" s="81"/>
      <c r="E32" s="84" t="s">
        <v>167</v>
      </c>
      <c r="F32" s="73"/>
      <c r="G32" s="85" t="s">
        <v>430</v>
      </c>
      <c r="H32" s="73"/>
      <c r="J32" s="73"/>
      <c r="K32" s="73"/>
      <c r="L32" s="73"/>
      <c r="M32" s="73"/>
    </row>
    <row r="33" spans="2:13" ht="21" customHeight="1" outlineLevel="1">
      <c r="B33" s="73"/>
      <c r="C33" s="83"/>
      <c r="D33" s="73"/>
      <c r="E33" s="83"/>
      <c r="F33" s="73"/>
      <c r="G33" s="73"/>
      <c r="H33" s="73"/>
      <c r="I33" s="73"/>
      <c r="J33" s="73"/>
      <c r="K33" s="73"/>
      <c r="L33" s="73"/>
      <c r="M33" s="73"/>
    </row>
    <row r="34" spans="2:13" ht="21.75" customHeight="1" outlineLevel="1">
      <c r="B34" s="73"/>
      <c r="C34" s="86" t="s">
        <v>431</v>
      </c>
      <c r="D34" s="73"/>
      <c r="E34" s="87"/>
      <c r="F34" s="73"/>
      <c r="G34" s="73"/>
      <c r="H34" s="73"/>
      <c r="I34" s="73"/>
      <c r="J34" s="73"/>
      <c r="K34" s="73"/>
      <c r="L34" s="73"/>
      <c r="M34" s="73"/>
    </row>
    <row r="35" spans="2:13" ht="21" customHeight="1" outlineLevel="1">
      <c r="B35" s="73"/>
      <c r="C35" s="88"/>
      <c r="D35" s="73"/>
      <c r="E35" s="87"/>
      <c r="F35" s="73"/>
      <c r="G35" s="73"/>
      <c r="H35" s="73"/>
      <c r="I35" s="73"/>
      <c r="J35" s="73"/>
      <c r="K35" s="73"/>
      <c r="L35" s="73"/>
      <c r="M35" s="73"/>
    </row>
    <row r="36" spans="2:13" ht="21" customHeight="1" outlineLevel="1">
      <c r="B36" s="73"/>
      <c r="C36" s="89"/>
      <c r="D36" s="73"/>
      <c r="E36" s="89"/>
      <c r="F36" s="73"/>
      <c r="G36" s="73"/>
      <c r="H36" s="73"/>
      <c r="I36" s="73"/>
      <c r="J36" s="73"/>
      <c r="K36" s="73"/>
      <c r="L36" s="73"/>
      <c r="M36" s="73"/>
    </row>
    <row r="37" spans="2:13" outlineLevel="1">
      <c r="B37" s="73"/>
      <c r="C37" s="90" t="s">
        <v>36</v>
      </c>
      <c r="D37" s="89"/>
      <c r="E37" s="90" t="s">
        <v>432</v>
      </c>
      <c r="F37" s="89"/>
      <c r="G37" s="91" t="s">
        <v>433</v>
      </c>
      <c r="H37" s="73"/>
      <c r="I37" s="90" t="s">
        <v>434</v>
      </c>
      <c r="J37" s="73"/>
      <c r="K37" s="73"/>
      <c r="L37" s="89"/>
      <c r="M37" s="73"/>
    </row>
    <row r="38" spans="2:13" ht="36.75" customHeight="1" outlineLevel="1">
      <c r="B38" s="73"/>
      <c r="C38" s="92" t="s">
        <v>607</v>
      </c>
      <c r="D38" s="73"/>
      <c r="E38" s="93" t="s">
        <v>608</v>
      </c>
      <c r="F38" s="73"/>
      <c r="G38" s="94" t="s">
        <v>609</v>
      </c>
      <c r="H38" s="73"/>
      <c r="I38" s="92" t="s">
        <v>438</v>
      </c>
      <c r="J38" s="73"/>
      <c r="K38" s="73"/>
      <c r="L38" s="73"/>
      <c r="M38" s="73"/>
    </row>
    <row r="39" spans="2:13" ht="21" customHeight="1" outlineLevel="1">
      <c r="B39" s="73"/>
      <c r="C39" s="89"/>
      <c r="D39" s="73"/>
      <c r="E39" s="73"/>
      <c r="F39" s="73"/>
      <c r="G39" s="73"/>
      <c r="H39" s="73"/>
      <c r="I39" s="73"/>
      <c r="J39" s="73"/>
      <c r="K39" s="73"/>
      <c r="L39" s="73"/>
      <c r="M39" s="73"/>
    </row>
    <row r="40" spans="2:13" ht="36" outlineLevel="1">
      <c r="B40" s="73"/>
      <c r="C40" s="95" t="s">
        <v>439</v>
      </c>
      <c r="D40" s="89"/>
      <c r="E40" s="95" t="s">
        <v>440</v>
      </c>
      <c r="F40" s="89"/>
      <c r="G40" s="95" t="s">
        <v>441</v>
      </c>
      <c r="H40" s="73"/>
      <c r="I40" s="95" t="s">
        <v>442</v>
      </c>
      <c r="J40" s="89"/>
      <c r="K40" s="73"/>
      <c r="L40" s="73"/>
      <c r="M40" s="73"/>
    </row>
    <row r="41" spans="2:13" ht="36.75" customHeight="1" outlineLevel="1">
      <c r="B41" s="73"/>
      <c r="C41" s="152" t="s">
        <v>568</v>
      </c>
      <c r="D41" s="89"/>
      <c r="E41" s="152" t="s">
        <v>569</v>
      </c>
      <c r="F41" s="89"/>
      <c r="G41" s="154" t="s">
        <v>570</v>
      </c>
      <c r="H41" s="73"/>
      <c r="I41" s="155" t="s">
        <v>610</v>
      </c>
      <c r="J41" s="89"/>
      <c r="K41" s="73"/>
      <c r="L41" s="73"/>
      <c r="M41" s="73"/>
    </row>
    <row r="42" spans="2:13" ht="21" customHeight="1" outlineLevel="1">
      <c r="B42" s="73"/>
      <c r="C42" s="89"/>
      <c r="D42" s="89"/>
      <c r="E42" s="89"/>
      <c r="F42" s="89"/>
      <c r="G42" s="73"/>
      <c r="H42" s="73"/>
      <c r="I42" s="73"/>
      <c r="J42" s="89"/>
      <c r="K42" s="73"/>
      <c r="L42" s="73"/>
      <c r="M42" s="73"/>
    </row>
    <row r="43" spans="2:13" ht="21.75" customHeight="1" outlineLevel="1">
      <c r="B43" s="73"/>
      <c r="C43" s="86" t="s">
        <v>445</v>
      </c>
      <c r="D43" s="73"/>
      <c r="E43" s="98"/>
      <c r="F43" s="99"/>
      <c r="G43" s="99"/>
      <c r="H43" s="99"/>
      <c r="I43" s="99"/>
      <c r="J43" s="99"/>
      <c r="K43" s="99"/>
      <c r="L43" s="73"/>
      <c r="M43" s="73"/>
    </row>
    <row r="44" spans="2:13" ht="21" customHeight="1" outlineLevel="1">
      <c r="B44" s="73"/>
      <c r="C44" s="73"/>
      <c r="D44" s="73"/>
      <c r="E44" s="100"/>
      <c r="F44" s="101"/>
      <c r="G44" s="100"/>
      <c r="H44" s="101"/>
      <c r="I44" s="100"/>
      <c r="J44" s="102"/>
      <c r="K44" s="100"/>
      <c r="L44" s="73"/>
      <c r="M44" s="73"/>
    </row>
    <row r="45" spans="2:13" ht="21" customHeight="1" outlineLevel="1">
      <c r="B45" s="73"/>
      <c r="C45" s="73"/>
      <c r="D45" s="73"/>
      <c r="E45" s="100">
        <v>2024</v>
      </c>
      <c r="F45" s="101"/>
      <c r="G45" s="100">
        <v>2025</v>
      </c>
      <c r="H45" s="101"/>
      <c r="I45" s="100">
        <v>2026</v>
      </c>
      <c r="J45" s="102"/>
      <c r="K45" s="100" t="s">
        <v>446</v>
      </c>
      <c r="L45" s="73"/>
      <c r="M45" s="73"/>
    </row>
    <row r="46" spans="2:13" outlineLevel="1">
      <c r="B46" s="73"/>
      <c r="C46" s="95" t="s">
        <v>447</v>
      </c>
      <c r="D46" s="103"/>
      <c r="E46" s="104">
        <f>E47+E48</f>
        <v>57</v>
      </c>
      <c r="F46" s="103"/>
      <c r="G46" s="104">
        <f>G47+G48</f>
        <v>61</v>
      </c>
      <c r="H46" s="73"/>
      <c r="I46" s="104">
        <f>I47+I48</f>
        <v>68</v>
      </c>
      <c r="J46" s="103"/>
      <c r="K46" s="104">
        <f>K47+K48</f>
        <v>186</v>
      </c>
      <c r="L46" s="103"/>
      <c r="M46" s="73"/>
    </row>
    <row r="47" spans="2:13" ht="21" customHeight="1" outlineLevel="1">
      <c r="B47" s="73"/>
      <c r="C47" s="90" t="s">
        <v>448</v>
      </c>
      <c r="D47" s="103"/>
      <c r="E47" s="105">
        <v>22</v>
      </c>
      <c r="F47" s="106"/>
      <c r="G47" s="105">
        <v>24</v>
      </c>
      <c r="H47" s="73"/>
      <c r="I47" s="105">
        <v>27</v>
      </c>
      <c r="J47" s="103"/>
      <c r="K47" s="107">
        <f>E47+G47+I47</f>
        <v>73</v>
      </c>
      <c r="L47" s="103"/>
      <c r="M47" s="73"/>
    </row>
    <row r="48" spans="2:13" ht="21.75" customHeight="1" outlineLevel="1">
      <c r="B48" s="73"/>
      <c r="C48" s="90" t="s">
        <v>449</v>
      </c>
      <c r="D48" s="103"/>
      <c r="E48" s="105">
        <v>35</v>
      </c>
      <c r="F48" s="106"/>
      <c r="G48" s="105">
        <v>37</v>
      </c>
      <c r="H48" s="73"/>
      <c r="I48" s="105">
        <v>41</v>
      </c>
      <c r="J48" s="103"/>
      <c r="K48" s="107">
        <f>E48+G48+I48</f>
        <v>113</v>
      </c>
      <c r="L48" s="103"/>
      <c r="M48" s="73"/>
    </row>
    <row r="49" spans="2:13" outlineLevel="1">
      <c r="B49" s="73"/>
      <c r="C49" s="95" t="s">
        <v>450</v>
      </c>
      <c r="D49" s="103"/>
      <c r="E49" s="104">
        <f>E50+E51</f>
        <v>28</v>
      </c>
      <c r="F49" s="103"/>
      <c r="G49" s="104">
        <f>G50+G51</f>
        <v>31</v>
      </c>
      <c r="H49" s="73"/>
      <c r="I49" s="104">
        <f>I50+I51</f>
        <v>35</v>
      </c>
      <c r="J49" s="103"/>
      <c r="K49" s="104">
        <f>K50+K51</f>
        <v>94</v>
      </c>
      <c r="L49" s="103"/>
      <c r="M49" s="73"/>
    </row>
    <row r="50" spans="2:13" ht="21" customHeight="1" outlineLevel="1">
      <c r="B50" s="73"/>
      <c r="C50" s="90" t="s">
        <v>451</v>
      </c>
      <c r="D50" s="103"/>
      <c r="E50" s="105">
        <v>28</v>
      </c>
      <c r="F50" s="106"/>
      <c r="G50" s="105">
        <v>31</v>
      </c>
      <c r="H50" s="73"/>
      <c r="I50" s="105">
        <v>35</v>
      </c>
      <c r="J50" s="103"/>
      <c r="K50" s="107">
        <f>E50+G50+I50</f>
        <v>94</v>
      </c>
      <c r="L50" s="103"/>
      <c r="M50" s="73"/>
    </row>
    <row r="51" spans="2:13" ht="21" customHeight="1" outlineLevel="1">
      <c r="B51" s="73"/>
      <c r="C51" s="90" t="s">
        <v>452</v>
      </c>
      <c r="D51" s="103"/>
      <c r="E51" s="105">
        <v>0</v>
      </c>
      <c r="F51" s="106"/>
      <c r="G51" s="105">
        <v>0</v>
      </c>
      <c r="H51" s="73"/>
      <c r="I51" s="105">
        <v>0</v>
      </c>
      <c r="J51" s="103"/>
      <c r="K51" s="107">
        <f>E51+G51+I51</f>
        <v>0</v>
      </c>
      <c r="L51" s="103"/>
      <c r="M51" s="73"/>
    </row>
    <row r="52" spans="2:13" ht="21" customHeight="1" outlineLevel="1">
      <c r="B52" s="73"/>
      <c r="C52" s="95" t="s">
        <v>453</v>
      </c>
      <c r="D52" s="103"/>
      <c r="E52" s="104">
        <f>E53+E54</f>
        <v>0</v>
      </c>
      <c r="F52" s="103"/>
      <c r="G52" s="104">
        <f>G53+G54</f>
        <v>0</v>
      </c>
      <c r="H52" s="73"/>
      <c r="I52" s="104">
        <f>I53+I54</f>
        <v>0</v>
      </c>
      <c r="J52" s="103"/>
      <c r="K52" s="104">
        <f>K53+K54</f>
        <v>0</v>
      </c>
      <c r="L52" s="103"/>
      <c r="M52" s="73"/>
    </row>
    <row r="53" spans="2:13" ht="21" customHeight="1" outlineLevel="1">
      <c r="B53" s="73"/>
      <c r="C53" s="90" t="s">
        <v>454</v>
      </c>
      <c r="D53" s="103"/>
      <c r="E53" s="105">
        <v>0</v>
      </c>
      <c r="F53" s="106"/>
      <c r="G53" s="105">
        <v>0</v>
      </c>
      <c r="H53" s="73"/>
      <c r="I53" s="105">
        <v>0</v>
      </c>
      <c r="J53" s="103"/>
      <c r="K53" s="107">
        <f>E53+G53+I53</f>
        <v>0</v>
      </c>
      <c r="L53" s="103"/>
      <c r="M53" s="73"/>
    </row>
    <row r="54" spans="2:13" ht="21" customHeight="1" outlineLevel="1">
      <c r="B54" s="73"/>
      <c r="C54" s="90" t="s">
        <v>455</v>
      </c>
      <c r="D54" s="103"/>
      <c r="E54" s="105">
        <v>0</v>
      </c>
      <c r="F54" s="106"/>
      <c r="G54" s="105">
        <v>0</v>
      </c>
      <c r="H54" s="73"/>
      <c r="I54" s="105">
        <v>0</v>
      </c>
      <c r="J54" s="103"/>
      <c r="K54" s="107">
        <f>E54+G54+I54</f>
        <v>0</v>
      </c>
      <c r="L54" s="103"/>
      <c r="M54" s="73"/>
    </row>
    <row r="55" spans="2:13" ht="21" customHeight="1" outlineLevel="1">
      <c r="B55" s="73"/>
      <c r="C55" s="95" t="s">
        <v>456</v>
      </c>
      <c r="D55" s="103"/>
      <c r="E55" s="104">
        <f>E56+E57</f>
        <v>0</v>
      </c>
      <c r="F55" s="103"/>
      <c r="G55" s="104">
        <f>G56+G57</f>
        <v>0</v>
      </c>
      <c r="H55" s="73"/>
      <c r="I55" s="104">
        <f>I56+I57</f>
        <v>0</v>
      </c>
      <c r="J55" s="103"/>
      <c r="K55" s="104">
        <f>K56+K57</f>
        <v>0</v>
      </c>
      <c r="L55" s="103"/>
      <c r="M55" s="73"/>
    </row>
    <row r="56" spans="2:13" ht="21" customHeight="1" outlineLevel="1">
      <c r="B56" s="73"/>
      <c r="C56" s="90" t="s">
        <v>457</v>
      </c>
      <c r="D56" s="103"/>
      <c r="E56" s="105">
        <v>0</v>
      </c>
      <c r="F56" s="106"/>
      <c r="G56" s="105">
        <v>0</v>
      </c>
      <c r="H56" s="73"/>
      <c r="I56" s="105">
        <v>0</v>
      </c>
      <c r="J56" s="103"/>
      <c r="K56" s="107">
        <f>E56+G56+I56</f>
        <v>0</v>
      </c>
      <c r="L56" s="103"/>
      <c r="M56" s="73"/>
    </row>
    <row r="57" spans="2:13" ht="21" customHeight="1" outlineLevel="1">
      <c r="B57" s="73"/>
      <c r="C57" s="90" t="s">
        <v>458</v>
      </c>
      <c r="D57" s="103"/>
      <c r="E57" s="105">
        <v>0</v>
      </c>
      <c r="F57" s="106"/>
      <c r="G57" s="105">
        <v>0</v>
      </c>
      <c r="H57" s="73"/>
      <c r="I57" s="105">
        <v>0</v>
      </c>
      <c r="J57" s="103"/>
      <c r="K57" s="107">
        <f>E57+G57+I57</f>
        <v>0</v>
      </c>
      <c r="L57" s="103"/>
      <c r="M57" s="73"/>
    </row>
    <row r="58" spans="2:13" ht="21" customHeight="1" outlineLevel="1">
      <c r="B58" s="73"/>
      <c r="C58" s="90" t="s">
        <v>459</v>
      </c>
      <c r="D58" s="103"/>
      <c r="E58" s="108">
        <f>E46+E49+E52+E55</f>
        <v>85</v>
      </c>
      <c r="F58" s="103"/>
      <c r="G58" s="108">
        <f>G46+G49+G52+G55</f>
        <v>92</v>
      </c>
      <c r="H58" s="73"/>
      <c r="I58" s="108">
        <f>I46+I49+I52+I55</f>
        <v>103</v>
      </c>
      <c r="J58" s="103"/>
      <c r="K58" s="108">
        <f>E58+G58+I58</f>
        <v>280</v>
      </c>
      <c r="L58" s="103"/>
      <c r="M58" s="73"/>
    </row>
    <row r="59" spans="2:13" ht="21" customHeight="1" outlineLevel="1">
      <c r="B59" s="73"/>
      <c r="C59" s="109"/>
      <c r="D59" s="103"/>
      <c r="E59" s="109"/>
      <c r="F59" s="109"/>
      <c r="G59" s="109"/>
      <c r="H59" s="109"/>
      <c r="I59" s="109"/>
      <c r="J59" s="109"/>
      <c r="K59" s="109"/>
      <c r="L59" s="103"/>
      <c r="M59" s="73"/>
    </row>
    <row r="60" spans="2:13" ht="21" customHeight="1" outlineLevel="1">
      <c r="B60" s="73"/>
      <c r="C60" s="103"/>
      <c r="D60" s="89"/>
      <c r="E60" s="103"/>
      <c r="F60" s="89"/>
      <c r="G60" s="73"/>
      <c r="H60" s="73"/>
      <c r="I60" s="73"/>
      <c r="J60" s="89"/>
      <c r="K60" s="73"/>
      <c r="L60" s="89"/>
      <c r="M60" s="73"/>
    </row>
    <row r="61" spans="2:13" ht="21" customHeight="1" outlineLevel="1">
      <c r="B61" s="73"/>
      <c r="C61" s="86" t="s">
        <v>460</v>
      </c>
      <c r="D61" s="73"/>
      <c r="E61" s="99"/>
      <c r="F61" s="99"/>
      <c r="G61" s="99"/>
      <c r="H61" s="99"/>
      <c r="I61" s="99"/>
      <c r="J61" s="99"/>
      <c r="K61" s="99"/>
      <c r="L61" s="89"/>
      <c r="M61" s="73"/>
    </row>
    <row r="62" spans="2:13" ht="21" customHeight="1" outlineLevel="1">
      <c r="B62" s="73"/>
      <c r="C62" s="73"/>
      <c r="D62" s="73"/>
      <c r="E62" s="100"/>
      <c r="F62" s="101"/>
      <c r="G62" s="100"/>
      <c r="H62" s="101"/>
      <c r="I62" s="100"/>
      <c r="J62" s="102"/>
      <c r="K62" s="100"/>
      <c r="L62" s="89"/>
      <c r="M62" s="73"/>
    </row>
    <row r="63" spans="2:13" ht="21" customHeight="1" outlineLevel="1">
      <c r="B63" s="73"/>
      <c r="C63" s="73"/>
      <c r="D63" s="73"/>
      <c r="E63" s="100">
        <v>2024</v>
      </c>
      <c r="F63" s="101"/>
      <c r="G63" s="100">
        <v>2025</v>
      </c>
      <c r="H63" s="101"/>
      <c r="I63" s="100">
        <v>2026</v>
      </c>
      <c r="J63" s="102"/>
      <c r="K63" s="100" t="s">
        <v>407</v>
      </c>
      <c r="L63" s="89"/>
      <c r="M63" s="73"/>
    </row>
    <row r="64" spans="2:13" ht="21" customHeight="1" outlineLevel="1">
      <c r="B64" s="73"/>
      <c r="C64" s="95" t="s">
        <v>461</v>
      </c>
      <c r="D64" s="103"/>
      <c r="E64" s="110">
        <v>178983.4</v>
      </c>
      <c r="F64" s="111"/>
      <c r="G64" s="110">
        <v>178983.4</v>
      </c>
      <c r="H64" s="112"/>
      <c r="I64" s="110">
        <v>178983.4</v>
      </c>
      <c r="J64" s="111"/>
      <c r="K64" s="113">
        <f t="shared" ref="K64:K82" si="0">E64+G64+I64</f>
        <v>536950.19999999995</v>
      </c>
      <c r="L64" s="89"/>
      <c r="M64" s="73"/>
    </row>
    <row r="65" spans="2:13" ht="21" customHeight="1" outlineLevel="1">
      <c r="B65" s="73"/>
      <c r="C65" s="90" t="s">
        <v>462</v>
      </c>
      <c r="D65" s="103"/>
      <c r="E65" s="110">
        <v>0</v>
      </c>
      <c r="F65" s="114"/>
      <c r="G65" s="110">
        <v>0</v>
      </c>
      <c r="H65" s="112"/>
      <c r="I65" s="110">
        <v>0</v>
      </c>
      <c r="J65" s="111"/>
      <c r="K65" s="113">
        <f t="shared" si="0"/>
        <v>0</v>
      </c>
      <c r="L65" s="89"/>
      <c r="M65" s="73"/>
    </row>
    <row r="66" spans="2:13" ht="21" customHeight="1" outlineLevel="1">
      <c r="B66" s="73"/>
      <c r="C66" s="90" t="s">
        <v>463</v>
      </c>
      <c r="D66" s="103"/>
      <c r="E66" s="110">
        <v>0</v>
      </c>
      <c r="F66" s="111"/>
      <c r="G66" s="110">
        <v>0</v>
      </c>
      <c r="H66" s="112"/>
      <c r="I66" s="110">
        <v>0</v>
      </c>
      <c r="J66" s="111"/>
      <c r="K66" s="113">
        <f t="shared" si="0"/>
        <v>0</v>
      </c>
      <c r="L66" s="89"/>
      <c r="M66" s="73"/>
    </row>
    <row r="67" spans="2:13" ht="21.75" customHeight="1" outlineLevel="1">
      <c r="B67" s="73"/>
      <c r="C67" s="90" t="s">
        <v>464</v>
      </c>
      <c r="D67" s="103"/>
      <c r="E67" s="110">
        <v>191253.93</v>
      </c>
      <c r="F67" s="114"/>
      <c r="G67" s="110">
        <v>191253.93</v>
      </c>
      <c r="H67" s="112"/>
      <c r="I67" s="110">
        <v>191253.93</v>
      </c>
      <c r="J67" s="111"/>
      <c r="K67" s="113">
        <f t="shared" si="0"/>
        <v>573761.79</v>
      </c>
      <c r="L67" s="73"/>
      <c r="M67" s="73"/>
    </row>
    <row r="68" spans="2:13" ht="21.75" customHeight="1" outlineLevel="1">
      <c r="B68" s="73"/>
      <c r="C68" s="90" t="s">
        <v>465</v>
      </c>
      <c r="D68" s="103"/>
      <c r="E68" s="110">
        <v>0</v>
      </c>
      <c r="F68" s="114"/>
      <c r="G68" s="110">
        <v>0</v>
      </c>
      <c r="H68" s="112"/>
      <c r="I68" s="110">
        <v>0</v>
      </c>
      <c r="J68" s="111"/>
      <c r="K68" s="113">
        <f t="shared" si="0"/>
        <v>0</v>
      </c>
      <c r="L68" s="73"/>
      <c r="M68" s="73"/>
    </row>
    <row r="69" spans="2:13" ht="21" customHeight="1" outlineLevel="1">
      <c r="B69" s="73"/>
      <c r="C69" s="90" t="s">
        <v>466</v>
      </c>
      <c r="D69" s="103"/>
      <c r="E69" s="110">
        <v>0</v>
      </c>
      <c r="F69" s="111"/>
      <c r="G69" s="110">
        <v>0</v>
      </c>
      <c r="H69" s="112"/>
      <c r="I69" s="110">
        <v>0</v>
      </c>
      <c r="J69" s="111"/>
      <c r="K69" s="113">
        <f t="shared" si="0"/>
        <v>0</v>
      </c>
      <c r="L69" s="73"/>
      <c r="M69" s="73"/>
    </row>
    <row r="70" spans="2:13" ht="21.75" customHeight="1" outlineLevel="1">
      <c r="B70" s="73"/>
      <c r="C70" s="90" t="s">
        <v>467</v>
      </c>
      <c r="D70" s="103"/>
      <c r="E70" s="110">
        <v>0</v>
      </c>
      <c r="F70" s="114"/>
      <c r="G70" s="110">
        <v>0</v>
      </c>
      <c r="H70" s="112"/>
      <c r="I70" s="110">
        <v>0</v>
      </c>
      <c r="J70" s="111"/>
      <c r="K70" s="113">
        <f t="shared" si="0"/>
        <v>0</v>
      </c>
      <c r="L70" s="73"/>
      <c r="M70" s="73"/>
    </row>
    <row r="71" spans="2:13" ht="21.75" customHeight="1" outlineLevel="1">
      <c r="B71" s="73"/>
      <c r="C71" s="90" t="s">
        <v>468</v>
      </c>
      <c r="D71" s="103"/>
      <c r="E71" s="110">
        <v>0</v>
      </c>
      <c r="F71" s="114"/>
      <c r="G71" s="110">
        <v>0</v>
      </c>
      <c r="H71" s="112"/>
      <c r="I71" s="110">
        <v>0</v>
      </c>
      <c r="J71" s="111"/>
      <c r="K71" s="113">
        <f t="shared" si="0"/>
        <v>0</v>
      </c>
      <c r="L71" s="73"/>
      <c r="M71" s="73"/>
    </row>
    <row r="72" spans="2:13" ht="21.75" customHeight="1" outlineLevel="1">
      <c r="B72" s="73"/>
      <c r="C72" s="90" t="s">
        <v>469</v>
      </c>
      <c r="D72" s="103"/>
      <c r="E72" s="110">
        <v>0</v>
      </c>
      <c r="F72" s="114"/>
      <c r="G72" s="110">
        <v>0</v>
      </c>
      <c r="H72" s="112"/>
      <c r="I72" s="110">
        <v>0</v>
      </c>
      <c r="J72" s="111"/>
      <c r="K72" s="113">
        <f t="shared" si="0"/>
        <v>0</v>
      </c>
      <c r="L72" s="73"/>
      <c r="M72" s="73"/>
    </row>
    <row r="73" spans="2:13" ht="21" customHeight="1" outlineLevel="1">
      <c r="B73" s="73"/>
      <c r="C73" s="115" t="s">
        <v>470</v>
      </c>
      <c r="D73" s="103"/>
      <c r="E73" s="110">
        <v>0</v>
      </c>
      <c r="F73" s="114"/>
      <c r="G73" s="110">
        <v>0</v>
      </c>
      <c r="H73" s="112"/>
      <c r="I73" s="110">
        <v>0</v>
      </c>
      <c r="J73" s="111"/>
      <c r="K73" s="113">
        <f t="shared" si="0"/>
        <v>0</v>
      </c>
      <c r="L73" s="116"/>
      <c r="M73" s="73"/>
    </row>
    <row r="74" spans="2:13" ht="21" customHeight="1" outlineLevel="1">
      <c r="B74" s="73"/>
      <c r="C74" s="115" t="s">
        <v>471</v>
      </c>
      <c r="D74" s="103"/>
      <c r="E74" s="110">
        <v>0</v>
      </c>
      <c r="F74" s="114"/>
      <c r="G74" s="110">
        <v>0</v>
      </c>
      <c r="H74" s="112"/>
      <c r="I74" s="110">
        <v>0</v>
      </c>
      <c r="J74" s="111"/>
      <c r="K74" s="113">
        <f t="shared" si="0"/>
        <v>0</v>
      </c>
      <c r="L74" s="116"/>
      <c r="M74" s="73"/>
    </row>
    <row r="75" spans="2:13" ht="21" customHeight="1" outlineLevel="1">
      <c r="B75" s="73"/>
      <c r="C75" s="115" t="s">
        <v>472</v>
      </c>
      <c r="D75" s="103"/>
      <c r="E75" s="110">
        <v>0</v>
      </c>
      <c r="F75" s="114"/>
      <c r="G75" s="110">
        <v>0</v>
      </c>
      <c r="H75" s="112"/>
      <c r="I75" s="110">
        <v>0</v>
      </c>
      <c r="J75" s="111"/>
      <c r="K75" s="113">
        <f t="shared" si="0"/>
        <v>0</v>
      </c>
      <c r="L75" s="116"/>
      <c r="M75" s="73"/>
    </row>
    <row r="76" spans="2:13" ht="21" customHeight="1" outlineLevel="1">
      <c r="B76" s="73"/>
      <c r="C76" s="115" t="s">
        <v>473</v>
      </c>
      <c r="D76" s="103"/>
      <c r="E76" s="110">
        <v>0</v>
      </c>
      <c r="F76" s="114"/>
      <c r="G76" s="110">
        <v>0</v>
      </c>
      <c r="H76" s="112"/>
      <c r="I76" s="110">
        <v>0</v>
      </c>
      <c r="J76" s="111"/>
      <c r="K76" s="113">
        <f t="shared" si="0"/>
        <v>0</v>
      </c>
      <c r="L76" s="116"/>
      <c r="M76" s="73"/>
    </row>
    <row r="77" spans="2:13" ht="21" customHeight="1" outlineLevel="1">
      <c r="B77" s="73"/>
      <c r="C77" s="115" t="s">
        <v>474</v>
      </c>
      <c r="D77" s="103"/>
      <c r="E77" s="110">
        <v>0</v>
      </c>
      <c r="F77" s="114"/>
      <c r="G77" s="110">
        <v>0</v>
      </c>
      <c r="H77" s="112"/>
      <c r="I77" s="110">
        <v>0</v>
      </c>
      <c r="J77" s="111"/>
      <c r="K77" s="113">
        <f t="shared" si="0"/>
        <v>0</v>
      </c>
      <c r="L77" s="116"/>
      <c r="M77" s="73"/>
    </row>
    <row r="78" spans="2:13" ht="21" customHeight="1" outlineLevel="1">
      <c r="B78" s="73"/>
      <c r="C78" s="115" t="s">
        <v>475</v>
      </c>
      <c r="D78" s="103"/>
      <c r="E78" s="110">
        <v>0</v>
      </c>
      <c r="F78" s="114"/>
      <c r="G78" s="110">
        <v>0</v>
      </c>
      <c r="H78" s="112"/>
      <c r="I78" s="110">
        <v>0</v>
      </c>
      <c r="J78" s="111"/>
      <c r="K78" s="113">
        <f t="shared" si="0"/>
        <v>0</v>
      </c>
      <c r="L78" s="116"/>
      <c r="M78" s="73"/>
    </row>
    <row r="79" spans="2:13" ht="21" customHeight="1" outlineLevel="1">
      <c r="B79" s="73"/>
      <c r="C79" s="115" t="s">
        <v>476</v>
      </c>
      <c r="D79" s="103"/>
      <c r="E79" s="110">
        <v>0</v>
      </c>
      <c r="F79" s="114"/>
      <c r="G79" s="110">
        <v>0</v>
      </c>
      <c r="H79" s="112"/>
      <c r="I79" s="110">
        <v>0</v>
      </c>
      <c r="J79" s="111"/>
      <c r="K79" s="113">
        <f t="shared" si="0"/>
        <v>0</v>
      </c>
      <c r="L79" s="116"/>
      <c r="M79" s="73"/>
    </row>
    <row r="80" spans="2:13" ht="21" customHeight="1" outlineLevel="1">
      <c r="B80" s="73"/>
      <c r="C80" s="115" t="s">
        <v>477</v>
      </c>
      <c r="D80" s="103"/>
      <c r="E80" s="110">
        <v>0</v>
      </c>
      <c r="F80" s="114"/>
      <c r="G80" s="110">
        <v>0</v>
      </c>
      <c r="H80" s="112"/>
      <c r="I80" s="110">
        <v>0</v>
      </c>
      <c r="J80" s="111"/>
      <c r="K80" s="113">
        <f t="shared" si="0"/>
        <v>0</v>
      </c>
      <c r="L80" s="116"/>
      <c r="M80" s="73"/>
    </row>
    <row r="81" spans="2:13" ht="21" customHeight="1" outlineLevel="1">
      <c r="B81" s="73"/>
      <c r="C81" s="115" t="s">
        <v>478</v>
      </c>
      <c r="D81" s="103"/>
      <c r="E81" s="110">
        <v>0</v>
      </c>
      <c r="F81" s="114"/>
      <c r="G81" s="110">
        <v>0</v>
      </c>
      <c r="H81" s="112"/>
      <c r="I81" s="110">
        <v>0</v>
      </c>
      <c r="J81" s="111"/>
      <c r="K81" s="113">
        <f t="shared" si="0"/>
        <v>0</v>
      </c>
      <c r="L81" s="116"/>
      <c r="M81" s="73"/>
    </row>
    <row r="82" spans="2:13" ht="21" customHeight="1" outlineLevel="1">
      <c r="B82" s="73"/>
      <c r="C82" s="115" t="s">
        <v>479</v>
      </c>
      <c r="D82" s="103"/>
      <c r="E82" s="110">
        <v>0</v>
      </c>
      <c r="F82" s="114"/>
      <c r="G82" s="110">
        <v>0</v>
      </c>
      <c r="H82" s="112"/>
      <c r="I82" s="110">
        <v>0</v>
      </c>
      <c r="J82" s="111"/>
      <c r="K82" s="113">
        <f t="shared" si="0"/>
        <v>0</v>
      </c>
      <c r="L82" s="116"/>
      <c r="M82" s="73"/>
    </row>
    <row r="83" spans="2:13" ht="21.75" customHeight="1" outlineLevel="1">
      <c r="B83" s="73"/>
      <c r="C83" s="90" t="s">
        <v>480</v>
      </c>
      <c r="D83" s="103"/>
      <c r="E83" s="117">
        <f>SUM(E64:E82)</f>
        <v>370237.32999999996</v>
      </c>
      <c r="F83" s="111"/>
      <c r="G83" s="117">
        <f>SUM(G64:G82)</f>
        <v>370237.32999999996</v>
      </c>
      <c r="H83" s="112"/>
      <c r="I83" s="117">
        <f>SUM(I64:I82)</f>
        <v>370237.32999999996</v>
      </c>
      <c r="J83" s="111"/>
      <c r="K83" s="117">
        <f>SUM(K64:K82)</f>
        <v>1110711.99</v>
      </c>
      <c r="L83" s="89"/>
      <c r="M83" s="73"/>
    </row>
    <row r="84" spans="2:13" ht="21" customHeight="1" outlineLevel="1">
      <c r="B84" s="73"/>
      <c r="C84" s="109"/>
      <c r="D84" s="103"/>
      <c r="E84" s="73"/>
      <c r="F84" s="73"/>
      <c r="G84" s="73"/>
      <c r="H84" s="73"/>
      <c r="I84" s="73"/>
      <c r="J84" s="73"/>
      <c r="K84" s="73"/>
      <c r="L84" s="89"/>
      <c r="M84" s="73"/>
    </row>
    <row r="85" spans="2:13" ht="21" customHeight="1" outlineLevel="1">
      <c r="B85" s="73"/>
      <c r="C85" s="73"/>
      <c r="D85" s="73"/>
      <c r="E85" s="100">
        <v>2024</v>
      </c>
      <c r="F85" s="101"/>
      <c r="G85" s="100">
        <v>2025</v>
      </c>
      <c r="H85" s="101"/>
      <c r="I85" s="100">
        <v>2026</v>
      </c>
      <c r="J85" s="102"/>
      <c r="K85" s="100" t="s">
        <v>407</v>
      </c>
      <c r="L85" s="89"/>
      <c r="M85" s="73"/>
    </row>
    <row r="86" spans="2:13" ht="21" customHeight="1" outlineLevel="1">
      <c r="B86" s="73"/>
      <c r="C86" s="95" t="s">
        <v>481</v>
      </c>
      <c r="D86" s="103"/>
      <c r="E86" s="110">
        <v>95826.13</v>
      </c>
      <c r="F86" s="111"/>
      <c r="G86" s="110">
        <v>95826.13</v>
      </c>
      <c r="H86" s="112"/>
      <c r="I86" s="110">
        <v>95826.13</v>
      </c>
      <c r="J86" s="111"/>
      <c r="K86" s="113">
        <f t="shared" ref="K86:K94" si="1">E86+G86+I86</f>
        <v>287478.39</v>
      </c>
      <c r="L86" s="89"/>
      <c r="M86" s="73"/>
    </row>
    <row r="87" spans="2:13" ht="21" customHeight="1" outlineLevel="1">
      <c r="B87" s="73"/>
      <c r="C87" s="90" t="s">
        <v>482</v>
      </c>
      <c r="D87" s="103"/>
      <c r="E87" s="110">
        <v>152450.66</v>
      </c>
      <c r="F87" s="114"/>
      <c r="G87" s="110">
        <v>152450.66</v>
      </c>
      <c r="H87" s="112"/>
      <c r="I87" s="110">
        <v>152450.66</v>
      </c>
      <c r="J87" s="111"/>
      <c r="K87" s="113">
        <f t="shared" si="1"/>
        <v>457351.98</v>
      </c>
      <c r="L87" s="89"/>
      <c r="M87" s="73"/>
    </row>
    <row r="88" spans="2:13" ht="21" customHeight="1" outlineLevel="1">
      <c r="B88" s="73"/>
      <c r="C88" s="90" t="s">
        <v>483</v>
      </c>
      <c r="D88" s="103"/>
      <c r="E88" s="110">
        <v>121960.54</v>
      </c>
      <c r="F88" s="114"/>
      <c r="G88" s="110">
        <v>121960.54</v>
      </c>
      <c r="H88" s="112"/>
      <c r="I88" s="110">
        <v>121960.54</v>
      </c>
      <c r="J88" s="111"/>
      <c r="K88" s="113">
        <f t="shared" si="1"/>
        <v>365881.62</v>
      </c>
      <c r="L88" s="73"/>
      <c r="M88" s="73"/>
    </row>
    <row r="89" spans="2:13" ht="21" customHeight="1" outlineLevel="1">
      <c r="B89" s="73"/>
      <c r="C89" s="90" t="s">
        <v>484</v>
      </c>
      <c r="D89" s="103"/>
      <c r="E89" s="110">
        <v>0</v>
      </c>
      <c r="F89" s="111"/>
      <c r="G89" s="110">
        <v>0</v>
      </c>
      <c r="H89" s="112"/>
      <c r="I89" s="110">
        <v>0</v>
      </c>
      <c r="J89" s="111"/>
      <c r="K89" s="113">
        <f t="shared" si="1"/>
        <v>0</v>
      </c>
      <c r="L89" s="89"/>
      <c r="M89" s="73"/>
    </row>
    <row r="90" spans="2:13" ht="21" customHeight="1" outlineLevel="1">
      <c r="B90" s="73"/>
      <c r="C90" s="90" t="s">
        <v>485</v>
      </c>
      <c r="D90" s="103"/>
      <c r="E90" s="110">
        <v>0</v>
      </c>
      <c r="F90" s="114"/>
      <c r="G90" s="110">
        <v>0</v>
      </c>
      <c r="H90" s="112"/>
      <c r="I90" s="110">
        <v>0</v>
      </c>
      <c r="J90" s="111"/>
      <c r="K90" s="113">
        <f t="shared" si="1"/>
        <v>0</v>
      </c>
      <c r="L90" s="116"/>
      <c r="M90" s="73"/>
    </row>
    <row r="91" spans="2:13" ht="21" customHeight="1" outlineLevel="1">
      <c r="B91" s="73"/>
      <c r="C91" s="90" t="s">
        <v>486</v>
      </c>
      <c r="D91" s="103"/>
      <c r="E91" s="110">
        <v>0</v>
      </c>
      <c r="F91" s="114"/>
      <c r="G91" s="110">
        <v>0</v>
      </c>
      <c r="H91" s="112"/>
      <c r="I91" s="110">
        <v>0</v>
      </c>
      <c r="J91" s="111"/>
      <c r="K91" s="113">
        <f t="shared" si="1"/>
        <v>0</v>
      </c>
      <c r="L91" s="116"/>
      <c r="M91" s="73"/>
    </row>
    <row r="92" spans="2:13" ht="21" customHeight="1" outlineLevel="1">
      <c r="B92" s="73"/>
      <c r="C92" s="90" t="s">
        <v>487</v>
      </c>
      <c r="D92" s="103"/>
      <c r="E92" s="110">
        <v>0</v>
      </c>
      <c r="F92" s="114"/>
      <c r="G92" s="110">
        <v>0</v>
      </c>
      <c r="H92" s="112"/>
      <c r="I92" s="110">
        <v>0</v>
      </c>
      <c r="J92" s="111"/>
      <c r="K92" s="113">
        <f t="shared" si="1"/>
        <v>0</v>
      </c>
      <c r="L92" s="116"/>
      <c r="M92" s="73"/>
    </row>
    <row r="93" spans="2:13" ht="21" customHeight="1" outlineLevel="1">
      <c r="B93" s="73"/>
      <c r="C93" s="90" t="s">
        <v>488</v>
      </c>
      <c r="D93" s="103"/>
      <c r="E93" s="110">
        <v>0</v>
      </c>
      <c r="F93" s="114"/>
      <c r="G93" s="110">
        <v>0</v>
      </c>
      <c r="H93" s="112"/>
      <c r="I93" s="110">
        <v>0</v>
      </c>
      <c r="J93" s="111"/>
      <c r="K93" s="113">
        <f t="shared" si="1"/>
        <v>0</v>
      </c>
      <c r="L93" s="116"/>
      <c r="M93" s="73"/>
    </row>
    <row r="94" spans="2:13" ht="21.75" customHeight="1" outlineLevel="1">
      <c r="B94" s="73"/>
      <c r="C94" s="90" t="s">
        <v>480</v>
      </c>
      <c r="D94" s="103"/>
      <c r="E94" s="117">
        <f>SUM(E86:E93)</f>
        <v>370237.33</v>
      </c>
      <c r="F94" s="111"/>
      <c r="G94" s="117">
        <f>SUM(G86:G93)</f>
        <v>370237.33</v>
      </c>
      <c r="H94" s="112"/>
      <c r="I94" s="117">
        <f>SUM(I86:I93)</f>
        <v>370237.33</v>
      </c>
      <c r="J94" s="111"/>
      <c r="K94" s="117">
        <f t="shared" si="1"/>
        <v>1110711.99</v>
      </c>
      <c r="L94" s="89"/>
      <c r="M94" s="73"/>
    </row>
    <row r="95" spans="2:13" ht="21" customHeight="1" outlineLevel="1">
      <c r="B95" s="73"/>
      <c r="C95" s="89"/>
      <c r="D95" s="103"/>
      <c r="E95" s="89"/>
      <c r="F95" s="89"/>
      <c r="G95" s="89"/>
      <c r="H95" s="89"/>
      <c r="I95" s="89"/>
      <c r="J95" s="89"/>
      <c r="K95" s="89"/>
      <c r="L95" s="89"/>
      <c r="M95" s="73"/>
    </row>
    <row r="96" spans="2:13" ht="36" outlineLevel="1">
      <c r="B96" s="73"/>
      <c r="C96" s="93" t="s">
        <v>490</v>
      </c>
      <c r="D96" s="89"/>
      <c r="E96" s="93" t="str">
        <f>IF(K67&gt;0,"Si","No")</f>
        <v>Si</v>
      </c>
      <c r="F96" s="89"/>
      <c r="G96" s="89"/>
      <c r="H96" s="89"/>
      <c r="I96" s="89"/>
      <c r="J96" s="89"/>
      <c r="K96" s="89"/>
      <c r="L96" s="89"/>
      <c r="M96" s="73"/>
    </row>
    <row r="97" spans="2:13" ht="36" outlineLevel="1">
      <c r="B97" s="73"/>
      <c r="C97" s="93" t="s">
        <v>491</v>
      </c>
      <c r="D97" s="89"/>
      <c r="E97" s="93" t="str">
        <f>IF(K68&gt;0,"Si","No")</f>
        <v>No</v>
      </c>
      <c r="F97" s="89"/>
      <c r="G97" s="89"/>
      <c r="H97" s="89"/>
      <c r="I97" s="89"/>
      <c r="J97" s="89"/>
      <c r="K97" s="89"/>
      <c r="L97" s="89"/>
      <c r="M97" s="73"/>
    </row>
    <row r="98" spans="2:13" ht="21" customHeight="1" outlineLevel="1">
      <c r="B98" s="73"/>
      <c r="C98" s="89"/>
      <c r="D98" s="89"/>
      <c r="E98" s="89"/>
      <c r="F98" s="89"/>
      <c r="G98" s="73"/>
      <c r="H98" s="73"/>
      <c r="I98" s="73"/>
      <c r="J98" s="89"/>
      <c r="K98" s="73"/>
      <c r="L98" s="89"/>
      <c r="M98" s="73"/>
    </row>
    <row r="99" spans="2:13" ht="20.25" outlineLevel="1">
      <c r="B99" s="73"/>
      <c r="C99" s="86" t="s">
        <v>492</v>
      </c>
      <c r="D99" s="73"/>
      <c r="E99" s="98"/>
      <c r="F99" s="99"/>
      <c r="G99" s="99"/>
      <c r="H99" s="99"/>
      <c r="I99" s="99"/>
      <c r="J99" s="99"/>
      <c r="K99" s="99"/>
      <c r="L99" s="89"/>
      <c r="M99" s="73"/>
    </row>
    <row r="100" spans="2:13" ht="21" customHeight="1" outlineLevel="1">
      <c r="B100" s="73"/>
      <c r="C100" s="73"/>
      <c r="D100" s="73"/>
      <c r="E100" s="100"/>
      <c r="F100" s="101"/>
      <c r="G100" s="100"/>
      <c r="H100" s="101"/>
      <c r="I100" s="100"/>
      <c r="J100" s="102"/>
      <c r="K100" s="100"/>
      <c r="L100" s="89"/>
      <c r="M100" s="73"/>
    </row>
    <row r="101" spans="2:13" ht="21" customHeight="1" outlineLevel="1">
      <c r="B101" s="73"/>
      <c r="C101" s="73"/>
      <c r="D101" s="73"/>
      <c r="E101" s="100">
        <v>2024</v>
      </c>
      <c r="F101" s="101"/>
      <c r="G101" s="100">
        <v>2025</v>
      </c>
      <c r="H101" s="101"/>
      <c r="I101" s="100">
        <v>2026</v>
      </c>
      <c r="J101" s="102"/>
      <c r="K101" s="100" t="s">
        <v>407</v>
      </c>
      <c r="L101" s="89"/>
      <c r="M101" s="73"/>
    </row>
    <row r="102" spans="2:13" ht="21" customHeight="1" outlineLevel="1">
      <c r="B102" s="73"/>
      <c r="C102" s="95" t="s">
        <v>493</v>
      </c>
      <c r="D102" s="103"/>
      <c r="E102" s="110" t="s">
        <v>494</v>
      </c>
      <c r="F102" s="111"/>
      <c r="G102" s="110" t="s">
        <v>494</v>
      </c>
      <c r="H102" s="119"/>
      <c r="I102" s="110" t="s">
        <v>494</v>
      </c>
      <c r="J102" s="111"/>
      <c r="K102" s="113" t="s">
        <v>495</v>
      </c>
      <c r="L102" s="89"/>
      <c r="M102" s="73"/>
    </row>
    <row r="103" spans="2:13" ht="21" customHeight="1" outlineLevel="1">
      <c r="B103" s="73"/>
      <c r="C103" s="95" t="s">
        <v>496</v>
      </c>
      <c r="D103" s="103"/>
      <c r="E103" s="110" t="s">
        <v>497</v>
      </c>
      <c r="F103" s="111"/>
      <c r="G103" s="110" t="s">
        <v>497</v>
      </c>
      <c r="H103" s="119"/>
      <c r="I103" s="110" t="s">
        <v>497</v>
      </c>
      <c r="J103" s="111"/>
      <c r="K103" s="113" t="s">
        <v>495</v>
      </c>
      <c r="L103" s="89"/>
      <c r="M103" s="73"/>
    </row>
    <row r="104" spans="2:13" ht="21" customHeight="1" outlineLevel="1">
      <c r="B104" s="73"/>
      <c r="C104" s="90" t="s">
        <v>498</v>
      </c>
      <c r="D104" s="103"/>
      <c r="E104" s="120">
        <v>0</v>
      </c>
      <c r="F104" s="121"/>
      <c r="G104" s="120">
        <v>0</v>
      </c>
      <c r="H104" s="122"/>
      <c r="I104" s="120">
        <v>0</v>
      </c>
      <c r="J104" s="123"/>
      <c r="K104" s="124">
        <f>E104+G104+I104</f>
        <v>0</v>
      </c>
      <c r="L104" s="73"/>
      <c r="M104" s="73"/>
    </row>
    <row r="105" spans="2:13" ht="21" customHeight="1" outlineLevel="1">
      <c r="B105" s="73"/>
      <c r="C105" s="90" t="s">
        <v>499</v>
      </c>
      <c r="D105" s="103"/>
      <c r="E105" s="110" t="s">
        <v>497</v>
      </c>
      <c r="F105" s="111"/>
      <c r="G105" s="110" t="s">
        <v>497</v>
      </c>
      <c r="H105" s="119"/>
      <c r="I105" s="110" t="s">
        <v>497</v>
      </c>
      <c r="J105" s="111"/>
      <c r="K105" s="113" t="s">
        <v>495</v>
      </c>
      <c r="L105" s="89"/>
      <c r="M105" s="73"/>
    </row>
    <row r="106" spans="2:13" ht="21" customHeight="1" outlineLevel="1">
      <c r="B106" s="73"/>
      <c r="C106" s="90" t="s">
        <v>500</v>
      </c>
      <c r="D106" s="103"/>
      <c r="E106" s="105"/>
      <c r="F106" s="125"/>
      <c r="G106" s="105"/>
      <c r="H106" s="126"/>
      <c r="I106" s="105"/>
      <c r="J106" s="111"/>
      <c r="K106" s="113" t="s">
        <v>495</v>
      </c>
      <c r="L106" s="116"/>
      <c r="M106" s="73"/>
    </row>
    <row r="107" spans="2:13" ht="36" outlineLevel="1">
      <c r="B107" s="73"/>
      <c r="C107" s="90" t="s">
        <v>501</v>
      </c>
      <c r="D107" s="103"/>
      <c r="E107" s="127" t="s">
        <v>611</v>
      </c>
      <c r="F107" s="125"/>
      <c r="G107" s="127" t="s">
        <v>611</v>
      </c>
      <c r="H107" s="126"/>
      <c r="I107" s="127" t="s">
        <v>611</v>
      </c>
      <c r="J107" s="111"/>
      <c r="K107" s="113" t="s">
        <v>495</v>
      </c>
      <c r="L107" s="116"/>
      <c r="M107" s="73"/>
    </row>
    <row r="108" spans="2:13" ht="21" customHeight="1" outlineLevel="1">
      <c r="B108" s="73"/>
      <c r="C108" s="90" t="s">
        <v>503</v>
      </c>
      <c r="D108" s="103"/>
      <c r="E108" s="105" t="s">
        <v>612</v>
      </c>
      <c r="F108" s="125"/>
      <c r="G108" s="105" t="s">
        <v>612</v>
      </c>
      <c r="H108" s="126"/>
      <c r="I108" s="105" t="s">
        <v>612</v>
      </c>
      <c r="J108" s="111"/>
      <c r="K108" s="124" t="s">
        <v>495</v>
      </c>
      <c r="L108" s="89"/>
      <c r="M108" s="73"/>
    </row>
    <row r="109" spans="2:13" ht="21" customHeight="1" outlineLevel="1">
      <c r="B109" s="73"/>
      <c r="C109" s="90" t="s">
        <v>504</v>
      </c>
      <c r="D109" s="103"/>
      <c r="E109" s="110" t="s">
        <v>505</v>
      </c>
      <c r="F109" s="111"/>
      <c r="G109" s="110" t="s">
        <v>505</v>
      </c>
      <c r="H109" s="119"/>
      <c r="I109" s="110" t="s">
        <v>505</v>
      </c>
      <c r="J109" s="111"/>
      <c r="K109" s="113" t="s">
        <v>495</v>
      </c>
      <c r="L109" s="89"/>
      <c r="M109" s="73"/>
    </row>
    <row r="110" spans="2:13" ht="21.75" customHeight="1" outlineLevel="1">
      <c r="B110" s="73"/>
      <c r="C110" s="90" t="s">
        <v>506</v>
      </c>
      <c r="D110" s="103"/>
      <c r="E110" s="120">
        <v>12</v>
      </c>
      <c r="F110" s="121"/>
      <c r="G110" s="120">
        <v>12</v>
      </c>
      <c r="H110" s="122"/>
      <c r="I110" s="120">
        <v>12</v>
      </c>
      <c r="J110" s="123"/>
      <c r="K110" s="124">
        <f>E110+G110+I110</f>
        <v>36</v>
      </c>
      <c r="L110" s="73"/>
      <c r="M110" s="73"/>
    </row>
    <row r="111" spans="2:13" ht="21.75" customHeight="1" outlineLevel="1">
      <c r="B111" s="73"/>
      <c r="C111" s="90" t="s">
        <v>507</v>
      </c>
      <c r="D111" s="103"/>
      <c r="E111" s="110">
        <v>191253.93</v>
      </c>
      <c r="F111" s="129"/>
      <c r="G111" s="110">
        <v>191253.93</v>
      </c>
      <c r="H111" s="142"/>
      <c r="I111" s="110">
        <v>191253.93</v>
      </c>
      <c r="J111" s="130"/>
      <c r="K111" s="131">
        <f>E111+G111+I111</f>
        <v>573761.79</v>
      </c>
      <c r="L111" s="89"/>
      <c r="M111" s="73"/>
    </row>
    <row r="112" spans="2:13" ht="21" customHeight="1" outlineLevel="1">
      <c r="B112" s="73"/>
      <c r="C112" s="109"/>
      <c r="D112" s="103"/>
      <c r="E112" s="130"/>
      <c r="F112" s="130"/>
      <c r="G112" s="130"/>
      <c r="H112" s="132"/>
      <c r="I112" s="130"/>
      <c r="J112" s="130"/>
      <c r="K112" s="130"/>
      <c r="L112" s="89"/>
      <c r="M112" s="73"/>
    </row>
    <row r="113" spans="2:13" ht="21" customHeight="1" outlineLevel="1">
      <c r="B113" s="73"/>
      <c r="C113" s="109"/>
      <c r="D113" s="103"/>
      <c r="E113" s="98"/>
      <c r="F113" s="73"/>
      <c r="G113" s="73"/>
      <c r="H113" s="73"/>
      <c r="I113" s="73"/>
      <c r="J113" s="73"/>
      <c r="K113" s="73"/>
      <c r="L113" s="89"/>
      <c r="M113" s="73"/>
    </row>
    <row r="114" spans="2:13" ht="21" customHeight="1" outlineLevel="1">
      <c r="B114" s="73"/>
      <c r="C114" s="86" t="s">
        <v>508</v>
      </c>
      <c r="D114" s="116"/>
      <c r="E114" s="116"/>
      <c r="F114" s="116"/>
      <c r="G114" s="73"/>
      <c r="H114" s="73"/>
      <c r="I114" s="73"/>
      <c r="J114" s="116"/>
      <c r="K114" s="73"/>
      <c r="L114" s="116"/>
      <c r="M114" s="73"/>
    </row>
    <row r="115" spans="2:13" ht="21" customHeight="1" outlineLevel="1">
      <c r="B115" s="73"/>
      <c r="C115" s="89"/>
      <c r="D115" s="89"/>
      <c r="E115" s="89"/>
      <c r="F115" s="89"/>
      <c r="G115" s="73"/>
      <c r="H115" s="73"/>
      <c r="I115" s="73"/>
      <c r="J115" s="89"/>
      <c r="K115" s="73"/>
      <c r="L115" s="89"/>
      <c r="M115" s="73"/>
    </row>
    <row r="116" spans="2:13" ht="21" customHeight="1" outlineLevel="1">
      <c r="B116" s="73"/>
      <c r="C116" s="133" t="s">
        <v>509</v>
      </c>
      <c r="D116" s="89"/>
      <c r="E116" s="89"/>
      <c r="F116" s="89"/>
      <c r="G116" s="73"/>
      <c r="H116" s="73"/>
      <c r="I116" s="73"/>
      <c r="J116" s="73"/>
      <c r="K116" s="73"/>
      <c r="L116" s="89"/>
      <c r="M116" s="73"/>
    </row>
    <row r="117" spans="2:13" ht="21" customHeight="1" outlineLevel="1">
      <c r="B117" s="73"/>
      <c r="C117" s="89"/>
      <c r="D117" s="89"/>
      <c r="E117" s="89"/>
      <c r="F117" s="89"/>
      <c r="G117" s="73"/>
      <c r="H117" s="73"/>
      <c r="I117" s="73"/>
      <c r="J117" s="89"/>
      <c r="K117" s="73"/>
      <c r="L117" s="89"/>
      <c r="M117" s="73"/>
    </row>
    <row r="118" spans="2:13" ht="21" customHeight="1" outlineLevel="1">
      <c r="B118" s="73"/>
      <c r="C118" s="496" t="s">
        <v>572</v>
      </c>
      <c r="D118" s="496"/>
      <c r="E118" s="496"/>
      <c r="F118" s="496"/>
      <c r="G118" s="496"/>
      <c r="H118" s="496"/>
      <c r="I118" s="496"/>
      <c r="J118" s="496"/>
      <c r="K118" s="496"/>
      <c r="L118" s="89"/>
      <c r="M118" s="73"/>
    </row>
    <row r="119" spans="2:13" ht="21" customHeight="1" outlineLevel="1">
      <c r="B119" s="73"/>
      <c r="C119" s="496"/>
      <c r="D119" s="496"/>
      <c r="E119" s="496"/>
      <c r="F119" s="496"/>
      <c r="G119" s="496"/>
      <c r="H119" s="496"/>
      <c r="I119" s="496"/>
      <c r="J119" s="496"/>
      <c r="K119" s="496"/>
      <c r="L119" s="73"/>
      <c r="M119" s="73"/>
    </row>
    <row r="120" spans="2:13" ht="21" customHeight="1" outlineLevel="1">
      <c r="B120" s="73"/>
      <c r="C120" s="496"/>
      <c r="D120" s="496"/>
      <c r="E120" s="496"/>
      <c r="F120" s="496"/>
      <c r="G120" s="496"/>
      <c r="H120" s="496"/>
      <c r="I120" s="496"/>
      <c r="J120" s="496"/>
      <c r="K120" s="496"/>
      <c r="L120" s="73"/>
      <c r="M120" s="73"/>
    </row>
    <row r="121" spans="2:13" ht="21" customHeight="1" outlineLevel="1">
      <c r="B121" s="73"/>
      <c r="C121" s="496"/>
      <c r="D121" s="496"/>
      <c r="E121" s="496"/>
      <c r="F121" s="496"/>
      <c r="G121" s="496"/>
      <c r="H121" s="496"/>
      <c r="I121" s="496"/>
      <c r="J121" s="496"/>
      <c r="K121" s="496"/>
      <c r="L121" s="73"/>
      <c r="M121" s="73"/>
    </row>
    <row r="122" spans="2:13" ht="21" customHeight="1" outlineLevel="1">
      <c r="B122" s="73"/>
      <c r="C122" s="496"/>
      <c r="D122" s="496"/>
      <c r="E122" s="496"/>
      <c r="F122" s="496"/>
      <c r="G122" s="496"/>
      <c r="H122" s="496"/>
      <c r="I122" s="496"/>
      <c r="J122" s="496"/>
      <c r="K122" s="496"/>
      <c r="L122" s="73"/>
      <c r="M122" s="73"/>
    </row>
    <row r="123" spans="2:13" ht="21" customHeight="1" outlineLevel="1">
      <c r="B123" s="73"/>
      <c r="C123" s="496"/>
      <c r="D123" s="496"/>
      <c r="E123" s="496"/>
      <c r="F123" s="496"/>
      <c r="G123" s="496"/>
      <c r="H123" s="496"/>
      <c r="I123" s="496"/>
      <c r="J123" s="496"/>
      <c r="K123" s="496"/>
      <c r="L123" s="73"/>
      <c r="M123" s="73"/>
    </row>
    <row r="124" spans="2:13" ht="21" customHeight="1" outlineLevel="1">
      <c r="B124" s="73"/>
      <c r="C124" s="496"/>
      <c r="D124" s="496"/>
      <c r="E124" s="496"/>
      <c r="F124" s="496"/>
      <c r="G124" s="496"/>
      <c r="H124" s="496"/>
      <c r="I124" s="496"/>
      <c r="J124" s="496"/>
      <c r="K124" s="496"/>
      <c r="L124" s="73"/>
      <c r="M124" s="73"/>
    </row>
    <row r="125" spans="2:13" ht="21" customHeight="1" outlineLevel="1">
      <c r="B125" s="73"/>
      <c r="C125" s="496"/>
      <c r="D125" s="496"/>
      <c r="E125" s="496"/>
      <c r="F125" s="496"/>
      <c r="G125" s="496"/>
      <c r="H125" s="496"/>
      <c r="I125" s="496"/>
      <c r="J125" s="496"/>
      <c r="K125" s="496"/>
      <c r="L125" s="73"/>
      <c r="M125" s="73"/>
    </row>
    <row r="126" spans="2:13" ht="21" customHeight="1" outlineLevel="1">
      <c r="B126" s="73"/>
      <c r="C126" s="496"/>
      <c r="D126" s="496"/>
      <c r="E126" s="496"/>
      <c r="F126" s="496"/>
      <c r="G126" s="496"/>
      <c r="H126" s="496"/>
      <c r="I126" s="496"/>
      <c r="J126" s="496"/>
      <c r="K126" s="496"/>
      <c r="L126" s="73"/>
      <c r="M126" s="73"/>
    </row>
    <row r="127" spans="2:13" ht="21" customHeight="1" outlineLevel="1">
      <c r="B127" s="73"/>
      <c r="C127" s="496"/>
      <c r="D127" s="496"/>
      <c r="E127" s="496"/>
      <c r="F127" s="496"/>
      <c r="G127" s="496"/>
      <c r="H127" s="496"/>
      <c r="I127" s="496"/>
      <c r="J127" s="496"/>
      <c r="K127" s="496"/>
      <c r="L127" s="73"/>
      <c r="M127" s="73"/>
    </row>
    <row r="128" spans="2:13" ht="21" customHeight="1" outlineLevel="1">
      <c r="B128" s="73"/>
      <c r="C128" s="496"/>
      <c r="D128" s="496"/>
      <c r="E128" s="496"/>
      <c r="F128" s="496"/>
      <c r="G128" s="496"/>
      <c r="H128" s="496"/>
      <c r="I128" s="496"/>
      <c r="J128" s="496"/>
      <c r="K128" s="496"/>
      <c r="L128" s="73"/>
      <c r="M128" s="73"/>
    </row>
    <row r="129" spans="2:13" ht="21" customHeight="1" outlineLevel="1">
      <c r="B129" s="73"/>
      <c r="C129" s="496"/>
      <c r="D129" s="496"/>
      <c r="E129" s="496"/>
      <c r="F129" s="496"/>
      <c r="G129" s="496"/>
      <c r="H129" s="496"/>
      <c r="I129" s="496"/>
      <c r="J129" s="496"/>
      <c r="K129" s="496"/>
      <c r="L129" s="73"/>
      <c r="M129" s="73"/>
    </row>
    <row r="130" spans="2:13" ht="21" customHeight="1" outlineLevel="1">
      <c r="B130" s="73"/>
      <c r="C130" s="496"/>
      <c r="D130" s="496"/>
      <c r="E130" s="496"/>
      <c r="F130" s="496"/>
      <c r="G130" s="496"/>
      <c r="H130" s="496"/>
      <c r="I130" s="496"/>
      <c r="J130" s="496"/>
      <c r="K130" s="496"/>
      <c r="L130" s="73"/>
      <c r="M130" s="73"/>
    </row>
    <row r="131" spans="2:13" ht="21" customHeight="1" outlineLevel="1">
      <c r="B131" s="73"/>
      <c r="C131" s="496"/>
      <c r="D131" s="496"/>
      <c r="E131" s="496"/>
      <c r="F131" s="496"/>
      <c r="G131" s="496"/>
      <c r="H131" s="496"/>
      <c r="I131" s="496"/>
      <c r="J131" s="496"/>
      <c r="K131" s="496"/>
      <c r="L131" s="73"/>
      <c r="M131" s="73"/>
    </row>
    <row r="132" spans="2:13" ht="21" customHeight="1" outlineLevel="1">
      <c r="B132" s="73"/>
      <c r="C132" s="496"/>
      <c r="D132" s="496"/>
      <c r="E132" s="496"/>
      <c r="F132" s="496"/>
      <c r="G132" s="496"/>
      <c r="H132" s="496"/>
      <c r="I132" s="496"/>
      <c r="J132" s="496"/>
      <c r="K132" s="496"/>
      <c r="L132" s="73"/>
      <c r="M132" s="73"/>
    </row>
    <row r="133" spans="2:13" ht="21" customHeight="1" outlineLevel="1">
      <c r="B133" s="73"/>
      <c r="C133" s="496"/>
      <c r="D133" s="496"/>
      <c r="E133" s="496"/>
      <c r="F133" s="496"/>
      <c r="G133" s="496"/>
      <c r="H133" s="496"/>
      <c r="I133" s="496"/>
      <c r="J133" s="496"/>
      <c r="K133" s="496"/>
      <c r="L133" s="73"/>
      <c r="M133" s="73"/>
    </row>
    <row r="134" spans="2:13" ht="21" customHeight="1" outlineLevel="1">
      <c r="B134" s="73"/>
      <c r="C134" s="496"/>
      <c r="D134" s="496"/>
      <c r="E134" s="496"/>
      <c r="F134" s="496"/>
      <c r="G134" s="496"/>
      <c r="H134" s="496"/>
      <c r="I134" s="496"/>
      <c r="J134" s="496"/>
      <c r="K134" s="496"/>
      <c r="L134" s="73"/>
      <c r="M134" s="73"/>
    </row>
    <row r="135" spans="2:13" ht="21" customHeight="1" outlineLevel="1">
      <c r="B135" s="73"/>
      <c r="C135" s="496"/>
      <c r="D135" s="496"/>
      <c r="E135" s="496"/>
      <c r="F135" s="496"/>
      <c r="G135" s="496"/>
      <c r="H135" s="496"/>
      <c r="I135" s="496"/>
      <c r="J135" s="496"/>
      <c r="K135" s="496"/>
      <c r="L135" s="73"/>
      <c r="M135" s="73"/>
    </row>
    <row r="136" spans="2:13" ht="21" customHeight="1" outlineLevel="1">
      <c r="B136" s="73"/>
      <c r="C136" s="134"/>
      <c r="D136" s="73"/>
      <c r="E136" s="134"/>
      <c r="F136" s="73"/>
      <c r="G136" s="73"/>
      <c r="H136" s="73"/>
      <c r="I136" s="135"/>
      <c r="J136" s="136"/>
      <c r="K136" s="137"/>
      <c r="L136" s="73"/>
      <c r="M136" s="73"/>
    </row>
    <row r="137" spans="2:13" ht="21" customHeight="1" outlineLevel="1">
      <c r="B137" s="73"/>
      <c r="C137" s="133" t="s">
        <v>511</v>
      </c>
      <c r="D137" s="73"/>
      <c r="E137" s="134"/>
      <c r="F137" s="73"/>
      <c r="G137" s="73"/>
      <c r="H137" s="73"/>
      <c r="I137" s="135"/>
      <c r="J137" s="136"/>
      <c r="K137" s="137"/>
      <c r="L137" s="73"/>
      <c r="M137" s="73"/>
    </row>
    <row r="138" spans="2:13" ht="21" customHeight="1" outlineLevel="1">
      <c r="B138" s="73"/>
      <c r="C138" s="73"/>
      <c r="D138" s="73"/>
      <c r="E138" s="83"/>
      <c r="F138" s="73"/>
      <c r="G138" s="73"/>
      <c r="H138" s="73"/>
      <c r="I138" s="73"/>
      <c r="J138" s="73"/>
      <c r="K138" s="73"/>
      <c r="L138" s="73"/>
      <c r="M138" s="73"/>
    </row>
    <row r="139" spans="2:13" ht="21" customHeight="1" outlineLevel="1">
      <c r="B139" s="73"/>
      <c r="C139" s="496" t="s">
        <v>613</v>
      </c>
      <c r="D139" s="496"/>
      <c r="E139" s="496"/>
      <c r="F139" s="496"/>
      <c r="G139" s="496"/>
      <c r="H139" s="496"/>
      <c r="I139" s="496"/>
      <c r="J139" s="496"/>
      <c r="K139" s="496"/>
      <c r="L139" s="73"/>
      <c r="M139" s="73"/>
    </row>
    <row r="140" spans="2:13" ht="21" customHeight="1" outlineLevel="1">
      <c r="B140" s="73"/>
      <c r="C140" s="496"/>
      <c r="D140" s="496"/>
      <c r="E140" s="496"/>
      <c r="F140" s="496"/>
      <c r="G140" s="496"/>
      <c r="H140" s="496"/>
      <c r="I140" s="496"/>
      <c r="J140" s="496"/>
      <c r="K140" s="496"/>
      <c r="L140" s="73"/>
      <c r="M140" s="73"/>
    </row>
    <row r="141" spans="2:13" ht="21" customHeight="1" outlineLevel="1">
      <c r="B141" s="73"/>
      <c r="C141" s="496"/>
      <c r="D141" s="496"/>
      <c r="E141" s="496"/>
      <c r="F141" s="496"/>
      <c r="G141" s="496"/>
      <c r="H141" s="496"/>
      <c r="I141" s="496"/>
      <c r="J141" s="496"/>
      <c r="K141" s="496"/>
      <c r="L141" s="73"/>
      <c r="M141" s="73"/>
    </row>
    <row r="142" spans="2:13" ht="21" customHeight="1" outlineLevel="1">
      <c r="B142" s="73"/>
      <c r="C142" s="496"/>
      <c r="D142" s="496"/>
      <c r="E142" s="496"/>
      <c r="F142" s="496"/>
      <c r="G142" s="496"/>
      <c r="H142" s="496"/>
      <c r="I142" s="496"/>
      <c r="J142" s="496"/>
      <c r="K142" s="496"/>
      <c r="L142" s="73"/>
      <c r="M142" s="73"/>
    </row>
    <row r="143" spans="2:13" ht="21" customHeight="1" outlineLevel="1">
      <c r="B143" s="73"/>
      <c r="C143" s="496"/>
      <c r="D143" s="496"/>
      <c r="E143" s="496"/>
      <c r="F143" s="496"/>
      <c r="G143" s="496"/>
      <c r="H143" s="496"/>
      <c r="I143" s="496"/>
      <c r="J143" s="496"/>
      <c r="K143" s="496"/>
      <c r="L143" s="73"/>
      <c r="M143" s="73"/>
    </row>
    <row r="144" spans="2:13" ht="21" customHeight="1" outlineLevel="1">
      <c r="B144" s="73"/>
      <c r="C144" s="496"/>
      <c r="D144" s="496"/>
      <c r="E144" s="496"/>
      <c r="F144" s="496"/>
      <c r="G144" s="496"/>
      <c r="H144" s="496"/>
      <c r="I144" s="496"/>
      <c r="J144" s="496"/>
      <c r="K144" s="496"/>
      <c r="L144" s="73"/>
      <c r="M144" s="73"/>
    </row>
    <row r="145" spans="2:13" ht="21" customHeight="1" outlineLevel="1">
      <c r="B145" s="73"/>
      <c r="C145" s="496"/>
      <c r="D145" s="496"/>
      <c r="E145" s="496"/>
      <c r="F145" s="496"/>
      <c r="G145" s="496"/>
      <c r="H145" s="496"/>
      <c r="I145" s="496"/>
      <c r="J145" s="496"/>
      <c r="K145" s="496"/>
      <c r="L145" s="73"/>
      <c r="M145" s="73"/>
    </row>
    <row r="146" spans="2:13" ht="21" customHeight="1" outlineLevel="1">
      <c r="B146" s="73"/>
      <c r="C146" s="496"/>
      <c r="D146" s="496"/>
      <c r="E146" s="496"/>
      <c r="F146" s="496"/>
      <c r="G146" s="496"/>
      <c r="H146" s="496"/>
      <c r="I146" s="496"/>
      <c r="J146" s="496"/>
      <c r="K146" s="496"/>
      <c r="L146" s="73"/>
      <c r="M146" s="73"/>
    </row>
    <row r="147" spans="2:13" ht="21" customHeight="1" outlineLevel="1">
      <c r="B147" s="73"/>
      <c r="C147" s="496"/>
      <c r="D147" s="496"/>
      <c r="E147" s="496"/>
      <c r="F147" s="496"/>
      <c r="G147" s="496"/>
      <c r="H147" s="496"/>
      <c r="I147" s="496"/>
      <c r="J147" s="496"/>
      <c r="K147" s="496"/>
      <c r="L147" s="73"/>
      <c r="M147" s="73"/>
    </row>
    <row r="148" spans="2:13" ht="21" customHeight="1" outlineLevel="1">
      <c r="B148" s="73"/>
      <c r="C148" s="496"/>
      <c r="D148" s="496"/>
      <c r="E148" s="496"/>
      <c r="F148" s="496"/>
      <c r="G148" s="496"/>
      <c r="H148" s="496"/>
      <c r="I148" s="496"/>
      <c r="J148" s="496"/>
      <c r="K148" s="496"/>
      <c r="L148" s="73"/>
      <c r="M148" s="73"/>
    </row>
    <row r="149" spans="2:13" ht="21" customHeight="1" outlineLevel="1">
      <c r="B149" s="73"/>
      <c r="C149" s="496"/>
      <c r="D149" s="496"/>
      <c r="E149" s="496"/>
      <c r="F149" s="496"/>
      <c r="G149" s="496"/>
      <c r="H149" s="496"/>
      <c r="I149" s="496"/>
      <c r="J149" s="496"/>
      <c r="K149" s="496"/>
      <c r="L149" s="73"/>
      <c r="M149" s="73"/>
    </row>
    <row r="150" spans="2:13" ht="21" customHeight="1" outlineLevel="1">
      <c r="B150" s="73"/>
      <c r="C150" s="496"/>
      <c r="D150" s="496"/>
      <c r="E150" s="496"/>
      <c r="F150" s="496"/>
      <c r="G150" s="496"/>
      <c r="H150" s="496"/>
      <c r="I150" s="496"/>
      <c r="J150" s="496"/>
      <c r="K150" s="496"/>
      <c r="L150" s="73"/>
      <c r="M150" s="73"/>
    </row>
    <row r="151" spans="2:13" ht="21" customHeight="1" outlineLevel="1">
      <c r="B151" s="73"/>
      <c r="C151" s="496"/>
      <c r="D151" s="496"/>
      <c r="E151" s="496"/>
      <c r="F151" s="496"/>
      <c r="G151" s="496"/>
      <c r="H151" s="496"/>
      <c r="I151" s="496"/>
      <c r="J151" s="496"/>
      <c r="K151" s="496"/>
      <c r="L151" s="73"/>
      <c r="M151" s="73"/>
    </row>
    <row r="152" spans="2:13" ht="21" customHeight="1" outlineLevel="1">
      <c r="B152" s="73"/>
      <c r="C152" s="496"/>
      <c r="D152" s="496"/>
      <c r="E152" s="496"/>
      <c r="F152" s="496"/>
      <c r="G152" s="496"/>
      <c r="H152" s="496"/>
      <c r="I152" s="496"/>
      <c r="J152" s="496"/>
      <c r="K152" s="496"/>
      <c r="L152" s="73"/>
      <c r="M152" s="73"/>
    </row>
    <row r="153" spans="2:13" ht="21" customHeight="1" outlineLevel="1">
      <c r="B153" s="73"/>
      <c r="C153" s="496"/>
      <c r="D153" s="496"/>
      <c r="E153" s="496"/>
      <c r="F153" s="496"/>
      <c r="G153" s="496"/>
      <c r="H153" s="496"/>
      <c r="I153" s="496"/>
      <c r="J153" s="496"/>
      <c r="K153" s="496"/>
      <c r="L153" s="73"/>
      <c r="M153" s="73"/>
    </row>
    <row r="154" spans="2:13" ht="21" customHeight="1" outlineLevel="1">
      <c r="B154" s="73"/>
      <c r="C154" s="496"/>
      <c r="D154" s="496"/>
      <c r="E154" s="496"/>
      <c r="F154" s="496"/>
      <c r="G154" s="496"/>
      <c r="H154" s="496"/>
      <c r="I154" s="496"/>
      <c r="J154" s="496"/>
      <c r="K154" s="496"/>
      <c r="L154" s="73"/>
      <c r="M154" s="73"/>
    </row>
    <row r="155" spans="2:13" ht="21" customHeight="1" outlineLevel="1">
      <c r="B155" s="73"/>
      <c r="C155" s="496"/>
      <c r="D155" s="496"/>
      <c r="E155" s="496"/>
      <c r="F155" s="496"/>
      <c r="G155" s="496"/>
      <c r="H155" s="496"/>
      <c r="I155" s="496"/>
      <c r="J155" s="496"/>
      <c r="K155" s="496"/>
      <c r="L155" s="73"/>
      <c r="M155" s="73"/>
    </row>
    <row r="156" spans="2:13" ht="21" customHeight="1" outlineLevel="1">
      <c r="B156" s="73"/>
      <c r="C156" s="496"/>
      <c r="D156" s="496"/>
      <c r="E156" s="496"/>
      <c r="F156" s="496"/>
      <c r="G156" s="496"/>
      <c r="H156" s="496"/>
      <c r="I156" s="496"/>
      <c r="J156" s="496"/>
      <c r="K156" s="496"/>
      <c r="L156" s="73"/>
      <c r="M156" s="73"/>
    </row>
    <row r="157" spans="2:13" ht="21" customHeight="1" outlineLevel="1">
      <c r="B157" s="73"/>
      <c r="C157" s="134"/>
      <c r="D157" s="73"/>
      <c r="E157" s="134"/>
      <c r="F157" s="73"/>
      <c r="G157" s="73"/>
      <c r="H157" s="73"/>
      <c r="I157" s="135"/>
      <c r="J157" s="136"/>
      <c r="K157" s="137"/>
      <c r="L157" s="73"/>
      <c r="M157" s="73"/>
    </row>
    <row r="158" spans="2:13" ht="20.25" customHeight="1">
      <c r="B158" s="73"/>
      <c r="C158" s="134"/>
      <c r="D158" s="73"/>
      <c r="E158" s="134"/>
      <c r="F158" s="73"/>
      <c r="G158" s="73"/>
      <c r="H158" s="73"/>
      <c r="I158" s="135"/>
      <c r="J158" s="136"/>
      <c r="K158" s="137"/>
      <c r="L158" s="73"/>
      <c r="M158" s="73"/>
    </row>
    <row r="159" spans="2:13" ht="24" customHeight="1">
      <c r="B159" s="73"/>
      <c r="C159" s="84" t="s">
        <v>169</v>
      </c>
      <c r="D159" s="81"/>
      <c r="E159" s="84" t="s">
        <v>614</v>
      </c>
      <c r="F159" s="73"/>
      <c r="G159" s="85" t="s">
        <v>430</v>
      </c>
      <c r="H159" s="73"/>
      <c r="J159" s="73"/>
      <c r="K159" s="73"/>
      <c r="L159" s="73"/>
      <c r="M159" s="73"/>
    </row>
    <row r="160" spans="2:13" ht="21" customHeight="1" outlineLevel="1">
      <c r="B160" s="73"/>
      <c r="C160" s="83"/>
      <c r="D160" s="73"/>
      <c r="E160" s="83"/>
      <c r="F160" s="73"/>
      <c r="G160" s="73"/>
      <c r="H160" s="73"/>
      <c r="I160" s="73"/>
      <c r="J160" s="73"/>
      <c r="K160" s="73"/>
      <c r="L160" s="73"/>
      <c r="M160" s="73"/>
    </row>
    <row r="161" spans="2:13" ht="21.75" customHeight="1" outlineLevel="1">
      <c r="B161" s="73"/>
      <c r="C161" s="86" t="s">
        <v>431</v>
      </c>
      <c r="D161" s="73"/>
      <c r="E161" s="87"/>
      <c r="F161" s="73"/>
      <c r="G161" s="73"/>
      <c r="H161" s="73"/>
      <c r="I161" s="73"/>
      <c r="J161" s="73"/>
      <c r="K161" s="73"/>
      <c r="L161" s="73"/>
      <c r="M161" s="73"/>
    </row>
    <row r="162" spans="2:13" ht="21" customHeight="1" outlineLevel="1">
      <c r="B162" s="73"/>
      <c r="C162" s="88"/>
      <c r="D162" s="73"/>
      <c r="E162" s="87"/>
      <c r="F162" s="73"/>
      <c r="G162" s="73"/>
      <c r="H162" s="73"/>
      <c r="I162" s="73"/>
      <c r="J162" s="73"/>
      <c r="K162" s="73"/>
      <c r="L162" s="73"/>
      <c r="M162" s="73"/>
    </row>
    <row r="163" spans="2:13" ht="21" customHeight="1" outlineLevel="1">
      <c r="B163" s="73"/>
      <c r="C163" s="89"/>
      <c r="D163" s="73"/>
      <c r="E163" s="89"/>
      <c r="F163" s="73"/>
      <c r="G163" s="73"/>
      <c r="H163" s="73"/>
      <c r="I163" s="73"/>
      <c r="J163" s="73"/>
      <c r="K163" s="73"/>
      <c r="L163" s="73"/>
      <c r="M163" s="73"/>
    </row>
    <row r="164" spans="2:13" outlineLevel="1">
      <c r="B164" s="73"/>
      <c r="C164" s="90" t="s">
        <v>36</v>
      </c>
      <c r="D164" s="89"/>
      <c r="E164" s="90" t="s">
        <v>432</v>
      </c>
      <c r="F164" s="89"/>
      <c r="G164" s="91" t="s">
        <v>433</v>
      </c>
      <c r="H164" s="73"/>
      <c r="I164" s="90" t="s">
        <v>434</v>
      </c>
      <c r="J164" s="73"/>
      <c r="K164" s="73"/>
      <c r="L164" s="89"/>
      <c r="M164" s="73"/>
    </row>
    <row r="165" spans="2:13" ht="36.75" customHeight="1" outlineLevel="1">
      <c r="B165" s="73"/>
      <c r="C165" s="92" t="s">
        <v>607</v>
      </c>
      <c r="D165" s="73"/>
      <c r="E165" s="93" t="s">
        <v>608</v>
      </c>
      <c r="F165" s="73"/>
      <c r="G165" s="94" t="s">
        <v>615</v>
      </c>
      <c r="H165" s="73"/>
      <c r="I165" s="92" t="s">
        <v>438</v>
      </c>
      <c r="J165" s="73"/>
      <c r="K165" s="73"/>
      <c r="L165" s="73"/>
      <c r="M165" s="73"/>
    </row>
    <row r="166" spans="2:13" ht="21" customHeight="1" outlineLevel="1">
      <c r="B166" s="73"/>
      <c r="C166" s="89"/>
      <c r="D166" s="73"/>
      <c r="E166" s="73"/>
      <c r="F166" s="73"/>
      <c r="G166" s="73"/>
      <c r="H166" s="73"/>
      <c r="I166" s="73"/>
      <c r="J166" s="73"/>
      <c r="K166" s="73"/>
      <c r="L166" s="73"/>
      <c r="M166" s="73"/>
    </row>
    <row r="167" spans="2:13" ht="36" outlineLevel="1">
      <c r="B167" s="73"/>
      <c r="C167" s="95" t="s">
        <v>439</v>
      </c>
      <c r="D167" s="89"/>
      <c r="E167" s="95" t="s">
        <v>440</v>
      </c>
      <c r="F167" s="89"/>
      <c r="G167" s="95" t="s">
        <v>441</v>
      </c>
      <c r="H167" s="73"/>
      <c r="I167" s="95" t="s">
        <v>442</v>
      </c>
      <c r="J167" s="89"/>
      <c r="K167" s="73"/>
      <c r="L167" s="73"/>
      <c r="M167" s="73"/>
    </row>
    <row r="168" spans="2:13" ht="36.75" customHeight="1" outlineLevel="1">
      <c r="B168" s="73"/>
      <c r="C168" s="94" t="s">
        <v>616</v>
      </c>
      <c r="D168" s="89"/>
      <c r="E168" s="94"/>
      <c r="F168" s="89"/>
      <c r="G168" s="94"/>
      <c r="H168" s="73"/>
      <c r="I168" s="150"/>
      <c r="J168" s="89"/>
      <c r="K168" s="73"/>
      <c r="L168" s="73"/>
      <c r="M168" s="73"/>
    </row>
    <row r="169" spans="2:13" ht="21" customHeight="1" outlineLevel="1">
      <c r="B169" s="73"/>
      <c r="C169" s="89"/>
      <c r="D169" s="89"/>
      <c r="E169" s="89"/>
      <c r="F169" s="89"/>
      <c r="G169" s="73"/>
      <c r="H169" s="73"/>
      <c r="I169" s="73"/>
      <c r="J169" s="89"/>
      <c r="K169" s="73"/>
      <c r="L169" s="73"/>
      <c r="M169" s="73"/>
    </row>
    <row r="170" spans="2:13" ht="21.75" customHeight="1" outlineLevel="1">
      <c r="B170" s="73"/>
      <c r="C170" s="86" t="s">
        <v>445</v>
      </c>
      <c r="D170" s="73"/>
      <c r="E170" s="98"/>
      <c r="F170" s="99"/>
      <c r="G170" s="99"/>
      <c r="H170" s="99"/>
      <c r="I170" s="99"/>
      <c r="J170" s="99"/>
      <c r="K170" s="99"/>
      <c r="L170" s="73"/>
      <c r="M170" s="73"/>
    </row>
    <row r="171" spans="2:13" ht="21" customHeight="1" outlineLevel="1">
      <c r="B171" s="73"/>
      <c r="C171" s="73"/>
      <c r="D171" s="73"/>
      <c r="E171" s="100"/>
      <c r="F171" s="101"/>
      <c r="G171" s="100"/>
      <c r="H171" s="101"/>
      <c r="I171" s="100"/>
      <c r="J171" s="102"/>
      <c r="K171" s="100"/>
      <c r="L171" s="73"/>
      <c r="M171" s="73"/>
    </row>
    <row r="172" spans="2:13" ht="21" customHeight="1" outlineLevel="1">
      <c r="B172" s="73"/>
      <c r="C172" s="73"/>
      <c r="D172" s="73"/>
      <c r="E172" s="100">
        <v>2024</v>
      </c>
      <c r="F172" s="101"/>
      <c r="G172" s="100">
        <v>2025</v>
      </c>
      <c r="H172" s="101"/>
      <c r="I172" s="100">
        <v>2026</v>
      </c>
      <c r="J172" s="102"/>
      <c r="K172" s="100" t="s">
        <v>446</v>
      </c>
      <c r="L172" s="73"/>
      <c r="M172" s="73"/>
    </row>
    <row r="173" spans="2:13" outlineLevel="1">
      <c r="B173" s="73"/>
      <c r="C173" s="95" t="s">
        <v>447</v>
      </c>
      <c r="D173" s="103"/>
      <c r="E173" s="104">
        <f>E174+E175</f>
        <v>6</v>
      </c>
      <c r="F173" s="103"/>
      <c r="G173" s="104">
        <f>G174+G175</f>
        <v>6</v>
      </c>
      <c r="H173" s="73"/>
      <c r="I173" s="104">
        <f>I174+I175</f>
        <v>6</v>
      </c>
      <c r="J173" s="103"/>
      <c r="K173" s="104">
        <f>K174+K175</f>
        <v>18</v>
      </c>
      <c r="L173" s="103"/>
      <c r="M173" s="73"/>
    </row>
    <row r="174" spans="2:13" ht="21" customHeight="1" outlineLevel="1">
      <c r="B174" s="73"/>
      <c r="C174" s="90" t="s">
        <v>448</v>
      </c>
      <c r="D174" s="103"/>
      <c r="E174" s="105">
        <v>6</v>
      </c>
      <c r="F174" s="106"/>
      <c r="G174" s="105">
        <v>6</v>
      </c>
      <c r="H174" s="73"/>
      <c r="I174" s="105">
        <v>6</v>
      </c>
      <c r="J174" s="103"/>
      <c r="K174" s="107">
        <f>E174+G174+I174</f>
        <v>18</v>
      </c>
      <c r="L174" s="103"/>
      <c r="M174" s="73"/>
    </row>
    <row r="175" spans="2:13" ht="21.75" customHeight="1" outlineLevel="1">
      <c r="B175" s="73"/>
      <c r="C175" s="90" t="s">
        <v>449</v>
      </c>
      <c r="D175" s="103"/>
      <c r="E175" s="105">
        <v>0</v>
      </c>
      <c r="F175" s="106"/>
      <c r="G175" s="105">
        <v>0</v>
      </c>
      <c r="H175" s="73"/>
      <c r="I175" s="105">
        <v>0</v>
      </c>
      <c r="J175" s="103"/>
      <c r="K175" s="107">
        <f>E175+G175+I175</f>
        <v>0</v>
      </c>
      <c r="L175" s="103"/>
      <c r="M175" s="73"/>
    </row>
    <row r="176" spans="2:13" outlineLevel="1">
      <c r="B176" s="73"/>
      <c r="C176" s="95" t="s">
        <v>450</v>
      </c>
      <c r="D176" s="103"/>
      <c r="E176" s="104">
        <f>E177+E178</f>
        <v>0</v>
      </c>
      <c r="F176" s="103"/>
      <c r="G176" s="104">
        <f>G177+G178</f>
        <v>0</v>
      </c>
      <c r="H176" s="73"/>
      <c r="I176" s="104">
        <f>I177+I178</f>
        <v>0</v>
      </c>
      <c r="J176" s="103"/>
      <c r="K176" s="104">
        <f>K177+K178</f>
        <v>0</v>
      </c>
      <c r="L176" s="103"/>
      <c r="M176" s="73"/>
    </row>
    <row r="177" spans="2:13" ht="21" customHeight="1" outlineLevel="1">
      <c r="B177" s="73"/>
      <c r="C177" s="90" t="s">
        <v>451</v>
      </c>
      <c r="D177" s="103"/>
      <c r="E177" s="105">
        <v>0</v>
      </c>
      <c r="F177" s="106"/>
      <c r="G177" s="105">
        <v>0</v>
      </c>
      <c r="H177" s="73"/>
      <c r="I177" s="105">
        <v>0</v>
      </c>
      <c r="J177" s="103"/>
      <c r="K177" s="107">
        <f>E177+G177+I177</f>
        <v>0</v>
      </c>
      <c r="L177" s="103"/>
      <c r="M177" s="73"/>
    </row>
    <row r="178" spans="2:13" ht="21" customHeight="1" outlineLevel="1">
      <c r="B178" s="73"/>
      <c r="C178" s="90" t="s">
        <v>452</v>
      </c>
      <c r="D178" s="103"/>
      <c r="E178" s="105">
        <v>0</v>
      </c>
      <c r="F178" s="106"/>
      <c r="G178" s="105">
        <v>0</v>
      </c>
      <c r="H178" s="73"/>
      <c r="I178" s="105">
        <v>0</v>
      </c>
      <c r="J178" s="103"/>
      <c r="K178" s="107">
        <f>E178+G178+I178</f>
        <v>0</v>
      </c>
      <c r="L178" s="103"/>
      <c r="M178" s="73"/>
    </row>
    <row r="179" spans="2:13" ht="21" customHeight="1" outlineLevel="1">
      <c r="B179" s="73"/>
      <c r="C179" s="95" t="s">
        <v>453</v>
      </c>
      <c r="D179" s="103"/>
      <c r="E179" s="104">
        <f>E180+E181</f>
        <v>0</v>
      </c>
      <c r="F179" s="103"/>
      <c r="G179" s="104">
        <f>G180+G181</f>
        <v>0</v>
      </c>
      <c r="H179" s="73"/>
      <c r="I179" s="104">
        <f>I180+I181</f>
        <v>0</v>
      </c>
      <c r="J179" s="103"/>
      <c r="K179" s="104">
        <f>K180+K181</f>
        <v>0</v>
      </c>
      <c r="L179" s="103"/>
      <c r="M179" s="73"/>
    </row>
    <row r="180" spans="2:13" ht="21" customHeight="1" outlineLevel="1">
      <c r="B180" s="73"/>
      <c r="C180" s="90" t="s">
        <v>454</v>
      </c>
      <c r="D180" s="103"/>
      <c r="E180" s="105">
        <v>0</v>
      </c>
      <c r="F180" s="106"/>
      <c r="G180" s="105">
        <v>0</v>
      </c>
      <c r="H180" s="73"/>
      <c r="I180" s="105">
        <v>0</v>
      </c>
      <c r="J180" s="103"/>
      <c r="K180" s="107">
        <f>E180+G180+I180</f>
        <v>0</v>
      </c>
      <c r="L180" s="103"/>
      <c r="M180" s="73"/>
    </row>
    <row r="181" spans="2:13" ht="21" customHeight="1" outlineLevel="1">
      <c r="B181" s="73"/>
      <c r="C181" s="90" t="s">
        <v>455</v>
      </c>
      <c r="D181" s="103"/>
      <c r="E181" s="105">
        <v>0</v>
      </c>
      <c r="F181" s="106"/>
      <c r="G181" s="105">
        <v>0</v>
      </c>
      <c r="H181" s="73"/>
      <c r="I181" s="105">
        <v>0</v>
      </c>
      <c r="J181" s="103"/>
      <c r="K181" s="107">
        <f>E181+G181+I181</f>
        <v>0</v>
      </c>
      <c r="L181" s="103"/>
      <c r="M181" s="73"/>
    </row>
    <row r="182" spans="2:13" ht="21" customHeight="1" outlineLevel="1">
      <c r="B182" s="73"/>
      <c r="C182" s="95" t="s">
        <v>456</v>
      </c>
      <c r="D182" s="103"/>
      <c r="E182" s="104">
        <f>E183+E184</f>
        <v>0</v>
      </c>
      <c r="F182" s="103"/>
      <c r="G182" s="104">
        <f>G183+G184</f>
        <v>0</v>
      </c>
      <c r="H182" s="73"/>
      <c r="I182" s="104">
        <f>I183+I184</f>
        <v>0</v>
      </c>
      <c r="J182" s="103"/>
      <c r="K182" s="104">
        <f>K183+K184</f>
        <v>0</v>
      </c>
      <c r="L182" s="103"/>
      <c r="M182" s="73"/>
    </row>
    <row r="183" spans="2:13" ht="21" customHeight="1" outlineLevel="1">
      <c r="B183" s="73"/>
      <c r="C183" s="90" t="s">
        <v>457</v>
      </c>
      <c r="D183" s="103"/>
      <c r="E183" s="105">
        <v>0</v>
      </c>
      <c r="F183" s="106"/>
      <c r="G183" s="105">
        <v>0</v>
      </c>
      <c r="H183" s="73"/>
      <c r="I183" s="105">
        <v>0</v>
      </c>
      <c r="J183" s="103"/>
      <c r="K183" s="107">
        <f>E183+G183+I183</f>
        <v>0</v>
      </c>
      <c r="L183" s="103"/>
      <c r="M183" s="73"/>
    </row>
    <row r="184" spans="2:13" ht="21" customHeight="1" outlineLevel="1">
      <c r="B184" s="73"/>
      <c r="C184" s="90" t="s">
        <v>458</v>
      </c>
      <c r="D184" s="103"/>
      <c r="E184" s="105">
        <v>0</v>
      </c>
      <c r="F184" s="106"/>
      <c r="G184" s="105">
        <v>0</v>
      </c>
      <c r="H184" s="73"/>
      <c r="I184" s="105">
        <v>0</v>
      </c>
      <c r="J184" s="103"/>
      <c r="K184" s="107">
        <f>E184+G184+I184</f>
        <v>0</v>
      </c>
      <c r="L184" s="103"/>
      <c r="M184" s="73"/>
    </row>
    <row r="185" spans="2:13" ht="21" customHeight="1" outlineLevel="1">
      <c r="B185" s="73"/>
      <c r="C185" s="90" t="s">
        <v>459</v>
      </c>
      <c r="D185" s="103"/>
      <c r="E185" s="108">
        <f>E173+E176+E179+E182</f>
        <v>6</v>
      </c>
      <c r="F185" s="103"/>
      <c r="G185" s="108">
        <f>G173+G176+G179+G182</f>
        <v>6</v>
      </c>
      <c r="H185" s="73"/>
      <c r="I185" s="108">
        <f>I173+I176+I179+I182</f>
        <v>6</v>
      </c>
      <c r="J185" s="103"/>
      <c r="K185" s="108">
        <f>E185+G185+I185</f>
        <v>18</v>
      </c>
      <c r="L185" s="103"/>
      <c r="M185" s="73"/>
    </row>
    <row r="186" spans="2:13" ht="21" customHeight="1" outlineLevel="1">
      <c r="B186" s="73"/>
      <c r="C186" s="109"/>
      <c r="D186" s="103"/>
      <c r="E186" s="109"/>
      <c r="F186" s="109"/>
      <c r="G186" s="109"/>
      <c r="H186" s="109"/>
      <c r="I186" s="109"/>
      <c r="J186" s="109"/>
      <c r="K186" s="109"/>
      <c r="L186" s="103"/>
      <c r="M186" s="73"/>
    </row>
    <row r="187" spans="2:13" ht="21" customHeight="1" outlineLevel="1">
      <c r="B187" s="73"/>
      <c r="C187" s="103"/>
      <c r="D187" s="89"/>
      <c r="E187" s="103"/>
      <c r="F187" s="89"/>
      <c r="G187" s="73"/>
      <c r="H187" s="73"/>
      <c r="I187" s="73"/>
      <c r="J187" s="89"/>
      <c r="K187" s="73"/>
      <c r="L187" s="89"/>
      <c r="M187" s="73"/>
    </row>
    <row r="188" spans="2:13" ht="21" customHeight="1" outlineLevel="1">
      <c r="B188" s="73"/>
      <c r="C188" s="86" t="s">
        <v>460</v>
      </c>
      <c r="D188" s="73"/>
      <c r="E188" s="99"/>
      <c r="F188" s="99"/>
      <c r="G188" s="99"/>
      <c r="H188" s="99"/>
      <c r="I188" s="99"/>
      <c r="J188" s="99"/>
      <c r="K188" s="99"/>
      <c r="L188" s="89"/>
      <c r="M188" s="73"/>
    </row>
    <row r="189" spans="2:13" ht="21" customHeight="1" outlineLevel="1">
      <c r="B189" s="73"/>
      <c r="C189" s="73"/>
      <c r="D189" s="73"/>
      <c r="E189" s="100"/>
      <c r="F189" s="101"/>
      <c r="G189" s="100"/>
      <c r="H189" s="101"/>
      <c r="I189" s="100"/>
      <c r="J189" s="102"/>
      <c r="K189" s="100"/>
      <c r="L189" s="89"/>
      <c r="M189" s="73"/>
    </row>
    <row r="190" spans="2:13" ht="21" customHeight="1" outlineLevel="1">
      <c r="B190" s="73"/>
      <c r="C190" s="73"/>
      <c r="D190" s="73"/>
      <c r="E190" s="100">
        <v>2024</v>
      </c>
      <c r="F190" s="101"/>
      <c r="G190" s="100">
        <v>2025</v>
      </c>
      <c r="H190" s="101"/>
      <c r="I190" s="100">
        <v>2026</v>
      </c>
      <c r="J190" s="102"/>
      <c r="K190" s="100" t="s">
        <v>407</v>
      </c>
      <c r="L190" s="89"/>
      <c r="M190" s="73"/>
    </row>
    <row r="191" spans="2:13" ht="21" customHeight="1" outlineLevel="1">
      <c r="B191" s="73"/>
      <c r="C191" s="95" t="s">
        <v>461</v>
      </c>
      <c r="D191" s="103"/>
      <c r="E191" s="110">
        <v>0</v>
      </c>
      <c r="F191" s="111"/>
      <c r="G191" s="110">
        <v>0</v>
      </c>
      <c r="H191" s="112"/>
      <c r="I191" s="110">
        <v>0</v>
      </c>
      <c r="J191" s="111"/>
      <c r="K191" s="113">
        <f t="shared" ref="K191:K209" si="2">E191+G191+I191</f>
        <v>0</v>
      </c>
      <c r="L191" s="89"/>
      <c r="M191" s="73"/>
    </row>
    <row r="192" spans="2:13" ht="21" customHeight="1" outlineLevel="1">
      <c r="B192" s="73"/>
      <c r="C192" s="90" t="s">
        <v>462</v>
      </c>
      <c r="D192" s="103"/>
      <c r="E192" s="110">
        <v>0</v>
      </c>
      <c r="F192" s="114"/>
      <c r="G192" s="110">
        <v>0</v>
      </c>
      <c r="H192" s="112"/>
      <c r="I192" s="110">
        <v>0</v>
      </c>
      <c r="J192" s="111"/>
      <c r="K192" s="113">
        <f t="shared" si="2"/>
        <v>0</v>
      </c>
      <c r="L192" s="89"/>
      <c r="M192" s="73"/>
    </row>
    <row r="193" spans="2:13" ht="21" customHeight="1" outlineLevel="1">
      <c r="B193" s="73"/>
      <c r="C193" s="90" t="s">
        <v>463</v>
      </c>
      <c r="D193" s="103"/>
      <c r="E193" s="110">
        <v>0</v>
      </c>
      <c r="F193" s="111"/>
      <c r="G193" s="110">
        <v>0</v>
      </c>
      <c r="H193" s="112"/>
      <c r="I193" s="110">
        <v>0</v>
      </c>
      <c r="J193" s="111"/>
      <c r="K193" s="113">
        <f t="shared" si="2"/>
        <v>0</v>
      </c>
      <c r="L193" s="89"/>
      <c r="M193" s="73"/>
    </row>
    <row r="194" spans="2:13" ht="21.75" customHeight="1" outlineLevel="1">
      <c r="B194" s="73"/>
      <c r="C194" s="90" t="s">
        <v>464</v>
      </c>
      <c r="D194" s="103"/>
      <c r="E194" s="110">
        <v>0</v>
      </c>
      <c r="F194" s="114"/>
      <c r="G194" s="110">
        <v>0</v>
      </c>
      <c r="H194" s="112"/>
      <c r="I194" s="110">
        <v>0</v>
      </c>
      <c r="J194" s="111"/>
      <c r="K194" s="113">
        <f t="shared" si="2"/>
        <v>0</v>
      </c>
      <c r="L194" s="73"/>
      <c r="M194" s="73"/>
    </row>
    <row r="195" spans="2:13" ht="21.75" customHeight="1" outlineLevel="1">
      <c r="B195" s="73"/>
      <c r="C195" s="90" t="s">
        <v>465</v>
      </c>
      <c r="D195" s="103"/>
      <c r="E195" s="110">
        <v>0</v>
      </c>
      <c r="F195" s="114"/>
      <c r="G195" s="110">
        <v>0</v>
      </c>
      <c r="H195" s="112"/>
      <c r="I195" s="110">
        <v>0</v>
      </c>
      <c r="J195" s="111"/>
      <c r="K195" s="113">
        <f t="shared" si="2"/>
        <v>0</v>
      </c>
      <c r="L195" s="73"/>
      <c r="M195" s="73"/>
    </row>
    <row r="196" spans="2:13" ht="21" customHeight="1" outlineLevel="1">
      <c r="B196" s="73"/>
      <c r="C196" s="90" t="s">
        <v>466</v>
      </c>
      <c r="D196" s="103"/>
      <c r="E196" s="110">
        <v>0</v>
      </c>
      <c r="F196" s="111"/>
      <c r="G196" s="110">
        <v>0</v>
      </c>
      <c r="H196" s="112"/>
      <c r="I196" s="110">
        <v>0</v>
      </c>
      <c r="J196" s="111"/>
      <c r="K196" s="113">
        <f t="shared" si="2"/>
        <v>0</v>
      </c>
      <c r="L196" s="73"/>
      <c r="M196" s="73"/>
    </row>
    <row r="197" spans="2:13" ht="21.75" customHeight="1" outlineLevel="1">
      <c r="B197" s="73"/>
      <c r="C197" s="90" t="s">
        <v>467</v>
      </c>
      <c r="D197" s="103"/>
      <c r="E197" s="110">
        <v>0</v>
      </c>
      <c r="F197" s="114"/>
      <c r="G197" s="110">
        <v>0</v>
      </c>
      <c r="H197" s="112"/>
      <c r="I197" s="110">
        <v>0</v>
      </c>
      <c r="J197" s="111"/>
      <c r="K197" s="113">
        <f t="shared" si="2"/>
        <v>0</v>
      </c>
      <c r="L197" s="73"/>
      <c r="M197" s="73"/>
    </row>
    <row r="198" spans="2:13" ht="21.75" customHeight="1" outlineLevel="1">
      <c r="B198" s="73"/>
      <c r="C198" s="90" t="s">
        <v>468</v>
      </c>
      <c r="D198" s="103"/>
      <c r="E198" s="110">
        <v>0</v>
      </c>
      <c r="F198" s="114"/>
      <c r="G198" s="110">
        <v>0</v>
      </c>
      <c r="H198" s="112"/>
      <c r="I198" s="110">
        <v>0</v>
      </c>
      <c r="J198" s="111"/>
      <c r="K198" s="113">
        <f t="shared" si="2"/>
        <v>0</v>
      </c>
      <c r="L198" s="73"/>
      <c r="M198" s="73"/>
    </row>
    <row r="199" spans="2:13" ht="21.75" customHeight="1" outlineLevel="1">
      <c r="B199" s="73"/>
      <c r="C199" s="90" t="s">
        <v>469</v>
      </c>
      <c r="D199" s="103"/>
      <c r="E199" s="110">
        <v>0</v>
      </c>
      <c r="F199" s="114"/>
      <c r="G199" s="110">
        <v>0</v>
      </c>
      <c r="H199" s="112"/>
      <c r="I199" s="110">
        <v>0</v>
      </c>
      <c r="J199" s="111"/>
      <c r="K199" s="113">
        <f t="shared" si="2"/>
        <v>0</v>
      </c>
      <c r="L199" s="73"/>
      <c r="M199" s="73"/>
    </row>
    <row r="200" spans="2:13" ht="21" customHeight="1" outlineLevel="1">
      <c r="B200" s="73"/>
      <c r="C200" s="115" t="s">
        <v>470</v>
      </c>
      <c r="D200" s="103"/>
      <c r="E200" s="110">
        <v>0</v>
      </c>
      <c r="F200" s="114"/>
      <c r="G200" s="110">
        <v>0</v>
      </c>
      <c r="H200" s="112"/>
      <c r="I200" s="110">
        <v>0</v>
      </c>
      <c r="J200" s="111"/>
      <c r="K200" s="113">
        <f t="shared" si="2"/>
        <v>0</v>
      </c>
      <c r="L200" s="116"/>
      <c r="M200" s="73"/>
    </row>
    <row r="201" spans="2:13" ht="21" customHeight="1" outlineLevel="1">
      <c r="B201" s="73"/>
      <c r="C201" s="115" t="s">
        <v>471</v>
      </c>
      <c r="D201" s="103"/>
      <c r="E201" s="110">
        <v>0</v>
      </c>
      <c r="F201" s="114"/>
      <c r="G201" s="110">
        <v>0</v>
      </c>
      <c r="H201" s="112"/>
      <c r="I201" s="110">
        <v>0</v>
      </c>
      <c r="J201" s="111"/>
      <c r="K201" s="113">
        <f t="shared" si="2"/>
        <v>0</v>
      </c>
      <c r="L201" s="116"/>
      <c r="M201" s="73"/>
    </row>
    <row r="202" spans="2:13" ht="21" customHeight="1" outlineLevel="1">
      <c r="B202" s="73"/>
      <c r="C202" s="115" t="s">
        <v>472</v>
      </c>
      <c r="D202" s="103"/>
      <c r="E202" s="110">
        <v>0</v>
      </c>
      <c r="F202" s="114"/>
      <c r="G202" s="110">
        <v>0</v>
      </c>
      <c r="H202" s="112"/>
      <c r="I202" s="110">
        <v>0</v>
      </c>
      <c r="J202" s="111"/>
      <c r="K202" s="113">
        <f t="shared" si="2"/>
        <v>0</v>
      </c>
      <c r="L202" s="116"/>
      <c r="M202" s="73"/>
    </row>
    <row r="203" spans="2:13" ht="21" customHeight="1" outlineLevel="1">
      <c r="B203" s="73"/>
      <c r="C203" s="115" t="s">
        <v>473</v>
      </c>
      <c r="D203" s="103"/>
      <c r="E203" s="110">
        <v>0</v>
      </c>
      <c r="F203" s="114"/>
      <c r="G203" s="110">
        <v>0</v>
      </c>
      <c r="H203" s="112"/>
      <c r="I203" s="110">
        <v>0</v>
      </c>
      <c r="J203" s="111"/>
      <c r="K203" s="113">
        <f t="shared" si="2"/>
        <v>0</v>
      </c>
      <c r="L203" s="116"/>
      <c r="M203" s="73"/>
    </row>
    <row r="204" spans="2:13" ht="21" customHeight="1" outlineLevel="1">
      <c r="B204" s="73"/>
      <c r="C204" s="115" t="s">
        <v>474</v>
      </c>
      <c r="D204" s="103"/>
      <c r="E204" s="110">
        <v>0</v>
      </c>
      <c r="F204" s="114"/>
      <c r="G204" s="110">
        <v>0</v>
      </c>
      <c r="H204" s="112"/>
      <c r="I204" s="110">
        <v>0</v>
      </c>
      <c r="J204" s="111"/>
      <c r="K204" s="113">
        <f t="shared" si="2"/>
        <v>0</v>
      </c>
      <c r="L204" s="116"/>
      <c r="M204" s="73"/>
    </row>
    <row r="205" spans="2:13" ht="21" customHeight="1" outlineLevel="1">
      <c r="B205" s="73"/>
      <c r="C205" s="115" t="s">
        <v>475</v>
      </c>
      <c r="D205" s="103"/>
      <c r="E205" s="110">
        <v>0</v>
      </c>
      <c r="F205" s="114"/>
      <c r="G205" s="110">
        <v>0</v>
      </c>
      <c r="H205" s="112"/>
      <c r="I205" s="110">
        <v>0</v>
      </c>
      <c r="J205" s="111"/>
      <c r="K205" s="113">
        <f t="shared" si="2"/>
        <v>0</v>
      </c>
      <c r="L205" s="116"/>
      <c r="M205" s="73"/>
    </row>
    <row r="206" spans="2:13" ht="21" customHeight="1" outlineLevel="1">
      <c r="B206" s="73"/>
      <c r="C206" s="115" t="s">
        <v>476</v>
      </c>
      <c r="D206" s="103"/>
      <c r="E206" s="110">
        <v>44644.41</v>
      </c>
      <c r="F206" s="114"/>
      <c r="G206" s="110">
        <v>44644.41</v>
      </c>
      <c r="H206" s="112"/>
      <c r="I206" s="110">
        <v>44644.41</v>
      </c>
      <c r="J206" s="111"/>
      <c r="K206" s="113">
        <f t="shared" si="2"/>
        <v>133933.23000000001</v>
      </c>
      <c r="L206" s="116"/>
      <c r="M206" s="73"/>
    </row>
    <row r="207" spans="2:13" ht="21" customHeight="1" outlineLevel="1">
      <c r="B207" s="73"/>
      <c r="C207" s="115" t="s">
        <v>477</v>
      </c>
      <c r="D207" s="103"/>
      <c r="E207" s="110">
        <v>0</v>
      </c>
      <c r="F207" s="114"/>
      <c r="G207" s="110">
        <v>0</v>
      </c>
      <c r="H207" s="112"/>
      <c r="I207" s="110">
        <v>0</v>
      </c>
      <c r="J207" s="111"/>
      <c r="K207" s="113">
        <f t="shared" si="2"/>
        <v>0</v>
      </c>
      <c r="L207" s="116"/>
      <c r="M207" s="73"/>
    </row>
    <row r="208" spans="2:13" ht="21" customHeight="1" outlineLevel="1">
      <c r="B208" s="73"/>
      <c r="C208" s="115" t="s">
        <v>478</v>
      </c>
      <c r="D208" s="103"/>
      <c r="E208" s="110">
        <v>0</v>
      </c>
      <c r="F208" s="114"/>
      <c r="G208" s="110">
        <v>0</v>
      </c>
      <c r="H208" s="112"/>
      <c r="I208" s="110">
        <v>0</v>
      </c>
      <c r="J208" s="111"/>
      <c r="K208" s="113">
        <f t="shared" si="2"/>
        <v>0</v>
      </c>
      <c r="L208" s="116"/>
      <c r="M208" s="73"/>
    </row>
    <row r="209" spans="2:13" ht="21" customHeight="1" outlineLevel="1">
      <c r="B209" s="73"/>
      <c r="C209" s="115" t="s">
        <v>479</v>
      </c>
      <c r="D209" s="103"/>
      <c r="E209" s="110">
        <v>0</v>
      </c>
      <c r="F209" s="114"/>
      <c r="G209" s="110">
        <v>0</v>
      </c>
      <c r="H209" s="112"/>
      <c r="I209" s="110">
        <v>0</v>
      </c>
      <c r="J209" s="111"/>
      <c r="K209" s="113">
        <f t="shared" si="2"/>
        <v>0</v>
      </c>
      <c r="L209" s="116"/>
      <c r="M209" s="73"/>
    </row>
    <row r="210" spans="2:13" ht="21.75" customHeight="1" outlineLevel="1">
      <c r="B210" s="73"/>
      <c r="C210" s="90" t="s">
        <v>480</v>
      </c>
      <c r="D210" s="103"/>
      <c r="E210" s="117">
        <f>SUM(E191:E209)</f>
        <v>44644.41</v>
      </c>
      <c r="F210" s="111"/>
      <c r="G210" s="117">
        <f>SUM(G191:G209)</f>
        <v>44644.41</v>
      </c>
      <c r="H210" s="112"/>
      <c r="I210" s="117">
        <f>SUM(I191:I209)</f>
        <v>44644.41</v>
      </c>
      <c r="J210" s="111"/>
      <c r="K210" s="117">
        <f>SUM(K191:K209)</f>
        <v>133933.23000000001</v>
      </c>
      <c r="L210" s="89"/>
      <c r="M210" s="73"/>
    </row>
    <row r="211" spans="2:13" ht="21" customHeight="1" outlineLevel="1">
      <c r="B211" s="73"/>
      <c r="C211" s="109"/>
      <c r="D211" s="103"/>
      <c r="E211" s="73"/>
      <c r="F211" s="73"/>
      <c r="G211" s="73"/>
      <c r="H211" s="73"/>
      <c r="I211" s="73"/>
      <c r="J211" s="73"/>
      <c r="K211" s="73"/>
      <c r="L211" s="89"/>
      <c r="M211" s="73"/>
    </row>
    <row r="212" spans="2:13" ht="21" customHeight="1" outlineLevel="1">
      <c r="B212" s="73"/>
      <c r="C212" s="73"/>
      <c r="D212" s="73"/>
      <c r="E212" s="100">
        <v>2024</v>
      </c>
      <c r="F212" s="101"/>
      <c r="G212" s="100">
        <v>2025</v>
      </c>
      <c r="H212" s="101"/>
      <c r="I212" s="100">
        <v>2026</v>
      </c>
      <c r="J212" s="102"/>
      <c r="K212" s="100" t="s">
        <v>407</v>
      </c>
      <c r="L212" s="89"/>
      <c r="M212" s="73"/>
    </row>
    <row r="213" spans="2:13" ht="21" customHeight="1" outlineLevel="1">
      <c r="B213" s="73"/>
      <c r="C213" s="95" t="s">
        <v>481</v>
      </c>
      <c r="D213" s="103"/>
      <c r="E213" s="110">
        <v>44644.41</v>
      </c>
      <c r="F213" s="111"/>
      <c r="G213" s="110">
        <v>44644.41</v>
      </c>
      <c r="H213" s="112"/>
      <c r="I213" s="110">
        <v>44644.41</v>
      </c>
      <c r="J213" s="111"/>
      <c r="K213" s="113">
        <f t="shared" ref="K213:K221" si="3">E213+G213+I213</f>
        <v>133933.23000000001</v>
      </c>
      <c r="L213" s="89"/>
      <c r="M213" s="73"/>
    </row>
    <row r="214" spans="2:13" ht="21" customHeight="1" outlineLevel="1">
      <c r="B214" s="73"/>
      <c r="C214" s="90" t="s">
        <v>482</v>
      </c>
      <c r="D214" s="103"/>
      <c r="E214" s="110">
        <v>0</v>
      </c>
      <c r="F214" s="114"/>
      <c r="G214" s="110">
        <v>0</v>
      </c>
      <c r="H214" s="112"/>
      <c r="I214" s="110">
        <v>0</v>
      </c>
      <c r="J214" s="111"/>
      <c r="K214" s="113">
        <f t="shared" si="3"/>
        <v>0</v>
      </c>
      <c r="L214" s="89"/>
      <c r="M214" s="73"/>
    </row>
    <row r="215" spans="2:13" ht="21" customHeight="1" outlineLevel="1">
      <c r="B215" s="73"/>
      <c r="C215" s="90" t="s">
        <v>483</v>
      </c>
      <c r="D215" s="103"/>
      <c r="E215" s="110">
        <v>0</v>
      </c>
      <c r="F215" s="114"/>
      <c r="G215" s="110">
        <v>0</v>
      </c>
      <c r="H215" s="112"/>
      <c r="I215" s="110">
        <v>0</v>
      </c>
      <c r="J215" s="111"/>
      <c r="K215" s="113">
        <f t="shared" si="3"/>
        <v>0</v>
      </c>
      <c r="L215" s="73"/>
      <c r="M215" s="73"/>
    </row>
    <row r="216" spans="2:13" ht="21" customHeight="1" outlineLevel="1">
      <c r="B216" s="73"/>
      <c r="C216" s="90" t="s">
        <v>484</v>
      </c>
      <c r="D216" s="103"/>
      <c r="E216" s="110">
        <v>0</v>
      </c>
      <c r="F216" s="111"/>
      <c r="G216" s="110">
        <v>0</v>
      </c>
      <c r="H216" s="112"/>
      <c r="I216" s="110">
        <v>0</v>
      </c>
      <c r="J216" s="111"/>
      <c r="K216" s="113">
        <f t="shared" si="3"/>
        <v>0</v>
      </c>
      <c r="L216" s="89"/>
      <c r="M216" s="73"/>
    </row>
    <row r="217" spans="2:13" ht="21" customHeight="1" outlineLevel="1">
      <c r="B217" s="73"/>
      <c r="C217" s="90" t="s">
        <v>485</v>
      </c>
      <c r="D217" s="103"/>
      <c r="E217" s="110">
        <v>0</v>
      </c>
      <c r="F217" s="114"/>
      <c r="G217" s="110">
        <v>0</v>
      </c>
      <c r="H217" s="112"/>
      <c r="I217" s="110">
        <v>0</v>
      </c>
      <c r="J217" s="111"/>
      <c r="K217" s="113">
        <f t="shared" si="3"/>
        <v>0</v>
      </c>
      <c r="L217" s="116"/>
      <c r="M217" s="73"/>
    </row>
    <row r="218" spans="2:13" ht="21" customHeight="1" outlineLevel="1">
      <c r="B218" s="73"/>
      <c r="C218" s="90" t="s">
        <v>486</v>
      </c>
      <c r="D218" s="103"/>
      <c r="E218" s="110">
        <v>0</v>
      </c>
      <c r="F218" s="114"/>
      <c r="G218" s="110">
        <v>0</v>
      </c>
      <c r="H218" s="112"/>
      <c r="I218" s="110">
        <v>0</v>
      </c>
      <c r="J218" s="111"/>
      <c r="K218" s="113">
        <f t="shared" si="3"/>
        <v>0</v>
      </c>
      <c r="L218" s="116"/>
      <c r="M218" s="73"/>
    </row>
    <row r="219" spans="2:13" ht="21" customHeight="1" outlineLevel="1">
      <c r="B219" s="73"/>
      <c r="C219" s="90" t="s">
        <v>487</v>
      </c>
      <c r="D219" s="103"/>
      <c r="E219" s="110">
        <v>0</v>
      </c>
      <c r="F219" s="114"/>
      <c r="G219" s="110">
        <v>0</v>
      </c>
      <c r="H219" s="112"/>
      <c r="I219" s="110">
        <v>0</v>
      </c>
      <c r="J219" s="111"/>
      <c r="K219" s="113">
        <f t="shared" si="3"/>
        <v>0</v>
      </c>
      <c r="L219" s="116"/>
      <c r="M219" s="73"/>
    </row>
    <row r="220" spans="2:13" ht="21" customHeight="1" outlineLevel="1">
      <c r="B220" s="73"/>
      <c r="C220" s="90" t="s">
        <v>488</v>
      </c>
      <c r="D220" s="103"/>
      <c r="E220" s="110">
        <v>0</v>
      </c>
      <c r="F220" s="114"/>
      <c r="G220" s="110">
        <v>0</v>
      </c>
      <c r="H220" s="112"/>
      <c r="I220" s="110">
        <v>0</v>
      </c>
      <c r="J220" s="111"/>
      <c r="K220" s="113">
        <f t="shared" si="3"/>
        <v>0</v>
      </c>
      <c r="L220" s="116"/>
      <c r="M220" s="73"/>
    </row>
    <row r="221" spans="2:13" ht="21.75" customHeight="1" outlineLevel="1">
      <c r="B221" s="73"/>
      <c r="C221" s="90" t="s">
        <v>480</v>
      </c>
      <c r="D221" s="103"/>
      <c r="E221" s="117">
        <f>SUM(E213:E220)</f>
        <v>44644.41</v>
      </c>
      <c r="F221" s="111"/>
      <c r="G221" s="117">
        <f>SUM(G213:G220)</f>
        <v>44644.41</v>
      </c>
      <c r="H221" s="112"/>
      <c r="I221" s="117">
        <f>SUM(I213:I220)</f>
        <v>44644.41</v>
      </c>
      <c r="J221" s="111"/>
      <c r="K221" s="117">
        <f t="shared" si="3"/>
        <v>133933.23000000001</v>
      </c>
      <c r="L221" s="89"/>
      <c r="M221" s="73"/>
    </row>
    <row r="222" spans="2:13" ht="21" customHeight="1" outlineLevel="1">
      <c r="B222" s="73"/>
      <c r="C222" s="89"/>
      <c r="D222" s="103"/>
      <c r="E222" s="89"/>
      <c r="F222" s="89"/>
      <c r="G222" s="89"/>
      <c r="H222" s="89"/>
      <c r="I222" s="89"/>
      <c r="J222" s="89"/>
      <c r="K222" s="89"/>
      <c r="L222" s="89"/>
      <c r="M222" s="73"/>
    </row>
    <row r="223" spans="2:13" ht="36" outlineLevel="1">
      <c r="B223" s="73"/>
      <c r="C223" s="93" t="s">
        <v>490</v>
      </c>
      <c r="D223" s="89"/>
      <c r="E223" s="93" t="str">
        <f>IF(K194&gt;0,"Si","No")</f>
        <v>No</v>
      </c>
      <c r="F223" s="89"/>
      <c r="G223" s="89"/>
      <c r="H223" s="89"/>
      <c r="I223" s="89"/>
      <c r="J223" s="89"/>
      <c r="K223" s="89"/>
      <c r="L223" s="89"/>
      <c r="M223" s="73"/>
    </row>
    <row r="224" spans="2:13" ht="36" outlineLevel="1">
      <c r="B224" s="73"/>
      <c r="C224" s="93" t="s">
        <v>491</v>
      </c>
      <c r="D224" s="89"/>
      <c r="E224" s="93" t="str">
        <f>IF(K195&gt;0,"Si","No")</f>
        <v>No</v>
      </c>
      <c r="F224" s="89"/>
      <c r="G224" s="89"/>
      <c r="H224" s="89"/>
      <c r="I224" s="89"/>
      <c r="J224" s="89"/>
      <c r="K224" s="89"/>
      <c r="L224" s="89"/>
      <c r="M224" s="73"/>
    </row>
    <row r="225" spans="2:13" ht="21" customHeight="1" outlineLevel="1">
      <c r="B225" s="73"/>
      <c r="C225" s="89"/>
      <c r="D225" s="89"/>
      <c r="E225" s="89"/>
      <c r="F225" s="89"/>
      <c r="G225" s="73"/>
      <c r="H225" s="73"/>
      <c r="I225" s="73"/>
      <c r="J225" s="89"/>
      <c r="K225" s="73"/>
      <c r="L225" s="89"/>
      <c r="M225" s="73"/>
    </row>
    <row r="226" spans="2:13" ht="20.25" outlineLevel="1">
      <c r="B226" s="73"/>
      <c r="C226" s="86" t="s">
        <v>492</v>
      </c>
      <c r="D226" s="73"/>
      <c r="E226" s="98"/>
      <c r="F226" s="99"/>
      <c r="G226" s="99"/>
      <c r="H226" s="99"/>
      <c r="I226" s="99"/>
      <c r="J226" s="99"/>
      <c r="K226" s="99"/>
      <c r="L226" s="89"/>
      <c r="M226" s="73"/>
    </row>
    <row r="227" spans="2:13" ht="21" customHeight="1" outlineLevel="1">
      <c r="B227" s="73"/>
      <c r="C227" s="73"/>
      <c r="D227" s="73"/>
      <c r="E227" s="100"/>
      <c r="F227" s="101"/>
      <c r="G227" s="100"/>
      <c r="H227" s="101"/>
      <c r="I227" s="100"/>
      <c r="J227" s="102"/>
      <c r="K227" s="100"/>
      <c r="L227" s="89"/>
      <c r="M227" s="73"/>
    </row>
    <row r="228" spans="2:13" ht="21" customHeight="1" outlineLevel="1">
      <c r="B228" s="73"/>
      <c r="C228" s="73"/>
      <c r="D228" s="73"/>
      <c r="E228" s="100">
        <v>2024</v>
      </c>
      <c r="F228" s="101"/>
      <c r="G228" s="100">
        <v>2025</v>
      </c>
      <c r="H228" s="101"/>
      <c r="I228" s="100">
        <v>2026</v>
      </c>
      <c r="J228" s="102"/>
      <c r="K228" s="100" t="s">
        <v>407</v>
      </c>
      <c r="L228" s="89"/>
      <c r="M228" s="73"/>
    </row>
    <row r="229" spans="2:13" ht="21" customHeight="1" outlineLevel="1">
      <c r="B229" s="73"/>
      <c r="C229" s="95" t="s">
        <v>493</v>
      </c>
      <c r="D229" s="103"/>
      <c r="E229" s="110"/>
      <c r="F229" s="111"/>
      <c r="G229" s="110"/>
      <c r="H229" s="119"/>
      <c r="I229" s="110"/>
      <c r="J229" s="111"/>
      <c r="K229" s="113" t="s">
        <v>495</v>
      </c>
      <c r="L229" s="89"/>
      <c r="M229" s="73"/>
    </row>
    <row r="230" spans="2:13" ht="21" customHeight="1" outlineLevel="1">
      <c r="B230" s="73"/>
      <c r="C230" s="95" t="s">
        <v>496</v>
      </c>
      <c r="D230" s="103"/>
      <c r="E230" s="110"/>
      <c r="F230" s="111"/>
      <c r="G230" s="110"/>
      <c r="H230" s="119"/>
      <c r="I230" s="110"/>
      <c r="J230" s="111"/>
      <c r="K230" s="113" t="s">
        <v>495</v>
      </c>
      <c r="L230" s="89"/>
      <c r="M230" s="73"/>
    </row>
    <row r="231" spans="2:13" ht="21" customHeight="1" outlineLevel="1">
      <c r="B231" s="73"/>
      <c r="C231" s="90" t="s">
        <v>498</v>
      </c>
      <c r="D231" s="103"/>
      <c r="E231" s="120">
        <v>0</v>
      </c>
      <c r="F231" s="121"/>
      <c r="G231" s="120">
        <v>0</v>
      </c>
      <c r="H231" s="122"/>
      <c r="I231" s="120">
        <v>0</v>
      </c>
      <c r="J231" s="123"/>
      <c r="K231" s="124">
        <f>E231+G231+I231</f>
        <v>0</v>
      </c>
      <c r="L231" s="73"/>
      <c r="M231" s="73"/>
    </row>
    <row r="232" spans="2:13" ht="21" customHeight="1" outlineLevel="1">
      <c r="B232" s="73"/>
      <c r="C232" s="90" t="s">
        <v>499</v>
      </c>
      <c r="D232" s="103"/>
      <c r="E232" s="110"/>
      <c r="F232" s="111"/>
      <c r="G232" s="110"/>
      <c r="H232" s="119"/>
      <c r="I232" s="110"/>
      <c r="J232" s="111"/>
      <c r="K232" s="113" t="s">
        <v>495</v>
      </c>
      <c r="L232" s="89"/>
      <c r="M232" s="73"/>
    </row>
    <row r="233" spans="2:13" ht="21" customHeight="1" outlineLevel="1">
      <c r="B233" s="73"/>
      <c r="C233" s="90" t="s">
        <v>500</v>
      </c>
      <c r="D233" s="103"/>
      <c r="E233" s="105"/>
      <c r="F233" s="125"/>
      <c r="G233" s="105"/>
      <c r="H233" s="126"/>
      <c r="I233" s="105"/>
      <c r="J233" s="111"/>
      <c r="K233" s="113" t="s">
        <v>495</v>
      </c>
      <c r="L233" s="116"/>
      <c r="M233" s="73"/>
    </row>
    <row r="234" spans="2:13" outlineLevel="1">
      <c r="B234" s="73"/>
      <c r="C234" s="90" t="s">
        <v>501</v>
      </c>
      <c r="D234" s="103"/>
      <c r="E234" s="127"/>
      <c r="F234" s="125"/>
      <c r="G234" s="105"/>
      <c r="H234" s="126"/>
      <c r="I234" s="105"/>
      <c r="J234" s="111"/>
      <c r="K234" s="113" t="s">
        <v>495</v>
      </c>
      <c r="L234" s="116"/>
      <c r="M234" s="73"/>
    </row>
    <row r="235" spans="2:13" ht="21" customHeight="1" outlineLevel="1">
      <c r="B235" s="73"/>
      <c r="C235" s="90" t="s">
        <v>503</v>
      </c>
      <c r="D235" s="103"/>
      <c r="E235" s="105"/>
      <c r="F235" s="125"/>
      <c r="G235" s="105"/>
      <c r="H235" s="126"/>
      <c r="I235" s="105"/>
      <c r="J235" s="111"/>
      <c r="K235" s="124" t="s">
        <v>495</v>
      </c>
      <c r="L235" s="89"/>
      <c r="M235" s="73"/>
    </row>
    <row r="236" spans="2:13" ht="21" customHeight="1" outlineLevel="1">
      <c r="B236" s="73"/>
      <c r="C236" s="90" t="s">
        <v>504</v>
      </c>
      <c r="D236" s="103"/>
      <c r="E236" s="110"/>
      <c r="F236" s="111"/>
      <c r="G236" s="110"/>
      <c r="H236" s="119"/>
      <c r="I236" s="110"/>
      <c r="J236" s="111"/>
      <c r="K236" s="113" t="s">
        <v>495</v>
      </c>
      <c r="L236" s="89"/>
      <c r="M236" s="73"/>
    </row>
    <row r="237" spans="2:13" ht="21.75" customHeight="1" outlineLevel="1">
      <c r="B237" s="73"/>
      <c r="C237" s="90" t="s">
        <v>506</v>
      </c>
      <c r="D237" s="103"/>
      <c r="E237" s="120">
        <v>0</v>
      </c>
      <c r="F237" s="121"/>
      <c r="G237" s="120">
        <v>0</v>
      </c>
      <c r="H237" s="122"/>
      <c r="I237" s="120">
        <v>0</v>
      </c>
      <c r="J237" s="123"/>
      <c r="K237" s="124">
        <f>E237+G237+I237</f>
        <v>0</v>
      </c>
      <c r="L237" s="73"/>
      <c r="M237" s="73"/>
    </row>
    <row r="238" spans="2:13" ht="21.75" customHeight="1" outlineLevel="1">
      <c r="B238" s="73"/>
      <c r="C238" s="90" t="s">
        <v>507</v>
      </c>
      <c r="D238" s="103"/>
      <c r="E238" s="128">
        <v>0</v>
      </c>
      <c r="F238" s="129"/>
      <c r="G238" s="128">
        <v>0</v>
      </c>
      <c r="H238" s="142"/>
      <c r="I238" s="128">
        <v>0</v>
      </c>
      <c r="J238" s="130"/>
      <c r="K238" s="131">
        <f>E238+G238+I238</f>
        <v>0</v>
      </c>
      <c r="L238" s="89"/>
      <c r="M238" s="73"/>
    </row>
    <row r="239" spans="2:13" ht="21" customHeight="1" outlineLevel="1">
      <c r="B239" s="73"/>
      <c r="C239" s="109"/>
      <c r="D239" s="103"/>
      <c r="E239" s="130"/>
      <c r="F239" s="130"/>
      <c r="G239" s="130"/>
      <c r="H239" s="132"/>
      <c r="I239" s="130"/>
      <c r="J239" s="130"/>
      <c r="K239" s="130"/>
      <c r="L239" s="89"/>
      <c r="M239" s="73"/>
    </row>
    <row r="240" spans="2:13" ht="21" customHeight="1" outlineLevel="1">
      <c r="B240" s="73"/>
      <c r="C240" s="109"/>
      <c r="D240" s="103"/>
      <c r="E240" s="98"/>
      <c r="F240" s="73"/>
      <c r="G240" s="73"/>
      <c r="H240" s="73"/>
      <c r="I240" s="73"/>
      <c r="J240" s="73"/>
      <c r="K240" s="73"/>
      <c r="L240" s="89"/>
      <c r="M240" s="73"/>
    </row>
    <row r="241" spans="2:13" ht="21" customHeight="1" outlineLevel="1">
      <c r="B241" s="73"/>
      <c r="C241" s="86" t="s">
        <v>508</v>
      </c>
      <c r="D241" s="116"/>
      <c r="E241" s="116"/>
      <c r="F241" s="116"/>
      <c r="G241" s="73"/>
      <c r="H241" s="73"/>
      <c r="I241" s="73"/>
      <c r="J241" s="116"/>
      <c r="K241" s="73"/>
      <c r="L241" s="116"/>
      <c r="M241" s="73"/>
    </row>
    <row r="242" spans="2:13" ht="21" customHeight="1" outlineLevel="1">
      <c r="B242" s="73"/>
      <c r="C242" s="89"/>
      <c r="D242" s="89"/>
      <c r="E242" s="89"/>
      <c r="F242" s="89"/>
      <c r="G242" s="73"/>
      <c r="H242" s="73"/>
      <c r="I242" s="73"/>
      <c r="J242" s="89"/>
      <c r="K242" s="73"/>
      <c r="L242" s="89"/>
      <c r="M242" s="73"/>
    </row>
    <row r="243" spans="2:13" ht="21" customHeight="1" outlineLevel="1">
      <c r="B243" s="73"/>
      <c r="C243" s="133" t="s">
        <v>509</v>
      </c>
      <c r="D243" s="89"/>
      <c r="E243" s="89"/>
      <c r="F243" s="89"/>
      <c r="G243" s="73"/>
      <c r="H243" s="73"/>
      <c r="I243" s="73"/>
      <c r="J243" s="73"/>
      <c r="K243" s="73"/>
      <c r="L243" s="89"/>
      <c r="M243" s="73"/>
    </row>
    <row r="244" spans="2:13" ht="21" customHeight="1" outlineLevel="1">
      <c r="B244" s="73"/>
      <c r="C244" s="89"/>
      <c r="D244" s="89"/>
      <c r="E244" s="89"/>
      <c r="F244" s="89"/>
      <c r="G244" s="73"/>
      <c r="H244" s="73"/>
      <c r="I244" s="73"/>
      <c r="J244" s="89"/>
      <c r="K244" s="73"/>
      <c r="L244" s="89"/>
      <c r="M244" s="73"/>
    </row>
    <row r="245" spans="2:13" ht="21" customHeight="1" outlineLevel="1">
      <c r="B245" s="73"/>
      <c r="C245" s="481" t="s">
        <v>1128</v>
      </c>
      <c r="D245" s="481"/>
      <c r="E245" s="481"/>
      <c r="F245" s="481"/>
      <c r="G245" s="481"/>
      <c r="H245" s="481"/>
      <c r="I245" s="481"/>
      <c r="J245" s="481"/>
      <c r="K245" s="481"/>
      <c r="L245" s="89"/>
      <c r="M245" s="73"/>
    </row>
    <row r="246" spans="2:13" ht="21" customHeight="1" outlineLevel="1">
      <c r="B246" s="73"/>
      <c r="C246" s="481"/>
      <c r="D246" s="481"/>
      <c r="E246" s="481"/>
      <c r="F246" s="481"/>
      <c r="G246" s="481"/>
      <c r="H246" s="481"/>
      <c r="I246" s="481"/>
      <c r="J246" s="481"/>
      <c r="K246" s="481"/>
      <c r="L246" s="73"/>
      <c r="M246" s="73"/>
    </row>
    <row r="247" spans="2:13" ht="21" customHeight="1" outlineLevel="1">
      <c r="B247" s="73"/>
      <c r="C247" s="481"/>
      <c r="D247" s="481"/>
      <c r="E247" s="481"/>
      <c r="F247" s="481"/>
      <c r="G247" s="481"/>
      <c r="H247" s="481"/>
      <c r="I247" s="481"/>
      <c r="J247" s="481"/>
      <c r="K247" s="481"/>
      <c r="L247" s="73"/>
      <c r="M247" s="73"/>
    </row>
    <row r="248" spans="2:13" ht="21" customHeight="1" outlineLevel="1">
      <c r="B248" s="73"/>
      <c r="C248" s="481"/>
      <c r="D248" s="481"/>
      <c r="E248" s="481"/>
      <c r="F248" s="481"/>
      <c r="G248" s="481"/>
      <c r="H248" s="481"/>
      <c r="I248" s="481"/>
      <c r="J248" s="481"/>
      <c r="K248" s="481"/>
      <c r="L248" s="73"/>
      <c r="M248" s="73"/>
    </row>
    <row r="249" spans="2:13" ht="21" customHeight="1" outlineLevel="1">
      <c r="B249" s="73"/>
      <c r="C249" s="481"/>
      <c r="D249" s="481"/>
      <c r="E249" s="481"/>
      <c r="F249" s="481"/>
      <c r="G249" s="481"/>
      <c r="H249" s="481"/>
      <c r="I249" s="481"/>
      <c r="J249" s="481"/>
      <c r="K249" s="481"/>
      <c r="L249" s="73"/>
      <c r="M249" s="73"/>
    </row>
    <row r="250" spans="2:13" ht="21" customHeight="1" outlineLevel="1">
      <c r="B250" s="73"/>
      <c r="C250" s="481"/>
      <c r="D250" s="481"/>
      <c r="E250" s="481"/>
      <c r="F250" s="481"/>
      <c r="G250" s="481"/>
      <c r="H250" s="481"/>
      <c r="I250" s="481"/>
      <c r="J250" s="481"/>
      <c r="K250" s="481"/>
      <c r="L250" s="73"/>
      <c r="M250" s="73"/>
    </row>
    <row r="251" spans="2:13" ht="21" customHeight="1" outlineLevel="1">
      <c r="B251" s="73"/>
      <c r="C251" s="481"/>
      <c r="D251" s="481"/>
      <c r="E251" s="481"/>
      <c r="F251" s="481"/>
      <c r="G251" s="481"/>
      <c r="H251" s="481"/>
      <c r="I251" s="481"/>
      <c r="J251" s="481"/>
      <c r="K251" s="481"/>
      <c r="L251" s="73"/>
      <c r="M251" s="73"/>
    </row>
    <row r="252" spans="2:13" ht="21" customHeight="1" outlineLevel="1">
      <c r="B252" s="73"/>
      <c r="C252" s="481"/>
      <c r="D252" s="481"/>
      <c r="E252" s="481"/>
      <c r="F252" s="481"/>
      <c r="G252" s="481"/>
      <c r="H252" s="481"/>
      <c r="I252" s="481"/>
      <c r="J252" s="481"/>
      <c r="K252" s="481"/>
      <c r="L252" s="73"/>
      <c r="M252" s="73"/>
    </row>
    <row r="253" spans="2:13" ht="21" customHeight="1" outlineLevel="1">
      <c r="B253" s="73"/>
      <c r="C253" s="481"/>
      <c r="D253" s="481"/>
      <c r="E253" s="481"/>
      <c r="F253" s="481"/>
      <c r="G253" s="481"/>
      <c r="H253" s="481"/>
      <c r="I253" s="481"/>
      <c r="J253" s="481"/>
      <c r="K253" s="481"/>
      <c r="L253" s="73"/>
      <c r="M253" s="73"/>
    </row>
    <row r="254" spans="2:13" ht="21" customHeight="1" outlineLevel="1">
      <c r="B254" s="73"/>
      <c r="C254" s="481"/>
      <c r="D254" s="481"/>
      <c r="E254" s="481"/>
      <c r="F254" s="481"/>
      <c r="G254" s="481"/>
      <c r="H254" s="481"/>
      <c r="I254" s="481"/>
      <c r="J254" s="481"/>
      <c r="K254" s="481"/>
      <c r="L254" s="73"/>
      <c r="M254" s="73"/>
    </row>
    <row r="255" spans="2:13" ht="21" customHeight="1" outlineLevel="1">
      <c r="B255" s="73"/>
      <c r="C255" s="481"/>
      <c r="D255" s="481"/>
      <c r="E255" s="481"/>
      <c r="F255" s="481"/>
      <c r="G255" s="481"/>
      <c r="H255" s="481"/>
      <c r="I255" s="481"/>
      <c r="J255" s="481"/>
      <c r="K255" s="481"/>
      <c r="L255" s="73"/>
      <c r="M255" s="73"/>
    </row>
    <row r="256" spans="2:13" ht="21" customHeight="1" outlineLevel="1">
      <c r="B256" s="73"/>
      <c r="C256" s="481"/>
      <c r="D256" s="481"/>
      <c r="E256" s="481"/>
      <c r="F256" s="481"/>
      <c r="G256" s="481"/>
      <c r="H256" s="481"/>
      <c r="I256" s="481"/>
      <c r="J256" s="481"/>
      <c r="K256" s="481"/>
      <c r="L256" s="73"/>
      <c r="M256" s="73"/>
    </row>
    <row r="257" spans="2:13" ht="21" customHeight="1" outlineLevel="1">
      <c r="B257" s="73"/>
      <c r="C257" s="481"/>
      <c r="D257" s="481"/>
      <c r="E257" s="481"/>
      <c r="F257" s="481"/>
      <c r="G257" s="481"/>
      <c r="H257" s="481"/>
      <c r="I257" s="481"/>
      <c r="J257" s="481"/>
      <c r="K257" s="481"/>
      <c r="L257" s="73"/>
      <c r="M257" s="73"/>
    </row>
    <row r="258" spans="2:13" ht="21" customHeight="1" outlineLevel="1">
      <c r="B258" s="73"/>
      <c r="C258" s="481"/>
      <c r="D258" s="481"/>
      <c r="E258" s="481"/>
      <c r="F258" s="481"/>
      <c r="G258" s="481"/>
      <c r="H258" s="481"/>
      <c r="I258" s="481"/>
      <c r="J258" s="481"/>
      <c r="K258" s="481"/>
      <c r="L258" s="73"/>
      <c r="M258" s="73"/>
    </row>
    <row r="259" spans="2:13" ht="21" customHeight="1" outlineLevel="1">
      <c r="B259" s="73"/>
      <c r="C259" s="481"/>
      <c r="D259" s="481"/>
      <c r="E259" s="481"/>
      <c r="F259" s="481"/>
      <c r="G259" s="481"/>
      <c r="H259" s="481"/>
      <c r="I259" s="481"/>
      <c r="J259" s="481"/>
      <c r="K259" s="481"/>
      <c r="L259" s="73"/>
      <c r="M259" s="73"/>
    </row>
    <row r="260" spans="2:13" ht="21" customHeight="1" outlineLevel="1">
      <c r="B260" s="73"/>
      <c r="C260" s="481"/>
      <c r="D260" s="481"/>
      <c r="E260" s="481"/>
      <c r="F260" s="481"/>
      <c r="G260" s="481"/>
      <c r="H260" s="481"/>
      <c r="I260" s="481"/>
      <c r="J260" s="481"/>
      <c r="K260" s="481"/>
      <c r="L260" s="73"/>
      <c r="M260" s="73"/>
    </row>
    <row r="261" spans="2:13" ht="21" customHeight="1" outlineLevel="1">
      <c r="B261" s="73"/>
      <c r="C261" s="481"/>
      <c r="D261" s="481"/>
      <c r="E261" s="481"/>
      <c r="F261" s="481"/>
      <c r="G261" s="481"/>
      <c r="H261" s="481"/>
      <c r="I261" s="481"/>
      <c r="J261" s="481"/>
      <c r="K261" s="481"/>
      <c r="L261" s="73"/>
      <c r="M261" s="73"/>
    </row>
    <row r="262" spans="2:13" ht="21" customHeight="1" outlineLevel="1">
      <c r="B262" s="73"/>
      <c r="C262" s="481"/>
      <c r="D262" s="481"/>
      <c r="E262" s="481"/>
      <c r="F262" s="481"/>
      <c r="G262" s="481"/>
      <c r="H262" s="481"/>
      <c r="I262" s="481"/>
      <c r="J262" s="481"/>
      <c r="K262" s="481"/>
      <c r="L262" s="73"/>
      <c r="M262" s="73"/>
    </row>
    <row r="263" spans="2:13" ht="21" customHeight="1" outlineLevel="1">
      <c r="B263" s="73"/>
      <c r="C263" s="134"/>
      <c r="D263" s="73"/>
      <c r="E263" s="134"/>
      <c r="F263" s="73"/>
      <c r="G263" s="73"/>
      <c r="H263" s="73"/>
      <c r="I263" s="135"/>
      <c r="J263" s="136"/>
      <c r="K263" s="137"/>
      <c r="L263" s="73"/>
      <c r="M263" s="73"/>
    </row>
    <row r="264" spans="2:13" ht="21" customHeight="1" outlineLevel="1">
      <c r="B264" s="73"/>
      <c r="C264" s="133" t="s">
        <v>511</v>
      </c>
      <c r="D264" s="73"/>
      <c r="E264" s="134"/>
      <c r="F264" s="73"/>
      <c r="G264" s="73"/>
      <c r="H264" s="73"/>
      <c r="I264" s="135"/>
      <c r="J264" s="136"/>
      <c r="K264" s="137"/>
      <c r="L264" s="73"/>
      <c r="M264" s="73"/>
    </row>
    <row r="265" spans="2:13" ht="21" customHeight="1" outlineLevel="1">
      <c r="B265" s="73"/>
      <c r="C265" s="73"/>
      <c r="D265" s="73"/>
      <c r="E265" s="83"/>
      <c r="F265" s="73"/>
      <c r="G265" s="73"/>
      <c r="H265" s="73"/>
      <c r="I265" s="73"/>
      <c r="J265" s="73"/>
      <c r="K265" s="73"/>
      <c r="L265" s="73"/>
      <c r="M265" s="73"/>
    </row>
    <row r="266" spans="2:13" ht="21" customHeight="1" outlineLevel="1">
      <c r="B266" s="73"/>
      <c r="C266" s="481" t="s">
        <v>1129</v>
      </c>
      <c r="D266" s="481"/>
      <c r="E266" s="481"/>
      <c r="F266" s="481"/>
      <c r="G266" s="481"/>
      <c r="H266" s="481"/>
      <c r="I266" s="481"/>
      <c r="J266" s="481"/>
      <c r="K266" s="481"/>
      <c r="L266" s="73"/>
      <c r="M266" s="73"/>
    </row>
    <row r="267" spans="2:13" ht="21" customHeight="1" outlineLevel="1">
      <c r="B267" s="73"/>
      <c r="C267" s="481"/>
      <c r="D267" s="481"/>
      <c r="E267" s="481"/>
      <c r="F267" s="481"/>
      <c r="G267" s="481"/>
      <c r="H267" s="481"/>
      <c r="I267" s="481"/>
      <c r="J267" s="481"/>
      <c r="K267" s="481"/>
      <c r="L267" s="73"/>
      <c r="M267" s="73"/>
    </row>
    <row r="268" spans="2:13" ht="21" customHeight="1" outlineLevel="1">
      <c r="B268" s="73"/>
      <c r="C268" s="481"/>
      <c r="D268" s="481"/>
      <c r="E268" s="481"/>
      <c r="F268" s="481"/>
      <c r="G268" s="481"/>
      <c r="H268" s="481"/>
      <c r="I268" s="481"/>
      <c r="J268" s="481"/>
      <c r="K268" s="481"/>
      <c r="L268" s="73"/>
      <c r="M268" s="73"/>
    </row>
    <row r="269" spans="2:13" ht="21" customHeight="1" outlineLevel="1">
      <c r="B269" s="73"/>
      <c r="C269" s="481"/>
      <c r="D269" s="481"/>
      <c r="E269" s="481"/>
      <c r="F269" s="481"/>
      <c r="G269" s="481"/>
      <c r="H269" s="481"/>
      <c r="I269" s="481"/>
      <c r="J269" s="481"/>
      <c r="K269" s="481"/>
      <c r="L269" s="73"/>
      <c r="M269" s="73"/>
    </row>
    <row r="270" spans="2:13" ht="21" customHeight="1" outlineLevel="1">
      <c r="B270" s="73"/>
      <c r="C270" s="481"/>
      <c r="D270" s="481"/>
      <c r="E270" s="481"/>
      <c r="F270" s="481"/>
      <c r="G270" s="481"/>
      <c r="H270" s="481"/>
      <c r="I270" s="481"/>
      <c r="J270" s="481"/>
      <c r="K270" s="481"/>
      <c r="L270" s="73"/>
      <c r="M270" s="73"/>
    </row>
    <row r="271" spans="2:13" ht="21" customHeight="1" outlineLevel="1">
      <c r="B271" s="73"/>
      <c r="C271" s="481"/>
      <c r="D271" s="481"/>
      <c r="E271" s="481"/>
      <c r="F271" s="481"/>
      <c r="G271" s="481"/>
      <c r="H271" s="481"/>
      <c r="I271" s="481"/>
      <c r="J271" s="481"/>
      <c r="K271" s="481"/>
      <c r="L271" s="73"/>
      <c r="M271" s="73"/>
    </row>
    <row r="272" spans="2:13" ht="21" customHeight="1" outlineLevel="1">
      <c r="B272" s="73"/>
      <c r="C272" s="481"/>
      <c r="D272" s="481"/>
      <c r="E272" s="481"/>
      <c r="F272" s="481"/>
      <c r="G272" s="481"/>
      <c r="H272" s="481"/>
      <c r="I272" s="481"/>
      <c r="J272" s="481"/>
      <c r="K272" s="481"/>
      <c r="L272" s="73"/>
      <c r="M272" s="73"/>
    </row>
    <row r="273" spans="2:13" ht="21" customHeight="1" outlineLevel="1">
      <c r="B273" s="73"/>
      <c r="C273" s="481"/>
      <c r="D273" s="481"/>
      <c r="E273" s="481"/>
      <c r="F273" s="481"/>
      <c r="G273" s="481"/>
      <c r="H273" s="481"/>
      <c r="I273" s="481"/>
      <c r="J273" s="481"/>
      <c r="K273" s="481"/>
      <c r="L273" s="73"/>
      <c r="M273" s="73"/>
    </row>
    <row r="274" spans="2:13" ht="21" customHeight="1" outlineLevel="1">
      <c r="B274" s="73"/>
      <c r="C274" s="481"/>
      <c r="D274" s="481"/>
      <c r="E274" s="481"/>
      <c r="F274" s="481"/>
      <c r="G274" s="481"/>
      <c r="H274" s="481"/>
      <c r="I274" s="481"/>
      <c r="J274" s="481"/>
      <c r="K274" s="481"/>
      <c r="L274" s="73"/>
      <c r="M274" s="73"/>
    </row>
    <row r="275" spans="2:13" ht="21" customHeight="1" outlineLevel="1">
      <c r="B275" s="73"/>
      <c r="C275" s="481"/>
      <c r="D275" s="481"/>
      <c r="E275" s="481"/>
      <c r="F275" s="481"/>
      <c r="G275" s="481"/>
      <c r="H275" s="481"/>
      <c r="I275" s="481"/>
      <c r="J275" s="481"/>
      <c r="K275" s="481"/>
      <c r="L275" s="73"/>
      <c r="M275" s="73"/>
    </row>
    <row r="276" spans="2:13" ht="21" customHeight="1" outlineLevel="1">
      <c r="B276" s="73"/>
      <c r="C276" s="481"/>
      <c r="D276" s="481"/>
      <c r="E276" s="481"/>
      <c r="F276" s="481"/>
      <c r="G276" s="481"/>
      <c r="H276" s="481"/>
      <c r="I276" s="481"/>
      <c r="J276" s="481"/>
      <c r="K276" s="481"/>
      <c r="L276" s="73"/>
      <c r="M276" s="73"/>
    </row>
    <row r="277" spans="2:13" ht="21" customHeight="1" outlineLevel="1">
      <c r="B277" s="73"/>
      <c r="C277" s="481"/>
      <c r="D277" s="481"/>
      <c r="E277" s="481"/>
      <c r="F277" s="481"/>
      <c r="G277" s="481"/>
      <c r="H277" s="481"/>
      <c r="I277" s="481"/>
      <c r="J277" s="481"/>
      <c r="K277" s="481"/>
      <c r="L277" s="73"/>
      <c r="M277" s="73"/>
    </row>
    <row r="278" spans="2:13" ht="21" customHeight="1" outlineLevel="1">
      <c r="B278" s="73"/>
      <c r="C278" s="481"/>
      <c r="D278" s="481"/>
      <c r="E278" s="481"/>
      <c r="F278" s="481"/>
      <c r="G278" s="481"/>
      <c r="H278" s="481"/>
      <c r="I278" s="481"/>
      <c r="J278" s="481"/>
      <c r="K278" s="481"/>
      <c r="L278" s="73"/>
      <c r="M278" s="73"/>
    </row>
    <row r="279" spans="2:13" ht="21" customHeight="1" outlineLevel="1">
      <c r="B279" s="73"/>
      <c r="C279" s="481"/>
      <c r="D279" s="481"/>
      <c r="E279" s="481"/>
      <c r="F279" s="481"/>
      <c r="G279" s="481"/>
      <c r="H279" s="481"/>
      <c r="I279" s="481"/>
      <c r="J279" s="481"/>
      <c r="K279" s="481"/>
      <c r="L279" s="73"/>
      <c r="M279" s="73"/>
    </row>
    <row r="280" spans="2:13" ht="21" customHeight="1" outlineLevel="1">
      <c r="B280" s="73"/>
      <c r="C280" s="481"/>
      <c r="D280" s="481"/>
      <c r="E280" s="481"/>
      <c r="F280" s="481"/>
      <c r="G280" s="481"/>
      <c r="H280" s="481"/>
      <c r="I280" s="481"/>
      <c r="J280" s="481"/>
      <c r="K280" s="481"/>
      <c r="L280" s="73"/>
      <c r="M280" s="73"/>
    </row>
    <row r="281" spans="2:13" ht="21" customHeight="1" outlineLevel="1">
      <c r="B281" s="73"/>
      <c r="C281" s="481"/>
      <c r="D281" s="481"/>
      <c r="E281" s="481"/>
      <c r="F281" s="481"/>
      <c r="G281" s="481"/>
      <c r="H281" s="481"/>
      <c r="I281" s="481"/>
      <c r="J281" s="481"/>
      <c r="K281" s="481"/>
      <c r="L281" s="73"/>
      <c r="M281" s="73"/>
    </row>
    <row r="282" spans="2:13" ht="21" customHeight="1" outlineLevel="1">
      <c r="B282" s="73"/>
      <c r="C282" s="481"/>
      <c r="D282" s="481"/>
      <c r="E282" s="481"/>
      <c r="F282" s="481"/>
      <c r="G282" s="481"/>
      <c r="H282" s="481"/>
      <c r="I282" s="481"/>
      <c r="J282" s="481"/>
      <c r="K282" s="481"/>
      <c r="L282" s="73"/>
      <c r="M282" s="73"/>
    </row>
    <row r="283" spans="2:13" ht="21" customHeight="1" outlineLevel="1">
      <c r="B283" s="73"/>
      <c r="C283" s="481"/>
      <c r="D283" s="481"/>
      <c r="E283" s="481"/>
      <c r="F283" s="481"/>
      <c r="G283" s="481"/>
      <c r="H283" s="481"/>
      <c r="I283" s="481"/>
      <c r="J283" s="481"/>
      <c r="K283" s="481"/>
      <c r="L283" s="73"/>
      <c r="M283" s="73"/>
    </row>
    <row r="284" spans="2:13" ht="21" customHeight="1" outlineLevel="1">
      <c r="B284" s="73"/>
      <c r="C284" s="134"/>
      <c r="D284" s="73"/>
      <c r="E284" s="134"/>
      <c r="F284" s="73"/>
      <c r="G284" s="73"/>
      <c r="H284" s="73"/>
      <c r="I284" s="135"/>
      <c r="J284" s="136"/>
      <c r="K284" s="137"/>
      <c r="L284" s="73"/>
      <c r="M284" s="73"/>
    </row>
    <row r="285" spans="2:13" ht="20.25" customHeight="1">
      <c r="B285" s="73"/>
      <c r="C285" s="134"/>
      <c r="D285" s="73"/>
      <c r="E285" s="134"/>
      <c r="F285" s="73"/>
      <c r="G285" s="73"/>
      <c r="H285" s="73"/>
      <c r="I285" s="135"/>
      <c r="J285" s="136"/>
      <c r="K285" s="137"/>
      <c r="L285" s="73"/>
      <c r="M285" s="73"/>
    </row>
    <row r="286" spans="2:13" ht="24" customHeight="1">
      <c r="B286" s="73"/>
      <c r="C286" s="84" t="s">
        <v>173</v>
      </c>
      <c r="D286" s="81"/>
      <c r="E286" s="84" t="s">
        <v>174</v>
      </c>
      <c r="F286" s="73"/>
      <c r="G286" s="85" t="s">
        <v>430</v>
      </c>
      <c r="H286" s="73"/>
      <c r="J286" s="73"/>
      <c r="K286" s="73"/>
      <c r="L286" s="73"/>
      <c r="M286" s="73"/>
    </row>
    <row r="287" spans="2:13" ht="21" customHeight="1" outlineLevel="1">
      <c r="B287" s="73"/>
      <c r="C287" s="83"/>
      <c r="D287" s="73"/>
      <c r="E287" s="83"/>
      <c r="F287" s="73"/>
      <c r="G287" s="73"/>
      <c r="H287" s="73"/>
      <c r="I287" s="73"/>
      <c r="J287" s="73"/>
      <c r="K287" s="73"/>
      <c r="L287" s="73"/>
      <c r="M287" s="73"/>
    </row>
    <row r="288" spans="2:13" ht="21.75" customHeight="1" outlineLevel="1">
      <c r="B288" s="73"/>
      <c r="C288" s="86" t="s">
        <v>431</v>
      </c>
      <c r="D288" s="73"/>
      <c r="E288" s="87"/>
      <c r="F288" s="73"/>
      <c r="G288" s="73"/>
      <c r="H288" s="73"/>
      <c r="I288" s="73"/>
      <c r="J288" s="73"/>
      <c r="K288" s="73"/>
      <c r="L288" s="73"/>
      <c r="M288" s="73"/>
    </row>
    <row r="289" spans="2:13" ht="21" customHeight="1" outlineLevel="1">
      <c r="B289" s="73"/>
      <c r="C289" s="88"/>
      <c r="D289" s="73"/>
      <c r="E289" s="87"/>
      <c r="F289" s="73"/>
      <c r="G289" s="73"/>
      <c r="H289" s="73"/>
      <c r="I289" s="73"/>
      <c r="J289" s="73"/>
      <c r="K289" s="73"/>
      <c r="L289" s="73"/>
      <c r="M289" s="73"/>
    </row>
    <row r="290" spans="2:13" ht="21" customHeight="1" outlineLevel="1">
      <c r="B290" s="73"/>
      <c r="C290" s="89"/>
      <c r="D290" s="73"/>
      <c r="E290" s="89"/>
      <c r="F290" s="73"/>
      <c r="G290" s="73"/>
      <c r="H290" s="73"/>
      <c r="I290" s="73"/>
      <c r="J290" s="73"/>
      <c r="K290" s="73"/>
      <c r="L290" s="73"/>
      <c r="M290" s="73"/>
    </row>
    <row r="291" spans="2:13" outlineLevel="1">
      <c r="B291" s="73"/>
      <c r="C291" s="90" t="s">
        <v>36</v>
      </c>
      <c r="D291" s="89"/>
      <c r="E291" s="90" t="s">
        <v>432</v>
      </c>
      <c r="F291" s="89"/>
      <c r="G291" s="91" t="s">
        <v>433</v>
      </c>
      <c r="H291" s="73"/>
      <c r="I291" s="90" t="s">
        <v>434</v>
      </c>
      <c r="J291" s="73"/>
      <c r="K291" s="73"/>
      <c r="L291" s="89"/>
      <c r="M291" s="73"/>
    </row>
    <row r="292" spans="2:13" ht="36.75" customHeight="1" outlineLevel="1">
      <c r="B292" s="73"/>
      <c r="C292" s="92" t="s">
        <v>607</v>
      </c>
      <c r="D292" s="73"/>
      <c r="E292" s="93" t="s">
        <v>617</v>
      </c>
      <c r="F292" s="73"/>
      <c r="G292" s="94" t="s">
        <v>174</v>
      </c>
      <c r="H292" s="73"/>
      <c r="I292" s="92" t="s">
        <v>438</v>
      </c>
      <c r="J292" s="73"/>
      <c r="K292" s="73"/>
      <c r="L292" s="73"/>
      <c r="M292" s="73"/>
    </row>
    <row r="293" spans="2:13" ht="21" customHeight="1" outlineLevel="1">
      <c r="B293" s="73"/>
      <c r="C293" s="89"/>
      <c r="D293" s="73"/>
      <c r="E293" s="73"/>
      <c r="F293" s="73"/>
      <c r="G293" s="73"/>
      <c r="H293" s="73"/>
      <c r="I293" s="73"/>
      <c r="J293" s="73"/>
      <c r="K293" s="73"/>
      <c r="L293" s="73"/>
      <c r="M293" s="73"/>
    </row>
    <row r="294" spans="2:13" ht="36" outlineLevel="1">
      <c r="B294" s="73"/>
      <c r="C294" s="95" t="s">
        <v>439</v>
      </c>
      <c r="D294" s="89"/>
      <c r="E294" s="95" t="s">
        <v>440</v>
      </c>
      <c r="F294" s="89"/>
      <c r="G294" s="95" t="s">
        <v>441</v>
      </c>
      <c r="H294" s="73"/>
      <c r="I294" s="95" t="s">
        <v>442</v>
      </c>
      <c r="J294" s="89"/>
      <c r="K294" s="73"/>
      <c r="L294" s="73"/>
      <c r="M294" s="73"/>
    </row>
    <row r="295" spans="2:13" ht="36.75" customHeight="1" outlineLevel="1">
      <c r="B295" s="73"/>
      <c r="C295" s="152" t="s">
        <v>568</v>
      </c>
      <c r="D295" s="89"/>
      <c r="E295" s="152" t="s">
        <v>569</v>
      </c>
      <c r="F295" s="89"/>
      <c r="G295" s="94" t="s">
        <v>1130</v>
      </c>
      <c r="H295" s="73"/>
      <c r="I295" s="150" t="s">
        <v>1130</v>
      </c>
      <c r="J295" s="89"/>
      <c r="K295" s="73"/>
      <c r="L295" s="73"/>
      <c r="M295" s="73"/>
    </row>
    <row r="296" spans="2:13" ht="21" customHeight="1" outlineLevel="1">
      <c r="B296" s="73"/>
      <c r="C296" s="89"/>
      <c r="D296" s="89"/>
      <c r="E296" s="89"/>
      <c r="F296" s="89"/>
      <c r="G296" s="73"/>
      <c r="H296" s="73"/>
      <c r="I296" s="73"/>
      <c r="J296" s="89"/>
      <c r="K296" s="73"/>
      <c r="L296" s="73"/>
      <c r="M296" s="73"/>
    </row>
    <row r="297" spans="2:13" ht="21.75" customHeight="1" outlineLevel="1">
      <c r="B297" s="73"/>
      <c r="C297" s="86" t="s">
        <v>445</v>
      </c>
      <c r="D297" s="73"/>
      <c r="E297" s="98"/>
      <c r="F297" s="99"/>
      <c r="G297" s="99"/>
      <c r="H297" s="99"/>
      <c r="I297" s="99"/>
      <c r="J297" s="99"/>
      <c r="K297" s="99"/>
      <c r="L297" s="73"/>
      <c r="M297" s="73"/>
    </row>
    <row r="298" spans="2:13" ht="21" customHeight="1" outlineLevel="1">
      <c r="B298" s="73"/>
      <c r="C298" s="73"/>
      <c r="D298" s="73"/>
      <c r="E298" s="100"/>
      <c r="F298" s="101"/>
      <c r="G298" s="100"/>
      <c r="H298" s="101"/>
      <c r="I298" s="100"/>
      <c r="J298" s="102"/>
      <c r="K298" s="100"/>
      <c r="L298" s="73"/>
      <c r="M298" s="73"/>
    </row>
    <row r="299" spans="2:13" ht="21" customHeight="1" outlineLevel="1">
      <c r="B299" s="73"/>
      <c r="C299" s="73"/>
      <c r="D299" s="73"/>
      <c r="E299" s="100">
        <v>2024</v>
      </c>
      <c r="F299" s="101"/>
      <c r="G299" s="100">
        <v>2025</v>
      </c>
      <c r="H299" s="101"/>
      <c r="I299" s="100">
        <v>2026</v>
      </c>
      <c r="J299" s="102"/>
      <c r="K299" s="100" t="s">
        <v>446</v>
      </c>
      <c r="L299" s="73"/>
      <c r="M299" s="73"/>
    </row>
    <row r="300" spans="2:13" outlineLevel="1">
      <c r="B300" s="73"/>
      <c r="C300" s="95" t="s">
        <v>447</v>
      </c>
      <c r="D300" s="103"/>
      <c r="E300" s="104">
        <f>E301+E302</f>
        <v>85</v>
      </c>
      <c r="F300" s="103"/>
      <c r="G300" s="104">
        <f>G301+G302</f>
        <v>85</v>
      </c>
      <c r="H300" s="73"/>
      <c r="I300" s="104">
        <f>I301+I302</f>
        <v>85</v>
      </c>
      <c r="J300" s="103"/>
      <c r="K300" s="104">
        <f>K301+K302</f>
        <v>255</v>
      </c>
      <c r="L300" s="103"/>
      <c r="M300" s="73"/>
    </row>
    <row r="301" spans="2:13" ht="21" customHeight="1" outlineLevel="1">
      <c r="B301" s="73"/>
      <c r="C301" s="90" t="s">
        <v>448</v>
      </c>
      <c r="D301" s="103"/>
      <c r="E301" s="105">
        <v>40</v>
      </c>
      <c r="F301" s="106"/>
      <c r="G301" s="105">
        <v>40</v>
      </c>
      <c r="H301" s="73"/>
      <c r="I301" s="105">
        <v>40</v>
      </c>
      <c r="J301" s="103"/>
      <c r="K301" s="107">
        <f>E301+G301+I301</f>
        <v>120</v>
      </c>
      <c r="L301" s="103"/>
      <c r="M301" s="73"/>
    </row>
    <row r="302" spans="2:13" ht="21.75" customHeight="1" outlineLevel="1">
      <c r="B302" s="73"/>
      <c r="C302" s="90" t="s">
        <v>449</v>
      </c>
      <c r="D302" s="103"/>
      <c r="E302" s="105">
        <v>45</v>
      </c>
      <c r="F302" s="106"/>
      <c r="G302" s="105">
        <v>45</v>
      </c>
      <c r="H302" s="73"/>
      <c r="I302" s="105">
        <v>45</v>
      </c>
      <c r="J302" s="103"/>
      <c r="K302" s="107">
        <f>E302+G302+I302</f>
        <v>135</v>
      </c>
      <c r="L302" s="103"/>
      <c r="M302" s="73"/>
    </row>
    <row r="303" spans="2:13" outlineLevel="1">
      <c r="B303" s="73"/>
      <c r="C303" s="95" t="s">
        <v>450</v>
      </c>
      <c r="D303" s="103"/>
      <c r="E303" s="104">
        <f>E304+E305</f>
        <v>30</v>
      </c>
      <c r="F303" s="103"/>
      <c r="G303" s="104">
        <f>G304+G305</f>
        <v>30</v>
      </c>
      <c r="H303" s="73"/>
      <c r="I303" s="104">
        <f>I304+I305</f>
        <v>30</v>
      </c>
      <c r="J303" s="103"/>
      <c r="K303" s="104">
        <f>K304+K305</f>
        <v>90</v>
      </c>
      <c r="L303" s="103"/>
      <c r="M303" s="73"/>
    </row>
    <row r="304" spans="2:13" ht="21" customHeight="1" outlineLevel="1">
      <c r="B304" s="73"/>
      <c r="C304" s="90" t="s">
        <v>451</v>
      </c>
      <c r="D304" s="103"/>
      <c r="E304" s="105">
        <v>30</v>
      </c>
      <c r="F304" s="106"/>
      <c r="G304" s="105">
        <v>30</v>
      </c>
      <c r="H304" s="73"/>
      <c r="I304" s="105">
        <v>30</v>
      </c>
      <c r="J304" s="103"/>
      <c r="K304" s="107">
        <f>E304+G304+I304</f>
        <v>90</v>
      </c>
      <c r="L304" s="103"/>
      <c r="M304" s="73"/>
    </row>
    <row r="305" spans="2:13" ht="21" customHeight="1" outlineLevel="1">
      <c r="B305" s="73"/>
      <c r="C305" s="90" t="s">
        <v>452</v>
      </c>
      <c r="D305" s="103"/>
      <c r="E305" s="105">
        <v>0</v>
      </c>
      <c r="F305" s="106"/>
      <c r="G305" s="105">
        <v>0</v>
      </c>
      <c r="H305" s="73"/>
      <c r="I305" s="105">
        <v>0</v>
      </c>
      <c r="J305" s="103"/>
      <c r="K305" s="107">
        <f>E305+G305+I305</f>
        <v>0</v>
      </c>
      <c r="L305" s="103"/>
      <c r="M305" s="73"/>
    </row>
    <row r="306" spans="2:13" ht="21" customHeight="1" outlineLevel="1">
      <c r="B306" s="73"/>
      <c r="C306" s="95" t="s">
        <v>453</v>
      </c>
      <c r="D306" s="103"/>
      <c r="E306" s="104">
        <f>E307+E308</f>
        <v>0</v>
      </c>
      <c r="F306" s="103"/>
      <c r="G306" s="104">
        <f>G307+G308</f>
        <v>0</v>
      </c>
      <c r="H306" s="73"/>
      <c r="I306" s="104">
        <f>I307+I308</f>
        <v>0</v>
      </c>
      <c r="J306" s="103"/>
      <c r="K306" s="104">
        <f>K307+K308</f>
        <v>0</v>
      </c>
      <c r="L306" s="103"/>
      <c r="M306" s="73"/>
    </row>
    <row r="307" spans="2:13" ht="21" customHeight="1" outlineLevel="1">
      <c r="B307" s="73"/>
      <c r="C307" s="90" t="s">
        <v>454</v>
      </c>
      <c r="D307" s="103"/>
      <c r="E307" s="105">
        <v>0</v>
      </c>
      <c r="F307" s="106"/>
      <c r="G307" s="105">
        <v>0</v>
      </c>
      <c r="H307" s="73"/>
      <c r="I307" s="105">
        <v>0</v>
      </c>
      <c r="J307" s="103"/>
      <c r="K307" s="107">
        <f>E307+G307+I307</f>
        <v>0</v>
      </c>
      <c r="L307" s="103"/>
      <c r="M307" s="73"/>
    </row>
    <row r="308" spans="2:13" ht="21" customHeight="1" outlineLevel="1">
      <c r="B308" s="73"/>
      <c r="C308" s="90" t="s">
        <v>455</v>
      </c>
      <c r="D308" s="103"/>
      <c r="E308" s="105">
        <v>0</v>
      </c>
      <c r="F308" s="106"/>
      <c r="G308" s="105">
        <v>0</v>
      </c>
      <c r="H308" s="73"/>
      <c r="I308" s="105">
        <v>0</v>
      </c>
      <c r="J308" s="103"/>
      <c r="K308" s="107">
        <f>E308+G308+I308</f>
        <v>0</v>
      </c>
      <c r="L308" s="103"/>
      <c r="M308" s="73"/>
    </row>
    <row r="309" spans="2:13" ht="21" customHeight="1" outlineLevel="1">
      <c r="B309" s="73"/>
      <c r="C309" s="95" t="s">
        <v>456</v>
      </c>
      <c r="D309" s="103"/>
      <c r="E309" s="104">
        <f>E310+E311</f>
        <v>0</v>
      </c>
      <c r="F309" s="103"/>
      <c r="G309" s="104">
        <f>G310+G311</f>
        <v>0</v>
      </c>
      <c r="H309" s="73"/>
      <c r="I309" s="104">
        <f>I310+I311</f>
        <v>0</v>
      </c>
      <c r="J309" s="103"/>
      <c r="K309" s="104">
        <f>K310+K311</f>
        <v>0</v>
      </c>
      <c r="L309" s="103"/>
      <c r="M309" s="73"/>
    </row>
    <row r="310" spans="2:13" ht="21" customHeight="1" outlineLevel="1">
      <c r="B310" s="73"/>
      <c r="C310" s="90" t="s">
        <v>457</v>
      </c>
      <c r="D310" s="103"/>
      <c r="E310" s="105">
        <v>0</v>
      </c>
      <c r="F310" s="106"/>
      <c r="G310" s="105">
        <v>0</v>
      </c>
      <c r="H310" s="73"/>
      <c r="I310" s="105">
        <v>0</v>
      </c>
      <c r="J310" s="103"/>
      <c r="K310" s="107">
        <f>E310+G310+I310</f>
        <v>0</v>
      </c>
      <c r="L310" s="103"/>
      <c r="M310" s="73"/>
    </row>
    <row r="311" spans="2:13" ht="21" customHeight="1" outlineLevel="1">
      <c r="B311" s="73"/>
      <c r="C311" s="90" t="s">
        <v>458</v>
      </c>
      <c r="D311" s="103"/>
      <c r="E311" s="105">
        <v>0</v>
      </c>
      <c r="F311" s="106"/>
      <c r="G311" s="105">
        <v>0</v>
      </c>
      <c r="H311" s="73"/>
      <c r="I311" s="105">
        <v>0</v>
      </c>
      <c r="J311" s="103"/>
      <c r="K311" s="107">
        <f>E311+G311+I311</f>
        <v>0</v>
      </c>
      <c r="L311" s="103"/>
      <c r="M311" s="73"/>
    </row>
    <row r="312" spans="2:13" ht="21" customHeight="1" outlineLevel="1">
      <c r="B312" s="73"/>
      <c r="C312" s="90" t="s">
        <v>459</v>
      </c>
      <c r="D312" s="103"/>
      <c r="E312" s="108">
        <f>E300+E303+E306+E309</f>
        <v>115</v>
      </c>
      <c r="F312" s="103"/>
      <c r="G312" s="108">
        <f>G300+G303+G306+G309</f>
        <v>115</v>
      </c>
      <c r="H312" s="73"/>
      <c r="I312" s="108">
        <f>I300+I303+I306+I309</f>
        <v>115</v>
      </c>
      <c r="J312" s="103"/>
      <c r="K312" s="108">
        <f>E312+G312+I312</f>
        <v>345</v>
      </c>
      <c r="L312" s="103"/>
      <c r="M312" s="73"/>
    </row>
    <row r="313" spans="2:13" ht="21" customHeight="1" outlineLevel="1">
      <c r="B313" s="73"/>
      <c r="C313" s="109"/>
      <c r="D313" s="103"/>
      <c r="E313" s="109"/>
      <c r="F313" s="109"/>
      <c r="G313" s="109"/>
      <c r="H313" s="109"/>
      <c r="I313" s="109"/>
      <c r="J313" s="109"/>
      <c r="K313" s="109"/>
      <c r="L313" s="103"/>
      <c r="M313" s="73"/>
    </row>
    <row r="314" spans="2:13" ht="21" customHeight="1" outlineLevel="1">
      <c r="B314" s="73"/>
      <c r="C314" s="103"/>
      <c r="D314" s="89"/>
      <c r="E314" s="103"/>
      <c r="F314" s="89"/>
      <c r="G314" s="73"/>
      <c r="H314" s="73"/>
      <c r="I314" s="73"/>
      <c r="J314" s="89"/>
      <c r="K314" s="73"/>
      <c r="L314" s="89"/>
      <c r="M314" s="73"/>
    </row>
    <row r="315" spans="2:13" ht="21" customHeight="1" outlineLevel="1">
      <c r="B315" s="73"/>
      <c r="C315" s="86" t="s">
        <v>460</v>
      </c>
      <c r="D315" s="73"/>
      <c r="E315" s="99"/>
      <c r="F315" s="99"/>
      <c r="G315" s="99"/>
      <c r="H315" s="99"/>
      <c r="I315" s="99"/>
      <c r="J315" s="99"/>
      <c r="K315" s="99"/>
      <c r="L315" s="89"/>
      <c r="M315" s="73"/>
    </row>
    <row r="316" spans="2:13" ht="21" customHeight="1" outlineLevel="1">
      <c r="B316" s="73"/>
      <c r="C316" s="73"/>
      <c r="D316" s="73"/>
      <c r="E316" s="100"/>
      <c r="F316" s="101"/>
      <c r="G316" s="100"/>
      <c r="H316" s="101"/>
      <c r="I316" s="100"/>
      <c r="J316" s="102"/>
      <c r="K316" s="100"/>
      <c r="L316" s="89"/>
      <c r="M316" s="73"/>
    </row>
    <row r="317" spans="2:13" ht="21" customHeight="1" outlineLevel="1">
      <c r="B317" s="73"/>
      <c r="C317" s="73"/>
      <c r="D317" s="73"/>
      <c r="E317" s="100">
        <v>2024</v>
      </c>
      <c r="F317" s="101"/>
      <c r="G317" s="100">
        <v>2025</v>
      </c>
      <c r="H317" s="101"/>
      <c r="I317" s="100">
        <v>2026</v>
      </c>
      <c r="J317" s="102"/>
      <c r="K317" s="100" t="s">
        <v>407</v>
      </c>
      <c r="L317" s="89"/>
      <c r="M317" s="73"/>
    </row>
    <row r="318" spans="2:13" ht="21" customHeight="1" outlineLevel="1">
      <c r="B318" s="73"/>
      <c r="C318" s="95" t="s">
        <v>461</v>
      </c>
      <c r="D318" s="103"/>
      <c r="E318" s="110">
        <v>14400</v>
      </c>
      <c r="F318" s="111"/>
      <c r="G318" s="110">
        <v>14400</v>
      </c>
      <c r="H318" s="112"/>
      <c r="I318" s="110">
        <v>14400</v>
      </c>
      <c r="J318" s="111"/>
      <c r="K318" s="113">
        <f t="shared" ref="K318:K336" si="4">E318+G318+I318</f>
        <v>43200</v>
      </c>
      <c r="L318" s="89"/>
      <c r="M318" s="73"/>
    </row>
    <row r="319" spans="2:13" ht="21" customHeight="1" outlineLevel="1">
      <c r="B319" s="73"/>
      <c r="C319" s="90" t="s">
        <v>462</v>
      </c>
      <c r="D319" s="103"/>
      <c r="E319" s="110">
        <v>0</v>
      </c>
      <c r="F319" s="114"/>
      <c r="G319" s="110">
        <v>0</v>
      </c>
      <c r="H319" s="112"/>
      <c r="I319" s="110">
        <v>0</v>
      </c>
      <c r="J319" s="111"/>
      <c r="K319" s="113">
        <f t="shared" si="4"/>
        <v>0</v>
      </c>
      <c r="L319" s="89"/>
      <c r="M319" s="73"/>
    </row>
    <row r="320" spans="2:13" ht="21" customHeight="1" outlineLevel="1">
      <c r="B320" s="73"/>
      <c r="C320" s="90" t="s">
        <v>463</v>
      </c>
      <c r="D320" s="103"/>
      <c r="E320" s="110">
        <v>0</v>
      </c>
      <c r="F320" s="111"/>
      <c r="G320" s="110">
        <v>0</v>
      </c>
      <c r="H320" s="112"/>
      <c r="I320" s="110">
        <v>0</v>
      </c>
      <c r="J320" s="111"/>
      <c r="K320" s="113">
        <f t="shared" si="4"/>
        <v>0</v>
      </c>
      <c r="L320" s="89"/>
      <c r="M320" s="73"/>
    </row>
    <row r="321" spans="2:13" ht="21.75" customHeight="1" outlineLevel="1">
      <c r="B321" s="73"/>
      <c r="C321" s="90" t="s">
        <v>464</v>
      </c>
      <c r="D321" s="103"/>
      <c r="E321" s="110">
        <v>569739.04</v>
      </c>
      <c r="F321" s="114"/>
      <c r="G321" s="110">
        <v>569739.04</v>
      </c>
      <c r="H321" s="112"/>
      <c r="I321" s="110">
        <v>569739.04</v>
      </c>
      <c r="J321" s="111"/>
      <c r="K321" s="113">
        <f t="shared" si="4"/>
        <v>1709217.12</v>
      </c>
      <c r="L321" s="73"/>
      <c r="M321" s="73"/>
    </row>
    <row r="322" spans="2:13" ht="21.75" customHeight="1" outlineLevel="1">
      <c r="B322" s="73"/>
      <c r="C322" s="90" t="s">
        <v>465</v>
      </c>
      <c r="D322" s="103"/>
      <c r="E322" s="110">
        <v>0</v>
      </c>
      <c r="F322" s="114"/>
      <c r="G322" s="110">
        <v>0</v>
      </c>
      <c r="H322" s="112"/>
      <c r="I322" s="110">
        <v>0</v>
      </c>
      <c r="J322" s="111"/>
      <c r="K322" s="113">
        <f t="shared" si="4"/>
        <v>0</v>
      </c>
      <c r="L322" s="73"/>
      <c r="M322" s="73"/>
    </row>
    <row r="323" spans="2:13" ht="21" customHeight="1" outlineLevel="1">
      <c r="B323" s="73"/>
      <c r="C323" s="90" t="s">
        <v>466</v>
      </c>
      <c r="D323" s="103"/>
      <c r="E323" s="110">
        <v>100000</v>
      </c>
      <c r="F323" s="111"/>
      <c r="G323" s="110">
        <v>100000</v>
      </c>
      <c r="H323" s="112"/>
      <c r="I323" s="110">
        <v>100000</v>
      </c>
      <c r="J323" s="111"/>
      <c r="K323" s="113">
        <f t="shared" si="4"/>
        <v>300000</v>
      </c>
      <c r="L323" s="73"/>
      <c r="M323" s="73"/>
    </row>
    <row r="324" spans="2:13" ht="21.75" customHeight="1" outlineLevel="1">
      <c r="B324" s="73"/>
      <c r="C324" s="90" t="s">
        <v>467</v>
      </c>
      <c r="D324" s="103"/>
      <c r="E324" s="110">
        <v>0</v>
      </c>
      <c r="F324" s="114"/>
      <c r="G324" s="110">
        <v>0</v>
      </c>
      <c r="H324" s="112"/>
      <c r="I324" s="110">
        <v>0</v>
      </c>
      <c r="J324" s="111"/>
      <c r="K324" s="113">
        <f t="shared" si="4"/>
        <v>0</v>
      </c>
      <c r="L324" s="73"/>
      <c r="M324" s="73"/>
    </row>
    <row r="325" spans="2:13" ht="21.75" customHeight="1" outlineLevel="1">
      <c r="B325" s="73"/>
      <c r="C325" s="90" t="s">
        <v>468</v>
      </c>
      <c r="D325" s="103"/>
      <c r="E325" s="110">
        <v>0</v>
      </c>
      <c r="F325" s="114"/>
      <c r="G325" s="110">
        <v>0</v>
      </c>
      <c r="H325" s="112"/>
      <c r="I325" s="110">
        <v>0</v>
      </c>
      <c r="J325" s="111"/>
      <c r="K325" s="113">
        <f t="shared" si="4"/>
        <v>0</v>
      </c>
      <c r="L325" s="73"/>
      <c r="M325" s="73"/>
    </row>
    <row r="326" spans="2:13" ht="21.75" customHeight="1" outlineLevel="1">
      <c r="B326" s="73"/>
      <c r="C326" s="90" t="s">
        <v>469</v>
      </c>
      <c r="D326" s="103"/>
      <c r="E326" s="110">
        <v>0</v>
      </c>
      <c r="F326" s="114"/>
      <c r="G326" s="110">
        <v>0</v>
      </c>
      <c r="H326" s="112"/>
      <c r="I326" s="110">
        <v>0</v>
      </c>
      <c r="J326" s="111"/>
      <c r="K326" s="113">
        <f t="shared" si="4"/>
        <v>0</v>
      </c>
      <c r="L326" s="73"/>
      <c r="M326" s="73"/>
    </row>
    <row r="327" spans="2:13" ht="21" customHeight="1" outlineLevel="1">
      <c r="B327" s="73"/>
      <c r="C327" s="115" t="s">
        <v>470</v>
      </c>
      <c r="D327" s="103"/>
      <c r="E327" s="110">
        <v>0</v>
      </c>
      <c r="F327" s="114"/>
      <c r="G327" s="110">
        <v>0</v>
      </c>
      <c r="H327" s="112"/>
      <c r="I327" s="110">
        <v>0</v>
      </c>
      <c r="J327" s="111"/>
      <c r="K327" s="113">
        <f t="shared" si="4"/>
        <v>0</v>
      </c>
      <c r="L327" s="116"/>
      <c r="M327" s="73"/>
    </row>
    <row r="328" spans="2:13" ht="21" customHeight="1" outlineLevel="1">
      <c r="B328" s="73"/>
      <c r="C328" s="115" t="s">
        <v>471</v>
      </c>
      <c r="D328" s="103"/>
      <c r="E328" s="110">
        <v>0</v>
      </c>
      <c r="F328" s="114"/>
      <c r="G328" s="110">
        <v>0</v>
      </c>
      <c r="H328" s="112"/>
      <c r="I328" s="110">
        <v>0</v>
      </c>
      <c r="J328" s="111"/>
      <c r="K328" s="113">
        <f t="shared" si="4"/>
        <v>0</v>
      </c>
      <c r="L328" s="116"/>
      <c r="M328" s="73"/>
    </row>
    <row r="329" spans="2:13" ht="21" customHeight="1" outlineLevel="1">
      <c r="B329" s="73"/>
      <c r="C329" s="115" t="s">
        <v>472</v>
      </c>
      <c r="D329" s="103"/>
      <c r="E329" s="110">
        <v>0</v>
      </c>
      <c r="F329" s="114"/>
      <c r="G329" s="110">
        <v>0</v>
      </c>
      <c r="H329" s="112"/>
      <c r="I329" s="110">
        <v>0</v>
      </c>
      <c r="J329" s="111"/>
      <c r="K329" s="113">
        <f t="shared" si="4"/>
        <v>0</v>
      </c>
      <c r="L329" s="116"/>
      <c r="M329" s="73"/>
    </row>
    <row r="330" spans="2:13" ht="21" customHeight="1" outlineLevel="1">
      <c r="B330" s="73"/>
      <c r="C330" s="115" t="s">
        <v>473</v>
      </c>
      <c r="D330" s="103"/>
      <c r="E330" s="110">
        <v>0</v>
      </c>
      <c r="F330" s="114"/>
      <c r="G330" s="110">
        <v>0</v>
      </c>
      <c r="H330" s="112"/>
      <c r="I330" s="110">
        <v>0</v>
      </c>
      <c r="J330" s="111"/>
      <c r="K330" s="113">
        <f t="shared" si="4"/>
        <v>0</v>
      </c>
      <c r="L330" s="116"/>
      <c r="M330" s="73"/>
    </row>
    <row r="331" spans="2:13" ht="21" customHeight="1" outlineLevel="1">
      <c r="B331" s="73"/>
      <c r="C331" s="115" t="s">
        <v>474</v>
      </c>
      <c r="D331" s="103"/>
      <c r="E331" s="110">
        <v>0</v>
      </c>
      <c r="F331" s="114"/>
      <c r="G331" s="110">
        <v>0</v>
      </c>
      <c r="H331" s="112"/>
      <c r="I331" s="110">
        <v>0</v>
      </c>
      <c r="J331" s="111"/>
      <c r="K331" s="113">
        <f t="shared" si="4"/>
        <v>0</v>
      </c>
      <c r="L331" s="116"/>
      <c r="M331" s="73"/>
    </row>
    <row r="332" spans="2:13" ht="21" customHeight="1" outlineLevel="1">
      <c r="B332" s="73"/>
      <c r="C332" s="115" t="s">
        <v>475</v>
      </c>
      <c r="D332" s="103"/>
      <c r="E332" s="110">
        <v>0</v>
      </c>
      <c r="F332" s="114"/>
      <c r="G332" s="110">
        <v>0</v>
      </c>
      <c r="H332" s="112"/>
      <c r="I332" s="110">
        <v>0</v>
      </c>
      <c r="J332" s="111"/>
      <c r="K332" s="113">
        <f t="shared" si="4"/>
        <v>0</v>
      </c>
      <c r="L332" s="116"/>
      <c r="M332" s="73"/>
    </row>
    <row r="333" spans="2:13" ht="21" customHeight="1" outlineLevel="1">
      <c r="B333" s="73"/>
      <c r="C333" s="115" t="s">
        <v>476</v>
      </c>
      <c r="D333" s="103"/>
      <c r="E333" s="110">
        <v>0</v>
      </c>
      <c r="F333" s="114"/>
      <c r="G333" s="110">
        <v>0</v>
      </c>
      <c r="H333" s="112"/>
      <c r="I333" s="110">
        <v>0</v>
      </c>
      <c r="J333" s="111"/>
      <c r="K333" s="113">
        <f t="shared" si="4"/>
        <v>0</v>
      </c>
      <c r="L333" s="116"/>
      <c r="M333" s="73"/>
    </row>
    <row r="334" spans="2:13" ht="21" customHeight="1" outlineLevel="1">
      <c r="B334" s="73"/>
      <c r="C334" s="115" t="s">
        <v>477</v>
      </c>
      <c r="D334" s="103"/>
      <c r="E334" s="110">
        <v>0</v>
      </c>
      <c r="F334" s="114"/>
      <c r="G334" s="110">
        <v>0</v>
      </c>
      <c r="H334" s="112"/>
      <c r="I334" s="110">
        <v>0</v>
      </c>
      <c r="J334" s="111"/>
      <c r="K334" s="113">
        <f t="shared" si="4"/>
        <v>0</v>
      </c>
      <c r="L334" s="116"/>
      <c r="M334" s="73"/>
    </row>
    <row r="335" spans="2:13" ht="21" customHeight="1" outlineLevel="1">
      <c r="B335" s="73"/>
      <c r="C335" s="115" t="s">
        <v>478</v>
      </c>
      <c r="D335" s="103"/>
      <c r="E335" s="110">
        <v>0</v>
      </c>
      <c r="F335" s="114"/>
      <c r="G335" s="110">
        <v>0</v>
      </c>
      <c r="H335" s="112"/>
      <c r="I335" s="110">
        <v>0</v>
      </c>
      <c r="J335" s="111"/>
      <c r="K335" s="113">
        <f t="shared" si="4"/>
        <v>0</v>
      </c>
      <c r="L335" s="116"/>
      <c r="M335" s="73"/>
    </row>
    <row r="336" spans="2:13" ht="21" customHeight="1" outlineLevel="1">
      <c r="B336" s="73"/>
      <c r="C336" s="115" t="s">
        <v>479</v>
      </c>
      <c r="D336" s="103"/>
      <c r="E336" s="110">
        <v>0</v>
      </c>
      <c r="F336" s="114"/>
      <c r="G336" s="110">
        <v>0</v>
      </c>
      <c r="H336" s="112"/>
      <c r="I336" s="110">
        <v>0</v>
      </c>
      <c r="J336" s="111"/>
      <c r="K336" s="113">
        <f t="shared" si="4"/>
        <v>0</v>
      </c>
      <c r="L336" s="116"/>
      <c r="M336" s="73"/>
    </row>
    <row r="337" spans="2:13" ht="21.75" customHeight="1" outlineLevel="1">
      <c r="B337" s="73"/>
      <c r="C337" s="90" t="s">
        <v>480</v>
      </c>
      <c r="D337" s="103"/>
      <c r="E337" s="117">
        <f>SUM(E318:E336)</f>
        <v>684139.04</v>
      </c>
      <c r="F337" s="111"/>
      <c r="G337" s="117">
        <f>SUM(G318:G336)</f>
        <v>684139.04</v>
      </c>
      <c r="H337" s="112"/>
      <c r="I337" s="117">
        <f>SUM(I318:I336)</f>
        <v>684139.04</v>
      </c>
      <c r="J337" s="111"/>
      <c r="K337" s="117">
        <f>SUM(K318:K336)</f>
        <v>2052417.12</v>
      </c>
      <c r="L337" s="89"/>
      <c r="M337" s="73"/>
    </row>
    <row r="338" spans="2:13" ht="21" customHeight="1" outlineLevel="1">
      <c r="B338" s="73"/>
      <c r="C338" s="109"/>
      <c r="D338" s="103"/>
      <c r="E338" s="73"/>
      <c r="F338" s="73"/>
      <c r="G338" s="73"/>
      <c r="H338" s="73"/>
      <c r="I338" s="73"/>
      <c r="J338" s="73"/>
      <c r="K338" s="73"/>
      <c r="L338" s="89"/>
      <c r="M338" s="73"/>
    </row>
    <row r="339" spans="2:13" ht="21" customHeight="1" outlineLevel="1">
      <c r="B339" s="73"/>
      <c r="C339" s="73"/>
      <c r="D339" s="73"/>
      <c r="E339" s="100">
        <v>2024</v>
      </c>
      <c r="F339" s="101"/>
      <c r="G339" s="100">
        <v>2025</v>
      </c>
      <c r="H339" s="101"/>
      <c r="I339" s="100">
        <v>2026</v>
      </c>
      <c r="J339" s="102"/>
      <c r="K339" s="100" t="s">
        <v>407</v>
      </c>
      <c r="L339" s="89"/>
      <c r="M339" s="73"/>
    </row>
    <row r="340" spans="2:13" ht="21" customHeight="1" outlineLevel="1">
      <c r="B340" s="73"/>
      <c r="C340" s="95" t="s">
        <v>481</v>
      </c>
      <c r="D340" s="103"/>
      <c r="E340" s="110">
        <v>237961.4</v>
      </c>
      <c r="F340" s="111"/>
      <c r="G340" s="110">
        <v>237961.4</v>
      </c>
      <c r="H340" s="112"/>
      <c r="I340" s="110">
        <v>237961.4</v>
      </c>
      <c r="J340" s="111"/>
      <c r="K340" s="113">
        <f t="shared" ref="K340:K348" si="5">E340+G340+I340</f>
        <v>713884.2</v>
      </c>
      <c r="L340" s="89"/>
      <c r="M340" s="73"/>
    </row>
    <row r="341" spans="2:13" ht="21" customHeight="1" outlineLevel="1">
      <c r="B341" s="73"/>
      <c r="C341" s="90" t="s">
        <v>482</v>
      </c>
      <c r="D341" s="103"/>
      <c r="E341" s="110">
        <v>267706.53999999998</v>
      </c>
      <c r="F341" s="114"/>
      <c r="G341" s="110">
        <v>267706.53999999998</v>
      </c>
      <c r="H341" s="112"/>
      <c r="I341" s="110">
        <v>267706.53999999998</v>
      </c>
      <c r="J341" s="111"/>
      <c r="K341" s="113">
        <f t="shared" si="5"/>
        <v>803119.61999999988</v>
      </c>
      <c r="L341" s="89"/>
      <c r="M341" s="73"/>
    </row>
    <row r="342" spans="2:13" ht="21" customHeight="1" outlineLevel="1">
      <c r="B342" s="73"/>
      <c r="C342" s="90" t="s">
        <v>483</v>
      </c>
      <c r="D342" s="103"/>
      <c r="E342" s="110">
        <v>178471.1</v>
      </c>
      <c r="F342" s="114"/>
      <c r="G342" s="110">
        <v>178471.1</v>
      </c>
      <c r="H342" s="112"/>
      <c r="I342" s="110">
        <v>178471.1</v>
      </c>
      <c r="J342" s="111"/>
      <c r="K342" s="113">
        <f t="shared" si="5"/>
        <v>535413.30000000005</v>
      </c>
      <c r="L342" s="73"/>
      <c r="M342" s="73"/>
    </row>
    <row r="343" spans="2:13" ht="21" customHeight="1" outlineLevel="1">
      <c r="B343" s="73"/>
      <c r="C343" s="90" t="s">
        <v>484</v>
      </c>
      <c r="D343" s="103"/>
      <c r="E343" s="110">
        <v>0</v>
      </c>
      <c r="F343" s="111"/>
      <c r="G343" s="110">
        <v>0</v>
      </c>
      <c r="H343" s="112"/>
      <c r="I343" s="110">
        <v>0</v>
      </c>
      <c r="J343" s="111"/>
      <c r="K343" s="113">
        <f t="shared" si="5"/>
        <v>0</v>
      </c>
      <c r="L343" s="89"/>
      <c r="M343" s="73"/>
    </row>
    <row r="344" spans="2:13" ht="21" customHeight="1" outlineLevel="1">
      <c r="B344" s="73"/>
      <c r="C344" s="90" t="s">
        <v>485</v>
      </c>
      <c r="D344" s="103"/>
      <c r="E344" s="110">
        <v>0</v>
      </c>
      <c r="F344" s="114"/>
      <c r="G344" s="110">
        <v>0</v>
      </c>
      <c r="H344" s="112"/>
      <c r="I344" s="110">
        <v>0</v>
      </c>
      <c r="J344" s="111"/>
      <c r="K344" s="113">
        <f t="shared" si="5"/>
        <v>0</v>
      </c>
      <c r="L344" s="116"/>
      <c r="M344" s="73"/>
    </row>
    <row r="345" spans="2:13" ht="21" customHeight="1" outlineLevel="1">
      <c r="B345" s="73"/>
      <c r="C345" s="90" t="s">
        <v>486</v>
      </c>
      <c r="D345" s="103"/>
      <c r="E345" s="110">
        <v>0</v>
      </c>
      <c r="F345" s="114"/>
      <c r="G345" s="110">
        <v>0</v>
      </c>
      <c r="H345" s="112"/>
      <c r="I345" s="110">
        <v>0</v>
      </c>
      <c r="J345" s="111"/>
      <c r="K345" s="113">
        <f t="shared" si="5"/>
        <v>0</v>
      </c>
      <c r="L345" s="116"/>
      <c r="M345" s="73"/>
    </row>
    <row r="346" spans="2:13" ht="21" customHeight="1" outlineLevel="1">
      <c r="B346" s="73"/>
      <c r="C346" s="90" t="s">
        <v>487</v>
      </c>
      <c r="D346" s="103"/>
      <c r="E346" s="110">
        <v>0</v>
      </c>
      <c r="F346" s="114"/>
      <c r="G346" s="110">
        <v>0</v>
      </c>
      <c r="H346" s="112"/>
      <c r="I346" s="110">
        <v>0</v>
      </c>
      <c r="J346" s="111"/>
      <c r="K346" s="113">
        <f t="shared" si="5"/>
        <v>0</v>
      </c>
      <c r="L346" s="116"/>
      <c r="M346" s="73"/>
    </row>
    <row r="347" spans="2:13" ht="21" customHeight="1" outlineLevel="1">
      <c r="B347" s="73"/>
      <c r="C347" s="90" t="s">
        <v>488</v>
      </c>
      <c r="D347" s="103"/>
      <c r="E347" s="110">
        <v>0</v>
      </c>
      <c r="F347" s="114"/>
      <c r="G347" s="110">
        <v>0</v>
      </c>
      <c r="H347" s="112"/>
      <c r="I347" s="110">
        <v>0</v>
      </c>
      <c r="J347" s="111"/>
      <c r="K347" s="113">
        <f t="shared" si="5"/>
        <v>0</v>
      </c>
      <c r="L347" s="116"/>
      <c r="M347" s="73"/>
    </row>
    <row r="348" spans="2:13" ht="21.75" customHeight="1" outlineLevel="1">
      <c r="B348" s="73"/>
      <c r="C348" s="90" t="s">
        <v>480</v>
      </c>
      <c r="D348" s="103"/>
      <c r="E348" s="117">
        <f>SUM(E340:E347)</f>
        <v>684139.03999999992</v>
      </c>
      <c r="F348" s="111"/>
      <c r="G348" s="117">
        <f>SUM(G340:G347)</f>
        <v>684139.03999999992</v>
      </c>
      <c r="H348" s="112"/>
      <c r="I348" s="117">
        <f>SUM(I340:I347)</f>
        <v>684139.03999999992</v>
      </c>
      <c r="J348" s="111"/>
      <c r="K348" s="117">
        <f t="shared" si="5"/>
        <v>2052417.1199999996</v>
      </c>
      <c r="L348" s="89"/>
      <c r="M348" s="73"/>
    </row>
    <row r="349" spans="2:13" ht="21" customHeight="1" outlineLevel="1">
      <c r="B349" s="73"/>
      <c r="C349" s="89"/>
      <c r="D349" s="103"/>
      <c r="E349" s="89"/>
      <c r="F349" s="89"/>
      <c r="G349" s="89"/>
      <c r="H349" s="89"/>
      <c r="I349" s="89"/>
      <c r="J349" s="89"/>
      <c r="K349" s="89"/>
      <c r="L349" s="89"/>
      <c r="M349" s="73"/>
    </row>
    <row r="350" spans="2:13" ht="36" outlineLevel="1">
      <c r="B350" s="73"/>
      <c r="C350" s="93" t="s">
        <v>490</v>
      </c>
      <c r="D350" s="89"/>
      <c r="E350" s="93" t="str">
        <f>IF(K321&gt;0,"Si","No")</f>
        <v>Si</v>
      </c>
      <c r="F350" s="89"/>
      <c r="G350" s="89"/>
      <c r="H350" s="89"/>
      <c r="I350" s="89"/>
      <c r="J350" s="89"/>
      <c r="K350" s="89"/>
      <c r="L350" s="89"/>
      <c r="M350" s="73"/>
    </row>
    <row r="351" spans="2:13" ht="36" outlineLevel="1">
      <c r="B351" s="73"/>
      <c r="C351" s="93" t="s">
        <v>491</v>
      </c>
      <c r="D351" s="89"/>
      <c r="E351" s="93" t="str">
        <f>IF(K322&gt;0,"Si","No")</f>
        <v>No</v>
      </c>
      <c r="F351" s="89"/>
      <c r="G351" s="89"/>
      <c r="H351" s="89"/>
      <c r="I351" s="89"/>
      <c r="J351" s="89"/>
      <c r="K351" s="89"/>
      <c r="L351" s="89"/>
      <c r="M351" s="73"/>
    </row>
    <row r="352" spans="2:13" ht="21" customHeight="1" outlineLevel="1">
      <c r="B352" s="73"/>
      <c r="C352" s="89"/>
      <c r="D352" s="89"/>
      <c r="E352" s="89"/>
      <c r="F352" s="89"/>
      <c r="G352" s="73"/>
      <c r="H352" s="73"/>
      <c r="I352" s="73"/>
      <c r="J352" s="89"/>
      <c r="K352" s="73"/>
      <c r="L352" s="89"/>
      <c r="M352" s="73"/>
    </row>
    <row r="353" spans="2:13" ht="20.25" outlineLevel="1">
      <c r="B353" s="73"/>
      <c r="C353" s="86" t="s">
        <v>492</v>
      </c>
      <c r="D353" s="73"/>
      <c r="E353" s="98"/>
      <c r="F353" s="99"/>
      <c r="G353" s="99"/>
      <c r="H353" s="99"/>
      <c r="I353" s="99"/>
      <c r="J353" s="99"/>
      <c r="K353" s="99"/>
      <c r="L353" s="89"/>
      <c r="M353" s="73"/>
    </row>
    <row r="354" spans="2:13" ht="21" customHeight="1" outlineLevel="1">
      <c r="B354" s="73"/>
      <c r="C354" s="73"/>
      <c r="D354" s="73"/>
      <c r="E354" s="100"/>
      <c r="F354" s="101"/>
      <c r="G354" s="100"/>
      <c r="H354" s="101"/>
      <c r="I354" s="100"/>
      <c r="J354" s="102"/>
      <c r="K354" s="100"/>
      <c r="L354" s="89"/>
      <c r="M354" s="73"/>
    </row>
    <row r="355" spans="2:13" ht="21" customHeight="1" outlineLevel="1">
      <c r="B355" s="73"/>
      <c r="C355" s="73"/>
      <c r="D355" s="73"/>
      <c r="E355" s="100">
        <v>2024</v>
      </c>
      <c r="F355" s="101"/>
      <c r="G355" s="100">
        <v>2025</v>
      </c>
      <c r="H355" s="101"/>
      <c r="I355" s="100">
        <v>2026</v>
      </c>
      <c r="J355" s="102"/>
      <c r="K355" s="100" t="s">
        <v>407</v>
      </c>
      <c r="L355" s="89"/>
      <c r="M355" s="73"/>
    </row>
    <row r="356" spans="2:13" ht="21" customHeight="1" outlineLevel="1">
      <c r="B356" s="73"/>
      <c r="C356" s="95" t="s">
        <v>493</v>
      </c>
      <c r="D356" s="103"/>
      <c r="E356" s="110"/>
      <c r="F356" s="111"/>
      <c r="G356" s="110"/>
      <c r="H356" s="119"/>
      <c r="I356" s="110"/>
      <c r="J356" s="111"/>
      <c r="K356" s="113" t="s">
        <v>495</v>
      </c>
      <c r="L356" s="89"/>
      <c r="M356" s="73"/>
    </row>
    <row r="357" spans="2:13" ht="21" customHeight="1" outlineLevel="1">
      <c r="B357" s="73"/>
      <c r="C357" s="95" t="s">
        <v>496</v>
      </c>
      <c r="D357" s="103"/>
      <c r="E357" s="110"/>
      <c r="F357" s="111"/>
      <c r="G357" s="110"/>
      <c r="H357" s="119"/>
      <c r="I357" s="110"/>
      <c r="J357" s="111"/>
      <c r="K357" s="113" t="s">
        <v>495</v>
      </c>
      <c r="L357" s="89"/>
      <c r="M357" s="73"/>
    </row>
    <row r="358" spans="2:13" ht="21" customHeight="1" outlineLevel="1">
      <c r="B358" s="73"/>
      <c r="C358" s="90" t="s">
        <v>498</v>
      </c>
      <c r="D358" s="103"/>
      <c r="E358" s="120">
        <v>0</v>
      </c>
      <c r="F358" s="121"/>
      <c r="G358" s="120">
        <v>0</v>
      </c>
      <c r="H358" s="122"/>
      <c r="I358" s="120">
        <v>0</v>
      </c>
      <c r="J358" s="123"/>
      <c r="K358" s="124">
        <f>E358+G358+I358</f>
        <v>0</v>
      </c>
      <c r="L358" s="73"/>
      <c r="M358" s="73"/>
    </row>
    <row r="359" spans="2:13" ht="21" customHeight="1" outlineLevel="1">
      <c r="B359" s="73"/>
      <c r="C359" s="90" t="s">
        <v>499</v>
      </c>
      <c r="D359" s="103"/>
      <c r="E359" s="110"/>
      <c r="F359" s="111"/>
      <c r="G359" s="110"/>
      <c r="H359" s="119"/>
      <c r="I359" s="110"/>
      <c r="J359" s="111"/>
      <c r="K359" s="113" t="s">
        <v>495</v>
      </c>
      <c r="L359" s="89"/>
      <c r="M359" s="73"/>
    </row>
    <row r="360" spans="2:13" ht="21" customHeight="1" outlineLevel="1">
      <c r="B360" s="73"/>
      <c r="C360" s="90" t="s">
        <v>500</v>
      </c>
      <c r="D360" s="103"/>
      <c r="E360" s="105"/>
      <c r="F360" s="125"/>
      <c r="G360" s="105"/>
      <c r="H360" s="126"/>
      <c r="I360" s="105"/>
      <c r="J360" s="111"/>
      <c r="K360" s="113" t="s">
        <v>495</v>
      </c>
      <c r="L360" s="116"/>
      <c r="M360" s="73"/>
    </row>
    <row r="361" spans="2:13" outlineLevel="1">
      <c r="B361" s="73"/>
      <c r="C361" s="90" t="s">
        <v>501</v>
      </c>
      <c r="D361" s="103"/>
      <c r="E361" s="127"/>
      <c r="F361" s="125"/>
      <c r="G361" s="105"/>
      <c r="H361" s="126"/>
      <c r="I361" s="105"/>
      <c r="J361" s="111"/>
      <c r="K361" s="113" t="s">
        <v>495</v>
      </c>
      <c r="L361" s="116"/>
      <c r="M361" s="73"/>
    </row>
    <row r="362" spans="2:13" ht="21" customHeight="1" outlineLevel="1">
      <c r="B362" s="73"/>
      <c r="C362" s="90" t="s">
        <v>503</v>
      </c>
      <c r="D362" s="103"/>
      <c r="E362" s="105"/>
      <c r="F362" s="125"/>
      <c r="G362" s="105"/>
      <c r="H362" s="126"/>
      <c r="I362" s="105"/>
      <c r="J362" s="111"/>
      <c r="K362" s="124" t="s">
        <v>495</v>
      </c>
      <c r="L362" s="89"/>
      <c r="M362" s="73"/>
    </row>
    <row r="363" spans="2:13" ht="21" customHeight="1" outlineLevel="1">
      <c r="B363" s="73"/>
      <c r="C363" s="90" t="s">
        <v>504</v>
      </c>
      <c r="D363" s="103"/>
      <c r="E363" s="110"/>
      <c r="F363" s="111"/>
      <c r="G363" s="110"/>
      <c r="H363" s="119"/>
      <c r="I363" s="110"/>
      <c r="J363" s="111"/>
      <c r="K363" s="113" t="s">
        <v>495</v>
      </c>
      <c r="L363" s="89"/>
      <c r="M363" s="73"/>
    </row>
    <row r="364" spans="2:13" ht="21.75" customHeight="1" outlineLevel="1">
      <c r="B364" s="73"/>
      <c r="C364" s="90" t="s">
        <v>506</v>
      </c>
      <c r="D364" s="103"/>
      <c r="E364" s="120">
        <v>0</v>
      </c>
      <c r="F364" s="121"/>
      <c r="G364" s="120">
        <v>0</v>
      </c>
      <c r="H364" s="122"/>
      <c r="I364" s="120">
        <v>0</v>
      </c>
      <c r="J364" s="123"/>
      <c r="K364" s="124">
        <f>E364+G364+I364</f>
        <v>0</v>
      </c>
      <c r="L364" s="73"/>
      <c r="M364" s="73"/>
    </row>
    <row r="365" spans="2:13" ht="21.75" customHeight="1" outlineLevel="1">
      <c r="B365" s="73"/>
      <c r="C365" s="90" t="s">
        <v>507</v>
      </c>
      <c r="D365" s="103"/>
      <c r="E365" s="128">
        <v>0</v>
      </c>
      <c r="F365" s="129"/>
      <c r="G365" s="128">
        <v>0</v>
      </c>
      <c r="H365" s="142"/>
      <c r="I365" s="128">
        <v>0</v>
      </c>
      <c r="J365" s="130"/>
      <c r="K365" s="131">
        <f>E365+G365+I365</f>
        <v>0</v>
      </c>
      <c r="L365" s="89"/>
      <c r="M365" s="73"/>
    </row>
    <row r="366" spans="2:13" ht="21" customHeight="1" outlineLevel="1">
      <c r="B366" s="73"/>
      <c r="C366" s="109"/>
      <c r="D366" s="103"/>
      <c r="E366" s="130"/>
      <c r="F366" s="130"/>
      <c r="G366" s="130"/>
      <c r="H366" s="132"/>
      <c r="I366" s="130"/>
      <c r="J366" s="130"/>
      <c r="K366" s="130"/>
      <c r="L366" s="89"/>
      <c r="M366" s="73"/>
    </row>
    <row r="367" spans="2:13" ht="21" customHeight="1" outlineLevel="1">
      <c r="B367" s="73"/>
      <c r="C367" s="109"/>
      <c r="D367" s="103"/>
      <c r="E367" s="98"/>
      <c r="F367" s="73"/>
      <c r="G367" s="73"/>
      <c r="H367" s="73"/>
      <c r="I367" s="73"/>
      <c r="J367" s="73"/>
      <c r="K367" s="73"/>
      <c r="L367" s="89"/>
      <c r="M367" s="73"/>
    </row>
    <row r="368" spans="2:13" ht="21" customHeight="1" outlineLevel="1">
      <c r="B368" s="73"/>
      <c r="C368" s="86" t="s">
        <v>508</v>
      </c>
      <c r="D368" s="116"/>
      <c r="E368" s="116"/>
      <c r="F368" s="116"/>
      <c r="G368" s="73"/>
      <c r="H368" s="73"/>
      <c r="I368" s="73"/>
      <c r="J368" s="116"/>
      <c r="K368" s="73"/>
      <c r="L368" s="116"/>
      <c r="M368" s="73"/>
    </row>
    <row r="369" spans="2:13" ht="21" customHeight="1" outlineLevel="1">
      <c r="B369" s="73"/>
      <c r="C369" s="89"/>
      <c r="D369" s="89"/>
      <c r="E369" s="89"/>
      <c r="F369" s="89"/>
      <c r="G369" s="73"/>
      <c r="H369" s="73"/>
      <c r="I369" s="73"/>
      <c r="J369" s="89"/>
      <c r="K369" s="73"/>
      <c r="L369" s="89"/>
      <c r="M369" s="73"/>
    </row>
    <row r="370" spans="2:13" ht="21" customHeight="1" outlineLevel="1">
      <c r="B370" s="73"/>
      <c r="C370" s="133" t="s">
        <v>509</v>
      </c>
      <c r="D370" s="89"/>
      <c r="E370" s="89"/>
      <c r="F370" s="89"/>
      <c r="G370" s="73"/>
      <c r="H370" s="73"/>
      <c r="I370" s="73"/>
      <c r="J370" s="73"/>
      <c r="K370" s="73"/>
      <c r="L370" s="89"/>
      <c r="M370" s="73"/>
    </row>
    <row r="371" spans="2:13" ht="21" customHeight="1" outlineLevel="1">
      <c r="B371" s="73"/>
      <c r="C371" s="89"/>
      <c r="D371" s="89"/>
      <c r="E371" s="89"/>
      <c r="F371" s="89"/>
      <c r="G371" s="73"/>
      <c r="H371" s="73"/>
      <c r="I371" s="73"/>
      <c r="J371" s="89"/>
      <c r="K371" s="73"/>
      <c r="L371" s="89"/>
      <c r="M371" s="73"/>
    </row>
    <row r="372" spans="2:13" ht="21" customHeight="1" outlineLevel="1">
      <c r="B372" s="73"/>
      <c r="C372" s="480" t="s">
        <v>618</v>
      </c>
      <c r="D372" s="480"/>
      <c r="E372" s="480"/>
      <c r="F372" s="480"/>
      <c r="G372" s="480"/>
      <c r="H372" s="480"/>
      <c r="I372" s="480"/>
      <c r="J372" s="480"/>
      <c r="K372" s="480"/>
      <c r="L372" s="89"/>
      <c r="M372" s="73"/>
    </row>
    <row r="373" spans="2:13" ht="21" customHeight="1" outlineLevel="1">
      <c r="B373" s="73"/>
      <c r="C373" s="480"/>
      <c r="D373" s="480"/>
      <c r="E373" s="480"/>
      <c r="F373" s="480"/>
      <c r="G373" s="480"/>
      <c r="H373" s="480"/>
      <c r="I373" s="480"/>
      <c r="J373" s="480"/>
      <c r="K373" s="480"/>
      <c r="L373" s="73"/>
      <c r="M373" s="73"/>
    </row>
    <row r="374" spans="2:13" ht="21" customHeight="1" outlineLevel="1">
      <c r="B374" s="73"/>
      <c r="C374" s="480"/>
      <c r="D374" s="480"/>
      <c r="E374" s="480"/>
      <c r="F374" s="480"/>
      <c r="G374" s="480"/>
      <c r="H374" s="480"/>
      <c r="I374" s="480"/>
      <c r="J374" s="480"/>
      <c r="K374" s="480"/>
      <c r="L374" s="73"/>
      <c r="M374" s="73"/>
    </row>
    <row r="375" spans="2:13" ht="21" customHeight="1" outlineLevel="1">
      <c r="B375" s="73"/>
      <c r="C375" s="480"/>
      <c r="D375" s="480"/>
      <c r="E375" s="480"/>
      <c r="F375" s="480"/>
      <c r="G375" s="480"/>
      <c r="H375" s="480"/>
      <c r="I375" s="480"/>
      <c r="J375" s="480"/>
      <c r="K375" s="480"/>
      <c r="L375" s="73"/>
      <c r="M375" s="73"/>
    </row>
    <row r="376" spans="2:13" ht="21" customHeight="1" outlineLevel="1">
      <c r="B376" s="73"/>
      <c r="C376" s="480"/>
      <c r="D376" s="480"/>
      <c r="E376" s="480"/>
      <c r="F376" s="480"/>
      <c r="G376" s="480"/>
      <c r="H376" s="480"/>
      <c r="I376" s="480"/>
      <c r="J376" s="480"/>
      <c r="K376" s="480"/>
      <c r="L376" s="73"/>
      <c r="M376" s="73"/>
    </row>
    <row r="377" spans="2:13" ht="21" customHeight="1" outlineLevel="1">
      <c r="B377" s="73"/>
      <c r="C377" s="480"/>
      <c r="D377" s="480"/>
      <c r="E377" s="480"/>
      <c r="F377" s="480"/>
      <c r="G377" s="480"/>
      <c r="H377" s="480"/>
      <c r="I377" s="480"/>
      <c r="J377" s="480"/>
      <c r="K377" s="480"/>
      <c r="L377" s="73"/>
      <c r="M377" s="73"/>
    </row>
    <row r="378" spans="2:13" ht="21" customHeight="1" outlineLevel="1">
      <c r="B378" s="73"/>
      <c r="C378" s="480"/>
      <c r="D378" s="480"/>
      <c r="E378" s="480"/>
      <c r="F378" s="480"/>
      <c r="G378" s="480"/>
      <c r="H378" s="480"/>
      <c r="I378" s="480"/>
      <c r="J378" s="480"/>
      <c r="K378" s="480"/>
      <c r="L378" s="73"/>
      <c r="M378" s="73"/>
    </row>
    <row r="379" spans="2:13" ht="21" customHeight="1" outlineLevel="1">
      <c r="B379" s="73"/>
      <c r="C379" s="480"/>
      <c r="D379" s="480"/>
      <c r="E379" s="480"/>
      <c r="F379" s="480"/>
      <c r="G379" s="480"/>
      <c r="H379" s="480"/>
      <c r="I379" s="480"/>
      <c r="J379" s="480"/>
      <c r="K379" s="480"/>
      <c r="L379" s="73"/>
      <c r="M379" s="73"/>
    </row>
    <row r="380" spans="2:13" ht="21" customHeight="1" outlineLevel="1">
      <c r="B380" s="73"/>
      <c r="C380" s="480"/>
      <c r="D380" s="480"/>
      <c r="E380" s="480"/>
      <c r="F380" s="480"/>
      <c r="G380" s="480"/>
      <c r="H380" s="480"/>
      <c r="I380" s="480"/>
      <c r="J380" s="480"/>
      <c r="K380" s="480"/>
      <c r="L380" s="73"/>
      <c r="M380" s="73"/>
    </row>
    <row r="381" spans="2:13" ht="21" customHeight="1" outlineLevel="1">
      <c r="B381" s="73"/>
      <c r="C381" s="480"/>
      <c r="D381" s="480"/>
      <c r="E381" s="480"/>
      <c r="F381" s="480"/>
      <c r="G381" s="480"/>
      <c r="H381" s="480"/>
      <c r="I381" s="480"/>
      <c r="J381" s="480"/>
      <c r="K381" s="480"/>
      <c r="L381" s="73"/>
      <c r="M381" s="73"/>
    </row>
    <row r="382" spans="2:13" ht="21" customHeight="1" outlineLevel="1">
      <c r="B382" s="73"/>
      <c r="C382" s="480"/>
      <c r="D382" s="480"/>
      <c r="E382" s="480"/>
      <c r="F382" s="480"/>
      <c r="G382" s="480"/>
      <c r="H382" s="480"/>
      <c r="I382" s="480"/>
      <c r="J382" s="480"/>
      <c r="K382" s="480"/>
      <c r="L382" s="73"/>
      <c r="M382" s="73"/>
    </row>
    <row r="383" spans="2:13" ht="21" customHeight="1" outlineLevel="1">
      <c r="B383" s="73"/>
      <c r="C383" s="480"/>
      <c r="D383" s="480"/>
      <c r="E383" s="480"/>
      <c r="F383" s="480"/>
      <c r="G383" s="480"/>
      <c r="H383" s="480"/>
      <c r="I383" s="480"/>
      <c r="J383" s="480"/>
      <c r="K383" s="480"/>
      <c r="L383" s="73"/>
      <c r="M383" s="73"/>
    </row>
    <row r="384" spans="2:13" ht="21" customHeight="1" outlineLevel="1">
      <c r="B384" s="73"/>
      <c r="C384" s="480"/>
      <c r="D384" s="480"/>
      <c r="E384" s="480"/>
      <c r="F384" s="480"/>
      <c r="G384" s="480"/>
      <c r="H384" s="480"/>
      <c r="I384" s="480"/>
      <c r="J384" s="480"/>
      <c r="K384" s="480"/>
      <c r="L384" s="73"/>
      <c r="M384" s="73"/>
    </row>
    <row r="385" spans="2:13" ht="21" customHeight="1" outlineLevel="1">
      <c r="B385" s="73"/>
      <c r="C385" s="480"/>
      <c r="D385" s="480"/>
      <c r="E385" s="480"/>
      <c r="F385" s="480"/>
      <c r="G385" s="480"/>
      <c r="H385" s="480"/>
      <c r="I385" s="480"/>
      <c r="J385" s="480"/>
      <c r="K385" s="480"/>
      <c r="L385" s="73"/>
      <c r="M385" s="73"/>
    </row>
    <row r="386" spans="2:13" ht="21" customHeight="1" outlineLevel="1">
      <c r="B386" s="73"/>
      <c r="C386" s="480"/>
      <c r="D386" s="480"/>
      <c r="E386" s="480"/>
      <c r="F386" s="480"/>
      <c r="G386" s="480"/>
      <c r="H386" s="480"/>
      <c r="I386" s="480"/>
      <c r="J386" s="480"/>
      <c r="K386" s="480"/>
      <c r="L386" s="73"/>
      <c r="M386" s="73"/>
    </row>
    <row r="387" spans="2:13" ht="21" customHeight="1" outlineLevel="1">
      <c r="B387" s="73"/>
      <c r="C387" s="480"/>
      <c r="D387" s="480"/>
      <c r="E387" s="480"/>
      <c r="F387" s="480"/>
      <c r="G387" s="480"/>
      <c r="H387" s="480"/>
      <c r="I387" s="480"/>
      <c r="J387" s="480"/>
      <c r="K387" s="480"/>
      <c r="L387" s="73"/>
      <c r="M387" s="73"/>
    </row>
    <row r="388" spans="2:13" ht="21" customHeight="1" outlineLevel="1">
      <c r="B388" s="73"/>
      <c r="C388" s="480"/>
      <c r="D388" s="480"/>
      <c r="E388" s="480"/>
      <c r="F388" s="480"/>
      <c r="G388" s="480"/>
      <c r="H388" s="480"/>
      <c r="I388" s="480"/>
      <c r="J388" s="480"/>
      <c r="K388" s="480"/>
      <c r="L388" s="73"/>
      <c r="M388" s="73"/>
    </row>
    <row r="389" spans="2:13" ht="21" customHeight="1" outlineLevel="1">
      <c r="B389" s="73"/>
      <c r="C389" s="480"/>
      <c r="D389" s="480"/>
      <c r="E389" s="480"/>
      <c r="F389" s="480"/>
      <c r="G389" s="480"/>
      <c r="H389" s="480"/>
      <c r="I389" s="480"/>
      <c r="J389" s="480"/>
      <c r="K389" s="480"/>
      <c r="L389" s="73"/>
      <c r="M389" s="73"/>
    </row>
    <row r="390" spans="2:13" ht="21" customHeight="1" outlineLevel="1">
      <c r="B390" s="73"/>
      <c r="C390" s="134"/>
      <c r="D390" s="73"/>
      <c r="E390" s="134"/>
      <c r="F390" s="73"/>
      <c r="G390" s="73"/>
      <c r="H390" s="73"/>
      <c r="I390" s="135"/>
      <c r="J390" s="136"/>
      <c r="K390" s="137"/>
      <c r="L390" s="73"/>
      <c r="M390" s="73"/>
    </row>
    <row r="391" spans="2:13" ht="21" customHeight="1" outlineLevel="1">
      <c r="B391" s="73"/>
      <c r="C391" s="133" t="s">
        <v>511</v>
      </c>
      <c r="D391" s="73"/>
      <c r="E391" s="134"/>
      <c r="F391" s="73"/>
      <c r="G391" s="73"/>
      <c r="H391" s="73"/>
      <c r="I391" s="135"/>
      <c r="J391" s="136"/>
      <c r="K391" s="137"/>
      <c r="L391" s="73"/>
      <c r="M391" s="73"/>
    </row>
    <row r="392" spans="2:13" ht="21" customHeight="1" outlineLevel="1">
      <c r="B392" s="73"/>
      <c r="C392" s="73"/>
      <c r="D392" s="73"/>
      <c r="E392" s="83"/>
      <c r="F392" s="73"/>
      <c r="G392" s="73"/>
      <c r="H392" s="73"/>
      <c r="I392" s="73"/>
      <c r="J392" s="73"/>
      <c r="K392" s="73"/>
      <c r="L392" s="73"/>
      <c r="M392" s="73"/>
    </row>
    <row r="393" spans="2:13" ht="21" customHeight="1" outlineLevel="1">
      <c r="B393" s="73"/>
      <c r="C393" s="495" t="s">
        <v>619</v>
      </c>
      <c r="D393" s="495"/>
      <c r="E393" s="495"/>
      <c r="F393" s="495"/>
      <c r="G393" s="495"/>
      <c r="H393" s="495"/>
      <c r="I393" s="495"/>
      <c r="J393" s="495"/>
      <c r="K393" s="495"/>
      <c r="L393" s="73"/>
      <c r="M393" s="73"/>
    </row>
    <row r="394" spans="2:13" ht="21" customHeight="1" outlineLevel="1">
      <c r="B394" s="73"/>
      <c r="C394" s="495"/>
      <c r="D394" s="495"/>
      <c r="E394" s="495"/>
      <c r="F394" s="495"/>
      <c r="G394" s="495"/>
      <c r="H394" s="495"/>
      <c r="I394" s="495"/>
      <c r="J394" s="495"/>
      <c r="K394" s="495"/>
      <c r="L394" s="73"/>
      <c r="M394" s="73"/>
    </row>
    <row r="395" spans="2:13" ht="21" customHeight="1" outlineLevel="1">
      <c r="B395" s="73"/>
      <c r="C395" s="495"/>
      <c r="D395" s="495"/>
      <c r="E395" s="495"/>
      <c r="F395" s="495"/>
      <c r="G395" s="495"/>
      <c r="H395" s="495"/>
      <c r="I395" s="495"/>
      <c r="J395" s="495"/>
      <c r="K395" s="495"/>
      <c r="L395" s="73"/>
      <c r="M395" s="73"/>
    </row>
    <row r="396" spans="2:13" ht="21" customHeight="1" outlineLevel="1">
      <c r="B396" s="73"/>
      <c r="C396" s="495"/>
      <c r="D396" s="495"/>
      <c r="E396" s="495"/>
      <c r="F396" s="495"/>
      <c r="G396" s="495"/>
      <c r="H396" s="495"/>
      <c r="I396" s="495"/>
      <c r="J396" s="495"/>
      <c r="K396" s="495"/>
      <c r="L396" s="73"/>
      <c r="M396" s="73"/>
    </row>
    <row r="397" spans="2:13" ht="21" customHeight="1" outlineLevel="1">
      <c r="B397" s="73"/>
      <c r="C397" s="495"/>
      <c r="D397" s="495"/>
      <c r="E397" s="495"/>
      <c r="F397" s="495"/>
      <c r="G397" s="495"/>
      <c r="H397" s="495"/>
      <c r="I397" s="495"/>
      <c r="J397" s="495"/>
      <c r="K397" s="495"/>
      <c r="L397" s="73"/>
      <c r="M397" s="73"/>
    </row>
    <row r="398" spans="2:13" ht="21" customHeight="1" outlineLevel="1">
      <c r="B398" s="73"/>
      <c r="C398" s="495"/>
      <c r="D398" s="495"/>
      <c r="E398" s="495"/>
      <c r="F398" s="495"/>
      <c r="G398" s="495"/>
      <c r="H398" s="495"/>
      <c r="I398" s="495"/>
      <c r="J398" s="495"/>
      <c r="K398" s="495"/>
      <c r="L398" s="73"/>
      <c r="M398" s="73"/>
    </row>
    <row r="399" spans="2:13" ht="21" customHeight="1" outlineLevel="1">
      <c r="B399" s="73"/>
      <c r="C399" s="495"/>
      <c r="D399" s="495"/>
      <c r="E399" s="495"/>
      <c r="F399" s="495"/>
      <c r="G399" s="495"/>
      <c r="H399" s="495"/>
      <c r="I399" s="495"/>
      <c r="J399" s="495"/>
      <c r="K399" s="495"/>
      <c r="L399" s="73"/>
      <c r="M399" s="73"/>
    </row>
    <row r="400" spans="2:13" ht="21" customHeight="1" outlineLevel="1">
      <c r="B400" s="73"/>
      <c r="C400" s="495"/>
      <c r="D400" s="495"/>
      <c r="E400" s="495"/>
      <c r="F400" s="495"/>
      <c r="G400" s="495"/>
      <c r="H400" s="495"/>
      <c r="I400" s="495"/>
      <c r="J400" s="495"/>
      <c r="K400" s="495"/>
      <c r="L400" s="73"/>
      <c r="M400" s="73"/>
    </row>
    <row r="401" spans="2:13" ht="21" customHeight="1" outlineLevel="1">
      <c r="B401" s="73"/>
      <c r="C401" s="495"/>
      <c r="D401" s="495"/>
      <c r="E401" s="495"/>
      <c r="F401" s="495"/>
      <c r="G401" s="495"/>
      <c r="H401" s="495"/>
      <c r="I401" s="495"/>
      <c r="J401" s="495"/>
      <c r="K401" s="495"/>
      <c r="L401" s="73"/>
      <c r="M401" s="73"/>
    </row>
    <row r="402" spans="2:13" ht="21" customHeight="1" outlineLevel="1">
      <c r="B402" s="73"/>
      <c r="C402" s="495"/>
      <c r="D402" s="495"/>
      <c r="E402" s="495"/>
      <c r="F402" s="495"/>
      <c r="G402" s="495"/>
      <c r="H402" s="495"/>
      <c r="I402" s="495"/>
      <c r="J402" s="495"/>
      <c r="K402" s="495"/>
      <c r="L402" s="73"/>
      <c r="M402" s="73"/>
    </row>
    <row r="403" spans="2:13" ht="21" customHeight="1" outlineLevel="1">
      <c r="B403" s="73"/>
      <c r="C403" s="495"/>
      <c r="D403" s="495"/>
      <c r="E403" s="495"/>
      <c r="F403" s="495"/>
      <c r="G403" s="495"/>
      <c r="H403" s="495"/>
      <c r="I403" s="495"/>
      <c r="J403" s="495"/>
      <c r="K403" s="495"/>
      <c r="L403" s="73"/>
      <c r="M403" s="73"/>
    </row>
    <row r="404" spans="2:13" ht="21" customHeight="1" outlineLevel="1">
      <c r="B404" s="73"/>
      <c r="C404" s="495"/>
      <c r="D404" s="495"/>
      <c r="E404" s="495"/>
      <c r="F404" s="495"/>
      <c r="G404" s="495"/>
      <c r="H404" s="495"/>
      <c r="I404" s="495"/>
      <c r="J404" s="495"/>
      <c r="K404" s="495"/>
      <c r="L404" s="73"/>
      <c r="M404" s="73"/>
    </row>
    <row r="405" spans="2:13" ht="21" customHeight="1" outlineLevel="1">
      <c r="B405" s="73"/>
      <c r="C405" s="495"/>
      <c r="D405" s="495"/>
      <c r="E405" s="495"/>
      <c r="F405" s="495"/>
      <c r="G405" s="495"/>
      <c r="H405" s="495"/>
      <c r="I405" s="495"/>
      <c r="J405" s="495"/>
      <c r="K405" s="495"/>
      <c r="L405" s="73"/>
      <c r="M405" s="73"/>
    </row>
    <row r="406" spans="2:13" ht="21" customHeight="1" outlineLevel="1">
      <c r="B406" s="73"/>
      <c r="C406" s="495"/>
      <c r="D406" s="495"/>
      <c r="E406" s="495"/>
      <c r="F406" s="495"/>
      <c r="G406" s="495"/>
      <c r="H406" s="495"/>
      <c r="I406" s="495"/>
      <c r="J406" s="495"/>
      <c r="K406" s="495"/>
      <c r="L406" s="73"/>
      <c r="M406" s="73"/>
    </row>
    <row r="407" spans="2:13" ht="21" customHeight="1" outlineLevel="1">
      <c r="B407" s="73"/>
      <c r="C407" s="495"/>
      <c r="D407" s="495"/>
      <c r="E407" s="495"/>
      <c r="F407" s="495"/>
      <c r="G407" s="495"/>
      <c r="H407" s="495"/>
      <c r="I407" s="495"/>
      <c r="J407" s="495"/>
      <c r="K407" s="495"/>
      <c r="L407" s="73"/>
      <c r="M407" s="73"/>
    </row>
    <row r="408" spans="2:13" ht="21" customHeight="1" outlineLevel="1">
      <c r="B408" s="73"/>
      <c r="C408" s="495"/>
      <c r="D408" s="495"/>
      <c r="E408" s="495"/>
      <c r="F408" s="495"/>
      <c r="G408" s="495"/>
      <c r="H408" s="495"/>
      <c r="I408" s="495"/>
      <c r="J408" s="495"/>
      <c r="K408" s="495"/>
      <c r="L408" s="73"/>
      <c r="M408" s="73"/>
    </row>
    <row r="409" spans="2:13" ht="21" customHeight="1" outlineLevel="1">
      <c r="B409" s="73"/>
      <c r="C409" s="495"/>
      <c r="D409" s="495"/>
      <c r="E409" s="495"/>
      <c r="F409" s="495"/>
      <c r="G409" s="495"/>
      <c r="H409" s="495"/>
      <c r="I409" s="495"/>
      <c r="J409" s="495"/>
      <c r="K409" s="495"/>
      <c r="L409" s="73"/>
      <c r="M409" s="73"/>
    </row>
    <row r="410" spans="2:13" ht="21" customHeight="1" outlineLevel="1">
      <c r="B410" s="73"/>
      <c r="C410" s="495"/>
      <c r="D410" s="495"/>
      <c r="E410" s="495"/>
      <c r="F410" s="495"/>
      <c r="G410" s="495"/>
      <c r="H410" s="495"/>
      <c r="I410" s="495"/>
      <c r="J410" s="495"/>
      <c r="K410" s="495"/>
      <c r="L410" s="73"/>
      <c r="M410" s="73"/>
    </row>
    <row r="411" spans="2:13" ht="21" customHeight="1" outlineLevel="1">
      <c r="B411" s="73"/>
      <c r="C411" s="134"/>
      <c r="D411" s="73"/>
      <c r="E411" s="134"/>
      <c r="F411" s="73"/>
      <c r="G411" s="73"/>
      <c r="H411" s="73"/>
      <c r="I411" s="135"/>
      <c r="J411" s="136"/>
      <c r="K411" s="137"/>
      <c r="L411" s="73"/>
      <c r="M411" s="73"/>
    </row>
    <row r="412" spans="2:13" ht="20.25" customHeight="1">
      <c r="B412" s="73"/>
      <c r="C412" s="134"/>
      <c r="D412" s="73"/>
      <c r="E412" s="134"/>
      <c r="F412" s="73"/>
      <c r="G412" s="73"/>
      <c r="H412" s="73"/>
      <c r="I412" s="135"/>
      <c r="J412" s="136"/>
      <c r="K412" s="137"/>
      <c r="L412" s="73"/>
      <c r="M412" s="73"/>
    </row>
    <row r="413" spans="2:13" ht="24" customHeight="1">
      <c r="B413" s="73"/>
      <c r="C413" s="84" t="s">
        <v>177</v>
      </c>
      <c r="D413" s="81"/>
      <c r="E413" s="84" t="s">
        <v>178</v>
      </c>
      <c r="F413" s="73"/>
      <c r="G413" s="85" t="s">
        <v>430</v>
      </c>
      <c r="H413" s="73"/>
      <c r="J413" s="73"/>
      <c r="K413" s="73"/>
      <c r="L413" s="73"/>
      <c r="M413" s="73"/>
    </row>
    <row r="414" spans="2:13" ht="21" customHeight="1" outlineLevel="1">
      <c r="B414" s="73"/>
      <c r="C414" s="83"/>
      <c r="D414" s="73"/>
      <c r="E414" s="83"/>
      <c r="F414" s="73"/>
      <c r="G414" s="73"/>
      <c r="H414" s="73"/>
      <c r="I414" s="73"/>
      <c r="J414" s="73"/>
      <c r="K414" s="73"/>
      <c r="L414" s="73"/>
      <c r="M414" s="73"/>
    </row>
    <row r="415" spans="2:13" ht="21.75" customHeight="1" outlineLevel="1">
      <c r="B415" s="73"/>
      <c r="C415" s="86" t="s">
        <v>431</v>
      </c>
      <c r="D415" s="73"/>
      <c r="E415" s="87"/>
      <c r="F415" s="73"/>
      <c r="G415" s="73"/>
      <c r="H415" s="73"/>
      <c r="I415" s="73"/>
      <c r="J415" s="73"/>
      <c r="K415" s="73"/>
      <c r="L415" s="73"/>
      <c r="M415" s="73"/>
    </row>
    <row r="416" spans="2:13" ht="21" customHeight="1" outlineLevel="1">
      <c r="B416" s="73"/>
      <c r="C416" s="88"/>
      <c r="D416" s="73"/>
      <c r="E416" s="87"/>
      <c r="F416" s="73"/>
      <c r="G416" s="73"/>
      <c r="H416" s="73"/>
      <c r="I416" s="73"/>
      <c r="J416" s="73"/>
      <c r="K416" s="73"/>
      <c r="L416" s="73"/>
      <c r="M416" s="73"/>
    </row>
    <row r="417" spans="2:13" ht="21" customHeight="1" outlineLevel="1">
      <c r="B417" s="73"/>
      <c r="C417" s="89"/>
      <c r="D417" s="73"/>
      <c r="E417" s="89"/>
      <c r="F417" s="73"/>
      <c r="G417" s="73"/>
      <c r="H417" s="73"/>
      <c r="I417" s="73"/>
      <c r="J417" s="73"/>
      <c r="K417" s="73"/>
      <c r="L417" s="73"/>
      <c r="M417" s="73"/>
    </row>
    <row r="418" spans="2:13" outlineLevel="1">
      <c r="B418" s="73"/>
      <c r="C418" s="90" t="s">
        <v>36</v>
      </c>
      <c r="D418" s="89"/>
      <c r="E418" s="90" t="s">
        <v>432</v>
      </c>
      <c r="F418" s="89"/>
      <c r="G418" s="91" t="s">
        <v>433</v>
      </c>
      <c r="H418" s="73"/>
      <c r="I418" s="90" t="s">
        <v>434</v>
      </c>
      <c r="J418" s="73"/>
      <c r="K418" s="73"/>
      <c r="L418" s="89"/>
      <c r="M418" s="73"/>
    </row>
    <row r="419" spans="2:13" ht="36.75" customHeight="1" outlineLevel="1">
      <c r="B419" s="73"/>
      <c r="C419" s="92" t="s">
        <v>607</v>
      </c>
      <c r="D419" s="73"/>
      <c r="E419" s="93" t="s">
        <v>617</v>
      </c>
      <c r="F419" s="73"/>
      <c r="G419" s="94" t="s">
        <v>620</v>
      </c>
      <c r="H419" s="73"/>
      <c r="I419" s="92" t="s">
        <v>438</v>
      </c>
      <c r="J419" s="73"/>
      <c r="K419" s="73"/>
      <c r="L419" s="73"/>
      <c r="M419" s="73"/>
    </row>
    <row r="420" spans="2:13" ht="21" customHeight="1" outlineLevel="1">
      <c r="B420" s="73"/>
      <c r="C420" s="89"/>
      <c r="D420" s="73"/>
      <c r="E420" s="73"/>
      <c r="F420" s="73"/>
      <c r="G420" s="73"/>
      <c r="H420" s="73"/>
      <c r="I420" s="73"/>
      <c r="J420" s="73"/>
      <c r="K420" s="73"/>
      <c r="L420" s="73"/>
      <c r="M420" s="73"/>
    </row>
    <row r="421" spans="2:13" ht="36" outlineLevel="1">
      <c r="B421" s="73"/>
      <c r="C421" s="95" t="s">
        <v>439</v>
      </c>
      <c r="D421" s="89"/>
      <c r="E421" s="95" t="s">
        <v>440</v>
      </c>
      <c r="F421" s="89"/>
      <c r="G421" s="95" t="s">
        <v>441</v>
      </c>
      <c r="H421" s="73"/>
      <c r="I421" s="95" t="s">
        <v>442</v>
      </c>
      <c r="J421" s="89"/>
      <c r="K421" s="73"/>
      <c r="L421" s="73"/>
      <c r="M421" s="73"/>
    </row>
    <row r="422" spans="2:13" ht="36.75" customHeight="1" outlineLevel="1">
      <c r="B422" s="73"/>
      <c r="C422" s="152" t="s">
        <v>568</v>
      </c>
      <c r="D422" s="89"/>
      <c r="E422" s="152" t="s">
        <v>569</v>
      </c>
      <c r="F422" s="89"/>
      <c r="G422" s="154" t="s">
        <v>560</v>
      </c>
      <c r="H422" s="73"/>
      <c r="I422" s="155" t="s">
        <v>610</v>
      </c>
      <c r="J422" s="89"/>
      <c r="K422" s="73"/>
      <c r="L422" s="73"/>
      <c r="M422" s="73"/>
    </row>
    <row r="423" spans="2:13" ht="21" customHeight="1" outlineLevel="1">
      <c r="B423" s="73"/>
      <c r="C423" s="89"/>
      <c r="D423" s="89"/>
      <c r="E423" s="89"/>
      <c r="F423" s="89"/>
      <c r="G423" s="73"/>
      <c r="H423" s="73"/>
      <c r="I423" s="73"/>
      <c r="J423" s="89"/>
      <c r="K423" s="73"/>
      <c r="L423" s="73"/>
      <c r="M423" s="73"/>
    </row>
    <row r="424" spans="2:13" ht="21.75" customHeight="1" outlineLevel="1">
      <c r="B424" s="73"/>
      <c r="C424" s="86" t="s">
        <v>445</v>
      </c>
      <c r="D424" s="73"/>
      <c r="E424" s="98"/>
      <c r="F424" s="99"/>
      <c r="G424" s="99"/>
      <c r="H424" s="99"/>
      <c r="I424" s="99"/>
      <c r="J424" s="99"/>
      <c r="K424" s="99"/>
      <c r="L424" s="73"/>
      <c r="M424" s="73"/>
    </row>
    <row r="425" spans="2:13" ht="21" customHeight="1" outlineLevel="1">
      <c r="B425" s="73"/>
      <c r="C425" s="73"/>
      <c r="D425" s="73"/>
      <c r="E425" s="100"/>
      <c r="F425" s="101"/>
      <c r="G425" s="100"/>
      <c r="H425" s="101"/>
      <c r="I425" s="100"/>
      <c r="J425" s="102"/>
      <c r="K425" s="100"/>
      <c r="L425" s="73"/>
      <c r="M425" s="73"/>
    </row>
    <row r="426" spans="2:13" ht="21" customHeight="1" outlineLevel="1">
      <c r="B426" s="73"/>
      <c r="C426" s="73"/>
      <c r="D426" s="73"/>
      <c r="E426" s="100">
        <v>2024</v>
      </c>
      <c r="F426" s="101"/>
      <c r="G426" s="100">
        <v>2025</v>
      </c>
      <c r="H426" s="101"/>
      <c r="I426" s="100">
        <v>2026</v>
      </c>
      <c r="J426" s="102"/>
      <c r="K426" s="100" t="s">
        <v>446</v>
      </c>
      <c r="L426" s="73"/>
      <c r="M426" s="73"/>
    </row>
    <row r="427" spans="2:13" outlineLevel="1">
      <c r="B427" s="73"/>
      <c r="C427" s="95" t="s">
        <v>447</v>
      </c>
      <c r="D427" s="103"/>
      <c r="E427" s="104">
        <f>E428+E429</f>
        <v>42</v>
      </c>
      <c r="F427" s="103"/>
      <c r="G427" s="104">
        <f>G428+G429</f>
        <v>47</v>
      </c>
      <c r="H427" s="73"/>
      <c r="I427" s="104">
        <f>I428+I429</f>
        <v>53</v>
      </c>
      <c r="J427" s="103"/>
      <c r="K427" s="104">
        <f>K428+K429</f>
        <v>142</v>
      </c>
      <c r="L427" s="103"/>
      <c r="M427" s="73"/>
    </row>
    <row r="428" spans="2:13" ht="21" customHeight="1" outlineLevel="1">
      <c r="B428" s="73"/>
      <c r="C428" s="90" t="s">
        <v>448</v>
      </c>
      <c r="D428" s="103"/>
      <c r="E428" s="105">
        <v>20</v>
      </c>
      <c r="F428" s="106"/>
      <c r="G428" s="105">
        <v>22</v>
      </c>
      <c r="H428" s="73"/>
      <c r="I428" s="105">
        <v>25</v>
      </c>
      <c r="J428" s="103"/>
      <c r="K428" s="107">
        <f>E428+G428+I428</f>
        <v>67</v>
      </c>
      <c r="L428" s="103"/>
      <c r="M428" s="73"/>
    </row>
    <row r="429" spans="2:13" ht="21.75" customHeight="1" outlineLevel="1">
      <c r="B429" s="73"/>
      <c r="C429" s="90" t="s">
        <v>449</v>
      </c>
      <c r="D429" s="103"/>
      <c r="E429" s="105">
        <v>22</v>
      </c>
      <c r="F429" s="106"/>
      <c r="G429" s="105">
        <v>25</v>
      </c>
      <c r="H429" s="73"/>
      <c r="I429" s="105">
        <v>28</v>
      </c>
      <c r="J429" s="103"/>
      <c r="K429" s="107">
        <f>E429+G429+I429</f>
        <v>75</v>
      </c>
      <c r="L429" s="103"/>
      <c r="M429" s="73"/>
    </row>
    <row r="430" spans="2:13" outlineLevel="1">
      <c r="B430" s="73"/>
      <c r="C430" s="95" t="s">
        <v>450</v>
      </c>
      <c r="D430" s="103"/>
      <c r="E430" s="104">
        <f>E431+E432</f>
        <v>35</v>
      </c>
      <c r="F430" s="103"/>
      <c r="G430" s="104">
        <f>G431+G432</f>
        <v>37</v>
      </c>
      <c r="H430" s="73"/>
      <c r="I430" s="104">
        <f>I431+I432</f>
        <v>41</v>
      </c>
      <c r="J430" s="103"/>
      <c r="K430" s="104">
        <f>K431+K432</f>
        <v>113</v>
      </c>
      <c r="L430" s="103"/>
      <c r="M430" s="73"/>
    </row>
    <row r="431" spans="2:13" ht="21" customHeight="1" outlineLevel="1">
      <c r="B431" s="73"/>
      <c r="C431" s="90" t="s">
        <v>451</v>
      </c>
      <c r="D431" s="103"/>
      <c r="E431" s="105">
        <v>35</v>
      </c>
      <c r="F431" s="106"/>
      <c r="G431" s="105">
        <v>37</v>
      </c>
      <c r="H431" s="73"/>
      <c r="I431" s="105">
        <v>41</v>
      </c>
      <c r="J431" s="103"/>
      <c r="K431" s="107">
        <f>E431+G431+I431</f>
        <v>113</v>
      </c>
      <c r="L431" s="103"/>
      <c r="M431" s="73"/>
    </row>
    <row r="432" spans="2:13" ht="21" customHeight="1" outlineLevel="1">
      <c r="B432" s="73"/>
      <c r="C432" s="90" t="s">
        <v>452</v>
      </c>
      <c r="D432" s="103"/>
      <c r="E432" s="105">
        <v>0</v>
      </c>
      <c r="F432" s="106"/>
      <c r="G432" s="105">
        <v>0</v>
      </c>
      <c r="H432" s="73"/>
      <c r="I432" s="105">
        <v>0</v>
      </c>
      <c r="J432" s="103"/>
      <c r="K432" s="107">
        <f>E432+G432+I432</f>
        <v>0</v>
      </c>
      <c r="L432" s="103"/>
      <c r="M432" s="73"/>
    </row>
    <row r="433" spans="2:13" ht="21" customHeight="1" outlineLevel="1">
      <c r="B433" s="73"/>
      <c r="C433" s="95" t="s">
        <v>453</v>
      </c>
      <c r="D433" s="103"/>
      <c r="E433" s="104">
        <f>E434+E435</f>
        <v>0</v>
      </c>
      <c r="F433" s="103"/>
      <c r="G433" s="104">
        <f>G434+G435</f>
        <v>0</v>
      </c>
      <c r="H433" s="73"/>
      <c r="I433" s="104">
        <f>I434+I435</f>
        <v>0</v>
      </c>
      <c r="J433" s="103"/>
      <c r="K433" s="104">
        <f>K434+K435</f>
        <v>0</v>
      </c>
      <c r="L433" s="103"/>
      <c r="M433" s="73"/>
    </row>
    <row r="434" spans="2:13" ht="21" customHeight="1" outlineLevel="1">
      <c r="B434" s="73"/>
      <c r="C434" s="90" t="s">
        <v>454</v>
      </c>
      <c r="D434" s="103"/>
      <c r="E434" s="105">
        <v>0</v>
      </c>
      <c r="F434" s="106"/>
      <c r="G434" s="105">
        <v>0</v>
      </c>
      <c r="H434" s="73"/>
      <c r="I434" s="105">
        <v>0</v>
      </c>
      <c r="J434" s="103"/>
      <c r="K434" s="107">
        <f>E434+G434+I434</f>
        <v>0</v>
      </c>
      <c r="L434" s="103"/>
      <c r="M434" s="73"/>
    </row>
    <row r="435" spans="2:13" ht="21" customHeight="1" outlineLevel="1">
      <c r="B435" s="73"/>
      <c r="C435" s="90" t="s">
        <v>455</v>
      </c>
      <c r="D435" s="103"/>
      <c r="E435" s="105">
        <v>0</v>
      </c>
      <c r="F435" s="106"/>
      <c r="G435" s="105">
        <v>0</v>
      </c>
      <c r="H435" s="73"/>
      <c r="I435" s="105">
        <v>0</v>
      </c>
      <c r="J435" s="103"/>
      <c r="K435" s="107">
        <f>E435+G435+I435</f>
        <v>0</v>
      </c>
      <c r="L435" s="103"/>
      <c r="M435" s="73"/>
    </row>
    <row r="436" spans="2:13" ht="21" customHeight="1" outlineLevel="1">
      <c r="B436" s="73"/>
      <c r="C436" s="95" t="s">
        <v>456</v>
      </c>
      <c r="D436" s="103"/>
      <c r="E436" s="104">
        <f>E437+E438</f>
        <v>0</v>
      </c>
      <c r="F436" s="103"/>
      <c r="G436" s="104">
        <f>G437+G438</f>
        <v>0</v>
      </c>
      <c r="H436" s="73"/>
      <c r="I436" s="104">
        <f>I437+I438</f>
        <v>0</v>
      </c>
      <c r="J436" s="103"/>
      <c r="K436" s="104">
        <f>K437+K438</f>
        <v>0</v>
      </c>
      <c r="L436" s="103"/>
      <c r="M436" s="73"/>
    </row>
    <row r="437" spans="2:13" ht="21" customHeight="1" outlineLevel="1">
      <c r="B437" s="73"/>
      <c r="C437" s="90" t="s">
        <v>457</v>
      </c>
      <c r="D437" s="103"/>
      <c r="E437" s="105">
        <v>0</v>
      </c>
      <c r="F437" s="106"/>
      <c r="G437" s="105">
        <v>0</v>
      </c>
      <c r="H437" s="73"/>
      <c r="I437" s="105">
        <v>0</v>
      </c>
      <c r="J437" s="103"/>
      <c r="K437" s="107">
        <f>E437+G437+I437</f>
        <v>0</v>
      </c>
      <c r="L437" s="103"/>
      <c r="M437" s="73"/>
    </row>
    <row r="438" spans="2:13" ht="21" customHeight="1" outlineLevel="1">
      <c r="B438" s="73"/>
      <c r="C438" s="90" t="s">
        <v>458</v>
      </c>
      <c r="D438" s="103"/>
      <c r="E438" s="105">
        <v>0</v>
      </c>
      <c r="F438" s="106"/>
      <c r="G438" s="105">
        <v>0</v>
      </c>
      <c r="H438" s="73"/>
      <c r="I438" s="105">
        <v>0</v>
      </c>
      <c r="J438" s="103"/>
      <c r="K438" s="107">
        <f>E438+G438+I438</f>
        <v>0</v>
      </c>
      <c r="L438" s="103"/>
      <c r="M438" s="73"/>
    </row>
    <row r="439" spans="2:13" ht="21" customHeight="1" outlineLevel="1">
      <c r="B439" s="73"/>
      <c r="C439" s="90" t="s">
        <v>459</v>
      </c>
      <c r="D439" s="103"/>
      <c r="E439" s="108">
        <f>E427+E430+E433+E436</f>
        <v>77</v>
      </c>
      <c r="F439" s="103"/>
      <c r="G439" s="108">
        <f>G427+G430+G433+G436</f>
        <v>84</v>
      </c>
      <c r="H439" s="73"/>
      <c r="I439" s="108">
        <f>I427+I430+I433+I436</f>
        <v>94</v>
      </c>
      <c r="J439" s="103"/>
      <c r="K439" s="108">
        <f>E439+G439+I439</f>
        <v>255</v>
      </c>
      <c r="L439" s="103"/>
      <c r="M439" s="73"/>
    </row>
    <row r="440" spans="2:13" ht="21" customHeight="1" outlineLevel="1">
      <c r="B440" s="73"/>
      <c r="C440" s="109"/>
      <c r="D440" s="103"/>
      <c r="E440" s="109"/>
      <c r="F440" s="109"/>
      <c r="G440" s="109"/>
      <c r="H440" s="109"/>
      <c r="I440" s="109"/>
      <c r="J440" s="109"/>
      <c r="K440" s="109"/>
      <c r="L440" s="103"/>
      <c r="M440" s="73"/>
    </row>
    <row r="441" spans="2:13" ht="21" customHeight="1" outlineLevel="1">
      <c r="B441" s="73"/>
      <c r="C441" s="103"/>
      <c r="D441" s="89"/>
      <c r="E441" s="103"/>
      <c r="F441" s="89"/>
      <c r="G441" s="73"/>
      <c r="H441" s="73"/>
      <c r="I441" s="73"/>
      <c r="J441" s="89"/>
      <c r="K441" s="73"/>
      <c r="L441" s="89"/>
      <c r="M441" s="73"/>
    </row>
    <row r="442" spans="2:13" ht="21" customHeight="1" outlineLevel="1">
      <c r="B442" s="73"/>
      <c r="C442" s="86" t="s">
        <v>460</v>
      </c>
      <c r="D442" s="73"/>
      <c r="E442" s="99"/>
      <c r="F442" s="99"/>
      <c r="G442" s="99"/>
      <c r="H442" s="99"/>
      <c r="I442" s="99"/>
      <c r="J442" s="99"/>
      <c r="K442" s="99"/>
      <c r="L442" s="89"/>
      <c r="M442" s="73"/>
    </row>
    <row r="443" spans="2:13" ht="21" customHeight="1" outlineLevel="1">
      <c r="B443" s="73"/>
      <c r="C443" s="73"/>
      <c r="D443" s="73"/>
      <c r="E443" s="100"/>
      <c r="F443" s="101"/>
      <c r="G443" s="100"/>
      <c r="H443" s="101"/>
      <c r="I443" s="100"/>
      <c r="J443" s="102"/>
      <c r="K443" s="100"/>
      <c r="L443" s="89"/>
      <c r="M443" s="73"/>
    </row>
    <row r="444" spans="2:13" ht="21" customHeight="1" outlineLevel="1">
      <c r="B444" s="73"/>
      <c r="C444" s="73"/>
      <c r="D444" s="73"/>
      <c r="E444" s="100">
        <v>2024</v>
      </c>
      <c r="F444" s="101"/>
      <c r="G444" s="100">
        <v>2025</v>
      </c>
      <c r="H444" s="101"/>
      <c r="I444" s="100">
        <v>2026</v>
      </c>
      <c r="J444" s="102"/>
      <c r="K444" s="100" t="s">
        <v>407</v>
      </c>
      <c r="L444" s="89"/>
      <c r="M444" s="73"/>
    </row>
    <row r="445" spans="2:13" ht="21" customHeight="1" outlineLevel="1">
      <c r="B445" s="73"/>
      <c r="C445" s="95" t="s">
        <v>461</v>
      </c>
      <c r="D445" s="103"/>
      <c r="E445" s="110">
        <v>45000</v>
      </c>
      <c r="F445" s="111"/>
      <c r="G445" s="110">
        <v>45000</v>
      </c>
      <c r="H445" s="112"/>
      <c r="I445" s="110">
        <v>45000</v>
      </c>
      <c r="J445" s="111"/>
      <c r="K445" s="113">
        <f t="shared" ref="K445:K463" si="6">E445+G445+I445</f>
        <v>135000</v>
      </c>
      <c r="L445" s="89"/>
      <c r="M445" s="73"/>
    </row>
    <row r="446" spans="2:13" ht="21" customHeight="1" outlineLevel="1">
      <c r="B446" s="73"/>
      <c r="C446" s="90" t="s">
        <v>462</v>
      </c>
      <c r="D446" s="103"/>
      <c r="E446" s="110">
        <v>24082.560000000001</v>
      </c>
      <c r="F446" s="114"/>
      <c r="G446" s="110">
        <v>24082.560000000001</v>
      </c>
      <c r="H446" s="112"/>
      <c r="I446" s="110">
        <v>24082.560000000001</v>
      </c>
      <c r="J446" s="111"/>
      <c r="K446" s="113">
        <f t="shared" si="6"/>
        <v>72247.680000000008</v>
      </c>
      <c r="L446" s="89"/>
      <c r="M446" s="73"/>
    </row>
    <row r="447" spans="2:13" ht="21" customHeight="1" outlineLevel="1">
      <c r="B447" s="73"/>
      <c r="C447" s="90" t="s">
        <v>463</v>
      </c>
      <c r="D447" s="103"/>
      <c r="E447" s="110">
        <v>0</v>
      </c>
      <c r="F447" s="111"/>
      <c r="G447" s="110">
        <v>0</v>
      </c>
      <c r="H447" s="112"/>
      <c r="I447" s="110">
        <v>0</v>
      </c>
      <c r="J447" s="111"/>
      <c r="K447" s="113">
        <f t="shared" si="6"/>
        <v>0</v>
      </c>
      <c r="L447" s="89"/>
      <c r="M447" s="73"/>
    </row>
    <row r="448" spans="2:13" ht="21.75" customHeight="1" outlineLevel="1">
      <c r="B448" s="73"/>
      <c r="C448" s="90" t="s">
        <v>464</v>
      </c>
      <c r="D448" s="103"/>
      <c r="E448" s="110">
        <v>130000</v>
      </c>
      <c r="F448" s="114"/>
      <c r="G448" s="110">
        <v>130000</v>
      </c>
      <c r="H448" s="112"/>
      <c r="I448" s="110">
        <v>130000</v>
      </c>
      <c r="J448" s="111"/>
      <c r="K448" s="113">
        <f t="shared" si="6"/>
        <v>390000</v>
      </c>
      <c r="L448" s="73"/>
      <c r="M448" s="73"/>
    </row>
    <row r="449" spans="2:13" ht="21.75" customHeight="1" outlineLevel="1">
      <c r="B449" s="73"/>
      <c r="C449" s="90" t="s">
        <v>465</v>
      </c>
      <c r="D449" s="103"/>
      <c r="E449" s="110">
        <v>0</v>
      </c>
      <c r="F449" s="114"/>
      <c r="G449" s="110">
        <v>0</v>
      </c>
      <c r="H449" s="112"/>
      <c r="I449" s="110">
        <v>0</v>
      </c>
      <c r="J449" s="111"/>
      <c r="K449" s="113">
        <f t="shared" si="6"/>
        <v>0</v>
      </c>
      <c r="L449" s="73"/>
      <c r="M449" s="73"/>
    </row>
    <row r="450" spans="2:13" ht="21" customHeight="1" outlineLevel="1">
      <c r="B450" s="73"/>
      <c r="C450" s="90" t="s">
        <v>466</v>
      </c>
      <c r="D450" s="103"/>
      <c r="E450" s="110">
        <v>0</v>
      </c>
      <c r="F450" s="111"/>
      <c r="G450" s="110">
        <v>0</v>
      </c>
      <c r="H450" s="112"/>
      <c r="I450" s="110">
        <v>0</v>
      </c>
      <c r="J450" s="111"/>
      <c r="K450" s="113">
        <f t="shared" si="6"/>
        <v>0</v>
      </c>
      <c r="L450" s="73"/>
      <c r="M450" s="73"/>
    </row>
    <row r="451" spans="2:13" ht="21.75" customHeight="1" outlineLevel="1">
      <c r="B451" s="73"/>
      <c r="C451" s="90" t="s">
        <v>467</v>
      </c>
      <c r="D451" s="103"/>
      <c r="E451" s="110">
        <v>0</v>
      </c>
      <c r="F451" s="114"/>
      <c r="G451" s="110">
        <v>0</v>
      </c>
      <c r="H451" s="112"/>
      <c r="I451" s="110">
        <v>0</v>
      </c>
      <c r="J451" s="111"/>
      <c r="K451" s="113">
        <f t="shared" si="6"/>
        <v>0</v>
      </c>
      <c r="L451" s="73"/>
      <c r="M451" s="73"/>
    </row>
    <row r="452" spans="2:13" ht="21.75" customHeight="1" outlineLevel="1">
      <c r="B452" s="73"/>
      <c r="C452" s="90" t="s">
        <v>468</v>
      </c>
      <c r="D452" s="103"/>
      <c r="E452" s="110">
        <v>0</v>
      </c>
      <c r="F452" s="114"/>
      <c r="G452" s="110">
        <v>0</v>
      </c>
      <c r="H452" s="112"/>
      <c r="I452" s="110">
        <v>0</v>
      </c>
      <c r="J452" s="111"/>
      <c r="K452" s="113">
        <f t="shared" si="6"/>
        <v>0</v>
      </c>
      <c r="L452" s="73"/>
      <c r="M452" s="73"/>
    </row>
    <row r="453" spans="2:13" ht="21.75" customHeight="1" outlineLevel="1">
      <c r="B453" s="73"/>
      <c r="C453" s="90" t="s">
        <v>469</v>
      </c>
      <c r="D453" s="103"/>
      <c r="E453" s="110">
        <v>0</v>
      </c>
      <c r="F453" s="114"/>
      <c r="G453" s="110">
        <v>0</v>
      </c>
      <c r="H453" s="112"/>
      <c r="I453" s="110">
        <v>0</v>
      </c>
      <c r="J453" s="111"/>
      <c r="K453" s="113">
        <f t="shared" si="6"/>
        <v>0</v>
      </c>
      <c r="L453" s="73"/>
      <c r="M453" s="73"/>
    </row>
    <row r="454" spans="2:13" ht="21" customHeight="1" outlineLevel="1">
      <c r="B454" s="73"/>
      <c r="C454" s="115" t="s">
        <v>470</v>
      </c>
      <c r="D454" s="103"/>
      <c r="E454" s="110">
        <v>0</v>
      </c>
      <c r="F454" s="114"/>
      <c r="G454" s="110">
        <v>0</v>
      </c>
      <c r="H454" s="112"/>
      <c r="I454" s="110">
        <v>0</v>
      </c>
      <c r="J454" s="111"/>
      <c r="K454" s="113">
        <f t="shared" si="6"/>
        <v>0</v>
      </c>
      <c r="L454" s="116"/>
      <c r="M454" s="73"/>
    </row>
    <row r="455" spans="2:13" ht="21" customHeight="1" outlineLevel="1">
      <c r="B455" s="73"/>
      <c r="C455" s="115" t="s">
        <v>471</v>
      </c>
      <c r="D455" s="103"/>
      <c r="E455" s="110">
        <v>0</v>
      </c>
      <c r="F455" s="114"/>
      <c r="G455" s="110">
        <v>0</v>
      </c>
      <c r="H455" s="112"/>
      <c r="I455" s="110">
        <v>0</v>
      </c>
      <c r="J455" s="111"/>
      <c r="K455" s="113">
        <f t="shared" si="6"/>
        <v>0</v>
      </c>
      <c r="L455" s="116"/>
      <c r="M455" s="73"/>
    </row>
    <row r="456" spans="2:13" ht="21" customHeight="1" outlineLevel="1">
      <c r="B456" s="73"/>
      <c r="C456" s="115" t="s">
        <v>472</v>
      </c>
      <c r="D456" s="103"/>
      <c r="E456" s="110">
        <v>0</v>
      </c>
      <c r="F456" s="114"/>
      <c r="G456" s="110">
        <v>0</v>
      </c>
      <c r="H456" s="112"/>
      <c r="I456" s="110">
        <v>0</v>
      </c>
      <c r="J456" s="111"/>
      <c r="K456" s="113">
        <f t="shared" si="6"/>
        <v>0</v>
      </c>
      <c r="L456" s="116"/>
      <c r="M456" s="73"/>
    </row>
    <row r="457" spans="2:13" ht="21" customHeight="1" outlineLevel="1">
      <c r="B457" s="73"/>
      <c r="C457" s="115" t="s">
        <v>473</v>
      </c>
      <c r="D457" s="103"/>
      <c r="E457" s="110">
        <v>0</v>
      </c>
      <c r="F457" s="114"/>
      <c r="G457" s="110">
        <v>0</v>
      </c>
      <c r="H457" s="112"/>
      <c r="I457" s="110">
        <v>0</v>
      </c>
      <c r="J457" s="111"/>
      <c r="K457" s="113">
        <f t="shared" si="6"/>
        <v>0</v>
      </c>
      <c r="L457" s="116"/>
      <c r="M457" s="73"/>
    </row>
    <row r="458" spans="2:13" ht="21" customHeight="1" outlineLevel="1">
      <c r="B458" s="73"/>
      <c r="C458" s="115" t="s">
        <v>474</v>
      </c>
      <c r="D458" s="103"/>
      <c r="E458" s="110">
        <v>0</v>
      </c>
      <c r="F458" s="114"/>
      <c r="G458" s="110">
        <v>0</v>
      </c>
      <c r="H458" s="112"/>
      <c r="I458" s="110">
        <v>0</v>
      </c>
      <c r="J458" s="111"/>
      <c r="K458" s="113">
        <f t="shared" si="6"/>
        <v>0</v>
      </c>
      <c r="L458" s="116"/>
      <c r="M458" s="73"/>
    </row>
    <row r="459" spans="2:13" ht="21" customHeight="1" outlineLevel="1">
      <c r="B459" s="73"/>
      <c r="C459" s="115" t="s">
        <v>475</v>
      </c>
      <c r="D459" s="103"/>
      <c r="E459" s="110">
        <v>0</v>
      </c>
      <c r="F459" s="114"/>
      <c r="G459" s="110">
        <v>0</v>
      </c>
      <c r="H459" s="112"/>
      <c r="I459" s="110">
        <v>0</v>
      </c>
      <c r="J459" s="111"/>
      <c r="K459" s="113">
        <f t="shared" si="6"/>
        <v>0</v>
      </c>
      <c r="L459" s="116"/>
      <c r="M459" s="73"/>
    </row>
    <row r="460" spans="2:13" ht="21" customHeight="1" outlineLevel="1">
      <c r="B460" s="73"/>
      <c r="C460" s="115" t="s">
        <v>476</v>
      </c>
      <c r="D460" s="103"/>
      <c r="E460" s="110">
        <v>0</v>
      </c>
      <c r="F460" s="114"/>
      <c r="G460" s="110">
        <v>0</v>
      </c>
      <c r="H460" s="112"/>
      <c r="I460" s="110">
        <v>0</v>
      </c>
      <c r="J460" s="111"/>
      <c r="K460" s="113">
        <f t="shared" si="6"/>
        <v>0</v>
      </c>
      <c r="L460" s="116"/>
      <c r="M460" s="73"/>
    </row>
    <row r="461" spans="2:13" ht="21" customHeight="1" outlineLevel="1">
      <c r="B461" s="73"/>
      <c r="C461" s="115" t="s">
        <v>477</v>
      </c>
      <c r="D461" s="103"/>
      <c r="E461" s="110">
        <v>0</v>
      </c>
      <c r="F461" s="114"/>
      <c r="G461" s="110">
        <v>0</v>
      </c>
      <c r="H461" s="112"/>
      <c r="I461" s="110">
        <v>0</v>
      </c>
      <c r="J461" s="111"/>
      <c r="K461" s="113">
        <f t="shared" si="6"/>
        <v>0</v>
      </c>
      <c r="L461" s="116"/>
      <c r="M461" s="73"/>
    </row>
    <row r="462" spans="2:13" ht="21" customHeight="1" outlineLevel="1">
      <c r="B462" s="73"/>
      <c r="C462" s="115" t="s">
        <v>478</v>
      </c>
      <c r="D462" s="103"/>
      <c r="E462" s="110">
        <v>0</v>
      </c>
      <c r="F462" s="114"/>
      <c r="G462" s="110">
        <v>0</v>
      </c>
      <c r="H462" s="112"/>
      <c r="I462" s="110">
        <v>0</v>
      </c>
      <c r="J462" s="111"/>
      <c r="K462" s="113">
        <f t="shared" si="6"/>
        <v>0</v>
      </c>
      <c r="L462" s="116"/>
      <c r="M462" s="73"/>
    </row>
    <row r="463" spans="2:13" ht="21" customHeight="1" outlineLevel="1">
      <c r="B463" s="73"/>
      <c r="C463" s="115" t="s">
        <v>479</v>
      </c>
      <c r="D463" s="103"/>
      <c r="E463" s="110">
        <v>0</v>
      </c>
      <c r="F463" s="114"/>
      <c r="G463" s="110">
        <v>0</v>
      </c>
      <c r="H463" s="112"/>
      <c r="I463" s="110">
        <v>0</v>
      </c>
      <c r="J463" s="111"/>
      <c r="K463" s="113">
        <f t="shared" si="6"/>
        <v>0</v>
      </c>
      <c r="L463" s="116"/>
      <c r="M463" s="73"/>
    </row>
    <row r="464" spans="2:13" ht="21.75" customHeight="1" outlineLevel="1">
      <c r="B464" s="73"/>
      <c r="C464" s="90" t="s">
        <v>480</v>
      </c>
      <c r="D464" s="103"/>
      <c r="E464" s="117">
        <f>SUM(E445:E463)</f>
        <v>199082.56</v>
      </c>
      <c r="F464" s="111"/>
      <c r="G464" s="117">
        <f>SUM(G445:G463)</f>
        <v>199082.56</v>
      </c>
      <c r="H464" s="112"/>
      <c r="I464" s="117">
        <f>SUM(I445:I463)</f>
        <v>199082.56</v>
      </c>
      <c r="J464" s="111"/>
      <c r="K464" s="117">
        <f>SUM(K445:K463)</f>
        <v>597247.67999999993</v>
      </c>
      <c r="L464" s="89"/>
      <c r="M464" s="73"/>
    </row>
    <row r="465" spans="2:13" ht="21" customHeight="1" outlineLevel="1">
      <c r="B465" s="73"/>
      <c r="C465" s="109"/>
      <c r="D465" s="103"/>
      <c r="E465" s="73"/>
      <c r="F465" s="73"/>
      <c r="G465" s="73"/>
      <c r="H465" s="73"/>
      <c r="I465" s="73"/>
      <c r="J465" s="73"/>
      <c r="K465" s="73"/>
      <c r="L465" s="89"/>
      <c r="M465" s="73"/>
    </row>
    <row r="466" spans="2:13" ht="21" customHeight="1" outlineLevel="1">
      <c r="B466" s="73"/>
      <c r="C466" s="73"/>
      <c r="D466" s="73"/>
      <c r="E466" s="100">
        <v>2024</v>
      </c>
      <c r="F466" s="101"/>
      <c r="G466" s="100">
        <v>2025</v>
      </c>
      <c r="H466" s="101"/>
      <c r="I466" s="100">
        <v>2026</v>
      </c>
      <c r="J466" s="102"/>
      <c r="K466" s="100" t="s">
        <v>407</v>
      </c>
      <c r="L466" s="89"/>
      <c r="M466" s="73"/>
    </row>
    <row r="467" spans="2:13" ht="21" customHeight="1" outlineLevel="1">
      <c r="B467" s="73"/>
      <c r="C467" s="95" t="s">
        <v>481</v>
      </c>
      <c r="D467" s="103"/>
      <c r="E467" s="110">
        <v>51709.75</v>
      </c>
      <c r="F467" s="111"/>
      <c r="G467" s="110">
        <v>51709.75</v>
      </c>
      <c r="H467" s="112"/>
      <c r="I467" s="110">
        <v>51709.75</v>
      </c>
      <c r="J467" s="111"/>
      <c r="K467" s="113">
        <f t="shared" ref="K467:K475" si="7">E467+G467+I467</f>
        <v>155129.25</v>
      </c>
      <c r="L467" s="89"/>
      <c r="M467" s="73"/>
    </row>
    <row r="468" spans="2:13" ht="21" customHeight="1" outlineLevel="1">
      <c r="B468" s="73"/>
      <c r="C468" s="90" t="s">
        <v>482</v>
      </c>
      <c r="D468" s="103"/>
      <c r="E468" s="110">
        <v>56880.73</v>
      </c>
      <c r="F468" s="114"/>
      <c r="G468" s="110">
        <v>56880.73</v>
      </c>
      <c r="H468" s="112"/>
      <c r="I468" s="110">
        <v>56880.73</v>
      </c>
      <c r="J468" s="111"/>
      <c r="K468" s="113">
        <f t="shared" si="7"/>
        <v>170642.19</v>
      </c>
      <c r="L468" s="89"/>
      <c r="M468" s="73"/>
    </row>
    <row r="469" spans="2:13" ht="21" customHeight="1" outlineLevel="1">
      <c r="B469" s="73"/>
      <c r="C469" s="90" t="s">
        <v>483</v>
      </c>
      <c r="D469" s="103"/>
      <c r="E469" s="110">
        <v>90492.08</v>
      </c>
      <c r="F469" s="114"/>
      <c r="G469" s="110">
        <v>90492.08</v>
      </c>
      <c r="H469" s="112"/>
      <c r="I469" s="110">
        <v>90492.08</v>
      </c>
      <c r="J469" s="111"/>
      <c r="K469" s="113">
        <f t="shared" si="7"/>
        <v>271476.24</v>
      </c>
      <c r="L469" s="73"/>
      <c r="M469" s="73"/>
    </row>
    <row r="470" spans="2:13" ht="21" customHeight="1" outlineLevel="1">
      <c r="B470" s="73"/>
      <c r="C470" s="90" t="s">
        <v>484</v>
      </c>
      <c r="D470" s="103"/>
      <c r="E470" s="110">
        <v>0</v>
      </c>
      <c r="F470" s="111"/>
      <c r="G470" s="110">
        <v>0</v>
      </c>
      <c r="H470" s="112"/>
      <c r="I470" s="110">
        <v>0</v>
      </c>
      <c r="J470" s="111"/>
      <c r="K470" s="113">
        <f t="shared" si="7"/>
        <v>0</v>
      </c>
      <c r="L470" s="89"/>
      <c r="M470" s="73"/>
    </row>
    <row r="471" spans="2:13" ht="21" customHeight="1" outlineLevel="1">
      <c r="B471" s="73"/>
      <c r="C471" s="90" t="s">
        <v>485</v>
      </c>
      <c r="D471" s="103"/>
      <c r="E471" s="110">
        <v>0</v>
      </c>
      <c r="F471" s="114"/>
      <c r="G471" s="110">
        <v>0</v>
      </c>
      <c r="H471" s="112"/>
      <c r="I471" s="110">
        <v>0</v>
      </c>
      <c r="J471" s="111"/>
      <c r="K471" s="113">
        <f t="shared" si="7"/>
        <v>0</v>
      </c>
      <c r="L471" s="116"/>
      <c r="M471" s="73"/>
    </row>
    <row r="472" spans="2:13" ht="21" customHeight="1" outlineLevel="1">
      <c r="B472" s="73"/>
      <c r="C472" s="90" t="s">
        <v>486</v>
      </c>
      <c r="D472" s="103"/>
      <c r="E472" s="110">
        <v>0</v>
      </c>
      <c r="F472" s="114"/>
      <c r="G472" s="110">
        <v>0</v>
      </c>
      <c r="H472" s="112"/>
      <c r="I472" s="110">
        <v>0</v>
      </c>
      <c r="J472" s="111"/>
      <c r="K472" s="113">
        <f t="shared" si="7"/>
        <v>0</v>
      </c>
      <c r="L472" s="116"/>
      <c r="M472" s="73"/>
    </row>
    <row r="473" spans="2:13" ht="21" customHeight="1" outlineLevel="1">
      <c r="B473" s="73"/>
      <c r="C473" s="90" t="s">
        <v>487</v>
      </c>
      <c r="D473" s="103"/>
      <c r="E473" s="110">
        <v>0</v>
      </c>
      <c r="F473" s="114"/>
      <c r="G473" s="110">
        <v>0</v>
      </c>
      <c r="H473" s="112"/>
      <c r="I473" s="110">
        <v>0</v>
      </c>
      <c r="J473" s="111"/>
      <c r="K473" s="113">
        <f t="shared" si="7"/>
        <v>0</v>
      </c>
      <c r="L473" s="116"/>
      <c r="M473" s="73"/>
    </row>
    <row r="474" spans="2:13" ht="21" customHeight="1" outlineLevel="1">
      <c r="B474" s="73"/>
      <c r="C474" s="90" t="s">
        <v>488</v>
      </c>
      <c r="D474" s="103"/>
      <c r="E474" s="110">
        <v>0</v>
      </c>
      <c r="F474" s="114"/>
      <c r="G474" s="110">
        <v>0</v>
      </c>
      <c r="H474" s="112"/>
      <c r="I474" s="110">
        <v>0</v>
      </c>
      <c r="J474" s="111"/>
      <c r="K474" s="113">
        <f t="shared" si="7"/>
        <v>0</v>
      </c>
      <c r="L474" s="116"/>
      <c r="M474" s="73"/>
    </row>
    <row r="475" spans="2:13" ht="21.75" customHeight="1" outlineLevel="1">
      <c r="B475" s="73"/>
      <c r="C475" s="90" t="s">
        <v>480</v>
      </c>
      <c r="D475" s="103"/>
      <c r="E475" s="117">
        <f>SUM(E467:E474)</f>
        <v>199082.56</v>
      </c>
      <c r="F475" s="111"/>
      <c r="G475" s="117">
        <f>SUM(G467:G474)</f>
        <v>199082.56</v>
      </c>
      <c r="H475" s="112"/>
      <c r="I475" s="117">
        <f>SUM(I467:I474)</f>
        <v>199082.56</v>
      </c>
      <c r="J475" s="111"/>
      <c r="K475" s="117">
        <f t="shared" si="7"/>
        <v>597247.67999999993</v>
      </c>
      <c r="L475" s="89"/>
      <c r="M475" s="73"/>
    </row>
    <row r="476" spans="2:13" ht="21" customHeight="1" outlineLevel="1">
      <c r="B476" s="73"/>
      <c r="C476" s="89"/>
      <c r="D476" s="103"/>
      <c r="E476" s="89"/>
      <c r="F476" s="89"/>
      <c r="G476" s="89"/>
      <c r="H476" s="89"/>
      <c r="I476" s="89"/>
      <c r="J476" s="89"/>
      <c r="K476" s="89"/>
      <c r="L476" s="89"/>
      <c r="M476" s="73"/>
    </row>
    <row r="477" spans="2:13" ht="36" outlineLevel="1">
      <c r="B477" s="73"/>
      <c r="C477" s="93" t="s">
        <v>490</v>
      </c>
      <c r="D477" s="89"/>
      <c r="E477" s="93" t="str">
        <f>IF(K448&gt;0,"Si","No")</f>
        <v>Si</v>
      </c>
      <c r="F477" s="89"/>
      <c r="G477" s="89"/>
      <c r="H477" s="89"/>
      <c r="I477" s="89"/>
      <c r="J477" s="89"/>
      <c r="K477" s="89"/>
      <c r="L477" s="89"/>
      <c r="M477" s="73"/>
    </row>
    <row r="478" spans="2:13" ht="36" outlineLevel="1">
      <c r="B478" s="73"/>
      <c r="C478" s="93" t="s">
        <v>491</v>
      </c>
      <c r="D478" s="89"/>
      <c r="E478" s="93" t="str">
        <f>IF(K449&gt;0,"Si","No")</f>
        <v>No</v>
      </c>
      <c r="F478" s="89"/>
      <c r="G478" s="89"/>
      <c r="H478" s="89"/>
      <c r="I478" s="89"/>
      <c r="J478" s="89"/>
      <c r="K478" s="89"/>
      <c r="L478" s="89"/>
      <c r="M478" s="73"/>
    </row>
    <row r="479" spans="2:13" ht="21" customHeight="1" outlineLevel="1">
      <c r="B479" s="73"/>
      <c r="C479" s="89"/>
      <c r="D479" s="89"/>
      <c r="E479" s="89"/>
      <c r="F479" s="89"/>
      <c r="G479" s="73"/>
      <c r="H479" s="73"/>
      <c r="I479" s="73"/>
      <c r="J479" s="89"/>
      <c r="K479" s="73"/>
      <c r="L479" s="89"/>
      <c r="M479" s="73"/>
    </row>
    <row r="480" spans="2:13" ht="20.25" outlineLevel="1">
      <c r="B480" s="73"/>
      <c r="C480" s="86" t="s">
        <v>492</v>
      </c>
      <c r="D480" s="73"/>
      <c r="E480" s="98"/>
      <c r="F480" s="99"/>
      <c r="G480" s="99"/>
      <c r="H480" s="99"/>
      <c r="I480" s="99"/>
      <c r="J480" s="99"/>
      <c r="K480" s="99"/>
      <c r="L480" s="89"/>
      <c r="M480" s="73"/>
    </row>
    <row r="481" spans="2:13" ht="21" customHeight="1" outlineLevel="1">
      <c r="B481" s="73"/>
      <c r="C481" s="73"/>
      <c r="D481" s="73"/>
      <c r="E481" s="100"/>
      <c r="F481" s="101"/>
      <c r="G481" s="100"/>
      <c r="H481" s="101"/>
      <c r="I481" s="100"/>
      <c r="J481" s="102"/>
      <c r="K481" s="100"/>
      <c r="L481" s="89"/>
      <c r="M481" s="73"/>
    </row>
    <row r="482" spans="2:13" ht="21" customHeight="1" outlineLevel="1">
      <c r="B482" s="73"/>
      <c r="C482" s="73"/>
      <c r="D482" s="73"/>
      <c r="E482" s="100">
        <v>2024</v>
      </c>
      <c r="F482" s="101"/>
      <c r="G482" s="100">
        <v>2025</v>
      </c>
      <c r="H482" s="101"/>
      <c r="I482" s="100">
        <v>2026</v>
      </c>
      <c r="J482" s="102"/>
      <c r="K482" s="100" t="s">
        <v>407</v>
      </c>
      <c r="L482" s="89"/>
      <c r="M482" s="73"/>
    </row>
    <row r="483" spans="2:13" ht="21" customHeight="1" outlineLevel="1">
      <c r="B483" s="73"/>
      <c r="C483" s="95" t="s">
        <v>493</v>
      </c>
      <c r="D483" s="103"/>
      <c r="E483" s="110" t="s">
        <v>494</v>
      </c>
      <c r="F483" s="111"/>
      <c r="G483" s="110" t="s">
        <v>494</v>
      </c>
      <c r="H483" s="119"/>
      <c r="I483" s="110" t="s">
        <v>494</v>
      </c>
      <c r="J483" s="111"/>
      <c r="K483" s="113" t="s">
        <v>495</v>
      </c>
      <c r="L483" s="89"/>
      <c r="M483" s="73"/>
    </row>
    <row r="484" spans="2:13" ht="21" customHeight="1" outlineLevel="1">
      <c r="B484" s="73"/>
      <c r="C484" s="95" t="s">
        <v>496</v>
      </c>
      <c r="D484" s="103"/>
      <c r="E484" s="110" t="s">
        <v>497</v>
      </c>
      <c r="F484" s="111"/>
      <c r="G484" s="110" t="s">
        <v>497</v>
      </c>
      <c r="H484" s="119"/>
      <c r="I484" s="110" t="s">
        <v>497</v>
      </c>
      <c r="J484" s="111"/>
      <c r="K484" s="113" t="s">
        <v>495</v>
      </c>
      <c r="L484" s="89"/>
      <c r="M484" s="73"/>
    </row>
    <row r="485" spans="2:13" ht="21" customHeight="1" outlineLevel="1">
      <c r="B485" s="73"/>
      <c r="C485" s="90" t="s">
        <v>498</v>
      </c>
      <c r="D485" s="103"/>
      <c r="E485" s="120">
        <v>0</v>
      </c>
      <c r="F485" s="121"/>
      <c r="G485" s="120">
        <v>0</v>
      </c>
      <c r="H485" s="122"/>
      <c r="I485" s="120">
        <v>0</v>
      </c>
      <c r="J485" s="123"/>
      <c r="K485" s="124">
        <f>E485+G485+I485</f>
        <v>0</v>
      </c>
      <c r="L485" s="73"/>
      <c r="M485" s="73"/>
    </row>
    <row r="486" spans="2:13" ht="21" customHeight="1" outlineLevel="1">
      <c r="B486" s="73"/>
      <c r="C486" s="90" t="s">
        <v>499</v>
      </c>
      <c r="D486" s="103"/>
      <c r="E486" s="110" t="s">
        <v>497</v>
      </c>
      <c r="F486" s="111"/>
      <c r="G486" s="110" t="s">
        <v>497</v>
      </c>
      <c r="H486" s="119"/>
      <c r="I486" s="110" t="s">
        <v>497</v>
      </c>
      <c r="J486" s="111"/>
      <c r="K486" s="113" t="s">
        <v>495</v>
      </c>
      <c r="L486" s="89"/>
      <c r="M486" s="73"/>
    </row>
    <row r="487" spans="2:13" ht="21" customHeight="1" outlineLevel="1">
      <c r="B487" s="73"/>
      <c r="C487" s="90" t="s">
        <v>500</v>
      </c>
      <c r="D487" s="103"/>
      <c r="E487" s="105"/>
      <c r="F487" s="125"/>
      <c r="G487" s="105"/>
      <c r="H487" s="126"/>
      <c r="I487" s="105"/>
      <c r="J487" s="111"/>
      <c r="K487" s="113" t="s">
        <v>495</v>
      </c>
      <c r="L487" s="116"/>
      <c r="M487" s="73"/>
    </row>
    <row r="488" spans="2:13" ht="36" outlineLevel="1">
      <c r="B488" s="73"/>
      <c r="C488" s="90" t="s">
        <v>501</v>
      </c>
      <c r="D488" s="103"/>
      <c r="E488" s="127" t="s">
        <v>611</v>
      </c>
      <c r="F488" s="125"/>
      <c r="G488" s="127" t="s">
        <v>611</v>
      </c>
      <c r="H488" s="126"/>
      <c r="I488" s="127" t="s">
        <v>611</v>
      </c>
      <c r="J488" s="111"/>
      <c r="K488" s="113" t="s">
        <v>495</v>
      </c>
      <c r="L488" s="116"/>
      <c r="M488" s="73"/>
    </row>
    <row r="489" spans="2:13" ht="21" customHeight="1" outlineLevel="1">
      <c r="B489" s="73"/>
      <c r="C489" s="90" t="s">
        <v>503</v>
      </c>
      <c r="D489" s="103"/>
      <c r="E489" s="105" t="s">
        <v>612</v>
      </c>
      <c r="F489" s="125"/>
      <c r="G489" s="105" t="s">
        <v>612</v>
      </c>
      <c r="H489" s="126"/>
      <c r="I489" s="105" t="s">
        <v>612</v>
      </c>
      <c r="J489" s="111"/>
      <c r="K489" s="124" t="s">
        <v>495</v>
      </c>
      <c r="L489" s="89"/>
      <c r="M489" s="73"/>
    </row>
    <row r="490" spans="2:13" ht="21" customHeight="1" outlineLevel="1">
      <c r="B490" s="73"/>
      <c r="C490" s="90" t="s">
        <v>504</v>
      </c>
      <c r="D490" s="103"/>
      <c r="E490" s="110" t="s">
        <v>505</v>
      </c>
      <c r="F490" s="111"/>
      <c r="G490" s="110" t="s">
        <v>505</v>
      </c>
      <c r="H490" s="119"/>
      <c r="I490" s="110" t="s">
        <v>505</v>
      </c>
      <c r="J490" s="111"/>
      <c r="K490" s="113" t="s">
        <v>495</v>
      </c>
      <c r="L490" s="89"/>
      <c r="M490" s="73"/>
    </row>
    <row r="491" spans="2:13" ht="21.75" customHeight="1" outlineLevel="1">
      <c r="B491" s="73"/>
      <c r="C491" s="90" t="s">
        <v>506</v>
      </c>
      <c r="D491" s="103"/>
      <c r="E491" s="120">
        <v>12</v>
      </c>
      <c r="F491" s="121"/>
      <c r="G491" s="120">
        <v>12</v>
      </c>
      <c r="H491" s="122"/>
      <c r="I491" s="120">
        <v>12</v>
      </c>
      <c r="J491" s="123"/>
      <c r="K491" s="124">
        <f>E491+G491+I491</f>
        <v>36</v>
      </c>
      <c r="L491" s="73"/>
      <c r="M491" s="73"/>
    </row>
    <row r="492" spans="2:13" ht="21.75" customHeight="1" outlineLevel="1">
      <c r="B492" s="73"/>
      <c r="C492" s="90" t="s">
        <v>507</v>
      </c>
      <c r="D492" s="103"/>
      <c r="E492" s="110">
        <v>199082.56</v>
      </c>
      <c r="F492" s="129"/>
      <c r="G492" s="128">
        <v>199082.56</v>
      </c>
      <c r="H492" s="142"/>
      <c r="I492" s="128">
        <v>199082.56</v>
      </c>
      <c r="J492" s="130"/>
      <c r="K492" s="131">
        <f>E492+G492+I492</f>
        <v>597247.67999999993</v>
      </c>
      <c r="L492" s="89"/>
      <c r="M492" s="73"/>
    </row>
    <row r="493" spans="2:13" ht="21" customHeight="1" outlineLevel="1">
      <c r="B493" s="73"/>
      <c r="C493" s="109"/>
      <c r="D493" s="103"/>
      <c r="E493" s="130"/>
      <c r="F493" s="130"/>
      <c r="G493" s="130"/>
      <c r="H493" s="132"/>
      <c r="I493" s="130"/>
      <c r="J493" s="130"/>
      <c r="K493" s="130"/>
      <c r="L493" s="89"/>
      <c r="M493" s="73"/>
    </row>
    <row r="494" spans="2:13" ht="21" customHeight="1" outlineLevel="1">
      <c r="B494" s="73"/>
      <c r="C494" s="109"/>
      <c r="D494" s="103"/>
      <c r="E494" s="98"/>
      <c r="F494" s="73"/>
      <c r="G494" s="73"/>
      <c r="H494" s="73"/>
      <c r="I494" s="73"/>
      <c r="J494" s="73"/>
      <c r="K494" s="73"/>
      <c r="L494" s="89"/>
      <c r="M494" s="73"/>
    </row>
    <row r="495" spans="2:13" ht="21" customHeight="1" outlineLevel="1">
      <c r="B495" s="73"/>
      <c r="C495" s="86" t="s">
        <v>508</v>
      </c>
      <c r="D495" s="116"/>
      <c r="E495" s="116"/>
      <c r="F495" s="116"/>
      <c r="G495" s="73"/>
      <c r="H495" s="73"/>
      <c r="I495" s="73"/>
      <c r="J495" s="116"/>
      <c r="K495" s="73"/>
      <c r="L495" s="116"/>
      <c r="M495" s="73"/>
    </row>
    <row r="496" spans="2:13" ht="21" customHeight="1" outlineLevel="1">
      <c r="B496" s="73"/>
      <c r="C496" s="89"/>
      <c r="D496" s="89"/>
      <c r="E496" s="89"/>
      <c r="F496" s="89"/>
      <c r="G496" s="73"/>
      <c r="H496" s="73"/>
      <c r="I496" s="73"/>
      <c r="J496" s="89"/>
      <c r="K496" s="73"/>
      <c r="L496" s="89"/>
      <c r="M496" s="73"/>
    </row>
    <row r="497" spans="2:13" ht="21" customHeight="1" outlineLevel="1">
      <c r="B497" s="73"/>
      <c r="C497" s="133" t="s">
        <v>509</v>
      </c>
      <c r="D497" s="89"/>
      <c r="E497" s="89"/>
      <c r="F497" s="89"/>
      <c r="G497" s="73"/>
      <c r="H497" s="73"/>
      <c r="I497" s="73"/>
      <c r="J497" s="73"/>
      <c r="K497" s="73"/>
      <c r="L497" s="89"/>
      <c r="M497" s="73"/>
    </row>
    <row r="498" spans="2:13" ht="21" customHeight="1" outlineLevel="1">
      <c r="B498" s="73"/>
      <c r="C498" s="89"/>
      <c r="D498" s="89"/>
      <c r="E498" s="89"/>
      <c r="F498" s="89"/>
      <c r="G498" s="73"/>
      <c r="H498" s="73"/>
      <c r="I498" s="73"/>
      <c r="J498" s="89"/>
      <c r="K498" s="73"/>
      <c r="L498" s="89"/>
      <c r="M498" s="73"/>
    </row>
    <row r="499" spans="2:13" ht="21" customHeight="1" outlineLevel="1">
      <c r="B499" s="73"/>
      <c r="C499" s="496" t="s">
        <v>621</v>
      </c>
      <c r="D499" s="496"/>
      <c r="E499" s="496"/>
      <c r="F499" s="496"/>
      <c r="G499" s="496"/>
      <c r="H499" s="496"/>
      <c r="I499" s="496"/>
      <c r="J499" s="496"/>
      <c r="K499" s="496"/>
      <c r="L499" s="89"/>
      <c r="M499" s="73"/>
    </row>
    <row r="500" spans="2:13" ht="21" customHeight="1" outlineLevel="1">
      <c r="B500" s="73"/>
      <c r="C500" s="496"/>
      <c r="D500" s="496"/>
      <c r="E500" s="496"/>
      <c r="F500" s="496"/>
      <c r="G500" s="496"/>
      <c r="H500" s="496"/>
      <c r="I500" s="496"/>
      <c r="J500" s="496"/>
      <c r="K500" s="496"/>
      <c r="L500" s="73"/>
      <c r="M500" s="73"/>
    </row>
    <row r="501" spans="2:13" ht="21" customHeight="1" outlineLevel="1">
      <c r="B501" s="73"/>
      <c r="C501" s="496"/>
      <c r="D501" s="496"/>
      <c r="E501" s="496"/>
      <c r="F501" s="496"/>
      <c r="G501" s="496"/>
      <c r="H501" s="496"/>
      <c r="I501" s="496"/>
      <c r="J501" s="496"/>
      <c r="K501" s="496"/>
      <c r="L501" s="73"/>
      <c r="M501" s="73"/>
    </row>
    <row r="502" spans="2:13" ht="21" customHeight="1" outlineLevel="1">
      <c r="B502" s="73"/>
      <c r="C502" s="496"/>
      <c r="D502" s="496"/>
      <c r="E502" s="496"/>
      <c r="F502" s="496"/>
      <c r="G502" s="496"/>
      <c r="H502" s="496"/>
      <c r="I502" s="496"/>
      <c r="J502" s="496"/>
      <c r="K502" s="496"/>
      <c r="L502" s="73"/>
      <c r="M502" s="73"/>
    </row>
    <row r="503" spans="2:13" ht="21" customHeight="1" outlineLevel="1">
      <c r="B503" s="73"/>
      <c r="C503" s="496"/>
      <c r="D503" s="496"/>
      <c r="E503" s="496"/>
      <c r="F503" s="496"/>
      <c r="G503" s="496"/>
      <c r="H503" s="496"/>
      <c r="I503" s="496"/>
      <c r="J503" s="496"/>
      <c r="K503" s="496"/>
      <c r="L503" s="73"/>
      <c r="M503" s="73"/>
    </row>
    <row r="504" spans="2:13" ht="21" customHeight="1" outlineLevel="1">
      <c r="B504" s="73"/>
      <c r="C504" s="496"/>
      <c r="D504" s="496"/>
      <c r="E504" s="496"/>
      <c r="F504" s="496"/>
      <c r="G504" s="496"/>
      <c r="H504" s="496"/>
      <c r="I504" s="496"/>
      <c r="J504" s="496"/>
      <c r="K504" s="496"/>
      <c r="L504" s="73"/>
      <c r="M504" s="73"/>
    </row>
    <row r="505" spans="2:13" ht="21" customHeight="1" outlineLevel="1">
      <c r="B505" s="73"/>
      <c r="C505" s="496"/>
      <c r="D505" s="496"/>
      <c r="E505" s="496"/>
      <c r="F505" s="496"/>
      <c r="G505" s="496"/>
      <c r="H505" s="496"/>
      <c r="I505" s="496"/>
      <c r="J505" s="496"/>
      <c r="K505" s="496"/>
      <c r="L505" s="73"/>
      <c r="M505" s="73"/>
    </row>
    <row r="506" spans="2:13" ht="21" customHeight="1" outlineLevel="1">
      <c r="B506" s="73"/>
      <c r="C506" s="496"/>
      <c r="D506" s="496"/>
      <c r="E506" s="496"/>
      <c r="F506" s="496"/>
      <c r="G506" s="496"/>
      <c r="H506" s="496"/>
      <c r="I506" s="496"/>
      <c r="J506" s="496"/>
      <c r="K506" s="496"/>
      <c r="L506" s="73"/>
      <c r="M506" s="73"/>
    </row>
    <row r="507" spans="2:13" ht="21" customHeight="1" outlineLevel="1">
      <c r="B507" s="73"/>
      <c r="C507" s="496"/>
      <c r="D507" s="496"/>
      <c r="E507" s="496"/>
      <c r="F507" s="496"/>
      <c r="G507" s="496"/>
      <c r="H507" s="496"/>
      <c r="I507" s="496"/>
      <c r="J507" s="496"/>
      <c r="K507" s="496"/>
      <c r="L507" s="73"/>
      <c r="M507" s="73"/>
    </row>
    <row r="508" spans="2:13" ht="21" customHeight="1" outlineLevel="1">
      <c r="B508" s="73"/>
      <c r="C508" s="496"/>
      <c r="D508" s="496"/>
      <c r="E508" s="496"/>
      <c r="F508" s="496"/>
      <c r="G508" s="496"/>
      <c r="H508" s="496"/>
      <c r="I508" s="496"/>
      <c r="J508" s="496"/>
      <c r="K508" s="496"/>
      <c r="L508" s="73"/>
      <c r="M508" s="73"/>
    </row>
    <row r="509" spans="2:13" ht="21" customHeight="1" outlineLevel="1">
      <c r="B509" s="73"/>
      <c r="C509" s="496"/>
      <c r="D509" s="496"/>
      <c r="E509" s="496"/>
      <c r="F509" s="496"/>
      <c r="G509" s="496"/>
      <c r="H509" s="496"/>
      <c r="I509" s="496"/>
      <c r="J509" s="496"/>
      <c r="K509" s="496"/>
      <c r="L509" s="73"/>
      <c r="M509" s="73"/>
    </row>
    <row r="510" spans="2:13" ht="21" customHeight="1" outlineLevel="1">
      <c r="B510" s="73"/>
      <c r="C510" s="496"/>
      <c r="D510" s="496"/>
      <c r="E510" s="496"/>
      <c r="F510" s="496"/>
      <c r="G510" s="496"/>
      <c r="H510" s="496"/>
      <c r="I510" s="496"/>
      <c r="J510" s="496"/>
      <c r="K510" s="496"/>
      <c r="L510" s="73"/>
      <c r="M510" s="73"/>
    </row>
    <row r="511" spans="2:13" ht="21" customHeight="1" outlineLevel="1">
      <c r="B511" s="73"/>
      <c r="C511" s="496"/>
      <c r="D511" s="496"/>
      <c r="E511" s="496"/>
      <c r="F511" s="496"/>
      <c r="G511" s="496"/>
      <c r="H511" s="496"/>
      <c r="I511" s="496"/>
      <c r="J511" s="496"/>
      <c r="K511" s="496"/>
      <c r="L511" s="73"/>
      <c r="M511" s="73"/>
    </row>
    <row r="512" spans="2:13" ht="21" customHeight="1" outlineLevel="1">
      <c r="B512" s="73"/>
      <c r="C512" s="496"/>
      <c r="D512" s="496"/>
      <c r="E512" s="496"/>
      <c r="F512" s="496"/>
      <c r="G512" s="496"/>
      <c r="H512" s="496"/>
      <c r="I512" s="496"/>
      <c r="J512" s="496"/>
      <c r="K512" s="496"/>
      <c r="L512" s="73"/>
      <c r="M512" s="73"/>
    </row>
    <row r="513" spans="2:13" ht="21" customHeight="1" outlineLevel="1">
      <c r="B513" s="73"/>
      <c r="C513" s="496"/>
      <c r="D513" s="496"/>
      <c r="E513" s="496"/>
      <c r="F513" s="496"/>
      <c r="G513" s="496"/>
      <c r="H513" s="496"/>
      <c r="I513" s="496"/>
      <c r="J513" s="496"/>
      <c r="K513" s="496"/>
      <c r="L513" s="73"/>
      <c r="M513" s="73"/>
    </row>
    <row r="514" spans="2:13" ht="21" customHeight="1" outlineLevel="1">
      <c r="B514" s="73"/>
      <c r="C514" s="496"/>
      <c r="D514" s="496"/>
      <c r="E514" s="496"/>
      <c r="F514" s="496"/>
      <c r="G514" s="496"/>
      <c r="H514" s="496"/>
      <c r="I514" s="496"/>
      <c r="J514" s="496"/>
      <c r="K514" s="496"/>
      <c r="L514" s="73"/>
      <c r="M514" s="73"/>
    </row>
    <row r="515" spans="2:13" ht="21" customHeight="1" outlineLevel="1">
      <c r="B515" s="73"/>
      <c r="C515" s="496"/>
      <c r="D515" s="496"/>
      <c r="E515" s="496"/>
      <c r="F515" s="496"/>
      <c r="G515" s="496"/>
      <c r="H515" s="496"/>
      <c r="I515" s="496"/>
      <c r="J515" s="496"/>
      <c r="K515" s="496"/>
      <c r="L515" s="73"/>
      <c r="M515" s="73"/>
    </row>
    <row r="516" spans="2:13" ht="21" customHeight="1" outlineLevel="1">
      <c r="B516" s="73"/>
      <c r="C516" s="496"/>
      <c r="D516" s="496"/>
      <c r="E516" s="496"/>
      <c r="F516" s="496"/>
      <c r="G516" s="496"/>
      <c r="H516" s="496"/>
      <c r="I516" s="496"/>
      <c r="J516" s="496"/>
      <c r="K516" s="496"/>
      <c r="L516" s="73"/>
      <c r="M516" s="73"/>
    </row>
    <row r="517" spans="2:13" ht="21" customHeight="1" outlineLevel="1">
      <c r="B517" s="73"/>
      <c r="C517" s="134"/>
      <c r="D517" s="73"/>
      <c r="E517" s="134"/>
      <c r="F517" s="73"/>
      <c r="G517" s="73"/>
      <c r="H517" s="73"/>
      <c r="I517" s="135"/>
      <c r="J517" s="136"/>
      <c r="K517" s="137"/>
      <c r="L517" s="73"/>
      <c r="M517" s="73"/>
    </row>
    <row r="518" spans="2:13" ht="21" customHeight="1" outlineLevel="1">
      <c r="B518" s="73"/>
      <c r="C518" s="133" t="s">
        <v>511</v>
      </c>
      <c r="D518" s="73"/>
      <c r="E518" s="134"/>
      <c r="F518" s="73"/>
      <c r="G518" s="73"/>
      <c r="H518" s="73"/>
      <c r="I518" s="135"/>
      <c r="J518" s="136"/>
      <c r="K518" s="137"/>
      <c r="L518" s="73"/>
      <c r="M518" s="73"/>
    </row>
    <row r="519" spans="2:13" ht="21" customHeight="1" outlineLevel="1">
      <c r="B519" s="73"/>
      <c r="C519" s="73"/>
      <c r="D519" s="73"/>
      <c r="E519" s="83"/>
      <c r="F519" s="73"/>
      <c r="G519" s="73"/>
      <c r="H519" s="73"/>
      <c r="I519" s="73"/>
      <c r="J519" s="73"/>
      <c r="K519" s="73"/>
      <c r="L519" s="73"/>
      <c r="M519" s="73"/>
    </row>
    <row r="520" spans="2:13" ht="21" customHeight="1" outlineLevel="1">
      <c r="B520" s="73"/>
      <c r="C520" s="496" t="s">
        <v>622</v>
      </c>
      <c r="D520" s="496"/>
      <c r="E520" s="496"/>
      <c r="F520" s="496"/>
      <c r="G520" s="496"/>
      <c r="H520" s="496"/>
      <c r="I520" s="496"/>
      <c r="J520" s="496"/>
      <c r="K520" s="496"/>
      <c r="L520" s="73"/>
      <c r="M520" s="73"/>
    </row>
    <row r="521" spans="2:13" ht="21" customHeight="1" outlineLevel="1">
      <c r="B521" s="73"/>
      <c r="C521" s="496"/>
      <c r="D521" s="496"/>
      <c r="E521" s="496"/>
      <c r="F521" s="496"/>
      <c r="G521" s="496"/>
      <c r="H521" s="496"/>
      <c r="I521" s="496"/>
      <c r="J521" s="496"/>
      <c r="K521" s="496"/>
      <c r="L521" s="73"/>
      <c r="M521" s="73"/>
    </row>
    <row r="522" spans="2:13" ht="21" customHeight="1" outlineLevel="1">
      <c r="B522" s="73"/>
      <c r="C522" s="496"/>
      <c r="D522" s="496"/>
      <c r="E522" s="496"/>
      <c r="F522" s="496"/>
      <c r="G522" s="496"/>
      <c r="H522" s="496"/>
      <c r="I522" s="496"/>
      <c r="J522" s="496"/>
      <c r="K522" s="496"/>
      <c r="L522" s="73"/>
      <c r="M522" s="73"/>
    </row>
    <row r="523" spans="2:13" ht="21" customHeight="1" outlineLevel="1">
      <c r="B523" s="73"/>
      <c r="C523" s="496"/>
      <c r="D523" s="496"/>
      <c r="E523" s="496"/>
      <c r="F523" s="496"/>
      <c r="G523" s="496"/>
      <c r="H523" s="496"/>
      <c r="I523" s="496"/>
      <c r="J523" s="496"/>
      <c r="K523" s="496"/>
      <c r="L523" s="73"/>
      <c r="M523" s="73"/>
    </row>
    <row r="524" spans="2:13" ht="21" customHeight="1" outlineLevel="1">
      <c r="B524" s="73"/>
      <c r="C524" s="496"/>
      <c r="D524" s="496"/>
      <c r="E524" s="496"/>
      <c r="F524" s="496"/>
      <c r="G524" s="496"/>
      <c r="H524" s="496"/>
      <c r="I524" s="496"/>
      <c r="J524" s="496"/>
      <c r="K524" s="496"/>
      <c r="L524" s="73"/>
      <c r="M524" s="73"/>
    </row>
    <row r="525" spans="2:13" ht="21" customHeight="1" outlineLevel="1">
      <c r="B525" s="73"/>
      <c r="C525" s="496"/>
      <c r="D525" s="496"/>
      <c r="E525" s="496"/>
      <c r="F525" s="496"/>
      <c r="G525" s="496"/>
      <c r="H525" s="496"/>
      <c r="I525" s="496"/>
      <c r="J525" s="496"/>
      <c r="K525" s="496"/>
      <c r="L525" s="73"/>
      <c r="M525" s="73"/>
    </row>
    <row r="526" spans="2:13" ht="21" customHeight="1" outlineLevel="1">
      <c r="B526" s="73"/>
      <c r="C526" s="496"/>
      <c r="D526" s="496"/>
      <c r="E526" s="496"/>
      <c r="F526" s="496"/>
      <c r="G526" s="496"/>
      <c r="H526" s="496"/>
      <c r="I526" s="496"/>
      <c r="J526" s="496"/>
      <c r="K526" s="496"/>
      <c r="L526" s="73"/>
      <c r="M526" s="73"/>
    </row>
    <row r="527" spans="2:13" ht="21" customHeight="1" outlineLevel="1">
      <c r="B527" s="73"/>
      <c r="C527" s="496"/>
      <c r="D527" s="496"/>
      <c r="E527" s="496"/>
      <c r="F527" s="496"/>
      <c r="G527" s="496"/>
      <c r="H527" s="496"/>
      <c r="I527" s="496"/>
      <c r="J527" s="496"/>
      <c r="K527" s="496"/>
      <c r="L527" s="73"/>
      <c r="M527" s="73"/>
    </row>
    <row r="528" spans="2:13" ht="21" customHeight="1" outlineLevel="1">
      <c r="B528" s="73"/>
      <c r="C528" s="496"/>
      <c r="D528" s="496"/>
      <c r="E528" s="496"/>
      <c r="F528" s="496"/>
      <c r="G528" s="496"/>
      <c r="H528" s="496"/>
      <c r="I528" s="496"/>
      <c r="J528" s="496"/>
      <c r="K528" s="496"/>
      <c r="L528" s="73"/>
      <c r="M528" s="73"/>
    </row>
    <row r="529" spans="2:13" ht="21" customHeight="1" outlineLevel="1">
      <c r="B529" s="73"/>
      <c r="C529" s="496"/>
      <c r="D529" s="496"/>
      <c r="E529" s="496"/>
      <c r="F529" s="496"/>
      <c r="G529" s="496"/>
      <c r="H529" s="496"/>
      <c r="I529" s="496"/>
      <c r="J529" s="496"/>
      <c r="K529" s="496"/>
      <c r="L529" s="73"/>
      <c r="M529" s="73"/>
    </row>
    <row r="530" spans="2:13" ht="21" customHeight="1" outlineLevel="1">
      <c r="B530" s="73"/>
      <c r="C530" s="496"/>
      <c r="D530" s="496"/>
      <c r="E530" s="496"/>
      <c r="F530" s="496"/>
      <c r="G530" s="496"/>
      <c r="H530" s="496"/>
      <c r="I530" s="496"/>
      <c r="J530" s="496"/>
      <c r="K530" s="496"/>
      <c r="L530" s="73"/>
      <c r="M530" s="73"/>
    </row>
    <row r="531" spans="2:13" ht="21" customHeight="1" outlineLevel="1">
      <c r="B531" s="73"/>
      <c r="C531" s="496"/>
      <c r="D531" s="496"/>
      <c r="E531" s="496"/>
      <c r="F531" s="496"/>
      <c r="G531" s="496"/>
      <c r="H531" s="496"/>
      <c r="I531" s="496"/>
      <c r="J531" s="496"/>
      <c r="K531" s="496"/>
      <c r="L531" s="73"/>
      <c r="M531" s="73"/>
    </row>
    <row r="532" spans="2:13" ht="21" customHeight="1" outlineLevel="1">
      <c r="B532" s="73"/>
      <c r="C532" s="496"/>
      <c r="D532" s="496"/>
      <c r="E532" s="496"/>
      <c r="F532" s="496"/>
      <c r="G532" s="496"/>
      <c r="H532" s="496"/>
      <c r="I532" s="496"/>
      <c r="J532" s="496"/>
      <c r="K532" s="496"/>
      <c r="L532" s="73"/>
      <c r="M532" s="73"/>
    </row>
    <row r="533" spans="2:13" ht="21" customHeight="1" outlineLevel="1">
      <c r="B533" s="73"/>
      <c r="C533" s="496"/>
      <c r="D533" s="496"/>
      <c r="E533" s="496"/>
      <c r="F533" s="496"/>
      <c r="G533" s="496"/>
      <c r="H533" s="496"/>
      <c r="I533" s="496"/>
      <c r="J533" s="496"/>
      <c r="K533" s="496"/>
      <c r="L533" s="73"/>
      <c r="M533" s="73"/>
    </row>
    <row r="534" spans="2:13" ht="21" customHeight="1" outlineLevel="1">
      <c r="B534" s="73"/>
      <c r="C534" s="496"/>
      <c r="D534" s="496"/>
      <c r="E534" s="496"/>
      <c r="F534" s="496"/>
      <c r="G534" s="496"/>
      <c r="H534" s="496"/>
      <c r="I534" s="496"/>
      <c r="J534" s="496"/>
      <c r="K534" s="496"/>
      <c r="L534" s="73"/>
      <c r="M534" s="73"/>
    </row>
    <row r="535" spans="2:13" ht="21" customHeight="1" outlineLevel="1">
      <c r="B535" s="73"/>
      <c r="C535" s="496"/>
      <c r="D535" s="496"/>
      <c r="E535" s="496"/>
      <c r="F535" s="496"/>
      <c r="G535" s="496"/>
      <c r="H535" s="496"/>
      <c r="I535" s="496"/>
      <c r="J535" s="496"/>
      <c r="K535" s="496"/>
      <c r="L535" s="73"/>
      <c r="M535" s="73"/>
    </row>
    <row r="536" spans="2:13" ht="21" customHeight="1" outlineLevel="1">
      <c r="B536" s="73"/>
      <c r="C536" s="496"/>
      <c r="D536" s="496"/>
      <c r="E536" s="496"/>
      <c r="F536" s="496"/>
      <c r="G536" s="496"/>
      <c r="H536" s="496"/>
      <c r="I536" s="496"/>
      <c r="J536" s="496"/>
      <c r="K536" s="496"/>
      <c r="L536" s="73"/>
      <c r="M536" s="73"/>
    </row>
    <row r="537" spans="2:13" ht="21" customHeight="1" outlineLevel="1">
      <c r="B537" s="73"/>
      <c r="C537" s="496"/>
      <c r="D537" s="496"/>
      <c r="E537" s="496"/>
      <c r="F537" s="496"/>
      <c r="G537" s="496"/>
      <c r="H537" s="496"/>
      <c r="I537" s="496"/>
      <c r="J537" s="496"/>
      <c r="K537" s="496"/>
      <c r="L537" s="73"/>
      <c r="M537" s="73"/>
    </row>
    <row r="538" spans="2:13" ht="21" customHeight="1" outlineLevel="1">
      <c r="B538" s="73"/>
      <c r="C538" s="134"/>
      <c r="D538" s="73"/>
      <c r="E538" s="134"/>
      <c r="F538" s="73"/>
      <c r="G538" s="73"/>
      <c r="H538" s="73"/>
      <c r="I538" s="135"/>
      <c r="J538" s="136"/>
      <c r="K538" s="137"/>
      <c r="L538" s="73"/>
      <c r="M538" s="73"/>
    </row>
    <row r="539" spans="2:13" ht="20.25" customHeight="1">
      <c r="B539" s="73"/>
      <c r="C539" s="134"/>
      <c r="D539" s="73"/>
      <c r="E539" s="134"/>
      <c r="F539" s="73"/>
      <c r="G539" s="73"/>
      <c r="H539" s="73"/>
      <c r="I539" s="135"/>
      <c r="J539" s="136"/>
      <c r="K539" s="137"/>
      <c r="L539" s="73"/>
      <c r="M539" s="73"/>
    </row>
    <row r="540" spans="2:13" ht="24" customHeight="1">
      <c r="B540" s="73"/>
      <c r="C540" s="84" t="s">
        <v>181</v>
      </c>
      <c r="D540" s="81"/>
      <c r="E540" s="84" t="s">
        <v>182</v>
      </c>
      <c r="F540" s="73"/>
      <c r="G540" s="85" t="s">
        <v>430</v>
      </c>
      <c r="H540" s="73"/>
      <c r="J540" s="73"/>
      <c r="K540" s="73"/>
      <c r="L540" s="73"/>
      <c r="M540" s="73"/>
    </row>
    <row r="541" spans="2:13" ht="21" customHeight="1" outlineLevel="1">
      <c r="B541" s="73"/>
      <c r="C541" s="83"/>
      <c r="D541" s="73"/>
      <c r="E541" s="83"/>
      <c r="F541" s="73"/>
      <c r="G541" s="73"/>
      <c r="H541" s="73"/>
      <c r="I541" s="73"/>
      <c r="J541" s="73"/>
      <c r="K541" s="73"/>
      <c r="L541" s="73"/>
      <c r="M541" s="73"/>
    </row>
    <row r="542" spans="2:13" ht="21.75" customHeight="1" outlineLevel="1">
      <c r="B542" s="73"/>
      <c r="C542" s="86" t="s">
        <v>431</v>
      </c>
      <c r="D542" s="73"/>
      <c r="E542" s="87"/>
      <c r="F542" s="73"/>
      <c r="G542" s="73"/>
      <c r="H542" s="73"/>
      <c r="I542" s="73"/>
      <c r="J542" s="73"/>
      <c r="K542" s="73"/>
      <c r="L542" s="73"/>
      <c r="M542" s="73"/>
    </row>
    <row r="543" spans="2:13" ht="21" customHeight="1" outlineLevel="1">
      <c r="B543" s="73"/>
      <c r="C543" s="88"/>
      <c r="D543" s="73"/>
      <c r="E543" s="87"/>
      <c r="F543" s="73"/>
      <c r="G543" s="73"/>
      <c r="H543" s="73"/>
      <c r="I543" s="73"/>
      <c r="J543" s="73"/>
      <c r="K543" s="73"/>
      <c r="L543" s="73"/>
      <c r="M543" s="73"/>
    </row>
    <row r="544" spans="2:13" ht="21" customHeight="1" outlineLevel="1">
      <c r="B544" s="73"/>
      <c r="C544" s="89"/>
      <c r="D544" s="73"/>
      <c r="E544" s="89"/>
      <c r="F544" s="73"/>
      <c r="G544" s="73"/>
      <c r="H544" s="73"/>
      <c r="I544" s="73"/>
      <c r="J544" s="73"/>
      <c r="K544" s="73"/>
      <c r="L544" s="73"/>
      <c r="M544" s="73"/>
    </row>
    <row r="545" spans="2:13" outlineLevel="1">
      <c r="B545" s="73"/>
      <c r="C545" s="90" t="s">
        <v>36</v>
      </c>
      <c r="D545" s="89"/>
      <c r="E545" s="90" t="s">
        <v>432</v>
      </c>
      <c r="F545" s="89"/>
      <c r="G545" s="91" t="s">
        <v>433</v>
      </c>
      <c r="H545" s="73"/>
      <c r="I545" s="90" t="s">
        <v>434</v>
      </c>
      <c r="J545" s="73"/>
      <c r="K545" s="73"/>
      <c r="L545" s="89"/>
      <c r="M545" s="73"/>
    </row>
    <row r="546" spans="2:13" ht="36.75" customHeight="1" outlineLevel="1">
      <c r="B546" s="73"/>
      <c r="C546" s="92" t="s">
        <v>607</v>
      </c>
      <c r="D546" s="73"/>
      <c r="E546" s="93" t="s">
        <v>617</v>
      </c>
      <c r="F546" s="73"/>
      <c r="G546" s="94" t="s">
        <v>182</v>
      </c>
      <c r="H546" s="73"/>
      <c r="I546" s="92" t="s">
        <v>438</v>
      </c>
      <c r="J546" s="73"/>
      <c r="K546" s="73"/>
      <c r="L546" s="73"/>
      <c r="M546" s="73"/>
    </row>
    <row r="547" spans="2:13" ht="21" customHeight="1" outlineLevel="1">
      <c r="B547" s="73"/>
      <c r="C547" s="89"/>
      <c r="D547" s="73"/>
      <c r="E547" s="73"/>
      <c r="F547" s="73"/>
      <c r="G547" s="73"/>
      <c r="H547" s="73"/>
      <c r="I547" s="73"/>
      <c r="J547" s="73"/>
      <c r="K547" s="73"/>
      <c r="L547" s="73"/>
      <c r="M547" s="73"/>
    </row>
    <row r="548" spans="2:13" ht="36" outlineLevel="1">
      <c r="B548" s="73"/>
      <c r="C548" s="95" t="s">
        <v>439</v>
      </c>
      <c r="D548" s="89"/>
      <c r="E548" s="95" t="s">
        <v>440</v>
      </c>
      <c r="F548" s="89"/>
      <c r="G548" s="95" t="s">
        <v>441</v>
      </c>
      <c r="H548" s="73"/>
      <c r="I548" s="95" t="s">
        <v>442</v>
      </c>
      <c r="J548" s="89"/>
      <c r="K548" s="73"/>
      <c r="L548" s="73"/>
      <c r="M548" s="73"/>
    </row>
    <row r="549" spans="2:13" ht="36.75" customHeight="1" outlineLevel="1">
      <c r="B549" s="73"/>
      <c r="C549" s="94" t="s">
        <v>1106</v>
      </c>
      <c r="D549" s="89"/>
      <c r="E549" s="94"/>
      <c r="F549" s="89"/>
      <c r="G549" s="94"/>
      <c r="H549" s="73"/>
      <c r="I549" s="150"/>
      <c r="J549" s="89"/>
      <c r="K549" s="73"/>
      <c r="L549" s="73"/>
      <c r="M549" s="73"/>
    </row>
    <row r="550" spans="2:13" ht="21" customHeight="1" outlineLevel="1">
      <c r="B550" s="73"/>
      <c r="C550" s="89"/>
      <c r="D550" s="89"/>
      <c r="E550" s="89"/>
      <c r="F550" s="89"/>
      <c r="G550" s="73"/>
      <c r="H550" s="73"/>
      <c r="I550" s="73"/>
      <c r="J550" s="89"/>
      <c r="K550" s="73"/>
      <c r="L550" s="73"/>
      <c r="M550" s="73"/>
    </row>
    <row r="551" spans="2:13" ht="21.75" customHeight="1" outlineLevel="1">
      <c r="B551" s="73"/>
      <c r="C551" s="86" t="s">
        <v>445</v>
      </c>
      <c r="D551" s="73"/>
      <c r="E551" s="98"/>
      <c r="F551" s="99"/>
      <c r="G551" s="99"/>
      <c r="H551" s="99"/>
      <c r="I551" s="99"/>
      <c r="J551" s="99"/>
      <c r="K551" s="99"/>
      <c r="L551" s="73"/>
      <c r="M551" s="73"/>
    </row>
    <row r="552" spans="2:13" ht="21" customHeight="1" outlineLevel="1">
      <c r="B552" s="73"/>
      <c r="C552" s="73"/>
      <c r="D552" s="73"/>
      <c r="E552" s="100"/>
      <c r="F552" s="101"/>
      <c r="G552" s="100"/>
      <c r="H552" s="101"/>
      <c r="I552" s="100"/>
      <c r="J552" s="102"/>
      <c r="K552" s="100"/>
      <c r="L552" s="73"/>
      <c r="M552" s="73"/>
    </row>
    <row r="553" spans="2:13" ht="21" customHeight="1" outlineLevel="1">
      <c r="B553" s="73"/>
      <c r="C553" s="73"/>
      <c r="D553" s="73"/>
      <c r="E553" s="100">
        <v>2024</v>
      </c>
      <c r="F553" s="101"/>
      <c r="G553" s="100">
        <v>2025</v>
      </c>
      <c r="H553" s="101"/>
      <c r="I553" s="100">
        <v>2026</v>
      </c>
      <c r="J553" s="102"/>
      <c r="K553" s="100" t="s">
        <v>446</v>
      </c>
      <c r="L553" s="73"/>
      <c r="M553" s="73"/>
    </row>
    <row r="554" spans="2:13" outlineLevel="1">
      <c r="B554" s="73"/>
      <c r="C554" s="95" t="s">
        <v>447</v>
      </c>
      <c r="D554" s="103"/>
      <c r="E554" s="104">
        <f>E555+E556</f>
        <v>0</v>
      </c>
      <c r="F554" s="103"/>
      <c r="G554" s="104">
        <f>G555+G556</f>
        <v>0</v>
      </c>
      <c r="H554" s="73"/>
      <c r="I554" s="104">
        <f>I555+I556</f>
        <v>0</v>
      </c>
      <c r="J554" s="103"/>
      <c r="K554" s="104">
        <f>K555+K556</f>
        <v>0</v>
      </c>
      <c r="L554" s="103"/>
      <c r="M554" s="73"/>
    </row>
    <row r="555" spans="2:13" ht="21" customHeight="1" outlineLevel="1">
      <c r="B555" s="73"/>
      <c r="C555" s="90" t="s">
        <v>448</v>
      </c>
      <c r="D555" s="103"/>
      <c r="E555" s="105">
        <v>0</v>
      </c>
      <c r="F555" s="106"/>
      <c r="G555" s="105">
        <v>0</v>
      </c>
      <c r="H555" s="73"/>
      <c r="I555" s="105">
        <v>0</v>
      </c>
      <c r="J555" s="103"/>
      <c r="K555" s="107">
        <f>E555+G555+I555</f>
        <v>0</v>
      </c>
      <c r="L555" s="103"/>
      <c r="M555" s="73"/>
    </row>
    <row r="556" spans="2:13" ht="21.75" customHeight="1" outlineLevel="1">
      <c r="B556" s="73"/>
      <c r="C556" s="90" t="s">
        <v>449</v>
      </c>
      <c r="D556" s="103"/>
      <c r="E556" s="105">
        <v>0</v>
      </c>
      <c r="F556" s="106"/>
      <c r="G556" s="105">
        <v>0</v>
      </c>
      <c r="H556" s="73"/>
      <c r="I556" s="105">
        <v>0</v>
      </c>
      <c r="J556" s="103"/>
      <c r="K556" s="107">
        <f>E556+G556+I556</f>
        <v>0</v>
      </c>
      <c r="L556" s="103"/>
      <c r="M556" s="73"/>
    </row>
    <row r="557" spans="2:13" outlineLevel="1">
      <c r="B557" s="73"/>
      <c r="C557" s="95" t="s">
        <v>450</v>
      </c>
      <c r="D557" s="103"/>
      <c r="E557" s="104">
        <f>E558+E559</f>
        <v>4</v>
      </c>
      <c r="F557" s="103"/>
      <c r="G557" s="104">
        <f>G558+G559</f>
        <v>4</v>
      </c>
      <c r="H557" s="73"/>
      <c r="I557" s="104">
        <f>I558+I559</f>
        <v>4</v>
      </c>
      <c r="J557" s="103"/>
      <c r="K557" s="104">
        <f>K558+K559</f>
        <v>12</v>
      </c>
      <c r="L557" s="103"/>
      <c r="M557" s="73"/>
    </row>
    <row r="558" spans="2:13" ht="21" customHeight="1" outlineLevel="1">
      <c r="B558" s="73"/>
      <c r="C558" s="90" t="s">
        <v>451</v>
      </c>
      <c r="D558" s="103"/>
      <c r="E558" s="105">
        <v>2</v>
      </c>
      <c r="F558" s="106"/>
      <c r="G558" s="105">
        <v>2</v>
      </c>
      <c r="H558" s="73"/>
      <c r="I558" s="105">
        <v>2</v>
      </c>
      <c r="J558" s="103"/>
      <c r="K558" s="107">
        <f>E558+G558+I558</f>
        <v>6</v>
      </c>
      <c r="L558" s="103"/>
      <c r="M558" s="73"/>
    </row>
    <row r="559" spans="2:13" ht="21" customHeight="1" outlineLevel="1">
      <c r="B559" s="73"/>
      <c r="C559" s="90" t="s">
        <v>452</v>
      </c>
      <c r="D559" s="103"/>
      <c r="E559" s="105">
        <v>2</v>
      </c>
      <c r="F559" s="106"/>
      <c r="G559" s="105">
        <v>2</v>
      </c>
      <c r="H559" s="73"/>
      <c r="I559" s="105">
        <v>2</v>
      </c>
      <c r="J559" s="103"/>
      <c r="K559" s="107">
        <f>E559+G559+I559</f>
        <v>6</v>
      </c>
      <c r="L559" s="103"/>
      <c r="M559" s="73"/>
    </row>
    <row r="560" spans="2:13" ht="21" customHeight="1" outlineLevel="1">
      <c r="B560" s="73"/>
      <c r="C560" s="95" t="s">
        <v>453</v>
      </c>
      <c r="D560" s="103"/>
      <c r="E560" s="104">
        <f>E561+E562</f>
        <v>0</v>
      </c>
      <c r="F560" s="103"/>
      <c r="G560" s="104">
        <f>G561+G562</f>
        <v>0</v>
      </c>
      <c r="H560" s="73"/>
      <c r="I560" s="104">
        <f>I561+I562</f>
        <v>0</v>
      </c>
      <c r="J560" s="103"/>
      <c r="K560" s="104">
        <f>K561+K562</f>
        <v>0</v>
      </c>
      <c r="L560" s="103"/>
      <c r="M560" s="73"/>
    </row>
    <row r="561" spans="2:13" ht="21" customHeight="1" outlineLevel="1">
      <c r="B561" s="73"/>
      <c r="C561" s="90" t="s">
        <v>454</v>
      </c>
      <c r="D561" s="103"/>
      <c r="E561" s="105">
        <v>0</v>
      </c>
      <c r="F561" s="106"/>
      <c r="G561" s="105">
        <v>0</v>
      </c>
      <c r="H561" s="73"/>
      <c r="I561" s="105">
        <v>0</v>
      </c>
      <c r="J561" s="103"/>
      <c r="K561" s="107">
        <f>E561+G561+I561</f>
        <v>0</v>
      </c>
      <c r="L561" s="103"/>
      <c r="M561" s="73"/>
    </row>
    <row r="562" spans="2:13" ht="21" customHeight="1" outlineLevel="1">
      <c r="B562" s="73"/>
      <c r="C562" s="90" t="s">
        <v>455</v>
      </c>
      <c r="D562" s="103"/>
      <c r="E562" s="105">
        <v>0</v>
      </c>
      <c r="F562" s="106"/>
      <c r="G562" s="105">
        <v>0</v>
      </c>
      <c r="H562" s="73"/>
      <c r="I562" s="105">
        <v>0</v>
      </c>
      <c r="J562" s="103"/>
      <c r="K562" s="107">
        <f>E562+G562+I562</f>
        <v>0</v>
      </c>
      <c r="L562" s="103"/>
      <c r="M562" s="73"/>
    </row>
    <row r="563" spans="2:13" ht="21" customHeight="1" outlineLevel="1">
      <c r="B563" s="73"/>
      <c r="C563" s="95" t="s">
        <v>456</v>
      </c>
      <c r="D563" s="103"/>
      <c r="E563" s="104">
        <f>E564+E565</f>
        <v>0</v>
      </c>
      <c r="F563" s="103"/>
      <c r="G563" s="104">
        <f>G564+G565</f>
        <v>0</v>
      </c>
      <c r="H563" s="73"/>
      <c r="I563" s="104">
        <f>I564+I565</f>
        <v>0</v>
      </c>
      <c r="J563" s="103"/>
      <c r="K563" s="104">
        <f>K564+K565</f>
        <v>0</v>
      </c>
      <c r="L563" s="103"/>
      <c r="M563" s="73"/>
    </row>
    <row r="564" spans="2:13" ht="21" customHeight="1" outlineLevel="1">
      <c r="B564" s="73"/>
      <c r="C564" s="90" t="s">
        <v>457</v>
      </c>
      <c r="D564" s="103"/>
      <c r="E564" s="105">
        <v>0</v>
      </c>
      <c r="F564" s="106"/>
      <c r="G564" s="105">
        <v>0</v>
      </c>
      <c r="H564" s="73"/>
      <c r="I564" s="105">
        <v>0</v>
      </c>
      <c r="J564" s="103"/>
      <c r="K564" s="107">
        <f>E564+G564+I564</f>
        <v>0</v>
      </c>
      <c r="L564" s="103"/>
      <c r="M564" s="73"/>
    </row>
    <row r="565" spans="2:13" ht="21" customHeight="1" outlineLevel="1">
      <c r="B565" s="73"/>
      <c r="C565" s="90" t="s">
        <v>458</v>
      </c>
      <c r="D565" s="103"/>
      <c r="E565" s="105">
        <v>0</v>
      </c>
      <c r="F565" s="106"/>
      <c r="G565" s="105">
        <v>0</v>
      </c>
      <c r="H565" s="73"/>
      <c r="I565" s="105">
        <v>0</v>
      </c>
      <c r="J565" s="103"/>
      <c r="K565" s="107">
        <f>E565+G565+I565</f>
        <v>0</v>
      </c>
      <c r="L565" s="103"/>
      <c r="M565" s="73"/>
    </row>
    <row r="566" spans="2:13" ht="21" customHeight="1" outlineLevel="1">
      <c r="B566" s="73"/>
      <c r="C566" s="90" t="s">
        <v>459</v>
      </c>
      <c r="D566" s="103"/>
      <c r="E566" s="108">
        <f>E554+E557+E560+E563</f>
        <v>4</v>
      </c>
      <c r="F566" s="103"/>
      <c r="G566" s="108">
        <f>G554+G557+G560+G563</f>
        <v>4</v>
      </c>
      <c r="H566" s="73"/>
      <c r="I566" s="108">
        <f>I554+I557+I560+I563</f>
        <v>4</v>
      </c>
      <c r="J566" s="103"/>
      <c r="K566" s="108">
        <f>E566+G566+I566</f>
        <v>12</v>
      </c>
      <c r="L566" s="103"/>
      <c r="M566" s="73"/>
    </row>
    <row r="567" spans="2:13" ht="21" customHeight="1" outlineLevel="1">
      <c r="B567" s="73"/>
      <c r="C567" s="109"/>
      <c r="D567" s="103"/>
      <c r="E567" s="109"/>
      <c r="F567" s="109"/>
      <c r="G567" s="109"/>
      <c r="H567" s="109"/>
      <c r="I567" s="109"/>
      <c r="J567" s="109"/>
      <c r="K567" s="109"/>
      <c r="L567" s="103"/>
      <c r="M567" s="73"/>
    </row>
    <row r="568" spans="2:13" ht="21" customHeight="1" outlineLevel="1">
      <c r="B568" s="73"/>
      <c r="C568" s="103"/>
      <c r="D568" s="89"/>
      <c r="E568" s="103"/>
      <c r="F568" s="89"/>
      <c r="G568" s="73"/>
      <c r="H568" s="73"/>
      <c r="I568" s="73"/>
      <c r="J568" s="89"/>
      <c r="K568" s="73"/>
      <c r="L568" s="89"/>
      <c r="M568" s="73"/>
    </row>
    <row r="569" spans="2:13" ht="21" customHeight="1" outlineLevel="1">
      <c r="B569" s="73"/>
      <c r="C569" s="86" t="s">
        <v>460</v>
      </c>
      <c r="D569" s="73"/>
      <c r="E569" s="99"/>
      <c r="F569" s="99"/>
      <c r="G569" s="99"/>
      <c r="H569" s="99"/>
      <c r="I569" s="99"/>
      <c r="J569" s="99"/>
      <c r="K569" s="99"/>
      <c r="L569" s="89"/>
      <c r="M569" s="73"/>
    </row>
    <row r="570" spans="2:13" ht="21" customHeight="1" outlineLevel="1">
      <c r="B570" s="73"/>
      <c r="C570" s="73"/>
      <c r="D570" s="73"/>
      <c r="E570" s="100"/>
      <c r="F570" s="101"/>
      <c r="G570" s="100"/>
      <c r="H570" s="101"/>
      <c r="I570" s="100"/>
      <c r="J570" s="102"/>
      <c r="K570" s="100"/>
      <c r="L570" s="89"/>
      <c r="M570" s="73"/>
    </row>
    <row r="571" spans="2:13" ht="21" customHeight="1" outlineLevel="1">
      <c r="B571" s="73"/>
      <c r="C571" s="73"/>
      <c r="D571" s="73"/>
      <c r="E571" s="100">
        <v>2024</v>
      </c>
      <c r="F571" s="101"/>
      <c r="G571" s="100">
        <v>2025</v>
      </c>
      <c r="H571" s="101"/>
      <c r="I571" s="100">
        <v>2026</v>
      </c>
      <c r="J571" s="102"/>
      <c r="K571" s="100" t="s">
        <v>407</v>
      </c>
      <c r="L571" s="89"/>
      <c r="M571" s="73"/>
    </row>
    <row r="572" spans="2:13" ht="21" customHeight="1" outlineLevel="1">
      <c r="B572" s="73"/>
      <c r="C572" s="95" t="s">
        <v>461</v>
      </c>
      <c r="D572" s="103"/>
      <c r="E572" s="110">
        <v>0</v>
      </c>
      <c r="F572" s="111"/>
      <c r="G572" s="110">
        <v>0</v>
      </c>
      <c r="H572" s="112"/>
      <c r="I572" s="110">
        <v>0</v>
      </c>
      <c r="J572" s="111"/>
      <c r="K572" s="113">
        <f t="shared" ref="K572:K590" si="8">E572+G572+I572</f>
        <v>0</v>
      </c>
      <c r="L572" s="89"/>
      <c r="M572" s="73"/>
    </row>
    <row r="573" spans="2:13" ht="21" customHeight="1" outlineLevel="1">
      <c r="B573" s="73"/>
      <c r="C573" s="90" t="s">
        <v>462</v>
      </c>
      <c r="D573" s="103"/>
      <c r="E573" s="110">
        <v>0</v>
      </c>
      <c r="F573" s="114"/>
      <c r="G573" s="110">
        <v>0</v>
      </c>
      <c r="H573" s="112"/>
      <c r="I573" s="110">
        <v>0</v>
      </c>
      <c r="J573" s="111"/>
      <c r="K573" s="113">
        <f t="shared" si="8"/>
        <v>0</v>
      </c>
      <c r="L573" s="89"/>
      <c r="M573" s="73"/>
    </row>
    <row r="574" spans="2:13" ht="21" customHeight="1" outlineLevel="1">
      <c r="B574" s="73"/>
      <c r="C574" s="90" t="s">
        <v>463</v>
      </c>
      <c r="D574" s="103"/>
      <c r="E574" s="110">
        <v>0</v>
      </c>
      <c r="F574" s="111"/>
      <c r="G574" s="110">
        <v>0</v>
      </c>
      <c r="H574" s="112"/>
      <c r="I574" s="110">
        <v>0</v>
      </c>
      <c r="J574" s="111"/>
      <c r="K574" s="113">
        <f t="shared" si="8"/>
        <v>0</v>
      </c>
      <c r="L574" s="89"/>
      <c r="M574" s="73"/>
    </row>
    <row r="575" spans="2:13" ht="21.75" customHeight="1" outlineLevel="1">
      <c r="B575" s="73"/>
      <c r="C575" s="90" t="s">
        <v>464</v>
      </c>
      <c r="D575" s="103"/>
      <c r="E575" s="110">
        <v>0</v>
      </c>
      <c r="F575" s="114"/>
      <c r="G575" s="110">
        <v>0</v>
      </c>
      <c r="H575" s="112"/>
      <c r="I575" s="110">
        <v>0</v>
      </c>
      <c r="J575" s="111"/>
      <c r="K575" s="113">
        <f t="shared" si="8"/>
        <v>0</v>
      </c>
      <c r="L575" s="73"/>
      <c r="M575" s="73"/>
    </row>
    <row r="576" spans="2:13" ht="21.75" customHeight="1" outlineLevel="1">
      <c r="B576" s="73"/>
      <c r="C576" s="90" t="s">
        <v>465</v>
      </c>
      <c r="D576" s="103"/>
      <c r="E576" s="110">
        <v>14753.12</v>
      </c>
      <c r="F576" s="114"/>
      <c r="G576" s="110">
        <v>14753.12</v>
      </c>
      <c r="H576" s="112"/>
      <c r="I576" s="110">
        <v>14753.12</v>
      </c>
      <c r="J576" s="111"/>
      <c r="K576" s="113">
        <f t="shared" si="8"/>
        <v>44259.360000000001</v>
      </c>
      <c r="L576" s="73"/>
      <c r="M576" s="73"/>
    </row>
    <row r="577" spans="2:13" ht="21" customHeight="1" outlineLevel="1">
      <c r="B577" s="73"/>
      <c r="C577" s="90" t="s">
        <v>466</v>
      </c>
      <c r="D577" s="103"/>
      <c r="E577" s="110">
        <v>0</v>
      </c>
      <c r="F577" s="111"/>
      <c r="G577" s="110">
        <v>0</v>
      </c>
      <c r="H577" s="112"/>
      <c r="I577" s="110">
        <v>0</v>
      </c>
      <c r="J577" s="111"/>
      <c r="K577" s="113">
        <f t="shared" si="8"/>
        <v>0</v>
      </c>
      <c r="L577" s="73"/>
      <c r="M577" s="73"/>
    </row>
    <row r="578" spans="2:13" ht="21.75" customHeight="1" outlineLevel="1">
      <c r="B578" s="73"/>
      <c r="C578" s="90" t="s">
        <v>467</v>
      </c>
      <c r="D578" s="103"/>
      <c r="E578" s="110">
        <v>0</v>
      </c>
      <c r="F578" s="114"/>
      <c r="G578" s="110">
        <v>0</v>
      </c>
      <c r="H578" s="112"/>
      <c r="I578" s="110">
        <v>0</v>
      </c>
      <c r="J578" s="111"/>
      <c r="K578" s="113">
        <f t="shared" si="8"/>
        <v>0</v>
      </c>
      <c r="L578" s="73"/>
      <c r="M578" s="73"/>
    </row>
    <row r="579" spans="2:13" ht="21.75" customHeight="1" outlineLevel="1">
      <c r="B579" s="73"/>
      <c r="C579" s="90" t="s">
        <v>468</v>
      </c>
      <c r="D579" s="103"/>
      <c r="E579" s="110">
        <v>0</v>
      </c>
      <c r="F579" s="114"/>
      <c r="G579" s="110">
        <v>0</v>
      </c>
      <c r="H579" s="112"/>
      <c r="I579" s="110">
        <v>0</v>
      </c>
      <c r="J579" s="111"/>
      <c r="K579" s="113">
        <f t="shared" si="8"/>
        <v>0</v>
      </c>
      <c r="L579" s="73"/>
      <c r="M579" s="73"/>
    </row>
    <row r="580" spans="2:13" ht="21.75" customHeight="1" outlineLevel="1">
      <c r="B580" s="73"/>
      <c r="C580" s="90" t="s">
        <v>469</v>
      </c>
      <c r="D580" s="103"/>
      <c r="E580" s="110">
        <v>0</v>
      </c>
      <c r="F580" s="114"/>
      <c r="G580" s="110">
        <v>0</v>
      </c>
      <c r="H580" s="112"/>
      <c r="I580" s="110">
        <v>0</v>
      </c>
      <c r="J580" s="111"/>
      <c r="K580" s="113">
        <f t="shared" si="8"/>
        <v>0</v>
      </c>
      <c r="L580" s="73"/>
      <c r="M580" s="73"/>
    </row>
    <row r="581" spans="2:13" ht="21" customHeight="1" outlineLevel="1">
      <c r="B581" s="73"/>
      <c r="C581" s="115" t="s">
        <v>470</v>
      </c>
      <c r="D581" s="103"/>
      <c r="E581" s="110">
        <v>0</v>
      </c>
      <c r="F581" s="114"/>
      <c r="G581" s="110">
        <v>0</v>
      </c>
      <c r="H581" s="112"/>
      <c r="I581" s="110">
        <v>0</v>
      </c>
      <c r="J581" s="111"/>
      <c r="K581" s="113">
        <f t="shared" si="8"/>
        <v>0</v>
      </c>
      <c r="L581" s="116"/>
      <c r="M581" s="73"/>
    </row>
    <row r="582" spans="2:13" ht="21" customHeight="1" outlineLevel="1">
      <c r="B582" s="73"/>
      <c r="C582" s="115" t="s">
        <v>471</v>
      </c>
      <c r="D582" s="103"/>
      <c r="E582" s="110">
        <v>0</v>
      </c>
      <c r="F582" s="114"/>
      <c r="G582" s="110">
        <v>0</v>
      </c>
      <c r="H582" s="112"/>
      <c r="I582" s="110">
        <v>0</v>
      </c>
      <c r="J582" s="111"/>
      <c r="K582" s="113">
        <f t="shared" si="8"/>
        <v>0</v>
      </c>
      <c r="L582" s="116"/>
      <c r="M582" s="73"/>
    </row>
    <row r="583" spans="2:13" ht="21" customHeight="1" outlineLevel="1">
      <c r="B583" s="73"/>
      <c r="C583" s="115" t="s">
        <v>472</v>
      </c>
      <c r="D583" s="103"/>
      <c r="E583" s="110">
        <v>0</v>
      </c>
      <c r="F583" s="114"/>
      <c r="G583" s="110">
        <v>0</v>
      </c>
      <c r="H583" s="112"/>
      <c r="I583" s="110">
        <v>0</v>
      </c>
      <c r="J583" s="111"/>
      <c r="K583" s="113">
        <f t="shared" si="8"/>
        <v>0</v>
      </c>
      <c r="L583" s="116"/>
      <c r="M583" s="73"/>
    </row>
    <row r="584" spans="2:13" ht="21" customHeight="1" outlineLevel="1">
      <c r="B584" s="73"/>
      <c r="C584" s="115" t="s">
        <v>473</v>
      </c>
      <c r="D584" s="103"/>
      <c r="E584" s="110">
        <v>0</v>
      </c>
      <c r="F584" s="114"/>
      <c r="G584" s="110">
        <v>0</v>
      </c>
      <c r="H584" s="112"/>
      <c r="I584" s="110">
        <v>0</v>
      </c>
      <c r="J584" s="111"/>
      <c r="K584" s="113">
        <f t="shared" si="8"/>
        <v>0</v>
      </c>
      <c r="L584" s="116"/>
      <c r="M584" s="73"/>
    </row>
    <row r="585" spans="2:13" ht="21" customHeight="1" outlineLevel="1">
      <c r="B585" s="73"/>
      <c r="C585" s="115" t="s">
        <v>474</v>
      </c>
      <c r="D585" s="103"/>
      <c r="E585" s="110">
        <v>0</v>
      </c>
      <c r="F585" s="114"/>
      <c r="G585" s="110">
        <v>0</v>
      </c>
      <c r="H585" s="112"/>
      <c r="I585" s="110">
        <v>0</v>
      </c>
      <c r="J585" s="111"/>
      <c r="K585" s="113">
        <f t="shared" si="8"/>
        <v>0</v>
      </c>
      <c r="L585" s="116"/>
      <c r="M585" s="73"/>
    </row>
    <row r="586" spans="2:13" ht="21" customHeight="1" outlineLevel="1">
      <c r="B586" s="73"/>
      <c r="C586" s="115" t="s">
        <v>475</v>
      </c>
      <c r="D586" s="103"/>
      <c r="E586" s="110">
        <v>0</v>
      </c>
      <c r="F586" s="114"/>
      <c r="G586" s="110">
        <v>0</v>
      </c>
      <c r="H586" s="112"/>
      <c r="I586" s="110">
        <v>0</v>
      </c>
      <c r="J586" s="111"/>
      <c r="K586" s="113">
        <f t="shared" si="8"/>
        <v>0</v>
      </c>
      <c r="L586" s="116"/>
      <c r="M586" s="73"/>
    </row>
    <row r="587" spans="2:13" ht="21" customHeight="1" outlineLevel="1">
      <c r="B587" s="73"/>
      <c r="C587" s="115" t="s">
        <v>476</v>
      </c>
      <c r="D587" s="103"/>
      <c r="E587" s="110">
        <v>0</v>
      </c>
      <c r="F587" s="114"/>
      <c r="G587" s="110">
        <v>0</v>
      </c>
      <c r="H587" s="112"/>
      <c r="I587" s="110">
        <v>0</v>
      </c>
      <c r="J587" s="111"/>
      <c r="K587" s="113">
        <f t="shared" si="8"/>
        <v>0</v>
      </c>
      <c r="L587" s="116"/>
      <c r="M587" s="73"/>
    </row>
    <row r="588" spans="2:13" ht="21" customHeight="1" outlineLevel="1">
      <c r="B588" s="73"/>
      <c r="C588" s="115" t="s">
        <v>477</v>
      </c>
      <c r="D588" s="103"/>
      <c r="E588" s="110">
        <v>0</v>
      </c>
      <c r="F588" s="114"/>
      <c r="G588" s="110">
        <v>0</v>
      </c>
      <c r="H588" s="112"/>
      <c r="I588" s="110">
        <v>0</v>
      </c>
      <c r="J588" s="111"/>
      <c r="K588" s="113">
        <f t="shared" si="8"/>
        <v>0</v>
      </c>
      <c r="L588" s="116"/>
      <c r="M588" s="73"/>
    </row>
    <row r="589" spans="2:13" ht="21" customHeight="1" outlineLevel="1">
      <c r="B589" s="73"/>
      <c r="C589" s="115" t="s">
        <v>478</v>
      </c>
      <c r="D589" s="103"/>
      <c r="E589" s="110">
        <v>0</v>
      </c>
      <c r="F589" s="114"/>
      <c r="G589" s="110">
        <v>0</v>
      </c>
      <c r="H589" s="112"/>
      <c r="I589" s="110">
        <v>0</v>
      </c>
      <c r="J589" s="111"/>
      <c r="K589" s="113">
        <f t="shared" si="8"/>
        <v>0</v>
      </c>
      <c r="L589" s="116"/>
      <c r="M589" s="73"/>
    </row>
    <row r="590" spans="2:13" ht="21" customHeight="1" outlineLevel="1">
      <c r="B590" s="73"/>
      <c r="C590" s="115" t="s">
        <v>479</v>
      </c>
      <c r="D590" s="103"/>
      <c r="E590" s="110">
        <v>0</v>
      </c>
      <c r="F590" s="114"/>
      <c r="G590" s="110">
        <v>0</v>
      </c>
      <c r="H590" s="112"/>
      <c r="I590" s="110">
        <v>0</v>
      </c>
      <c r="J590" s="111"/>
      <c r="K590" s="113">
        <f t="shared" si="8"/>
        <v>0</v>
      </c>
      <c r="L590" s="116"/>
      <c r="M590" s="73"/>
    </row>
    <row r="591" spans="2:13" ht="21.75" customHeight="1" outlineLevel="1">
      <c r="B591" s="73"/>
      <c r="C591" s="90" t="s">
        <v>480</v>
      </c>
      <c r="D591" s="103"/>
      <c r="E591" s="117">
        <f>SUM(E572:E590)</f>
        <v>14753.12</v>
      </c>
      <c r="F591" s="111"/>
      <c r="G591" s="117">
        <f>SUM(G572:G590)</f>
        <v>14753.12</v>
      </c>
      <c r="H591" s="112"/>
      <c r="I591" s="117">
        <f>SUM(I572:I590)</f>
        <v>14753.12</v>
      </c>
      <c r="J591" s="111"/>
      <c r="K591" s="117">
        <f>SUM(K572:K590)</f>
        <v>44259.360000000001</v>
      </c>
      <c r="L591" s="89"/>
      <c r="M591" s="73"/>
    </row>
    <row r="592" spans="2:13" ht="21" customHeight="1" outlineLevel="1">
      <c r="B592" s="73"/>
      <c r="C592" s="109"/>
      <c r="D592" s="103"/>
      <c r="E592" s="73"/>
      <c r="F592" s="73"/>
      <c r="G592" s="73"/>
      <c r="H592" s="73"/>
      <c r="I592" s="73"/>
      <c r="J592" s="73"/>
      <c r="K592" s="73"/>
      <c r="L592" s="89"/>
      <c r="M592" s="73"/>
    </row>
    <row r="593" spans="2:13" ht="21" customHeight="1" outlineLevel="1">
      <c r="B593" s="73"/>
      <c r="C593" s="73"/>
      <c r="D593" s="73"/>
      <c r="E593" s="100">
        <v>2024</v>
      </c>
      <c r="F593" s="101"/>
      <c r="G593" s="100">
        <v>2025</v>
      </c>
      <c r="H593" s="101"/>
      <c r="I593" s="100">
        <v>2026</v>
      </c>
      <c r="J593" s="102"/>
      <c r="K593" s="100" t="s">
        <v>407</v>
      </c>
      <c r="L593" s="89"/>
      <c r="M593" s="73"/>
    </row>
    <row r="594" spans="2:13" ht="21" customHeight="1" outlineLevel="1">
      <c r="B594" s="73"/>
      <c r="C594" s="95" t="s">
        <v>481</v>
      </c>
      <c r="D594" s="103"/>
      <c r="E594" s="110">
        <v>0</v>
      </c>
      <c r="F594" s="111"/>
      <c r="G594" s="110">
        <v>0</v>
      </c>
      <c r="H594" s="112"/>
      <c r="I594" s="110">
        <v>0</v>
      </c>
      <c r="J594" s="111"/>
      <c r="K594" s="113">
        <f t="shared" ref="K594:K602" si="9">E594+G594+I594</f>
        <v>0</v>
      </c>
      <c r="L594" s="89"/>
      <c r="M594" s="73"/>
    </row>
    <row r="595" spans="2:13" ht="21" customHeight="1" outlineLevel="1">
      <c r="B595" s="73"/>
      <c r="C595" s="90" t="s">
        <v>482</v>
      </c>
      <c r="D595" s="103"/>
      <c r="E595" s="110">
        <v>0</v>
      </c>
      <c r="F595" s="114"/>
      <c r="G595" s="110">
        <v>0</v>
      </c>
      <c r="H595" s="112"/>
      <c r="I595" s="110">
        <v>0</v>
      </c>
      <c r="J595" s="111"/>
      <c r="K595" s="113">
        <f t="shared" si="9"/>
        <v>0</v>
      </c>
      <c r="L595" s="89"/>
      <c r="M595" s="73"/>
    </row>
    <row r="596" spans="2:13" ht="21" customHeight="1" outlineLevel="1">
      <c r="B596" s="73"/>
      <c r="C596" s="90" t="s">
        <v>483</v>
      </c>
      <c r="D596" s="103"/>
      <c r="E596" s="110">
        <v>7000</v>
      </c>
      <c r="F596" s="114"/>
      <c r="G596" s="110">
        <v>7000</v>
      </c>
      <c r="H596" s="112"/>
      <c r="I596" s="110">
        <v>7000</v>
      </c>
      <c r="J596" s="111"/>
      <c r="K596" s="113">
        <f t="shared" si="9"/>
        <v>21000</v>
      </c>
      <c r="L596" s="73"/>
      <c r="M596" s="73"/>
    </row>
    <row r="597" spans="2:13" ht="21" customHeight="1" outlineLevel="1">
      <c r="B597" s="73"/>
      <c r="C597" s="90" t="s">
        <v>484</v>
      </c>
      <c r="D597" s="103"/>
      <c r="E597" s="110">
        <v>7753.12</v>
      </c>
      <c r="F597" s="111"/>
      <c r="G597" s="110">
        <v>7753.12</v>
      </c>
      <c r="H597" s="112"/>
      <c r="I597" s="110">
        <v>7753.12</v>
      </c>
      <c r="J597" s="111"/>
      <c r="K597" s="113">
        <f t="shared" si="9"/>
        <v>23259.360000000001</v>
      </c>
      <c r="L597" s="89"/>
      <c r="M597" s="73"/>
    </row>
    <row r="598" spans="2:13" ht="21" customHeight="1" outlineLevel="1">
      <c r="B598" s="73"/>
      <c r="C598" s="90" t="s">
        <v>485</v>
      </c>
      <c r="D598" s="103"/>
      <c r="E598" s="110">
        <v>0</v>
      </c>
      <c r="F598" s="114"/>
      <c r="G598" s="110">
        <v>0</v>
      </c>
      <c r="H598" s="112"/>
      <c r="I598" s="110">
        <v>0</v>
      </c>
      <c r="J598" s="111"/>
      <c r="K598" s="113">
        <f t="shared" si="9"/>
        <v>0</v>
      </c>
      <c r="L598" s="116"/>
      <c r="M598" s="73"/>
    </row>
    <row r="599" spans="2:13" ht="21" customHeight="1" outlineLevel="1">
      <c r="B599" s="73"/>
      <c r="C599" s="90" t="s">
        <v>486</v>
      </c>
      <c r="D599" s="103"/>
      <c r="E599" s="110">
        <v>0</v>
      </c>
      <c r="F599" s="114"/>
      <c r="G599" s="110">
        <v>0</v>
      </c>
      <c r="H599" s="112"/>
      <c r="I599" s="110">
        <v>0</v>
      </c>
      <c r="J599" s="111"/>
      <c r="K599" s="113">
        <f t="shared" si="9"/>
        <v>0</v>
      </c>
      <c r="L599" s="116"/>
      <c r="M599" s="73"/>
    </row>
    <row r="600" spans="2:13" ht="21" customHeight="1" outlineLevel="1">
      <c r="B600" s="73"/>
      <c r="C600" s="90" t="s">
        <v>487</v>
      </c>
      <c r="D600" s="103"/>
      <c r="E600" s="110">
        <v>0</v>
      </c>
      <c r="F600" s="114"/>
      <c r="G600" s="110">
        <v>0</v>
      </c>
      <c r="H600" s="112"/>
      <c r="I600" s="110">
        <v>0</v>
      </c>
      <c r="J600" s="111"/>
      <c r="K600" s="113">
        <f t="shared" si="9"/>
        <v>0</v>
      </c>
      <c r="L600" s="116"/>
      <c r="M600" s="73"/>
    </row>
    <row r="601" spans="2:13" ht="21" customHeight="1" outlineLevel="1">
      <c r="B601" s="73"/>
      <c r="C601" s="90" t="s">
        <v>488</v>
      </c>
      <c r="D601" s="103"/>
      <c r="E601" s="110">
        <v>0</v>
      </c>
      <c r="F601" s="114"/>
      <c r="G601" s="110">
        <v>0</v>
      </c>
      <c r="H601" s="112"/>
      <c r="I601" s="110">
        <v>0</v>
      </c>
      <c r="J601" s="111"/>
      <c r="K601" s="113">
        <f t="shared" si="9"/>
        <v>0</v>
      </c>
      <c r="L601" s="116"/>
      <c r="M601" s="73"/>
    </row>
    <row r="602" spans="2:13" ht="21.75" customHeight="1" outlineLevel="1">
      <c r="B602" s="73"/>
      <c r="C602" s="90" t="s">
        <v>480</v>
      </c>
      <c r="D602" s="103"/>
      <c r="E602" s="117">
        <f>SUM(E594:E601)</f>
        <v>14753.119999999999</v>
      </c>
      <c r="F602" s="111"/>
      <c r="G602" s="117">
        <f>SUM(G594:G601)</f>
        <v>14753.119999999999</v>
      </c>
      <c r="H602" s="112"/>
      <c r="I602" s="117">
        <f>SUM(I594:I601)</f>
        <v>14753.119999999999</v>
      </c>
      <c r="J602" s="111"/>
      <c r="K602" s="117">
        <f t="shared" si="9"/>
        <v>44259.360000000001</v>
      </c>
      <c r="L602" s="89"/>
      <c r="M602" s="73"/>
    </row>
    <row r="603" spans="2:13" ht="21" customHeight="1" outlineLevel="1">
      <c r="B603" s="73"/>
      <c r="C603" s="89"/>
      <c r="D603" s="103"/>
      <c r="E603" s="89"/>
      <c r="F603" s="89"/>
      <c r="G603" s="89"/>
      <c r="H603" s="89"/>
      <c r="I603" s="89"/>
      <c r="J603" s="89"/>
      <c r="K603" s="89"/>
      <c r="L603" s="89"/>
      <c r="M603" s="73"/>
    </row>
    <row r="604" spans="2:13" ht="36" outlineLevel="1">
      <c r="B604" s="73"/>
      <c r="C604" s="93" t="s">
        <v>490</v>
      </c>
      <c r="D604" s="89"/>
      <c r="E604" s="93" t="str">
        <f>IF(K575&gt;0,"Si","No")</f>
        <v>No</v>
      </c>
      <c r="F604" s="89"/>
      <c r="G604" s="89"/>
      <c r="H604" s="89"/>
      <c r="I604" s="89"/>
      <c r="J604" s="89"/>
      <c r="K604" s="89"/>
      <c r="L604" s="89"/>
      <c r="M604" s="73"/>
    </row>
    <row r="605" spans="2:13" ht="36" outlineLevel="1">
      <c r="B605" s="73"/>
      <c r="C605" s="93" t="s">
        <v>491</v>
      </c>
      <c r="D605" s="89"/>
      <c r="E605" s="93" t="str">
        <f>IF(K576&gt;0,"Si","No")</f>
        <v>Si</v>
      </c>
      <c r="F605" s="89"/>
      <c r="G605" s="89"/>
      <c r="H605" s="89"/>
      <c r="I605" s="89"/>
      <c r="J605" s="89"/>
      <c r="K605" s="89"/>
      <c r="L605" s="89"/>
      <c r="M605" s="73"/>
    </row>
    <row r="606" spans="2:13" ht="21" customHeight="1" outlineLevel="1">
      <c r="B606" s="73"/>
      <c r="C606" s="89"/>
      <c r="D606" s="89"/>
      <c r="E606" s="89"/>
      <c r="F606" s="89"/>
      <c r="G606" s="73"/>
      <c r="H606" s="73"/>
      <c r="I606" s="73"/>
      <c r="J606" s="89"/>
      <c r="K606" s="73"/>
      <c r="L606" s="89"/>
      <c r="M606" s="73"/>
    </row>
    <row r="607" spans="2:13" ht="20.25" outlineLevel="1">
      <c r="B607" s="73"/>
      <c r="C607" s="86" t="s">
        <v>492</v>
      </c>
      <c r="D607" s="73"/>
      <c r="E607" s="98"/>
      <c r="F607" s="99"/>
      <c r="G607" s="99"/>
      <c r="H607" s="99"/>
      <c r="I607" s="99"/>
      <c r="J607" s="99"/>
      <c r="K607" s="99"/>
      <c r="L607" s="89"/>
      <c r="M607" s="73"/>
    </row>
    <row r="608" spans="2:13" ht="21" customHeight="1" outlineLevel="1">
      <c r="B608" s="73"/>
      <c r="C608" s="73"/>
      <c r="D608" s="73"/>
      <c r="E608" s="100"/>
      <c r="F608" s="101"/>
      <c r="G608" s="100"/>
      <c r="H608" s="101"/>
      <c r="I608" s="100"/>
      <c r="J608" s="102"/>
      <c r="K608" s="100"/>
      <c r="L608" s="89"/>
      <c r="M608" s="73"/>
    </row>
    <row r="609" spans="2:13" ht="21" customHeight="1" outlineLevel="1">
      <c r="B609" s="73"/>
      <c r="C609" s="73"/>
      <c r="D609" s="73"/>
      <c r="E609" s="100">
        <v>2024</v>
      </c>
      <c r="F609" s="101"/>
      <c r="G609" s="100">
        <v>2025</v>
      </c>
      <c r="H609" s="101"/>
      <c r="I609" s="100">
        <v>2026</v>
      </c>
      <c r="J609" s="102"/>
      <c r="K609" s="100" t="s">
        <v>407</v>
      </c>
      <c r="L609" s="89"/>
      <c r="M609" s="73"/>
    </row>
    <row r="610" spans="2:13" ht="21" customHeight="1" outlineLevel="1">
      <c r="B610" s="73"/>
      <c r="C610" s="95" t="s">
        <v>493</v>
      </c>
      <c r="D610" s="103"/>
      <c r="E610" s="110" t="s">
        <v>494</v>
      </c>
      <c r="F610" s="111"/>
      <c r="G610" s="110" t="s">
        <v>494</v>
      </c>
      <c r="H610" s="119"/>
      <c r="I610" s="110" t="s">
        <v>494</v>
      </c>
      <c r="J610" s="111"/>
      <c r="K610" s="113" t="s">
        <v>495</v>
      </c>
      <c r="L610" s="89"/>
      <c r="M610" s="73"/>
    </row>
    <row r="611" spans="2:13" ht="21" customHeight="1" outlineLevel="1">
      <c r="B611" s="73"/>
      <c r="C611" s="95" t="s">
        <v>496</v>
      </c>
      <c r="D611" s="103"/>
      <c r="E611" s="110" t="s">
        <v>497</v>
      </c>
      <c r="F611" s="111"/>
      <c r="G611" s="110" t="s">
        <v>497</v>
      </c>
      <c r="H611" s="119"/>
      <c r="I611" s="110" t="s">
        <v>497</v>
      </c>
      <c r="J611" s="111"/>
      <c r="K611" s="113" t="s">
        <v>495</v>
      </c>
      <c r="L611" s="89"/>
      <c r="M611" s="73"/>
    </row>
    <row r="612" spans="2:13" ht="21" customHeight="1" outlineLevel="1">
      <c r="B612" s="73"/>
      <c r="C612" s="90" t="s">
        <v>498</v>
      </c>
      <c r="D612" s="103"/>
      <c r="E612" s="120">
        <v>0</v>
      </c>
      <c r="F612" s="121"/>
      <c r="G612" s="120">
        <v>0</v>
      </c>
      <c r="H612" s="122"/>
      <c r="I612" s="120">
        <v>0</v>
      </c>
      <c r="J612" s="123"/>
      <c r="K612" s="124">
        <f>E612+G612+I612</f>
        <v>0</v>
      </c>
      <c r="L612" s="73"/>
      <c r="M612" s="73"/>
    </row>
    <row r="613" spans="2:13" ht="21" customHeight="1" outlineLevel="1">
      <c r="B613" s="73"/>
      <c r="C613" s="90" t="s">
        <v>499</v>
      </c>
      <c r="D613" s="103"/>
      <c r="E613" s="110"/>
      <c r="F613" s="111"/>
      <c r="G613" s="110"/>
      <c r="H613" s="119"/>
      <c r="I613" s="110"/>
      <c r="J613" s="111"/>
      <c r="K613" s="113" t="s">
        <v>495</v>
      </c>
      <c r="L613" s="89"/>
      <c r="M613" s="73"/>
    </row>
    <row r="614" spans="2:13" ht="21" customHeight="1" outlineLevel="1">
      <c r="B614" s="73"/>
      <c r="C614" s="90" t="s">
        <v>500</v>
      </c>
      <c r="D614" s="103"/>
      <c r="E614" s="105"/>
      <c r="F614" s="125"/>
      <c r="G614" s="105"/>
      <c r="H614" s="126"/>
      <c r="I614" s="105"/>
      <c r="J614" s="111"/>
      <c r="K614" s="113" t="s">
        <v>495</v>
      </c>
      <c r="L614" s="116"/>
      <c r="M614" s="73"/>
    </row>
    <row r="615" spans="2:13" ht="54" outlineLevel="1">
      <c r="B615" s="73"/>
      <c r="C615" s="90" t="s">
        <v>501</v>
      </c>
      <c r="D615" s="103"/>
      <c r="E615" s="127" t="s">
        <v>1107</v>
      </c>
      <c r="F615" s="125"/>
      <c r="G615" s="127" t="s">
        <v>1107</v>
      </c>
      <c r="H615" s="126"/>
      <c r="I615" s="127" t="s">
        <v>1107</v>
      </c>
      <c r="J615" s="111"/>
      <c r="K615" s="113" t="s">
        <v>495</v>
      </c>
      <c r="L615" s="116"/>
      <c r="M615" s="73"/>
    </row>
    <row r="616" spans="2:13" ht="21" customHeight="1" outlineLevel="1">
      <c r="B616" s="73"/>
      <c r="C616" s="90" t="s">
        <v>503</v>
      </c>
      <c r="D616" s="103"/>
      <c r="E616" s="105"/>
      <c r="F616" s="125"/>
      <c r="G616" s="105"/>
      <c r="H616" s="126"/>
      <c r="I616" s="105"/>
      <c r="J616" s="111"/>
      <c r="K616" s="124" t="s">
        <v>495</v>
      </c>
      <c r="L616" s="89"/>
      <c r="M616" s="73"/>
    </row>
    <row r="617" spans="2:13" ht="21" customHeight="1" outlineLevel="1">
      <c r="B617" s="73"/>
      <c r="C617" s="90" t="s">
        <v>504</v>
      </c>
      <c r="D617" s="103"/>
      <c r="E617" s="110" t="s">
        <v>505</v>
      </c>
      <c r="F617" s="111"/>
      <c r="G617" s="110" t="s">
        <v>505</v>
      </c>
      <c r="H617" s="119"/>
      <c r="I617" s="110" t="s">
        <v>505</v>
      </c>
      <c r="J617" s="111"/>
      <c r="K617" s="113" t="s">
        <v>495</v>
      </c>
      <c r="L617" s="89"/>
      <c r="M617" s="73"/>
    </row>
    <row r="618" spans="2:13" ht="21.75" customHeight="1" outlineLevel="1">
      <c r="B618" s="73"/>
      <c r="C618" s="90" t="s">
        <v>506</v>
      </c>
      <c r="D618" s="103"/>
      <c r="E618" s="120">
        <v>0</v>
      </c>
      <c r="F618" s="121"/>
      <c r="G618" s="120">
        <v>0</v>
      </c>
      <c r="H618" s="122"/>
      <c r="I618" s="120">
        <v>0</v>
      </c>
      <c r="J618" s="123"/>
      <c r="K618" s="124">
        <f>E618+G618+I618</f>
        <v>0</v>
      </c>
      <c r="L618" s="73"/>
      <c r="M618" s="73"/>
    </row>
    <row r="619" spans="2:13" ht="21.75" customHeight="1" outlineLevel="1">
      <c r="B619" s="73"/>
      <c r="C619" s="90" t="s">
        <v>507</v>
      </c>
      <c r="D619" s="103"/>
      <c r="E619" s="128">
        <v>14753.12</v>
      </c>
      <c r="F619" s="129"/>
      <c r="G619" s="128">
        <v>14753.12</v>
      </c>
      <c r="H619" s="142"/>
      <c r="I619" s="128">
        <v>14753.12</v>
      </c>
      <c r="J619" s="130"/>
      <c r="K619" s="131">
        <f>E619+G619+I619</f>
        <v>44259.360000000001</v>
      </c>
      <c r="L619" s="89"/>
      <c r="M619" s="73"/>
    </row>
    <row r="620" spans="2:13" ht="21" customHeight="1" outlineLevel="1">
      <c r="B620" s="73"/>
      <c r="C620" s="109"/>
      <c r="D620" s="103"/>
      <c r="E620" s="130"/>
      <c r="F620" s="130"/>
      <c r="G620" s="130"/>
      <c r="H620" s="132"/>
      <c r="I620" s="130"/>
      <c r="J620" s="130"/>
      <c r="K620" s="130"/>
      <c r="L620" s="89"/>
      <c r="M620" s="73"/>
    </row>
    <row r="621" spans="2:13" ht="21" customHeight="1" outlineLevel="1">
      <c r="B621" s="73"/>
      <c r="C621" s="109"/>
      <c r="D621" s="103"/>
      <c r="E621" s="98"/>
      <c r="F621" s="73"/>
      <c r="G621" s="73"/>
      <c r="H621" s="73"/>
      <c r="I621" s="73"/>
      <c r="J621" s="73"/>
      <c r="K621" s="73"/>
      <c r="L621" s="89"/>
      <c r="M621" s="73"/>
    </row>
    <row r="622" spans="2:13" ht="21" customHeight="1" outlineLevel="1">
      <c r="B622" s="73"/>
      <c r="C622" s="86" t="s">
        <v>508</v>
      </c>
      <c r="D622" s="116"/>
      <c r="E622" s="116"/>
      <c r="F622" s="116"/>
      <c r="G622" s="73"/>
      <c r="H622" s="73"/>
      <c r="I622" s="73"/>
      <c r="J622" s="116"/>
      <c r="K622" s="73"/>
      <c r="L622" s="116"/>
      <c r="M622" s="73"/>
    </row>
    <row r="623" spans="2:13" ht="21" customHeight="1" outlineLevel="1">
      <c r="B623" s="73"/>
      <c r="C623" s="89"/>
      <c r="D623" s="89"/>
      <c r="E623" s="89"/>
      <c r="F623" s="89"/>
      <c r="G623" s="73"/>
      <c r="H623" s="73"/>
      <c r="I623" s="73"/>
      <c r="J623" s="89"/>
      <c r="K623" s="73"/>
      <c r="L623" s="89"/>
      <c r="M623" s="73"/>
    </row>
    <row r="624" spans="2:13" ht="21" customHeight="1" outlineLevel="1">
      <c r="B624" s="73"/>
      <c r="C624" s="133" t="s">
        <v>509</v>
      </c>
      <c r="D624" s="89"/>
      <c r="E624" s="89"/>
      <c r="F624" s="89"/>
      <c r="G624" s="73"/>
      <c r="H624" s="73"/>
      <c r="I624" s="73"/>
      <c r="J624" s="73"/>
      <c r="K624" s="73"/>
      <c r="L624" s="89"/>
      <c r="M624" s="73"/>
    </row>
    <row r="625" spans="2:13" ht="21" customHeight="1" outlineLevel="1">
      <c r="B625" s="73"/>
      <c r="C625" s="89"/>
      <c r="D625" s="89"/>
      <c r="E625" s="89"/>
      <c r="F625" s="89"/>
      <c r="G625" s="73"/>
      <c r="H625" s="73"/>
      <c r="I625" s="73"/>
      <c r="J625" s="89"/>
      <c r="K625" s="73"/>
      <c r="L625" s="89"/>
      <c r="M625" s="73"/>
    </row>
    <row r="626" spans="2:13" ht="21" customHeight="1" outlineLevel="1">
      <c r="B626" s="73"/>
      <c r="C626" s="496" t="s">
        <v>1131</v>
      </c>
      <c r="D626" s="496"/>
      <c r="E626" s="496"/>
      <c r="F626" s="496"/>
      <c r="G626" s="496"/>
      <c r="H626" s="496"/>
      <c r="I626" s="496"/>
      <c r="J626" s="496"/>
      <c r="K626" s="496"/>
      <c r="L626" s="89"/>
      <c r="M626" s="73"/>
    </row>
    <row r="627" spans="2:13" ht="21" customHeight="1" outlineLevel="1">
      <c r="B627" s="73"/>
      <c r="C627" s="496"/>
      <c r="D627" s="496"/>
      <c r="E627" s="496"/>
      <c r="F627" s="496"/>
      <c r="G627" s="496"/>
      <c r="H627" s="496"/>
      <c r="I627" s="496"/>
      <c r="J627" s="496"/>
      <c r="K627" s="496"/>
      <c r="L627" s="73"/>
      <c r="M627" s="73"/>
    </row>
    <row r="628" spans="2:13" ht="21" customHeight="1" outlineLevel="1">
      <c r="B628" s="73"/>
      <c r="C628" s="496"/>
      <c r="D628" s="496"/>
      <c r="E628" s="496"/>
      <c r="F628" s="496"/>
      <c r="G628" s="496"/>
      <c r="H628" s="496"/>
      <c r="I628" s="496"/>
      <c r="J628" s="496"/>
      <c r="K628" s="496"/>
      <c r="L628" s="73"/>
      <c r="M628" s="73"/>
    </row>
    <row r="629" spans="2:13" ht="21" customHeight="1" outlineLevel="1">
      <c r="B629" s="73"/>
      <c r="C629" s="496"/>
      <c r="D629" s="496"/>
      <c r="E629" s="496"/>
      <c r="F629" s="496"/>
      <c r="G629" s="496"/>
      <c r="H629" s="496"/>
      <c r="I629" s="496"/>
      <c r="J629" s="496"/>
      <c r="K629" s="496"/>
      <c r="L629" s="73"/>
      <c r="M629" s="73"/>
    </row>
    <row r="630" spans="2:13" ht="21" customHeight="1" outlineLevel="1">
      <c r="B630" s="73"/>
      <c r="C630" s="496"/>
      <c r="D630" s="496"/>
      <c r="E630" s="496"/>
      <c r="F630" s="496"/>
      <c r="G630" s="496"/>
      <c r="H630" s="496"/>
      <c r="I630" s="496"/>
      <c r="J630" s="496"/>
      <c r="K630" s="496"/>
      <c r="L630" s="73"/>
      <c r="M630" s="73"/>
    </row>
    <row r="631" spans="2:13" ht="21" customHeight="1" outlineLevel="1">
      <c r="B631" s="73"/>
      <c r="C631" s="496"/>
      <c r="D631" s="496"/>
      <c r="E631" s="496"/>
      <c r="F631" s="496"/>
      <c r="G631" s="496"/>
      <c r="H631" s="496"/>
      <c r="I631" s="496"/>
      <c r="J631" s="496"/>
      <c r="K631" s="496"/>
      <c r="L631" s="73"/>
      <c r="M631" s="73"/>
    </row>
    <row r="632" spans="2:13" ht="21" customHeight="1" outlineLevel="1">
      <c r="B632" s="73"/>
      <c r="C632" s="496"/>
      <c r="D632" s="496"/>
      <c r="E632" s="496"/>
      <c r="F632" s="496"/>
      <c r="G632" s="496"/>
      <c r="H632" s="496"/>
      <c r="I632" s="496"/>
      <c r="J632" s="496"/>
      <c r="K632" s="496"/>
      <c r="L632" s="73"/>
      <c r="M632" s="73"/>
    </row>
    <row r="633" spans="2:13" ht="21" customHeight="1" outlineLevel="1">
      <c r="B633" s="73"/>
      <c r="C633" s="496"/>
      <c r="D633" s="496"/>
      <c r="E633" s="496"/>
      <c r="F633" s="496"/>
      <c r="G633" s="496"/>
      <c r="H633" s="496"/>
      <c r="I633" s="496"/>
      <c r="J633" s="496"/>
      <c r="K633" s="496"/>
      <c r="L633" s="73"/>
      <c r="M633" s="73"/>
    </row>
    <row r="634" spans="2:13" ht="21" customHeight="1" outlineLevel="1">
      <c r="B634" s="73"/>
      <c r="C634" s="496"/>
      <c r="D634" s="496"/>
      <c r="E634" s="496"/>
      <c r="F634" s="496"/>
      <c r="G634" s="496"/>
      <c r="H634" s="496"/>
      <c r="I634" s="496"/>
      <c r="J634" s="496"/>
      <c r="K634" s="496"/>
      <c r="L634" s="73"/>
      <c r="M634" s="73"/>
    </row>
    <row r="635" spans="2:13" ht="21" customHeight="1" outlineLevel="1">
      <c r="B635" s="73"/>
      <c r="C635" s="496"/>
      <c r="D635" s="496"/>
      <c r="E635" s="496"/>
      <c r="F635" s="496"/>
      <c r="G635" s="496"/>
      <c r="H635" s="496"/>
      <c r="I635" s="496"/>
      <c r="J635" s="496"/>
      <c r="K635" s="496"/>
      <c r="L635" s="73"/>
      <c r="M635" s="73"/>
    </row>
    <row r="636" spans="2:13" ht="21" customHeight="1" outlineLevel="1">
      <c r="B636" s="73"/>
      <c r="C636" s="496"/>
      <c r="D636" s="496"/>
      <c r="E636" s="496"/>
      <c r="F636" s="496"/>
      <c r="G636" s="496"/>
      <c r="H636" s="496"/>
      <c r="I636" s="496"/>
      <c r="J636" s="496"/>
      <c r="K636" s="496"/>
      <c r="L636" s="73"/>
      <c r="M636" s="73"/>
    </row>
    <row r="637" spans="2:13" ht="21" customHeight="1" outlineLevel="1">
      <c r="B637" s="73"/>
      <c r="C637" s="496"/>
      <c r="D637" s="496"/>
      <c r="E637" s="496"/>
      <c r="F637" s="496"/>
      <c r="G637" s="496"/>
      <c r="H637" s="496"/>
      <c r="I637" s="496"/>
      <c r="J637" s="496"/>
      <c r="K637" s="496"/>
      <c r="L637" s="73"/>
      <c r="M637" s="73"/>
    </row>
    <row r="638" spans="2:13" ht="21" customHeight="1" outlineLevel="1">
      <c r="B638" s="73"/>
      <c r="C638" s="496"/>
      <c r="D638" s="496"/>
      <c r="E638" s="496"/>
      <c r="F638" s="496"/>
      <c r="G638" s="496"/>
      <c r="H638" s="496"/>
      <c r="I638" s="496"/>
      <c r="J638" s="496"/>
      <c r="K638" s="496"/>
      <c r="L638" s="73"/>
      <c r="M638" s="73"/>
    </row>
    <row r="639" spans="2:13" ht="21" customHeight="1" outlineLevel="1">
      <c r="B639" s="73"/>
      <c r="C639" s="496"/>
      <c r="D639" s="496"/>
      <c r="E639" s="496"/>
      <c r="F639" s="496"/>
      <c r="G639" s="496"/>
      <c r="H639" s="496"/>
      <c r="I639" s="496"/>
      <c r="J639" s="496"/>
      <c r="K639" s="496"/>
      <c r="L639" s="73"/>
      <c r="M639" s="73"/>
    </row>
    <row r="640" spans="2:13" ht="21" customHeight="1" outlineLevel="1">
      <c r="B640" s="73"/>
      <c r="C640" s="496"/>
      <c r="D640" s="496"/>
      <c r="E640" s="496"/>
      <c r="F640" s="496"/>
      <c r="G640" s="496"/>
      <c r="H640" s="496"/>
      <c r="I640" s="496"/>
      <c r="J640" s="496"/>
      <c r="K640" s="496"/>
      <c r="L640" s="73"/>
      <c r="M640" s="73"/>
    </row>
    <row r="641" spans="2:13" ht="21" customHeight="1" outlineLevel="1">
      <c r="B641" s="73"/>
      <c r="C641" s="496"/>
      <c r="D641" s="496"/>
      <c r="E641" s="496"/>
      <c r="F641" s="496"/>
      <c r="G641" s="496"/>
      <c r="H641" s="496"/>
      <c r="I641" s="496"/>
      <c r="J641" s="496"/>
      <c r="K641" s="496"/>
      <c r="L641" s="73"/>
      <c r="M641" s="73"/>
    </row>
    <row r="642" spans="2:13" ht="21" customHeight="1" outlineLevel="1">
      <c r="B642" s="73"/>
      <c r="C642" s="496"/>
      <c r="D642" s="496"/>
      <c r="E642" s="496"/>
      <c r="F642" s="496"/>
      <c r="G642" s="496"/>
      <c r="H642" s="496"/>
      <c r="I642" s="496"/>
      <c r="J642" s="496"/>
      <c r="K642" s="496"/>
      <c r="L642" s="73"/>
      <c r="M642" s="73"/>
    </row>
    <row r="643" spans="2:13" ht="21" customHeight="1" outlineLevel="1">
      <c r="B643" s="73"/>
      <c r="C643" s="496"/>
      <c r="D643" s="496"/>
      <c r="E643" s="496"/>
      <c r="F643" s="496"/>
      <c r="G643" s="496"/>
      <c r="H643" s="496"/>
      <c r="I643" s="496"/>
      <c r="J643" s="496"/>
      <c r="K643" s="496"/>
      <c r="L643" s="73"/>
      <c r="M643" s="73"/>
    </row>
    <row r="644" spans="2:13" ht="21" customHeight="1" outlineLevel="1">
      <c r="B644" s="73"/>
      <c r="C644" s="134"/>
      <c r="D644" s="73"/>
      <c r="E644" s="134"/>
      <c r="F644" s="73"/>
      <c r="G644" s="73"/>
      <c r="H644" s="73"/>
      <c r="I644" s="135"/>
      <c r="J644" s="136"/>
      <c r="K644" s="137"/>
      <c r="L644" s="73"/>
      <c r="M644" s="73"/>
    </row>
    <row r="645" spans="2:13" ht="21" customHeight="1" outlineLevel="1">
      <c r="B645" s="73"/>
      <c r="C645" s="133" t="s">
        <v>511</v>
      </c>
      <c r="D645" s="73"/>
      <c r="E645" s="134"/>
      <c r="F645" s="73"/>
      <c r="G645" s="73"/>
      <c r="H645" s="73"/>
      <c r="I645" s="135"/>
      <c r="J645" s="136"/>
      <c r="K645" s="137"/>
      <c r="L645" s="73"/>
      <c r="M645" s="73"/>
    </row>
    <row r="646" spans="2:13" ht="21" customHeight="1" outlineLevel="1">
      <c r="B646" s="73"/>
      <c r="C646" s="73"/>
      <c r="D646" s="73"/>
      <c r="E646" s="83"/>
      <c r="F646" s="73"/>
      <c r="G646" s="73"/>
      <c r="H646" s="73"/>
      <c r="I646" s="73"/>
      <c r="J646" s="73"/>
      <c r="K646" s="73"/>
      <c r="L646" s="73"/>
      <c r="M646" s="73"/>
    </row>
    <row r="647" spans="2:13" ht="21" customHeight="1" outlineLevel="1">
      <c r="B647" s="73"/>
      <c r="C647" s="481" t="s">
        <v>1132</v>
      </c>
      <c r="D647" s="481"/>
      <c r="E647" s="481"/>
      <c r="F647" s="481"/>
      <c r="G647" s="481"/>
      <c r="H647" s="481"/>
      <c r="I647" s="481"/>
      <c r="J647" s="481"/>
      <c r="K647" s="481"/>
      <c r="L647" s="73"/>
      <c r="M647" s="73"/>
    </row>
    <row r="648" spans="2:13" ht="21" customHeight="1" outlineLevel="1">
      <c r="B648" s="73"/>
      <c r="C648" s="481"/>
      <c r="D648" s="481"/>
      <c r="E648" s="481"/>
      <c r="F648" s="481"/>
      <c r="G648" s="481"/>
      <c r="H648" s="481"/>
      <c r="I648" s="481"/>
      <c r="J648" s="481"/>
      <c r="K648" s="481"/>
      <c r="L648" s="73"/>
      <c r="M648" s="73"/>
    </row>
    <row r="649" spans="2:13" ht="21" customHeight="1" outlineLevel="1">
      <c r="B649" s="73"/>
      <c r="C649" s="481"/>
      <c r="D649" s="481"/>
      <c r="E649" s="481"/>
      <c r="F649" s="481"/>
      <c r="G649" s="481"/>
      <c r="H649" s="481"/>
      <c r="I649" s="481"/>
      <c r="J649" s="481"/>
      <c r="K649" s="481"/>
      <c r="L649" s="73"/>
      <c r="M649" s="73"/>
    </row>
    <row r="650" spans="2:13" ht="21" customHeight="1" outlineLevel="1">
      <c r="B650" s="73"/>
      <c r="C650" s="481"/>
      <c r="D650" s="481"/>
      <c r="E650" s="481"/>
      <c r="F650" s="481"/>
      <c r="G650" s="481"/>
      <c r="H650" s="481"/>
      <c r="I650" s="481"/>
      <c r="J650" s="481"/>
      <c r="K650" s="481"/>
      <c r="L650" s="73"/>
      <c r="M650" s="73"/>
    </row>
    <row r="651" spans="2:13" ht="21" customHeight="1" outlineLevel="1">
      <c r="B651" s="73"/>
      <c r="C651" s="481"/>
      <c r="D651" s="481"/>
      <c r="E651" s="481"/>
      <c r="F651" s="481"/>
      <c r="G651" s="481"/>
      <c r="H651" s="481"/>
      <c r="I651" s="481"/>
      <c r="J651" s="481"/>
      <c r="K651" s="481"/>
      <c r="L651" s="73"/>
      <c r="M651" s="73"/>
    </row>
    <row r="652" spans="2:13" ht="21" customHeight="1" outlineLevel="1">
      <c r="B652" s="73"/>
      <c r="C652" s="481"/>
      <c r="D652" s="481"/>
      <c r="E652" s="481"/>
      <c r="F652" s="481"/>
      <c r="G652" s="481"/>
      <c r="H652" s="481"/>
      <c r="I652" s="481"/>
      <c r="J652" s="481"/>
      <c r="K652" s="481"/>
      <c r="L652" s="73"/>
      <c r="M652" s="73"/>
    </row>
    <row r="653" spans="2:13" ht="21" customHeight="1" outlineLevel="1">
      <c r="B653" s="73"/>
      <c r="C653" s="481"/>
      <c r="D653" s="481"/>
      <c r="E653" s="481"/>
      <c r="F653" s="481"/>
      <c r="G653" s="481"/>
      <c r="H653" s="481"/>
      <c r="I653" s="481"/>
      <c r="J653" s="481"/>
      <c r="K653" s="481"/>
      <c r="L653" s="73"/>
      <c r="M653" s="73"/>
    </row>
    <row r="654" spans="2:13" ht="21" customHeight="1" outlineLevel="1">
      <c r="B654" s="73"/>
      <c r="C654" s="481"/>
      <c r="D654" s="481"/>
      <c r="E654" s="481"/>
      <c r="F654" s="481"/>
      <c r="G654" s="481"/>
      <c r="H654" s="481"/>
      <c r="I654" s="481"/>
      <c r="J654" s="481"/>
      <c r="K654" s="481"/>
      <c r="L654" s="73"/>
      <c r="M654" s="73"/>
    </row>
    <row r="655" spans="2:13" ht="21" customHeight="1" outlineLevel="1">
      <c r="B655" s="73"/>
      <c r="C655" s="481"/>
      <c r="D655" s="481"/>
      <c r="E655" s="481"/>
      <c r="F655" s="481"/>
      <c r="G655" s="481"/>
      <c r="H655" s="481"/>
      <c r="I655" s="481"/>
      <c r="J655" s="481"/>
      <c r="K655" s="481"/>
      <c r="L655" s="73"/>
      <c r="M655" s="73"/>
    </row>
    <row r="656" spans="2:13" ht="21" customHeight="1" outlineLevel="1">
      <c r="B656" s="73"/>
      <c r="C656" s="481"/>
      <c r="D656" s="481"/>
      <c r="E656" s="481"/>
      <c r="F656" s="481"/>
      <c r="G656" s="481"/>
      <c r="H656" s="481"/>
      <c r="I656" s="481"/>
      <c r="J656" s="481"/>
      <c r="K656" s="481"/>
      <c r="L656" s="73"/>
      <c r="M656" s="73"/>
    </row>
    <row r="657" spans="2:13" ht="21" customHeight="1" outlineLevel="1">
      <c r="B657" s="73"/>
      <c r="C657" s="481"/>
      <c r="D657" s="481"/>
      <c r="E657" s="481"/>
      <c r="F657" s="481"/>
      <c r="G657" s="481"/>
      <c r="H657" s="481"/>
      <c r="I657" s="481"/>
      <c r="J657" s="481"/>
      <c r="K657" s="481"/>
      <c r="L657" s="73"/>
      <c r="M657" s="73"/>
    </row>
    <row r="658" spans="2:13" ht="21" customHeight="1" outlineLevel="1">
      <c r="B658" s="73"/>
      <c r="C658" s="481"/>
      <c r="D658" s="481"/>
      <c r="E658" s="481"/>
      <c r="F658" s="481"/>
      <c r="G658" s="481"/>
      <c r="H658" s="481"/>
      <c r="I658" s="481"/>
      <c r="J658" s="481"/>
      <c r="K658" s="481"/>
      <c r="L658" s="73"/>
      <c r="M658" s="73"/>
    </row>
    <row r="659" spans="2:13" ht="21" customHeight="1" outlineLevel="1">
      <c r="B659" s="73"/>
      <c r="C659" s="481"/>
      <c r="D659" s="481"/>
      <c r="E659" s="481"/>
      <c r="F659" s="481"/>
      <c r="G659" s="481"/>
      <c r="H659" s="481"/>
      <c r="I659" s="481"/>
      <c r="J659" s="481"/>
      <c r="K659" s="481"/>
      <c r="L659" s="73"/>
      <c r="M659" s="73"/>
    </row>
    <row r="660" spans="2:13" ht="21" customHeight="1" outlineLevel="1">
      <c r="B660" s="73"/>
      <c r="C660" s="481"/>
      <c r="D660" s="481"/>
      <c r="E660" s="481"/>
      <c r="F660" s="481"/>
      <c r="G660" s="481"/>
      <c r="H660" s="481"/>
      <c r="I660" s="481"/>
      <c r="J660" s="481"/>
      <c r="K660" s="481"/>
      <c r="L660" s="73"/>
      <c r="M660" s="73"/>
    </row>
    <row r="661" spans="2:13" ht="21" customHeight="1" outlineLevel="1">
      <c r="B661" s="73"/>
      <c r="C661" s="481"/>
      <c r="D661" s="481"/>
      <c r="E661" s="481"/>
      <c r="F661" s="481"/>
      <c r="G661" s="481"/>
      <c r="H661" s="481"/>
      <c r="I661" s="481"/>
      <c r="J661" s="481"/>
      <c r="K661" s="481"/>
      <c r="L661" s="73"/>
      <c r="M661" s="73"/>
    </row>
    <row r="662" spans="2:13" ht="21" customHeight="1" outlineLevel="1">
      <c r="B662" s="73"/>
      <c r="C662" s="481"/>
      <c r="D662" s="481"/>
      <c r="E662" s="481"/>
      <c r="F662" s="481"/>
      <c r="G662" s="481"/>
      <c r="H662" s="481"/>
      <c r="I662" s="481"/>
      <c r="J662" s="481"/>
      <c r="K662" s="481"/>
      <c r="L662" s="73"/>
      <c r="M662" s="73"/>
    </row>
    <row r="663" spans="2:13" ht="21" customHeight="1" outlineLevel="1">
      <c r="B663" s="73"/>
      <c r="C663" s="481"/>
      <c r="D663" s="481"/>
      <c r="E663" s="481"/>
      <c r="F663" s="481"/>
      <c r="G663" s="481"/>
      <c r="H663" s="481"/>
      <c r="I663" s="481"/>
      <c r="J663" s="481"/>
      <c r="K663" s="481"/>
      <c r="L663" s="73"/>
      <c r="M663" s="73"/>
    </row>
    <row r="664" spans="2:13" ht="21" customHeight="1" outlineLevel="1">
      <c r="B664" s="73"/>
      <c r="C664" s="481"/>
      <c r="D664" s="481"/>
      <c r="E664" s="481"/>
      <c r="F664" s="481"/>
      <c r="G664" s="481"/>
      <c r="H664" s="481"/>
      <c r="I664" s="481"/>
      <c r="J664" s="481"/>
      <c r="K664" s="481"/>
      <c r="L664" s="73"/>
      <c r="M664" s="73"/>
    </row>
    <row r="665" spans="2:13" ht="21" customHeight="1" outlineLevel="1">
      <c r="B665" s="73"/>
      <c r="C665" s="134"/>
      <c r="D665" s="73"/>
      <c r="E665" s="134"/>
      <c r="F665" s="73"/>
      <c r="G665" s="73"/>
      <c r="H665" s="73"/>
      <c r="I665" s="135"/>
      <c r="J665" s="136"/>
      <c r="K665" s="137"/>
      <c r="L665" s="73"/>
      <c r="M665" s="73"/>
    </row>
    <row r="666" spans="2:13" ht="20.25" customHeight="1">
      <c r="B666" s="73"/>
      <c r="C666" s="134"/>
      <c r="D666" s="73"/>
      <c r="E666" s="134"/>
      <c r="F666" s="73"/>
      <c r="G666" s="73"/>
      <c r="H666" s="73"/>
      <c r="I666" s="135"/>
      <c r="J666" s="136"/>
      <c r="K666" s="137"/>
      <c r="L666" s="73"/>
      <c r="M666" s="73"/>
    </row>
    <row r="667" spans="2:13" ht="24" customHeight="1">
      <c r="B667" s="73"/>
      <c r="C667" s="84" t="s">
        <v>184</v>
      </c>
      <c r="D667" s="81"/>
      <c r="E667" s="84" t="s">
        <v>623</v>
      </c>
      <c r="F667" s="73"/>
      <c r="G667" s="85" t="s">
        <v>497</v>
      </c>
      <c r="H667" s="73"/>
      <c r="J667" s="73"/>
      <c r="K667" s="73"/>
      <c r="L667" s="73"/>
      <c r="M667" s="73"/>
    </row>
    <row r="668" spans="2:13" ht="21" customHeight="1" outlineLevel="1">
      <c r="B668" s="73"/>
      <c r="C668" s="83"/>
      <c r="D668" s="73"/>
      <c r="E668" s="83"/>
      <c r="F668" s="73"/>
      <c r="G668" s="73"/>
      <c r="H668" s="73"/>
      <c r="I668" s="73"/>
      <c r="J668" s="73"/>
      <c r="K668" s="73"/>
      <c r="L668" s="73"/>
      <c r="M668" s="73"/>
    </row>
    <row r="669" spans="2:13" ht="21.75" customHeight="1" outlineLevel="1">
      <c r="B669" s="73"/>
      <c r="C669" s="86" t="s">
        <v>431</v>
      </c>
      <c r="D669" s="73"/>
      <c r="E669" s="87"/>
      <c r="F669" s="73"/>
      <c r="G669" s="73"/>
      <c r="H669" s="73"/>
      <c r="I669" s="73"/>
      <c r="J669" s="73"/>
      <c r="K669" s="73"/>
      <c r="L669" s="73"/>
      <c r="M669" s="73"/>
    </row>
    <row r="670" spans="2:13" ht="21" customHeight="1" outlineLevel="1">
      <c r="B670" s="73"/>
      <c r="C670" s="88"/>
      <c r="D670" s="73"/>
      <c r="E670" s="87"/>
      <c r="F670" s="73"/>
      <c r="G670" s="73"/>
      <c r="H670" s="73"/>
      <c r="I670" s="73"/>
      <c r="J670" s="73"/>
      <c r="K670" s="73"/>
      <c r="L670" s="73"/>
      <c r="M670" s="73"/>
    </row>
    <row r="671" spans="2:13" ht="21" customHeight="1" outlineLevel="1">
      <c r="B671" s="73"/>
      <c r="C671" s="89"/>
      <c r="D671" s="73"/>
      <c r="E671" s="89"/>
      <c r="F671" s="73"/>
      <c r="G671" s="73"/>
      <c r="H671" s="73"/>
      <c r="I671" s="73"/>
      <c r="J671" s="73"/>
      <c r="K671" s="73"/>
      <c r="L671" s="73"/>
      <c r="M671" s="73"/>
    </row>
    <row r="672" spans="2:13" outlineLevel="1">
      <c r="B672" s="73"/>
      <c r="C672" s="90" t="s">
        <v>36</v>
      </c>
      <c r="D672" s="89"/>
      <c r="E672" s="90" t="s">
        <v>432</v>
      </c>
      <c r="F672" s="89"/>
      <c r="G672" s="91" t="s">
        <v>433</v>
      </c>
      <c r="H672" s="73"/>
      <c r="I672" s="90" t="s">
        <v>434</v>
      </c>
      <c r="J672" s="73"/>
      <c r="K672" s="73"/>
      <c r="L672" s="89"/>
      <c r="M672" s="73"/>
    </row>
    <row r="673" spans="2:13" ht="36.75" customHeight="1" outlineLevel="1">
      <c r="B673" s="73"/>
      <c r="C673" s="92" t="s">
        <v>607</v>
      </c>
      <c r="D673" s="73"/>
      <c r="E673" s="93" t="s">
        <v>617</v>
      </c>
      <c r="F673" s="73"/>
      <c r="G673" s="94"/>
      <c r="H673" s="73"/>
      <c r="I673" s="92" t="s">
        <v>438</v>
      </c>
      <c r="J673" s="73"/>
      <c r="K673" s="73"/>
      <c r="L673" s="73"/>
      <c r="M673" s="73"/>
    </row>
    <row r="674" spans="2:13" ht="21" customHeight="1" outlineLevel="1">
      <c r="B674" s="73"/>
      <c r="C674" s="89"/>
      <c r="D674" s="73"/>
      <c r="E674" s="73"/>
      <c r="F674" s="73"/>
      <c r="G674" s="73"/>
      <c r="H674" s="73"/>
      <c r="I674" s="73"/>
      <c r="J674" s="73"/>
      <c r="K674" s="73"/>
      <c r="L674" s="73"/>
      <c r="M674" s="73"/>
    </row>
    <row r="675" spans="2:13" ht="36" outlineLevel="1">
      <c r="B675" s="73"/>
      <c r="C675" s="95" t="s">
        <v>439</v>
      </c>
      <c r="D675" s="89"/>
      <c r="E675" s="95" t="s">
        <v>440</v>
      </c>
      <c r="F675" s="89"/>
      <c r="G675" s="95" t="s">
        <v>441</v>
      </c>
      <c r="H675" s="73"/>
      <c r="I675" s="95" t="s">
        <v>442</v>
      </c>
      <c r="J675" s="89"/>
      <c r="K675" s="73"/>
      <c r="L675" s="73"/>
      <c r="M675" s="73"/>
    </row>
    <row r="676" spans="2:13" ht="36.75" customHeight="1" outlineLevel="1">
      <c r="B676" s="73"/>
      <c r="C676" s="94"/>
      <c r="D676" s="89"/>
      <c r="E676" s="94"/>
      <c r="F676" s="89"/>
      <c r="G676" s="94"/>
      <c r="H676" s="73"/>
      <c r="I676" s="150"/>
      <c r="J676" s="89"/>
      <c r="K676" s="73"/>
      <c r="L676" s="73"/>
      <c r="M676" s="73"/>
    </row>
    <row r="677" spans="2:13" ht="21" customHeight="1" outlineLevel="1">
      <c r="B677" s="73"/>
      <c r="C677" s="89"/>
      <c r="D677" s="89"/>
      <c r="E677" s="89"/>
      <c r="F677" s="89"/>
      <c r="G677" s="73"/>
      <c r="H677" s="73"/>
      <c r="I677" s="73"/>
      <c r="J677" s="89"/>
      <c r="K677" s="73"/>
      <c r="L677" s="73"/>
      <c r="M677" s="73"/>
    </row>
    <row r="678" spans="2:13" ht="21.75" customHeight="1" outlineLevel="1">
      <c r="B678" s="73"/>
      <c r="C678" s="86" t="s">
        <v>445</v>
      </c>
      <c r="D678" s="73"/>
      <c r="E678" s="98"/>
      <c r="F678" s="99"/>
      <c r="G678" s="99"/>
      <c r="H678" s="99"/>
      <c r="I678" s="99"/>
      <c r="J678" s="99"/>
      <c r="K678" s="99"/>
      <c r="L678" s="73"/>
      <c r="M678" s="73"/>
    </row>
    <row r="679" spans="2:13" ht="21" customHeight="1" outlineLevel="1">
      <c r="B679" s="73"/>
      <c r="C679" s="73"/>
      <c r="D679" s="73"/>
      <c r="E679" s="100"/>
      <c r="F679" s="101"/>
      <c r="G679" s="100"/>
      <c r="H679" s="101"/>
      <c r="I679" s="100"/>
      <c r="J679" s="102"/>
      <c r="K679" s="100"/>
      <c r="L679" s="73"/>
      <c r="M679" s="73"/>
    </row>
    <row r="680" spans="2:13" ht="21" customHeight="1" outlineLevel="1">
      <c r="B680" s="73"/>
      <c r="C680" s="73"/>
      <c r="D680" s="73"/>
      <c r="E680" s="100">
        <v>2024</v>
      </c>
      <c r="F680" s="101"/>
      <c r="G680" s="100">
        <v>2025</v>
      </c>
      <c r="H680" s="101"/>
      <c r="I680" s="100">
        <v>2026</v>
      </c>
      <c r="J680" s="102"/>
      <c r="K680" s="100" t="s">
        <v>446</v>
      </c>
      <c r="L680" s="73"/>
      <c r="M680" s="73"/>
    </row>
    <row r="681" spans="2:13" outlineLevel="1">
      <c r="B681" s="73"/>
      <c r="C681" s="95" t="s">
        <v>447</v>
      </c>
      <c r="D681" s="103"/>
      <c r="E681" s="104">
        <f>E682+E683</f>
        <v>0</v>
      </c>
      <c r="F681" s="103"/>
      <c r="G681" s="104">
        <f>G682+G683</f>
        <v>0</v>
      </c>
      <c r="H681" s="73"/>
      <c r="I681" s="104">
        <f>I682+I683</f>
        <v>0</v>
      </c>
      <c r="J681" s="103"/>
      <c r="K681" s="104">
        <f>K682+K683</f>
        <v>0</v>
      </c>
      <c r="L681" s="103"/>
      <c r="M681" s="73"/>
    </row>
    <row r="682" spans="2:13" ht="21" customHeight="1" outlineLevel="1">
      <c r="B682" s="73"/>
      <c r="C682" s="90" t="s">
        <v>448</v>
      </c>
      <c r="D682" s="103"/>
      <c r="E682" s="105">
        <v>0</v>
      </c>
      <c r="F682" s="106"/>
      <c r="G682" s="105">
        <v>0</v>
      </c>
      <c r="H682" s="73"/>
      <c r="I682" s="105">
        <v>0</v>
      </c>
      <c r="J682" s="103"/>
      <c r="K682" s="107">
        <f>E682+G682+I682</f>
        <v>0</v>
      </c>
      <c r="L682" s="103"/>
      <c r="M682" s="73"/>
    </row>
    <row r="683" spans="2:13" ht="21.75" customHeight="1" outlineLevel="1">
      <c r="B683" s="73"/>
      <c r="C683" s="90" t="s">
        <v>449</v>
      </c>
      <c r="D683" s="103"/>
      <c r="E683" s="105">
        <v>0</v>
      </c>
      <c r="F683" s="106"/>
      <c r="G683" s="105">
        <v>0</v>
      </c>
      <c r="H683" s="73"/>
      <c r="I683" s="105">
        <v>0</v>
      </c>
      <c r="J683" s="103"/>
      <c r="K683" s="107">
        <f>E683+G683+I683</f>
        <v>0</v>
      </c>
      <c r="L683" s="103"/>
      <c r="M683" s="73"/>
    </row>
    <row r="684" spans="2:13" outlineLevel="1">
      <c r="B684" s="73"/>
      <c r="C684" s="95" t="s">
        <v>450</v>
      </c>
      <c r="D684" s="103"/>
      <c r="E684" s="104">
        <f>E685+E686</f>
        <v>0</v>
      </c>
      <c r="F684" s="103"/>
      <c r="G684" s="104">
        <f>G685+G686</f>
        <v>0</v>
      </c>
      <c r="H684" s="73"/>
      <c r="I684" s="104">
        <f>I685+I686</f>
        <v>0</v>
      </c>
      <c r="J684" s="103"/>
      <c r="K684" s="104">
        <f>K685+K686</f>
        <v>0</v>
      </c>
      <c r="L684" s="103"/>
      <c r="M684" s="73"/>
    </row>
    <row r="685" spans="2:13" ht="21" customHeight="1" outlineLevel="1">
      <c r="B685" s="73"/>
      <c r="C685" s="90" t="s">
        <v>451</v>
      </c>
      <c r="D685" s="103"/>
      <c r="E685" s="105">
        <v>0</v>
      </c>
      <c r="F685" s="106"/>
      <c r="G685" s="105">
        <v>0</v>
      </c>
      <c r="H685" s="73"/>
      <c r="I685" s="105">
        <v>0</v>
      </c>
      <c r="J685" s="103"/>
      <c r="K685" s="107">
        <f>E685+G685+I685</f>
        <v>0</v>
      </c>
      <c r="L685" s="103"/>
      <c r="M685" s="73"/>
    </row>
    <row r="686" spans="2:13" ht="21" customHeight="1" outlineLevel="1">
      <c r="B686" s="73"/>
      <c r="C686" s="90" t="s">
        <v>452</v>
      </c>
      <c r="D686" s="103"/>
      <c r="E686" s="105">
        <v>0</v>
      </c>
      <c r="F686" s="106"/>
      <c r="G686" s="105">
        <v>0</v>
      </c>
      <c r="H686" s="73"/>
      <c r="I686" s="105">
        <v>0</v>
      </c>
      <c r="J686" s="103"/>
      <c r="K686" s="107">
        <f>E686+G686+I686</f>
        <v>0</v>
      </c>
      <c r="L686" s="103"/>
      <c r="M686" s="73"/>
    </row>
    <row r="687" spans="2:13" ht="21" customHeight="1" outlineLevel="1">
      <c r="B687" s="73"/>
      <c r="C687" s="95" t="s">
        <v>453</v>
      </c>
      <c r="D687" s="103"/>
      <c r="E687" s="104">
        <f>E688+E689</f>
        <v>0</v>
      </c>
      <c r="F687" s="103"/>
      <c r="G687" s="104">
        <f>G688+G689</f>
        <v>0</v>
      </c>
      <c r="H687" s="73"/>
      <c r="I687" s="104">
        <f>I688+I689</f>
        <v>0</v>
      </c>
      <c r="J687" s="103"/>
      <c r="K687" s="104">
        <f>K688+K689</f>
        <v>0</v>
      </c>
      <c r="L687" s="103"/>
      <c r="M687" s="73"/>
    </row>
    <row r="688" spans="2:13" ht="21" customHeight="1" outlineLevel="1">
      <c r="B688" s="73"/>
      <c r="C688" s="90" t="s">
        <v>454</v>
      </c>
      <c r="D688" s="103"/>
      <c r="E688" s="105">
        <v>0</v>
      </c>
      <c r="F688" s="106"/>
      <c r="G688" s="105">
        <v>0</v>
      </c>
      <c r="H688" s="73"/>
      <c r="I688" s="105">
        <v>0</v>
      </c>
      <c r="J688" s="103"/>
      <c r="K688" s="107">
        <f>E688+G688+I688</f>
        <v>0</v>
      </c>
      <c r="L688" s="103"/>
      <c r="M688" s="73"/>
    </row>
    <row r="689" spans="2:13" ht="21" customHeight="1" outlineLevel="1">
      <c r="B689" s="73"/>
      <c r="C689" s="90" t="s">
        <v>455</v>
      </c>
      <c r="D689" s="103"/>
      <c r="E689" s="105">
        <v>0</v>
      </c>
      <c r="F689" s="106"/>
      <c r="G689" s="105">
        <v>0</v>
      </c>
      <c r="H689" s="73"/>
      <c r="I689" s="105">
        <v>0</v>
      </c>
      <c r="J689" s="103"/>
      <c r="K689" s="107">
        <f>E689+G689+I689</f>
        <v>0</v>
      </c>
      <c r="L689" s="103"/>
      <c r="M689" s="73"/>
    </row>
    <row r="690" spans="2:13" ht="21" customHeight="1" outlineLevel="1">
      <c r="B690" s="73"/>
      <c r="C690" s="95" t="s">
        <v>456</v>
      </c>
      <c r="D690" s="103"/>
      <c r="E690" s="104">
        <f>E691+E692</f>
        <v>0</v>
      </c>
      <c r="F690" s="103"/>
      <c r="G690" s="104">
        <f>G691+G692</f>
        <v>0</v>
      </c>
      <c r="H690" s="73"/>
      <c r="I690" s="104">
        <f>I691+I692</f>
        <v>0</v>
      </c>
      <c r="J690" s="103"/>
      <c r="K690" s="104">
        <f>K691+K692</f>
        <v>0</v>
      </c>
      <c r="L690" s="103"/>
      <c r="M690" s="73"/>
    </row>
    <row r="691" spans="2:13" ht="21" customHeight="1" outlineLevel="1">
      <c r="B691" s="73"/>
      <c r="C691" s="90" t="s">
        <v>457</v>
      </c>
      <c r="D691" s="103"/>
      <c r="E691" s="105">
        <v>0</v>
      </c>
      <c r="F691" s="106"/>
      <c r="G691" s="105">
        <v>0</v>
      </c>
      <c r="H691" s="73"/>
      <c r="I691" s="105">
        <v>0</v>
      </c>
      <c r="J691" s="103"/>
      <c r="K691" s="107">
        <f>E691+G691+I691</f>
        <v>0</v>
      </c>
      <c r="L691" s="103"/>
      <c r="M691" s="73"/>
    </row>
    <row r="692" spans="2:13" ht="21" customHeight="1" outlineLevel="1">
      <c r="B692" s="73"/>
      <c r="C692" s="90" t="s">
        <v>458</v>
      </c>
      <c r="D692" s="103"/>
      <c r="E692" s="105">
        <v>0</v>
      </c>
      <c r="F692" s="106"/>
      <c r="G692" s="105">
        <v>0</v>
      </c>
      <c r="H692" s="73"/>
      <c r="I692" s="105">
        <v>0</v>
      </c>
      <c r="J692" s="103"/>
      <c r="K692" s="107">
        <f>E692+G692+I692</f>
        <v>0</v>
      </c>
      <c r="L692" s="103"/>
      <c r="M692" s="73"/>
    </row>
    <row r="693" spans="2:13" ht="21" customHeight="1" outlineLevel="1">
      <c r="B693" s="73"/>
      <c r="C693" s="90" t="s">
        <v>459</v>
      </c>
      <c r="D693" s="103"/>
      <c r="E693" s="108">
        <f>E681+E684+E687+E690</f>
        <v>0</v>
      </c>
      <c r="F693" s="103"/>
      <c r="G693" s="108">
        <f>G681+G684+G687+G690</f>
        <v>0</v>
      </c>
      <c r="H693" s="73"/>
      <c r="I693" s="108">
        <f>I681+I684+I687+I690</f>
        <v>0</v>
      </c>
      <c r="J693" s="103"/>
      <c r="K693" s="108">
        <f>E693+G693+I693</f>
        <v>0</v>
      </c>
      <c r="L693" s="103"/>
      <c r="M693" s="73"/>
    </row>
    <row r="694" spans="2:13" ht="21" customHeight="1" outlineLevel="1">
      <c r="B694" s="73"/>
      <c r="C694" s="109"/>
      <c r="D694" s="103"/>
      <c r="E694" s="109"/>
      <c r="F694" s="109"/>
      <c r="G694" s="109"/>
      <c r="H694" s="109"/>
      <c r="I694" s="109"/>
      <c r="J694" s="109"/>
      <c r="K694" s="109"/>
      <c r="L694" s="103"/>
      <c r="M694" s="73"/>
    </row>
    <row r="695" spans="2:13" ht="21" customHeight="1" outlineLevel="1">
      <c r="B695" s="73"/>
      <c r="C695" s="103"/>
      <c r="D695" s="89"/>
      <c r="E695" s="103"/>
      <c r="F695" s="89"/>
      <c r="G695" s="73"/>
      <c r="H695" s="73"/>
      <c r="I695" s="73"/>
      <c r="J695" s="89"/>
      <c r="K695" s="73"/>
      <c r="L695" s="89"/>
      <c r="M695" s="73"/>
    </row>
    <row r="696" spans="2:13" ht="21" customHeight="1" outlineLevel="1">
      <c r="B696" s="73"/>
      <c r="C696" s="86" t="s">
        <v>460</v>
      </c>
      <c r="D696" s="73"/>
      <c r="E696" s="99"/>
      <c r="F696" s="99"/>
      <c r="G696" s="99"/>
      <c r="H696" s="99"/>
      <c r="I696" s="99"/>
      <c r="J696" s="99"/>
      <c r="K696" s="99"/>
      <c r="L696" s="89"/>
      <c r="M696" s="73"/>
    </row>
    <row r="697" spans="2:13" ht="21" customHeight="1" outlineLevel="1">
      <c r="B697" s="73"/>
      <c r="C697" s="73"/>
      <c r="D697" s="73"/>
      <c r="E697" s="100"/>
      <c r="F697" s="101"/>
      <c r="G697" s="100"/>
      <c r="H697" s="101"/>
      <c r="I697" s="100"/>
      <c r="J697" s="102"/>
      <c r="K697" s="100"/>
      <c r="L697" s="89"/>
      <c r="M697" s="73"/>
    </row>
    <row r="698" spans="2:13" ht="21" customHeight="1" outlineLevel="1">
      <c r="B698" s="73"/>
      <c r="C698" s="73"/>
      <c r="D698" s="73"/>
      <c r="E698" s="100">
        <v>2024</v>
      </c>
      <c r="F698" s="101"/>
      <c r="G698" s="100">
        <v>2025</v>
      </c>
      <c r="H698" s="101"/>
      <c r="I698" s="100">
        <v>2026</v>
      </c>
      <c r="J698" s="102"/>
      <c r="K698" s="100" t="s">
        <v>407</v>
      </c>
      <c r="L698" s="89"/>
      <c r="M698" s="73"/>
    </row>
    <row r="699" spans="2:13" ht="21" customHeight="1" outlineLevel="1">
      <c r="B699" s="73"/>
      <c r="C699" s="95" t="s">
        <v>461</v>
      </c>
      <c r="D699" s="103"/>
      <c r="E699" s="110">
        <v>0</v>
      </c>
      <c r="F699" s="111"/>
      <c r="G699" s="110">
        <v>0</v>
      </c>
      <c r="H699" s="112"/>
      <c r="I699" s="110">
        <v>0</v>
      </c>
      <c r="J699" s="111"/>
      <c r="K699" s="113">
        <f t="shared" ref="K699:K717" si="10">E699+G699+I699</f>
        <v>0</v>
      </c>
      <c r="L699" s="89"/>
      <c r="M699" s="73"/>
    </row>
    <row r="700" spans="2:13" ht="21" customHeight="1" outlineLevel="1">
      <c r="B700" s="73"/>
      <c r="C700" s="90" t="s">
        <v>462</v>
      </c>
      <c r="D700" s="103"/>
      <c r="E700" s="110">
        <v>0</v>
      </c>
      <c r="F700" s="114"/>
      <c r="G700" s="110">
        <v>0</v>
      </c>
      <c r="H700" s="112"/>
      <c r="I700" s="110">
        <v>0</v>
      </c>
      <c r="J700" s="111"/>
      <c r="K700" s="113">
        <f t="shared" si="10"/>
        <v>0</v>
      </c>
      <c r="L700" s="89"/>
      <c r="M700" s="73"/>
    </row>
    <row r="701" spans="2:13" ht="21" customHeight="1" outlineLevel="1">
      <c r="B701" s="73"/>
      <c r="C701" s="90" t="s">
        <v>463</v>
      </c>
      <c r="D701" s="103"/>
      <c r="E701" s="110">
        <v>0</v>
      </c>
      <c r="F701" s="111"/>
      <c r="G701" s="110">
        <v>0</v>
      </c>
      <c r="H701" s="112"/>
      <c r="I701" s="110">
        <v>0</v>
      </c>
      <c r="J701" s="111"/>
      <c r="K701" s="113">
        <f t="shared" si="10"/>
        <v>0</v>
      </c>
      <c r="L701" s="89"/>
      <c r="M701" s="73"/>
    </row>
    <row r="702" spans="2:13" ht="21.75" customHeight="1" outlineLevel="1">
      <c r="B702" s="73"/>
      <c r="C702" s="90" t="s">
        <v>464</v>
      </c>
      <c r="D702" s="103"/>
      <c r="E702" s="110">
        <v>0</v>
      </c>
      <c r="F702" s="114"/>
      <c r="G702" s="110">
        <v>0</v>
      </c>
      <c r="H702" s="112"/>
      <c r="I702" s="110">
        <v>0</v>
      </c>
      <c r="J702" s="111"/>
      <c r="K702" s="113">
        <f t="shared" si="10"/>
        <v>0</v>
      </c>
      <c r="L702" s="73"/>
      <c r="M702" s="73"/>
    </row>
    <row r="703" spans="2:13" ht="21.75" customHeight="1" outlineLevel="1">
      <c r="B703" s="73"/>
      <c r="C703" s="90" t="s">
        <v>465</v>
      </c>
      <c r="D703" s="103"/>
      <c r="E703" s="110">
        <v>0</v>
      </c>
      <c r="F703" s="114"/>
      <c r="G703" s="110">
        <v>0</v>
      </c>
      <c r="H703" s="112"/>
      <c r="I703" s="110">
        <v>0</v>
      </c>
      <c r="J703" s="111"/>
      <c r="K703" s="113">
        <f t="shared" si="10"/>
        <v>0</v>
      </c>
      <c r="L703" s="73"/>
      <c r="M703" s="73"/>
    </row>
    <row r="704" spans="2:13" ht="21" customHeight="1" outlineLevel="1">
      <c r="B704" s="73"/>
      <c r="C704" s="90" t="s">
        <v>466</v>
      </c>
      <c r="D704" s="103"/>
      <c r="E704" s="110">
        <v>0</v>
      </c>
      <c r="F704" s="111"/>
      <c r="G704" s="110">
        <v>0</v>
      </c>
      <c r="H704" s="112"/>
      <c r="I704" s="110">
        <v>0</v>
      </c>
      <c r="J704" s="111"/>
      <c r="K704" s="113">
        <f t="shared" si="10"/>
        <v>0</v>
      </c>
      <c r="L704" s="73"/>
      <c r="M704" s="73"/>
    </row>
    <row r="705" spans="2:13" ht="21.75" customHeight="1" outlineLevel="1">
      <c r="B705" s="73"/>
      <c r="C705" s="90" t="s">
        <v>467</v>
      </c>
      <c r="D705" s="103"/>
      <c r="E705" s="110">
        <v>0</v>
      </c>
      <c r="F705" s="114"/>
      <c r="G705" s="110">
        <v>0</v>
      </c>
      <c r="H705" s="112"/>
      <c r="I705" s="110">
        <v>0</v>
      </c>
      <c r="J705" s="111"/>
      <c r="K705" s="113">
        <f t="shared" si="10"/>
        <v>0</v>
      </c>
      <c r="L705" s="73"/>
      <c r="M705" s="73"/>
    </row>
    <row r="706" spans="2:13" ht="21.75" customHeight="1" outlineLevel="1">
      <c r="B706" s="73"/>
      <c r="C706" s="90" t="s">
        <v>468</v>
      </c>
      <c r="D706" s="103"/>
      <c r="E706" s="110">
        <v>0</v>
      </c>
      <c r="F706" s="114"/>
      <c r="G706" s="110">
        <v>0</v>
      </c>
      <c r="H706" s="112"/>
      <c r="I706" s="110">
        <v>0</v>
      </c>
      <c r="J706" s="111"/>
      <c r="K706" s="113">
        <f t="shared" si="10"/>
        <v>0</v>
      </c>
      <c r="L706" s="73"/>
      <c r="M706" s="73"/>
    </row>
    <row r="707" spans="2:13" ht="21.75" customHeight="1" outlineLevel="1">
      <c r="B707" s="73"/>
      <c r="C707" s="90" t="s">
        <v>469</v>
      </c>
      <c r="D707" s="103"/>
      <c r="E707" s="110">
        <v>0</v>
      </c>
      <c r="F707" s="114"/>
      <c r="G707" s="110">
        <v>0</v>
      </c>
      <c r="H707" s="112"/>
      <c r="I707" s="110">
        <v>0</v>
      </c>
      <c r="J707" s="111"/>
      <c r="K707" s="113">
        <f t="shared" si="10"/>
        <v>0</v>
      </c>
      <c r="L707" s="73"/>
      <c r="M707" s="73"/>
    </row>
    <row r="708" spans="2:13" ht="21" customHeight="1" outlineLevel="1">
      <c r="B708" s="73"/>
      <c r="C708" s="115" t="s">
        <v>470</v>
      </c>
      <c r="D708" s="103"/>
      <c r="E708" s="110">
        <v>0</v>
      </c>
      <c r="F708" s="114"/>
      <c r="G708" s="110">
        <v>0</v>
      </c>
      <c r="H708" s="112"/>
      <c r="I708" s="110">
        <v>0</v>
      </c>
      <c r="J708" s="111"/>
      <c r="K708" s="113">
        <f t="shared" si="10"/>
        <v>0</v>
      </c>
      <c r="L708" s="116"/>
      <c r="M708" s="73"/>
    </row>
    <row r="709" spans="2:13" ht="21" customHeight="1" outlineLevel="1">
      <c r="B709" s="73"/>
      <c r="C709" s="115" t="s">
        <v>471</v>
      </c>
      <c r="D709" s="103"/>
      <c r="E709" s="110">
        <v>0</v>
      </c>
      <c r="F709" s="114"/>
      <c r="G709" s="110">
        <v>0</v>
      </c>
      <c r="H709" s="112"/>
      <c r="I709" s="110">
        <v>0</v>
      </c>
      <c r="J709" s="111"/>
      <c r="K709" s="113">
        <f t="shared" si="10"/>
        <v>0</v>
      </c>
      <c r="L709" s="116"/>
      <c r="M709" s="73"/>
    </row>
    <row r="710" spans="2:13" ht="21" customHeight="1" outlineLevel="1">
      <c r="B710" s="73"/>
      <c r="C710" s="115" t="s">
        <v>472</v>
      </c>
      <c r="D710" s="103"/>
      <c r="E710" s="110">
        <v>0</v>
      </c>
      <c r="F710" s="114"/>
      <c r="G710" s="110">
        <v>0</v>
      </c>
      <c r="H710" s="112"/>
      <c r="I710" s="110">
        <v>0</v>
      </c>
      <c r="J710" s="111"/>
      <c r="K710" s="113">
        <f t="shared" si="10"/>
        <v>0</v>
      </c>
      <c r="L710" s="116"/>
      <c r="M710" s="73"/>
    </row>
    <row r="711" spans="2:13" ht="21" customHeight="1" outlineLevel="1">
      <c r="B711" s="73"/>
      <c r="C711" s="115" t="s">
        <v>473</v>
      </c>
      <c r="D711" s="103"/>
      <c r="E711" s="110">
        <v>0</v>
      </c>
      <c r="F711" s="114"/>
      <c r="G711" s="110">
        <v>0</v>
      </c>
      <c r="H711" s="112"/>
      <c r="I711" s="110">
        <v>0</v>
      </c>
      <c r="J711" s="111"/>
      <c r="K711" s="113">
        <f t="shared" si="10"/>
        <v>0</v>
      </c>
      <c r="L711" s="116"/>
      <c r="M711" s="73"/>
    </row>
    <row r="712" spans="2:13" ht="21" customHeight="1" outlineLevel="1">
      <c r="B712" s="73"/>
      <c r="C712" s="115" t="s">
        <v>474</v>
      </c>
      <c r="D712" s="103"/>
      <c r="E712" s="110">
        <v>0</v>
      </c>
      <c r="F712" s="114"/>
      <c r="G712" s="110">
        <v>0</v>
      </c>
      <c r="H712" s="112"/>
      <c r="I712" s="110">
        <v>0</v>
      </c>
      <c r="J712" s="111"/>
      <c r="K712" s="113">
        <f t="shared" si="10"/>
        <v>0</v>
      </c>
      <c r="L712" s="116"/>
      <c r="M712" s="73"/>
    </row>
    <row r="713" spans="2:13" ht="21" customHeight="1" outlineLevel="1">
      <c r="B713" s="73"/>
      <c r="C713" s="115" t="s">
        <v>475</v>
      </c>
      <c r="D713" s="103"/>
      <c r="E713" s="110">
        <v>0</v>
      </c>
      <c r="F713" s="114"/>
      <c r="G713" s="110">
        <v>0</v>
      </c>
      <c r="H713" s="112"/>
      <c r="I713" s="110">
        <v>0</v>
      </c>
      <c r="J713" s="111"/>
      <c r="K713" s="113">
        <f t="shared" si="10"/>
        <v>0</v>
      </c>
      <c r="L713" s="116"/>
      <c r="M713" s="73"/>
    </row>
    <row r="714" spans="2:13" ht="21" customHeight="1" outlineLevel="1">
      <c r="B714" s="73"/>
      <c r="C714" s="115" t="s">
        <v>476</v>
      </c>
      <c r="D714" s="103"/>
      <c r="E714" s="110">
        <v>0</v>
      </c>
      <c r="F714" s="114"/>
      <c r="G714" s="110">
        <v>0</v>
      </c>
      <c r="H714" s="112"/>
      <c r="I714" s="110">
        <v>0</v>
      </c>
      <c r="J714" s="111"/>
      <c r="K714" s="113">
        <f t="shared" si="10"/>
        <v>0</v>
      </c>
      <c r="L714" s="116"/>
      <c r="M714" s="73"/>
    </row>
    <row r="715" spans="2:13" ht="21" customHeight="1" outlineLevel="1">
      <c r="B715" s="73"/>
      <c r="C715" s="115" t="s">
        <v>477</v>
      </c>
      <c r="D715" s="103"/>
      <c r="E715" s="110">
        <v>0</v>
      </c>
      <c r="F715" s="114"/>
      <c r="G715" s="110">
        <v>0</v>
      </c>
      <c r="H715" s="112"/>
      <c r="I715" s="110">
        <v>0</v>
      </c>
      <c r="J715" s="111"/>
      <c r="K715" s="113">
        <f t="shared" si="10"/>
        <v>0</v>
      </c>
      <c r="L715" s="116"/>
      <c r="M715" s="73"/>
    </row>
    <row r="716" spans="2:13" ht="21" customHeight="1" outlineLevel="1">
      <c r="B716" s="73"/>
      <c r="C716" s="115" t="s">
        <v>478</v>
      </c>
      <c r="D716" s="103"/>
      <c r="E716" s="110">
        <v>0</v>
      </c>
      <c r="F716" s="114"/>
      <c r="G716" s="110">
        <v>0</v>
      </c>
      <c r="H716" s="112"/>
      <c r="I716" s="110">
        <v>0</v>
      </c>
      <c r="J716" s="111"/>
      <c r="K716" s="113">
        <f t="shared" si="10"/>
        <v>0</v>
      </c>
      <c r="L716" s="116"/>
      <c r="M716" s="73"/>
    </row>
    <row r="717" spans="2:13" ht="21" customHeight="1" outlineLevel="1">
      <c r="B717" s="73"/>
      <c r="C717" s="115" t="s">
        <v>479</v>
      </c>
      <c r="D717" s="103"/>
      <c r="E717" s="110">
        <v>0</v>
      </c>
      <c r="F717" s="114"/>
      <c r="G717" s="110">
        <v>0</v>
      </c>
      <c r="H717" s="112"/>
      <c r="I717" s="110">
        <v>0</v>
      </c>
      <c r="J717" s="111"/>
      <c r="K717" s="113">
        <f t="shared" si="10"/>
        <v>0</v>
      </c>
      <c r="L717" s="116"/>
      <c r="M717" s="73"/>
    </row>
    <row r="718" spans="2:13" ht="21.75" customHeight="1" outlineLevel="1">
      <c r="B718" s="73"/>
      <c r="C718" s="90" t="s">
        <v>480</v>
      </c>
      <c r="D718" s="103"/>
      <c r="E718" s="117">
        <f>SUM(E699:E717)</f>
        <v>0</v>
      </c>
      <c r="F718" s="111"/>
      <c r="G718" s="117">
        <f>SUM(G699:G717)</f>
        <v>0</v>
      </c>
      <c r="H718" s="112"/>
      <c r="I718" s="117">
        <f>SUM(I699:I717)</f>
        <v>0</v>
      </c>
      <c r="J718" s="111"/>
      <c r="K718" s="117">
        <f>SUM(K699:K717)</f>
        <v>0</v>
      </c>
      <c r="L718" s="89"/>
      <c r="M718" s="73"/>
    </row>
    <row r="719" spans="2:13" ht="21" customHeight="1" outlineLevel="1">
      <c r="B719" s="73"/>
      <c r="C719" s="109"/>
      <c r="D719" s="103"/>
      <c r="E719" s="73"/>
      <c r="F719" s="73"/>
      <c r="G719" s="73"/>
      <c r="H719" s="73"/>
      <c r="I719" s="73"/>
      <c r="J719" s="73"/>
      <c r="K719" s="73"/>
      <c r="L719" s="89"/>
      <c r="M719" s="73"/>
    </row>
    <row r="720" spans="2:13" ht="21" customHeight="1" outlineLevel="1">
      <c r="B720" s="73"/>
      <c r="C720" s="73"/>
      <c r="D720" s="73"/>
      <c r="E720" s="100">
        <v>2024</v>
      </c>
      <c r="F720" s="101"/>
      <c r="G720" s="100">
        <v>2025</v>
      </c>
      <c r="H720" s="101"/>
      <c r="I720" s="100">
        <v>2026</v>
      </c>
      <c r="J720" s="102"/>
      <c r="K720" s="100" t="s">
        <v>407</v>
      </c>
      <c r="L720" s="89"/>
      <c r="M720" s="73"/>
    </row>
    <row r="721" spans="2:13" ht="21" customHeight="1" outlineLevel="1">
      <c r="B721" s="73"/>
      <c r="C721" s="95" t="s">
        <v>481</v>
      </c>
      <c r="D721" s="103"/>
      <c r="E721" s="110">
        <v>0</v>
      </c>
      <c r="F721" s="111"/>
      <c r="G721" s="110">
        <v>0</v>
      </c>
      <c r="H721" s="112"/>
      <c r="I721" s="110">
        <v>0</v>
      </c>
      <c r="J721" s="111"/>
      <c r="K721" s="113">
        <f t="shared" ref="K721:K729" si="11">E721+G721+I721</f>
        <v>0</v>
      </c>
      <c r="L721" s="89"/>
      <c r="M721" s="73"/>
    </row>
    <row r="722" spans="2:13" ht="21" customHeight="1" outlineLevel="1">
      <c r="B722" s="73"/>
      <c r="C722" s="90" t="s">
        <v>482</v>
      </c>
      <c r="D722" s="103"/>
      <c r="E722" s="110">
        <v>0</v>
      </c>
      <c r="F722" s="114"/>
      <c r="G722" s="110">
        <v>0</v>
      </c>
      <c r="H722" s="112"/>
      <c r="I722" s="110">
        <v>0</v>
      </c>
      <c r="J722" s="111"/>
      <c r="K722" s="113">
        <f t="shared" si="11"/>
        <v>0</v>
      </c>
      <c r="L722" s="89"/>
      <c r="M722" s="73"/>
    </row>
    <row r="723" spans="2:13" ht="21" customHeight="1" outlineLevel="1">
      <c r="B723" s="73"/>
      <c r="C723" s="90" t="s">
        <v>483</v>
      </c>
      <c r="D723" s="103"/>
      <c r="E723" s="110">
        <v>0</v>
      </c>
      <c r="F723" s="114"/>
      <c r="G723" s="110">
        <v>0</v>
      </c>
      <c r="H723" s="112"/>
      <c r="I723" s="110">
        <v>0</v>
      </c>
      <c r="J723" s="111"/>
      <c r="K723" s="113">
        <f t="shared" si="11"/>
        <v>0</v>
      </c>
      <c r="L723" s="73"/>
      <c r="M723" s="73"/>
    </row>
    <row r="724" spans="2:13" ht="21" customHeight="1" outlineLevel="1">
      <c r="B724" s="73"/>
      <c r="C724" s="90" t="s">
        <v>484</v>
      </c>
      <c r="D724" s="103"/>
      <c r="E724" s="110">
        <v>0</v>
      </c>
      <c r="F724" s="111"/>
      <c r="G724" s="110">
        <v>0</v>
      </c>
      <c r="H724" s="112"/>
      <c r="I724" s="110">
        <v>0</v>
      </c>
      <c r="J724" s="111"/>
      <c r="K724" s="113">
        <f t="shared" si="11"/>
        <v>0</v>
      </c>
      <c r="L724" s="89"/>
      <c r="M724" s="73"/>
    </row>
    <row r="725" spans="2:13" ht="21" customHeight="1" outlineLevel="1">
      <c r="B725" s="73"/>
      <c r="C725" s="90" t="s">
        <v>485</v>
      </c>
      <c r="D725" s="103"/>
      <c r="E725" s="110">
        <v>0</v>
      </c>
      <c r="F725" s="114"/>
      <c r="G725" s="110">
        <v>0</v>
      </c>
      <c r="H725" s="112"/>
      <c r="I725" s="110">
        <v>0</v>
      </c>
      <c r="J725" s="111"/>
      <c r="K725" s="113">
        <f t="shared" si="11"/>
        <v>0</v>
      </c>
      <c r="L725" s="116"/>
      <c r="M725" s="73"/>
    </row>
    <row r="726" spans="2:13" ht="21" customHeight="1" outlineLevel="1">
      <c r="B726" s="73"/>
      <c r="C726" s="90" t="s">
        <v>486</v>
      </c>
      <c r="D726" s="103"/>
      <c r="E726" s="110">
        <v>0</v>
      </c>
      <c r="F726" s="114"/>
      <c r="G726" s="110">
        <v>0</v>
      </c>
      <c r="H726" s="112"/>
      <c r="I726" s="110">
        <v>0</v>
      </c>
      <c r="J726" s="111"/>
      <c r="K726" s="113">
        <f t="shared" si="11"/>
        <v>0</v>
      </c>
      <c r="L726" s="116"/>
      <c r="M726" s="73"/>
    </row>
    <row r="727" spans="2:13" ht="21" customHeight="1" outlineLevel="1">
      <c r="B727" s="73"/>
      <c r="C727" s="90" t="s">
        <v>487</v>
      </c>
      <c r="D727" s="103"/>
      <c r="E727" s="110">
        <v>0</v>
      </c>
      <c r="F727" s="114"/>
      <c r="G727" s="110">
        <v>0</v>
      </c>
      <c r="H727" s="112"/>
      <c r="I727" s="110">
        <v>0</v>
      </c>
      <c r="J727" s="111"/>
      <c r="K727" s="113">
        <f t="shared" si="11"/>
        <v>0</v>
      </c>
      <c r="L727" s="116"/>
      <c r="M727" s="73"/>
    </row>
    <row r="728" spans="2:13" ht="21" customHeight="1" outlineLevel="1">
      <c r="B728" s="73"/>
      <c r="C728" s="90" t="s">
        <v>488</v>
      </c>
      <c r="D728" s="103"/>
      <c r="E728" s="110">
        <v>0</v>
      </c>
      <c r="F728" s="114"/>
      <c r="G728" s="110">
        <v>0</v>
      </c>
      <c r="H728" s="112"/>
      <c r="I728" s="110">
        <v>0</v>
      </c>
      <c r="J728" s="111"/>
      <c r="K728" s="113">
        <f t="shared" si="11"/>
        <v>0</v>
      </c>
      <c r="L728" s="116"/>
      <c r="M728" s="73"/>
    </row>
    <row r="729" spans="2:13" ht="21.75" customHeight="1" outlineLevel="1">
      <c r="B729" s="73"/>
      <c r="C729" s="90" t="s">
        <v>480</v>
      </c>
      <c r="D729" s="103"/>
      <c r="E729" s="117">
        <f>SUM(E721:E728)</f>
        <v>0</v>
      </c>
      <c r="F729" s="111"/>
      <c r="G729" s="117">
        <f>SUM(G721:G728)</f>
        <v>0</v>
      </c>
      <c r="H729" s="112"/>
      <c r="I729" s="117">
        <f>SUM(I721:I728)</f>
        <v>0</v>
      </c>
      <c r="J729" s="111"/>
      <c r="K729" s="117">
        <f t="shared" si="11"/>
        <v>0</v>
      </c>
      <c r="L729" s="89"/>
      <c r="M729" s="73"/>
    </row>
    <row r="730" spans="2:13" ht="21" customHeight="1" outlineLevel="1">
      <c r="B730" s="73"/>
      <c r="C730" s="89"/>
      <c r="D730" s="103"/>
      <c r="E730" s="89"/>
      <c r="F730" s="89"/>
      <c r="G730" s="89"/>
      <c r="H730" s="89"/>
      <c r="I730" s="89"/>
      <c r="J730" s="89"/>
      <c r="K730" s="89"/>
      <c r="L730" s="89"/>
      <c r="M730" s="73"/>
    </row>
    <row r="731" spans="2:13" ht="36" outlineLevel="1">
      <c r="B731" s="73"/>
      <c r="C731" s="93" t="s">
        <v>490</v>
      </c>
      <c r="D731" s="89"/>
      <c r="E731" s="93" t="str">
        <f>IF(K702&gt;0,"Si","No")</f>
        <v>No</v>
      </c>
      <c r="F731" s="89"/>
      <c r="G731" s="89"/>
      <c r="H731" s="89"/>
      <c r="I731" s="89"/>
      <c r="J731" s="89"/>
      <c r="K731" s="89"/>
      <c r="L731" s="89"/>
      <c r="M731" s="73"/>
    </row>
    <row r="732" spans="2:13" ht="36" outlineLevel="1">
      <c r="B732" s="73"/>
      <c r="C732" s="93" t="s">
        <v>491</v>
      </c>
      <c r="D732" s="89"/>
      <c r="E732" s="93" t="str">
        <f>IF(K703&gt;0,"Si","No")</f>
        <v>No</v>
      </c>
      <c r="F732" s="89"/>
      <c r="G732" s="89"/>
      <c r="H732" s="89"/>
      <c r="I732" s="89"/>
      <c r="J732" s="89"/>
      <c r="K732" s="89"/>
      <c r="L732" s="89"/>
      <c r="M732" s="73"/>
    </row>
    <row r="733" spans="2:13" ht="21" customHeight="1" outlineLevel="1">
      <c r="B733" s="73"/>
      <c r="C733" s="89"/>
      <c r="D733" s="89"/>
      <c r="E733" s="89"/>
      <c r="F733" s="89"/>
      <c r="G733" s="73"/>
      <c r="H733" s="73"/>
      <c r="I733" s="73"/>
      <c r="J733" s="89"/>
      <c r="K733" s="73"/>
      <c r="L733" s="89"/>
      <c r="M733" s="73"/>
    </row>
    <row r="734" spans="2:13" ht="20.25" outlineLevel="1">
      <c r="B734" s="73"/>
      <c r="C734" s="86" t="s">
        <v>492</v>
      </c>
      <c r="D734" s="73"/>
      <c r="E734" s="98"/>
      <c r="F734" s="99"/>
      <c r="G734" s="99"/>
      <c r="H734" s="99"/>
      <c r="I734" s="99"/>
      <c r="J734" s="99"/>
      <c r="K734" s="99"/>
      <c r="L734" s="89"/>
      <c r="M734" s="73"/>
    </row>
    <row r="735" spans="2:13" ht="21" customHeight="1" outlineLevel="1">
      <c r="B735" s="73"/>
      <c r="C735" s="73"/>
      <c r="D735" s="73"/>
      <c r="E735" s="100"/>
      <c r="F735" s="101"/>
      <c r="G735" s="100"/>
      <c r="H735" s="101"/>
      <c r="I735" s="100"/>
      <c r="J735" s="102"/>
      <c r="K735" s="100"/>
      <c r="L735" s="89"/>
      <c r="M735" s="73"/>
    </row>
    <row r="736" spans="2:13" ht="21" customHeight="1" outlineLevel="1">
      <c r="B736" s="73"/>
      <c r="C736" s="73"/>
      <c r="D736" s="73"/>
      <c r="E736" s="100">
        <v>2024</v>
      </c>
      <c r="F736" s="101"/>
      <c r="G736" s="100">
        <v>2025</v>
      </c>
      <c r="H736" s="101"/>
      <c r="I736" s="100">
        <v>2026</v>
      </c>
      <c r="J736" s="102"/>
      <c r="K736" s="100" t="s">
        <v>407</v>
      </c>
      <c r="L736" s="89"/>
      <c r="M736" s="73"/>
    </row>
    <row r="737" spans="2:13" ht="21" customHeight="1" outlineLevel="1">
      <c r="B737" s="73"/>
      <c r="C737" s="95" t="s">
        <v>493</v>
      </c>
      <c r="D737" s="103"/>
      <c r="E737" s="110"/>
      <c r="F737" s="111"/>
      <c r="G737" s="110"/>
      <c r="H737" s="119"/>
      <c r="I737" s="110"/>
      <c r="J737" s="111"/>
      <c r="K737" s="113" t="s">
        <v>495</v>
      </c>
      <c r="L737" s="89"/>
      <c r="M737" s="73"/>
    </row>
    <row r="738" spans="2:13" ht="21" customHeight="1" outlineLevel="1">
      <c r="B738" s="73"/>
      <c r="C738" s="95" t="s">
        <v>496</v>
      </c>
      <c r="D738" s="103"/>
      <c r="E738" s="110"/>
      <c r="F738" s="111"/>
      <c r="G738" s="110"/>
      <c r="H738" s="119"/>
      <c r="I738" s="110"/>
      <c r="J738" s="111"/>
      <c r="K738" s="113" t="s">
        <v>495</v>
      </c>
      <c r="L738" s="89"/>
      <c r="M738" s="73"/>
    </row>
    <row r="739" spans="2:13" ht="21" customHeight="1" outlineLevel="1">
      <c r="B739" s="73"/>
      <c r="C739" s="90" t="s">
        <v>498</v>
      </c>
      <c r="D739" s="103"/>
      <c r="E739" s="120">
        <v>0</v>
      </c>
      <c r="F739" s="121"/>
      <c r="G739" s="120">
        <v>0</v>
      </c>
      <c r="H739" s="122"/>
      <c r="I739" s="120">
        <v>0</v>
      </c>
      <c r="J739" s="123"/>
      <c r="K739" s="124">
        <f>E739+G739+I739</f>
        <v>0</v>
      </c>
      <c r="L739" s="73"/>
      <c r="M739" s="73"/>
    </row>
    <row r="740" spans="2:13" ht="21" customHeight="1" outlineLevel="1">
      <c r="B740" s="73"/>
      <c r="C740" s="90" t="s">
        <v>499</v>
      </c>
      <c r="D740" s="103"/>
      <c r="E740" s="110"/>
      <c r="F740" s="111"/>
      <c r="G740" s="110"/>
      <c r="H740" s="119"/>
      <c r="I740" s="110"/>
      <c r="J740" s="111"/>
      <c r="K740" s="113" t="s">
        <v>495</v>
      </c>
      <c r="L740" s="89"/>
      <c r="M740" s="73"/>
    </row>
    <row r="741" spans="2:13" ht="21" customHeight="1" outlineLevel="1">
      <c r="B741" s="73"/>
      <c r="C741" s="90" t="s">
        <v>500</v>
      </c>
      <c r="D741" s="103"/>
      <c r="E741" s="105"/>
      <c r="F741" s="125"/>
      <c r="G741" s="105"/>
      <c r="H741" s="126"/>
      <c r="I741" s="105"/>
      <c r="J741" s="111"/>
      <c r="K741" s="113" t="s">
        <v>495</v>
      </c>
      <c r="L741" s="116"/>
      <c r="M741" s="73"/>
    </row>
    <row r="742" spans="2:13" outlineLevel="1">
      <c r="B742" s="73"/>
      <c r="C742" s="90" t="s">
        <v>501</v>
      </c>
      <c r="D742" s="103"/>
      <c r="E742" s="127"/>
      <c r="F742" s="125"/>
      <c r="G742" s="105"/>
      <c r="H742" s="126"/>
      <c r="I742" s="105"/>
      <c r="J742" s="111"/>
      <c r="K742" s="113" t="s">
        <v>495</v>
      </c>
      <c r="L742" s="116"/>
      <c r="M742" s="73"/>
    </row>
    <row r="743" spans="2:13" ht="21" customHeight="1" outlineLevel="1">
      <c r="B743" s="73"/>
      <c r="C743" s="90" t="s">
        <v>503</v>
      </c>
      <c r="D743" s="103"/>
      <c r="E743" s="105"/>
      <c r="F743" s="125"/>
      <c r="G743" s="105"/>
      <c r="H743" s="126"/>
      <c r="I743" s="105"/>
      <c r="J743" s="111"/>
      <c r="K743" s="124" t="s">
        <v>495</v>
      </c>
      <c r="L743" s="89"/>
      <c r="M743" s="73"/>
    </row>
    <row r="744" spans="2:13" ht="21" customHeight="1" outlineLevel="1">
      <c r="B744" s="73"/>
      <c r="C744" s="90" t="s">
        <v>504</v>
      </c>
      <c r="D744" s="103"/>
      <c r="E744" s="110"/>
      <c r="F744" s="111"/>
      <c r="G744" s="110"/>
      <c r="H744" s="119"/>
      <c r="I744" s="110"/>
      <c r="J744" s="111"/>
      <c r="K744" s="113" t="s">
        <v>495</v>
      </c>
      <c r="L744" s="89"/>
      <c r="M744" s="73"/>
    </row>
    <row r="745" spans="2:13" ht="21.75" customHeight="1" outlineLevel="1">
      <c r="B745" s="73"/>
      <c r="C745" s="90" t="s">
        <v>506</v>
      </c>
      <c r="D745" s="103"/>
      <c r="E745" s="120">
        <v>0</v>
      </c>
      <c r="F745" s="121"/>
      <c r="G745" s="120">
        <v>0</v>
      </c>
      <c r="H745" s="122"/>
      <c r="I745" s="120">
        <v>0</v>
      </c>
      <c r="J745" s="123"/>
      <c r="K745" s="124">
        <f>E745+G745+I745</f>
        <v>0</v>
      </c>
      <c r="L745" s="73"/>
      <c r="M745" s="73"/>
    </row>
    <row r="746" spans="2:13" ht="21.75" customHeight="1" outlineLevel="1">
      <c r="B746" s="73"/>
      <c r="C746" s="90" t="s">
        <v>507</v>
      </c>
      <c r="D746" s="103"/>
      <c r="E746" s="128">
        <v>0</v>
      </c>
      <c r="F746" s="129"/>
      <c r="G746" s="128">
        <v>0</v>
      </c>
      <c r="H746" s="142"/>
      <c r="I746" s="128">
        <v>0</v>
      </c>
      <c r="J746" s="130"/>
      <c r="K746" s="131">
        <f>E746+G746+I746</f>
        <v>0</v>
      </c>
      <c r="L746" s="89"/>
      <c r="M746" s="73"/>
    </row>
    <row r="747" spans="2:13" ht="21" customHeight="1" outlineLevel="1">
      <c r="B747" s="73"/>
      <c r="C747" s="109"/>
      <c r="D747" s="103"/>
      <c r="E747" s="130"/>
      <c r="F747" s="130"/>
      <c r="G747" s="130"/>
      <c r="H747" s="132"/>
      <c r="I747" s="130"/>
      <c r="J747" s="130"/>
      <c r="K747" s="130"/>
      <c r="L747" s="89"/>
      <c r="M747" s="73"/>
    </row>
    <row r="748" spans="2:13" ht="21" customHeight="1" outlineLevel="1">
      <c r="B748" s="73"/>
      <c r="C748" s="109"/>
      <c r="D748" s="103"/>
      <c r="E748" s="98"/>
      <c r="F748" s="73"/>
      <c r="G748" s="73"/>
      <c r="H748" s="73"/>
      <c r="I748" s="73"/>
      <c r="J748" s="73"/>
      <c r="K748" s="73"/>
      <c r="L748" s="89"/>
      <c r="M748" s="73"/>
    </row>
    <row r="749" spans="2:13" ht="21" customHeight="1" outlineLevel="1">
      <c r="B749" s="73"/>
      <c r="C749" s="86" t="s">
        <v>508</v>
      </c>
      <c r="D749" s="116"/>
      <c r="E749" s="116"/>
      <c r="F749" s="116"/>
      <c r="G749" s="73"/>
      <c r="H749" s="73"/>
      <c r="I749" s="73"/>
      <c r="J749" s="116"/>
      <c r="K749" s="73"/>
      <c r="L749" s="116"/>
      <c r="M749" s="73"/>
    </row>
    <row r="750" spans="2:13" ht="21" customHeight="1" outlineLevel="1">
      <c r="B750" s="73"/>
      <c r="C750" s="89"/>
      <c r="D750" s="89"/>
      <c r="E750" s="89"/>
      <c r="F750" s="89"/>
      <c r="G750" s="73"/>
      <c r="H750" s="73"/>
      <c r="I750" s="73"/>
      <c r="J750" s="89"/>
      <c r="K750" s="73"/>
      <c r="L750" s="89"/>
      <c r="M750" s="73"/>
    </row>
    <row r="751" spans="2:13" ht="21" customHeight="1" outlineLevel="1">
      <c r="B751" s="73"/>
      <c r="C751" s="133" t="s">
        <v>509</v>
      </c>
      <c r="D751" s="89"/>
      <c r="E751" s="89"/>
      <c r="F751" s="89"/>
      <c r="G751" s="73"/>
      <c r="H751" s="73"/>
      <c r="I751" s="73"/>
      <c r="J751" s="73"/>
      <c r="K751" s="73"/>
      <c r="L751" s="89"/>
      <c r="M751" s="73"/>
    </row>
    <row r="752" spans="2:13" ht="21" customHeight="1" outlineLevel="1">
      <c r="B752" s="73"/>
      <c r="C752" s="89"/>
      <c r="D752" s="89"/>
      <c r="E752" s="89"/>
      <c r="F752" s="89"/>
      <c r="G752" s="73"/>
      <c r="H752" s="73"/>
      <c r="I752" s="73"/>
      <c r="J752" s="89"/>
      <c r="K752" s="73"/>
      <c r="L752" s="89"/>
      <c r="M752" s="73"/>
    </row>
    <row r="753" spans="2:13" ht="21" customHeight="1" outlineLevel="1">
      <c r="B753" s="73"/>
      <c r="C753" s="481"/>
      <c r="D753" s="481"/>
      <c r="E753" s="481"/>
      <c r="F753" s="481"/>
      <c r="G753" s="481"/>
      <c r="H753" s="481"/>
      <c r="I753" s="481"/>
      <c r="J753" s="481"/>
      <c r="K753" s="481"/>
      <c r="L753" s="89"/>
      <c r="M753" s="73"/>
    </row>
    <row r="754" spans="2:13" ht="21" customHeight="1" outlineLevel="1">
      <c r="B754" s="73"/>
      <c r="C754" s="481"/>
      <c r="D754" s="481"/>
      <c r="E754" s="481"/>
      <c r="F754" s="481"/>
      <c r="G754" s="481"/>
      <c r="H754" s="481"/>
      <c r="I754" s="481"/>
      <c r="J754" s="481"/>
      <c r="K754" s="481"/>
      <c r="L754" s="73"/>
      <c r="M754" s="73"/>
    </row>
    <row r="755" spans="2:13" ht="21" customHeight="1" outlineLevel="1">
      <c r="B755" s="73"/>
      <c r="C755" s="481"/>
      <c r="D755" s="481"/>
      <c r="E755" s="481"/>
      <c r="F755" s="481"/>
      <c r="G755" s="481"/>
      <c r="H755" s="481"/>
      <c r="I755" s="481"/>
      <c r="J755" s="481"/>
      <c r="K755" s="481"/>
      <c r="L755" s="73"/>
      <c r="M755" s="73"/>
    </row>
    <row r="756" spans="2:13" ht="21" customHeight="1" outlineLevel="1">
      <c r="B756" s="73"/>
      <c r="C756" s="481"/>
      <c r="D756" s="481"/>
      <c r="E756" s="481"/>
      <c r="F756" s="481"/>
      <c r="G756" s="481"/>
      <c r="H756" s="481"/>
      <c r="I756" s="481"/>
      <c r="J756" s="481"/>
      <c r="K756" s="481"/>
      <c r="L756" s="73"/>
      <c r="M756" s="73"/>
    </row>
    <row r="757" spans="2:13" ht="21" customHeight="1" outlineLevel="1">
      <c r="B757" s="73"/>
      <c r="C757" s="481"/>
      <c r="D757" s="481"/>
      <c r="E757" s="481"/>
      <c r="F757" s="481"/>
      <c r="G757" s="481"/>
      <c r="H757" s="481"/>
      <c r="I757" s="481"/>
      <c r="J757" s="481"/>
      <c r="K757" s="481"/>
      <c r="L757" s="73"/>
      <c r="M757" s="73"/>
    </row>
    <row r="758" spans="2:13" ht="21" customHeight="1" outlineLevel="1">
      <c r="B758" s="73"/>
      <c r="C758" s="481"/>
      <c r="D758" s="481"/>
      <c r="E758" s="481"/>
      <c r="F758" s="481"/>
      <c r="G758" s="481"/>
      <c r="H758" s="481"/>
      <c r="I758" s="481"/>
      <c r="J758" s="481"/>
      <c r="K758" s="481"/>
      <c r="L758" s="73"/>
      <c r="M758" s="73"/>
    </row>
    <row r="759" spans="2:13" ht="21" customHeight="1" outlineLevel="1">
      <c r="B759" s="73"/>
      <c r="C759" s="481"/>
      <c r="D759" s="481"/>
      <c r="E759" s="481"/>
      <c r="F759" s="481"/>
      <c r="G759" s="481"/>
      <c r="H759" s="481"/>
      <c r="I759" s="481"/>
      <c r="J759" s="481"/>
      <c r="K759" s="481"/>
      <c r="L759" s="73"/>
      <c r="M759" s="73"/>
    </row>
    <row r="760" spans="2:13" ht="21" customHeight="1" outlineLevel="1">
      <c r="B760" s="73"/>
      <c r="C760" s="481"/>
      <c r="D760" s="481"/>
      <c r="E760" s="481"/>
      <c r="F760" s="481"/>
      <c r="G760" s="481"/>
      <c r="H760" s="481"/>
      <c r="I760" s="481"/>
      <c r="J760" s="481"/>
      <c r="K760" s="481"/>
      <c r="L760" s="73"/>
      <c r="M760" s="73"/>
    </row>
    <row r="761" spans="2:13" ht="21" customHeight="1" outlineLevel="1">
      <c r="B761" s="73"/>
      <c r="C761" s="481"/>
      <c r="D761" s="481"/>
      <c r="E761" s="481"/>
      <c r="F761" s="481"/>
      <c r="G761" s="481"/>
      <c r="H761" s="481"/>
      <c r="I761" s="481"/>
      <c r="J761" s="481"/>
      <c r="K761" s="481"/>
      <c r="L761" s="73"/>
      <c r="M761" s="73"/>
    </row>
    <row r="762" spans="2:13" ht="21" customHeight="1" outlineLevel="1">
      <c r="B762" s="73"/>
      <c r="C762" s="481"/>
      <c r="D762" s="481"/>
      <c r="E762" s="481"/>
      <c r="F762" s="481"/>
      <c r="G762" s="481"/>
      <c r="H762" s="481"/>
      <c r="I762" s="481"/>
      <c r="J762" s="481"/>
      <c r="K762" s="481"/>
      <c r="L762" s="73"/>
      <c r="M762" s="73"/>
    </row>
    <row r="763" spans="2:13" ht="21" customHeight="1" outlineLevel="1">
      <c r="B763" s="73"/>
      <c r="C763" s="481"/>
      <c r="D763" s="481"/>
      <c r="E763" s="481"/>
      <c r="F763" s="481"/>
      <c r="G763" s="481"/>
      <c r="H763" s="481"/>
      <c r="I763" s="481"/>
      <c r="J763" s="481"/>
      <c r="K763" s="481"/>
      <c r="L763" s="73"/>
      <c r="M763" s="73"/>
    </row>
    <row r="764" spans="2:13" ht="21" customHeight="1" outlineLevel="1">
      <c r="B764" s="73"/>
      <c r="C764" s="481"/>
      <c r="D764" s="481"/>
      <c r="E764" s="481"/>
      <c r="F764" s="481"/>
      <c r="G764" s="481"/>
      <c r="H764" s="481"/>
      <c r="I764" s="481"/>
      <c r="J764" s="481"/>
      <c r="K764" s="481"/>
      <c r="L764" s="73"/>
      <c r="M764" s="73"/>
    </row>
    <row r="765" spans="2:13" ht="21" customHeight="1" outlineLevel="1">
      <c r="B765" s="73"/>
      <c r="C765" s="481"/>
      <c r="D765" s="481"/>
      <c r="E765" s="481"/>
      <c r="F765" s="481"/>
      <c r="G765" s="481"/>
      <c r="H765" s="481"/>
      <c r="I765" s="481"/>
      <c r="J765" s="481"/>
      <c r="K765" s="481"/>
      <c r="L765" s="73"/>
      <c r="M765" s="73"/>
    </row>
    <row r="766" spans="2:13" ht="21" customHeight="1" outlineLevel="1">
      <c r="B766" s="73"/>
      <c r="C766" s="481"/>
      <c r="D766" s="481"/>
      <c r="E766" s="481"/>
      <c r="F766" s="481"/>
      <c r="G766" s="481"/>
      <c r="H766" s="481"/>
      <c r="I766" s="481"/>
      <c r="J766" s="481"/>
      <c r="K766" s="481"/>
      <c r="L766" s="73"/>
      <c r="M766" s="73"/>
    </row>
    <row r="767" spans="2:13" ht="21" customHeight="1" outlineLevel="1">
      <c r="B767" s="73"/>
      <c r="C767" s="481"/>
      <c r="D767" s="481"/>
      <c r="E767" s="481"/>
      <c r="F767" s="481"/>
      <c r="G767" s="481"/>
      <c r="H767" s="481"/>
      <c r="I767" s="481"/>
      <c r="J767" s="481"/>
      <c r="K767" s="481"/>
      <c r="L767" s="73"/>
      <c r="M767" s="73"/>
    </row>
    <row r="768" spans="2:13" ht="21" customHeight="1" outlineLevel="1">
      <c r="B768" s="73"/>
      <c r="C768" s="481"/>
      <c r="D768" s="481"/>
      <c r="E768" s="481"/>
      <c r="F768" s="481"/>
      <c r="G768" s="481"/>
      <c r="H768" s="481"/>
      <c r="I768" s="481"/>
      <c r="J768" s="481"/>
      <c r="K768" s="481"/>
      <c r="L768" s="73"/>
      <c r="M768" s="73"/>
    </row>
    <row r="769" spans="2:13" ht="21" customHeight="1" outlineLevel="1">
      <c r="B769" s="73"/>
      <c r="C769" s="481"/>
      <c r="D769" s="481"/>
      <c r="E769" s="481"/>
      <c r="F769" s="481"/>
      <c r="G769" s="481"/>
      <c r="H769" s="481"/>
      <c r="I769" s="481"/>
      <c r="J769" s="481"/>
      <c r="K769" s="481"/>
      <c r="L769" s="73"/>
      <c r="M769" s="73"/>
    </row>
    <row r="770" spans="2:13" ht="21" customHeight="1" outlineLevel="1">
      <c r="B770" s="73"/>
      <c r="C770" s="481"/>
      <c r="D770" s="481"/>
      <c r="E770" s="481"/>
      <c r="F770" s="481"/>
      <c r="G770" s="481"/>
      <c r="H770" s="481"/>
      <c r="I770" s="481"/>
      <c r="J770" s="481"/>
      <c r="K770" s="481"/>
      <c r="L770" s="73"/>
      <c r="M770" s="73"/>
    </row>
    <row r="771" spans="2:13" ht="21" customHeight="1" outlineLevel="1">
      <c r="B771" s="73"/>
      <c r="C771" s="134"/>
      <c r="D771" s="73"/>
      <c r="E771" s="134"/>
      <c r="F771" s="73"/>
      <c r="G771" s="73"/>
      <c r="H771" s="73"/>
      <c r="I771" s="135"/>
      <c r="J771" s="136"/>
      <c r="K771" s="137"/>
      <c r="L771" s="73"/>
      <c r="M771" s="73"/>
    </row>
    <row r="772" spans="2:13" ht="21" customHeight="1" outlineLevel="1">
      <c r="B772" s="73"/>
      <c r="C772" s="133" t="s">
        <v>511</v>
      </c>
      <c r="D772" s="73"/>
      <c r="E772" s="134"/>
      <c r="F772" s="73"/>
      <c r="G772" s="73"/>
      <c r="H772" s="73"/>
      <c r="I772" s="135"/>
      <c r="J772" s="136"/>
      <c r="K772" s="137"/>
      <c r="L772" s="73"/>
      <c r="M772" s="73"/>
    </row>
    <row r="773" spans="2:13" ht="21" customHeight="1" outlineLevel="1">
      <c r="B773" s="73"/>
      <c r="C773" s="73"/>
      <c r="D773" s="73"/>
      <c r="E773" s="83"/>
      <c r="F773" s="73"/>
      <c r="G773" s="73"/>
      <c r="H773" s="73"/>
      <c r="I773" s="73"/>
      <c r="J773" s="73"/>
      <c r="K773" s="73"/>
      <c r="L773" s="73"/>
      <c r="M773" s="73"/>
    </row>
    <row r="774" spans="2:13" ht="21" customHeight="1" outlineLevel="1">
      <c r="B774" s="73"/>
      <c r="C774" s="481"/>
      <c r="D774" s="481"/>
      <c r="E774" s="481"/>
      <c r="F774" s="481"/>
      <c r="G774" s="481"/>
      <c r="H774" s="481"/>
      <c r="I774" s="481"/>
      <c r="J774" s="481"/>
      <c r="K774" s="481"/>
      <c r="L774" s="73"/>
      <c r="M774" s="73"/>
    </row>
    <row r="775" spans="2:13" ht="21" customHeight="1" outlineLevel="1">
      <c r="B775" s="73"/>
      <c r="C775" s="481"/>
      <c r="D775" s="481"/>
      <c r="E775" s="481"/>
      <c r="F775" s="481"/>
      <c r="G775" s="481"/>
      <c r="H775" s="481"/>
      <c r="I775" s="481"/>
      <c r="J775" s="481"/>
      <c r="K775" s="481"/>
      <c r="L775" s="73"/>
      <c r="M775" s="73"/>
    </row>
    <row r="776" spans="2:13" ht="21" customHeight="1" outlineLevel="1">
      <c r="B776" s="73"/>
      <c r="C776" s="481"/>
      <c r="D776" s="481"/>
      <c r="E776" s="481"/>
      <c r="F776" s="481"/>
      <c r="G776" s="481"/>
      <c r="H776" s="481"/>
      <c r="I776" s="481"/>
      <c r="J776" s="481"/>
      <c r="K776" s="481"/>
      <c r="L776" s="73"/>
      <c r="M776" s="73"/>
    </row>
    <row r="777" spans="2:13" ht="21" customHeight="1" outlineLevel="1">
      <c r="B777" s="73"/>
      <c r="C777" s="481"/>
      <c r="D777" s="481"/>
      <c r="E777" s="481"/>
      <c r="F777" s="481"/>
      <c r="G777" s="481"/>
      <c r="H777" s="481"/>
      <c r="I777" s="481"/>
      <c r="J777" s="481"/>
      <c r="K777" s="481"/>
      <c r="L777" s="73"/>
      <c r="M777" s="73"/>
    </row>
    <row r="778" spans="2:13" ht="21" customHeight="1" outlineLevel="1">
      <c r="B778" s="73"/>
      <c r="C778" s="481"/>
      <c r="D778" s="481"/>
      <c r="E778" s="481"/>
      <c r="F778" s="481"/>
      <c r="G778" s="481"/>
      <c r="H778" s="481"/>
      <c r="I778" s="481"/>
      <c r="J778" s="481"/>
      <c r="K778" s="481"/>
      <c r="L778" s="73"/>
      <c r="M778" s="73"/>
    </row>
    <row r="779" spans="2:13" ht="21" customHeight="1" outlineLevel="1">
      <c r="B779" s="73"/>
      <c r="C779" s="481"/>
      <c r="D779" s="481"/>
      <c r="E779" s="481"/>
      <c r="F779" s="481"/>
      <c r="G779" s="481"/>
      <c r="H779" s="481"/>
      <c r="I779" s="481"/>
      <c r="J779" s="481"/>
      <c r="K779" s="481"/>
      <c r="L779" s="73"/>
      <c r="M779" s="73"/>
    </row>
    <row r="780" spans="2:13" ht="21" customHeight="1" outlineLevel="1">
      <c r="B780" s="73"/>
      <c r="C780" s="481"/>
      <c r="D780" s="481"/>
      <c r="E780" s="481"/>
      <c r="F780" s="481"/>
      <c r="G780" s="481"/>
      <c r="H780" s="481"/>
      <c r="I780" s="481"/>
      <c r="J780" s="481"/>
      <c r="K780" s="481"/>
      <c r="L780" s="73"/>
      <c r="M780" s="73"/>
    </row>
    <row r="781" spans="2:13" ht="21" customHeight="1" outlineLevel="1">
      <c r="B781" s="73"/>
      <c r="C781" s="481"/>
      <c r="D781" s="481"/>
      <c r="E781" s="481"/>
      <c r="F781" s="481"/>
      <c r="G781" s="481"/>
      <c r="H781" s="481"/>
      <c r="I781" s="481"/>
      <c r="J781" s="481"/>
      <c r="K781" s="481"/>
      <c r="L781" s="73"/>
      <c r="M781" s="73"/>
    </row>
    <row r="782" spans="2:13" ht="21" customHeight="1" outlineLevel="1">
      <c r="B782" s="73"/>
      <c r="C782" s="481"/>
      <c r="D782" s="481"/>
      <c r="E782" s="481"/>
      <c r="F782" s="481"/>
      <c r="G782" s="481"/>
      <c r="H782" s="481"/>
      <c r="I782" s="481"/>
      <c r="J782" s="481"/>
      <c r="K782" s="481"/>
      <c r="L782" s="73"/>
      <c r="M782" s="73"/>
    </row>
    <row r="783" spans="2:13" ht="21" customHeight="1" outlineLevel="1">
      <c r="B783" s="73"/>
      <c r="C783" s="481"/>
      <c r="D783" s="481"/>
      <c r="E783" s="481"/>
      <c r="F783" s="481"/>
      <c r="G783" s="481"/>
      <c r="H783" s="481"/>
      <c r="I783" s="481"/>
      <c r="J783" s="481"/>
      <c r="K783" s="481"/>
      <c r="L783" s="73"/>
      <c r="M783" s="73"/>
    </row>
    <row r="784" spans="2:13" ht="21" customHeight="1" outlineLevel="1">
      <c r="B784" s="73"/>
      <c r="C784" s="481"/>
      <c r="D784" s="481"/>
      <c r="E784" s="481"/>
      <c r="F784" s="481"/>
      <c r="G784" s="481"/>
      <c r="H784" s="481"/>
      <c r="I784" s="481"/>
      <c r="J784" s="481"/>
      <c r="K784" s="481"/>
      <c r="L784" s="73"/>
      <c r="M784" s="73"/>
    </row>
    <row r="785" spans="2:13" ht="21" customHeight="1" outlineLevel="1">
      <c r="B785" s="73"/>
      <c r="C785" s="481"/>
      <c r="D785" s="481"/>
      <c r="E785" s="481"/>
      <c r="F785" s="481"/>
      <c r="G785" s="481"/>
      <c r="H785" s="481"/>
      <c r="I785" s="481"/>
      <c r="J785" s="481"/>
      <c r="K785" s="481"/>
      <c r="L785" s="73"/>
      <c r="M785" s="73"/>
    </row>
    <row r="786" spans="2:13" ht="21" customHeight="1" outlineLevel="1">
      <c r="B786" s="73"/>
      <c r="C786" s="481"/>
      <c r="D786" s="481"/>
      <c r="E786" s="481"/>
      <c r="F786" s="481"/>
      <c r="G786" s="481"/>
      <c r="H786" s="481"/>
      <c r="I786" s="481"/>
      <c r="J786" s="481"/>
      <c r="K786" s="481"/>
      <c r="L786" s="73"/>
      <c r="M786" s="73"/>
    </row>
    <row r="787" spans="2:13" ht="21" customHeight="1" outlineLevel="1">
      <c r="B787" s="73"/>
      <c r="C787" s="481"/>
      <c r="D787" s="481"/>
      <c r="E787" s="481"/>
      <c r="F787" s="481"/>
      <c r="G787" s="481"/>
      <c r="H787" s="481"/>
      <c r="I787" s="481"/>
      <c r="J787" s="481"/>
      <c r="K787" s="481"/>
      <c r="L787" s="73"/>
      <c r="M787" s="73"/>
    </row>
    <row r="788" spans="2:13" ht="21" customHeight="1" outlineLevel="1">
      <c r="B788" s="73"/>
      <c r="C788" s="481"/>
      <c r="D788" s="481"/>
      <c r="E788" s="481"/>
      <c r="F788" s="481"/>
      <c r="G788" s="481"/>
      <c r="H788" s="481"/>
      <c r="I788" s="481"/>
      <c r="J788" s="481"/>
      <c r="K788" s="481"/>
      <c r="L788" s="73"/>
      <c r="M788" s="73"/>
    </row>
    <row r="789" spans="2:13" ht="21" customHeight="1" outlineLevel="1">
      <c r="B789" s="73"/>
      <c r="C789" s="481"/>
      <c r="D789" s="481"/>
      <c r="E789" s="481"/>
      <c r="F789" s="481"/>
      <c r="G789" s="481"/>
      <c r="H789" s="481"/>
      <c r="I789" s="481"/>
      <c r="J789" s="481"/>
      <c r="K789" s="481"/>
      <c r="L789" s="73"/>
      <c r="M789" s="73"/>
    </row>
    <row r="790" spans="2:13" ht="21" customHeight="1" outlineLevel="1">
      <c r="B790" s="73"/>
      <c r="C790" s="481"/>
      <c r="D790" s="481"/>
      <c r="E790" s="481"/>
      <c r="F790" s="481"/>
      <c r="G790" s="481"/>
      <c r="H790" s="481"/>
      <c r="I790" s="481"/>
      <c r="J790" s="481"/>
      <c r="K790" s="481"/>
      <c r="L790" s="73"/>
      <c r="M790" s="73"/>
    </row>
    <row r="791" spans="2:13" ht="21" customHeight="1" outlineLevel="1">
      <c r="B791" s="73"/>
      <c r="C791" s="481"/>
      <c r="D791" s="481"/>
      <c r="E791" s="481"/>
      <c r="F791" s="481"/>
      <c r="G791" s="481"/>
      <c r="H791" s="481"/>
      <c r="I791" s="481"/>
      <c r="J791" s="481"/>
      <c r="K791" s="481"/>
      <c r="L791" s="73"/>
      <c r="M791" s="73"/>
    </row>
    <row r="792" spans="2:13" ht="21" customHeight="1" outlineLevel="1">
      <c r="B792" s="73"/>
      <c r="C792" s="134"/>
      <c r="D792" s="73"/>
      <c r="E792" s="134"/>
      <c r="F792" s="73"/>
      <c r="G792" s="73"/>
      <c r="H792" s="73"/>
      <c r="I792" s="135"/>
      <c r="J792" s="136"/>
      <c r="K792" s="137"/>
      <c r="L792" s="73"/>
      <c r="M792" s="73"/>
    </row>
    <row r="793" spans="2:13" ht="20.25" customHeight="1">
      <c r="B793" s="73"/>
      <c r="C793" s="134"/>
      <c r="D793" s="73"/>
      <c r="E793" s="134"/>
      <c r="F793" s="73"/>
      <c r="G793" s="73"/>
      <c r="H793" s="73"/>
      <c r="I793" s="135"/>
      <c r="J793" s="136"/>
      <c r="K793" s="137"/>
      <c r="L793" s="73"/>
      <c r="M793" s="73"/>
    </row>
    <row r="794" spans="2:13" ht="24" customHeight="1">
      <c r="B794" s="73"/>
      <c r="C794" s="84" t="s">
        <v>187</v>
      </c>
      <c r="D794" s="81"/>
      <c r="E794" s="151" t="s">
        <v>188</v>
      </c>
      <c r="F794" s="73"/>
      <c r="G794" s="85" t="s">
        <v>497</v>
      </c>
      <c r="H794" s="73"/>
      <c r="J794" s="73"/>
      <c r="K794" s="73"/>
      <c r="L794" s="73"/>
      <c r="M794" s="73"/>
    </row>
    <row r="795" spans="2:13" ht="21" customHeight="1" outlineLevel="1">
      <c r="B795" s="73"/>
      <c r="C795" s="83"/>
      <c r="D795" s="73"/>
      <c r="E795" s="83"/>
      <c r="F795" s="73"/>
      <c r="G795" s="73"/>
      <c r="H795" s="73"/>
      <c r="I795" s="73"/>
      <c r="J795" s="73"/>
      <c r="K795" s="73"/>
      <c r="L795" s="73"/>
      <c r="M795" s="73"/>
    </row>
    <row r="796" spans="2:13" ht="21.75" customHeight="1" outlineLevel="1">
      <c r="B796" s="73"/>
      <c r="C796" s="86" t="s">
        <v>431</v>
      </c>
      <c r="D796" s="73"/>
      <c r="E796" s="87"/>
      <c r="F796" s="73"/>
      <c r="G796" s="73"/>
      <c r="H796" s="73"/>
      <c r="I796" s="73"/>
      <c r="J796" s="73"/>
      <c r="K796" s="73"/>
      <c r="L796" s="73"/>
      <c r="M796" s="73"/>
    </row>
    <row r="797" spans="2:13" ht="21" customHeight="1" outlineLevel="1">
      <c r="B797" s="73"/>
      <c r="C797" s="88"/>
      <c r="D797" s="73"/>
      <c r="E797" s="87"/>
      <c r="F797" s="73"/>
      <c r="G797" s="73"/>
      <c r="H797" s="73"/>
      <c r="I797" s="73"/>
      <c r="J797" s="73"/>
      <c r="K797" s="73"/>
      <c r="L797" s="73"/>
      <c r="M797" s="73"/>
    </row>
    <row r="798" spans="2:13" ht="21" customHeight="1" outlineLevel="1">
      <c r="B798" s="73"/>
      <c r="C798" s="89"/>
      <c r="D798" s="73"/>
      <c r="E798" s="89"/>
      <c r="F798" s="73"/>
      <c r="G798" s="73"/>
      <c r="H798" s="73"/>
      <c r="I798" s="73"/>
      <c r="J798" s="73"/>
      <c r="K798" s="73"/>
      <c r="L798" s="73"/>
      <c r="M798" s="73"/>
    </row>
    <row r="799" spans="2:13" outlineLevel="1">
      <c r="B799" s="73"/>
      <c r="C799" s="90" t="s">
        <v>36</v>
      </c>
      <c r="D799" s="89"/>
      <c r="E799" s="90" t="s">
        <v>432</v>
      </c>
      <c r="F799" s="89"/>
      <c r="G799" s="91" t="s">
        <v>433</v>
      </c>
      <c r="H799" s="73"/>
      <c r="I799" s="90" t="s">
        <v>434</v>
      </c>
      <c r="J799" s="73"/>
      <c r="K799" s="73"/>
      <c r="L799" s="89"/>
      <c r="M799" s="73"/>
    </row>
    <row r="800" spans="2:13" ht="36.75" customHeight="1" outlineLevel="1">
      <c r="B800" s="73"/>
      <c r="C800" s="92" t="s">
        <v>607</v>
      </c>
      <c r="D800" s="73"/>
      <c r="E800" s="93" t="s">
        <v>624</v>
      </c>
      <c r="F800" s="73"/>
      <c r="G800" s="94"/>
      <c r="H800" s="73"/>
      <c r="I800" s="92" t="s">
        <v>542</v>
      </c>
      <c r="J800" s="73"/>
      <c r="K800" s="73"/>
      <c r="L800" s="73"/>
      <c r="M800" s="73"/>
    </row>
    <row r="801" spans="2:13" ht="21" customHeight="1" outlineLevel="1">
      <c r="B801" s="73"/>
      <c r="C801" s="89"/>
      <c r="D801" s="73"/>
      <c r="E801" s="73"/>
      <c r="F801" s="73"/>
      <c r="G801" s="73"/>
      <c r="H801" s="73"/>
      <c r="I801" s="73"/>
      <c r="J801" s="73"/>
      <c r="K801" s="73"/>
      <c r="L801" s="73"/>
      <c r="M801" s="73"/>
    </row>
    <row r="802" spans="2:13" ht="36" outlineLevel="1">
      <c r="B802" s="73"/>
      <c r="C802" s="95" t="s">
        <v>439</v>
      </c>
      <c r="D802" s="89"/>
      <c r="E802" s="95" t="s">
        <v>440</v>
      </c>
      <c r="F802" s="89"/>
      <c r="G802" s="95" t="s">
        <v>441</v>
      </c>
      <c r="H802" s="73"/>
      <c r="I802" s="95" t="s">
        <v>442</v>
      </c>
      <c r="J802" s="89"/>
      <c r="K802" s="73"/>
      <c r="L802" s="73"/>
      <c r="M802" s="73"/>
    </row>
    <row r="803" spans="2:13" ht="36.75" customHeight="1" outlineLevel="1">
      <c r="B803" s="73"/>
      <c r="C803" s="94"/>
      <c r="D803" s="89"/>
      <c r="E803" s="94"/>
      <c r="F803" s="89"/>
      <c r="G803" s="94"/>
      <c r="H803" s="73"/>
      <c r="I803" s="150"/>
      <c r="J803" s="89"/>
      <c r="K803" s="73"/>
      <c r="L803" s="73"/>
      <c r="M803" s="73"/>
    </row>
    <row r="804" spans="2:13" ht="21" customHeight="1" outlineLevel="1">
      <c r="B804" s="73"/>
      <c r="C804" s="89"/>
      <c r="D804" s="89"/>
      <c r="E804" s="89"/>
      <c r="F804" s="89"/>
      <c r="G804" s="73"/>
      <c r="H804" s="73"/>
      <c r="I804" s="73"/>
      <c r="J804" s="89"/>
      <c r="K804" s="73"/>
      <c r="L804" s="73"/>
      <c r="M804" s="73"/>
    </row>
    <row r="805" spans="2:13" ht="21.75" customHeight="1" outlineLevel="1">
      <c r="B805" s="73"/>
      <c r="C805" s="86" t="s">
        <v>445</v>
      </c>
      <c r="D805" s="73"/>
      <c r="E805" s="98"/>
      <c r="F805" s="99"/>
      <c r="G805" s="99"/>
      <c r="H805" s="99"/>
      <c r="I805" s="99"/>
      <c r="J805" s="99"/>
      <c r="K805" s="99"/>
      <c r="L805" s="73"/>
      <c r="M805" s="73"/>
    </row>
    <row r="806" spans="2:13" ht="21" customHeight="1" outlineLevel="1">
      <c r="B806" s="73"/>
      <c r="C806" s="73"/>
      <c r="D806" s="73"/>
      <c r="E806" s="100"/>
      <c r="F806" s="101"/>
      <c r="G806" s="100"/>
      <c r="H806" s="101"/>
      <c r="I806" s="100"/>
      <c r="J806" s="102"/>
      <c r="K806" s="100"/>
      <c r="L806" s="73"/>
      <c r="M806" s="73"/>
    </row>
    <row r="807" spans="2:13" ht="21" customHeight="1" outlineLevel="1">
      <c r="B807" s="73"/>
      <c r="C807" s="73"/>
      <c r="D807" s="73"/>
      <c r="E807" s="100">
        <v>2024</v>
      </c>
      <c r="F807" s="101"/>
      <c r="G807" s="100">
        <v>2025</v>
      </c>
      <c r="H807" s="101"/>
      <c r="I807" s="100">
        <v>2026</v>
      </c>
      <c r="J807" s="102"/>
      <c r="K807" s="100" t="s">
        <v>446</v>
      </c>
      <c r="L807" s="73"/>
      <c r="M807" s="73"/>
    </row>
    <row r="808" spans="2:13" outlineLevel="1">
      <c r="B808" s="73"/>
      <c r="C808" s="95" t="s">
        <v>447</v>
      </c>
      <c r="D808" s="103"/>
      <c r="E808" s="104">
        <f>E809+E810</f>
        <v>0</v>
      </c>
      <c r="F808" s="103"/>
      <c r="G808" s="104">
        <f>G809+G810</f>
        <v>0</v>
      </c>
      <c r="H808" s="73"/>
      <c r="I808" s="104">
        <f>I809+I810</f>
        <v>0</v>
      </c>
      <c r="J808" s="103"/>
      <c r="K808" s="104">
        <f>K809+K810</f>
        <v>0</v>
      </c>
      <c r="L808" s="103"/>
      <c r="M808" s="73"/>
    </row>
    <row r="809" spans="2:13" ht="21" customHeight="1" outlineLevel="1">
      <c r="B809" s="73"/>
      <c r="C809" s="90" t="s">
        <v>448</v>
      </c>
      <c r="D809" s="103"/>
      <c r="E809" s="105">
        <v>0</v>
      </c>
      <c r="F809" s="106"/>
      <c r="G809" s="105">
        <v>0</v>
      </c>
      <c r="H809" s="73"/>
      <c r="I809" s="105">
        <v>0</v>
      </c>
      <c r="J809" s="103"/>
      <c r="K809" s="107">
        <f>E809+G809+I809</f>
        <v>0</v>
      </c>
      <c r="L809" s="103"/>
      <c r="M809" s="73"/>
    </row>
    <row r="810" spans="2:13" ht="21.75" customHeight="1" outlineLevel="1">
      <c r="B810" s="73"/>
      <c r="C810" s="90" t="s">
        <v>449</v>
      </c>
      <c r="D810" s="103"/>
      <c r="E810" s="105">
        <v>0</v>
      </c>
      <c r="F810" s="106"/>
      <c r="G810" s="105">
        <v>0</v>
      </c>
      <c r="H810" s="73"/>
      <c r="I810" s="105">
        <v>0</v>
      </c>
      <c r="J810" s="103"/>
      <c r="K810" s="107">
        <f>E810+G810+I810</f>
        <v>0</v>
      </c>
      <c r="L810" s="103"/>
      <c r="M810" s="73"/>
    </row>
    <row r="811" spans="2:13" outlineLevel="1">
      <c r="B811" s="73"/>
      <c r="C811" s="95" t="s">
        <v>450</v>
      </c>
      <c r="D811" s="103"/>
      <c r="E811" s="104">
        <f>E812+E813</f>
        <v>0</v>
      </c>
      <c r="F811" s="103"/>
      <c r="G811" s="104">
        <f>G812+G813</f>
        <v>0</v>
      </c>
      <c r="H811" s="73"/>
      <c r="I811" s="104">
        <f>I812+I813</f>
        <v>0</v>
      </c>
      <c r="J811" s="103"/>
      <c r="K811" s="104">
        <f>K812+K813</f>
        <v>0</v>
      </c>
      <c r="L811" s="103"/>
      <c r="M811" s="73"/>
    </row>
    <row r="812" spans="2:13" ht="21" customHeight="1" outlineLevel="1">
      <c r="B812" s="73"/>
      <c r="C812" s="90" t="s">
        <v>451</v>
      </c>
      <c r="D812" s="103"/>
      <c r="E812" s="105">
        <v>0</v>
      </c>
      <c r="F812" s="106"/>
      <c r="G812" s="105">
        <v>0</v>
      </c>
      <c r="H812" s="73"/>
      <c r="I812" s="105">
        <v>0</v>
      </c>
      <c r="J812" s="103"/>
      <c r="K812" s="107">
        <f>E812+G812+I812</f>
        <v>0</v>
      </c>
      <c r="L812" s="103"/>
      <c r="M812" s="73"/>
    </row>
    <row r="813" spans="2:13" ht="21" customHeight="1" outlineLevel="1">
      <c r="B813" s="73"/>
      <c r="C813" s="90" t="s">
        <v>452</v>
      </c>
      <c r="D813" s="103"/>
      <c r="E813" s="105">
        <v>0</v>
      </c>
      <c r="F813" s="106"/>
      <c r="G813" s="105">
        <v>0</v>
      </c>
      <c r="H813" s="73"/>
      <c r="I813" s="105">
        <v>0</v>
      </c>
      <c r="J813" s="103"/>
      <c r="K813" s="107">
        <f>E813+G813+I813</f>
        <v>0</v>
      </c>
      <c r="L813" s="103"/>
      <c r="M813" s="73"/>
    </row>
    <row r="814" spans="2:13" ht="21" customHeight="1" outlineLevel="1">
      <c r="B814" s="73"/>
      <c r="C814" s="95" t="s">
        <v>453</v>
      </c>
      <c r="D814" s="103"/>
      <c r="E814" s="104">
        <f>E815+E816</f>
        <v>0</v>
      </c>
      <c r="F814" s="103"/>
      <c r="G814" s="104">
        <f>G815+G816</f>
        <v>0</v>
      </c>
      <c r="H814" s="73"/>
      <c r="I814" s="104">
        <f>I815+I816</f>
        <v>0</v>
      </c>
      <c r="J814" s="103"/>
      <c r="K814" s="104">
        <f>K815+K816</f>
        <v>0</v>
      </c>
      <c r="L814" s="103"/>
      <c r="M814" s="73"/>
    </row>
    <row r="815" spans="2:13" ht="21" customHeight="1" outlineLevel="1">
      <c r="B815" s="73"/>
      <c r="C815" s="90" t="s">
        <v>454</v>
      </c>
      <c r="D815" s="103"/>
      <c r="E815" s="105">
        <v>0</v>
      </c>
      <c r="F815" s="106"/>
      <c r="G815" s="105">
        <v>0</v>
      </c>
      <c r="H815" s="73"/>
      <c r="I815" s="105">
        <v>0</v>
      </c>
      <c r="J815" s="103"/>
      <c r="K815" s="107">
        <f>E815+G815+I815</f>
        <v>0</v>
      </c>
      <c r="L815" s="103"/>
      <c r="M815" s="73"/>
    </row>
    <row r="816" spans="2:13" ht="21" customHeight="1" outlineLevel="1">
      <c r="B816" s="73"/>
      <c r="C816" s="90" t="s">
        <v>455</v>
      </c>
      <c r="D816" s="103"/>
      <c r="E816" s="105">
        <v>0</v>
      </c>
      <c r="F816" s="106"/>
      <c r="G816" s="105">
        <v>0</v>
      </c>
      <c r="H816" s="73"/>
      <c r="I816" s="105">
        <v>0</v>
      </c>
      <c r="J816" s="103"/>
      <c r="K816" s="107">
        <f>E816+G816+I816</f>
        <v>0</v>
      </c>
      <c r="L816" s="103"/>
      <c r="M816" s="73"/>
    </row>
    <row r="817" spans="2:13" ht="21" customHeight="1" outlineLevel="1">
      <c r="B817" s="73"/>
      <c r="C817" s="95" t="s">
        <v>456</v>
      </c>
      <c r="D817" s="103"/>
      <c r="E817" s="104">
        <f>E818+E819</f>
        <v>0</v>
      </c>
      <c r="F817" s="103"/>
      <c r="G817" s="104">
        <f>G818+G819</f>
        <v>0</v>
      </c>
      <c r="H817" s="73"/>
      <c r="I817" s="104">
        <f>I818+I819</f>
        <v>0</v>
      </c>
      <c r="J817" s="103"/>
      <c r="K817" s="104">
        <f>K818+K819</f>
        <v>0</v>
      </c>
      <c r="L817" s="103"/>
      <c r="M817" s="73"/>
    </row>
    <row r="818" spans="2:13" ht="21" customHeight="1" outlineLevel="1">
      <c r="B818" s="73"/>
      <c r="C818" s="90" t="s">
        <v>457</v>
      </c>
      <c r="D818" s="103"/>
      <c r="E818" s="105">
        <v>0</v>
      </c>
      <c r="F818" s="106"/>
      <c r="G818" s="105">
        <v>0</v>
      </c>
      <c r="H818" s="73"/>
      <c r="I818" s="105">
        <v>0</v>
      </c>
      <c r="J818" s="103"/>
      <c r="K818" s="107">
        <f>E818+G818+I818</f>
        <v>0</v>
      </c>
      <c r="L818" s="103"/>
      <c r="M818" s="73"/>
    </row>
    <row r="819" spans="2:13" ht="21" customHeight="1" outlineLevel="1">
      <c r="B819" s="73"/>
      <c r="C819" s="90" t="s">
        <v>458</v>
      </c>
      <c r="D819" s="103"/>
      <c r="E819" s="105">
        <v>0</v>
      </c>
      <c r="F819" s="106"/>
      <c r="G819" s="105">
        <v>0</v>
      </c>
      <c r="H819" s="73"/>
      <c r="I819" s="105">
        <v>0</v>
      </c>
      <c r="J819" s="103"/>
      <c r="K819" s="107">
        <f>E819+G819+I819</f>
        <v>0</v>
      </c>
      <c r="L819" s="103"/>
      <c r="M819" s="73"/>
    </row>
    <row r="820" spans="2:13" ht="21" customHeight="1" outlineLevel="1">
      <c r="B820" s="73"/>
      <c r="C820" s="90" t="s">
        <v>459</v>
      </c>
      <c r="D820" s="103"/>
      <c r="E820" s="108">
        <f>E808+E811+E814+E817</f>
        <v>0</v>
      </c>
      <c r="F820" s="103"/>
      <c r="G820" s="108">
        <f>G808+G811+G814+G817</f>
        <v>0</v>
      </c>
      <c r="H820" s="73"/>
      <c r="I820" s="108">
        <f>I808+I811+I814+I817</f>
        <v>0</v>
      </c>
      <c r="J820" s="103"/>
      <c r="K820" s="108">
        <f>E820+G820+I820</f>
        <v>0</v>
      </c>
      <c r="L820" s="103"/>
      <c r="M820" s="73"/>
    </row>
    <row r="821" spans="2:13" ht="21" customHeight="1" outlineLevel="1">
      <c r="B821" s="73"/>
      <c r="C821" s="109"/>
      <c r="D821" s="103"/>
      <c r="E821" s="109"/>
      <c r="F821" s="109"/>
      <c r="G821" s="109"/>
      <c r="H821" s="109"/>
      <c r="I821" s="109"/>
      <c r="J821" s="109"/>
      <c r="K821" s="109"/>
      <c r="L821" s="103"/>
      <c r="M821" s="73"/>
    </row>
    <row r="822" spans="2:13" ht="21" customHeight="1" outlineLevel="1">
      <c r="B822" s="73"/>
      <c r="C822" s="103"/>
      <c r="D822" s="89"/>
      <c r="E822" s="103"/>
      <c r="F822" s="89"/>
      <c r="G822" s="73"/>
      <c r="H822" s="73"/>
      <c r="I822" s="73"/>
      <c r="J822" s="89"/>
      <c r="K822" s="73"/>
      <c r="L822" s="89"/>
      <c r="M822" s="73"/>
    </row>
    <row r="823" spans="2:13" ht="21" customHeight="1" outlineLevel="1">
      <c r="B823" s="73"/>
      <c r="C823" s="86" t="s">
        <v>460</v>
      </c>
      <c r="D823" s="73"/>
      <c r="E823" s="99"/>
      <c r="F823" s="99"/>
      <c r="G823" s="99"/>
      <c r="H823" s="99"/>
      <c r="I823" s="99"/>
      <c r="J823" s="99"/>
      <c r="K823" s="99"/>
      <c r="L823" s="89"/>
      <c r="M823" s="73"/>
    </row>
    <row r="824" spans="2:13" ht="21" customHeight="1" outlineLevel="1">
      <c r="B824" s="73"/>
      <c r="C824" s="73"/>
      <c r="D824" s="73"/>
      <c r="E824" s="100"/>
      <c r="F824" s="101"/>
      <c r="G824" s="100"/>
      <c r="H824" s="101"/>
      <c r="I824" s="100"/>
      <c r="J824" s="102"/>
      <c r="K824" s="100"/>
      <c r="L824" s="89"/>
      <c r="M824" s="73"/>
    </row>
    <row r="825" spans="2:13" ht="21" customHeight="1" outlineLevel="1">
      <c r="B825" s="73"/>
      <c r="C825" s="73"/>
      <c r="D825" s="73"/>
      <c r="E825" s="100">
        <v>2024</v>
      </c>
      <c r="F825" s="101"/>
      <c r="G825" s="100">
        <v>2025</v>
      </c>
      <c r="H825" s="101"/>
      <c r="I825" s="100">
        <v>2026</v>
      </c>
      <c r="J825" s="102"/>
      <c r="K825" s="100" t="s">
        <v>407</v>
      </c>
      <c r="L825" s="89"/>
      <c r="M825" s="73"/>
    </row>
    <row r="826" spans="2:13" ht="21" customHeight="1" outlineLevel="1">
      <c r="B826" s="73"/>
      <c r="C826" s="95" t="s">
        <v>461</v>
      </c>
      <c r="D826" s="103"/>
      <c r="E826" s="110">
        <v>0</v>
      </c>
      <c r="F826" s="111"/>
      <c r="G826" s="110">
        <v>0</v>
      </c>
      <c r="H826" s="112"/>
      <c r="I826" s="110">
        <v>0</v>
      </c>
      <c r="J826" s="111"/>
      <c r="K826" s="113">
        <f t="shared" ref="K826:K844" si="12">E826+G826+I826</f>
        <v>0</v>
      </c>
      <c r="L826" s="89"/>
      <c r="M826" s="73"/>
    </row>
    <row r="827" spans="2:13" ht="21" customHeight="1" outlineLevel="1">
      <c r="B827" s="73"/>
      <c r="C827" s="90" t="s">
        <v>462</v>
      </c>
      <c r="D827" s="103"/>
      <c r="E827" s="110">
        <v>0</v>
      </c>
      <c r="F827" s="114"/>
      <c r="G827" s="110">
        <v>0</v>
      </c>
      <c r="H827" s="112"/>
      <c r="I827" s="110">
        <v>0</v>
      </c>
      <c r="J827" s="111"/>
      <c r="K827" s="113">
        <f t="shared" si="12"/>
        <v>0</v>
      </c>
      <c r="L827" s="89"/>
      <c r="M827" s="73"/>
    </row>
    <row r="828" spans="2:13" ht="21" customHeight="1" outlineLevel="1">
      <c r="B828" s="73"/>
      <c r="C828" s="90" t="s">
        <v>463</v>
      </c>
      <c r="D828" s="103"/>
      <c r="E828" s="110">
        <v>0</v>
      </c>
      <c r="F828" s="111"/>
      <c r="G828" s="110">
        <v>0</v>
      </c>
      <c r="H828" s="112"/>
      <c r="I828" s="110">
        <v>0</v>
      </c>
      <c r="J828" s="111"/>
      <c r="K828" s="113">
        <f t="shared" si="12"/>
        <v>0</v>
      </c>
      <c r="L828" s="89"/>
      <c r="M828" s="73"/>
    </row>
    <row r="829" spans="2:13" ht="21.75" customHeight="1" outlineLevel="1">
      <c r="B829" s="73"/>
      <c r="C829" s="90" t="s">
        <v>464</v>
      </c>
      <c r="D829" s="103"/>
      <c r="E829" s="110">
        <v>0</v>
      </c>
      <c r="F829" s="114"/>
      <c r="G829" s="110">
        <v>0</v>
      </c>
      <c r="H829" s="112"/>
      <c r="I829" s="110">
        <v>0</v>
      </c>
      <c r="J829" s="111"/>
      <c r="K829" s="113">
        <f t="shared" si="12"/>
        <v>0</v>
      </c>
      <c r="L829" s="73"/>
      <c r="M829" s="73"/>
    </row>
    <row r="830" spans="2:13" ht="21.75" customHeight="1" outlineLevel="1">
      <c r="B830" s="73"/>
      <c r="C830" s="90" t="s">
        <v>465</v>
      </c>
      <c r="D830" s="103"/>
      <c r="E830" s="110">
        <v>0</v>
      </c>
      <c r="F830" s="114"/>
      <c r="G830" s="110">
        <v>0</v>
      </c>
      <c r="H830" s="112"/>
      <c r="I830" s="110">
        <v>0</v>
      </c>
      <c r="J830" s="111"/>
      <c r="K830" s="113">
        <f t="shared" si="12"/>
        <v>0</v>
      </c>
      <c r="L830" s="73"/>
      <c r="M830" s="73"/>
    </row>
    <row r="831" spans="2:13" ht="21" customHeight="1" outlineLevel="1">
      <c r="B831" s="73"/>
      <c r="C831" s="90" t="s">
        <v>466</v>
      </c>
      <c r="D831" s="103"/>
      <c r="E831" s="110">
        <v>0</v>
      </c>
      <c r="F831" s="111"/>
      <c r="G831" s="110">
        <v>0</v>
      </c>
      <c r="H831" s="112"/>
      <c r="I831" s="110">
        <v>0</v>
      </c>
      <c r="J831" s="111"/>
      <c r="K831" s="113">
        <f t="shared" si="12"/>
        <v>0</v>
      </c>
      <c r="L831" s="73"/>
      <c r="M831" s="73"/>
    </row>
    <row r="832" spans="2:13" ht="21.75" customHeight="1" outlineLevel="1">
      <c r="B832" s="73"/>
      <c r="C832" s="90" t="s">
        <v>467</v>
      </c>
      <c r="D832" s="103"/>
      <c r="E832" s="110">
        <v>0</v>
      </c>
      <c r="F832" s="114"/>
      <c r="G832" s="110">
        <v>0</v>
      </c>
      <c r="H832" s="112"/>
      <c r="I832" s="110">
        <v>0</v>
      </c>
      <c r="J832" s="111"/>
      <c r="K832" s="113">
        <f t="shared" si="12"/>
        <v>0</v>
      </c>
      <c r="L832" s="73"/>
      <c r="M832" s="73"/>
    </row>
    <row r="833" spans="2:13" ht="21.75" customHeight="1" outlineLevel="1">
      <c r="B833" s="73"/>
      <c r="C833" s="90" t="s">
        <v>468</v>
      </c>
      <c r="D833" s="103"/>
      <c r="E833" s="110">
        <v>0</v>
      </c>
      <c r="F833" s="114"/>
      <c r="G833" s="110">
        <v>0</v>
      </c>
      <c r="H833" s="112"/>
      <c r="I833" s="110">
        <v>0</v>
      </c>
      <c r="J833" s="111"/>
      <c r="K833" s="113">
        <f t="shared" si="12"/>
        <v>0</v>
      </c>
      <c r="L833" s="73"/>
      <c r="M833" s="73"/>
    </row>
    <row r="834" spans="2:13" ht="21.75" customHeight="1" outlineLevel="1">
      <c r="B834" s="73"/>
      <c r="C834" s="90" t="s">
        <v>469</v>
      </c>
      <c r="D834" s="103"/>
      <c r="E834" s="110">
        <v>0</v>
      </c>
      <c r="F834" s="114"/>
      <c r="G834" s="110">
        <v>0</v>
      </c>
      <c r="H834" s="112"/>
      <c r="I834" s="110">
        <v>0</v>
      </c>
      <c r="J834" s="111"/>
      <c r="K834" s="113">
        <f t="shared" si="12"/>
        <v>0</v>
      </c>
      <c r="L834" s="73"/>
      <c r="M834" s="73"/>
    </row>
    <row r="835" spans="2:13" ht="21" customHeight="1" outlineLevel="1">
      <c r="B835" s="73"/>
      <c r="C835" s="115" t="s">
        <v>470</v>
      </c>
      <c r="D835" s="103"/>
      <c r="E835" s="110">
        <v>0</v>
      </c>
      <c r="F835" s="114"/>
      <c r="G835" s="110">
        <v>0</v>
      </c>
      <c r="H835" s="112"/>
      <c r="I835" s="110">
        <v>0</v>
      </c>
      <c r="J835" s="111"/>
      <c r="K835" s="113">
        <f t="shared" si="12"/>
        <v>0</v>
      </c>
      <c r="L835" s="116"/>
      <c r="M835" s="73"/>
    </row>
    <row r="836" spans="2:13" ht="21" customHeight="1" outlineLevel="1">
      <c r="B836" s="73"/>
      <c r="C836" s="115" t="s">
        <v>471</v>
      </c>
      <c r="D836" s="103"/>
      <c r="E836" s="110">
        <v>0</v>
      </c>
      <c r="F836" s="114"/>
      <c r="G836" s="110">
        <v>0</v>
      </c>
      <c r="H836" s="112"/>
      <c r="I836" s="110">
        <v>0</v>
      </c>
      <c r="J836" s="111"/>
      <c r="K836" s="113">
        <f t="shared" si="12"/>
        <v>0</v>
      </c>
      <c r="L836" s="116"/>
      <c r="M836" s="73"/>
    </row>
    <row r="837" spans="2:13" ht="21" customHeight="1" outlineLevel="1">
      <c r="B837" s="73"/>
      <c r="C837" s="115" t="s">
        <v>472</v>
      </c>
      <c r="D837" s="103"/>
      <c r="E837" s="110">
        <v>0</v>
      </c>
      <c r="F837" s="114"/>
      <c r="G837" s="110">
        <v>0</v>
      </c>
      <c r="H837" s="112"/>
      <c r="I837" s="110">
        <v>0</v>
      </c>
      <c r="J837" s="111"/>
      <c r="K837" s="113">
        <f t="shared" si="12"/>
        <v>0</v>
      </c>
      <c r="L837" s="116"/>
      <c r="M837" s="73"/>
    </row>
    <row r="838" spans="2:13" ht="21" customHeight="1" outlineLevel="1">
      <c r="B838" s="73"/>
      <c r="C838" s="115" t="s">
        <v>473</v>
      </c>
      <c r="D838" s="103"/>
      <c r="E838" s="110">
        <v>0</v>
      </c>
      <c r="F838" s="114"/>
      <c r="G838" s="110">
        <v>0</v>
      </c>
      <c r="H838" s="112"/>
      <c r="I838" s="110">
        <v>0</v>
      </c>
      <c r="J838" s="111"/>
      <c r="K838" s="113">
        <f t="shared" si="12"/>
        <v>0</v>
      </c>
      <c r="L838" s="116"/>
      <c r="M838" s="73"/>
    </row>
    <row r="839" spans="2:13" ht="21" customHeight="1" outlineLevel="1">
      <c r="B839" s="73"/>
      <c r="C839" s="115" t="s">
        <v>474</v>
      </c>
      <c r="D839" s="103"/>
      <c r="E839" s="110">
        <v>0</v>
      </c>
      <c r="F839" s="114"/>
      <c r="G839" s="110">
        <v>0</v>
      </c>
      <c r="H839" s="112"/>
      <c r="I839" s="110">
        <v>0</v>
      </c>
      <c r="J839" s="111"/>
      <c r="K839" s="113">
        <f t="shared" si="12"/>
        <v>0</v>
      </c>
      <c r="L839" s="116"/>
      <c r="M839" s="73"/>
    </row>
    <row r="840" spans="2:13" ht="21" customHeight="1" outlineLevel="1">
      <c r="B840" s="73"/>
      <c r="C840" s="115" t="s">
        <v>475</v>
      </c>
      <c r="D840" s="103"/>
      <c r="E840" s="110">
        <v>0</v>
      </c>
      <c r="F840" s="114"/>
      <c r="G840" s="110">
        <v>0</v>
      </c>
      <c r="H840" s="112"/>
      <c r="I840" s="110">
        <v>0</v>
      </c>
      <c r="J840" s="111"/>
      <c r="K840" s="113">
        <f t="shared" si="12"/>
        <v>0</v>
      </c>
      <c r="L840" s="116"/>
      <c r="M840" s="73"/>
    </row>
    <row r="841" spans="2:13" ht="21" customHeight="1" outlineLevel="1">
      <c r="B841" s="73"/>
      <c r="C841" s="115" t="s">
        <v>476</v>
      </c>
      <c r="D841" s="103"/>
      <c r="E841" s="110">
        <v>0</v>
      </c>
      <c r="F841" s="114"/>
      <c r="G841" s="110">
        <v>0</v>
      </c>
      <c r="H841" s="112"/>
      <c r="I841" s="110">
        <v>0</v>
      </c>
      <c r="J841" s="111"/>
      <c r="K841" s="113">
        <f t="shared" si="12"/>
        <v>0</v>
      </c>
      <c r="L841" s="116"/>
      <c r="M841" s="73"/>
    </row>
    <row r="842" spans="2:13" ht="21" customHeight="1" outlineLevel="1">
      <c r="B842" s="73"/>
      <c r="C842" s="115" t="s">
        <v>477</v>
      </c>
      <c r="D842" s="103"/>
      <c r="E842" s="110">
        <v>0</v>
      </c>
      <c r="F842" s="114"/>
      <c r="G842" s="110">
        <v>0</v>
      </c>
      <c r="H842" s="112"/>
      <c r="I842" s="110">
        <v>0</v>
      </c>
      <c r="J842" s="111"/>
      <c r="K842" s="113">
        <f t="shared" si="12"/>
        <v>0</v>
      </c>
      <c r="L842" s="116"/>
      <c r="M842" s="73"/>
    </row>
    <row r="843" spans="2:13" ht="21" customHeight="1" outlineLevel="1">
      <c r="B843" s="73"/>
      <c r="C843" s="115" t="s">
        <v>478</v>
      </c>
      <c r="D843" s="103"/>
      <c r="E843" s="110">
        <v>0</v>
      </c>
      <c r="F843" s="114"/>
      <c r="G843" s="110">
        <v>0</v>
      </c>
      <c r="H843" s="112"/>
      <c r="I843" s="110">
        <v>0</v>
      </c>
      <c r="J843" s="111"/>
      <c r="K843" s="113">
        <f t="shared" si="12"/>
        <v>0</v>
      </c>
      <c r="L843" s="116"/>
      <c r="M843" s="73"/>
    </row>
    <row r="844" spans="2:13" ht="21" customHeight="1" outlineLevel="1">
      <c r="B844" s="73"/>
      <c r="C844" s="115" t="s">
        <v>479</v>
      </c>
      <c r="D844" s="103"/>
      <c r="E844" s="110">
        <v>0</v>
      </c>
      <c r="F844" s="114"/>
      <c r="G844" s="110">
        <v>0</v>
      </c>
      <c r="H844" s="112"/>
      <c r="I844" s="110">
        <v>0</v>
      </c>
      <c r="J844" s="111"/>
      <c r="K844" s="113">
        <f t="shared" si="12"/>
        <v>0</v>
      </c>
      <c r="L844" s="116"/>
      <c r="M844" s="73"/>
    </row>
    <row r="845" spans="2:13" ht="21.75" customHeight="1" outlineLevel="1">
      <c r="B845" s="73"/>
      <c r="C845" s="90" t="s">
        <v>480</v>
      </c>
      <c r="D845" s="103"/>
      <c r="E845" s="117">
        <f>SUM(E826:E844)</f>
        <v>0</v>
      </c>
      <c r="F845" s="111"/>
      <c r="G845" s="117">
        <f>SUM(G826:G844)</f>
        <v>0</v>
      </c>
      <c r="H845" s="112"/>
      <c r="I845" s="117">
        <f>SUM(I826:I844)</f>
        <v>0</v>
      </c>
      <c r="J845" s="111"/>
      <c r="K845" s="117">
        <f>SUM(K826:K844)</f>
        <v>0</v>
      </c>
      <c r="L845" s="89"/>
      <c r="M845" s="73"/>
    </row>
    <row r="846" spans="2:13" ht="21" customHeight="1" outlineLevel="1">
      <c r="B846" s="73"/>
      <c r="C846" s="109"/>
      <c r="D846" s="103"/>
      <c r="E846" s="73"/>
      <c r="F846" s="73"/>
      <c r="G846" s="73"/>
      <c r="H846" s="73"/>
      <c r="I846" s="73"/>
      <c r="J846" s="73"/>
      <c r="K846" s="73"/>
      <c r="L846" s="89"/>
      <c r="M846" s="73"/>
    </row>
    <row r="847" spans="2:13" ht="21" customHeight="1" outlineLevel="1">
      <c r="B847" s="73"/>
      <c r="C847" s="73"/>
      <c r="D847" s="73"/>
      <c r="E847" s="100">
        <v>2024</v>
      </c>
      <c r="F847" s="101"/>
      <c r="G847" s="100">
        <v>2025</v>
      </c>
      <c r="H847" s="101"/>
      <c r="I847" s="100">
        <v>2026</v>
      </c>
      <c r="J847" s="102"/>
      <c r="K847" s="100" t="s">
        <v>407</v>
      </c>
      <c r="L847" s="89"/>
      <c r="M847" s="73"/>
    </row>
    <row r="848" spans="2:13" ht="21" customHeight="1" outlineLevel="1">
      <c r="B848" s="73"/>
      <c r="C848" s="95" t="s">
        <v>481</v>
      </c>
      <c r="D848" s="103"/>
      <c r="E848" s="110">
        <v>0</v>
      </c>
      <c r="F848" s="111"/>
      <c r="G848" s="110">
        <v>0</v>
      </c>
      <c r="H848" s="112"/>
      <c r="I848" s="110">
        <v>0</v>
      </c>
      <c r="J848" s="111"/>
      <c r="K848" s="113">
        <f t="shared" ref="K848:K856" si="13">E848+G848+I848</f>
        <v>0</v>
      </c>
      <c r="L848" s="89"/>
      <c r="M848" s="73"/>
    </row>
    <row r="849" spans="2:13" ht="21" customHeight="1" outlineLevel="1">
      <c r="B849" s="73"/>
      <c r="C849" s="90" t="s">
        <v>482</v>
      </c>
      <c r="D849" s="103"/>
      <c r="E849" s="110">
        <v>0</v>
      </c>
      <c r="F849" s="114"/>
      <c r="G849" s="110">
        <v>0</v>
      </c>
      <c r="H849" s="112"/>
      <c r="I849" s="110">
        <v>0</v>
      </c>
      <c r="J849" s="111"/>
      <c r="K849" s="113">
        <f t="shared" si="13"/>
        <v>0</v>
      </c>
      <c r="L849" s="89"/>
      <c r="M849" s="73"/>
    </row>
    <row r="850" spans="2:13" ht="21" customHeight="1" outlineLevel="1">
      <c r="B850" s="73"/>
      <c r="C850" s="90" t="s">
        <v>483</v>
      </c>
      <c r="D850" s="103"/>
      <c r="E850" s="110">
        <v>0</v>
      </c>
      <c r="F850" s="114"/>
      <c r="G850" s="110">
        <v>0</v>
      </c>
      <c r="H850" s="112"/>
      <c r="I850" s="110">
        <v>0</v>
      </c>
      <c r="J850" s="111"/>
      <c r="K850" s="113">
        <f t="shared" si="13"/>
        <v>0</v>
      </c>
      <c r="L850" s="73"/>
      <c r="M850" s="73"/>
    </row>
    <row r="851" spans="2:13" ht="21" customHeight="1" outlineLevel="1">
      <c r="B851" s="73"/>
      <c r="C851" s="90" t="s">
        <v>484</v>
      </c>
      <c r="D851" s="103"/>
      <c r="E851" s="110">
        <v>0</v>
      </c>
      <c r="F851" s="111"/>
      <c r="G851" s="110">
        <v>0</v>
      </c>
      <c r="H851" s="112"/>
      <c r="I851" s="110">
        <v>0</v>
      </c>
      <c r="J851" s="111"/>
      <c r="K851" s="113">
        <f t="shared" si="13"/>
        <v>0</v>
      </c>
      <c r="L851" s="89"/>
      <c r="M851" s="73"/>
    </row>
    <row r="852" spans="2:13" ht="21" customHeight="1" outlineLevel="1">
      <c r="B852" s="73"/>
      <c r="C852" s="90" t="s">
        <v>485</v>
      </c>
      <c r="D852" s="103"/>
      <c r="E852" s="110">
        <v>0</v>
      </c>
      <c r="F852" s="114"/>
      <c r="G852" s="110">
        <v>0</v>
      </c>
      <c r="H852" s="112"/>
      <c r="I852" s="110">
        <v>0</v>
      </c>
      <c r="J852" s="111"/>
      <c r="K852" s="113">
        <f t="shared" si="13"/>
        <v>0</v>
      </c>
      <c r="L852" s="116"/>
      <c r="M852" s="73"/>
    </row>
    <row r="853" spans="2:13" ht="21" customHeight="1" outlineLevel="1">
      <c r="B853" s="73"/>
      <c r="C853" s="90" t="s">
        <v>486</v>
      </c>
      <c r="D853" s="103"/>
      <c r="E853" s="110">
        <v>0</v>
      </c>
      <c r="F853" s="114"/>
      <c r="G853" s="110">
        <v>0</v>
      </c>
      <c r="H853" s="112"/>
      <c r="I853" s="110">
        <v>0</v>
      </c>
      <c r="J853" s="111"/>
      <c r="K853" s="113">
        <f t="shared" si="13"/>
        <v>0</v>
      </c>
      <c r="L853" s="116"/>
      <c r="M853" s="73"/>
    </row>
    <row r="854" spans="2:13" ht="21" customHeight="1" outlineLevel="1">
      <c r="B854" s="73"/>
      <c r="C854" s="90" t="s">
        <v>487</v>
      </c>
      <c r="D854" s="103"/>
      <c r="E854" s="110">
        <v>0</v>
      </c>
      <c r="F854" s="114"/>
      <c r="G854" s="110">
        <v>0</v>
      </c>
      <c r="H854" s="112"/>
      <c r="I854" s="110">
        <v>0</v>
      </c>
      <c r="J854" s="111"/>
      <c r="K854" s="113">
        <f t="shared" si="13"/>
        <v>0</v>
      </c>
      <c r="L854" s="116"/>
      <c r="M854" s="73"/>
    </row>
    <row r="855" spans="2:13" ht="21" customHeight="1" outlineLevel="1">
      <c r="B855" s="73"/>
      <c r="C855" s="90" t="s">
        <v>488</v>
      </c>
      <c r="D855" s="103"/>
      <c r="E855" s="110">
        <v>0</v>
      </c>
      <c r="F855" s="114"/>
      <c r="G855" s="110">
        <v>0</v>
      </c>
      <c r="H855" s="112"/>
      <c r="I855" s="110">
        <v>0</v>
      </c>
      <c r="J855" s="111"/>
      <c r="K855" s="113">
        <f t="shared" si="13"/>
        <v>0</v>
      </c>
      <c r="L855" s="116"/>
      <c r="M855" s="73"/>
    </row>
    <row r="856" spans="2:13" ht="21.75" customHeight="1" outlineLevel="1">
      <c r="B856" s="73"/>
      <c r="C856" s="90" t="s">
        <v>480</v>
      </c>
      <c r="D856" s="103"/>
      <c r="E856" s="117">
        <f>SUM(E848:E855)</f>
        <v>0</v>
      </c>
      <c r="F856" s="111"/>
      <c r="G856" s="117">
        <f>SUM(G848:G855)</f>
        <v>0</v>
      </c>
      <c r="H856" s="112"/>
      <c r="I856" s="117">
        <f>SUM(I848:I855)</f>
        <v>0</v>
      </c>
      <c r="J856" s="111"/>
      <c r="K856" s="117">
        <f t="shared" si="13"/>
        <v>0</v>
      </c>
      <c r="L856" s="89"/>
      <c r="M856" s="73"/>
    </row>
    <row r="857" spans="2:13" ht="21" customHeight="1" outlineLevel="1">
      <c r="B857" s="73"/>
      <c r="C857" s="89"/>
      <c r="D857" s="103"/>
      <c r="E857" s="89"/>
      <c r="F857" s="89"/>
      <c r="G857" s="89"/>
      <c r="H857" s="89"/>
      <c r="I857" s="89"/>
      <c r="J857" s="89"/>
      <c r="K857" s="89"/>
      <c r="L857" s="89"/>
      <c r="M857" s="73"/>
    </row>
    <row r="858" spans="2:13" ht="36" outlineLevel="1">
      <c r="B858" s="73"/>
      <c r="C858" s="93" t="s">
        <v>490</v>
      </c>
      <c r="D858" s="89"/>
      <c r="E858" s="93" t="str">
        <f>IF(K829&gt;0,"Si","No")</f>
        <v>No</v>
      </c>
      <c r="F858" s="89"/>
      <c r="G858" s="89"/>
      <c r="H858" s="89"/>
      <c r="I858" s="89"/>
      <c r="J858" s="89"/>
      <c r="K858" s="89"/>
      <c r="L858" s="89"/>
      <c r="M858" s="73"/>
    </row>
    <row r="859" spans="2:13" ht="36" outlineLevel="1">
      <c r="B859" s="73"/>
      <c r="C859" s="93" t="s">
        <v>491</v>
      </c>
      <c r="D859" s="89"/>
      <c r="E859" s="93" t="str">
        <f>IF(K830&gt;0,"Si","No")</f>
        <v>No</v>
      </c>
      <c r="F859" s="89"/>
      <c r="G859" s="89"/>
      <c r="H859" s="89"/>
      <c r="I859" s="89"/>
      <c r="J859" s="89"/>
      <c r="K859" s="89"/>
      <c r="L859" s="89"/>
      <c r="M859" s="73"/>
    </row>
    <row r="860" spans="2:13" ht="21" customHeight="1" outlineLevel="1">
      <c r="B860" s="73"/>
      <c r="C860" s="89"/>
      <c r="D860" s="89"/>
      <c r="E860" s="89"/>
      <c r="F860" s="89"/>
      <c r="G860" s="73"/>
      <c r="H860" s="73"/>
      <c r="I860" s="73"/>
      <c r="J860" s="89"/>
      <c r="K860" s="73"/>
      <c r="L860" s="89"/>
      <c r="M860" s="73"/>
    </row>
    <row r="861" spans="2:13" ht="20.25" outlineLevel="1">
      <c r="B861" s="73"/>
      <c r="C861" s="86" t="s">
        <v>492</v>
      </c>
      <c r="D861" s="73"/>
      <c r="E861" s="98"/>
      <c r="F861" s="99"/>
      <c r="G861" s="99"/>
      <c r="H861" s="99"/>
      <c r="I861" s="99"/>
      <c r="J861" s="99"/>
      <c r="K861" s="99"/>
      <c r="L861" s="89"/>
      <c r="M861" s="73"/>
    </row>
    <row r="862" spans="2:13" ht="21" customHeight="1" outlineLevel="1">
      <c r="B862" s="73"/>
      <c r="C862" s="73"/>
      <c r="D862" s="73"/>
      <c r="E862" s="100"/>
      <c r="F862" s="101"/>
      <c r="G862" s="100"/>
      <c r="H862" s="101"/>
      <c r="I862" s="100"/>
      <c r="J862" s="102"/>
      <c r="K862" s="100"/>
      <c r="L862" s="89"/>
      <c r="M862" s="73"/>
    </row>
    <row r="863" spans="2:13" ht="21" customHeight="1" outlineLevel="1">
      <c r="B863" s="73"/>
      <c r="C863" s="73"/>
      <c r="D863" s="73"/>
      <c r="E863" s="100">
        <v>2024</v>
      </c>
      <c r="F863" s="101"/>
      <c r="G863" s="100">
        <v>2025</v>
      </c>
      <c r="H863" s="101"/>
      <c r="I863" s="100">
        <v>2026</v>
      </c>
      <c r="J863" s="102"/>
      <c r="K863" s="100" t="s">
        <v>407</v>
      </c>
      <c r="L863" s="89"/>
      <c r="M863" s="73"/>
    </row>
    <row r="864" spans="2:13" ht="21" customHeight="1" outlineLevel="1">
      <c r="B864" s="73"/>
      <c r="C864" s="95" t="s">
        <v>493</v>
      </c>
      <c r="D864" s="103"/>
      <c r="E864" s="110"/>
      <c r="F864" s="111"/>
      <c r="G864" s="110"/>
      <c r="H864" s="119"/>
      <c r="I864" s="110"/>
      <c r="J864" s="111"/>
      <c r="K864" s="113" t="s">
        <v>495</v>
      </c>
      <c r="L864" s="89"/>
      <c r="M864" s="73"/>
    </row>
    <row r="865" spans="2:13" ht="21" customHeight="1" outlineLevel="1">
      <c r="B865" s="73"/>
      <c r="C865" s="95" t="s">
        <v>496</v>
      </c>
      <c r="D865" s="103"/>
      <c r="E865" s="110"/>
      <c r="F865" s="111"/>
      <c r="G865" s="110"/>
      <c r="H865" s="119"/>
      <c r="I865" s="110"/>
      <c r="J865" s="111"/>
      <c r="K865" s="113" t="s">
        <v>495</v>
      </c>
      <c r="L865" s="89"/>
      <c r="M865" s="73"/>
    </row>
    <row r="866" spans="2:13" ht="21" customHeight="1" outlineLevel="1">
      <c r="B866" s="73"/>
      <c r="C866" s="90" t="s">
        <v>498</v>
      </c>
      <c r="D866" s="103"/>
      <c r="E866" s="120">
        <v>0</v>
      </c>
      <c r="F866" s="121"/>
      <c r="G866" s="120">
        <v>0</v>
      </c>
      <c r="H866" s="122"/>
      <c r="I866" s="120">
        <v>0</v>
      </c>
      <c r="J866" s="123"/>
      <c r="K866" s="124">
        <f>E866+G866+I866</f>
        <v>0</v>
      </c>
      <c r="L866" s="73"/>
      <c r="M866" s="73"/>
    </row>
    <row r="867" spans="2:13" ht="21" customHeight="1" outlineLevel="1">
      <c r="B867" s="73"/>
      <c r="C867" s="90" t="s">
        <v>499</v>
      </c>
      <c r="D867" s="103"/>
      <c r="E867" s="110"/>
      <c r="F867" s="111"/>
      <c r="G867" s="110"/>
      <c r="H867" s="119"/>
      <c r="I867" s="110"/>
      <c r="J867" s="111"/>
      <c r="K867" s="113" t="s">
        <v>495</v>
      </c>
      <c r="L867" s="89"/>
      <c r="M867" s="73"/>
    </row>
    <row r="868" spans="2:13" ht="21" customHeight="1" outlineLevel="1">
      <c r="B868" s="73"/>
      <c r="C868" s="90" t="s">
        <v>500</v>
      </c>
      <c r="D868" s="103"/>
      <c r="E868" s="105"/>
      <c r="F868" s="125"/>
      <c r="G868" s="105"/>
      <c r="H868" s="126"/>
      <c r="I868" s="105"/>
      <c r="J868" s="111"/>
      <c r="K868" s="113" t="s">
        <v>495</v>
      </c>
      <c r="L868" s="116"/>
      <c r="M868" s="73"/>
    </row>
    <row r="869" spans="2:13" outlineLevel="1">
      <c r="B869" s="73"/>
      <c r="C869" s="90" t="s">
        <v>501</v>
      </c>
      <c r="D869" s="103"/>
      <c r="E869" s="127"/>
      <c r="F869" s="125"/>
      <c r="G869" s="105"/>
      <c r="H869" s="126"/>
      <c r="I869" s="105"/>
      <c r="J869" s="111"/>
      <c r="K869" s="113" t="s">
        <v>495</v>
      </c>
      <c r="L869" s="116"/>
      <c r="M869" s="73"/>
    </row>
    <row r="870" spans="2:13" ht="21" customHeight="1" outlineLevel="1">
      <c r="B870" s="73"/>
      <c r="C870" s="90" t="s">
        <v>503</v>
      </c>
      <c r="D870" s="103"/>
      <c r="E870" s="105"/>
      <c r="F870" s="125"/>
      <c r="G870" s="105"/>
      <c r="H870" s="126"/>
      <c r="I870" s="105"/>
      <c r="J870" s="111"/>
      <c r="K870" s="124" t="s">
        <v>495</v>
      </c>
      <c r="L870" s="89"/>
      <c r="M870" s="73"/>
    </row>
    <row r="871" spans="2:13" ht="21" customHeight="1" outlineLevel="1">
      <c r="B871" s="73"/>
      <c r="C871" s="90" t="s">
        <v>504</v>
      </c>
      <c r="D871" s="103"/>
      <c r="E871" s="110"/>
      <c r="F871" s="111"/>
      <c r="G871" s="110"/>
      <c r="H871" s="119"/>
      <c r="I871" s="110"/>
      <c r="J871" s="111"/>
      <c r="K871" s="113" t="s">
        <v>495</v>
      </c>
      <c r="L871" s="89"/>
      <c r="M871" s="73"/>
    </row>
    <row r="872" spans="2:13" ht="21.75" customHeight="1" outlineLevel="1">
      <c r="B872" s="73"/>
      <c r="C872" s="90" t="s">
        <v>506</v>
      </c>
      <c r="D872" s="103"/>
      <c r="E872" s="120">
        <v>0</v>
      </c>
      <c r="F872" s="121"/>
      <c r="G872" s="120">
        <v>0</v>
      </c>
      <c r="H872" s="122"/>
      <c r="I872" s="120">
        <v>0</v>
      </c>
      <c r="J872" s="123"/>
      <c r="K872" s="124">
        <f>E872+G872+I872</f>
        <v>0</v>
      </c>
      <c r="L872" s="73"/>
      <c r="M872" s="73"/>
    </row>
    <row r="873" spans="2:13" ht="21.75" customHeight="1" outlineLevel="1">
      <c r="B873" s="73"/>
      <c r="C873" s="90" t="s">
        <v>507</v>
      </c>
      <c r="D873" s="103"/>
      <c r="E873" s="128">
        <v>0</v>
      </c>
      <c r="F873" s="129"/>
      <c r="G873" s="128">
        <v>0</v>
      </c>
      <c r="H873" s="142"/>
      <c r="I873" s="128">
        <v>0</v>
      </c>
      <c r="J873" s="130"/>
      <c r="K873" s="131">
        <f>E873+G873+I873</f>
        <v>0</v>
      </c>
      <c r="L873" s="89"/>
      <c r="M873" s="73"/>
    </row>
    <row r="874" spans="2:13" ht="21" customHeight="1" outlineLevel="1">
      <c r="B874" s="73"/>
      <c r="C874" s="109"/>
      <c r="D874" s="103"/>
      <c r="E874" s="130"/>
      <c r="F874" s="130"/>
      <c r="G874" s="130"/>
      <c r="H874" s="132"/>
      <c r="I874" s="130"/>
      <c r="J874" s="130"/>
      <c r="K874" s="130"/>
      <c r="L874" s="89"/>
      <c r="M874" s="73"/>
    </row>
    <row r="875" spans="2:13" ht="21" customHeight="1" outlineLevel="1">
      <c r="B875" s="73"/>
      <c r="C875" s="109"/>
      <c r="D875" s="103"/>
      <c r="E875" s="98"/>
      <c r="F875" s="73"/>
      <c r="G875" s="73"/>
      <c r="H875" s="73"/>
      <c r="I875" s="73"/>
      <c r="J875" s="73"/>
      <c r="K875" s="73"/>
      <c r="L875" s="89"/>
      <c r="M875" s="73"/>
    </row>
    <row r="876" spans="2:13" ht="21" customHeight="1" outlineLevel="1">
      <c r="B876" s="73"/>
      <c r="C876" s="86" t="s">
        <v>508</v>
      </c>
      <c r="D876" s="116"/>
      <c r="E876" s="116"/>
      <c r="F876" s="116"/>
      <c r="G876" s="73"/>
      <c r="H876" s="73"/>
      <c r="I876" s="73"/>
      <c r="J876" s="116"/>
      <c r="K876" s="73"/>
      <c r="L876" s="116"/>
      <c r="M876" s="73"/>
    </row>
    <row r="877" spans="2:13" ht="21" customHeight="1" outlineLevel="1">
      <c r="B877" s="73"/>
      <c r="C877" s="89"/>
      <c r="D877" s="89"/>
      <c r="E877" s="89"/>
      <c r="F877" s="89"/>
      <c r="G877" s="73"/>
      <c r="H877" s="73"/>
      <c r="I877" s="73"/>
      <c r="J877" s="89"/>
      <c r="K877" s="73"/>
      <c r="L877" s="89"/>
      <c r="M877" s="73"/>
    </row>
    <row r="878" spans="2:13" ht="21" customHeight="1" outlineLevel="1">
      <c r="B878" s="73"/>
      <c r="C878" s="133" t="s">
        <v>509</v>
      </c>
      <c r="D878" s="89"/>
      <c r="E878" s="89"/>
      <c r="F878" s="89"/>
      <c r="G878" s="73"/>
      <c r="H878" s="73"/>
      <c r="I878" s="73"/>
      <c r="J878" s="73"/>
      <c r="K878" s="73"/>
      <c r="L878" s="89"/>
      <c r="M878" s="73"/>
    </row>
    <row r="879" spans="2:13" ht="21" customHeight="1" outlineLevel="1">
      <c r="B879" s="73"/>
      <c r="C879" s="89"/>
      <c r="D879" s="89"/>
      <c r="E879" s="89"/>
      <c r="F879" s="89"/>
      <c r="G879" s="73"/>
      <c r="H879" s="73"/>
      <c r="I879" s="73"/>
      <c r="J879" s="89"/>
      <c r="K879" s="73"/>
      <c r="L879" s="89"/>
      <c r="M879" s="73"/>
    </row>
    <row r="880" spans="2:13" ht="21" customHeight="1" outlineLevel="1">
      <c r="B880" s="73"/>
      <c r="C880" s="481"/>
      <c r="D880" s="481"/>
      <c r="E880" s="481"/>
      <c r="F880" s="481"/>
      <c r="G880" s="481"/>
      <c r="H880" s="481"/>
      <c r="I880" s="481"/>
      <c r="J880" s="481"/>
      <c r="K880" s="481"/>
      <c r="L880" s="89"/>
      <c r="M880" s="73"/>
    </row>
    <row r="881" spans="2:13" ht="21" customHeight="1" outlineLevel="1">
      <c r="B881" s="73"/>
      <c r="C881" s="481"/>
      <c r="D881" s="481"/>
      <c r="E881" s="481"/>
      <c r="F881" s="481"/>
      <c r="G881" s="481"/>
      <c r="H881" s="481"/>
      <c r="I881" s="481"/>
      <c r="J881" s="481"/>
      <c r="K881" s="481"/>
      <c r="L881" s="73"/>
      <c r="M881" s="73"/>
    </row>
    <row r="882" spans="2:13" ht="21" customHeight="1" outlineLevel="1">
      <c r="B882" s="73"/>
      <c r="C882" s="481"/>
      <c r="D882" s="481"/>
      <c r="E882" s="481"/>
      <c r="F882" s="481"/>
      <c r="G882" s="481"/>
      <c r="H882" s="481"/>
      <c r="I882" s="481"/>
      <c r="J882" s="481"/>
      <c r="K882" s="481"/>
      <c r="L882" s="73"/>
      <c r="M882" s="73"/>
    </row>
    <row r="883" spans="2:13" ht="21" customHeight="1" outlineLevel="1">
      <c r="B883" s="73"/>
      <c r="C883" s="481"/>
      <c r="D883" s="481"/>
      <c r="E883" s="481"/>
      <c r="F883" s="481"/>
      <c r="G883" s="481"/>
      <c r="H883" s="481"/>
      <c r="I883" s="481"/>
      <c r="J883" s="481"/>
      <c r="K883" s="481"/>
      <c r="L883" s="73"/>
      <c r="M883" s="73"/>
    </row>
    <row r="884" spans="2:13" ht="21" customHeight="1" outlineLevel="1">
      <c r="B884" s="73"/>
      <c r="C884" s="481"/>
      <c r="D884" s="481"/>
      <c r="E884" s="481"/>
      <c r="F884" s="481"/>
      <c r="G884" s="481"/>
      <c r="H884" s="481"/>
      <c r="I884" s="481"/>
      <c r="J884" s="481"/>
      <c r="K884" s="481"/>
      <c r="L884" s="73"/>
      <c r="M884" s="73"/>
    </row>
    <row r="885" spans="2:13" ht="21" customHeight="1" outlineLevel="1">
      <c r="B885" s="73"/>
      <c r="C885" s="481"/>
      <c r="D885" s="481"/>
      <c r="E885" s="481"/>
      <c r="F885" s="481"/>
      <c r="G885" s="481"/>
      <c r="H885" s="481"/>
      <c r="I885" s="481"/>
      <c r="J885" s="481"/>
      <c r="K885" s="481"/>
      <c r="L885" s="73"/>
      <c r="M885" s="73"/>
    </row>
    <row r="886" spans="2:13" ht="21" customHeight="1" outlineLevel="1">
      <c r="B886" s="73"/>
      <c r="C886" s="481"/>
      <c r="D886" s="481"/>
      <c r="E886" s="481"/>
      <c r="F886" s="481"/>
      <c r="G886" s="481"/>
      <c r="H886" s="481"/>
      <c r="I886" s="481"/>
      <c r="J886" s="481"/>
      <c r="K886" s="481"/>
      <c r="L886" s="73"/>
      <c r="M886" s="73"/>
    </row>
    <row r="887" spans="2:13" ht="21" customHeight="1" outlineLevel="1">
      <c r="B887" s="73"/>
      <c r="C887" s="481"/>
      <c r="D887" s="481"/>
      <c r="E887" s="481"/>
      <c r="F887" s="481"/>
      <c r="G887" s="481"/>
      <c r="H887" s="481"/>
      <c r="I887" s="481"/>
      <c r="J887" s="481"/>
      <c r="K887" s="481"/>
      <c r="L887" s="73"/>
      <c r="M887" s="73"/>
    </row>
    <row r="888" spans="2:13" ht="21" customHeight="1" outlineLevel="1">
      <c r="B888" s="73"/>
      <c r="C888" s="481"/>
      <c r="D888" s="481"/>
      <c r="E888" s="481"/>
      <c r="F888" s="481"/>
      <c r="G888" s="481"/>
      <c r="H888" s="481"/>
      <c r="I888" s="481"/>
      <c r="J888" s="481"/>
      <c r="K888" s="481"/>
      <c r="L888" s="73"/>
      <c r="M888" s="73"/>
    </row>
    <row r="889" spans="2:13" ht="21" customHeight="1" outlineLevel="1">
      <c r="B889" s="73"/>
      <c r="C889" s="481"/>
      <c r="D889" s="481"/>
      <c r="E889" s="481"/>
      <c r="F889" s="481"/>
      <c r="G889" s="481"/>
      <c r="H889" s="481"/>
      <c r="I889" s="481"/>
      <c r="J889" s="481"/>
      <c r="K889" s="481"/>
      <c r="L889" s="73"/>
      <c r="M889" s="73"/>
    </row>
    <row r="890" spans="2:13" ht="21" customHeight="1" outlineLevel="1">
      <c r="B890" s="73"/>
      <c r="C890" s="481"/>
      <c r="D890" s="481"/>
      <c r="E890" s="481"/>
      <c r="F890" s="481"/>
      <c r="G890" s="481"/>
      <c r="H890" s="481"/>
      <c r="I890" s="481"/>
      <c r="J890" s="481"/>
      <c r="K890" s="481"/>
      <c r="L890" s="73"/>
      <c r="M890" s="73"/>
    </row>
    <row r="891" spans="2:13" ht="21" customHeight="1" outlineLevel="1">
      <c r="B891" s="73"/>
      <c r="C891" s="481"/>
      <c r="D891" s="481"/>
      <c r="E891" s="481"/>
      <c r="F891" s="481"/>
      <c r="G891" s="481"/>
      <c r="H891" s="481"/>
      <c r="I891" s="481"/>
      <c r="J891" s="481"/>
      <c r="K891" s="481"/>
      <c r="L891" s="73"/>
      <c r="M891" s="73"/>
    </row>
    <row r="892" spans="2:13" ht="21" customHeight="1" outlineLevel="1">
      <c r="B892" s="73"/>
      <c r="C892" s="481"/>
      <c r="D892" s="481"/>
      <c r="E892" s="481"/>
      <c r="F892" s="481"/>
      <c r="G892" s="481"/>
      <c r="H892" s="481"/>
      <c r="I892" s="481"/>
      <c r="J892" s="481"/>
      <c r="K892" s="481"/>
      <c r="L892" s="73"/>
      <c r="M892" s="73"/>
    </row>
    <row r="893" spans="2:13" ht="21" customHeight="1" outlineLevel="1">
      <c r="B893" s="73"/>
      <c r="C893" s="481"/>
      <c r="D893" s="481"/>
      <c r="E893" s="481"/>
      <c r="F893" s="481"/>
      <c r="G893" s="481"/>
      <c r="H893" s="481"/>
      <c r="I893" s="481"/>
      <c r="J893" s="481"/>
      <c r="K893" s="481"/>
      <c r="L893" s="73"/>
      <c r="M893" s="73"/>
    </row>
    <row r="894" spans="2:13" ht="21" customHeight="1" outlineLevel="1">
      <c r="B894" s="73"/>
      <c r="C894" s="481"/>
      <c r="D894" s="481"/>
      <c r="E894" s="481"/>
      <c r="F894" s="481"/>
      <c r="G894" s="481"/>
      <c r="H894" s="481"/>
      <c r="I894" s="481"/>
      <c r="J894" s="481"/>
      <c r="K894" s="481"/>
      <c r="L894" s="73"/>
      <c r="M894" s="73"/>
    </row>
    <row r="895" spans="2:13" ht="21" customHeight="1" outlineLevel="1">
      <c r="B895" s="73"/>
      <c r="C895" s="481"/>
      <c r="D895" s="481"/>
      <c r="E895" s="481"/>
      <c r="F895" s="481"/>
      <c r="G895" s="481"/>
      <c r="H895" s="481"/>
      <c r="I895" s="481"/>
      <c r="J895" s="481"/>
      <c r="K895" s="481"/>
      <c r="L895" s="73"/>
      <c r="M895" s="73"/>
    </row>
    <row r="896" spans="2:13" ht="21" customHeight="1" outlineLevel="1">
      <c r="B896" s="73"/>
      <c r="C896" s="481"/>
      <c r="D896" s="481"/>
      <c r="E896" s="481"/>
      <c r="F896" s="481"/>
      <c r="G896" s="481"/>
      <c r="H896" s="481"/>
      <c r="I896" s="481"/>
      <c r="J896" s="481"/>
      <c r="K896" s="481"/>
      <c r="L896" s="73"/>
      <c r="M896" s="73"/>
    </row>
    <row r="897" spans="2:13" ht="21" customHeight="1" outlineLevel="1">
      <c r="B897" s="73"/>
      <c r="C897" s="481"/>
      <c r="D897" s="481"/>
      <c r="E897" s="481"/>
      <c r="F897" s="481"/>
      <c r="G897" s="481"/>
      <c r="H897" s="481"/>
      <c r="I897" s="481"/>
      <c r="J897" s="481"/>
      <c r="K897" s="481"/>
      <c r="L897" s="73"/>
      <c r="M897" s="73"/>
    </row>
    <row r="898" spans="2:13" ht="21" customHeight="1" outlineLevel="1">
      <c r="B898" s="73"/>
      <c r="C898" s="134"/>
      <c r="D898" s="73"/>
      <c r="E898" s="134"/>
      <c r="F898" s="73"/>
      <c r="G898" s="73"/>
      <c r="H898" s="73"/>
      <c r="I898" s="135"/>
      <c r="J898" s="136"/>
      <c r="K898" s="137"/>
      <c r="L898" s="73"/>
      <c r="M898" s="73"/>
    </row>
    <row r="899" spans="2:13" ht="21" customHeight="1" outlineLevel="1">
      <c r="B899" s="73"/>
      <c r="C899" s="133" t="s">
        <v>511</v>
      </c>
      <c r="D899" s="73"/>
      <c r="E899" s="134"/>
      <c r="F899" s="73"/>
      <c r="G899" s="73"/>
      <c r="H899" s="73"/>
      <c r="I899" s="135"/>
      <c r="J899" s="136"/>
      <c r="K899" s="137"/>
      <c r="L899" s="73"/>
      <c r="M899" s="73"/>
    </row>
    <row r="900" spans="2:13" ht="21" customHeight="1" outlineLevel="1">
      <c r="B900" s="73"/>
      <c r="C900" s="73"/>
      <c r="D900" s="73"/>
      <c r="E900" s="83"/>
      <c r="F900" s="73"/>
      <c r="G900" s="73"/>
      <c r="H900" s="73"/>
      <c r="I900" s="73"/>
      <c r="J900" s="73"/>
      <c r="K900" s="73"/>
      <c r="L900" s="73"/>
      <c r="M900" s="73"/>
    </row>
    <row r="901" spans="2:13" ht="21" customHeight="1" outlineLevel="1">
      <c r="B901" s="73"/>
      <c r="C901" s="481"/>
      <c r="D901" s="481"/>
      <c r="E901" s="481"/>
      <c r="F901" s="481"/>
      <c r="G901" s="481"/>
      <c r="H901" s="481"/>
      <c r="I901" s="481"/>
      <c r="J901" s="481"/>
      <c r="K901" s="481"/>
      <c r="L901" s="73"/>
      <c r="M901" s="73"/>
    </row>
    <row r="902" spans="2:13" ht="21" customHeight="1" outlineLevel="1">
      <c r="B902" s="73"/>
      <c r="C902" s="481"/>
      <c r="D902" s="481"/>
      <c r="E902" s="481"/>
      <c r="F902" s="481"/>
      <c r="G902" s="481"/>
      <c r="H902" s="481"/>
      <c r="I902" s="481"/>
      <c r="J902" s="481"/>
      <c r="K902" s="481"/>
      <c r="L902" s="73"/>
      <c r="M902" s="73"/>
    </row>
    <row r="903" spans="2:13" ht="21" customHeight="1" outlineLevel="1">
      <c r="B903" s="73"/>
      <c r="C903" s="481"/>
      <c r="D903" s="481"/>
      <c r="E903" s="481"/>
      <c r="F903" s="481"/>
      <c r="G903" s="481"/>
      <c r="H903" s="481"/>
      <c r="I903" s="481"/>
      <c r="J903" s="481"/>
      <c r="K903" s="481"/>
      <c r="L903" s="73"/>
      <c r="M903" s="73"/>
    </row>
    <row r="904" spans="2:13" ht="21" customHeight="1" outlineLevel="1">
      <c r="B904" s="73"/>
      <c r="C904" s="481"/>
      <c r="D904" s="481"/>
      <c r="E904" s="481"/>
      <c r="F904" s="481"/>
      <c r="G904" s="481"/>
      <c r="H904" s="481"/>
      <c r="I904" s="481"/>
      <c r="J904" s="481"/>
      <c r="K904" s="481"/>
      <c r="L904" s="73"/>
      <c r="M904" s="73"/>
    </row>
    <row r="905" spans="2:13" ht="21" customHeight="1" outlineLevel="1">
      <c r="B905" s="73"/>
      <c r="C905" s="481"/>
      <c r="D905" s="481"/>
      <c r="E905" s="481"/>
      <c r="F905" s="481"/>
      <c r="G905" s="481"/>
      <c r="H905" s="481"/>
      <c r="I905" s="481"/>
      <c r="J905" s="481"/>
      <c r="K905" s="481"/>
      <c r="L905" s="73"/>
      <c r="M905" s="73"/>
    </row>
    <row r="906" spans="2:13" ht="21" customHeight="1" outlineLevel="1">
      <c r="B906" s="73"/>
      <c r="C906" s="481"/>
      <c r="D906" s="481"/>
      <c r="E906" s="481"/>
      <c r="F906" s="481"/>
      <c r="G906" s="481"/>
      <c r="H906" s="481"/>
      <c r="I906" s="481"/>
      <c r="J906" s="481"/>
      <c r="K906" s="481"/>
      <c r="L906" s="73"/>
      <c r="M906" s="73"/>
    </row>
    <row r="907" spans="2:13" ht="21" customHeight="1" outlineLevel="1">
      <c r="B907" s="73"/>
      <c r="C907" s="481"/>
      <c r="D907" s="481"/>
      <c r="E907" s="481"/>
      <c r="F907" s="481"/>
      <c r="G907" s="481"/>
      <c r="H907" s="481"/>
      <c r="I907" s="481"/>
      <c r="J907" s="481"/>
      <c r="K907" s="481"/>
      <c r="L907" s="73"/>
      <c r="M907" s="73"/>
    </row>
    <row r="908" spans="2:13" ht="21" customHeight="1" outlineLevel="1">
      <c r="B908" s="73"/>
      <c r="C908" s="481"/>
      <c r="D908" s="481"/>
      <c r="E908" s="481"/>
      <c r="F908" s="481"/>
      <c r="G908" s="481"/>
      <c r="H908" s="481"/>
      <c r="I908" s="481"/>
      <c r="J908" s="481"/>
      <c r="K908" s="481"/>
      <c r="L908" s="73"/>
      <c r="M908" s="73"/>
    </row>
    <row r="909" spans="2:13" ht="21" customHeight="1" outlineLevel="1">
      <c r="B909" s="73"/>
      <c r="C909" s="481"/>
      <c r="D909" s="481"/>
      <c r="E909" s="481"/>
      <c r="F909" s="481"/>
      <c r="G909" s="481"/>
      <c r="H909" s="481"/>
      <c r="I909" s="481"/>
      <c r="J909" s="481"/>
      <c r="K909" s="481"/>
      <c r="L909" s="73"/>
      <c r="M909" s="73"/>
    </row>
    <row r="910" spans="2:13" ht="21" customHeight="1" outlineLevel="1">
      <c r="B910" s="73"/>
      <c r="C910" s="481"/>
      <c r="D910" s="481"/>
      <c r="E910" s="481"/>
      <c r="F910" s="481"/>
      <c r="G910" s="481"/>
      <c r="H910" s="481"/>
      <c r="I910" s="481"/>
      <c r="J910" s="481"/>
      <c r="K910" s="481"/>
      <c r="L910" s="73"/>
      <c r="M910" s="73"/>
    </row>
    <row r="911" spans="2:13" ht="21" customHeight="1" outlineLevel="1">
      <c r="B911" s="73"/>
      <c r="C911" s="481"/>
      <c r="D911" s="481"/>
      <c r="E911" s="481"/>
      <c r="F911" s="481"/>
      <c r="G911" s="481"/>
      <c r="H911" s="481"/>
      <c r="I911" s="481"/>
      <c r="J911" s="481"/>
      <c r="K911" s="481"/>
      <c r="L911" s="73"/>
      <c r="M911" s="73"/>
    </row>
    <row r="912" spans="2:13" ht="21" customHeight="1" outlineLevel="1">
      <c r="B912" s="73"/>
      <c r="C912" s="481"/>
      <c r="D912" s="481"/>
      <c r="E912" s="481"/>
      <c r="F912" s="481"/>
      <c r="G912" s="481"/>
      <c r="H912" s="481"/>
      <c r="I912" s="481"/>
      <c r="J912" s="481"/>
      <c r="K912" s="481"/>
      <c r="L912" s="73"/>
      <c r="M912" s="73"/>
    </row>
    <row r="913" spans="2:13" ht="21" customHeight="1" outlineLevel="1">
      <c r="B913" s="73"/>
      <c r="C913" s="481"/>
      <c r="D913" s="481"/>
      <c r="E913" s="481"/>
      <c r="F913" s="481"/>
      <c r="G913" s="481"/>
      <c r="H913" s="481"/>
      <c r="I913" s="481"/>
      <c r="J913" s="481"/>
      <c r="K913" s="481"/>
      <c r="L913" s="73"/>
      <c r="M913" s="73"/>
    </row>
    <row r="914" spans="2:13" ht="21" customHeight="1" outlineLevel="1">
      <c r="B914" s="73"/>
      <c r="C914" s="481"/>
      <c r="D914" s="481"/>
      <c r="E914" s="481"/>
      <c r="F914" s="481"/>
      <c r="G914" s="481"/>
      <c r="H914" s="481"/>
      <c r="I914" s="481"/>
      <c r="J914" s="481"/>
      <c r="K914" s="481"/>
      <c r="L914" s="73"/>
      <c r="M914" s="73"/>
    </row>
    <row r="915" spans="2:13" ht="21" customHeight="1" outlineLevel="1">
      <c r="B915" s="73"/>
      <c r="C915" s="481"/>
      <c r="D915" s="481"/>
      <c r="E915" s="481"/>
      <c r="F915" s="481"/>
      <c r="G915" s="481"/>
      <c r="H915" s="481"/>
      <c r="I915" s="481"/>
      <c r="J915" s="481"/>
      <c r="K915" s="481"/>
      <c r="L915" s="73"/>
      <c r="M915" s="73"/>
    </row>
    <row r="916" spans="2:13" ht="21" customHeight="1" outlineLevel="1">
      <c r="B916" s="73"/>
      <c r="C916" s="481"/>
      <c r="D916" s="481"/>
      <c r="E916" s="481"/>
      <c r="F916" s="481"/>
      <c r="G916" s="481"/>
      <c r="H916" s="481"/>
      <c r="I916" s="481"/>
      <c r="J916" s="481"/>
      <c r="K916" s="481"/>
      <c r="L916" s="73"/>
      <c r="M916" s="73"/>
    </row>
    <row r="917" spans="2:13" ht="21" customHeight="1" outlineLevel="1">
      <c r="B917" s="73"/>
      <c r="C917" s="481"/>
      <c r="D917" s="481"/>
      <c r="E917" s="481"/>
      <c r="F917" s="481"/>
      <c r="G917" s="481"/>
      <c r="H917" s="481"/>
      <c r="I917" s="481"/>
      <c r="J917" s="481"/>
      <c r="K917" s="481"/>
      <c r="L917" s="73"/>
      <c r="M917" s="73"/>
    </row>
    <row r="918" spans="2:13" ht="21" customHeight="1" outlineLevel="1">
      <c r="B918" s="73"/>
      <c r="C918" s="481"/>
      <c r="D918" s="481"/>
      <c r="E918" s="481"/>
      <c r="F918" s="481"/>
      <c r="G918" s="481"/>
      <c r="H918" s="481"/>
      <c r="I918" s="481"/>
      <c r="J918" s="481"/>
      <c r="K918" s="481"/>
      <c r="L918" s="73"/>
      <c r="M918" s="73"/>
    </row>
    <row r="919" spans="2:13" ht="21" customHeight="1" outlineLevel="1">
      <c r="B919" s="73"/>
      <c r="C919" s="134"/>
      <c r="D919" s="73"/>
      <c r="E919" s="134"/>
      <c r="F919" s="73"/>
      <c r="G919" s="73"/>
      <c r="H919" s="73"/>
      <c r="I919" s="135"/>
      <c r="J919" s="136"/>
      <c r="K919" s="137"/>
      <c r="L919" s="73"/>
      <c r="M919" s="73"/>
    </row>
    <row r="920" spans="2:13" ht="20.25" customHeight="1">
      <c r="B920" s="73"/>
      <c r="C920" s="134"/>
      <c r="D920" s="73"/>
      <c r="E920" s="134"/>
      <c r="F920" s="73"/>
      <c r="G920" s="73"/>
      <c r="H920" s="73"/>
      <c r="I920" s="135"/>
      <c r="J920" s="136"/>
      <c r="K920" s="137"/>
      <c r="L920" s="73"/>
      <c r="M920" s="73"/>
    </row>
    <row r="921" spans="2:13" ht="24" customHeight="1">
      <c r="B921" s="73"/>
      <c r="C921" s="84" t="s">
        <v>191</v>
      </c>
      <c r="D921" s="81"/>
      <c r="E921" s="84" t="s">
        <v>192</v>
      </c>
      <c r="F921" s="73"/>
      <c r="G921" s="85" t="s">
        <v>497</v>
      </c>
      <c r="H921" s="73"/>
      <c r="J921" s="73"/>
      <c r="K921" s="73"/>
      <c r="L921" s="73"/>
      <c r="M921" s="73"/>
    </row>
    <row r="922" spans="2:13" ht="21" customHeight="1" outlineLevel="1">
      <c r="B922" s="73"/>
      <c r="C922" s="83"/>
      <c r="D922" s="73"/>
      <c r="E922" s="83"/>
      <c r="F922" s="73"/>
      <c r="G922" s="73"/>
      <c r="H922" s="73"/>
      <c r="I922" s="73"/>
      <c r="J922" s="73"/>
      <c r="K922" s="73"/>
      <c r="L922" s="73"/>
      <c r="M922" s="73"/>
    </row>
    <row r="923" spans="2:13" ht="21.75" customHeight="1" outlineLevel="1">
      <c r="B923" s="73"/>
      <c r="C923" s="86" t="s">
        <v>431</v>
      </c>
      <c r="D923" s="73"/>
      <c r="E923" s="87"/>
      <c r="F923" s="73"/>
      <c r="G923" s="73"/>
      <c r="H923" s="73"/>
      <c r="I923" s="73"/>
      <c r="J923" s="73"/>
      <c r="K923" s="73"/>
      <c r="L923" s="73"/>
      <c r="M923" s="73"/>
    </row>
    <row r="924" spans="2:13" ht="21" customHeight="1" outlineLevel="1">
      <c r="B924" s="73"/>
      <c r="C924" s="88"/>
      <c r="D924" s="73"/>
      <c r="E924" s="87"/>
      <c r="F924" s="73"/>
      <c r="G924" s="73"/>
      <c r="H924" s="73"/>
      <c r="I924" s="73"/>
      <c r="J924" s="73"/>
      <c r="K924" s="73"/>
      <c r="L924" s="73"/>
      <c r="M924" s="73"/>
    </row>
    <row r="925" spans="2:13" ht="21" customHeight="1" outlineLevel="1">
      <c r="B925" s="73"/>
      <c r="C925" s="89"/>
      <c r="D925" s="73"/>
      <c r="E925" s="89"/>
      <c r="F925" s="73"/>
      <c r="G925" s="73"/>
      <c r="H925" s="73"/>
      <c r="I925" s="73"/>
      <c r="J925" s="73"/>
      <c r="K925" s="73"/>
      <c r="L925" s="73"/>
      <c r="M925" s="73"/>
    </row>
    <row r="926" spans="2:13" outlineLevel="1">
      <c r="B926" s="73"/>
      <c r="C926" s="90" t="s">
        <v>36</v>
      </c>
      <c r="D926" s="89"/>
      <c r="E926" s="90" t="s">
        <v>432</v>
      </c>
      <c r="F926" s="89"/>
      <c r="G926" s="91" t="s">
        <v>433</v>
      </c>
      <c r="H926" s="73"/>
      <c r="I926" s="90" t="s">
        <v>434</v>
      </c>
      <c r="J926" s="73"/>
      <c r="K926" s="73"/>
      <c r="L926" s="89"/>
      <c r="M926" s="73"/>
    </row>
    <row r="927" spans="2:13" ht="36.75" customHeight="1" outlineLevel="1">
      <c r="B927" s="73"/>
      <c r="C927" s="92" t="s">
        <v>607</v>
      </c>
      <c r="D927" s="73"/>
      <c r="E927" s="93" t="s">
        <v>624</v>
      </c>
      <c r="F927" s="73"/>
      <c r="G927" s="94"/>
      <c r="H927" s="73"/>
      <c r="I927" s="92" t="s">
        <v>542</v>
      </c>
      <c r="J927" s="73"/>
      <c r="K927" s="73"/>
      <c r="L927" s="73"/>
      <c r="M927" s="73"/>
    </row>
    <row r="928" spans="2:13" ht="21" customHeight="1" outlineLevel="1">
      <c r="B928" s="73"/>
      <c r="C928" s="89"/>
      <c r="D928" s="73"/>
      <c r="E928" s="73"/>
      <c r="F928" s="73"/>
      <c r="G928" s="73"/>
      <c r="H928" s="73"/>
      <c r="I928" s="73"/>
      <c r="J928" s="73"/>
      <c r="K928" s="73"/>
      <c r="L928" s="73"/>
      <c r="M928" s="73"/>
    </row>
    <row r="929" spans="2:13" ht="36" outlineLevel="1">
      <c r="B929" s="73"/>
      <c r="C929" s="95" t="s">
        <v>439</v>
      </c>
      <c r="D929" s="89"/>
      <c r="E929" s="95" t="s">
        <v>440</v>
      </c>
      <c r="F929" s="89"/>
      <c r="G929" s="95" t="s">
        <v>441</v>
      </c>
      <c r="H929" s="73"/>
      <c r="I929" s="95" t="s">
        <v>442</v>
      </c>
      <c r="J929" s="89"/>
      <c r="K929" s="73"/>
      <c r="L929" s="73"/>
      <c r="M929" s="73"/>
    </row>
    <row r="930" spans="2:13" ht="36.75" customHeight="1" outlineLevel="1">
      <c r="B930" s="73"/>
      <c r="C930" s="94"/>
      <c r="D930" s="89"/>
      <c r="E930" s="94"/>
      <c r="F930" s="89"/>
      <c r="G930" s="94"/>
      <c r="H930" s="73"/>
      <c r="I930" s="150"/>
      <c r="J930" s="89"/>
      <c r="K930" s="73"/>
      <c r="L930" s="73"/>
      <c r="M930" s="73"/>
    </row>
    <row r="931" spans="2:13" ht="21" customHeight="1" outlineLevel="1">
      <c r="B931" s="73"/>
      <c r="C931" s="89"/>
      <c r="D931" s="89"/>
      <c r="E931" s="89"/>
      <c r="F931" s="89"/>
      <c r="G931" s="73"/>
      <c r="H931" s="73"/>
      <c r="I931" s="73"/>
      <c r="J931" s="89"/>
      <c r="K931" s="73"/>
      <c r="L931" s="73"/>
      <c r="M931" s="73"/>
    </row>
    <row r="932" spans="2:13" ht="21.75" customHeight="1" outlineLevel="1">
      <c r="B932" s="73"/>
      <c r="C932" s="86" t="s">
        <v>445</v>
      </c>
      <c r="D932" s="73"/>
      <c r="E932" s="98"/>
      <c r="F932" s="99"/>
      <c r="G932" s="99"/>
      <c r="H932" s="99"/>
      <c r="I932" s="99"/>
      <c r="J932" s="99"/>
      <c r="K932" s="99"/>
      <c r="L932" s="73"/>
      <c r="M932" s="73"/>
    </row>
    <row r="933" spans="2:13" ht="21" customHeight="1" outlineLevel="1">
      <c r="B933" s="73"/>
      <c r="C933" s="73"/>
      <c r="D933" s="73"/>
      <c r="E933" s="100"/>
      <c r="F933" s="101"/>
      <c r="G933" s="100"/>
      <c r="H933" s="101"/>
      <c r="I933" s="100"/>
      <c r="J933" s="102"/>
      <c r="K933" s="100"/>
      <c r="L933" s="73"/>
      <c r="M933" s="73"/>
    </row>
    <row r="934" spans="2:13" ht="21" customHeight="1" outlineLevel="1">
      <c r="B934" s="73"/>
      <c r="C934" s="73"/>
      <c r="D934" s="73"/>
      <c r="E934" s="100">
        <v>2024</v>
      </c>
      <c r="F934" s="101"/>
      <c r="G934" s="100">
        <v>2025</v>
      </c>
      <c r="H934" s="101"/>
      <c r="I934" s="100">
        <v>2026</v>
      </c>
      <c r="J934" s="102"/>
      <c r="K934" s="100" t="s">
        <v>446</v>
      </c>
      <c r="L934" s="73"/>
      <c r="M934" s="73"/>
    </row>
    <row r="935" spans="2:13" outlineLevel="1">
      <c r="B935" s="73"/>
      <c r="C935" s="95" t="s">
        <v>447</v>
      </c>
      <c r="D935" s="103"/>
      <c r="E935" s="104">
        <f>E936+E937</f>
        <v>0</v>
      </c>
      <c r="F935" s="103"/>
      <c r="G935" s="104">
        <f>G936+G937</f>
        <v>0</v>
      </c>
      <c r="H935" s="73"/>
      <c r="I935" s="104">
        <f>I936+I937</f>
        <v>0</v>
      </c>
      <c r="J935" s="103"/>
      <c r="K935" s="104">
        <f>K936+K937</f>
        <v>0</v>
      </c>
      <c r="L935" s="103"/>
      <c r="M935" s="73"/>
    </row>
    <row r="936" spans="2:13" ht="21" customHeight="1" outlineLevel="1">
      <c r="B936" s="73"/>
      <c r="C936" s="90" t="s">
        <v>448</v>
      </c>
      <c r="D936" s="103"/>
      <c r="E936" s="105">
        <v>0</v>
      </c>
      <c r="F936" s="106"/>
      <c r="G936" s="105">
        <v>0</v>
      </c>
      <c r="H936" s="73"/>
      <c r="I936" s="105">
        <v>0</v>
      </c>
      <c r="J936" s="103"/>
      <c r="K936" s="107">
        <f>E936+G936+I936</f>
        <v>0</v>
      </c>
      <c r="L936" s="103"/>
      <c r="M936" s="73"/>
    </row>
    <row r="937" spans="2:13" ht="21.75" customHeight="1" outlineLevel="1">
      <c r="B937" s="73"/>
      <c r="C937" s="90" t="s">
        <v>449</v>
      </c>
      <c r="D937" s="103"/>
      <c r="E937" s="105">
        <v>0</v>
      </c>
      <c r="F937" s="106"/>
      <c r="G937" s="105">
        <v>0</v>
      </c>
      <c r="H937" s="73"/>
      <c r="I937" s="105">
        <v>0</v>
      </c>
      <c r="J937" s="103"/>
      <c r="K937" s="107">
        <f>E937+G937+I937</f>
        <v>0</v>
      </c>
      <c r="L937" s="103"/>
      <c r="M937" s="73"/>
    </row>
    <row r="938" spans="2:13" outlineLevel="1">
      <c r="B938" s="73"/>
      <c r="C938" s="95" t="s">
        <v>450</v>
      </c>
      <c r="D938" s="103"/>
      <c r="E938" s="104">
        <f>E939+E940</f>
        <v>0</v>
      </c>
      <c r="F938" s="103"/>
      <c r="G938" s="104">
        <f>G939+G940</f>
        <v>0</v>
      </c>
      <c r="H938" s="73"/>
      <c r="I938" s="104">
        <f>I939+I940</f>
        <v>0</v>
      </c>
      <c r="J938" s="103"/>
      <c r="K938" s="104">
        <f>K939+K940</f>
        <v>0</v>
      </c>
      <c r="L938" s="103"/>
      <c r="M938" s="73"/>
    </row>
    <row r="939" spans="2:13" ht="21" customHeight="1" outlineLevel="1">
      <c r="B939" s="73"/>
      <c r="C939" s="90" t="s">
        <v>451</v>
      </c>
      <c r="D939" s="103"/>
      <c r="E939" s="105">
        <v>0</v>
      </c>
      <c r="F939" s="106"/>
      <c r="G939" s="105">
        <v>0</v>
      </c>
      <c r="H939" s="73"/>
      <c r="I939" s="105">
        <v>0</v>
      </c>
      <c r="J939" s="103"/>
      <c r="K939" s="107">
        <f>E939+G939+I939</f>
        <v>0</v>
      </c>
      <c r="L939" s="103"/>
      <c r="M939" s="73"/>
    </row>
    <row r="940" spans="2:13" ht="21" customHeight="1" outlineLevel="1">
      <c r="B940" s="73"/>
      <c r="C940" s="90" t="s">
        <v>452</v>
      </c>
      <c r="D940" s="103"/>
      <c r="E940" s="105">
        <v>0</v>
      </c>
      <c r="F940" s="106"/>
      <c r="G940" s="105">
        <v>0</v>
      </c>
      <c r="H940" s="73"/>
      <c r="I940" s="105">
        <v>0</v>
      </c>
      <c r="J940" s="103"/>
      <c r="K940" s="107">
        <f>E940+G940+I940</f>
        <v>0</v>
      </c>
      <c r="L940" s="103"/>
      <c r="M940" s="73"/>
    </row>
    <row r="941" spans="2:13" ht="21" customHeight="1" outlineLevel="1">
      <c r="B941" s="73"/>
      <c r="C941" s="95" t="s">
        <v>453</v>
      </c>
      <c r="D941" s="103"/>
      <c r="E941" s="104">
        <f>E942+E943</f>
        <v>0</v>
      </c>
      <c r="F941" s="103"/>
      <c r="G941" s="104">
        <f>G942+G943</f>
        <v>0</v>
      </c>
      <c r="H941" s="73"/>
      <c r="I941" s="104">
        <f>I942+I943</f>
        <v>0</v>
      </c>
      <c r="J941" s="103"/>
      <c r="K941" s="104">
        <f>K942+K943</f>
        <v>0</v>
      </c>
      <c r="L941" s="103"/>
      <c r="M941" s="73"/>
    </row>
    <row r="942" spans="2:13" ht="21" customHeight="1" outlineLevel="1">
      <c r="B942" s="73"/>
      <c r="C942" s="90" t="s">
        <v>454</v>
      </c>
      <c r="D942" s="103"/>
      <c r="E942" s="105">
        <v>0</v>
      </c>
      <c r="F942" s="106"/>
      <c r="G942" s="105">
        <v>0</v>
      </c>
      <c r="H942" s="73"/>
      <c r="I942" s="105">
        <v>0</v>
      </c>
      <c r="J942" s="103"/>
      <c r="K942" s="107">
        <f>E942+G942+I942</f>
        <v>0</v>
      </c>
      <c r="L942" s="103"/>
      <c r="M942" s="73"/>
    </row>
    <row r="943" spans="2:13" ht="21" customHeight="1" outlineLevel="1">
      <c r="B943" s="73"/>
      <c r="C943" s="90" t="s">
        <v>455</v>
      </c>
      <c r="D943" s="103"/>
      <c r="E943" s="105">
        <v>0</v>
      </c>
      <c r="F943" s="106"/>
      <c r="G943" s="105">
        <v>0</v>
      </c>
      <c r="H943" s="73"/>
      <c r="I943" s="105">
        <v>0</v>
      </c>
      <c r="J943" s="103"/>
      <c r="K943" s="107">
        <f>E943+G943+I943</f>
        <v>0</v>
      </c>
      <c r="L943" s="103"/>
      <c r="M943" s="73"/>
    </row>
    <row r="944" spans="2:13" ht="21" customHeight="1" outlineLevel="1">
      <c r="B944" s="73"/>
      <c r="C944" s="95" t="s">
        <v>456</v>
      </c>
      <c r="D944" s="103"/>
      <c r="E944" s="104">
        <f>E945+E946</f>
        <v>0</v>
      </c>
      <c r="F944" s="103"/>
      <c r="G944" s="104">
        <f>G945+G946</f>
        <v>0</v>
      </c>
      <c r="H944" s="73"/>
      <c r="I944" s="104">
        <f>I945+I946</f>
        <v>0</v>
      </c>
      <c r="J944" s="103"/>
      <c r="K944" s="104">
        <f>K945+K946</f>
        <v>0</v>
      </c>
      <c r="L944" s="103"/>
      <c r="M944" s="73"/>
    </row>
    <row r="945" spans="2:13" ht="21" customHeight="1" outlineLevel="1">
      <c r="B945" s="73"/>
      <c r="C945" s="90" t="s">
        <v>457</v>
      </c>
      <c r="D945" s="103"/>
      <c r="E945" s="105">
        <v>0</v>
      </c>
      <c r="F945" s="106"/>
      <c r="G945" s="105">
        <v>0</v>
      </c>
      <c r="H945" s="73"/>
      <c r="I945" s="105">
        <v>0</v>
      </c>
      <c r="J945" s="103"/>
      <c r="K945" s="107">
        <f>E945+G945+I945</f>
        <v>0</v>
      </c>
      <c r="L945" s="103"/>
      <c r="M945" s="73"/>
    </row>
    <row r="946" spans="2:13" ht="21" customHeight="1" outlineLevel="1">
      <c r="B946" s="73"/>
      <c r="C946" s="90" t="s">
        <v>458</v>
      </c>
      <c r="D946" s="103"/>
      <c r="E946" s="105">
        <v>0</v>
      </c>
      <c r="F946" s="106"/>
      <c r="G946" s="105">
        <v>0</v>
      </c>
      <c r="H946" s="73"/>
      <c r="I946" s="105">
        <v>0</v>
      </c>
      <c r="J946" s="103"/>
      <c r="K946" s="107">
        <f>E946+G946+I946</f>
        <v>0</v>
      </c>
      <c r="L946" s="103"/>
      <c r="M946" s="73"/>
    </row>
    <row r="947" spans="2:13" ht="21" customHeight="1" outlineLevel="1">
      <c r="B947" s="73"/>
      <c r="C947" s="90" t="s">
        <v>459</v>
      </c>
      <c r="D947" s="103"/>
      <c r="E947" s="108">
        <f>E935+E938+E941+E944</f>
        <v>0</v>
      </c>
      <c r="F947" s="103"/>
      <c r="G947" s="108">
        <f>G935+G938+G941+G944</f>
        <v>0</v>
      </c>
      <c r="H947" s="73"/>
      <c r="I947" s="108">
        <f>I935+I938+I941+I944</f>
        <v>0</v>
      </c>
      <c r="J947" s="103"/>
      <c r="K947" s="108">
        <f>E947+G947+I947</f>
        <v>0</v>
      </c>
      <c r="L947" s="103"/>
      <c r="M947" s="73"/>
    </row>
    <row r="948" spans="2:13" ht="21" customHeight="1" outlineLevel="1">
      <c r="B948" s="73"/>
      <c r="C948" s="109"/>
      <c r="D948" s="103"/>
      <c r="E948" s="109"/>
      <c r="F948" s="109"/>
      <c r="G948" s="109"/>
      <c r="H948" s="109"/>
      <c r="I948" s="109"/>
      <c r="J948" s="109"/>
      <c r="K948" s="109"/>
      <c r="L948" s="103"/>
      <c r="M948" s="73"/>
    </row>
    <row r="949" spans="2:13" ht="21" customHeight="1" outlineLevel="1">
      <c r="B949" s="73"/>
      <c r="C949" s="103"/>
      <c r="D949" s="89"/>
      <c r="E949" s="103"/>
      <c r="F949" s="89"/>
      <c r="G949" s="73"/>
      <c r="H949" s="73"/>
      <c r="I949" s="73"/>
      <c r="J949" s="89"/>
      <c r="K949" s="73"/>
      <c r="L949" s="89"/>
      <c r="M949" s="73"/>
    </row>
    <row r="950" spans="2:13" ht="21" customHeight="1" outlineLevel="1">
      <c r="B950" s="73"/>
      <c r="C950" s="86" t="s">
        <v>460</v>
      </c>
      <c r="D950" s="73"/>
      <c r="E950" s="99"/>
      <c r="F950" s="99"/>
      <c r="G950" s="99"/>
      <c r="H950" s="99"/>
      <c r="I950" s="99"/>
      <c r="J950" s="99"/>
      <c r="K950" s="99"/>
      <c r="L950" s="89"/>
      <c r="M950" s="73"/>
    </row>
    <row r="951" spans="2:13" ht="21" customHeight="1" outlineLevel="1">
      <c r="B951" s="73"/>
      <c r="C951" s="73"/>
      <c r="D951" s="73"/>
      <c r="E951" s="100"/>
      <c r="F951" s="101"/>
      <c r="G951" s="100"/>
      <c r="H951" s="101"/>
      <c r="I951" s="100"/>
      <c r="J951" s="102"/>
      <c r="K951" s="100"/>
      <c r="L951" s="89"/>
      <c r="M951" s="73"/>
    </row>
    <row r="952" spans="2:13" ht="21" customHeight="1" outlineLevel="1">
      <c r="B952" s="73"/>
      <c r="C952" s="73"/>
      <c r="D952" s="73"/>
      <c r="E952" s="100">
        <v>2024</v>
      </c>
      <c r="F952" s="101"/>
      <c r="G952" s="100">
        <v>2025</v>
      </c>
      <c r="H952" s="101"/>
      <c r="I952" s="100">
        <v>2026</v>
      </c>
      <c r="J952" s="102"/>
      <c r="K952" s="100" t="s">
        <v>407</v>
      </c>
      <c r="L952" s="89"/>
      <c r="M952" s="73"/>
    </row>
    <row r="953" spans="2:13" ht="21" customHeight="1" outlineLevel="1">
      <c r="B953" s="73"/>
      <c r="C953" s="95" t="s">
        <v>461</v>
      </c>
      <c r="D953" s="103"/>
      <c r="E953" s="110">
        <v>0</v>
      </c>
      <c r="F953" s="111"/>
      <c r="G953" s="110">
        <v>0</v>
      </c>
      <c r="H953" s="112"/>
      <c r="I953" s="110">
        <v>0</v>
      </c>
      <c r="J953" s="111"/>
      <c r="K953" s="113">
        <f t="shared" ref="K953:K971" si="14">E953+G953+I953</f>
        <v>0</v>
      </c>
      <c r="L953" s="89"/>
      <c r="M953" s="73"/>
    </row>
    <row r="954" spans="2:13" ht="21" customHeight="1" outlineLevel="1">
      <c r="B954" s="73"/>
      <c r="C954" s="90" t="s">
        <v>462</v>
      </c>
      <c r="D954" s="103"/>
      <c r="E954" s="110">
        <v>0</v>
      </c>
      <c r="F954" s="114"/>
      <c r="G954" s="110">
        <v>0</v>
      </c>
      <c r="H954" s="112"/>
      <c r="I954" s="110">
        <v>0</v>
      </c>
      <c r="J954" s="111"/>
      <c r="K954" s="113">
        <f t="shared" si="14"/>
        <v>0</v>
      </c>
      <c r="L954" s="89"/>
      <c r="M954" s="73"/>
    </row>
    <row r="955" spans="2:13" ht="21" customHeight="1" outlineLevel="1">
      <c r="B955" s="73"/>
      <c r="C955" s="90" t="s">
        <v>463</v>
      </c>
      <c r="D955" s="103"/>
      <c r="E955" s="110">
        <v>0</v>
      </c>
      <c r="F955" s="111"/>
      <c r="G955" s="110">
        <v>0</v>
      </c>
      <c r="H955" s="112"/>
      <c r="I955" s="110">
        <v>0</v>
      </c>
      <c r="J955" s="111"/>
      <c r="K955" s="113">
        <f t="shared" si="14"/>
        <v>0</v>
      </c>
      <c r="L955" s="89"/>
      <c r="M955" s="73"/>
    </row>
    <row r="956" spans="2:13" ht="21.75" customHeight="1" outlineLevel="1">
      <c r="B956" s="73"/>
      <c r="C956" s="90" t="s">
        <v>464</v>
      </c>
      <c r="D956" s="103"/>
      <c r="E956" s="110">
        <v>0</v>
      </c>
      <c r="F956" s="114"/>
      <c r="G956" s="110">
        <v>0</v>
      </c>
      <c r="H956" s="112"/>
      <c r="I956" s="110">
        <v>0</v>
      </c>
      <c r="J956" s="111"/>
      <c r="K956" s="113">
        <f t="shared" si="14"/>
        <v>0</v>
      </c>
      <c r="L956" s="73"/>
      <c r="M956" s="73"/>
    </row>
    <row r="957" spans="2:13" ht="21.75" customHeight="1" outlineLevel="1">
      <c r="B957" s="73"/>
      <c r="C957" s="90" t="s">
        <v>465</v>
      </c>
      <c r="D957" s="103"/>
      <c r="E957" s="110">
        <v>0</v>
      </c>
      <c r="F957" s="114"/>
      <c r="G957" s="110">
        <v>0</v>
      </c>
      <c r="H957" s="112"/>
      <c r="I957" s="110">
        <v>0</v>
      </c>
      <c r="J957" s="111"/>
      <c r="K957" s="113">
        <f t="shared" si="14"/>
        <v>0</v>
      </c>
      <c r="L957" s="73"/>
      <c r="M957" s="73"/>
    </row>
    <row r="958" spans="2:13" ht="21" customHeight="1" outlineLevel="1">
      <c r="B958" s="73"/>
      <c r="C958" s="90" t="s">
        <v>466</v>
      </c>
      <c r="D958" s="103"/>
      <c r="E958" s="110">
        <v>0</v>
      </c>
      <c r="F958" s="111"/>
      <c r="G958" s="110">
        <v>0</v>
      </c>
      <c r="H958" s="112"/>
      <c r="I958" s="110">
        <v>0</v>
      </c>
      <c r="J958" s="111"/>
      <c r="K958" s="113">
        <f t="shared" si="14"/>
        <v>0</v>
      </c>
      <c r="L958" s="73"/>
      <c r="M958" s="73"/>
    </row>
    <row r="959" spans="2:13" ht="21.75" customHeight="1" outlineLevel="1">
      <c r="B959" s="73"/>
      <c r="C959" s="90" t="s">
        <v>467</v>
      </c>
      <c r="D959" s="103"/>
      <c r="E959" s="110">
        <v>0</v>
      </c>
      <c r="F959" s="114"/>
      <c r="G959" s="110">
        <v>0</v>
      </c>
      <c r="H959" s="112"/>
      <c r="I959" s="110">
        <v>0</v>
      </c>
      <c r="J959" s="111"/>
      <c r="K959" s="113">
        <f t="shared" si="14"/>
        <v>0</v>
      </c>
      <c r="L959" s="73"/>
      <c r="M959" s="73"/>
    </row>
    <row r="960" spans="2:13" ht="21.75" customHeight="1" outlineLevel="1">
      <c r="B960" s="73"/>
      <c r="C960" s="90" t="s">
        <v>468</v>
      </c>
      <c r="D960" s="103"/>
      <c r="E960" s="110">
        <v>0</v>
      </c>
      <c r="F960" s="114"/>
      <c r="G960" s="110">
        <v>0</v>
      </c>
      <c r="H960" s="112"/>
      <c r="I960" s="110">
        <v>0</v>
      </c>
      <c r="J960" s="111"/>
      <c r="K960" s="113">
        <f t="shared" si="14"/>
        <v>0</v>
      </c>
      <c r="L960" s="73"/>
      <c r="M960" s="73"/>
    </row>
    <row r="961" spans="2:13" ht="21.75" customHeight="1" outlineLevel="1">
      <c r="B961" s="73"/>
      <c r="C961" s="90" t="s">
        <v>469</v>
      </c>
      <c r="D961" s="103"/>
      <c r="E961" s="110">
        <v>0</v>
      </c>
      <c r="F961" s="114"/>
      <c r="G961" s="110">
        <v>0</v>
      </c>
      <c r="H961" s="112"/>
      <c r="I961" s="110">
        <v>0</v>
      </c>
      <c r="J961" s="111"/>
      <c r="K961" s="113">
        <f t="shared" si="14"/>
        <v>0</v>
      </c>
      <c r="L961" s="73"/>
      <c r="M961" s="73"/>
    </row>
    <row r="962" spans="2:13" ht="21" customHeight="1" outlineLevel="1">
      <c r="B962" s="73"/>
      <c r="C962" s="115" t="s">
        <v>470</v>
      </c>
      <c r="D962" s="103"/>
      <c r="E962" s="110">
        <v>0</v>
      </c>
      <c r="F962" s="114"/>
      <c r="G962" s="110">
        <v>0</v>
      </c>
      <c r="H962" s="112"/>
      <c r="I962" s="110">
        <v>0</v>
      </c>
      <c r="J962" s="111"/>
      <c r="K962" s="113">
        <f t="shared" si="14"/>
        <v>0</v>
      </c>
      <c r="L962" s="116"/>
      <c r="M962" s="73"/>
    </row>
    <row r="963" spans="2:13" ht="21" customHeight="1" outlineLevel="1">
      <c r="B963" s="73"/>
      <c r="C963" s="115" t="s">
        <v>471</v>
      </c>
      <c r="D963" s="103"/>
      <c r="E963" s="110">
        <v>0</v>
      </c>
      <c r="F963" s="114"/>
      <c r="G963" s="110">
        <v>0</v>
      </c>
      <c r="H963" s="112"/>
      <c r="I963" s="110">
        <v>0</v>
      </c>
      <c r="J963" s="111"/>
      <c r="K963" s="113">
        <f t="shared" si="14"/>
        <v>0</v>
      </c>
      <c r="L963" s="116"/>
      <c r="M963" s="73"/>
    </row>
    <row r="964" spans="2:13" ht="21" customHeight="1" outlineLevel="1">
      <c r="B964" s="73"/>
      <c r="C964" s="115" t="s">
        <v>472</v>
      </c>
      <c r="D964" s="103"/>
      <c r="E964" s="110">
        <v>0</v>
      </c>
      <c r="F964" s="114"/>
      <c r="G964" s="110">
        <v>0</v>
      </c>
      <c r="H964" s="112"/>
      <c r="I964" s="110">
        <v>0</v>
      </c>
      <c r="J964" s="111"/>
      <c r="K964" s="113">
        <f t="shared" si="14"/>
        <v>0</v>
      </c>
      <c r="L964" s="116"/>
      <c r="M964" s="73"/>
    </row>
    <row r="965" spans="2:13" ht="21" customHeight="1" outlineLevel="1">
      <c r="B965" s="73"/>
      <c r="C965" s="115" t="s">
        <v>473</v>
      </c>
      <c r="D965" s="103"/>
      <c r="E965" s="110">
        <v>0</v>
      </c>
      <c r="F965" s="114"/>
      <c r="G965" s="110">
        <v>0</v>
      </c>
      <c r="H965" s="112"/>
      <c r="I965" s="110">
        <v>0</v>
      </c>
      <c r="J965" s="111"/>
      <c r="K965" s="113">
        <f t="shared" si="14"/>
        <v>0</v>
      </c>
      <c r="L965" s="116"/>
      <c r="M965" s="73"/>
    </row>
    <row r="966" spans="2:13" ht="21" customHeight="1" outlineLevel="1">
      <c r="B966" s="73"/>
      <c r="C966" s="115" t="s">
        <v>474</v>
      </c>
      <c r="D966" s="103"/>
      <c r="E966" s="110">
        <v>0</v>
      </c>
      <c r="F966" s="114"/>
      <c r="G966" s="110">
        <v>0</v>
      </c>
      <c r="H966" s="112"/>
      <c r="I966" s="110">
        <v>0</v>
      </c>
      <c r="J966" s="111"/>
      <c r="K966" s="113">
        <f t="shared" si="14"/>
        <v>0</v>
      </c>
      <c r="L966" s="116"/>
      <c r="M966" s="73"/>
    </row>
    <row r="967" spans="2:13" ht="21" customHeight="1" outlineLevel="1">
      <c r="B967" s="73"/>
      <c r="C967" s="115" t="s">
        <v>475</v>
      </c>
      <c r="D967" s="103"/>
      <c r="E967" s="110">
        <v>0</v>
      </c>
      <c r="F967" s="114"/>
      <c r="G967" s="110">
        <v>0</v>
      </c>
      <c r="H967" s="112"/>
      <c r="I967" s="110">
        <v>0</v>
      </c>
      <c r="J967" s="111"/>
      <c r="K967" s="113">
        <f t="shared" si="14"/>
        <v>0</v>
      </c>
      <c r="L967" s="116"/>
      <c r="M967" s="73"/>
    </row>
    <row r="968" spans="2:13" ht="21" customHeight="1" outlineLevel="1">
      <c r="B968" s="73"/>
      <c r="C968" s="115" t="s">
        <v>476</v>
      </c>
      <c r="D968" s="103"/>
      <c r="E968" s="110">
        <v>0</v>
      </c>
      <c r="F968" s="114"/>
      <c r="G968" s="110">
        <v>0</v>
      </c>
      <c r="H968" s="112"/>
      <c r="I968" s="110">
        <v>0</v>
      </c>
      <c r="J968" s="111"/>
      <c r="K968" s="113">
        <f t="shared" si="14"/>
        <v>0</v>
      </c>
      <c r="L968" s="116"/>
      <c r="M968" s="73"/>
    </row>
    <row r="969" spans="2:13" ht="21" customHeight="1" outlineLevel="1">
      <c r="B969" s="73"/>
      <c r="C969" s="115" t="s">
        <v>477</v>
      </c>
      <c r="D969" s="103"/>
      <c r="E969" s="110">
        <v>0</v>
      </c>
      <c r="F969" s="114"/>
      <c r="G969" s="110">
        <v>0</v>
      </c>
      <c r="H969" s="112"/>
      <c r="I969" s="110">
        <v>0</v>
      </c>
      <c r="J969" s="111"/>
      <c r="K969" s="113">
        <f t="shared" si="14"/>
        <v>0</v>
      </c>
      <c r="L969" s="116"/>
      <c r="M969" s="73"/>
    </row>
    <row r="970" spans="2:13" ht="21" customHeight="1" outlineLevel="1">
      <c r="B970" s="73"/>
      <c r="C970" s="115" t="s">
        <v>478</v>
      </c>
      <c r="D970" s="103"/>
      <c r="E970" s="110">
        <v>0</v>
      </c>
      <c r="F970" s="114"/>
      <c r="G970" s="110">
        <v>0</v>
      </c>
      <c r="H970" s="112"/>
      <c r="I970" s="110">
        <v>0</v>
      </c>
      <c r="J970" s="111"/>
      <c r="K970" s="113">
        <f t="shared" si="14"/>
        <v>0</v>
      </c>
      <c r="L970" s="116"/>
      <c r="M970" s="73"/>
    </row>
    <row r="971" spans="2:13" ht="21" customHeight="1" outlineLevel="1">
      <c r="B971" s="73"/>
      <c r="C971" s="115" t="s">
        <v>479</v>
      </c>
      <c r="D971" s="103"/>
      <c r="E971" s="110">
        <v>0</v>
      </c>
      <c r="F971" s="114"/>
      <c r="G971" s="110">
        <v>0</v>
      </c>
      <c r="H971" s="112"/>
      <c r="I971" s="110">
        <v>0</v>
      </c>
      <c r="J971" s="111"/>
      <c r="K971" s="113">
        <f t="shared" si="14"/>
        <v>0</v>
      </c>
      <c r="L971" s="116"/>
      <c r="M971" s="73"/>
    </row>
    <row r="972" spans="2:13" ht="21.75" customHeight="1" outlineLevel="1">
      <c r="B972" s="73"/>
      <c r="C972" s="90" t="s">
        <v>480</v>
      </c>
      <c r="D972" s="103"/>
      <c r="E972" s="117">
        <f>SUM(E953:E971)</f>
        <v>0</v>
      </c>
      <c r="F972" s="111"/>
      <c r="G972" s="117">
        <f>SUM(G953:G971)</f>
        <v>0</v>
      </c>
      <c r="H972" s="112"/>
      <c r="I972" s="117">
        <f>SUM(I953:I971)</f>
        <v>0</v>
      </c>
      <c r="J972" s="111"/>
      <c r="K972" s="117">
        <f>SUM(K953:K971)</f>
        <v>0</v>
      </c>
      <c r="L972" s="89"/>
      <c r="M972" s="73"/>
    </row>
    <row r="973" spans="2:13" ht="21" customHeight="1" outlineLevel="1">
      <c r="B973" s="73"/>
      <c r="C973" s="109"/>
      <c r="D973" s="103"/>
      <c r="E973" s="73"/>
      <c r="F973" s="73"/>
      <c r="G973" s="73"/>
      <c r="H973" s="73"/>
      <c r="I973" s="73"/>
      <c r="J973" s="73"/>
      <c r="K973" s="73"/>
      <c r="L973" s="89"/>
      <c r="M973" s="73"/>
    </row>
    <row r="974" spans="2:13" ht="21" customHeight="1" outlineLevel="1">
      <c r="B974" s="73"/>
      <c r="C974" s="73"/>
      <c r="D974" s="73"/>
      <c r="E974" s="100">
        <v>2024</v>
      </c>
      <c r="F974" s="101"/>
      <c r="G974" s="100">
        <v>2025</v>
      </c>
      <c r="H974" s="101"/>
      <c r="I974" s="100">
        <v>2026</v>
      </c>
      <c r="J974" s="102"/>
      <c r="K974" s="100" t="s">
        <v>407</v>
      </c>
      <c r="L974" s="89"/>
      <c r="M974" s="73"/>
    </row>
    <row r="975" spans="2:13" ht="21" customHeight="1" outlineLevel="1">
      <c r="B975" s="73"/>
      <c r="C975" s="95" t="s">
        <v>481</v>
      </c>
      <c r="D975" s="103"/>
      <c r="E975" s="110">
        <v>0</v>
      </c>
      <c r="F975" s="111"/>
      <c r="G975" s="110">
        <v>0</v>
      </c>
      <c r="H975" s="112"/>
      <c r="I975" s="110">
        <v>0</v>
      </c>
      <c r="J975" s="111"/>
      <c r="K975" s="113">
        <f t="shared" ref="K975:K983" si="15">E975+G975+I975</f>
        <v>0</v>
      </c>
      <c r="L975" s="89"/>
      <c r="M975" s="73"/>
    </row>
    <row r="976" spans="2:13" ht="21" customHeight="1" outlineLevel="1">
      <c r="B976" s="73"/>
      <c r="C976" s="90" t="s">
        <v>482</v>
      </c>
      <c r="D976" s="103"/>
      <c r="E976" s="110">
        <v>0</v>
      </c>
      <c r="F976" s="114"/>
      <c r="G976" s="110">
        <v>0</v>
      </c>
      <c r="H976" s="112"/>
      <c r="I976" s="110">
        <v>0</v>
      </c>
      <c r="J976" s="111"/>
      <c r="K976" s="113">
        <f t="shared" si="15"/>
        <v>0</v>
      </c>
      <c r="L976" s="89"/>
      <c r="M976" s="73"/>
    </row>
    <row r="977" spans="2:13" ht="21" customHeight="1" outlineLevel="1">
      <c r="B977" s="73"/>
      <c r="C977" s="90" t="s">
        <v>483</v>
      </c>
      <c r="D977" s="103"/>
      <c r="E977" s="110">
        <v>0</v>
      </c>
      <c r="F977" s="114"/>
      <c r="G977" s="110">
        <v>0</v>
      </c>
      <c r="H977" s="112"/>
      <c r="I977" s="110">
        <v>0</v>
      </c>
      <c r="J977" s="111"/>
      <c r="K977" s="113">
        <f t="shared" si="15"/>
        <v>0</v>
      </c>
      <c r="L977" s="73"/>
      <c r="M977" s="73"/>
    </row>
    <row r="978" spans="2:13" ht="21" customHeight="1" outlineLevel="1">
      <c r="B978" s="73"/>
      <c r="C978" s="90" t="s">
        <v>484</v>
      </c>
      <c r="D978" s="103"/>
      <c r="E978" s="110">
        <v>0</v>
      </c>
      <c r="F978" s="111"/>
      <c r="G978" s="110">
        <v>0</v>
      </c>
      <c r="H978" s="112"/>
      <c r="I978" s="110">
        <v>0</v>
      </c>
      <c r="J978" s="111"/>
      <c r="K978" s="113">
        <f t="shared" si="15"/>
        <v>0</v>
      </c>
      <c r="L978" s="89"/>
      <c r="M978" s="73"/>
    </row>
    <row r="979" spans="2:13" ht="21" customHeight="1" outlineLevel="1">
      <c r="B979" s="73"/>
      <c r="C979" s="90" t="s">
        <v>485</v>
      </c>
      <c r="D979" s="103"/>
      <c r="E979" s="110">
        <v>0</v>
      </c>
      <c r="F979" s="114"/>
      <c r="G979" s="110">
        <v>0</v>
      </c>
      <c r="H979" s="112"/>
      <c r="I979" s="110">
        <v>0</v>
      </c>
      <c r="J979" s="111"/>
      <c r="K979" s="113">
        <f t="shared" si="15"/>
        <v>0</v>
      </c>
      <c r="L979" s="116"/>
      <c r="M979" s="73"/>
    </row>
    <row r="980" spans="2:13" ht="21" customHeight="1" outlineLevel="1">
      <c r="B980" s="73"/>
      <c r="C980" s="90" t="s">
        <v>486</v>
      </c>
      <c r="D980" s="103"/>
      <c r="E980" s="110">
        <v>0</v>
      </c>
      <c r="F980" s="114"/>
      <c r="G980" s="110">
        <v>0</v>
      </c>
      <c r="H980" s="112"/>
      <c r="I980" s="110">
        <v>0</v>
      </c>
      <c r="J980" s="111"/>
      <c r="K980" s="113">
        <f t="shared" si="15"/>
        <v>0</v>
      </c>
      <c r="L980" s="116"/>
      <c r="M980" s="73"/>
    </row>
    <row r="981" spans="2:13" ht="21" customHeight="1" outlineLevel="1">
      <c r="B981" s="73"/>
      <c r="C981" s="90" t="s">
        <v>487</v>
      </c>
      <c r="D981" s="103"/>
      <c r="E981" s="110">
        <v>0</v>
      </c>
      <c r="F981" s="114"/>
      <c r="G981" s="110">
        <v>0</v>
      </c>
      <c r="H981" s="112"/>
      <c r="I981" s="110">
        <v>0</v>
      </c>
      <c r="J981" s="111"/>
      <c r="K981" s="113">
        <f t="shared" si="15"/>
        <v>0</v>
      </c>
      <c r="L981" s="116"/>
      <c r="M981" s="73"/>
    </row>
    <row r="982" spans="2:13" ht="21" customHeight="1" outlineLevel="1">
      <c r="B982" s="73"/>
      <c r="C982" s="90" t="s">
        <v>488</v>
      </c>
      <c r="D982" s="103"/>
      <c r="E982" s="110">
        <v>0</v>
      </c>
      <c r="F982" s="114"/>
      <c r="G982" s="110">
        <v>0</v>
      </c>
      <c r="H982" s="112"/>
      <c r="I982" s="110">
        <v>0</v>
      </c>
      <c r="J982" s="111"/>
      <c r="K982" s="113">
        <f t="shared" si="15"/>
        <v>0</v>
      </c>
      <c r="L982" s="116"/>
      <c r="M982" s="73"/>
    </row>
    <row r="983" spans="2:13" ht="21.75" customHeight="1" outlineLevel="1">
      <c r="B983" s="73"/>
      <c r="C983" s="90" t="s">
        <v>480</v>
      </c>
      <c r="D983" s="103"/>
      <c r="E983" s="117">
        <f>SUM(E975:E982)</f>
        <v>0</v>
      </c>
      <c r="F983" s="111"/>
      <c r="G983" s="117">
        <f>SUM(G975:G982)</f>
        <v>0</v>
      </c>
      <c r="H983" s="112"/>
      <c r="I983" s="117">
        <f>SUM(I975:I982)</f>
        <v>0</v>
      </c>
      <c r="J983" s="111"/>
      <c r="K983" s="117">
        <f t="shared" si="15"/>
        <v>0</v>
      </c>
      <c r="L983" s="89"/>
      <c r="M983" s="73"/>
    </row>
    <row r="984" spans="2:13" ht="21" customHeight="1" outlineLevel="1">
      <c r="B984" s="73"/>
      <c r="C984" s="89"/>
      <c r="D984" s="103"/>
      <c r="E984" s="89"/>
      <c r="F984" s="89"/>
      <c r="G984" s="89"/>
      <c r="H984" s="89"/>
      <c r="I984" s="89"/>
      <c r="J984" s="89"/>
      <c r="K984" s="89"/>
      <c r="L984" s="89"/>
      <c r="M984" s="73"/>
    </row>
    <row r="985" spans="2:13" ht="36" outlineLevel="1">
      <c r="B985" s="73"/>
      <c r="C985" s="93" t="s">
        <v>490</v>
      </c>
      <c r="D985" s="89"/>
      <c r="E985" s="93" t="str">
        <f>IF(K956&gt;0,"Si","No")</f>
        <v>No</v>
      </c>
      <c r="F985" s="89"/>
      <c r="G985" s="89"/>
      <c r="H985" s="89"/>
      <c r="I985" s="89"/>
      <c r="J985" s="89"/>
      <c r="K985" s="89"/>
      <c r="L985" s="89"/>
      <c r="M985" s="73"/>
    </row>
    <row r="986" spans="2:13" ht="36" outlineLevel="1">
      <c r="B986" s="73"/>
      <c r="C986" s="93" t="s">
        <v>491</v>
      </c>
      <c r="D986" s="89"/>
      <c r="E986" s="93" t="str">
        <f>IF(K957&gt;0,"Si","No")</f>
        <v>No</v>
      </c>
      <c r="F986" s="89"/>
      <c r="G986" s="89"/>
      <c r="H986" s="89"/>
      <c r="I986" s="89"/>
      <c r="J986" s="89"/>
      <c r="K986" s="89"/>
      <c r="L986" s="89"/>
      <c r="M986" s="73"/>
    </row>
    <row r="987" spans="2:13" ht="21" customHeight="1" outlineLevel="1">
      <c r="B987" s="73"/>
      <c r="C987" s="89"/>
      <c r="D987" s="89"/>
      <c r="E987" s="89"/>
      <c r="F987" s="89"/>
      <c r="G987" s="73"/>
      <c r="H987" s="73"/>
      <c r="I987" s="73"/>
      <c r="J987" s="89"/>
      <c r="K987" s="73"/>
      <c r="L987" s="89"/>
      <c r="M987" s="73"/>
    </row>
    <row r="988" spans="2:13" ht="20.25" outlineLevel="1">
      <c r="B988" s="73"/>
      <c r="C988" s="86" t="s">
        <v>492</v>
      </c>
      <c r="D988" s="73"/>
      <c r="E988" s="98"/>
      <c r="F988" s="99"/>
      <c r="G988" s="99"/>
      <c r="H988" s="99"/>
      <c r="I988" s="99"/>
      <c r="J988" s="99"/>
      <c r="K988" s="99"/>
      <c r="L988" s="89"/>
      <c r="M988" s="73"/>
    </row>
    <row r="989" spans="2:13" ht="21" customHeight="1" outlineLevel="1">
      <c r="B989" s="73"/>
      <c r="C989" s="73"/>
      <c r="D989" s="73"/>
      <c r="E989" s="100"/>
      <c r="F989" s="101"/>
      <c r="G989" s="100"/>
      <c r="H989" s="101"/>
      <c r="I989" s="100"/>
      <c r="J989" s="102"/>
      <c r="K989" s="100"/>
      <c r="L989" s="89"/>
      <c r="M989" s="73"/>
    </row>
    <row r="990" spans="2:13" ht="21" customHeight="1" outlineLevel="1">
      <c r="B990" s="73"/>
      <c r="C990" s="73"/>
      <c r="D990" s="73"/>
      <c r="E990" s="100">
        <v>2024</v>
      </c>
      <c r="F990" s="101"/>
      <c r="G990" s="100">
        <v>2025</v>
      </c>
      <c r="H990" s="101"/>
      <c r="I990" s="100">
        <v>2026</v>
      </c>
      <c r="J990" s="102"/>
      <c r="K990" s="100" t="s">
        <v>407</v>
      </c>
      <c r="L990" s="89"/>
      <c r="M990" s="73"/>
    </row>
    <row r="991" spans="2:13" ht="21" customHeight="1" outlineLevel="1">
      <c r="B991" s="73"/>
      <c r="C991" s="95" t="s">
        <v>493</v>
      </c>
      <c r="D991" s="103"/>
      <c r="E991" s="110"/>
      <c r="F991" s="111"/>
      <c r="G991" s="110"/>
      <c r="H991" s="119"/>
      <c r="I991" s="110"/>
      <c r="J991" s="111"/>
      <c r="K991" s="113" t="s">
        <v>495</v>
      </c>
      <c r="L991" s="89"/>
      <c r="M991" s="73"/>
    </row>
    <row r="992" spans="2:13" ht="21" customHeight="1" outlineLevel="1">
      <c r="B992" s="73"/>
      <c r="C992" s="95" t="s">
        <v>496</v>
      </c>
      <c r="D992" s="103"/>
      <c r="E992" s="110"/>
      <c r="F992" s="111"/>
      <c r="G992" s="110"/>
      <c r="H992" s="119"/>
      <c r="I992" s="110"/>
      <c r="J992" s="111"/>
      <c r="K992" s="113" t="s">
        <v>495</v>
      </c>
      <c r="L992" s="89"/>
      <c r="M992" s="73"/>
    </row>
    <row r="993" spans="2:13" ht="21" customHeight="1" outlineLevel="1">
      <c r="B993" s="73"/>
      <c r="C993" s="90" t="s">
        <v>498</v>
      </c>
      <c r="D993" s="103"/>
      <c r="E993" s="120">
        <v>0</v>
      </c>
      <c r="F993" s="121"/>
      <c r="G993" s="120">
        <v>0</v>
      </c>
      <c r="H993" s="122"/>
      <c r="I993" s="120">
        <v>0</v>
      </c>
      <c r="J993" s="123"/>
      <c r="K993" s="124">
        <f>E993+G993+I993</f>
        <v>0</v>
      </c>
      <c r="L993" s="73"/>
      <c r="M993" s="73"/>
    </row>
    <row r="994" spans="2:13" ht="21" customHeight="1" outlineLevel="1">
      <c r="B994" s="73"/>
      <c r="C994" s="90" t="s">
        <v>499</v>
      </c>
      <c r="D994" s="103"/>
      <c r="E994" s="110"/>
      <c r="F994" s="111"/>
      <c r="G994" s="110"/>
      <c r="H994" s="119"/>
      <c r="I994" s="110"/>
      <c r="J994" s="111"/>
      <c r="K994" s="113" t="s">
        <v>495</v>
      </c>
      <c r="L994" s="89"/>
      <c r="M994" s="73"/>
    </row>
    <row r="995" spans="2:13" ht="21" customHeight="1" outlineLevel="1">
      <c r="B995" s="73"/>
      <c r="C995" s="90" t="s">
        <v>500</v>
      </c>
      <c r="D995" s="103"/>
      <c r="E995" s="105"/>
      <c r="F995" s="125"/>
      <c r="G995" s="105"/>
      <c r="H995" s="126"/>
      <c r="I995" s="105"/>
      <c r="J995" s="111"/>
      <c r="K995" s="113" t="s">
        <v>495</v>
      </c>
      <c r="L995" s="116"/>
      <c r="M995" s="73"/>
    </row>
    <row r="996" spans="2:13" outlineLevel="1">
      <c r="B996" s="73"/>
      <c r="C996" s="90" t="s">
        <v>501</v>
      </c>
      <c r="D996" s="103"/>
      <c r="E996" s="127"/>
      <c r="F996" s="125"/>
      <c r="G996" s="105"/>
      <c r="H996" s="126"/>
      <c r="I996" s="105"/>
      <c r="J996" s="111"/>
      <c r="K996" s="113" t="s">
        <v>495</v>
      </c>
      <c r="L996" s="116"/>
      <c r="M996" s="73"/>
    </row>
    <row r="997" spans="2:13" ht="21" customHeight="1" outlineLevel="1">
      <c r="B997" s="73"/>
      <c r="C997" s="90" t="s">
        <v>503</v>
      </c>
      <c r="D997" s="103"/>
      <c r="E997" s="105"/>
      <c r="F997" s="125"/>
      <c r="G997" s="105"/>
      <c r="H997" s="126"/>
      <c r="I997" s="105"/>
      <c r="J997" s="111"/>
      <c r="K997" s="124" t="s">
        <v>495</v>
      </c>
      <c r="L997" s="89"/>
      <c r="M997" s="73"/>
    </row>
    <row r="998" spans="2:13" ht="21" customHeight="1" outlineLevel="1">
      <c r="B998" s="73"/>
      <c r="C998" s="90" t="s">
        <v>504</v>
      </c>
      <c r="D998" s="103"/>
      <c r="E998" s="110"/>
      <c r="F998" s="111"/>
      <c r="G998" s="110"/>
      <c r="H998" s="119"/>
      <c r="I998" s="110"/>
      <c r="J998" s="111"/>
      <c r="K998" s="113" t="s">
        <v>495</v>
      </c>
      <c r="L998" s="89"/>
      <c r="M998" s="73"/>
    </row>
    <row r="999" spans="2:13" ht="21.75" customHeight="1" outlineLevel="1">
      <c r="B999" s="73"/>
      <c r="C999" s="90" t="s">
        <v>506</v>
      </c>
      <c r="D999" s="103"/>
      <c r="E999" s="120">
        <v>0</v>
      </c>
      <c r="F999" s="121"/>
      <c r="G999" s="120">
        <v>0</v>
      </c>
      <c r="H999" s="122"/>
      <c r="I999" s="120">
        <v>0</v>
      </c>
      <c r="J999" s="123"/>
      <c r="K999" s="124">
        <f>E999+G999+I999</f>
        <v>0</v>
      </c>
      <c r="L999" s="73"/>
      <c r="M999" s="73"/>
    </row>
    <row r="1000" spans="2:13" ht="21.75" customHeight="1" outlineLevel="1">
      <c r="B1000" s="73"/>
      <c r="C1000" s="90" t="s">
        <v>507</v>
      </c>
      <c r="D1000" s="103"/>
      <c r="E1000" s="128">
        <v>0</v>
      </c>
      <c r="F1000" s="129"/>
      <c r="G1000" s="128">
        <v>0</v>
      </c>
      <c r="H1000" s="142"/>
      <c r="I1000" s="128">
        <v>0</v>
      </c>
      <c r="J1000" s="130"/>
      <c r="K1000" s="131">
        <f>E1000+G1000+I1000</f>
        <v>0</v>
      </c>
      <c r="L1000" s="89"/>
      <c r="M1000" s="73"/>
    </row>
    <row r="1001" spans="2:13" ht="21" customHeight="1" outlineLevel="1">
      <c r="B1001" s="73"/>
      <c r="C1001" s="109"/>
      <c r="D1001" s="103"/>
      <c r="E1001" s="130"/>
      <c r="F1001" s="130"/>
      <c r="G1001" s="130"/>
      <c r="H1001" s="132"/>
      <c r="I1001" s="130"/>
      <c r="J1001" s="130"/>
      <c r="K1001" s="130"/>
      <c r="L1001" s="89"/>
      <c r="M1001" s="73"/>
    </row>
    <row r="1002" spans="2:13" ht="21" customHeight="1" outlineLevel="1">
      <c r="B1002" s="73"/>
      <c r="C1002" s="109"/>
      <c r="D1002" s="103"/>
      <c r="E1002" s="98"/>
      <c r="F1002" s="73"/>
      <c r="G1002" s="73"/>
      <c r="H1002" s="73"/>
      <c r="I1002" s="73"/>
      <c r="J1002" s="73"/>
      <c r="K1002" s="73"/>
      <c r="L1002" s="89"/>
      <c r="M1002" s="73"/>
    </row>
    <row r="1003" spans="2:13" ht="21" customHeight="1" outlineLevel="1">
      <c r="B1003" s="73"/>
      <c r="C1003" s="86" t="s">
        <v>508</v>
      </c>
      <c r="D1003" s="116"/>
      <c r="E1003" s="116"/>
      <c r="F1003" s="116"/>
      <c r="G1003" s="73"/>
      <c r="H1003" s="73"/>
      <c r="I1003" s="73"/>
      <c r="J1003" s="116"/>
      <c r="K1003" s="73"/>
      <c r="L1003" s="116"/>
      <c r="M1003" s="73"/>
    </row>
    <row r="1004" spans="2:13" ht="21" customHeight="1" outlineLevel="1">
      <c r="B1004" s="73"/>
      <c r="C1004" s="89"/>
      <c r="D1004" s="89"/>
      <c r="E1004" s="89"/>
      <c r="F1004" s="89"/>
      <c r="G1004" s="73"/>
      <c r="H1004" s="73"/>
      <c r="I1004" s="73"/>
      <c r="J1004" s="89"/>
      <c r="K1004" s="73"/>
      <c r="L1004" s="89"/>
      <c r="M1004" s="73"/>
    </row>
    <row r="1005" spans="2:13" ht="21" customHeight="1" outlineLevel="1">
      <c r="B1005" s="73"/>
      <c r="C1005" s="133" t="s">
        <v>509</v>
      </c>
      <c r="D1005" s="89"/>
      <c r="E1005" s="89"/>
      <c r="F1005" s="89"/>
      <c r="G1005" s="73"/>
      <c r="H1005" s="73"/>
      <c r="I1005" s="73"/>
      <c r="J1005" s="73"/>
      <c r="K1005" s="73"/>
      <c r="L1005" s="89"/>
      <c r="M1005" s="73"/>
    </row>
    <row r="1006" spans="2:13" ht="21" customHeight="1" outlineLevel="1">
      <c r="B1006" s="73"/>
      <c r="C1006" s="89"/>
      <c r="D1006" s="89"/>
      <c r="E1006" s="89"/>
      <c r="F1006" s="89"/>
      <c r="G1006" s="73"/>
      <c r="H1006" s="73"/>
      <c r="I1006" s="73"/>
      <c r="J1006" s="89"/>
      <c r="K1006" s="73"/>
      <c r="L1006" s="89"/>
      <c r="M1006" s="73"/>
    </row>
    <row r="1007" spans="2:13" ht="21" customHeight="1" outlineLevel="1">
      <c r="B1007" s="73"/>
      <c r="C1007" s="481"/>
      <c r="D1007" s="481"/>
      <c r="E1007" s="481"/>
      <c r="F1007" s="481"/>
      <c r="G1007" s="481"/>
      <c r="H1007" s="481"/>
      <c r="I1007" s="481"/>
      <c r="J1007" s="481"/>
      <c r="K1007" s="481"/>
      <c r="L1007" s="89"/>
      <c r="M1007" s="73"/>
    </row>
    <row r="1008" spans="2:13" ht="21" customHeight="1" outlineLevel="1">
      <c r="B1008" s="73"/>
      <c r="C1008" s="481"/>
      <c r="D1008" s="481"/>
      <c r="E1008" s="481"/>
      <c r="F1008" s="481"/>
      <c r="G1008" s="481"/>
      <c r="H1008" s="481"/>
      <c r="I1008" s="481"/>
      <c r="J1008" s="481"/>
      <c r="K1008" s="481"/>
      <c r="L1008" s="73"/>
      <c r="M1008" s="73"/>
    </row>
    <row r="1009" spans="2:13" ht="21" customHeight="1" outlineLevel="1">
      <c r="B1009" s="73"/>
      <c r="C1009" s="481"/>
      <c r="D1009" s="481"/>
      <c r="E1009" s="481"/>
      <c r="F1009" s="481"/>
      <c r="G1009" s="481"/>
      <c r="H1009" s="481"/>
      <c r="I1009" s="481"/>
      <c r="J1009" s="481"/>
      <c r="K1009" s="481"/>
      <c r="L1009" s="73"/>
      <c r="M1009" s="73"/>
    </row>
    <row r="1010" spans="2:13" ht="21" customHeight="1" outlineLevel="1">
      <c r="B1010" s="73"/>
      <c r="C1010" s="481"/>
      <c r="D1010" s="481"/>
      <c r="E1010" s="481"/>
      <c r="F1010" s="481"/>
      <c r="G1010" s="481"/>
      <c r="H1010" s="481"/>
      <c r="I1010" s="481"/>
      <c r="J1010" s="481"/>
      <c r="K1010" s="481"/>
      <c r="L1010" s="73"/>
      <c r="M1010" s="73"/>
    </row>
    <row r="1011" spans="2:13" ht="21" customHeight="1" outlineLevel="1">
      <c r="B1011" s="73"/>
      <c r="C1011" s="481"/>
      <c r="D1011" s="481"/>
      <c r="E1011" s="481"/>
      <c r="F1011" s="481"/>
      <c r="G1011" s="481"/>
      <c r="H1011" s="481"/>
      <c r="I1011" s="481"/>
      <c r="J1011" s="481"/>
      <c r="K1011" s="481"/>
      <c r="L1011" s="73"/>
      <c r="M1011" s="73"/>
    </row>
    <row r="1012" spans="2:13" ht="21" customHeight="1" outlineLevel="1">
      <c r="B1012" s="73"/>
      <c r="C1012" s="481"/>
      <c r="D1012" s="481"/>
      <c r="E1012" s="481"/>
      <c r="F1012" s="481"/>
      <c r="G1012" s="481"/>
      <c r="H1012" s="481"/>
      <c r="I1012" s="481"/>
      <c r="J1012" s="481"/>
      <c r="K1012" s="481"/>
      <c r="L1012" s="73"/>
      <c r="M1012" s="73"/>
    </row>
    <row r="1013" spans="2:13" ht="21" customHeight="1" outlineLevel="1">
      <c r="B1013" s="73"/>
      <c r="C1013" s="481"/>
      <c r="D1013" s="481"/>
      <c r="E1013" s="481"/>
      <c r="F1013" s="481"/>
      <c r="G1013" s="481"/>
      <c r="H1013" s="481"/>
      <c r="I1013" s="481"/>
      <c r="J1013" s="481"/>
      <c r="K1013" s="481"/>
      <c r="L1013" s="73"/>
      <c r="M1013" s="73"/>
    </row>
    <row r="1014" spans="2:13" ht="21" customHeight="1" outlineLevel="1">
      <c r="B1014" s="73"/>
      <c r="C1014" s="481"/>
      <c r="D1014" s="481"/>
      <c r="E1014" s="481"/>
      <c r="F1014" s="481"/>
      <c r="G1014" s="481"/>
      <c r="H1014" s="481"/>
      <c r="I1014" s="481"/>
      <c r="J1014" s="481"/>
      <c r="K1014" s="481"/>
      <c r="L1014" s="73"/>
      <c r="M1014" s="73"/>
    </row>
    <row r="1015" spans="2:13" ht="21" customHeight="1" outlineLevel="1">
      <c r="B1015" s="73"/>
      <c r="C1015" s="481"/>
      <c r="D1015" s="481"/>
      <c r="E1015" s="481"/>
      <c r="F1015" s="481"/>
      <c r="G1015" s="481"/>
      <c r="H1015" s="481"/>
      <c r="I1015" s="481"/>
      <c r="J1015" s="481"/>
      <c r="K1015" s="481"/>
      <c r="L1015" s="73"/>
      <c r="M1015" s="73"/>
    </row>
    <row r="1016" spans="2:13" ht="21" customHeight="1" outlineLevel="1">
      <c r="B1016" s="73"/>
      <c r="C1016" s="481"/>
      <c r="D1016" s="481"/>
      <c r="E1016" s="481"/>
      <c r="F1016" s="481"/>
      <c r="G1016" s="481"/>
      <c r="H1016" s="481"/>
      <c r="I1016" s="481"/>
      <c r="J1016" s="481"/>
      <c r="K1016" s="481"/>
      <c r="L1016" s="73"/>
      <c r="M1016" s="73"/>
    </row>
    <row r="1017" spans="2:13" ht="21" customHeight="1" outlineLevel="1">
      <c r="B1017" s="73"/>
      <c r="C1017" s="481"/>
      <c r="D1017" s="481"/>
      <c r="E1017" s="481"/>
      <c r="F1017" s="481"/>
      <c r="G1017" s="481"/>
      <c r="H1017" s="481"/>
      <c r="I1017" s="481"/>
      <c r="J1017" s="481"/>
      <c r="K1017" s="481"/>
      <c r="L1017" s="73"/>
      <c r="M1017" s="73"/>
    </row>
    <row r="1018" spans="2:13" ht="21" customHeight="1" outlineLevel="1">
      <c r="B1018" s="73"/>
      <c r="C1018" s="481"/>
      <c r="D1018" s="481"/>
      <c r="E1018" s="481"/>
      <c r="F1018" s="481"/>
      <c r="G1018" s="481"/>
      <c r="H1018" s="481"/>
      <c r="I1018" s="481"/>
      <c r="J1018" s="481"/>
      <c r="K1018" s="481"/>
      <c r="L1018" s="73"/>
      <c r="M1018" s="73"/>
    </row>
    <row r="1019" spans="2:13" ht="21" customHeight="1" outlineLevel="1">
      <c r="B1019" s="73"/>
      <c r="C1019" s="481"/>
      <c r="D1019" s="481"/>
      <c r="E1019" s="481"/>
      <c r="F1019" s="481"/>
      <c r="G1019" s="481"/>
      <c r="H1019" s="481"/>
      <c r="I1019" s="481"/>
      <c r="J1019" s="481"/>
      <c r="K1019" s="481"/>
      <c r="L1019" s="73"/>
      <c r="M1019" s="73"/>
    </row>
    <row r="1020" spans="2:13" ht="21" customHeight="1" outlineLevel="1">
      <c r="B1020" s="73"/>
      <c r="C1020" s="481"/>
      <c r="D1020" s="481"/>
      <c r="E1020" s="481"/>
      <c r="F1020" s="481"/>
      <c r="G1020" s="481"/>
      <c r="H1020" s="481"/>
      <c r="I1020" s="481"/>
      <c r="J1020" s="481"/>
      <c r="K1020" s="481"/>
      <c r="L1020" s="73"/>
      <c r="M1020" s="73"/>
    </row>
    <row r="1021" spans="2:13" ht="21" customHeight="1" outlineLevel="1">
      <c r="B1021" s="73"/>
      <c r="C1021" s="481"/>
      <c r="D1021" s="481"/>
      <c r="E1021" s="481"/>
      <c r="F1021" s="481"/>
      <c r="G1021" s="481"/>
      <c r="H1021" s="481"/>
      <c r="I1021" s="481"/>
      <c r="J1021" s="481"/>
      <c r="K1021" s="481"/>
      <c r="L1021" s="73"/>
      <c r="M1021" s="73"/>
    </row>
    <row r="1022" spans="2:13" ht="21" customHeight="1" outlineLevel="1">
      <c r="B1022" s="73"/>
      <c r="C1022" s="481"/>
      <c r="D1022" s="481"/>
      <c r="E1022" s="481"/>
      <c r="F1022" s="481"/>
      <c r="G1022" s="481"/>
      <c r="H1022" s="481"/>
      <c r="I1022" s="481"/>
      <c r="J1022" s="481"/>
      <c r="K1022" s="481"/>
      <c r="L1022" s="73"/>
      <c r="M1022" s="73"/>
    </row>
    <row r="1023" spans="2:13" ht="21" customHeight="1" outlineLevel="1">
      <c r="B1023" s="73"/>
      <c r="C1023" s="481"/>
      <c r="D1023" s="481"/>
      <c r="E1023" s="481"/>
      <c r="F1023" s="481"/>
      <c r="G1023" s="481"/>
      <c r="H1023" s="481"/>
      <c r="I1023" s="481"/>
      <c r="J1023" s="481"/>
      <c r="K1023" s="481"/>
      <c r="L1023" s="73"/>
      <c r="M1023" s="73"/>
    </row>
    <row r="1024" spans="2:13" ht="21" customHeight="1" outlineLevel="1">
      <c r="B1024" s="73"/>
      <c r="C1024" s="481"/>
      <c r="D1024" s="481"/>
      <c r="E1024" s="481"/>
      <c r="F1024" s="481"/>
      <c r="G1024" s="481"/>
      <c r="H1024" s="481"/>
      <c r="I1024" s="481"/>
      <c r="J1024" s="481"/>
      <c r="K1024" s="481"/>
      <c r="L1024" s="73"/>
      <c r="M1024" s="73"/>
    </row>
    <row r="1025" spans="2:13" ht="21" customHeight="1" outlineLevel="1">
      <c r="B1025" s="73"/>
      <c r="C1025" s="134"/>
      <c r="D1025" s="73"/>
      <c r="E1025" s="134"/>
      <c r="F1025" s="73"/>
      <c r="G1025" s="73"/>
      <c r="H1025" s="73"/>
      <c r="I1025" s="135"/>
      <c r="J1025" s="136"/>
      <c r="K1025" s="137"/>
      <c r="L1025" s="73"/>
      <c r="M1025" s="73"/>
    </row>
    <row r="1026" spans="2:13" ht="21" customHeight="1" outlineLevel="1">
      <c r="B1026" s="73"/>
      <c r="C1026" s="133" t="s">
        <v>511</v>
      </c>
      <c r="D1026" s="73"/>
      <c r="E1026" s="134"/>
      <c r="F1026" s="73"/>
      <c r="G1026" s="73"/>
      <c r="H1026" s="73"/>
      <c r="I1026" s="135"/>
      <c r="J1026" s="136"/>
      <c r="K1026" s="137"/>
      <c r="L1026" s="73"/>
      <c r="M1026" s="73"/>
    </row>
    <row r="1027" spans="2:13" ht="21" customHeight="1" outlineLevel="1">
      <c r="B1027" s="73"/>
      <c r="C1027" s="73"/>
      <c r="D1027" s="73"/>
      <c r="E1027" s="83"/>
      <c r="F1027" s="73"/>
      <c r="G1027" s="73"/>
      <c r="H1027" s="73"/>
      <c r="I1027" s="73"/>
      <c r="J1027" s="73"/>
      <c r="K1027" s="73"/>
      <c r="L1027" s="73"/>
      <c r="M1027" s="73"/>
    </row>
    <row r="1028" spans="2:13" ht="21" customHeight="1" outlineLevel="1">
      <c r="B1028" s="73"/>
      <c r="C1028" s="481"/>
      <c r="D1028" s="481"/>
      <c r="E1028" s="481"/>
      <c r="F1028" s="481"/>
      <c r="G1028" s="481"/>
      <c r="H1028" s="481"/>
      <c r="I1028" s="481"/>
      <c r="J1028" s="481"/>
      <c r="K1028" s="481"/>
      <c r="L1028" s="73"/>
      <c r="M1028" s="73"/>
    </row>
    <row r="1029" spans="2:13" ht="21" customHeight="1" outlineLevel="1">
      <c r="B1029" s="73"/>
      <c r="C1029" s="481"/>
      <c r="D1029" s="481"/>
      <c r="E1029" s="481"/>
      <c r="F1029" s="481"/>
      <c r="G1029" s="481"/>
      <c r="H1029" s="481"/>
      <c r="I1029" s="481"/>
      <c r="J1029" s="481"/>
      <c r="K1029" s="481"/>
      <c r="L1029" s="73"/>
      <c r="M1029" s="73"/>
    </row>
    <row r="1030" spans="2:13" ht="21" customHeight="1" outlineLevel="1">
      <c r="B1030" s="73"/>
      <c r="C1030" s="481"/>
      <c r="D1030" s="481"/>
      <c r="E1030" s="481"/>
      <c r="F1030" s="481"/>
      <c r="G1030" s="481"/>
      <c r="H1030" s="481"/>
      <c r="I1030" s="481"/>
      <c r="J1030" s="481"/>
      <c r="K1030" s="481"/>
      <c r="L1030" s="73"/>
      <c r="M1030" s="73"/>
    </row>
    <row r="1031" spans="2:13" ht="21" customHeight="1" outlineLevel="1">
      <c r="B1031" s="73"/>
      <c r="C1031" s="481"/>
      <c r="D1031" s="481"/>
      <c r="E1031" s="481"/>
      <c r="F1031" s="481"/>
      <c r="G1031" s="481"/>
      <c r="H1031" s="481"/>
      <c r="I1031" s="481"/>
      <c r="J1031" s="481"/>
      <c r="K1031" s="481"/>
      <c r="L1031" s="73"/>
      <c r="M1031" s="73"/>
    </row>
    <row r="1032" spans="2:13" ht="21" customHeight="1" outlineLevel="1">
      <c r="B1032" s="73"/>
      <c r="C1032" s="481"/>
      <c r="D1032" s="481"/>
      <c r="E1032" s="481"/>
      <c r="F1032" s="481"/>
      <c r="G1032" s="481"/>
      <c r="H1032" s="481"/>
      <c r="I1032" s="481"/>
      <c r="J1032" s="481"/>
      <c r="K1032" s="481"/>
      <c r="L1032" s="73"/>
      <c r="M1032" s="73"/>
    </row>
    <row r="1033" spans="2:13" ht="21" customHeight="1" outlineLevel="1">
      <c r="B1033" s="73"/>
      <c r="C1033" s="481"/>
      <c r="D1033" s="481"/>
      <c r="E1033" s="481"/>
      <c r="F1033" s="481"/>
      <c r="G1033" s="481"/>
      <c r="H1033" s="481"/>
      <c r="I1033" s="481"/>
      <c r="J1033" s="481"/>
      <c r="K1033" s="481"/>
      <c r="L1033" s="73"/>
      <c r="M1033" s="73"/>
    </row>
    <row r="1034" spans="2:13" ht="21" customHeight="1" outlineLevel="1">
      <c r="B1034" s="73"/>
      <c r="C1034" s="481"/>
      <c r="D1034" s="481"/>
      <c r="E1034" s="481"/>
      <c r="F1034" s="481"/>
      <c r="G1034" s="481"/>
      <c r="H1034" s="481"/>
      <c r="I1034" s="481"/>
      <c r="J1034" s="481"/>
      <c r="K1034" s="481"/>
      <c r="L1034" s="73"/>
      <c r="M1034" s="73"/>
    </row>
    <row r="1035" spans="2:13" ht="21" customHeight="1" outlineLevel="1">
      <c r="B1035" s="73"/>
      <c r="C1035" s="481"/>
      <c r="D1035" s="481"/>
      <c r="E1035" s="481"/>
      <c r="F1035" s="481"/>
      <c r="G1035" s="481"/>
      <c r="H1035" s="481"/>
      <c r="I1035" s="481"/>
      <c r="J1035" s="481"/>
      <c r="K1035" s="481"/>
      <c r="L1035" s="73"/>
      <c r="M1035" s="73"/>
    </row>
    <row r="1036" spans="2:13" ht="21" customHeight="1" outlineLevel="1">
      <c r="B1036" s="73"/>
      <c r="C1036" s="481"/>
      <c r="D1036" s="481"/>
      <c r="E1036" s="481"/>
      <c r="F1036" s="481"/>
      <c r="G1036" s="481"/>
      <c r="H1036" s="481"/>
      <c r="I1036" s="481"/>
      <c r="J1036" s="481"/>
      <c r="K1036" s="481"/>
      <c r="L1036" s="73"/>
      <c r="M1036" s="73"/>
    </row>
    <row r="1037" spans="2:13" ht="21" customHeight="1" outlineLevel="1">
      <c r="B1037" s="73"/>
      <c r="C1037" s="481"/>
      <c r="D1037" s="481"/>
      <c r="E1037" s="481"/>
      <c r="F1037" s="481"/>
      <c r="G1037" s="481"/>
      <c r="H1037" s="481"/>
      <c r="I1037" s="481"/>
      <c r="J1037" s="481"/>
      <c r="K1037" s="481"/>
      <c r="L1037" s="73"/>
      <c r="M1037" s="73"/>
    </row>
    <row r="1038" spans="2:13" ht="21" customHeight="1" outlineLevel="1">
      <c r="B1038" s="73"/>
      <c r="C1038" s="481"/>
      <c r="D1038" s="481"/>
      <c r="E1038" s="481"/>
      <c r="F1038" s="481"/>
      <c r="G1038" s="481"/>
      <c r="H1038" s="481"/>
      <c r="I1038" s="481"/>
      <c r="J1038" s="481"/>
      <c r="K1038" s="481"/>
      <c r="L1038" s="73"/>
      <c r="M1038" s="73"/>
    </row>
    <row r="1039" spans="2:13" ht="21" customHeight="1" outlineLevel="1">
      <c r="B1039" s="73"/>
      <c r="C1039" s="481"/>
      <c r="D1039" s="481"/>
      <c r="E1039" s="481"/>
      <c r="F1039" s="481"/>
      <c r="G1039" s="481"/>
      <c r="H1039" s="481"/>
      <c r="I1039" s="481"/>
      <c r="J1039" s="481"/>
      <c r="K1039" s="481"/>
      <c r="L1039" s="73"/>
      <c r="M1039" s="73"/>
    </row>
    <row r="1040" spans="2:13" ht="21" customHeight="1" outlineLevel="1">
      <c r="B1040" s="73"/>
      <c r="C1040" s="481"/>
      <c r="D1040" s="481"/>
      <c r="E1040" s="481"/>
      <c r="F1040" s="481"/>
      <c r="G1040" s="481"/>
      <c r="H1040" s="481"/>
      <c r="I1040" s="481"/>
      <c r="J1040" s="481"/>
      <c r="K1040" s="481"/>
      <c r="L1040" s="73"/>
      <c r="M1040" s="73"/>
    </row>
    <row r="1041" spans="2:13" ht="21" customHeight="1" outlineLevel="1">
      <c r="B1041" s="73"/>
      <c r="C1041" s="481"/>
      <c r="D1041" s="481"/>
      <c r="E1041" s="481"/>
      <c r="F1041" s="481"/>
      <c r="G1041" s="481"/>
      <c r="H1041" s="481"/>
      <c r="I1041" s="481"/>
      <c r="J1041" s="481"/>
      <c r="K1041" s="481"/>
      <c r="L1041" s="73"/>
      <c r="M1041" s="73"/>
    </row>
    <row r="1042" spans="2:13" ht="21" customHeight="1" outlineLevel="1">
      <c r="B1042" s="73"/>
      <c r="C1042" s="481"/>
      <c r="D1042" s="481"/>
      <c r="E1042" s="481"/>
      <c r="F1042" s="481"/>
      <c r="G1042" s="481"/>
      <c r="H1042" s="481"/>
      <c r="I1042" s="481"/>
      <c r="J1042" s="481"/>
      <c r="K1042" s="481"/>
      <c r="L1042" s="73"/>
      <c r="M1042" s="73"/>
    </row>
    <row r="1043" spans="2:13" ht="21" customHeight="1" outlineLevel="1">
      <c r="B1043" s="73"/>
      <c r="C1043" s="481"/>
      <c r="D1043" s="481"/>
      <c r="E1043" s="481"/>
      <c r="F1043" s="481"/>
      <c r="G1043" s="481"/>
      <c r="H1043" s="481"/>
      <c r="I1043" s="481"/>
      <c r="J1043" s="481"/>
      <c r="K1043" s="481"/>
      <c r="L1043" s="73"/>
      <c r="M1043" s="73"/>
    </row>
    <row r="1044" spans="2:13" ht="21" customHeight="1" outlineLevel="1">
      <c r="B1044" s="73"/>
      <c r="C1044" s="481"/>
      <c r="D1044" s="481"/>
      <c r="E1044" s="481"/>
      <c r="F1044" s="481"/>
      <c r="G1044" s="481"/>
      <c r="H1044" s="481"/>
      <c r="I1044" s="481"/>
      <c r="J1044" s="481"/>
      <c r="K1044" s="481"/>
      <c r="L1044" s="73"/>
      <c r="M1044" s="73"/>
    </row>
    <row r="1045" spans="2:13" ht="21" customHeight="1" outlineLevel="1">
      <c r="B1045" s="73"/>
      <c r="C1045" s="481"/>
      <c r="D1045" s="481"/>
      <c r="E1045" s="481"/>
      <c r="F1045" s="481"/>
      <c r="G1045" s="481"/>
      <c r="H1045" s="481"/>
      <c r="I1045" s="481"/>
      <c r="J1045" s="481"/>
      <c r="K1045" s="481"/>
      <c r="L1045" s="73"/>
      <c r="M1045" s="73"/>
    </row>
    <row r="1046" spans="2:13" ht="21" customHeight="1" outlineLevel="1">
      <c r="B1046" s="73"/>
      <c r="C1046" s="134"/>
      <c r="D1046" s="73"/>
      <c r="E1046" s="134"/>
      <c r="F1046" s="73"/>
      <c r="G1046" s="73"/>
      <c r="H1046" s="73"/>
      <c r="I1046" s="135"/>
      <c r="J1046" s="136"/>
      <c r="K1046" s="137"/>
      <c r="L1046" s="73"/>
      <c r="M1046" s="73"/>
    </row>
    <row r="1047" spans="2:13" ht="20.25" customHeight="1">
      <c r="B1047" s="73"/>
      <c r="C1047" s="134"/>
      <c r="D1047" s="73"/>
      <c r="E1047" s="134"/>
      <c r="F1047" s="73"/>
      <c r="G1047" s="73"/>
      <c r="H1047" s="73"/>
      <c r="I1047" s="135"/>
      <c r="J1047" s="136"/>
      <c r="K1047" s="137"/>
      <c r="L1047" s="73"/>
      <c r="M1047" s="73"/>
    </row>
    <row r="1048" spans="2:13" ht="24" customHeight="1">
      <c r="B1048" s="73"/>
      <c r="C1048" s="84" t="s">
        <v>195</v>
      </c>
      <c r="D1048" s="81"/>
      <c r="E1048" s="84" t="s">
        <v>196</v>
      </c>
      <c r="F1048" s="73"/>
      <c r="G1048" s="85" t="s">
        <v>497</v>
      </c>
      <c r="H1048" s="73"/>
      <c r="J1048" s="73"/>
      <c r="K1048" s="73"/>
      <c r="L1048" s="73"/>
      <c r="M1048" s="73"/>
    </row>
    <row r="1049" spans="2:13" ht="21" customHeight="1" outlineLevel="1">
      <c r="B1049" s="73"/>
      <c r="C1049" s="83"/>
      <c r="D1049" s="73"/>
      <c r="E1049" s="83"/>
      <c r="F1049" s="73"/>
      <c r="G1049" s="73"/>
      <c r="H1049" s="73"/>
      <c r="I1049" s="73"/>
      <c r="J1049" s="73"/>
      <c r="K1049" s="73"/>
      <c r="L1049" s="73"/>
      <c r="M1049" s="73"/>
    </row>
    <row r="1050" spans="2:13" ht="21.75" customHeight="1" outlineLevel="1">
      <c r="B1050" s="73"/>
      <c r="C1050" s="86" t="s">
        <v>431</v>
      </c>
      <c r="D1050" s="73"/>
      <c r="E1050" s="87"/>
      <c r="F1050" s="73"/>
      <c r="G1050" s="73"/>
      <c r="H1050" s="73"/>
      <c r="I1050" s="73"/>
      <c r="J1050" s="73"/>
      <c r="K1050" s="73"/>
      <c r="L1050" s="73"/>
      <c r="M1050" s="73"/>
    </row>
    <row r="1051" spans="2:13" ht="21" customHeight="1" outlineLevel="1">
      <c r="B1051" s="73"/>
      <c r="C1051" s="88"/>
      <c r="D1051" s="73"/>
      <c r="E1051" s="87"/>
      <c r="F1051" s="73"/>
      <c r="G1051" s="73"/>
      <c r="H1051" s="73"/>
      <c r="I1051" s="73"/>
      <c r="J1051" s="73"/>
      <c r="K1051" s="73"/>
      <c r="L1051" s="73"/>
      <c r="M1051" s="73"/>
    </row>
    <row r="1052" spans="2:13" ht="21" customHeight="1" outlineLevel="1">
      <c r="B1052" s="73"/>
      <c r="C1052" s="89"/>
      <c r="D1052" s="73"/>
      <c r="E1052" s="89"/>
      <c r="F1052" s="73"/>
      <c r="G1052" s="73"/>
      <c r="H1052" s="73"/>
      <c r="I1052" s="73"/>
      <c r="J1052" s="73"/>
      <c r="K1052" s="73"/>
      <c r="L1052" s="73"/>
      <c r="M1052" s="73"/>
    </row>
    <row r="1053" spans="2:13" outlineLevel="1">
      <c r="B1053" s="73"/>
      <c r="C1053" s="90" t="s">
        <v>36</v>
      </c>
      <c r="D1053" s="89"/>
      <c r="E1053" s="90" t="s">
        <v>432</v>
      </c>
      <c r="F1053" s="89"/>
      <c r="G1053" s="91" t="s">
        <v>433</v>
      </c>
      <c r="H1053" s="73"/>
      <c r="I1053" s="90" t="s">
        <v>434</v>
      </c>
      <c r="J1053" s="73"/>
      <c r="K1053" s="73"/>
      <c r="L1053" s="89"/>
      <c r="M1053" s="73"/>
    </row>
    <row r="1054" spans="2:13" ht="36.75" customHeight="1" outlineLevel="1">
      <c r="B1054" s="73"/>
      <c r="C1054" s="92" t="s">
        <v>607</v>
      </c>
      <c r="D1054" s="73"/>
      <c r="E1054" s="93" t="s">
        <v>624</v>
      </c>
      <c r="F1054" s="73"/>
      <c r="G1054" s="94"/>
      <c r="H1054" s="73"/>
      <c r="I1054" s="92" t="s">
        <v>438</v>
      </c>
      <c r="J1054" s="73"/>
      <c r="K1054" s="73"/>
      <c r="L1054" s="73"/>
      <c r="M1054" s="73"/>
    </row>
    <row r="1055" spans="2:13" ht="21" customHeight="1" outlineLevel="1">
      <c r="B1055" s="73"/>
      <c r="C1055" s="89"/>
      <c r="D1055" s="73"/>
      <c r="E1055" s="73"/>
      <c r="F1055" s="73"/>
      <c r="G1055" s="73"/>
      <c r="H1055" s="73"/>
      <c r="I1055" s="73"/>
      <c r="J1055" s="73"/>
      <c r="K1055" s="73"/>
      <c r="L1055" s="73"/>
      <c r="M1055" s="73"/>
    </row>
    <row r="1056" spans="2:13" ht="36" outlineLevel="1">
      <c r="B1056" s="73"/>
      <c r="C1056" s="95" t="s">
        <v>439</v>
      </c>
      <c r="D1056" s="89"/>
      <c r="E1056" s="95" t="s">
        <v>440</v>
      </c>
      <c r="F1056" s="89"/>
      <c r="G1056" s="95" t="s">
        <v>441</v>
      </c>
      <c r="H1056" s="73"/>
      <c r="I1056" s="95" t="s">
        <v>442</v>
      </c>
      <c r="J1056" s="89"/>
      <c r="K1056" s="73"/>
      <c r="L1056" s="73"/>
      <c r="M1056" s="73"/>
    </row>
    <row r="1057" spans="2:13" ht="36.75" customHeight="1" outlineLevel="1">
      <c r="B1057" s="73"/>
      <c r="C1057" s="94"/>
      <c r="D1057" s="89"/>
      <c r="E1057" s="94"/>
      <c r="F1057" s="89"/>
      <c r="G1057" s="94"/>
      <c r="H1057" s="73"/>
      <c r="I1057" s="150"/>
      <c r="J1057" s="89"/>
      <c r="K1057" s="73"/>
      <c r="L1057" s="73"/>
      <c r="M1057" s="73"/>
    </row>
    <row r="1058" spans="2:13" ht="21" customHeight="1" outlineLevel="1">
      <c r="B1058" s="73"/>
      <c r="C1058" s="89"/>
      <c r="D1058" s="89"/>
      <c r="E1058" s="89"/>
      <c r="F1058" s="89"/>
      <c r="G1058" s="73"/>
      <c r="H1058" s="73"/>
      <c r="I1058" s="73"/>
      <c r="J1058" s="89"/>
      <c r="K1058" s="73"/>
      <c r="L1058" s="73"/>
      <c r="M1058" s="73"/>
    </row>
    <row r="1059" spans="2:13" ht="21.75" customHeight="1" outlineLevel="1">
      <c r="B1059" s="73"/>
      <c r="C1059" s="86" t="s">
        <v>445</v>
      </c>
      <c r="D1059" s="73"/>
      <c r="E1059" s="98"/>
      <c r="F1059" s="99"/>
      <c r="G1059" s="99"/>
      <c r="H1059" s="99"/>
      <c r="I1059" s="99"/>
      <c r="J1059" s="99"/>
      <c r="K1059" s="99"/>
      <c r="L1059" s="73"/>
      <c r="M1059" s="73"/>
    </row>
    <row r="1060" spans="2:13" ht="21" customHeight="1" outlineLevel="1">
      <c r="B1060" s="73"/>
      <c r="C1060" s="73"/>
      <c r="D1060" s="73"/>
      <c r="E1060" s="100"/>
      <c r="F1060" s="101"/>
      <c r="G1060" s="100"/>
      <c r="H1060" s="101"/>
      <c r="I1060" s="100"/>
      <c r="J1060" s="102"/>
      <c r="K1060" s="100"/>
      <c r="L1060" s="73"/>
      <c r="M1060" s="73"/>
    </row>
    <row r="1061" spans="2:13" ht="21" customHeight="1" outlineLevel="1">
      <c r="B1061" s="73"/>
      <c r="C1061" s="73"/>
      <c r="D1061" s="73"/>
      <c r="E1061" s="100">
        <v>2024</v>
      </c>
      <c r="F1061" s="101"/>
      <c r="G1061" s="100">
        <v>2025</v>
      </c>
      <c r="H1061" s="101"/>
      <c r="I1061" s="100">
        <v>2026</v>
      </c>
      <c r="J1061" s="102"/>
      <c r="K1061" s="100" t="s">
        <v>446</v>
      </c>
      <c r="L1061" s="73"/>
      <c r="M1061" s="73"/>
    </row>
    <row r="1062" spans="2:13" outlineLevel="1">
      <c r="B1062" s="73"/>
      <c r="C1062" s="95" t="s">
        <v>447</v>
      </c>
      <c r="D1062" s="103"/>
      <c r="E1062" s="104">
        <f>E1063+E1064</f>
        <v>0</v>
      </c>
      <c r="F1062" s="103"/>
      <c r="G1062" s="104">
        <f>G1063+G1064</f>
        <v>0</v>
      </c>
      <c r="H1062" s="73"/>
      <c r="I1062" s="104">
        <f>I1063+I1064</f>
        <v>0</v>
      </c>
      <c r="J1062" s="103"/>
      <c r="K1062" s="104">
        <f>K1063+K1064</f>
        <v>0</v>
      </c>
      <c r="L1062" s="103"/>
      <c r="M1062" s="73"/>
    </row>
    <row r="1063" spans="2:13" ht="21" customHeight="1" outlineLevel="1">
      <c r="B1063" s="73"/>
      <c r="C1063" s="90" t="s">
        <v>448</v>
      </c>
      <c r="D1063" s="103"/>
      <c r="E1063" s="105">
        <v>0</v>
      </c>
      <c r="F1063" s="106"/>
      <c r="G1063" s="105">
        <v>0</v>
      </c>
      <c r="H1063" s="73"/>
      <c r="I1063" s="105">
        <v>0</v>
      </c>
      <c r="J1063" s="103"/>
      <c r="K1063" s="107">
        <f>E1063+G1063+I1063</f>
        <v>0</v>
      </c>
      <c r="L1063" s="103"/>
      <c r="M1063" s="73"/>
    </row>
    <row r="1064" spans="2:13" ht="21.75" customHeight="1" outlineLevel="1">
      <c r="B1064" s="73"/>
      <c r="C1064" s="90" t="s">
        <v>449</v>
      </c>
      <c r="D1064" s="103"/>
      <c r="E1064" s="105">
        <v>0</v>
      </c>
      <c r="F1064" s="106"/>
      <c r="G1064" s="105">
        <v>0</v>
      </c>
      <c r="H1064" s="73"/>
      <c r="I1064" s="105">
        <v>0</v>
      </c>
      <c r="J1064" s="103"/>
      <c r="K1064" s="107">
        <f>E1064+G1064+I1064</f>
        <v>0</v>
      </c>
      <c r="L1064" s="103"/>
      <c r="M1064" s="73"/>
    </row>
    <row r="1065" spans="2:13" outlineLevel="1">
      <c r="B1065" s="73"/>
      <c r="C1065" s="95" t="s">
        <v>450</v>
      </c>
      <c r="D1065" s="103"/>
      <c r="E1065" s="104">
        <f>E1066+E1067</f>
        <v>0</v>
      </c>
      <c r="F1065" s="103"/>
      <c r="G1065" s="104">
        <f>G1066+G1067</f>
        <v>0</v>
      </c>
      <c r="H1065" s="73"/>
      <c r="I1065" s="104">
        <f>I1066+I1067</f>
        <v>0</v>
      </c>
      <c r="J1065" s="103"/>
      <c r="K1065" s="104">
        <f>K1066+K1067</f>
        <v>0</v>
      </c>
      <c r="L1065" s="103"/>
      <c r="M1065" s="73"/>
    </row>
    <row r="1066" spans="2:13" ht="21" customHeight="1" outlineLevel="1">
      <c r="B1066" s="73"/>
      <c r="C1066" s="90" t="s">
        <v>451</v>
      </c>
      <c r="D1066" s="103"/>
      <c r="E1066" s="105">
        <v>0</v>
      </c>
      <c r="F1066" s="106"/>
      <c r="G1066" s="105">
        <v>0</v>
      </c>
      <c r="H1066" s="73"/>
      <c r="I1066" s="105">
        <v>0</v>
      </c>
      <c r="J1066" s="103"/>
      <c r="K1066" s="107">
        <f>E1066+G1066+I1066</f>
        <v>0</v>
      </c>
      <c r="L1066" s="103"/>
      <c r="M1066" s="73"/>
    </row>
    <row r="1067" spans="2:13" ht="21" customHeight="1" outlineLevel="1">
      <c r="B1067" s="73"/>
      <c r="C1067" s="90" t="s">
        <v>452</v>
      </c>
      <c r="D1067" s="103"/>
      <c r="E1067" s="105">
        <v>0</v>
      </c>
      <c r="F1067" s="106"/>
      <c r="G1067" s="105">
        <v>0</v>
      </c>
      <c r="H1067" s="73"/>
      <c r="I1067" s="105">
        <v>0</v>
      </c>
      <c r="J1067" s="103"/>
      <c r="K1067" s="107">
        <f>E1067+G1067+I1067</f>
        <v>0</v>
      </c>
      <c r="L1067" s="103"/>
      <c r="M1067" s="73"/>
    </row>
    <row r="1068" spans="2:13" ht="21" customHeight="1" outlineLevel="1">
      <c r="B1068" s="73"/>
      <c r="C1068" s="95" t="s">
        <v>453</v>
      </c>
      <c r="D1068" s="103"/>
      <c r="E1068" s="104">
        <f>E1069+E1070</f>
        <v>0</v>
      </c>
      <c r="F1068" s="103"/>
      <c r="G1068" s="104">
        <f>G1069+G1070</f>
        <v>0</v>
      </c>
      <c r="H1068" s="73"/>
      <c r="I1068" s="104">
        <f>I1069+I1070</f>
        <v>0</v>
      </c>
      <c r="J1068" s="103"/>
      <c r="K1068" s="104">
        <f>K1069+K1070</f>
        <v>0</v>
      </c>
      <c r="L1068" s="103"/>
      <c r="M1068" s="73"/>
    </row>
    <row r="1069" spans="2:13" ht="21" customHeight="1" outlineLevel="1">
      <c r="B1069" s="73"/>
      <c r="C1069" s="90" t="s">
        <v>454</v>
      </c>
      <c r="D1069" s="103"/>
      <c r="E1069" s="105">
        <v>0</v>
      </c>
      <c r="F1069" s="106"/>
      <c r="G1069" s="105">
        <v>0</v>
      </c>
      <c r="H1069" s="73"/>
      <c r="I1069" s="105">
        <v>0</v>
      </c>
      <c r="J1069" s="103"/>
      <c r="K1069" s="107">
        <f>E1069+G1069+I1069</f>
        <v>0</v>
      </c>
      <c r="L1069" s="103"/>
      <c r="M1069" s="73"/>
    </row>
    <row r="1070" spans="2:13" ht="21" customHeight="1" outlineLevel="1">
      <c r="B1070" s="73"/>
      <c r="C1070" s="90" t="s">
        <v>455</v>
      </c>
      <c r="D1070" s="103"/>
      <c r="E1070" s="105">
        <v>0</v>
      </c>
      <c r="F1070" s="106"/>
      <c r="G1070" s="105">
        <v>0</v>
      </c>
      <c r="H1070" s="73"/>
      <c r="I1070" s="105">
        <v>0</v>
      </c>
      <c r="J1070" s="103"/>
      <c r="K1070" s="107">
        <f>E1070+G1070+I1070</f>
        <v>0</v>
      </c>
      <c r="L1070" s="103"/>
      <c r="M1070" s="73"/>
    </row>
    <row r="1071" spans="2:13" ht="21" customHeight="1" outlineLevel="1">
      <c r="B1071" s="73"/>
      <c r="C1071" s="95" t="s">
        <v>456</v>
      </c>
      <c r="D1071" s="103"/>
      <c r="E1071" s="104">
        <f>E1072+E1073</f>
        <v>0</v>
      </c>
      <c r="F1071" s="103"/>
      <c r="G1071" s="104">
        <f>G1072+G1073</f>
        <v>0</v>
      </c>
      <c r="H1071" s="73"/>
      <c r="I1071" s="104">
        <f>I1072+I1073</f>
        <v>0</v>
      </c>
      <c r="J1071" s="103"/>
      <c r="K1071" s="104">
        <f>K1072+K1073</f>
        <v>0</v>
      </c>
      <c r="L1071" s="103"/>
      <c r="M1071" s="73"/>
    </row>
    <row r="1072" spans="2:13" ht="21" customHeight="1" outlineLevel="1">
      <c r="B1072" s="73"/>
      <c r="C1072" s="90" t="s">
        <v>457</v>
      </c>
      <c r="D1072" s="103"/>
      <c r="E1072" s="105">
        <v>0</v>
      </c>
      <c r="F1072" s="106"/>
      <c r="G1072" s="105">
        <v>0</v>
      </c>
      <c r="H1072" s="73"/>
      <c r="I1072" s="105">
        <v>0</v>
      </c>
      <c r="J1072" s="103"/>
      <c r="K1072" s="107">
        <f>E1072+G1072+I1072</f>
        <v>0</v>
      </c>
      <c r="L1072" s="103"/>
      <c r="M1072" s="73"/>
    </row>
    <row r="1073" spans="2:13" ht="21" customHeight="1" outlineLevel="1">
      <c r="B1073" s="73"/>
      <c r="C1073" s="90" t="s">
        <v>458</v>
      </c>
      <c r="D1073" s="103"/>
      <c r="E1073" s="105">
        <v>0</v>
      </c>
      <c r="F1073" s="106"/>
      <c r="G1073" s="105">
        <v>0</v>
      </c>
      <c r="H1073" s="73"/>
      <c r="I1073" s="105">
        <v>0</v>
      </c>
      <c r="J1073" s="103"/>
      <c r="K1073" s="107">
        <f>E1073+G1073+I1073</f>
        <v>0</v>
      </c>
      <c r="L1073" s="103"/>
      <c r="M1073" s="73"/>
    </row>
    <row r="1074" spans="2:13" ht="21" customHeight="1" outlineLevel="1">
      <c r="B1074" s="73"/>
      <c r="C1074" s="90" t="s">
        <v>459</v>
      </c>
      <c r="D1074" s="103"/>
      <c r="E1074" s="108">
        <f>E1062+E1065+E1068+E1071</f>
        <v>0</v>
      </c>
      <c r="F1074" s="103"/>
      <c r="G1074" s="108">
        <f>G1062+G1065+G1068+G1071</f>
        <v>0</v>
      </c>
      <c r="H1074" s="73"/>
      <c r="I1074" s="108">
        <f>I1062+I1065+I1068+I1071</f>
        <v>0</v>
      </c>
      <c r="J1074" s="103"/>
      <c r="K1074" s="108">
        <f>E1074+G1074+I1074</f>
        <v>0</v>
      </c>
      <c r="L1074" s="103"/>
      <c r="M1074" s="73"/>
    </row>
    <row r="1075" spans="2:13" ht="21" customHeight="1" outlineLevel="1">
      <c r="B1075" s="73"/>
      <c r="C1075" s="109"/>
      <c r="D1075" s="103"/>
      <c r="E1075" s="109"/>
      <c r="F1075" s="109"/>
      <c r="G1075" s="109"/>
      <c r="H1075" s="109"/>
      <c r="I1075" s="109"/>
      <c r="J1075" s="109"/>
      <c r="K1075" s="109"/>
      <c r="L1075" s="103"/>
      <c r="M1075" s="73"/>
    </row>
    <row r="1076" spans="2:13" ht="21" customHeight="1" outlineLevel="1">
      <c r="B1076" s="73"/>
      <c r="C1076" s="103"/>
      <c r="D1076" s="89"/>
      <c r="E1076" s="103"/>
      <c r="F1076" s="89"/>
      <c r="G1076" s="73"/>
      <c r="H1076" s="73"/>
      <c r="I1076" s="73"/>
      <c r="J1076" s="89"/>
      <c r="K1076" s="73"/>
      <c r="L1076" s="89"/>
      <c r="M1076" s="73"/>
    </row>
    <row r="1077" spans="2:13" ht="21" customHeight="1" outlineLevel="1">
      <c r="B1077" s="73"/>
      <c r="C1077" s="86" t="s">
        <v>460</v>
      </c>
      <c r="D1077" s="73"/>
      <c r="E1077" s="99"/>
      <c r="F1077" s="99"/>
      <c r="G1077" s="99"/>
      <c r="H1077" s="99"/>
      <c r="I1077" s="99"/>
      <c r="J1077" s="99"/>
      <c r="K1077" s="99"/>
      <c r="L1077" s="89"/>
      <c r="M1077" s="73"/>
    </row>
    <row r="1078" spans="2:13" ht="21" customHeight="1" outlineLevel="1">
      <c r="B1078" s="73"/>
      <c r="C1078" s="73"/>
      <c r="D1078" s="73"/>
      <c r="E1078" s="100"/>
      <c r="F1078" s="101"/>
      <c r="G1078" s="100"/>
      <c r="H1078" s="101"/>
      <c r="I1078" s="100"/>
      <c r="J1078" s="102"/>
      <c r="K1078" s="100"/>
      <c r="L1078" s="89"/>
      <c r="M1078" s="73"/>
    </row>
    <row r="1079" spans="2:13" ht="21" customHeight="1" outlineLevel="1">
      <c r="B1079" s="73"/>
      <c r="C1079" s="73"/>
      <c r="D1079" s="73"/>
      <c r="E1079" s="100">
        <v>2024</v>
      </c>
      <c r="F1079" s="101"/>
      <c r="G1079" s="100">
        <v>2025</v>
      </c>
      <c r="H1079" s="101"/>
      <c r="I1079" s="100">
        <v>2026</v>
      </c>
      <c r="J1079" s="102"/>
      <c r="K1079" s="100" t="s">
        <v>407</v>
      </c>
      <c r="L1079" s="89"/>
      <c r="M1079" s="73"/>
    </row>
    <row r="1080" spans="2:13" ht="21" customHeight="1" outlineLevel="1">
      <c r="B1080" s="73"/>
      <c r="C1080" s="95" t="s">
        <v>461</v>
      </c>
      <c r="D1080" s="103"/>
      <c r="E1080" s="110">
        <v>0</v>
      </c>
      <c r="F1080" s="111"/>
      <c r="G1080" s="110">
        <v>0</v>
      </c>
      <c r="H1080" s="112"/>
      <c r="I1080" s="110">
        <v>0</v>
      </c>
      <c r="J1080" s="111"/>
      <c r="K1080" s="113">
        <f t="shared" ref="K1080:K1098" si="16">E1080+G1080+I1080</f>
        <v>0</v>
      </c>
      <c r="L1080" s="89"/>
      <c r="M1080" s="73"/>
    </row>
    <row r="1081" spans="2:13" ht="21" customHeight="1" outlineLevel="1">
      <c r="B1081" s="73"/>
      <c r="C1081" s="90" t="s">
        <v>462</v>
      </c>
      <c r="D1081" s="103"/>
      <c r="E1081" s="110">
        <v>0</v>
      </c>
      <c r="F1081" s="114"/>
      <c r="G1081" s="110">
        <v>0</v>
      </c>
      <c r="H1081" s="112"/>
      <c r="I1081" s="110">
        <v>0</v>
      </c>
      <c r="J1081" s="111"/>
      <c r="K1081" s="113">
        <f t="shared" si="16"/>
        <v>0</v>
      </c>
      <c r="L1081" s="89"/>
      <c r="M1081" s="73"/>
    </row>
    <row r="1082" spans="2:13" ht="21" customHeight="1" outlineLevel="1">
      <c r="B1082" s="73"/>
      <c r="C1082" s="90" t="s">
        <v>463</v>
      </c>
      <c r="D1082" s="103"/>
      <c r="E1082" s="110">
        <v>0</v>
      </c>
      <c r="F1082" s="111"/>
      <c r="G1082" s="110">
        <v>0</v>
      </c>
      <c r="H1082" s="112"/>
      <c r="I1082" s="110">
        <v>0</v>
      </c>
      <c r="J1082" s="111"/>
      <c r="K1082" s="113">
        <f t="shared" si="16"/>
        <v>0</v>
      </c>
      <c r="L1082" s="89"/>
      <c r="M1082" s="73"/>
    </row>
    <row r="1083" spans="2:13" ht="21.75" customHeight="1" outlineLevel="1">
      <c r="B1083" s="73"/>
      <c r="C1083" s="90" t="s">
        <v>464</v>
      </c>
      <c r="D1083" s="103"/>
      <c r="E1083" s="110">
        <v>0</v>
      </c>
      <c r="F1083" s="114"/>
      <c r="G1083" s="110">
        <v>0</v>
      </c>
      <c r="H1083" s="112"/>
      <c r="I1083" s="110">
        <v>0</v>
      </c>
      <c r="J1083" s="111"/>
      <c r="K1083" s="113">
        <f t="shared" si="16"/>
        <v>0</v>
      </c>
      <c r="L1083" s="73"/>
      <c r="M1083" s="73"/>
    </row>
    <row r="1084" spans="2:13" ht="21.75" customHeight="1" outlineLevel="1">
      <c r="B1084" s="73"/>
      <c r="C1084" s="90" t="s">
        <v>465</v>
      </c>
      <c r="D1084" s="103"/>
      <c r="E1084" s="110">
        <v>0</v>
      </c>
      <c r="F1084" s="114"/>
      <c r="G1084" s="110">
        <v>0</v>
      </c>
      <c r="H1084" s="112"/>
      <c r="I1084" s="110">
        <v>0</v>
      </c>
      <c r="J1084" s="111"/>
      <c r="K1084" s="113">
        <f t="shared" si="16"/>
        <v>0</v>
      </c>
      <c r="L1084" s="73"/>
      <c r="M1084" s="73"/>
    </row>
    <row r="1085" spans="2:13" ht="21" customHeight="1" outlineLevel="1">
      <c r="B1085" s="73"/>
      <c r="C1085" s="90" t="s">
        <v>466</v>
      </c>
      <c r="D1085" s="103"/>
      <c r="E1085" s="110">
        <v>0</v>
      </c>
      <c r="F1085" s="111"/>
      <c r="G1085" s="110">
        <v>0</v>
      </c>
      <c r="H1085" s="112"/>
      <c r="I1085" s="110">
        <v>0</v>
      </c>
      <c r="J1085" s="111"/>
      <c r="K1085" s="113">
        <f t="shared" si="16"/>
        <v>0</v>
      </c>
      <c r="L1085" s="73"/>
      <c r="M1085" s="73"/>
    </row>
    <row r="1086" spans="2:13" ht="21.75" customHeight="1" outlineLevel="1">
      <c r="B1086" s="73"/>
      <c r="C1086" s="90" t="s">
        <v>467</v>
      </c>
      <c r="D1086" s="103"/>
      <c r="E1086" s="110">
        <v>0</v>
      </c>
      <c r="F1086" s="114"/>
      <c r="G1086" s="110">
        <v>0</v>
      </c>
      <c r="H1086" s="112"/>
      <c r="I1086" s="110">
        <v>0</v>
      </c>
      <c r="J1086" s="111"/>
      <c r="K1086" s="113">
        <f t="shared" si="16"/>
        <v>0</v>
      </c>
      <c r="L1086" s="73"/>
      <c r="M1086" s="73"/>
    </row>
    <row r="1087" spans="2:13" ht="21.75" customHeight="1" outlineLevel="1">
      <c r="B1087" s="73"/>
      <c r="C1087" s="90" t="s">
        <v>468</v>
      </c>
      <c r="D1087" s="103"/>
      <c r="E1087" s="110">
        <v>0</v>
      </c>
      <c r="F1087" s="114"/>
      <c r="G1087" s="110">
        <v>0</v>
      </c>
      <c r="H1087" s="112"/>
      <c r="I1087" s="110">
        <v>0</v>
      </c>
      <c r="J1087" s="111"/>
      <c r="K1087" s="113">
        <f t="shared" si="16"/>
        <v>0</v>
      </c>
      <c r="L1087" s="73"/>
      <c r="M1087" s="73"/>
    </row>
    <row r="1088" spans="2:13" ht="21.75" customHeight="1" outlineLevel="1">
      <c r="B1088" s="73"/>
      <c r="C1088" s="90" t="s">
        <v>469</v>
      </c>
      <c r="D1088" s="103"/>
      <c r="E1088" s="110">
        <v>0</v>
      </c>
      <c r="F1088" s="114"/>
      <c r="G1088" s="110">
        <v>0</v>
      </c>
      <c r="H1088" s="112"/>
      <c r="I1088" s="110">
        <v>0</v>
      </c>
      <c r="J1088" s="111"/>
      <c r="K1088" s="113">
        <f t="shared" si="16"/>
        <v>0</v>
      </c>
      <c r="L1088" s="73"/>
      <c r="M1088" s="73"/>
    </row>
    <row r="1089" spans="2:13" ht="21" customHeight="1" outlineLevel="1">
      <c r="B1089" s="73"/>
      <c r="C1089" s="115" t="s">
        <v>470</v>
      </c>
      <c r="D1089" s="103"/>
      <c r="E1089" s="110">
        <v>0</v>
      </c>
      <c r="F1089" s="114"/>
      <c r="G1089" s="110">
        <v>0</v>
      </c>
      <c r="H1089" s="112"/>
      <c r="I1089" s="110">
        <v>0</v>
      </c>
      <c r="J1089" s="111"/>
      <c r="K1089" s="113">
        <f t="shared" si="16"/>
        <v>0</v>
      </c>
      <c r="L1089" s="116"/>
      <c r="M1089" s="73"/>
    </row>
    <row r="1090" spans="2:13" ht="21" customHeight="1" outlineLevel="1">
      <c r="B1090" s="73"/>
      <c r="C1090" s="115" t="s">
        <v>471</v>
      </c>
      <c r="D1090" s="103"/>
      <c r="E1090" s="110">
        <v>0</v>
      </c>
      <c r="F1090" s="114"/>
      <c r="G1090" s="110">
        <v>0</v>
      </c>
      <c r="H1090" s="112"/>
      <c r="I1090" s="110">
        <v>0</v>
      </c>
      <c r="J1090" s="111"/>
      <c r="K1090" s="113">
        <f t="shared" si="16"/>
        <v>0</v>
      </c>
      <c r="L1090" s="116"/>
      <c r="M1090" s="73"/>
    </row>
    <row r="1091" spans="2:13" ht="21" customHeight="1" outlineLevel="1">
      <c r="B1091" s="73"/>
      <c r="C1091" s="115" t="s">
        <v>472</v>
      </c>
      <c r="D1091" s="103"/>
      <c r="E1091" s="110">
        <v>0</v>
      </c>
      <c r="F1091" s="114"/>
      <c r="G1091" s="110">
        <v>0</v>
      </c>
      <c r="H1091" s="112"/>
      <c r="I1091" s="110">
        <v>0</v>
      </c>
      <c r="J1091" s="111"/>
      <c r="K1091" s="113">
        <f t="shared" si="16"/>
        <v>0</v>
      </c>
      <c r="L1091" s="116"/>
      <c r="M1091" s="73"/>
    </row>
    <row r="1092" spans="2:13" ht="21" customHeight="1" outlineLevel="1">
      <c r="B1092" s="73"/>
      <c r="C1092" s="115" t="s">
        <v>473</v>
      </c>
      <c r="D1092" s="103"/>
      <c r="E1092" s="110">
        <v>0</v>
      </c>
      <c r="F1092" s="114"/>
      <c r="G1092" s="110">
        <v>0</v>
      </c>
      <c r="H1092" s="112"/>
      <c r="I1092" s="110">
        <v>0</v>
      </c>
      <c r="J1092" s="111"/>
      <c r="K1092" s="113">
        <f t="shared" si="16"/>
        <v>0</v>
      </c>
      <c r="L1092" s="116"/>
      <c r="M1092" s="73"/>
    </row>
    <row r="1093" spans="2:13" ht="21" customHeight="1" outlineLevel="1">
      <c r="B1093" s="73"/>
      <c r="C1093" s="115" t="s">
        <v>474</v>
      </c>
      <c r="D1093" s="103"/>
      <c r="E1093" s="110">
        <v>0</v>
      </c>
      <c r="F1093" s="114"/>
      <c r="G1093" s="110">
        <v>0</v>
      </c>
      <c r="H1093" s="112"/>
      <c r="I1093" s="110">
        <v>0</v>
      </c>
      <c r="J1093" s="111"/>
      <c r="K1093" s="113">
        <f t="shared" si="16"/>
        <v>0</v>
      </c>
      <c r="L1093" s="116"/>
      <c r="M1093" s="73"/>
    </row>
    <row r="1094" spans="2:13" ht="21" customHeight="1" outlineLevel="1">
      <c r="B1094" s="73"/>
      <c r="C1094" s="115" t="s">
        <v>475</v>
      </c>
      <c r="D1094" s="103"/>
      <c r="E1094" s="110">
        <v>0</v>
      </c>
      <c r="F1094" s="114"/>
      <c r="G1094" s="110">
        <v>0</v>
      </c>
      <c r="H1094" s="112"/>
      <c r="I1094" s="110">
        <v>0</v>
      </c>
      <c r="J1094" s="111"/>
      <c r="K1094" s="113">
        <f t="shared" si="16"/>
        <v>0</v>
      </c>
      <c r="L1094" s="116"/>
      <c r="M1094" s="73"/>
    </row>
    <row r="1095" spans="2:13" ht="21" customHeight="1" outlineLevel="1">
      <c r="B1095" s="73"/>
      <c r="C1095" s="115" t="s">
        <v>476</v>
      </c>
      <c r="D1095" s="103"/>
      <c r="E1095" s="110">
        <v>0</v>
      </c>
      <c r="F1095" s="114"/>
      <c r="G1095" s="110">
        <v>0</v>
      </c>
      <c r="H1095" s="112"/>
      <c r="I1095" s="110">
        <v>0</v>
      </c>
      <c r="J1095" s="111"/>
      <c r="K1095" s="113">
        <f t="shared" si="16"/>
        <v>0</v>
      </c>
      <c r="L1095" s="116"/>
      <c r="M1095" s="73"/>
    </row>
    <row r="1096" spans="2:13" ht="21" customHeight="1" outlineLevel="1">
      <c r="B1096" s="73"/>
      <c r="C1096" s="115" t="s">
        <v>477</v>
      </c>
      <c r="D1096" s="103"/>
      <c r="E1096" s="110">
        <v>0</v>
      </c>
      <c r="F1096" s="114"/>
      <c r="G1096" s="110">
        <v>0</v>
      </c>
      <c r="H1096" s="112"/>
      <c r="I1096" s="110">
        <v>0</v>
      </c>
      <c r="J1096" s="111"/>
      <c r="K1096" s="113">
        <f t="shared" si="16"/>
        <v>0</v>
      </c>
      <c r="L1096" s="116"/>
      <c r="M1096" s="73"/>
    </row>
    <row r="1097" spans="2:13" ht="21" customHeight="1" outlineLevel="1">
      <c r="B1097" s="73"/>
      <c r="C1097" s="115" t="s">
        <v>478</v>
      </c>
      <c r="D1097" s="103"/>
      <c r="E1097" s="110">
        <v>0</v>
      </c>
      <c r="F1097" s="114"/>
      <c r="G1097" s="110">
        <v>0</v>
      </c>
      <c r="H1097" s="112"/>
      <c r="I1097" s="110">
        <v>0</v>
      </c>
      <c r="J1097" s="111"/>
      <c r="K1097" s="113">
        <f t="shared" si="16"/>
        <v>0</v>
      </c>
      <c r="L1097" s="116"/>
      <c r="M1097" s="73"/>
    </row>
    <row r="1098" spans="2:13" ht="21" customHeight="1" outlineLevel="1">
      <c r="B1098" s="73"/>
      <c r="C1098" s="115" t="s">
        <v>479</v>
      </c>
      <c r="D1098" s="103"/>
      <c r="E1098" s="110">
        <v>0</v>
      </c>
      <c r="F1098" s="114"/>
      <c r="G1098" s="110">
        <v>0</v>
      </c>
      <c r="H1098" s="112"/>
      <c r="I1098" s="110">
        <v>0</v>
      </c>
      <c r="J1098" s="111"/>
      <c r="K1098" s="113">
        <f t="shared" si="16"/>
        <v>0</v>
      </c>
      <c r="L1098" s="116"/>
      <c r="M1098" s="73"/>
    </row>
    <row r="1099" spans="2:13" ht="21.75" customHeight="1" outlineLevel="1">
      <c r="B1099" s="73"/>
      <c r="C1099" s="90" t="s">
        <v>480</v>
      </c>
      <c r="D1099" s="103"/>
      <c r="E1099" s="117">
        <f>SUM(E1080:E1098)</f>
        <v>0</v>
      </c>
      <c r="F1099" s="111"/>
      <c r="G1099" s="117">
        <f>SUM(G1080:G1098)</f>
        <v>0</v>
      </c>
      <c r="H1099" s="112"/>
      <c r="I1099" s="117">
        <f>SUM(I1080:I1098)</f>
        <v>0</v>
      </c>
      <c r="J1099" s="111"/>
      <c r="K1099" s="117">
        <f>SUM(K1080:K1098)</f>
        <v>0</v>
      </c>
      <c r="L1099" s="89"/>
      <c r="M1099" s="73"/>
    </row>
    <row r="1100" spans="2:13" ht="21" customHeight="1" outlineLevel="1">
      <c r="B1100" s="73"/>
      <c r="C1100" s="109"/>
      <c r="D1100" s="103"/>
      <c r="E1100" s="73"/>
      <c r="F1100" s="73"/>
      <c r="G1100" s="73"/>
      <c r="H1100" s="73"/>
      <c r="I1100" s="73"/>
      <c r="J1100" s="73"/>
      <c r="K1100" s="73"/>
      <c r="L1100" s="89"/>
      <c r="M1100" s="73"/>
    </row>
    <row r="1101" spans="2:13" ht="21" customHeight="1" outlineLevel="1">
      <c r="B1101" s="73"/>
      <c r="C1101" s="73"/>
      <c r="D1101" s="73"/>
      <c r="E1101" s="100">
        <v>2024</v>
      </c>
      <c r="F1101" s="101"/>
      <c r="G1101" s="100">
        <v>2025</v>
      </c>
      <c r="H1101" s="101"/>
      <c r="I1101" s="100">
        <v>2026</v>
      </c>
      <c r="J1101" s="102"/>
      <c r="K1101" s="100" t="s">
        <v>407</v>
      </c>
      <c r="L1101" s="89"/>
      <c r="M1101" s="73"/>
    </row>
    <row r="1102" spans="2:13" ht="21" customHeight="1" outlineLevel="1">
      <c r="B1102" s="73"/>
      <c r="C1102" s="95" t="s">
        <v>481</v>
      </c>
      <c r="D1102" s="103"/>
      <c r="E1102" s="110">
        <v>0</v>
      </c>
      <c r="F1102" s="111"/>
      <c r="G1102" s="110">
        <v>0</v>
      </c>
      <c r="H1102" s="112"/>
      <c r="I1102" s="110">
        <v>0</v>
      </c>
      <c r="J1102" s="111"/>
      <c r="K1102" s="113">
        <f t="shared" ref="K1102:K1110" si="17">E1102+G1102+I1102</f>
        <v>0</v>
      </c>
      <c r="L1102" s="89"/>
      <c r="M1102" s="73"/>
    </row>
    <row r="1103" spans="2:13" ht="21" customHeight="1" outlineLevel="1">
      <c r="B1103" s="73"/>
      <c r="C1103" s="90" t="s">
        <v>482</v>
      </c>
      <c r="D1103" s="103"/>
      <c r="E1103" s="110">
        <v>0</v>
      </c>
      <c r="F1103" s="114"/>
      <c r="G1103" s="110">
        <v>0</v>
      </c>
      <c r="H1103" s="112"/>
      <c r="I1103" s="110">
        <v>0</v>
      </c>
      <c r="J1103" s="111"/>
      <c r="K1103" s="113">
        <f t="shared" si="17"/>
        <v>0</v>
      </c>
      <c r="L1103" s="89"/>
      <c r="M1103" s="73"/>
    </row>
    <row r="1104" spans="2:13" ht="21" customHeight="1" outlineLevel="1">
      <c r="B1104" s="73"/>
      <c r="C1104" s="90" t="s">
        <v>483</v>
      </c>
      <c r="D1104" s="103"/>
      <c r="E1104" s="110">
        <v>0</v>
      </c>
      <c r="F1104" s="114"/>
      <c r="G1104" s="110">
        <v>0</v>
      </c>
      <c r="H1104" s="112"/>
      <c r="I1104" s="110">
        <v>0</v>
      </c>
      <c r="J1104" s="111"/>
      <c r="K1104" s="113">
        <f t="shared" si="17"/>
        <v>0</v>
      </c>
      <c r="L1104" s="73"/>
      <c r="M1104" s="73"/>
    </row>
    <row r="1105" spans="2:13" ht="21" customHeight="1" outlineLevel="1">
      <c r="B1105" s="73"/>
      <c r="C1105" s="90" t="s">
        <v>484</v>
      </c>
      <c r="D1105" s="103"/>
      <c r="E1105" s="110">
        <v>0</v>
      </c>
      <c r="F1105" s="111"/>
      <c r="G1105" s="110">
        <v>0</v>
      </c>
      <c r="H1105" s="112"/>
      <c r="I1105" s="110">
        <v>0</v>
      </c>
      <c r="J1105" s="111"/>
      <c r="K1105" s="113">
        <f t="shared" si="17"/>
        <v>0</v>
      </c>
      <c r="L1105" s="89"/>
      <c r="M1105" s="73"/>
    </row>
    <row r="1106" spans="2:13" ht="21" customHeight="1" outlineLevel="1">
      <c r="B1106" s="73"/>
      <c r="C1106" s="90" t="s">
        <v>485</v>
      </c>
      <c r="D1106" s="103"/>
      <c r="E1106" s="110">
        <v>0</v>
      </c>
      <c r="F1106" s="114"/>
      <c r="G1106" s="110">
        <v>0</v>
      </c>
      <c r="H1106" s="112"/>
      <c r="I1106" s="110">
        <v>0</v>
      </c>
      <c r="J1106" s="111"/>
      <c r="K1106" s="113">
        <f t="shared" si="17"/>
        <v>0</v>
      </c>
      <c r="L1106" s="116"/>
      <c r="M1106" s="73"/>
    </row>
    <row r="1107" spans="2:13" ht="21" customHeight="1" outlineLevel="1">
      <c r="B1107" s="73"/>
      <c r="C1107" s="90" t="s">
        <v>486</v>
      </c>
      <c r="D1107" s="103"/>
      <c r="E1107" s="110">
        <v>0</v>
      </c>
      <c r="F1107" s="114"/>
      <c r="G1107" s="110">
        <v>0</v>
      </c>
      <c r="H1107" s="112"/>
      <c r="I1107" s="110">
        <v>0</v>
      </c>
      <c r="J1107" s="111"/>
      <c r="K1107" s="113">
        <f t="shared" si="17"/>
        <v>0</v>
      </c>
      <c r="L1107" s="116"/>
      <c r="M1107" s="73"/>
    </row>
    <row r="1108" spans="2:13" ht="21" customHeight="1" outlineLevel="1">
      <c r="B1108" s="73"/>
      <c r="C1108" s="90" t="s">
        <v>487</v>
      </c>
      <c r="D1108" s="103"/>
      <c r="E1108" s="110">
        <v>0</v>
      </c>
      <c r="F1108" s="114"/>
      <c r="G1108" s="110">
        <v>0</v>
      </c>
      <c r="H1108" s="112"/>
      <c r="I1108" s="110">
        <v>0</v>
      </c>
      <c r="J1108" s="111"/>
      <c r="K1108" s="113">
        <f t="shared" si="17"/>
        <v>0</v>
      </c>
      <c r="L1108" s="116"/>
      <c r="M1108" s="73"/>
    </row>
    <row r="1109" spans="2:13" ht="21" customHeight="1" outlineLevel="1">
      <c r="B1109" s="73"/>
      <c r="C1109" s="90" t="s">
        <v>488</v>
      </c>
      <c r="D1109" s="103"/>
      <c r="E1109" s="110">
        <v>0</v>
      </c>
      <c r="F1109" s="114"/>
      <c r="G1109" s="110">
        <v>0</v>
      </c>
      <c r="H1109" s="112"/>
      <c r="I1109" s="110">
        <v>0</v>
      </c>
      <c r="J1109" s="111"/>
      <c r="K1109" s="113">
        <f t="shared" si="17"/>
        <v>0</v>
      </c>
      <c r="L1109" s="116"/>
      <c r="M1109" s="73"/>
    </row>
    <row r="1110" spans="2:13" ht="21.75" customHeight="1" outlineLevel="1">
      <c r="B1110" s="73"/>
      <c r="C1110" s="90" t="s">
        <v>480</v>
      </c>
      <c r="D1110" s="103"/>
      <c r="E1110" s="117">
        <f>SUM(E1102:E1109)</f>
        <v>0</v>
      </c>
      <c r="F1110" s="111"/>
      <c r="G1110" s="117">
        <f>SUM(G1102:G1109)</f>
        <v>0</v>
      </c>
      <c r="H1110" s="112"/>
      <c r="I1110" s="117">
        <f>SUM(I1102:I1109)</f>
        <v>0</v>
      </c>
      <c r="J1110" s="111"/>
      <c r="K1110" s="117">
        <f t="shared" si="17"/>
        <v>0</v>
      </c>
      <c r="L1110" s="89"/>
      <c r="M1110" s="73"/>
    </row>
    <row r="1111" spans="2:13" ht="21" customHeight="1" outlineLevel="1">
      <c r="B1111" s="73"/>
      <c r="C1111" s="89"/>
      <c r="D1111" s="103"/>
      <c r="E1111" s="89"/>
      <c r="F1111" s="89"/>
      <c r="G1111" s="89"/>
      <c r="H1111" s="89"/>
      <c r="I1111" s="89"/>
      <c r="J1111" s="89"/>
      <c r="K1111" s="89"/>
      <c r="L1111" s="89"/>
      <c r="M1111" s="73"/>
    </row>
    <row r="1112" spans="2:13" ht="36" outlineLevel="1">
      <c r="B1112" s="73"/>
      <c r="C1112" s="93" t="s">
        <v>490</v>
      </c>
      <c r="D1112" s="89"/>
      <c r="E1112" s="93" t="str">
        <f>IF(K1083&gt;0,"Si","No")</f>
        <v>No</v>
      </c>
      <c r="F1112" s="89"/>
      <c r="G1112" s="89"/>
      <c r="H1112" s="89"/>
      <c r="I1112" s="89"/>
      <c r="J1112" s="89"/>
      <c r="K1112" s="89"/>
      <c r="L1112" s="89"/>
      <c r="M1112" s="73"/>
    </row>
    <row r="1113" spans="2:13" ht="36" outlineLevel="1">
      <c r="B1113" s="73"/>
      <c r="C1113" s="93" t="s">
        <v>491</v>
      </c>
      <c r="D1113" s="89"/>
      <c r="E1113" s="93" t="str">
        <f>IF(K1084&gt;0,"Si","No")</f>
        <v>No</v>
      </c>
      <c r="F1113" s="89"/>
      <c r="G1113" s="89"/>
      <c r="H1113" s="89"/>
      <c r="I1113" s="89"/>
      <c r="J1113" s="89"/>
      <c r="K1113" s="89"/>
      <c r="L1113" s="89"/>
      <c r="M1113" s="73"/>
    </row>
    <row r="1114" spans="2:13" ht="21" customHeight="1" outlineLevel="1">
      <c r="B1114" s="73"/>
      <c r="C1114" s="89"/>
      <c r="D1114" s="89"/>
      <c r="E1114" s="89"/>
      <c r="F1114" s="89"/>
      <c r="G1114" s="73"/>
      <c r="H1114" s="73"/>
      <c r="I1114" s="73"/>
      <c r="J1114" s="89"/>
      <c r="K1114" s="73"/>
      <c r="L1114" s="89"/>
      <c r="M1114" s="73"/>
    </row>
    <row r="1115" spans="2:13" ht="20.25" outlineLevel="1">
      <c r="B1115" s="73"/>
      <c r="C1115" s="86" t="s">
        <v>492</v>
      </c>
      <c r="D1115" s="73"/>
      <c r="E1115" s="98"/>
      <c r="F1115" s="99"/>
      <c r="G1115" s="99"/>
      <c r="H1115" s="99"/>
      <c r="I1115" s="99"/>
      <c r="J1115" s="99"/>
      <c r="K1115" s="99"/>
      <c r="L1115" s="89"/>
      <c r="M1115" s="73"/>
    </row>
    <row r="1116" spans="2:13" ht="21" customHeight="1" outlineLevel="1">
      <c r="B1116" s="73"/>
      <c r="C1116" s="73"/>
      <c r="D1116" s="73"/>
      <c r="E1116" s="100"/>
      <c r="F1116" s="101"/>
      <c r="G1116" s="100"/>
      <c r="H1116" s="101"/>
      <c r="I1116" s="100"/>
      <c r="J1116" s="102"/>
      <c r="K1116" s="100"/>
      <c r="L1116" s="89"/>
      <c r="M1116" s="73"/>
    </row>
    <row r="1117" spans="2:13" ht="21" customHeight="1" outlineLevel="1">
      <c r="B1117" s="73"/>
      <c r="C1117" s="73"/>
      <c r="D1117" s="73"/>
      <c r="E1117" s="100">
        <v>2024</v>
      </c>
      <c r="F1117" s="101"/>
      <c r="G1117" s="100">
        <v>2025</v>
      </c>
      <c r="H1117" s="101"/>
      <c r="I1117" s="100">
        <v>2026</v>
      </c>
      <c r="J1117" s="102"/>
      <c r="K1117" s="100" t="s">
        <v>407</v>
      </c>
      <c r="L1117" s="89"/>
      <c r="M1117" s="73"/>
    </row>
    <row r="1118" spans="2:13" ht="21" customHeight="1" outlineLevel="1">
      <c r="B1118" s="73"/>
      <c r="C1118" s="95" t="s">
        <v>493</v>
      </c>
      <c r="D1118" s="103"/>
      <c r="E1118" s="110"/>
      <c r="F1118" s="111"/>
      <c r="G1118" s="110"/>
      <c r="H1118" s="119"/>
      <c r="I1118" s="110"/>
      <c r="J1118" s="111"/>
      <c r="K1118" s="113" t="s">
        <v>495</v>
      </c>
      <c r="L1118" s="89"/>
      <c r="M1118" s="73"/>
    </row>
    <row r="1119" spans="2:13" ht="21" customHeight="1" outlineLevel="1">
      <c r="B1119" s="73"/>
      <c r="C1119" s="95" t="s">
        <v>496</v>
      </c>
      <c r="D1119" s="103"/>
      <c r="E1119" s="110"/>
      <c r="F1119" s="111"/>
      <c r="G1119" s="110"/>
      <c r="H1119" s="119"/>
      <c r="I1119" s="110"/>
      <c r="J1119" s="111"/>
      <c r="K1119" s="113" t="s">
        <v>495</v>
      </c>
      <c r="L1119" s="89"/>
      <c r="M1119" s="73"/>
    </row>
    <row r="1120" spans="2:13" ht="21" customHeight="1" outlineLevel="1">
      <c r="B1120" s="73"/>
      <c r="C1120" s="90" t="s">
        <v>498</v>
      </c>
      <c r="D1120" s="103"/>
      <c r="E1120" s="120">
        <v>0</v>
      </c>
      <c r="F1120" s="121"/>
      <c r="G1120" s="120">
        <v>0</v>
      </c>
      <c r="H1120" s="122"/>
      <c r="I1120" s="120">
        <v>0</v>
      </c>
      <c r="J1120" s="123"/>
      <c r="K1120" s="124">
        <f>E1120+G1120+I1120</f>
        <v>0</v>
      </c>
      <c r="L1120" s="73"/>
      <c r="M1120" s="73"/>
    </row>
    <row r="1121" spans="2:13" ht="21" customHeight="1" outlineLevel="1">
      <c r="B1121" s="73"/>
      <c r="C1121" s="90" t="s">
        <v>499</v>
      </c>
      <c r="D1121" s="103"/>
      <c r="E1121" s="110"/>
      <c r="F1121" s="111"/>
      <c r="G1121" s="110"/>
      <c r="H1121" s="119"/>
      <c r="I1121" s="110"/>
      <c r="J1121" s="111"/>
      <c r="K1121" s="113" t="s">
        <v>495</v>
      </c>
      <c r="L1121" s="89"/>
      <c r="M1121" s="73"/>
    </row>
    <row r="1122" spans="2:13" ht="21" customHeight="1" outlineLevel="1">
      <c r="B1122" s="73"/>
      <c r="C1122" s="90" t="s">
        <v>500</v>
      </c>
      <c r="D1122" s="103"/>
      <c r="E1122" s="105"/>
      <c r="F1122" s="125"/>
      <c r="G1122" s="105"/>
      <c r="H1122" s="126"/>
      <c r="I1122" s="105"/>
      <c r="J1122" s="111"/>
      <c r="K1122" s="113" t="s">
        <v>495</v>
      </c>
      <c r="L1122" s="116"/>
      <c r="M1122" s="73"/>
    </row>
    <row r="1123" spans="2:13" outlineLevel="1">
      <c r="B1123" s="73"/>
      <c r="C1123" s="90" t="s">
        <v>501</v>
      </c>
      <c r="D1123" s="103"/>
      <c r="E1123" s="127"/>
      <c r="F1123" s="125"/>
      <c r="G1123" s="105"/>
      <c r="H1123" s="126"/>
      <c r="I1123" s="105"/>
      <c r="J1123" s="111"/>
      <c r="K1123" s="113" t="s">
        <v>495</v>
      </c>
      <c r="L1123" s="116"/>
      <c r="M1123" s="73"/>
    </row>
    <row r="1124" spans="2:13" ht="21" customHeight="1" outlineLevel="1">
      <c r="B1124" s="73"/>
      <c r="C1124" s="90" t="s">
        <v>503</v>
      </c>
      <c r="D1124" s="103"/>
      <c r="E1124" s="105"/>
      <c r="F1124" s="125"/>
      <c r="G1124" s="105"/>
      <c r="H1124" s="126"/>
      <c r="I1124" s="105"/>
      <c r="J1124" s="111"/>
      <c r="K1124" s="124" t="s">
        <v>495</v>
      </c>
      <c r="L1124" s="89"/>
      <c r="M1124" s="73"/>
    </row>
    <row r="1125" spans="2:13" ht="21" customHeight="1" outlineLevel="1">
      <c r="B1125" s="73"/>
      <c r="C1125" s="90" t="s">
        <v>504</v>
      </c>
      <c r="D1125" s="103"/>
      <c r="E1125" s="110"/>
      <c r="F1125" s="111"/>
      <c r="G1125" s="110"/>
      <c r="H1125" s="119"/>
      <c r="I1125" s="110"/>
      <c r="J1125" s="111"/>
      <c r="K1125" s="113" t="s">
        <v>495</v>
      </c>
      <c r="L1125" s="89"/>
      <c r="M1125" s="73"/>
    </row>
    <row r="1126" spans="2:13" ht="21.75" customHeight="1" outlineLevel="1">
      <c r="B1126" s="73"/>
      <c r="C1126" s="90" t="s">
        <v>506</v>
      </c>
      <c r="D1126" s="103"/>
      <c r="E1126" s="120">
        <v>0</v>
      </c>
      <c r="F1126" s="121"/>
      <c r="G1126" s="120">
        <v>0</v>
      </c>
      <c r="H1126" s="122"/>
      <c r="I1126" s="120">
        <v>0</v>
      </c>
      <c r="J1126" s="123"/>
      <c r="K1126" s="124">
        <f>E1126+G1126+I1126</f>
        <v>0</v>
      </c>
      <c r="L1126" s="73"/>
      <c r="M1126" s="73"/>
    </row>
    <row r="1127" spans="2:13" ht="21.75" customHeight="1" outlineLevel="1">
      <c r="B1127" s="73"/>
      <c r="C1127" s="90" t="s">
        <v>507</v>
      </c>
      <c r="D1127" s="103"/>
      <c r="E1127" s="128">
        <v>0</v>
      </c>
      <c r="F1127" s="129"/>
      <c r="G1127" s="128">
        <v>0</v>
      </c>
      <c r="H1127" s="142"/>
      <c r="I1127" s="128">
        <v>0</v>
      </c>
      <c r="J1127" s="130"/>
      <c r="K1127" s="131">
        <f>E1127+G1127+I1127</f>
        <v>0</v>
      </c>
      <c r="L1127" s="89"/>
      <c r="M1127" s="73"/>
    </row>
    <row r="1128" spans="2:13" ht="21" customHeight="1" outlineLevel="1">
      <c r="B1128" s="73"/>
      <c r="C1128" s="109"/>
      <c r="D1128" s="103"/>
      <c r="E1128" s="130"/>
      <c r="F1128" s="130"/>
      <c r="G1128" s="130"/>
      <c r="H1128" s="132"/>
      <c r="I1128" s="130"/>
      <c r="J1128" s="130"/>
      <c r="K1128" s="130"/>
      <c r="L1128" s="89"/>
      <c r="M1128" s="73"/>
    </row>
    <row r="1129" spans="2:13" ht="21" customHeight="1" outlineLevel="1">
      <c r="B1129" s="73"/>
      <c r="C1129" s="109"/>
      <c r="D1129" s="103"/>
      <c r="E1129" s="98"/>
      <c r="F1129" s="73"/>
      <c r="G1129" s="73"/>
      <c r="H1129" s="73"/>
      <c r="I1129" s="73"/>
      <c r="J1129" s="73"/>
      <c r="K1129" s="73"/>
      <c r="L1129" s="89"/>
      <c r="M1129" s="73"/>
    </row>
    <row r="1130" spans="2:13" ht="21" customHeight="1" outlineLevel="1">
      <c r="B1130" s="73"/>
      <c r="C1130" s="86" t="s">
        <v>508</v>
      </c>
      <c r="D1130" s="116"/>
      <c r="E1130" s="116"/>
      <c r="F1130" s="116"/>
      <c r="G1130" s="73"/>
      <c r="H1130" s="73"/>
      <c r="I1130" s="73"/>
      <c r="J1130" s="116"/>
      <c r="K1130" s="73"/>
      <c r="L1130" s="116"/>
      <c r="M1130" s="73"/>
    </row>
    <row r="1131" spans="2:13" ht="21" customHeight="1" outlineLevel="1">
      <c r="B1131" s="73"/>
      <c r="C1131" s="89"/>
      <c r="D1131" s="89"/>
      <c r="E1131" s="89"/>
      <c r="F1131" s="89"/>
      <c r="G1131" s="73"/>
      <c r="H1131" s="73"/>
      <c r="I1131" s="73"/>
      <c r="J1131" s="89"/>
      <c r="K1131" s="73"/>
      <c r="L1131" s="89"/>
      <c r="M1131" s="73"/>
    </row>
    <row r="1132" spans="2:13" ht="21" customHeight="1" outlineLevel="1">
      <c r="B1132" s="73"/>
      <c r="C1132" s="133" t="s">
        <v>509</v>
      </c>
      <c r="D1132" s="89"/>
      <c r="E1132" s="89"/>
      <c r="F1132" s="89"/>
      <c r="G1132" s="73"/>
      <c r="H1132" s="73"/>
      <c r="I1132" s="73"/>
      <c r="J1132" s="73"/>
      <c r="K1132" s="73"/>
      <c r="L1132" s="89"/>
      <c r="M1132" s="73"/>
    </row>
    <row r="1133" spans="2:13" ht="21" customHeight="1" outlineLevel="1">
      <c r="B1133" s="73"/>
      <c r="C1133" s="89"/>
      <c r="D1133" s="89"/>
      <c r="E1133" s="89"/>
      <c r="F1133" s="89"/>
      <c r="G1133" s="73"/>
      <c r="H1133" s="73"/>
      <c r="I1133" s="73"/>
      <c r="J1133" s="89"/>
      <c r="K1133" s="73"/>
      <c r="L1133" s="89"/>
      <c r="M1133" s="73"/>
    </row>
    <row r="1134" spans="2:13" ht="21" customHeight="1" outlineLevel="1">
      <c r="B1134" s="73"/>
      <c r="C1134" s="481"/>
      <c r="D1134" s="481"/>
      <c r="E1134" s="481"/>
      <c r="F1134" s="481"/>
      <c r="G1134" s="481"/>
      <c r="H1134" s="481"/>
      <c r="I1134" s="481"/>
      <c r="J1134" s="481"/>
      <c r="K1134" s="481"/>
      <c r="L1134" s="89"/>
      <c r="M1134" s="73"/>
    </row>
    <row r="1135" spans="2:13" ht="21" customHeight="1" outlineLevel="1">
      <c r="B1135" s="73"/>
      <c r="C1135" s="481"/>
      <c r="D1135" s="481"/>
      <c r="E1135" s="481"/>
      <c r="F1135" s="481"/>
      <c r="G1135" s="481"/>
      <c r="H1135" s="481"/>
      <c r="I1135" s="481"/>
      <c r="J1135" s="481"/>
      <c r="K1135" s="481"/>
      <c r="L1135" s="73"/>
      <c r="M1135" s="73"/>
    </row>
    <row r="1136" spans="2:13" ht="21" customHeight="1" outlineLevel="1">
      <c r="B1136" s="73"/>
      <c r="C1136" s="481"/>
      <c r="D1136" s="481"/>
      <c r="E1136" s="481"/>
      <c r="F1136" s="481"/>
      <c r="G1136" s="481"/>
      <c r="H1136" s="481"/>
      <c r="I1136" s="481"/>
      <c r="J1136" s="481"/>
      <c r="K1136" s="481"/>
      <c r="L1136" s="73"/>
      <c r="M1136" s="73"/>
    </row>
    <row r="1137" spans="2:13" ht="21" customHeight="1" outlineLevel="1">
      <c r="B1137" s="73"/>
      <c r="C1137" s="481"/>
      <c r="D1137" s="481"/>
      <c r="E1137" s="481"/>
      <c r="F1137" s="481"/>
      <c r="G1137" s="481"/>
      <c r="H1137" s="481"/>
      <c r="I1137" s="481"/>
      <c r="J1137" s="481"/>
      <c r="K1137" s="481"/>
      <c r="L1137" s="73"/>
      <c r="M1137" s="73"/>
    </row>
    <row r="1138" spans="2:13" ht="21" customHeight="1" outlineLevel="1">
      <c r="B1138" s="73"/>
      <c r="C1138" s="481"/>
      <c r="D1138" s="481"/>
      <c r="E1138" s="481"/>
      <c r="F1138" s="481"/>
      <c r="G1138" s="481"/>
      <c r="H1138" s="481"/>
      <c r="I1138" s="481"/>
      <c r="J1138" s="481"/>
      <c r="K1138" s="481"/>
      <c r="L1138" s="73"/>
      <c r="M1138" s="73"/>
    </row>
    <row r="1139" spans="2:13" ht="21" customHeight="1" outlineLevel="1">
      <c r="B1139" s="73"/>
      <c r="C1139" s="481"/>
      <c r="D1139" s="481"/>
      <c r="E1139" s="481"/>
      <c r="F1139" s="481"/>
      <c r="G1139" s="481"/>
      <c r="H1139" s="481"/>
      <c r="I1139" s="481"/>
      <c r="J1139" s="481"/>
      <c r="K1139" s="481"/>
      <c r="L1139" s="73"/>
      <c r="M1139" s="73"/>
    </row>
    <row r="1140" spans="2:13" ht="21" customHeight="1" outlineLevel="1">
      <c r="B1140" s="73"/>
      <c r="C1140" s="481"/>
      <c r="D1140" s="481"/>
      <c r="E1140" s="481"/>
      <c r="F1140" s="481"/>
      <c r="G1140" s="481"/>
      <c r="H1140" s="481"/>
      <c r="I1140" s="481"/>
      <c r="J1140" s="481"/>
      <c r="K1140" s="481"/>
      <c r="L1140" s="73"/>
      <c r="M1140" s="73"/>
    </row>
    <row r="1141" spans="2:13" ht="21" customHeight="1" outlineLevel="1">
      <c r="B1141" s="73"/>
      <c r="C1141" s="481"/>
      <c r="D1141" s="481"/>
      <c r="E1141" s="481"/>
      <c r="F1141" s="481"/>
      <c r="G1141" s="481"/>
      <c r="H1141" s="481"/>
      <c r="I1141" s="481"/>
      <c r="J1141" s="481"/>
      <c r="K1141" s="481"/>
      <c r="L1141" s="73"/>
      <c r="M1141" s="73"/>
    </row>
    <row r="1142" spans="2:13" ht="21" customHeight="1" outlineLevel="1">
      <c r="B1142" s="73"/>
      <c r="C1142" s="481"/>
      <c r="D1142" s="481"/>
      <c r="E1142" s="481"/>
      <c r="F1142" s="481"/>
      <c r="G1142" s="481"/>
      <c r="H1142" s="481"/>
      <c r="I1142" s="481"/>
      <c r="J1142" s="481"/>
      <c r="K1142" s="481"/>
      <c r="L1142" s="73"/>
      <c r="M1142" s="73"/>
    </row>
    <row r="1143" spans="2:13" ht="21" customHeight="1" outlineLevel="1">
      <c r="B1143" s="73"/>
      <c r="C1143" s="481"/>
      <c r="D1143" s="481"/>
      <c r="E1143" s="481"/>
      <c r="F1143" s="481"/>
      <c r="G1143" s="481"/>
      <c r="H1143" s="481"/>
      <c r="I1143" s="481"/>
      <c r="J1143" s="481"/>
      <c r="K1143" s="481"/>
      <c r="L1143" s="73"/>
      <c r="M1143" s="73"/>
    </row>
    <row r="1144" spans="2:13" ht="21" customHeight="1" outlineLevel="1">
      <c r="B1144" s="73"/>
      <c r="C1144" s="481"/>
      <c r="D1144" s="481"/>
      <c r="E1144" s="481"/>
      <c r="F1144" s="481"/>
      <c r="G1144" s="481"/>
      <c r="H1144" s="481"/>
      <c r="I1144" s="481"/>
      <c r="J1144" s="481"/>
      <c r="K1144" s="481"/>
      <c r="L1144" s="73"/>
      <c r="M1144" s="73"/>
    </row>
    <row r="1145" spans="2:13" ht="21" customHeight="1" outlineLevel="1">
      <c r="B1145" s="73"/>
      <c r="C1145" s="481"/>
      <c r="D1145" s="481"/>
      <c r="E1145" s="481"/>
      <c r="F1145" s="481"/>
      <c r="G1145" s="481"/>
      <c r="H1145" s="481"/>
      <c r="I1145" s="481"/>
      <c r="J1145" s="481"/>
      <c r="K1145" s="481"/>
      <c r="L1145" s="73"/>
      <c r="M1145" s="73"/>
    </row>
    <row r="1146" spans="2:13" ht="21" customHeight="1" outlineLevel="1">
      <c r="B1146" s="73"/>
      <c r="C1146" s="481"/>
      <c r="D1146" s="481"/>
      <c r="E1146" s="481"/>
      <c r="F1146" s="481"/>
      <c r="G1146" s="481"/>
      <c r="H1146" s="481"/>
      <c r="I1146" s="481"/>
      <c r="J1146" s="481"/>
      <c r="K1146" s="481"/>
      <c r="L1146" s="73"/>
      <c r="M1146" s="73"/>
    </row>
    <row r="1147" spans="2:13" ht="21" customHeight="1" outlineLevel="1">
      <c r="B1147" s="73"/>
      <c r="C1147" s="481"/>
      <c r="D1147" s="481"/>
      <c r="E1147" s="481"/>
      <c r="F1147" s="481"/>
      <c r="G1147" s="481"/>
      <c r="H1147" s="481"/>
      <c r="I1147" s="481"/>
      <c r="J1147" s="481"/>
      <c r="K1147" s="481"/>
      <c r="L1147" s="73"/>
      <c r="M1147" s="73"/>
    </row>
    <row r="1148" spans="2:13" ht="21" customHeight="1" outlineLevel="1">
      <c r="B1148" s="73"/>
      <c r="C1148" s="481"/>
      <c r="D1148" s="481"/>
      <c r="E1148" s="481"/>
      <c r="F1148" s="481"/>
      <c r="G1148" s="481"/>
      <c r="H1148" s="481"/>
      <c r="I1148" s="481"/>
      <c r="J1148" s="481"/>
      <c r="K1148" s="481"/>
      <c r="L1148" s="73"/>
      <c r="M1148" s="73"/>
    </row>
    <row r="1149" spans="2:13" ht="21" customHeight="1" outlineLevel="1">
      <c r="B1149" s="73"/>
      <c r="C1149" s="481"/>
      <c r="D1149" s="481"/>
      <c r="E1149" s="481"/>
      <c r="F1149" s="481"/>
      <c r="G1149" s="481"/>
      <c r="H1149" s="481"/>
      <c r="I1149" s="481"/>
      <c r="J1149" s="481"/>
      <c r="K1149" s="481"/>
      <c r="L1149" s="73"/>
      <c r="M1149" s="73"/>
    </row>
    <row r="1150" spans="2:13" ht="21" customHeight="1" outlineLevel="1">
      <c r="B1150" s="73"/>
      <c r="C1150" s="481"/>
      <c r="D1150" s="481"/>
      <c r="E1150" s="481"/>
      <c r="F1150" s="481"/>
      <c r="G1150" s="481"/>
      <c r="H1150" s="481"/>
      <c r="I1150" s="481"/>
      <c r="J1150" s="481"/>
      <c r="K1150" s="481"/>
      <c r="L1150" s="73"/>
      <c r="M1150" s="73"/>
    </row>
    <row r="1151" spans="2:13" ht="21" customHeight="1" outlineLevel="1">
      <c r="B1151" s="73"/>
      <c r="C1151" s="481"/>
      <c r="D1151" s="481"/>
      <c r="E1151" s="481"/>
      <c r="F1151" s="481"/>
      <c r="G1151" s="481"/>
      <c r="H1151" s="481"/>
      <c r="I1151" s="481"/>
      <c r="J1151" s="481"/>
      <c r="K1151" s="481"/>
      <c r="L1151" s="73"/>
      <c r="M1151" s="73"/>
    </row>
    <row r="1152" spans="2:13" ht="21" customHeight="1" outlineLevel="1">
      <c r="B1152" s="73"/>
      <c r="C1152" s="134"/>
      <c r="D1152" s="73"/>
      <c r="E1152" s="134"/>
      <c r="F1152" s="73"/>
      <c r="G1152" s="73"/>
      <c r="H1152" s="73"/>
      <c r="I1152" s="135"/>
      <c r="J1152" s="136"/>
      <c r="K1152" s="137"/>
      <c r="L1152" s="73"/>
      <c r="M1152" s="73"/>
    </row>
    <row r="1153" spans="2:13" ht="21" customHeight="1" outlineLevel="1">
      <c r="B1153" s="73"/>
      <c r="C1153" s="133" t="s">
        <v>511</v>
      </c>
      <c r="D1153" s="73"/>
      <c r="E1153" s="134"/>
      <c r="F1153" s="73"/>
      <c r="G1153" s="73"/>
      <c r="H1153" s="73"/>
      <c r="I1153" s="135"/>
      <c r="J1153" s="136"/>
      <c r="K1153" s="137"/>
      <c r="L1153" s="73"/>
      <c r="M1153" s="73"/>
    </row>
    <row r="1154" spans="2:13" ht="21" customHeight="1" outlineLevel="1">
      <c r="B1154" s="73"/>
      <c r="C1154" s="73"/>
      <c r="D1154" s="73"/>
      <c r="E1154" s="83"/>
      <c r="F1154" s="73"/>
      <c r="G1154" s="73"/>
      <c r="H1154" s="73"/>
      <c r="I1154" s="73"/>
      <c r="J1154" s="73"/>
      <c r="K1154" s="73"/>
      <c r="L1154" s="73"/>
      <c r="M1154" s="73"/>
    </row>
    <row r="1155" spans="2:13" ht="21" customHeight="1" outlineLevel="1">
      <c r="B1155" s="73"/>
      <c r="C1155" s="481"/>
      <c r="D1155" s="481"/>
      <c r="E1155" s="481"/>
      <c r="F1155" s="481"/>
      <c r="G1155" s="481"/>
      <c r="H1155" s="481"/>
      <c r="I1155" s="481"/>
      <c r="J1155" s="481"/>
      <c r="K1155" s="481"/>
      <c r="L1155" s="73"/>
      <c r="M1155" s="73"/>
    </row>
    <row r="1156" spans="2:13" ht="21" customHeight="1" outlineLevel="1">
      <c r="B1156" s="73"/>
      <c r="C1156" s="481"/>
      <c r="D1156" s="481"/>
      <c r="E1156" s="481"/>
      <c r="F1156" s="481"/>
      <c r="G1156" s="481"/>
      <c r="H1156" s="481"/>
      <c r="I1156" s="481"/>
      <c r="J1156" s="481"/>
      <c r="K1156" s="481"/>
      <c r="L1156" s="73"/>
      <c r="M1156" s="73"/>
    </row>
    <row r="1157" spans="2:13" ht="21" customHeight="1" outlineLevel="1">
      <c r="B1157" s="73"/>
      <c r="C1157" s="481"/>
      <c r="D1157" s="481"/>
      <c r="E1157" s="481"/>
      <c r="F1157" s="481"/>
      <c r="G1157" s="481"/>
      <c r="H1157" s="481"/>
      <c r="I1157" s="481"/>
      <c r="J1157" s="481"/>
      <c r="K1157" s="481"/>
      <c r="L1157" s="73"/>
      <c r="M1157" s="73"/>
    </row>
    <row r="1158" spans="2:13" ht="21" customHeight="1" outlineLevel="1">
      <c r="B1158" s="73"/>
      <c r="C1158" s="481"/>
      <c r="D1158" s="481"/>
      <c r="E1158" s="481"/>
      <c r="F1158" s="481"/>
      <c r="G1158" s="481"/>
      <c r="H1158" s="481"/>
      <c r="I1158" s="481"/>
      <c r="J1158" s="481"/>
      <c r="K1158" s="481"/>
      <c r="L1158" s="73"/>
      <c r="M1158" s="73"/>
    </row>
    <row r="1159" spans="2:13" ht="21" customHeight="1" outlineLevel="1">
      <c r="B1159" s="73"/>
      <c r="C1159" s="481"/>
      <c r="D1159" s="481"/>
      <c r="E1159" s="481"/>
      <c r="F1159" s="481"/>
      <c r="G1159" s="481"/>
      <c r="H1159" s="481"/>
      <c r="I1159" s="481"/>
      <c r="J1159" s="481"/>
      <c r="K1159" s="481"/>
      <c r="L1159" s="73"/>
      <c r="M1159" s="73"/>
    </row>
    <row r="1160" spans="2:13" ht="21" customHeight="1" outlineLevel="1">
      <c r="B1160" s="73"/>
      <c r="C1160" s="481"/>
      <c r="D1160" s="481"/>
      <c r="E1160" s="481"/>
      <c r="F1160" s="481"/>
      <c r="G1160" s="481"/>
      <c r="H1160" s="481"/>
      <c r="I1160" s="481"/>
      <c r="J1160" s="481"/>
      <c r="K1160" s="481"/>
      <c r="L1160" s="73"/>
      <c r="M1160" s="73"/>
    </row>
    <row r="1161" spans="2:13" ht="21" customHeight="1" outlineLevel="1">
      <c r="B1161" s="73"/>
      <c r="C1161" s="481"/>
      <c r="D1161" s="481"/>
      <c r="E1161" s="481"/>
      <c r="F1161" s="481"/>
      <c r="G1161" s="481"/>
      <c r="H1161" s="481"/>
      <c r="I1161" s="481"/>
      <c r="J1161" s="481"/>
      <c r="K1161" s="481"/>
      <c r="L1161" s="73"/>
      <c r="M1161" s="73"/>
    </row>
    <row r="1162" spans="2:13" ht="21" customHeight="1" outlineLevel="1">
      <c r="B1162" s="73"/>
      <c r="C1162" s="481"/>
      <c r="D1162" s="481"/>
      <c r="E1162" s="481"/>
      <c r="F1162" s="481"/>
      <c r="G1162" s="481"/>
      <c r="H1162" s="481"/>
      <c r="I1162" s="481"/>
      <c r="J1162" s="481"/>
      <c r="K1162" s="481"/>
      <c r="L1162" s="73"/>
      <c r="M1162" s="73"/>
    </row>
    <row r="1163" spans="2:13" ht="21" customHeight="1" outlineLevel="1">
      <c r="B1163" s="73"/>
      <c r="C1163" s="481"/>
      <c r="D1163" s="481"/>
      <c r="E1163" s="481"/>
      <c r="F1163" s="481"/>
      <c r="G1163" s="481"/>
      <c r="H1163" s="481"/>
      <c r="I1163" s="481"/>
      <c r="J1163" s="481"/>
      <c r="K1163" s="481"/>
      <c r="L1163" s="73"/>
      <c r="M1163" s="73"/>
    </row>
    <row r="1164" spans="2:13" ht="21" customHeight="1" outlineLevel="1">
      <c r="B1164" s="73"/>
      <c r="C1164" s="481"/>
      <c r="D1164" s="481"/>
      <c r="E1164" s="481"/>
      <c r="F1164" s="481"/>
      <c r="G1164" s="481"/>
      <c r="H1164" s="481"/>
      <c r="I1164" s="481"/>
      <c r="J1164" s="481"/>
      <c r="K1164" s="481"/>
      <c r="L1164" s="73"/>
      <c r="M1164" s="73"/>
    </row>
    <row r="1165" spans="2:13" ht="21" customHeight="1" outlineLevel="1">
      <c r="B1165" s="73"/>
      <c r="C1165" s="481"/>
      <c r="D1165" s="481"/>
      <c r="E1165" s="481"/>
      <c r="F1165" s="481"/>
      <c r="G1165" s="481"/>
      <c r="H1165" s="481"/>
      <c r="I1165" s="481"/>
      <c r="J1165" s="481"/>
      <c r="K1165" s="481"/>
      <c r="L1165" s="73"/>
      <c r="M1165" s="73"/>
    </row>
    <row r="1166" spans="2:13" ht="21" customHeight="1" outlineLevel="1">
      <c r="B1166" s="73"/>
      <c r="C1166" s="481"/>
      <c r="D1166" s="481"/>
      <c r="E1166" s="481"/>
      <c r="F1166" s="481"/>
      <c r="G1166" s="481"/>
      <c r="H1166" s="481"/>
      <c r="I1166" s="481"/>
      <c r="J1166" s="481"/>
      <c r="K1166" s="481"/>
      <c r="L1166" s="73"/>
      <c r="M1166" s="73"/>
    </row>
    <row r="1167" spans="2:13" ht="21" customHeight="1" outlineLevel="1">
      <c r="B1167" s="73"/>
      <c r="C1167" s="481"/>
      <c r="D1167" s="481"/>
      <c r="E1167" s="481"/>
      <c r="F1167" s="481"/>
      <c r="G1167" s="481"/>
      <c r="H1167" s="481"/>
      <c r="I1167" s="481"/>
      <c r="J1167" s="481"/>
      <c r="K1167" s="481"/>
      <c r="L1167" s="73"/>
      <c r="M1167" s="73"/>
    </row>
    <row r="1168" spans="2:13" ht="21" customHeight="1" outlineLevel="1">
      <c r="B1168" s="73"/>
      <c r="C1168" s="481"/>
      <c r="D1168" s="481"/>
      <c r="E1168" s="481"/>
      <c r="F1168" s="481"/>
      <c r="G1168" s="481"/>
      <c r="H1168" s="481"/>
      <c r="I1168" s="481"/>
      <c r="J1168" s="481"/>
      <c r="K1168" s="481"/>
      <c r="L1168" s="73"/>
      <c r="M1168" s="73"/>
    </row>
    <row r="1169" spans="2:13" ht="21" customHeight="1" outlineLevel="1">
      <c r="B1169" s="73"/>
      <c r="C1169" s="481"/>
      <c r="D1169" s="481"/>
      <c r="E1169" s="481"/>
      <c r="F1169" s="481"/>
      <c r="G1169" s="481"/>
      <c r="H1169" s="481"/>
      <c r="I1169" s="481"/>
      <c r="J1169" s="481"/>
      <c r="K1169" s="481"/>
      <c r="L1169" s="73"/>
      <c r="M1169" s="73"/>
    </row>
    <row r="1170" spans="2:13" ht="21" customHeight="1" outlineLevel="1">
      <c r="B1170" s="73"/>
      <c r="C1170" s="481"/>
      <c r="D1170" s="481"/>
      <c r="E1170" s="481"/>
      <c r="F1170" s="481"/>
      <c r="G1170" s="481"/>
      <c r="H1170" s="481"/>
      <c r="I1170" s="481"/>
      <c r="J1170" s="481"/>
      <c r="K1170" s="481"/>
      <c r="L1170" s="73"/>
      <c r="M1170" s="73"/>
    </row>
    <row r="1171" spans="2:13" ht="21" customHeight="1" outlineLevel="1">
      <c r="B1171" s="73"/>
      <c r="C1171" s="481"/>
      <c r="D1171" s="481"/>
      <c r="E1171" s="481"/>
      <c r="F1171" s="481"/>
      <c r="G1171" s="481"/>
      <c r="H1171" s="481"/>
      <c r="I1171" s="481"/>
      <c r="J1171" s="481"/>
      <c r="K1171" s="481"/>
      <c r="L1171" s="73"/>
      <c r="M1171" s="73"/>
    </row>
    <row r="1172" spans="2:13" ht="21" customHeight="1" outlineLevel="1">
      <c r="B1172" s="73"/>
      <c r="C1172" s="481"/>
      <c r="D1172" s="481"/>
      <c r="E1172" s="481"/>
      <c r="F1172" s="481"/>
      <c r="G1172" s="481"/>
      <c r="H1172" s="481"/>
      <c r="I1172" s="481"/>
      <c r="J1172" s="481"/>
      <c r="K1172" s="481"/>
      <c r="L1172" s="73"/>
      <c r="M1172" s="73"/>
    </row>
    <row r="1173" spans="2:13" ht="21" customHeight="1" outlineLevel="1">
      <c r="B1173" s="73"/>
      <c r="C1173" s="134"/>
      <c r="D1173" s="73"/>
      <c r="E1173" s="134"/>
      <c r="F1173" s="73"/>
      <c r="G1173" s="73"/>
      <c r="H1173" s="73"/>
      <c r="I1173" s="135"/>
      <c r="J1173" s="136"/>
      <c r="K1173" s="137"/>
      <c r="L1173" s="73"/>
      <c r="M1173" s="73"/>
    </row>
    <row r="1174" spans="2:13" ht="20.25" customHeight="1">
      <c r="B1174" s="73"/>
      <c r="C1174" s="134"/>
      <c r="D1174" s="73"/>
      <c r="E1174" s="134"/>
      <c r="F1174" s="73"/>
      <c r="G1174" s="73"/>
      <c r="H1174" s="73"/>
      <c r="I1174" s="135"/>
      <c r="J1174" s="136"/>
      <c r="K1174" s="137"/>
      <c r="L1174" s="73"/>
      <c r="M1174" s="73"/>
    </row>
    <row r="1175" spans="2:13" ht="79.5" customHeight="1">
      <c r="B1175" s="73"/>
      <c r="C1175" s="84" t="s">
        <v>199</v>
      </c>
      <c r="D1175" s="81"/>
      <c r="E1175" s="151" t="s">
        <v>625</v>
      </c>
      <c r="F1175" s="73"/>
      <c r="G1175" s="85" t="s">
        <v>497</v>
      </c>
      <c r="H1175" s="73"/>
      <c r="J1175" s="73"/>
      <c r="K1175" s="73"/>
      <c r="L1175" s="73"/>
      <c r="M1175" s="73"/>
    </row>
    <row r="1176" spans="2:13" ht="21" customHeight="1" outlineLevel="1">
      <c r="B1176" s="73"/>
      <c r="C1176" s="83"/>
      <c r="D1176" s="73"/>
      <c r="E1176" s="83"/>
      <c r="F1176" s="73"/>
      <c r="G1176" s="73"/>
      <c r="H1176" s="73"/>
      <c r="I1176" s="73"/>
      <c r="J1176" s="73"/>
      <c r="K1176" s="73"/>
      <c r="L1176" s="73"/>
      <c r="M1176" s="73"/>
    </row>
    <row r="1177" spans="2:13" ht="21.75" customHeight="1" outlineLevel="1">
      <c r="B1177" s="73"/>
      <c r="C1177" s="86" t="s">
        <v>431</v>
      </c>
      <c r="D1177" s="73"/>
      <c r="E1177" s="87"/>
      <c r="F1177" s="73"/>
      <c r="G1177" s="73"/>
      <c r="H1177" s="73"/>
      <c r="I1177" s="73"/>
      <c r="J1177" s="73"/>
      <c r="K1177" s="73"/>
      <c r="L1177" s="73"/>
      <c r="M1177" s="73"/>
    </row>
    <row r="1178" spans="2:13" ht="21" customHeight="1" outlineLevel="1">
      <c r="B1178" s="73"/>
      <c r="C1178" s="88"/>
      <c r="D1178" s="73"/>
      <c r="E1178" s="87"/>
      <c r="F1178" s="73"/>
      <c r="G1178" s="73"/>
      <c r="H1178" s="73"/>
      <c r="I1178" s="73"/>
      <c r="J1178" s="73"/>
      <c r="K1178" s="73"/>
      <c r="L1178" s="73"/>
      <c r="M1178" s="73"/>
    </row>
    <row r="1179" spans="2:13" ht="21" customHeight="1" outlineLevel="1">
      <c r="B1179" s="73"/>
      <c r="C1179" s="89"/>
      <c r="D1179" s="73"/>
      <c r="E1179" s="89"/>
      <c r="F1179" s="73"/>
      <c r="G1179" s="73"/>
      <c r="H1179" s="73"/>
      <c r="I1179" s="73"/>
      <c r="J1179" s="73"/>
      <c r="K1179" s="73"/>
      <c r="L1179" s="73"/>
      <c r="M1179" s="73"/>
    </row>
    <row r="1180" spans="2:13" outlineLevel="1">
      <c r="B1180" s="73"/>
      <c r="C1180" s="90" t="s">
        <v>36</v>
      </c>
      <c r="D1180" s="89"/>
      <c r="E1180" s="90" t="s">
        <v>432</v>
      </c>
      <c r="F1180" s="89"/>
      <c r="G1180" s="91" t="s">
        <v>433</v>
      </c>
      <c r="H1180" s="73"/>
      <c r="I1180" s="90" t="s">
        <v>434</v>
      </c>
      <c r="J1180" s="73"/>
      <c r="K1180" s="73"/>
      <c r="L1180" s="89"/>
      <c r="M1180" s="73"/>
    </row>
    <row r="1181" spans="2:13" ht="36.75" customHeight="1" outlineLevel="1">
      <c r="B1181" s="73"/>
      <c r="C1181" s="92" t="s">
        <v>607</v>
      </c>
      <c r="D1181" s="73"/>
      <c r="E1181" s="93" t="s">
        <v>624</v>
      </c>
      <c r="F1181" s="73"/>
      <c r="G1181" s="94"/>
      <c r="H1181" s="73"/>
      <c r="I1181" s="92" t="s">
        <v>438</v>
      </c>
      <c r="J1181" s="73"/>
      <c r="K1181" s="73"/>
      <c r="L1181" s="73"/>
      <c r="M1181" s="73"/>
    </row>
    <row r="1182" spans="2:13" ht="21" customHeight="1" outlineLevel="1">
      <c r="B1182" s="73"/>
      <c r="C1182" s="89"/>
      <c r="D1182" s="73"/>
      <c r="E1182" s="73"/>
      <c r="F1182" s="73"/>
      <c r="G1182" s="73"/>
      <c r="H1182" s="73"/>
      <c r="I1182" s="73"/>
      <c r="J1182" s="73"/>
      <c r="K1182" s="73"/>
      <c r="L1182" s="73"/>
      <c r="M1182" s="73"/>
    </row>
    <row r="1183" spans="2:13" ht="36" outlineLevel="1">
      <c r="B1183" s="73"/>
      <c r="C1183" s="95" t="s">
        <v>439</v>
      </c>
      <c r="D1183" s="89"/>
      <c r="E1183" s="95" t="s">
        <v>440</v>
      </c>
      <c r="F1183" s="89"/>
      <c r="G1183" s="95" t="s">
        <v>441</v>
      </c>
      <c r="H1183" s="73"/>
      <c r="I1183" s="95" t="s">
        <v>442</v>
      </c>
      <c r="J1183" s="89"/>
      <c r="K1183" s="73"/>
      <c r="L1183" s="73"/>
      <c r="M1183" s="73"/>
    </row>
    <row r="1184" spans="2:13" ht="36.75" customHeight="1" outlineLevel="1">
      <c r="B1184" s="73"/>
      <c r="C1184" s="94"/>
      <c r="D1184" s="89"/>
      <c r="E1184" s="94"/>
      <c r="F1184" s="89"/>
      <c r="G1184" s="94"/>
      <c r="H1184" s="73"/>
      <c r="I1184" s="150"/>
      <c r="J1184" s="89"/>
      <c r="K1184" s="73"/>
      <c r="L1184" s="73"/>
      <c r="M1184" s="73"/>
    </row>
    <row r="1185" spans="2:13" ht="21" customHeight="1" outlineLevel="1">
      <c r="B1185" s="73"/>
      <c r="C1185" s="89"/>
      <c r="D1185" s="89"/>
      <c r="E1185" s="89"/>
      <c r="F1185" s="89"/>
      <c r="G1185" s="73"/>
      <c r="H1185" s="73"/>
      <c r="I1185" s="73"/>
      <c r="J1185" s="89"/>
      <c r="K1185" s="73"/>
      <c r="L1185" s="73"/>
      <c r="M1185" s="73"/>
    </row>
    <row r="1186" spans="2:13" ht="21.75" customHeight="1" outlineLevel="1">
      <c r="B1186" s="73"/>
      <c r="C1186" s="86" t="s">
        <v>445</v>
      </c>
      <c r="D1186" s="73"/>
      <c r="E1186" s="98"/>
      <c r="F1186" s="99"/>
      <c r="G1186" s="99"/>
      <c r="H1186" s="99"/>
      <c r="I1186" s="99"/>
      <c r="J1186" s="99"/>
      <c r="K1186" s="99"/>
      <c r="L1186" s="73"/>
      <c r="M1186" s="73"/>
    </row>
    <row r="1187" spans="2:13" ht="21" customHeight="1" outlineLevel="1">
      <c r="B1187" s="73"/>
      <c r="C1187" s="73"/>
      <c r="D1187" s="73"/>
      <c r="E1187" s="100"/>
      <c r="F1187" s="101"/>
      <c r="G1187" s="100"/>
      <c r="H1187" s="101"/>
      <c r="I1187" s="100"/>
      <c r="J1187" s="102"/>
      <c r="K1187" s="100"/>
      <c r="L1187" s="73"/>
      <c r="M1187" s="73"/>
    </row>
    <row r="1188" spans="2:13" ht="21" customHeight="1" outlineLevel="1">
      <c r="B1188" s="73"/>
      <c r="C1188" s="73"/>
      <c r="D1188" s="73"/>
      <c r="E1188" s="100">
        <v>2024</v>
      </c>
      <c r="F1188" s="101"/>
      <c r="G1188" s="100">
        <v>2025</v>
      </c>
      <c r="H1188" s="101"/>
      <c r="I1188" s="100">
        <v>2026</v>
      </c>
      <c r="J1188" s="102"/>
      <c r="K1188" s="100" t="s">
        <v>446</v>
      </c>
      <c r="L1188" s="73"/>
      <c r="M1188" s="73"/>
    </row>
    <row r="1189" spans="2:13" outlineLevel="1">
      <c r="B1189" s="73"/>
      <c r="C1189" s="95" t="s">
        <v>447</v>
      </c>
      <c r="D1189" s="103"/>
      <c r="E1189" s="104">
        <f>E1190+E1191</f>
        <v>0</v>
      </c>
      <c r="F1189" s="103"/>
      <c r="G1189" s="104">
        <f>G1190+G1191</f>
        <v>0</v>
      </c>
      <c r="H1189" s="73"/>
      <c r="I1189" s="104">
        <f>I1190+I1191</f>
        <v>0</v>
      </c>
      <c r="J1189" s="103"/>
      <c r="K1189" s="104">
        <f>K1190+K1191</f>
        <v>0</v>
      </c>
      <c r="L1189" s="103"/>
      <c r="M1189" s="73"/>
    </row>
    <row r="1190" spans="2:13" ht="21" customHeight="1" outlineLevel="1">
      <c r="B1190" s="73"/>
      <c r="C1190" s="90" t="s">
        <v>448</v>
      </c>
      <c r="D1190" s="103"/>
      <c r="E1190" s="105">
        <v>0</v>
      </c>
      <c r="F1190" s="106"/>
      <c r="G1190" s="105">
        <v>0</v>
      </c>
      <c r="H1190" s="73"/>
      <c r="I1190" s="105">
        <v>0</v>
      </c>
      <c r="J1190" s="103"/>
      <c r="K1190" s="107">
        <f>E1190+G1190+I1190</f>
        <v>0</v>
      </c>
      <c r="L1190" s="103"/>
      <c r="M1190" s="73"/>
    </row>
    <row r="1191" spans="2:13" ht="21.75" customHeight="1" outlineLevel="1">
      <c r="B1191" s="73"/>
      <c r="C1191" s="90" t="s">
        <v>449</v>
      </c>
      <c r="D1191" s="103"/>
      <c r="E1191" s="105">
        <v>0</v>
      </c>
      <c r="F1191" s="106"/>
      <c r="G1191" s="105">
        <v>0</v>
      </c>
      <c r="H1191" s="73"/>
      <c r="I1191" s="105">
        <v>0</v>
      </c>
      <c r="J1191" s="103"/>
      <c r="K1191" s="107">
        <f>E1191+G1191+I1191</f>
        <v>0</v>
      </c>
      <c r="L1191" s="103"/>
      <c r="M1191" s="73"/>
    </row>
    <row r="1192" spans="2:13" outlineLevel="1">
      <c r="B1192" s="73"/>
      <c r="C1192" s="95" t="s">
        <v>450</v>
      </c>
      <c r="D1192" s="103"/>
      <c r="E1192" s="104">
        <f>E1193+E1194</f>
        <v>0</v>
      </c>
      <c r="F1192" s="103"/>
      <c r="G1192" s="104">
        <f>G1193+G1194</f>
        <v>0</v>
      </c>
      <c r="H1192" s="73"/>
      <c r="I1192" s="104">
        <f>I1193+I1194</f>
        <v>0</v>
      </c>
      <c r="J1192" s="103"/>
      <c r="K1192" s="104">
        <f>K1193+K1194</f>
        <v>0</v>
      </c>
      <c r="L1192" s="103"/>
      <c r="M1192" s="73"/>
    </row>
    <row r="1193" spans="2:13" ht="21" customHeight="1" outlineLevel="1">
      <c r="B1193" s="73"/>
      <c r="C1193" s="90" t="s">
        <v>451</v>
      </c>
      <c r="D1193" s="103"/>
      <c r="E1193" s="105">
        <v>0</v>
      </c>
      <c r="F1193" s="106"/>
      <c r="G1193" s="105">
        <v>0</v>
      </c>
      <c r="H1193" s="73"/>
      <c r="I1193" s="105">
        <v>0</v>
      </c>
      <c r="J1193" s="103"/>
      <c r="K1193" s="107">
        <f>E1193+G1193+I1193</f>
        <v>0</v>
      </c>
      <c r="L1193" s="103"/>
      <c r="M1193" s="73"/>
    </row>
    <row r="1194" spans="2:13" ht="21" customHeight="1" outlineLevel="1">
      <c r="B1194" s="73"/>
      <c r="C1194" s="90" t="s">
        <v>452</v>
      </c>
      <c r="D1194" s="103"/>
      <c r="E1194" s="105">
        <v>0</v>
      </c>
      <c r="F1194" s="106"/>
      <c r="G1194" s="105">
        <v>0</v>
      </c>
      <c r="H1194" s="73"/>
      <c r="I1194" s="105">
        <v>0</v>
      </c>
      <c r="J1194" s="103"/>
      <c r="K1194" s="107">
        <f>E1194+G1194+I1194</f>
        <v>0</v>
      </c>
      <c r="L1194" s="103"/>
      <c r="M1194" s="73"/>
    </row>
    <row r="1195" spans="2:13" ht="21" customHeight="1" outlineLevel="1">
      <c r="B1195" s="73"/>
      <c r="C1195" s="95" t="s">
        <v>453</v>
      </c>
      <c r="D1195" s="103"/>
      <c r="E1195" s="104">
        <f>E1196+E1197</f>
        <v>0</v>
      </c>
      <c r="F1195" s="103"/>
      <c r="G1195" s="104">
        <f>G1196+G1197</f>
        <v>0</v>
      </c>
      <c r="H1195" s="73"/>
      <c r="I1195" s="104">
        <f>I1196+I1197</f>
        <v>0</v>
      </c>
      <c r="J1195" s="103"/>
      <c r="K1195" s="104">
        <f>K1196+K1197</f>
        <v>0</v>
      </c>
      <c r="L1195" s="103"/>
      <c r="M1195" s="73"/>
    </row>
    <row r="1196" spans="2:13" ht="21" customHeight="1" outlineLevel="1">
      <c r="B1196" s="73"/>
      <c r="C1196" s="90" t="s">
        <v>454</v>
      </c>
      <c r="D1196" s="103"/>
      <c r="E1196" s="105">
        <v>0</v>
      </c>
      <c r="F1196" s="106"/>
      <c r="G1196" s="105">
        <v>0</v>
      </c>
      <c r="H1196" s="73"/>
      <c r="I1196" s="105">
        <v>0</v>
      </c>
      <c r="J1196" s="103"/>
      <c r="K1196" s="107">
        <f>E1196+G1196+I1196</f>
        <v>0</v>
      </c>
      <c r="L1196" s="103"/>
      <c r="M1196" s="73"/>
    </row>
    <row r="1197" spans="2:13" ht="21" customHeight="1" outlineLevel="1">
      <c r="B1197" s="73"/>
      <c r="C1197" s="90" t="s">
        <v>455</v>
      </c>
      <c r="D1197" s="103"/>
      <c r="E1197" s="105">
        <v>0</v>
      </c>
      <c r="F1197" s="106"/>
      <c r="G1197" s="105">
        <v>0</v>
      </c>
      <c r="H1197" s="73"/>
      <c r="I1197" s="105">
        <v>0</v>
      </c>
      <c r="J1197" s="103"/>
      <c r="K1197" s="107">
        <f>E1197+G1197+I1197</f>
        <v>0</v>
      </c>
      <c r="L1197" s="103"/>
      <c r="M1197" s="73"/>
    </row>
    <row r="1198" spans="2:13" ht="21" customHeight="1" outlineLevel="1">
      <c r="B1198" s="73"/>
      <c r="C1198" s="95" t="s">
        <v>456</v>
      </c>
      <c r="D1198" s="103"/>
      <c r="E1198" s="104">
        <f>E1199+E1200</f>
        <v>0</v>
      </c>
      <c r="F1198" s="103"/>
      <c r="G1198" s="104">
        <f>G1199+G1200</f>
        <v>0</v>
      </c>
      <c r="H1198" s="73"/>
      <c r="I1198" s="104">
        <f>I1199+I1200</f>
        <v>0</v>
      </c>
      <c r="J1198" s="103"/>
      <c r="K1198" s="104">
        <f>K1199+K1200</f>
        <v>0</v>
      </c>
      <c r="L1198" s="103"/>
      <c r="M1198" s="73"/>
    </row>
    <row r="1199" spans="2:13" ht="21" customHeight="1" outlineLevel="1">
      <c r="B1199" s="73"/>
      <c r="C1199" s="90" t="s">
        <v>457</v>
      </c>
      <c r="D1199" s="103"/>
      <c r="E1199" s="105">
        <v>0</v>
      </c>
      <c r="F1199" s="106"/>
      <c r="G1199" s="105">
        <v>0</v>
      </c>
      <c r="H1199" s="73"/>
      <c r="I1199" s="105">
        <v>0</v>
      </c>
      <c r="J1199" s="103"/>
      <c r="K1199" s="107">
        <f>E1199+G1199+I1199</f>
        <v>0</v>
      </c>
      <c r="L1199" s="103"/>
      <c r="M1199" s="73"/>
    </row>
    <row r="1200" spans="2:13" ht="21" customHeight="1" outlineLevel="1">
      <c r="B1200" s="73"/>
      <c r="C1200" s="90" t="s">
        <v>458</v>
      </c>
      <c r="D1200" s="103"/>
      <c r="E1200" s="105">
        <v>0</v>
      </c>
      <c r="F1200" s="106"/>
      <c r="G1200" s="105">
        <v>0</v>
      </c>
      <c r="H1200" s="73"/>
      <c r="I1200" s="105">
        <v>0</v>
      </c>
      <c r="J1200" s="103"/>
      <c r="K1200" s="107">
        <f>E1200+G1200+I1200</f>
        <v>0</v>
      </c>
      <c r="L1200" s="103"/>
      <c r="M1200" s="73"/>
    </row>
    <row r="1201" spans="2:13" ht="21" customHeight="1" outlineLevel="1">
      <c r="B1201" s="73"/>
      <c r="C1201" s="90" t="s">
        <v>459</v>
      </c>
      <c r="D1201" s="103"/>
      <c r="E1201" s="108">
        <f>E1189+E1192+E1195+E1198</f>
        <v>0</v>
      </c>
      <c r="F1201" s="103"/>
      <c r="G1201" s="108">
        <f>G1189+G1192+G1195+G1198</f>
        <v>0</v>
      </c>
      <c r="H1201" s="73"/>
      <c r="I1201" s="108">
        <f>I1189+I1192+I1195+I1198</f>
        <v>0</v>
      </c>
      <c r="J1201" s="103"/>
      <c r="K1201" s="108">
        <f>E1201+G1201+I1201</f>
        <v>0</v>
      </c>
      <c r="L1201" s="103"/>
      <c r="M1201" s="73"/>
    </row>
    <row r="1202" spans="2:13" ht="21" customHeight="1" outlineLevel="1">
      <c r="B1202" s="73"/>
      <c r="C1202" s="109"/>
      <c r="D1202" s="103"/>
      <c r="E1202" s="109"/>
      <c r="F1202" s="109"/>
      <c r="G1202" s="109"/>
      <c r="H1202" s="109"/>
      <c r="I1202" s="109"/>
      <c r="J1202" s="109"/>
      <c r="K1202" s="109"/>
      <c r="L1202" s="103"/>
      <c r="M1202" s="73"/>
    </row>
    <row r="1203" spans="2:13" ht="21" customHeight="1" outlineLevel="1">
      <c r="B1203" s="73"/>
      <c r="C1203" s="103"/>
      <c r="D1203" s="89"/>
      <c r="E1203" s="103"/>
      <c r="F1203" s="89"/>
      <c r="G1203" s="73"/>
      <c r="H1203" s="73"/>
      <c r="I1203" s="73"/>
      <c r="J1203" s="89"/>
      <c r="K1203" s="73"/>
      <c r="L1203" s="89"/>
      <c r="M1203" s="73"/>
    </row>
    <row r="1204" spans="2:13" ht="21" customHeight="1" outlineLevel="1">
      <c r="B1204" s="73"/>
      <c r="C1204" s="86" t="s">
        <v>460</v>
      </c>
      <c r="D1204" s="73"/>
      <c r="E1204" s="99"/>
      <c r="F1204" s="99"/>
      <c r="G1204" s="99"/>
      <c r="H1204" s="99"/>
      <c r="I1204" s="99"/>
      <c r="J1204" s="99"/>
      <c r="K1204" s="99"/>
      <c r="L1204" s="89"/>
      <c r="M1204" s="73"/>
    </row>
    <row r="1205" spans="2:13" ht="21" customHeight="1" outlineLevel="1">
      <c r="B1205" s="73"/>
      <c r="C1205" s="73"/>
      <c r="D1205" s="73"/>
      <c r="E1205" s="100"/>
      <c r="F1205" s="101"/>
      <c r="G1205" s="100"/>
      <c r="H1205" s="101"/>
      <c r="I1205" s="100"/>
      <c r="J1205" s="102"/>
      <c r="K1205" s="100"/>
      <c r="L1205" s="89"/>
      <c r="M1205" s="73"/>
    </row>
    <row r="1206" spans="2:13" ht="21" customHeight="1" outlineLevel="1">
      <c r="B1206" s="73"/>
      <c r="C1206" s="73"/>
      <c r="D1206" s="73"/>
      <c r="E1206" s="100">
        <v>2024</v>
      </c>
      <c r="F1206" s="101"/>
      <c r="G1206" s="100">
        <v>2025</v>
      </c>
      <c r="H1206" s="101"/>
      <c r="I1206" s="100">
        <v>2026</v>
      </c>
      <c r="J1206" s="102"/>
      <c r="K1206" s="100" t="s">
        <v>407</v>
      </c>
      <c r="L1206" s="89"/>
      <c r="M1206" s="73"/>
    </row>
    <row r="1207" spans="2:13" ht="21" customHeight="1" outlineLevel="1">
      <c r="B1207" s="73"/>
      <c r="C1207" s="95" t="s">
        <v>461</v>
      </c>
      <c r="D1207" s="103"/>
      <c r="E1207" s="110">
        <v>0</v>
      </c>
      <c r="F1207" s="111"/>
      <c r="G1207" s="110">
        <v>0</v>
      </c>
      <c r="H1207" s="112"/>
      <c r="I1207" s="110">
        <v>0</v>
      </c>
      <c r="J1207" s="111"/>
      <c r="K1207" s="113">
        <f t="shared" ref="K1207:K1225" si="18">E1207+G1207+I1207</f>
        <v>0</v>
      </c>
      <c r="L1207" s="89"/>
      <c r="M1207" s="73"/>
    </row>
    <row r="1208" spans="2:13" ht="21" customHeight="1" outlineLevel="1">
      <c r="B1208" s="73"/>
      <c r="C1208" s="90" t="s">
        <v>462</v>
      </c>
      <c r="D1208" s="103"/>
      <c r="E1208" s="110">
        <v>0</v>
      </c>
      <c r="F1208" s="114"/>
      <c r="G1208" s="110">
        <v>0</v>
      </c>
      <c r="H1208" s="112"/>
      <c r="I1208" s="110">
        <v>0</v>
      </c>
      <c r="J1208" s="111"/>
      <c r="K1208" s="113">
        <f t="shared" si="18"/>
        <v>0</v>
      </c>
      <c r="L1208" s="89"/>
      <c r="M1208" s="73"/>
    </row>
    <row r="1209" spans="2:13" ht="21" customHeight="1" outlineLevel="1">
      <c r="B1209" s="73"/>
      <c r="C1209" s="90" t="s">
        <v>463</v>
      </c>
      <c r="D1209" s="103"/>
      <c r="E1209" s="110">
        <v>0</v>
      </c>
      <c r="F1209" s="111"/>
      <c r="G1209" s="110">
        <v>0</v>
      </c>
      <c r="H1209" s="112"/>
      <c r="I1209" s="110">
        <v>0</v>
      </c>
      <c r="J1209" s="111"/>
      <c r="K1209" s="113">
        <f t="shared" si="18"/>
        <v>0</v>
      </c>
      <c r="L1209" s="89"/>
      <c r="M1209" s="73"/>
    </row>
    <row r="1210" spans="2:13" ht="21.75" customHeight="1" outlineLevel="1">
      <c r="B1210" s="73"/>
      <c r="C1210" s="90" t="s">
        <v>464</v>
      </c>
      <c r="D1210" s="103"/>
      <c r="E1210" s="110">
        <v>0</v>
      </c>
      <c r="F1210" s="114"/>
      <c r="G1210" s="110">
        <v>0</v>
      </c>
      <c r="H1210" s="112"/>
      <c r="I1210" s="110">
        <v>0</v>
      </c>
      <c r="J1210" s="111"/>
      <c r="K1210" s="113">
        <f t="shared" si="18"/>
        <v>0</v>
      </c>
      <c r="L1210" s="73"/>
      <c r="M1210" s="73"/>
    </row>
    <row r="1211" spans="2:13" ht="21.75" customHeight="1" outlineLevel="1">
      <c r="B1211" s="73"/>
      <c r="C1211" s="90" t="s">
        <v>465</v>
      </c>
      <c r="D1211" s="103"/>
      <c r="E1211" s="110">
        <v>0</v>
      </c>
      <c r="F1211" s="114"/>
      <c r="G1211" s="110">
        <v>0</v>
      </c>
      <c r="H1211" s="112"/>
      <c r="I1211" s="110">
        <v>0</v>
      </c>
      <c r="J1211" s="111"/>
      <c r="K1211" s="113">
        <f t="shared" si="18"/>
        <v>0</v>
      </c>
      <c r="L1211" s="73"/>
      <c r="M1211" s="73"/>
    </row>
    <row r="1212" spans="2:13" ht="21" customHeight="1" outlineLevel="1">
      <c r="B1212" s="73"/>
      <c r="C1212" s="90" t="s">
        <v>466</v>
      </c>
      <c r="D1212" s="103"/>
      <c r="E1212" s="110">
        <v>0</v>
      </c>
      <c r="F1212" s="111"/>
      <c r="G1212" s="110">
        <v>0</v>
      </c>
      <c r="H1212" s="112"/>
      <c r="I1212" s="110">
        <v>0</v>
      </c>
      <c r="J1212" s="111"/>
      <c r="K1212" s="113">
        <f t="shared" si="18"/>
        <v>0</v>
      </c>
      <c r="L1212" s="73"/>
      <c r="M1212" s="73"/>
    </row>
    <row r="1213" spans="2:13" ht="21.75" customHeight="1" outlineLevel="1">
      <c r="B1213" s="73"/>
      <c r="C1213" s="90" t="s">
        <v>467</v>
      </c>
      <c r="D1213" s="103"/>
      <c r="E1213" s="110">
        <v>0</v>
      </c>
      <c r="F1213" s="114"/>
      <c r="G1213" s="110">
        <v>0</v>
      </c>
      <c r="H1213" s="112"/>
      <c r="I1213" s="110">
        <v>0</v>
      </c>
      <c r="J1213" s="111"/>
      <c r="K1213" s="113">
        <f t="shared" si="18"/>
        <v>0</v>
      </c>
      <c r="L1213" s="73"/>
      <c r="M1213" s="73"/>
    </row>
    <row r="1214" spans="2:13" ht="21.75" customHeight="1" outlineLevel="1">
      <c r="B1214" s="73"/>
      <c r="C1214" s="90" t="s">
        <v>468</v>
      </c>
      <c r="D1214" s="103"/>
      <c r="E1214" s="110">
        <v>0</v>
      </c>
      <c r="F1214" s="114"/>
      <c r="G1214" s="110">
        <v>0</v>
      </c>
      <c r="H1214" s="112"/>
      <c r="I1214" s="110">
        <v>0</v>
      </c>
      <c r="J1214" s="111"/>
      <c r="K1214" s="113">
        <f t="shared" si="18"/>
        <v>0</v>
      </c>
      <c r="L1214" s="73"/>
      <c r="M1214" s="73"/>
    </row>
    <row r="1215" spans="2:13" ht="21.75" customHeight="1" outlineLevel="1">
      <c r="B1215" s="73"/>
      <c r="C1215" s="90" t="s">
        <v>469</v>
      </c>
      <c r="D1215" s="103"/>
      <c r="E1215" s="110">
        <v>0</v>
      </c>
      <c r="F1215" s="114"/>
      <c r="G1215" s="110">
        <v>0</v>
      </c>
      <c r="H1215" s="112"/>
      <c r="I1215" s="110">
        <v>0</v>
      </c>
      <c r="J1215" s="111"/>
      <c r="K1215" s="113">
        <f t="shared" si="18"/>
        <v>0</v>
      </c>
      <c r="L1215" s="73"/>
      <c r="M1215" s="73"/>
    </row>
    <row r="1216" spans="2:13" ht="21" customHeight="1" outlineLevel="1">
      <c r="B1216" s="73"/>
      <c r="C1216" s="115" t="s">
        <v>470</v>
      </c>
      <c r="D1216" s="103"/>
      <c r="E1216" s="110">
        <v>0</v>
      </c>
      <c r="F1216" s="114"/>
      <c r="G1216" s="110">
        <v>0</v>
      </c>
      <c r="H1216" s="112"/>
      <c r="I1216" s="110">
        <v>0</v>
      </c>
      <c r="J1216" s="111"/>
      <c r="K1216" s="113">
        <f t="shared" si="18"/>
        <v>0</v>
      </c>
      <c r="L1216" s="116"/>
      <c r="M1216" s="73"/>
    </row>
    <row r="1217" spans="2:13" ht="21" customHeight="1" outlineLevel="1">
      <c r="B1217" s="73"/>
      <c r="C1217" s="115" t="s">
        <v>471</v>
      </c>
      <c r="D1217" s="103"/>
      <c r="E1217" s="110">
        <v>0</v>
      </c>
      <c r="F1217" s="114"/>
      <c r="G1217" s="110">
        <v>0</v>
      </c>
      <c r="H1217" s="112"/>
      <c r="I1217" s="110">
        <v>0</v>
      </c>
      <c r="J1217" s="111"/>
      <c r="K1217" s="113">
        <f t="shared" si="18"/>
        <v>0</v>
      </c>
      <c r="L1217" s="116"/>
      <c r="M1217" s="73"/>
    </row>
    <row r="1218" spans="2:13" ht="21" customHeight="1" outlineLevel="1">
      <c r="B1218" s="73"/>
      <c r="C1218" s="115" t="s">
        <v>472</v>
      </c>
      <c r="D1218" s="103"/>
      <c r="E1218" s="110">
        <v>0</v>
      </c>
      <c r="F1218" s="114"/>
      <c r="G1218" s="110">
        <v>0</v>
      </c>
      <c r="H1218" s="112"/>
      <c r="I1218" s="110">
        <v>0</v>
      </c>
      <c r="J1218" s="111"/>
      <c r="K1218" s="113">
        <f t="shared" si="18"/>
        <v>0</v>
      </c>
      <c r="L1218" s="116"/>
      <c r="M1218" s="73"/>
    </row>
    <row r="1219" spans="2:13" ht="21" customHeight="1" outlineLevel="1">
      <c r="B1219" s="73"/>
      <c r="C1219" s="115" t="s">
        <v>473</v>
      </c>
      <c r="D1219" s="103"/>
      <c r="E1219" s="110">
        <v>0</v>
      </c>
      <c r="F1219" s="114"/>
      <c r="G1219" s="110">
        <v>0</v>
      </c>
      <c r="H1219" s="112"/>
      <c r="I1219" s="110">
        <v>0</v>
      </c>
      <c r="J1219" s="111"/>
      <c r="K1219" s="113">
        <f t="shared" si="18"/>
        <v>0</v>
      </c>
      <c r="L1219" s="116"/>
      <c r="M1219" s="73"/>
    </row>
    <row r="1220" spans="2:13" ht="21" customHeight="1" outlineLevel="1">
      <c r="B1220" s="73"/>
      <c r="C1220" s="115" t="s">
        <v>474</v>
      </c>
      <c r="D1220" s="103"/>
      <c r="E1220" s="110">
        <v>0</v>
      </c>
      <c r="F1220" s="114"/>
      <c r="G1220" s="110">
        <v>0</v>
      </c>
      <c r="H1220" s="112"/>
      <c r="I1220" s="110">
        <v>0</v>
      </c>
      <c r="J1220" s="111"/>
      <c r="K1220" s="113">
        <f t="shared" si="18"/>
        <v>0</v>
      </c>
      <c r="L1220" s="116"/>
      <c r="M1220" s="73"/>
    </row>
    <row r="1221" spans="2:13" ht="21" customHeight="1" outlineLevel="1">
      <c r="B1221" s="73"/>
      <c r="C1221" s="115" t="s">
        <v>475</v>
      </c>
      <c r="D1221" s="103"/>
      <c r="E1221" s="110">
        <v>0</v>
      </c>
      <c r="F1221" s="114"/>
      <c r="G1221" s="110">
        <v>0</v>
      </c>
      <c r="H1221" s="112"/>
      <c r="I1221" s="110">
        <v>0</v>
      </c>
      <c r="J1221" s="111"/>
      <c r="K1221" s="113">
        <f t="shared" si="18"/>
        <v>0</v>
      </c>
      <c r="L1221" s="116"/>
      <c r="M1221" s="73"/>
    </row>
    <row r="1222" spans="2:13" ht="21" customHeight="1" outlineLevel="1">
      <c r="B1222" s="73"/>
      <c r="C1222" s="115" t="s">
        <v>476</v>
      </c>
      <c r="D1222" s="103"/>
      <c r="E1222" s="110">
        <v>0</v>
      </c>
      <c r="F1222" s="114"/>
      <c r="G1222" s="110">
        <v>0</v>
      </c>
      <c r="H1222" s="112"/>
      <c r="I1222" s="110">
        <v>0</v>
      </c>
      <c r="J1222" s="111"/>
      <c r="K1222" s="113">
        <f t="shared" si="18"/>
        <v>0</v>
      </c>
      <c r="L1222" s="116"/>
      <c r="M1222" s="73"/>
    </row>
    <row r="1223" spans="2:13" ht="21" customHeight="1" outlineLevel="1">
      <c r="B1223" s="73"/>
      <c r="C1223" s="115" t="s">
        <v>477</v>
      </c>
      <c r="D1223" s="103"/>
      <c r="E1223" s="110">
        <v>0</v>
      </c>
      <c r="F1223" s="114"/>
      <c r="G1223" s="110">
        <v>0</v>
      </c>
      <c r="H1223" s="112"/>
      <c r="I1223" s="110">
        <v>0</v>
      </c>
      <c r="J1223" s="111"/>
      <c r="K1223" s="113">
        <f t="shared" si="18"/>
        <v>0</v>
      </c>
      <c r="L1223" s="116"/>
      <c r="M1223" s="73"/>
    </row>
    <row r="1224" spans="2:13" ht="21" customHeight="1" outlineLevel="1">
      <c r="B1224" s="73"/>
      <c r="C1224" s="115" t="s">
        <v>478</v>
      </c>
      <c r="D1224" s="103"/>
      <c r="E1224" s="110">
        <v>0</v>
      </c>
      <c r="F1224" s="114"/>
      <c r="G1224" s="110">
        <v>0</v>
      </c>
      <c r="H1224" s="112"/>
      <c r="I1224" s="110">
        <v>0</v>
      </c>
      <c r="J1224" s="111"/>
      <c r="K1224" s="113">
        <f t="shared" si="18"/>
        <v>0</v>
      </c>
      <c r="L1224" s="116"/>
      <c r="M1224" s="73"/>
    </row>
    <row r="1225" spans="2:13" ht="21" customHeight="1" outlineLevel="1">
      <c r="B1225" s="73"/>
      <c r="C1225" s="115" t="s">
        <v>479</v>
      </c>
      <c r="D1225" s="103"/>
      <c r="E1225" s="110">
        <v>0</v>
      </c>
      <c r="F1225" s="114"/>
      <c r="G1225" s="110">
        <v>0</v>
      </c>
      <c r="H1225" s="112"/>
      <c r="I1225" s="110">
        <v>0</v>
      </c>
      <c r="J1225" s="111"/>
      <c r="K1225" s="113">
        <f t="shared" si="18"/>
        <v>0</v>
      </c>
      <c r="L1225" s="116"/>
      <c r="M1225" s="73"/>
    </row>
    <row r="1226" spans="2:13" ht="21.75" customHeight="1" outlineLevel="1">
      <c r="B1226" s="73"/>
      <c r="C1226" s="90" t="s">
        <v>480</v>
      </c>
      <c r="D1226" s="103"/>
      <c r="E1226" s="117">
        <f>SUM(E1207:E1225)</f>
        <v>0</v>
      </c>
      <c r="F1226" s="111"/>
      <c r="G1226" s="117">
        <f>SUM(G1207:G1225)</f>
        <v>0</v>
      </c>
      <c r="H1226" s="112"/>
      <c r="I1226" s="117">
        <f>SUM(I1207:I1225)</f>
        <v>0</v>
      </c>
      <c r="J1226" s="111"/>
      <c r="K1226" s="117">
        <f>SUM(K1207:K1225)</f>
        <v>0</v>
      </c>
      <c r="L1226" s="89"/>
      <c r="M1226" s="73"/>
    </row>
    <row r="1227" spans="2:13" ht="21" customHeight="1" outlineLevel="1">
      <c r="B1227" s="73"/>
      <c r="C1227" s="109"/>
      <c r="D1227" s="103"/>
      <c r="E1227" s="73"/>
      <c r="F1227" s="73"/>
      <c r="G1227" s="73"/>
      <c r="H1227" s="73"/>
      <c r="I1227" s="73"/>
      <c r="J1227" s="73"/>
      <c r="K1227" s="73"/>
      <c r="L1227" s="89"/>
      <c r="M1227" s="73"/>
    </row>
    <row r="1228" spans="2:13" ht="21" customHeight="1" outlineLevel="1">
      <c r="B1228" s="73"/>
      <c r="C1228" s="73"/>
      <c r="D1228" s="73"/>
      <c r="E1228" s="100">
        <v>2024</v>
      </c>
      <c r="F1228" s="101"/>
      <c r="G1228" s="100">
        <v>2025</v>
      </c>
      <c r="H1228" s="101"/>
      <c r="I1228" s="100">
        <v>2026</v>
      </c>
      <c r="J1228" s="102"/>
      <c r="K1228" s="100" t="s">
        <v>407</v>
      </c>
      <c r="L1228" s="89"/>
      <c r="M1228" s="73"/>
    </row>
    <row r="1229" spans="2:13" ht="21" customHeight="1" outlineLevel="1">
      <c r="B1229" s="73"/>
      <c r="C1229" s="95" t="s">
        <v>481</v>
      </c>
      <c r="D1229" s="103"/>
      <c r="E1229" s="110">
        <v>0</v>
      </c>
      <c r="F1229" s="111"/>
      <c r="G1229" s="110">
        <v>0</v>
      </c>
      <c r="H1229" s="112"/>
      <c r="I1229" s="110">
        <v>0</v>
      </c>
      <c r="J1229" s="111"/>
      <c r="K1229" s="113">
        <f t="shared" ref="K1229:K1237" si="19">E1229+G1229+I1229</f>
        <v>0</v>
      </c>
      <c r="L1229" s="89"/>
      <c r="M1229" s="73"/>
    </row>
    <row r="1230" spans="2:13" ht="21" customHeight="1" outlineLevel="1">
      <c r="B1230" s="73"/>
      <c r="C1230" s="90" t="s">
        <v>482</v>
      </c>
      <c r="D1230" s="103"/>
      <c r="E1230" s="110">
        <v>0</v>
      </c>
      <c r="F1230" s="114"/>
      <c r="G1230" s="110">
        <v>0</v>
      </c>
      <c r="H1230" s="112"/>
      <c r="I1230" s="110">
        <v>0</v>
      </c>
      <c r="J1230" s="111"/>
      <c r="K1230" s="113">
        <f t="shared" si="19"/>
        <v>0</v>
      </c>
      <c r="L1230" s="89"/>
      <c r="M1230" s="73"/>
    </row>
    <row r="1231" spans="2:13" ht="21" customHeight="1" outlineLevel="1">
      <c r="B1231" s="73"/>
      <c r="C1231" s="90" t="s">
        <v>483</v>
      </c>
      <c r="D1231" s="103"/>
      <c r="E1231" s="110">
        <v>0</v>
      </c>
      <c r="F1231" s="114"/>
      <c r="G1231" s="110">
        <v>0</v>
      </c>
      <c r="H1231" s="112"/>
      <c r="I1231" s="110">
        <v>0</v>
      </c>
      <c r="J1231" s="111"/>
      <c r="K1231" s="113">
        <f t="shared" si="19"/>
        <v>0</v>
      </c>
      <c r="L1231" s="73"/>
      <c r="M1231" s="73"/>
    </row>
    <row r="1232" spans="2:13" ht="21" customHeight="1" outlineLevel="1">
      <c r="B1232" s="73"/>
      <c r="C1232" s="90" t="s">
        <v>484</v>
      </c>
      <c r="D1232" s="103"/>
      <c r="E1232" s="110">
        <v>0</v>
      </c>
      <c r="F1232" s="111"/>
      <c r="G1232" s="110">
        <v>0</v>
      </c>
      <c r="H1232" s="112"/>
      <c r="I1232" s="110">
        <v>0</v>
      </c>
      <c r="J1232" s="111"/>
      <c r="K1232" s="113">
        <f t="shared" si="19"/>
        <v>0</v>
      </c>
      <c r="L1232" s="89"/>
      <c r="M1232" s="73"/>
    </row>
    <row r="1233" spans="2:13" ht="21" customHeight="1" outlineLevel="1">
      <c r="B1233" s="73"/>
      <c r="C1233" s="90" t="s">
        <v>485</v>
      </c>
      <c r="D1233" s="103"/>
      <c r="E1233" s="110">
        <v>0</v>
      </c>
      <c r="F1233" s="114"/>
      <c r="G1233" s="110">
        <v>0</v>
      </c>
      <c r="H1233" s="112"/>
      <c r="I1233" s="110">
        <v>0</v>
      </c>
      <c r="J1233" s="111"/>
      <c r="K1233" s="113">
        <f t="shared" si="19"/>
        <v>0</v>
      </c>
      <c r="L1233" s="116"/>
      <c r="M1233" s="73"/>
    </row>
    <row r="1234" spans="2:13" ht="21" customHeight="1" outlineLevel="1">
      <c r="B1234" s="73"/>
      <c r="C1234" s="90" t="s">
        <v>486</v>
      </c>
      <c r="D1234" s="103"/>
      <c r="E1234" s="110">
        <v>0</v>
      </c>
      <c r="F1234" s="114"/>
      <c r="G1234" s="110">
        <v>0</v>
      </c>
      <c r="H1234" s="112"/>
      <c r="I1234" s="110">
        <v>0</v>
      </c>
      <c r="J1234" s="111"/>
      <c r="K1234" s="113">
        <f t="shared" si="19"/>
        <v>0</v>
      </c>
      <c r="L1234" s="116"/>
      <c r="M1234" s="73"/>
    </row>
    <row r="1235" spans="2:13" ht="21" customHeight="1" outlineLevel="1">
      <c r="B1235" s="73"/>
      <c r="C1235" s="90" t="s">
        <v>487</v>
      </c>
      <c r="D1235" s="103"/>
      <c r="E1235" s="110">
        <v>0</v>
      </c>
      <c r="F1235" s="114"/>
      <c r="G1235" s="110">
        <v>0</v>
      </c>
      <c r="H1235" s="112"/>
      <c r="I1235" s="110">
        <v>0</v>
      </c>
      <c r="J1235" s="111"/>
      <c r="K1235" s="113">
        <f t="shared" si="19"/>
        <v>0</v>
      </c>
      <c r="L1235" s="116"/>
      <c r="M1235" s="73"/>
    </row>
    <row r="1236" spans="2:13" ht="21" customHeight="1" outlineLevel="1">
      <c r="B1236" s="73"/>
      <c r="C1236" s="90" t="s">
        <v>488</v>
      </c>
      <c r="D1236" s="103"/>
      <c r="E1236" s="110">
        <v>0</v>
      </c>
      <c r="F1236" s="114"/>
      <c r="G1236" s="110">
        <v>0</v>
      </c>
      <c r="H1236" s="112"/>
      <c r="I1236" s="110">
        <v>0</v>
      </c>
      <c r="J1236" s="111"/>
      <c r="K1236" s="113">
        <f t="shared" si="19"/>
        <v>0</v>
      </c>
      <c r="L1236" s="116"/>
      <c r="M1236" s="73"/>
    </row>
    <row r="1237" spans="2:13" ht="21.75" customHeight="1" outlineLevel="1">
      <c r="B1237" s="73"/>
      <c r="C1237" s="90" t="s">
        <v>480</v>
      </c>
      <c r="D1237" s="103"/>
      <c r="E1237" s="117">
        <f>SUM(E1229:E1236)</f>
        <v>0</v>
      </c>
      <c r="F1237" s="111"/>
      <c r="G1237" s="117">
        <f>SUM(G1229:G1236)</f>
        <v>0</v>
      </c>
      <c r="H1237" s="112"/>
      <c r="I1237" s="117">
        <f>SUM(I1229:I1236)</f>
        <v>0</v>
      </c>
      <c r="J1237" s="111"/>
      <c r="K1237" s="117">
        <f t="shared" si="19"/>
        <v>0</v>
      </c>
      <c r="L1237" s="89"/>
      <c r="M1237" s="73"/>
    </row>
    <row r="1238" spans="2:13" ht="21" customHeight="1" outlineLevel="1">
      <c r="B1238" s="73"/>
      <c r="C1238" s="89"/>
      <c r="D1238" s="103"/>
      <c r="E1238" s="89"/>
      <c r="F1238" s="89"/>
      <c r="G1238" s="89"/>
      <c r="H1238" s="89"/>
      <c r="I1238" s="89"/>
      <c r="J1238" s="89"/>
      <c r="K1238" s="89"/>
      <c r="L1238" s="89"/>
      <c r="M1238" s="73"/>
    </row>
    <row r="1239" spans="2:13" ht="36" outlineLevel="1">
      <c r="B1239" s="73"/>
      <c r="C1239" s="93" t="s">
        <v>490</v>
      </c>
      <c r="D1239" s="89"/>
      <c r="E1239" s="93" t="str">
        <f>IF(K1210&gt;0,"Si","No")</f>
        <v>No</v>
      </c>
      <c r="F1239" s="89"/>
      <c r="G1239" s="89"/>
      <c r="H1239" s="89"/>
      <c r="I1239" s="89"/>
      <c r="J1239" s="89"/>
      <c r="K1239" s="89"/>
      <c r="L1239" s="89"/>
      <c r="M1239" s="73"/>
    </row>
    <row r="1240" spans="2:13" ht="36" outlineLevel="1">
      <c r="B1240" s="73"/>
      <c r="C1240" s="93" t="s">
        <v>491</v>
      </c>
      <c r="D1240" s="89"/>
      <c r="E1240" s="93" t="str">
        <f>IF(K1211&gt;0,"Si","No")</f>
        <v>No</v>
      </c>
      <c r="F1240" s="89"/>
      <c r="G1240" s="89"/>
      <c r="H1240" s="89"/>
      <c r="I1240" s="89"/>
      <c r="J1240" s="89"/>
      <c r="K1240" s="89"/>
      <c r="L1240" s="89"/>
      <c r="M1240" s="73"/>
    </row>
    <row r="1241" spans="2:13" ht="21" customHeight="1" outlineLevel="1">
      <c r="B1241" s="73"/>
      <c r="C1241" s="89"/>
      <c r="D1241" s="89"/>
      <c r="E1241" s="89"/>
      <c r="F1241" s="89"/>
      <c r="G1241" s="73"/>
      <c r="H1241" s="73"/>
      <c r="I1241" s="73"/>
      <c r="J1241" s="89"/>
      <c r="K1241" s="73"/>
      <c r="L1241" s="89"/>
      <c r="M1241" s="73"/>
    </row>
    <row r="1242" spans="2:13" ht="20.25" outlineLevel="1">
      <c r="B1242" s="73"/>
      <c r="C1242" s="86" t="s">
        <v>492</v>
      </c>
      <c r="D1242" s="73"/>
      <c r="E1242" s="98"/>
      <c r="F1242" s="99"/>
      <c r="G1242" s="99"/>
      <c r="H1242" s="99"/>
      <c r="I1242" s="99"/>
      <c r="J1242" s="99"/>
      <c r="K1242" s="99"/>
      <c r="L1242" s="89"/>
      <c r="M1242" s="73"/>
    </row>
    <row r="1243" spans="2:13" ht="21" customHeight="1" outlineLevel="1">
      <c r="B1243" s="73"/>
      <c r="C1243" s="73"/>
      <c r="D1243" s="73"/>
      <c r="E1243" s="100"/>
      <c r="F1243" s="101"/>
      <c r="G1243" s="100"/>
      <c r="H1243" s="101"/>
      <c r="I1243" s="100"/>
      <c r="J1243" s="102"/>
      <c r="K1243" s="100"/>
      <c r="L1243" s="89"/>
      <c r="M1243" s="73"/>
    </row>
    <row r="1244" spans="2:13" ht="21" customHeight="1" outlineLevel="1">
      <c r="B1244" s="73"/>
      <c r="C1244" s="73"/>
      <c r="D1244" s="73"/>
      <c r="E1244" s="100">
        <v>2024</v>
      </c>
      <c r="F1244" s="101"/>
      <c r="G1244" s="100">
        <v>2025</v>
      </c>
      <c r="H1244" s="101"/>
      <c r="I1244" s="100">
        <v>2026</v>
      </c>
      <c r="J1244" s="102"/>
      <c r="K1244" s="100" t="s">
        <v>407</v>
      </c>
      <c r="L1244" s="89"/>
      <c r="M1244" s="73"/>
    </row>
    <row r="1245" spans="2:13" ht="21" customHeight="1" outlineLevel="1">
      <c r="B1245" s="73"/>
      <c r="C1245" s="95" t="s">
        <v>493</v>
      </c>
      <c r="D1245" s="103"/>
      <c r="E1245" s="110"/>
      <c r="F1245" s="111"/>
      <c r="G1245" s="110"/>
      <c r="H1245" s="119"/>
      <c r="I1245" s="110"/>
      <c r="J1245" s="111"/>
      <c r="K1245" s="113" t="s">
        <v>495</v>
      </c>
      <c r="L1245" s="89"/>
      <c r="M1245" s="73"/>
    </row>
    <row r="1246" spans="2:13" ht="21" customHeight="1" outlineLevel="1">
      <c r="B1246" s="73"/>
      <c r="C1246" s="95" t="s">
        <v>496</v>
      </c>
      <c r="D1246" s="103"/>
      <c r="E1246" s="110"/>
      <c r="F1246" s="111"/>
      <c r="G1246" s="110"/>
      <c r="H1246" s="119"/>
      <c r="I1246" s="110"/>
      <c r="J1246" s="111"/>
      <c r="K1246" s="113" t="s">
        <v>495</v>
      </c>
      <c r="L1246" s="89"/>
      <c r="M1246" s="73"/>
    </row>
    <row r="1247" spans="2:13" ht="21" customHeight="1" outlineLevel="1">
      <c r="B1247" s="73"/>
      <c r="C1247" s="90" t="s">
        <v>498</v>
      </c>
      <c r="D1247" s="103"/>
      <c r="E1247" s="120">
        <v>0</v>
      </c>
      <c r="F1247" s="121"/>
      <c r="G1247" s="120">
        <v>0</v>
      </c>
      <c r="H1247" s="122"/>
      <c r="I1247" s="120">
        <v>0</v>
      </c>
      <c r="J1247" s="123"/>
      <c r="K1247" s="124">
        <f>E1247+G1247+I1247</f>
        <v>0</v>
      </c>
      <c r="L1247" s="73"/>
      <c r="M1247" s="73"/>
    </row>
    <row r="1248" spans="2:13" ht="21" customHeight="1" outlineLevel="1">
      <c r="B1248" s="73"/>
      <c r="C1248" s="90" t="s">
        <v>499</v>
      </c>
      <c r="D1248" s="103"/>
      <c r="E1248" s="110"/>
      <c r="F1248" s="111"/>
      <c r="G1248" s="110"/>
      <c r="H1248" s="119"/>
      <c r="I1248" s="110"/>
      <c r="J1248" s="111"/>
      <c r="K1248" s="113" t="s">
        <v>495</v>
      </c>
      <c r="L1248" s="89"/>
      <c r="M1248" s="73"/>
    </row>
    <row r="1249" spans="2:13" ht="21" customHeight="1" outlineLevel="1">
      <c r="B1249" s="73"/>
      <c r="C1249" s="90" t="s">
        <v>500</v>
      </c>
      <c r="D1249" s="103"/>
      <c r="E1249" s="105"/>
      <c r="F1249" s="125"/>
      <c r="G1249" s="105"/>
      <c r="H1249" s="126"/>
      <c r="I1249" s="105"/>
      <c r="J1249" s="111"/>
      <c r="K1249" s="113" t="s">
        <v>495</v>
      </c>
      <c r="L1249" s="116"/>
      <c r="M1249" s="73"/>
    </row>
    <row r="1250" spans="2:13" outlineLevel="1">
      <c r="B1250" s="73"/>
      <c r="C1250" s="90" t="s">
        <v>501</v>
      </c>
      <c r="D1250" s="103"/>
      <c r="E1250" s="127"/>
      <c r="F1250" s="125"/>
      <c r="G1250" s="105"/>
      <c r="H1250" s="126"/>
      <c r="I1250" s="105"/>
      <c r="J1250" s="111"/>
      <c r="K1250" s="113" t="s">
        <v>495</v>
      </c>
      <c r="L1250" s="116"/>
      <c r="M1250" s="73"/>
    </row>
    <row r="1251" spans="2:13" ht="21" customHeight="1" outlineLevel="1">
      <c r="B1251" s="73"/>
      <c r="C1251" s="90" t="s">
        <v>503</v>
      </c>
      <c r="D1251" s="103"/>
      <c r="E1251" s="105"/>
      <c r="F1251" s="125"/>
      <c r="G1251" s="105"/>
      <c r="H1251" s="126"/>
      <c r="I1251" s="105"/>
      <c r="J1251" s="111"/>
      <c r="K1251" s="124" t="s">
        <v>495</v>
      </c>
      <c r="L1251" s="89"/>
      <c r="M1251" s="73"/>
    </row>
    <row r="1252" spans="2:13" ht="21" customHeight="1" outlineLevel="1">
      <c r="B1252" s="73"/>
      <c r="C1252" s="90" t="s">
        <v>504</v>
      </c>
      <c r="D1252" s="103"/>
      <c r="E1252" s="110"/>
      <c r="F1252" s="111"/>
      <c r="G1252" s="110"/>
      <c r="H1252" s="119"/>
      <c r="I1252" s="110"/>
      <c r="J1252" s="111"/>
      <c r="K1252" s="113" t="s">
        <v>495</v>
      </c>
      <c r="L1252" s="89"/>
      <c r="M1252" s="73"/>
    </row>
    <row r="1253" spans="2:13" ht="21.75" customHeight="1" outlineLevel="1">
      <c r="B1253" s="73"/>
      <c r="C1253" s="90" t="s">
        <v>506</v>
      </c>
      <c r="D1253" s="103"/>
      <c r="E1253" s="120">
        <v>0</v>
      </c>
      <c r="F1253" s="121"/>
      <c r="G1253" s="120">
        <v>0</v>
      </c>
      <c r="H1253" s="122"/>
      <c r="I1253" s="120">
        <v>0</v>
      </c>
      <c r="J1253" s="123"/>
      <c r="K1253" s="124">
        <f>E1253+G1253+I1253</f>
        <v>0</v>
      </c>
      <c r="L1253" s="73"/>
      <c r="M1253" s="73"/>
    </row>
    <row r="1254" spans="2:13" ht="21.75" customHeight="1" outlineLevel="1">
      <c r="B1254" s="73"/>
      <c r="C1254" s="90" t="s">
        <v>507</v>
      </c>
      <c r="D1254" s="103"/>
      <c r="E1254" s="128">
        <v>0</v>
      </c>
      <c r="F1254" s="129"/>
      <c r="G1254" s="128">
        <v>0</v>
      </c>
      <c r="H1254" s="142"/>
      <c r="I1254" s="128">
        <v>0</v>
      </c>
      <c r="J1254" s="130"/>
      <c r="K1254" s="131">
        <f>E1254+G1254+I1254</f>
        <v>0</v>
      </c>
      <c r="L1254" s="89"/>
      <c r="M1254" s="73"/>
    </row>
    <row r="1255" spans="2:13" ht="21" customHeight="1" outlineLevel="1">
      <c r="B1255" s="73"/>
      <c r="C1255" s="109"/>
      <c r="D1255" s="103"/>
      <c r="E1255" s="130"/>
      <c r="F1255" s="130"/>
      <c r="G1255" s="130"/>
      <c r="H1255" s="132"/>
      <c r="I1255" s="130"/>
      <c r="J1255" s="130"/>
      <c r="K1255" s="130"/>
      <c r="L1255" s="89"/>
      <c r="M1255" s="73"/>
    </row>
    <row r="1256" spans="2:13" ht="21" customHeight="1" outlineLevel="1">
      <c r="B1256" s="73"/>
      <c r="C1256" s="109"/>
      <c r="D1256" s="103"/>
      <c r="E1256" s="98"/>
      <c r="F1256" s="73"/>
      <c r="G1256" s="73"/>
      <c r="H1256" s="73"/>
      <c r="I1256" s="73"/>
      <c r="J1256" s="73"/>
      <c r="K1256" s="73"/>
      <c r="L1256" s="89"/>
      <c r="M1256" s="73"/>
    </row>
    <row r="1257" spans="2:13" ht="21" customHeight="1" outlineLevel="1">
      <c r="B1257" s="73"/>
      <c r="C1257" s="86" t="s">
        <v>508</v>
      </c>
      <c r="D1257" s="116"/>
      <c r="E1257" s="116"/>
      <c r="F1257" s="116"/>
      <c r="G1257" s="73"/>
      <c r="H1257" s="73"/>
      <c r="I1257" s="73"/>
      <c r="J1257" s="116"/>
      <c r="K1257" s="73"/>
      <c r="L1257" s="116"/>
      <c r="M1257" s="73"/>
    </row>
    <row r="1258" spans="2:13" ht="21" customHeight="1" outlineLevel="1">
      <c r="B1258" s="73"/>
      <c r="C1258" s="89"/>
      <c r="D1258" s="89"/>
      <c r="E1258" s="89"/>
      <c r="F1258" s="89"/>
      <c r="G1258" s="73"/>
      <c r="H1258" s="73"/>
      <c r="I1258" s="73"/>
      <c r="J1258" s="89"/>
      <c r="K1258" s="73"/>
      <c r="L1258" s="89"/>
      <c r="M1258" s="73"/>
    </row>
    <row r="1259" spans="2:13" ht="21" customHeight="1" outlineLevel="1">
      <c r="B1259" s="73"/>
      <c r="C1259" s="133" t="s">
        <v>509</v>
      </c>
      <c r="D1259" s="89"/>
      <c r="E1259" s="89"/>
      <c r="F1259" s="89"/>
      <c r="G1259" s="73"/>
      <c r="H1259" s="73"/>
      <c r="I1259" s="73"/>
      <c r="J1259" s="73"/>
      <c r="K1259" s="73"/>
      <c r="L1259" s="89"/>
      <c r="M1259" s="73"/>
    </row>
    <row r="1260" spans="2:13" ht="21" customHeight="1" outlineLevel="1">
      <c r="B1260" s="73"/>
      <c r="C1260" s="89"/>
      <c r="D1260" s="89"/>
      <c r="E1260" s="89"/>
      <c r="F1260" s="89"/>
      <c r="G1260" s="73"/>
      <c r="H1260" s="73"/>
      <c r="I1260" s="73"/>
      <c r="J1260" s="89"/>
      <c r="K1260" s="73"/>
      <c r="L1260" s="89"/>
      <c r="M1260" s="73"/>
    </row>
    <row r="1261" spans="2:13" ht="21" customHeight="1" outlineLevel="1">
      <c r="B1261" s="73"/>
      <c r="C1261" s="481"/>
      <c r="D1261" s="481"/>
      <c r="E1261" s="481"/>
      <c r="F1261" s="481"/>
      <c r="G1261" s="481"/>
      <c r="H1261" s="481"/>
      <c r="I1261" s="481"/>
      <c r="J1261" s="481"/>
      <c r="K1261" s="481"/>
      <c r="L1261" s="89"/>
      <c r="M1261" s="73"/>
    </row>
    <row r="1262" spans="2:13" ht="21" customHeight="1" outlineLevel="1">
      <c r="B1262" s="73"/>
      <c r="C1262" s="481"/>
      <c r="D1262" s="481"/>
      <c r="E1262" s="481"/>
      <c r="F1262" s="481"/>
      <c r="G1262" s="481"/>
      <c r="H1262" s="481"/>
      <c r="I1262" s="481"/>
      <c r="J1262" s="481"/>
      <c r="K1262" s="481"/>
      <c r="L1262" s="73"/>
      <c r="M1262" s="73"/>
    </row>
    <row r="1263" spans="2:13" ht="21" customHeight="1" outlineLevel="1">
      <c r="B1263" s="73"/>
      <c r="C1263" s="481"/>
      <c r="D1263" s="481"/>
      <c r="E1263" s="481"/>
      <c r="F1263" s="481"/>
      <c r="G1263" s="481"/>
      <c r="H1263" s="481"/>
      <c r="I1263" s="481"/>
      <c r="J1263" s="481"/>
      <c r="K1263" s="481"/>
      <c r="L1263" s="73"/>
      <c r="M1263" s="73"/>
    </row>
    <row r="1264" spans="2:13" ht="21" customHeight="1" outlineLevel="1">
      <c r="B1264" s="73"/>
      <c r="C1264" s="481"/>
      <c r="D1264" s="481"/>
      <c r="E1264" s="481"/>
      <c r="F1264" s="481"/>
      <c r="G1264" s="481"/>
      <c r="H1264" s="481"/>
      <c r="I1264" s="481"/>
      <c r="J1264" s="481"/>
      <c r="K1264" s="481"/>
      <c r="L1264" s="73"/>
      <c r="M1264" s="73"/>
    </row>
    <row r="1265" spans="2:13" ht="21" customHeight="1" outlineLevel="1">
      <c r="B1265" s="73"/>
      <c r="C1265" s="481"/>
      <c r="D1265" s="481"/>
      <c r="E1265" s="481"/>
      <c r="F1265" s="481"/>
      <c r="G1265" s="481"/>
      <c r="H1265" s="481"/>
      <c r="I1265" s="481"/>
      <c r="J1265" s="481"/>
      <c r="K1265" s="481"/>
      <c r="L1265" s="73"/>
      <c r="M1265" s="73"/>
    </row>
    <row r="1266" spans="2:13" ht="21" customHeight="1" outlineLevel="1">
      <c r="B1266" s="73"/>
      <c r="C1266" s="481"/>
      <c r="D1266" s="481"/>
      <c r="E1266" s="481"/>
      <c r="F1266" s="481"/>
      <c r="G1266" s="481"/>
      <c r="H1266" s="481"/>
      <c r="I1266" s="481"/>
      <c r="J1266" s="481"/>
      <c r="K1266" s="481"/>
      <c r="L1266" s="73"/>
      <c r="M1266" s="73"/>
    </row>
    <row r="1267" spans="2:13" ht="21" customHeight="1" outlineLevel="1">
      <c r="B1267" s="73"/>
      <c r="C1267" s="481"/>
      <c r="D1267" s="481"/>
      <c r="E1267" s="481"/>
      <c r="F1267" s="481"/>
      <c r="G1267" s="481"/>
      <c r="H1267" s="481"/>
      <c r="I1267" s="481"/>
      <c r="J1267" s="481"/>
      <c r="K1267" s="481"/>
      <c r="L1267" s="73"/>
      <c r="M1267" s="73"/>
    </row>
    <row r="1268" spans="2:13" ht="21" customHeight="1" outlineLevel="1">
      <c r="B1268" s="73"/>
      <c r="C1268" s="481"/>
      <c r="D1268" s="481"/>
      <c r="E1268" s="481"/>
      <c r="F1268" s="481"/>
      <c r="G1268" s="481"/>
      <c r="H1268" s="481"/>
      <c r="I1268" s="481"/>
      <c r="J1268" s="481"/>
      <c r="K1268" s="481"/>
      <c r="L1268" s="73"/>
      <c r="M1268" s="73"/>
    </row>
    <row r="1269" spans="2:13" ht="21" customHeight="1" outlineLevel="1">
      <c r="B1269" s="73"/>
      <c r="C1269" s="481"/>
      <c r="D1269" s="481"/>
      <c r="E1269" s="481"/>
      <c r="F1269" s="481"/>
      <c r="G1269" s="481"/>
      <c r="H1269" s="481"/>
      <c r="I1269" s="481"/>
      <c r="J1269" s="481"/>
      <c r="K1269" s="481"/>
      <c r="L1269" s="73"/>
      <c r="M1269" s="73"/>
    </row>
    <row r="1270" spans="2:13" ht="21" customHeight="1" outlineLevel="1">
      <c r="B1270" s="73"/>
      <c r="C1270" s="481"/>
      <c r="D1270" s="481"/>
      <c r="E1270" s="481"/>
      <c r="F1270" s="481"/>
      <c r="G1270" s="481"/>
      <c r="H1270" s="481"/>
      <c r="I1270" s="481"/>
      <c r="J1270" s="481"/>
      <c r="K1270" s="481"/>
      <c r="L1270" s="73"/>
      <c r="M1270" s="73"/>
    </row>
    <row r="1271" spans="2:13" ht="21" customHeight="1" outlineLevel="1">
      <c r="B1271" s="73"/>
      <c r="C1271" s="481"/>
      <c r="D1271" s="481"/>
      <c r="E1271" s="481"/>
      <c r="F1271" s="481"/>
      <c r="G1271" s="481"/>
      <c r="H1271" s="481"/>
      <c r="I1271" s="481"/>
      <c r="J1271" s="481"/>
      <c r="K1271" s="481"/>
      <c r="L1271" s="73"/>
      <c r="M1271" s="73"/>
    </row>
    <row r="1272" spans="2:13" ht="21" customHeight="1" outlineLevel="1">
      <c r="B1272" s="73"/>
      <c r="C1272" s="481"/>
      <c r="D1272" s="481"/>
      <c r="E1272" s="481"/>
      <c r="F1272" s="481"/>
      <c r="G1272" s="481"/>
      <c r="H1272" s="481"/>
      <c r="I1272" s="481"/>
      <c r="J1272" s="481"/>
      <c r="K1272" s="481"/>
      <c r="L1272" s="73"/>
      <c r="M1272" s="73"/>
    </row>
    <row r="1273" spans="2:13" ht="21" customHeight="1" outlineLevel="1">
      <c r="B1273" s="73"/>
      <c r="C1273" s="481"/>
      <c r="D1273" s="481"/>
      <c r="E1273" s="481"/>
      <c r="F1273" s="481"/>
      <c r="G1273" s="481"/>
      <c r="H1273" s="481"/>
      <c r="I1273" s="481"/>
      <c r="J1273" s="481"/>
      <c r="K1273" s="481"/>
      <c r="L1273" s="73"/>
      <c r="M1273" s="73"/>
    </row>
    <row r="1274" spans="2:13" ht="21" customHeight="1" outlineLevel="1">
      <c r="B1274" s="73"/>
      <c r="C1274" s="481"/>
      <c r="D1274" s="481"/>
      <c r="E1274" s="481"/>
      <c r="F1274" s="481"/>
      <c r="G1274" s="481"/>
      <c r="H1274" s="481"/>
      <c r="I1274" s="481"/>
      <c r="J1274" s="481"/>
      <c r="K1274" s="481"/>
      <c r="L1274" s="73"/>
      <c r="M1274" s="73"/>
    </row>
    <row r="1275" spans="2:13" ht="21" customHeight="1" outlineLevel="1">
      <c r="B1275" s="73"/>
      <c r="C1275" s="481"/>
      <c r="D1275" s="481"/>
      <c r="E1275" s="481"/>
      <c r="F1275" s="481"/>
      <c r="G1275" s="481"/>
      <c r="H1275" s="481"/>
      <c r="I1275" s="481"/>
      <c r="J1275" s="481"/>
      <c r="K1275" s="481"/>
      <c r="L1275" s="73"/>
      <c r="M1275" s="73"/>
    </row>
    <row r="1276" spans="2:13" ht="21" customHeight="1" outlineLevel="1">
      <c r="B1276" s="73"/>
      <c r="C1276" s="481"/>
      <c r="D1276" s="481"/>
      <c r="E1276" s="481"/>
      <c r="F1276" s="481"/>
      <c r="G1276" s="481"/>
      <c r="H1276" s="481"/>
      <c r="I1276" s="481"/>
      <c r="J1276" s="481"/>
      <c r="K1276" s="481"/>
      <c r="L1276" s="73"/>
      <c r="M1276" s="73"/>
    </row>
    <row r="1277" spans="2:13" ht="21" customHeight="1" outlineLevel="1">
      <c r="B1277" s="73"/>
      <c r="C1277" s="481"/>
      <c r="D1277" s="481"/>
      <c r="E1277" s="481"/>
      <c r="F1277" s="481"/>
      <c r="G1277" s="481"/>
      <c r="H1277" s="481"/>
      <c r="I1277" s="481"/>
      <c r="J1277" s="481"/>
      <c r="K1277" s="481"/>
      <c r="L1277" s="73"/>
      <c r="M1277" s="73"/>
    </row>
    <row r="1278" spans="2:13" ht="21" customHeight="1" outlineLevel="1">
      <c r="B1278" s="73"/>
      <c r="C1278" s="481"/>
      <c r="D1278" s="481"/>
      <c r="E1278" s="481"/>
      <c r="F1278" s="481"/>
      <c r="G1278" s="481"/>
      <c r="H1278" s="481"/>
      <c r="I1278" s="481"/>
      <c r="J1278" s="481"/>
      <c r="K1278" s="481"/>
      <c r="L1278" s="73"/>
      <c r="M1278" s="73"/>
    </row>
    <row r="1279" spans="2:13" ht="21" customHeight="1" outlineLevel="1">
      <c r="B1279" s="73"/>
      <c r="C1279" s="134"/>
      <c r="D1279" s="73"/>
      <c r="E1279" s="134"/>
      <c r="F1279" s="73"/>
      <c r="G1279" s="73"/>
      <c r="H1279" s="73"/>
      <c r="I1279" s="135"/>
      <c r="J1279" s="136"/>
      <c r="K1279" s="137"/>
      <c r="L1279" s="73"/>
      <c r="M1279" s="73"/>
    </row>
    <row r="1280" spans="2:13" ht="21" customHeight="1" outlineLevel="1">
      <c r="B1280" s="73"/>
      <c r="C1280" s="133" t="s">
        <v>511</v>
      </c>
      <c r="D1280" s="73"/>
      <c r="E1280" s="134"/>
      <c r="F1280" s="73"/>
      <c r="G1280" s="73"/>
      <c r="H1280" s="73"/>
      <c r="I1280" s="135"/>
      <c r="J1280" s="136"/>
      <c r="K1280" s="137"/>
      <c r="L1280" s="73"/>
      <c r="M1280" s="73"/>
    </row>
    <row r="1281" spans="2:13" ht="21" customHeight="1" outlineLevel="1">
      <c r="B1281" s="73"/>
      <c r="C1281" s="73"/>
      <c r="D1281" s="73"/>
      <c r="E1281" s="83"/>
      <c r="F1281" s="73"/>
      <c r="G1281" s="73"/>
      <c r="H1281" s="73"/>
      <c r="I1281" s="73"/>
      <c r="J1281" s="73"/>
      <c r="K1281" s="73"/>
      <c r="L1281" s="73"/>
      <c r="M1281" s="73"/>
    </row>
    <row r="1282" spans="2:13" ht="21" customHeight="1" outlineLevel="1">
      <c r="B1282" s="73"/>
      <c r="C1282" s="481"/>
      <c r="D1282" s="481"/>
      <c r="E1282" s="481"/>
      <c r="F1282" s="481"/>
      <c r="G1282" s="481"/>
      <c r="H1282" s="481"/>
      <c r="I1282" s="481"/>
      <c r="J1282" s="481"/>
      <c r="K1282" s="481"/>
      <c r="L1282" s="73"/>
      <c r="M1282" s="73"/>
    </row>
    <row r="1283" spans="2:13" ht="21" customHeight="1" outlineLevel="1">
      <c r="B1283" s="73"/>
      <c r="C1283" s="481"/>
      <c r="D1283" s="481"/>
      <c r="E1283" s="481"/>
      <c r="F1283" s="481"/>
      <c r="G1283" s="481"/>
      <c r="H1283" s="481"/>
      <c r="I1283" s="481"/>
      <c r="J1283" s="481"/>
      <c r="K1283" s="481"/>
      <c r="L1283" s="73"/>
      <c r="M1283" s="73"/>
    </row>
    <row r="1284" spans="2:13" ht="21" customHeight="1" outlineLevel="1">
      <c r="B1284" s="73"/>
      <c r="C1284" s="481"/>
      <c r="D1284" s="481"/>
      <c r="E1284" s="481"/>
      <c r="F1284" s="481"/>
      <c r="G1284" s="481"/>
      <c r="H1284" s="481"/>
      <c r="I1284" s="481"/>
      <c r="J1284" s="481"/>
      <c r="K1284" s="481"/>
      <c r="L1284" s="73"/>
      <c r="M1284" s="73"/>
    </row>
    <row r="1285" spans="2:13" ht="21" customHeight="1" outlineLevel="1">
      <c r="B1285" s="73"/>
      <c r="C1285" s="481"/>
      <c r="D1285" s="481"/>
      <c r="E1285" s="481"/>
      <c r="F1285" s="481"/>
      <c r="G1285" s="481"/>
      <c r="H1285" s="481"/>
      <c r="I1285" s="481"/>
      <c r="J1285" s="481"/>
      <c r="K1285" s="481"/>
      <c r="L1285" s="73"/>
      <c r="M1285" s="73"/>
    </row>
    <row r="1286" spans="2:13" ht="21" customHeight="1" outlineLevel="1">
      <c r="B1286" s="73"/>
      <c r="C1286" s="481"/>
      <c r="D1286" s="481"/>
      <c r="E1286" s="481"/>
      <c r="F1286" s="481"/>
      <c r="G1286" s="481"/>
      <c r="H1286" s="481"/>
      <c r="I1286" s="481"/>
      <c r="J1286" s="481"/>
      <c r="K1286" s="481"/>
      <c r="L1286" s="73"/>
      <c r="M1286" s="73"/>
    </row>
    <row r="1287" spans="2:13" ht="21" customHeight="1" outlineLevel="1">
      <c r="B1287" s="73"/>
      <c r="C1287" s="481"/>
      <c r="D1287" s="481"/>
      <c r="E1287" s="481"/>
      <c r="F1287" s="481"/>
      <c r="G1287" s="481"/>
      <c r="H1287" s="481"/>
      <c r="I1287" s="481"/>
      <c r="J1287" s="481"/>
      <c r="K1287" s="481"/>
      <c r="L1287" s="73"/>
      <c r="M1287" s="73"/>
    </row>
    <row r="1288" spans="2:13" ht="21" customHeight="1" outlineLevel="1">
      <c r="B1288" s="73"/>
      <c r="C1288" s="481"/>
      <c r="D1288" s="481"/>
      <c r="E1288" s="481"/>
      <c r="F1288" s="481"/>
      <c r="G1288" s="481"/>
      <c r="H1288" s="481"/>
      <c r="I1288" s="481"/>
      <c r="J1288" s="481"/>
      <c r="K1288" s="481"/>
      <c r="L1288" s="73"/>
      <c r="M1288" s="73"/>
    </row>
    <row r="1289" spans="2:13" ht="21" customHeight="1" outlineLevel="1">
      <c r="B1289" s="73"/>
      <c r="C1289" s="481"/>
      <c r="D1289" s="481"/>
      <c r="E1289" s="481"/>
      <c r="F1289" s="481"/>
      <c r="G1289" s="481"/>
      <c r="H1289" s="481"/>
      <c r="I1289" s="481"/>
      <c r="J1289" s="481"/>
      <c r="K1289" s="481"/>
      <c r="L1289" s="73"/>
      <c r="M1289" s="73"/>
    </row>
    <row r="1290" spans="2:13" ht="21" customHeight="1" outlineLevel="1">
      <c r="B1290" s="73"/>
      <c r="C1290" s="481"/>
      <c r="D1290" s="481"/>
      <c r="E1290" s="481"/>
      <c r="F1290" s="481"/>
      <c r="G1290" s="481"/>
      <c r="H1290" s="481"/>
      <c r="I1290" s="481"/>
      <c r="J1290" s="481"/>
      <c r="K1290" s="481"/>
      <c r="L1290" s="73"/>
      <c r="M1290" s="73"/>
    </row>
    <row r="1291" spans="2:13" ht="21" customHeight="1" outlineLevel="1">
      <c r="B1291" s="73"/>
      <c r="C1291" s="481"/>
      <c r="D1291" s="481"/>
      <c r="E1291" s="481"/>
      <c r="F1291" s="481"/>
      <c r="G1291" s="481"/>
      <c r="H1291" s="481"/>
      <c r="I1291" s="481"/>
      <c r="J1291" s="481"/>
      <c r="K1291" s="481"/>
      <c r="L1291" s="73"/>
      <c r="M1291" s="73"/>
    </row>
    <row r="1292" spans="2:13" ht="21" customHeight="1" outlineLevel="1">
      <c r="B1292" s="73"/>
      <c r="C1292" s="481"/>
      <c r="D1292" s="481"/>
      <c r="E1292" s="481"/>
      <c r="F1292" s="481"/>
      <c r="G1292" s="481"/>
      <c r="H1292" s="481"/>
      <c r="I1292" s="481"/>
      <c r="J1292" s="481"/>
      <c r="K1292" s="481"/>
      <c r="L1292" s="73"/>
      <c r="M1292" s="73"/>
    </row>
    <row r="1293" spans="2:13" ht="21" customHeight="1" outlineLevel="1">
      <c r="B1293" s="73"/>
      <c r="C1293" s="481"/>
      <c r="D1293" s="481"/>
      <c r="E1293" s="481"/>
      <c r="F1293" s="481"/>
      <c r="G1293" s="481"/>
      <c r="H1293" s="481"/>
      <c r="I1293" s="481"/>
      <c r="J1293" s="481"/>
      <c r="K1293" s="481"/>
      <c r="L1293" s="73"/>
      <c r="M1293" s="73"/>
    </row>
    <row r="1294" spans="2:13" ht="21" customHeight="1" outlineLevel="1">
      <c r="B1294" s="73"/>
      <c r="C1294" s="481"/>
      <c r="D1294" s="481"/>
      <c r="E1294" s="481"/>
      <c r="F1294" s="481"/>
      <c r="G1294" s="481"/>
      <c r="H1294" s="481"/>
      <c r="I1294" s="481"/>
      <c r="J1294" s="481"/>
      <c r="K1294" s="481"/>
      <c r="L1294" s="73"/>
      <c r="M1294" s="73"/>
    </row>
    <row r="1295" spans="2:13" ht="21" customHeight="1" outlineLevel="1">
      <c r="B1295" s="73"/>
      <c r="C1295" s="481"/>
      <c r="D1295" s="481"/>
      <c r="E1295" s="481"/>
      <c r="F1295" s="481"/>
      <c r="G1295" s="481"/>
      <c r="H1295" s="481"/>
      <c r="I1295" s="481"/>
      <c r="J1295" s="481"/>
      <c r="K1295" s="481"/>
      <c r="L1295" s="73"/>
      <c r="M1295" s="73"/>
    </row>
    <row r="1296" spans="2:13" ht="21" customHeight="1" outlineLevel="1">
      <c r="B1296" s="73"/>
      <c r="C1296" s="481"/>
      <c r="D1296" s="481"/>
      <c r="E1296" s="481"/>
      <c r="F1296" s="481"/>
      <c r="G1296" s="481"/>
      <c r="H1296" s="481"/>
      <c r="I1296" s="481"/>
      <c r="J1296" s="481"/>
      <c r="K1296" s="481"/>
      <c r="L1296" s="73"/>
      <c r="M1296" s="73"/>
    </row>
    <row r="1297" spans="2:13" ht="21" customHeight="1" outlineLevel="1">
      <c r="B1297" s="73"/>
      <c r="C1297" s="481"/>
      <c r="D1297" s="481"/>
      <c r="E1297" s="481"/>
      <c r="F1297" s="481"/>
      <c r="G1297" s="481"/>
      <c r="H1297" s="481"/>
      <c r="I1297" s="481"/>
      <c r="J1297" s="481"/>
      <c r="K1297" s="481"/>
      <c r="L1297" s="73"/>
      <c r="M1297" s="73"/>
    </row>
    <row r="1298" spans="2:13" ht="21" customHeight="1" outlineLevel="1">
      <c r="B1298" s="73"/>
      <c r="C1298" s="481"/>
      <c r="D1298" s="481"/>
      <c r="E1298" s="481"/>
      <c r="F1298" s="481"/>
      <c r="G1298" s="481"/>
      <c r="H1298" s="481"/>
      <c r="I1298" s="481"/>
      <c r="J1298" s="481"/>
      <c r="K1298" s="481"/>
      <c r="L1298" s="73"/>
      <c r="M1298" s="73"/>
    </row>
    <row r="1299" spans="2:13" ht="21" customHeight="1" outlineLevel="1">
      <c r="B1299" s="73"/>
      <c r="C1299" s="481"/>
      <c r="D1299" s="481"/>
      <c r="E1299" s="481"/>
      <c r="F1299" s="481"/>
      <c r="G1299" s="481"/>
      <c r="H1299" s="481"/>
      <c r="I1299" s="481"/>
      <c r="J1299" s="481"/>
      <c r="K1299" s="481"/>
      <c r="L1299" s="73"/>
      <c r="M1299" s="73"/>
    </row>
    <row r="1300" spans="2:13" ht="21" customHeight="1" outlineLevel="1">
      <c r="B1300" s="73"/>
      <c r="C1300" s="134"/>
      <c r="D1300" s="73"/>
      <c r="E1300" s="134"/>
      <c r="F1300" s="73"/>
      <c r="G1300" s="73"/>
      <c r="H1300" s="73"/>
      <c r="I1300" s="135"/>
      <c r="J1300" s="136"/>
      <c r="K1300" s="137"/>
      <c r="L1300" s="73"/>
      <c r="M1300" s="73"/>
    </row>
    <row r="1301" spans="2:13" ht="20.25" customHeight="1">
      <c r="B1301" s="73"/>
      <c r="C1301" s="134"/>
      <c r="D1301" s="73"/>
      <c r="E1301" s="134"/>
      <c r="F1301" s="73"/>
      <c r="G1301" s="73"/>
      <c r="H1301" s="73"/>
      <c r="I1301" s="135"/>
      <c r="J1301" s="136"/>
      <c r="K1301" s="137"/>
      <c r="L1301" s="73"/>
      <c r="M1301" s="73"/>
    </row>
    <row r="1302" spans="2:13" ht="39.75" customHeight="1">
      <c r="B1302" s="73"/>
      <c r="C1302" s="84" t="s">
        <v>626</v>
      </c>
      <c r="D1302" s="81"/>
      <c r="E1302" s="151" t="s">
        <v>627</v>
      </c>
      <c r="F1302" s="73"/>
      <c r="G1302" s="85" t="s">
        <v>497</v>
      </c>
      <c r="H1302" s="73"/>
      <c r="J1302" s="73"/>
      <c r="K1302" s="73"/>
      <c r="L1302" s="73"/>
      <c r="M1302" s="73"/>
    </row>
    <row r="1303" spans="2:13" ht="21" customHeight="1" outlineLevel="1">
      <c r="B1303" s="73"/>
      <c r="C1303" s="83"/>
      <c r="D1303" s="73"/>
      <c r="E1303" s="83"/>
      <c r="F1303" s="73"/>
      <c r="G1303" s="73"/>
      <c r="H1303" s="73"/>
      <c r="I1303" s="73"/>
      <c r="J1303" s="73"/>
      <c r="K1303" s="73"/>
      <c r="L1303" s="73"/>
      <c r="M1303" s="73"/>
    </row>
    <row r="1304" spans="2:13" ht="21.75" customHeight="1" outlineLevel="1">
      <c r="B1304" s="73"/>
      <c r="C1304" s="86" t="s">
        <v>431</v>
      </c>
      <c r="D1304" s="73"/>
      <c r="E1304" s="87"/>
      <c r="F1304" s="73"/>
      <c r="G1304" s="73"/>
      <c r="H1304" s="73"/>
      <c r="I1304" s="73"/>
      <c r="J1304" s="73"/>
      <c r="K1304" s="73"/>
      <c r="L1304" s="73"/>
      <c r="M1304" s="73"/>
    </row>
    <row r="1305" spans="2:13" ht="21" customHeight="1" outlineLevel="1">
      <c r="B1305" s="73"/>
      <c r="C1305" s="88"/>
      <c r="D1305" s="73"/>
      <c r="E1305" s="87"/>
      <c r="F1305" s="73"/>
      <c r="G1305" s="73"/>
      <c r="H1305" s="73"/>
      <c r="I1305" s="73"/>
      <c r="J1305" s="73"/>
      <c r="K1305" s="73"/>
      <c r="L1305" s="73"/>
      <c r="M1305" s="73"/>
    </row>
    <row r="1306" spans="2:13" ht="21" customHeight="1" outlineLevel="1">
      <c r="B1306" s="73"/>
      <c r="C1306" s="89"/>
      <c r="D1306" s="73"/>
      <c r="E1306" s="89"/>
      <c r="F1306" s="73"/>
      <c r="G1306" s="73"/>
      <c r="H1306" s="73"/>
      <c r="I1306" s="73"/>
      <c r="J1306" s="73"/>
      <c r="K1306" s="73"/>
      <c r="L1306" s="73"/>
      <c r="M1306" s="73"/>
    </row>
    <row r="1307" spans="2:13" outlineLevel="1">
      <c r="B1307" s="73"/>
      <c r="C1307" s="90" t="s">
        <v>36</v>
      </c>
      <c r="D1307" s="89"/>
      <c r="E1307" s="90" t="s">
        <v>432</v>
      </c>
      <c r="F1307" s="89"/>
      <c r="G1307" s="91" t="s">
        <v>433</v>
      </c>
      <c r="H1307" s="73"/>
      <c r="I1307" s="90" t="s">
        <v>434</v>
      </c>
      <c r="J1307" s="73"/>
      <c r="K1307" s="73"/>
      <c r="L1307" s="89"/>
      <c r="M1307" s="73"/>
    </row>
    <row r="1308" spans="2:13" ht="36.75" customHeight="1" outlineLevel="1">
      <c r="B1308" s="73"/>
      <c r="C1308" s="92" t="s">
        <v>607</v>
      </c>
      <c r="D1308" s="73"/>
      <c r="E1308" s="93" t="s">
        <v>624</v>
      </c>
      <c r="F1308" s="73"/>
      <c r="G1308" s="94"/>
      <c r="H1308" s="73"/>
      <c r="I1308" s="92" t="s">
        <v>438</v>
      </c>
      <c r="J1308" s="73"/>
      <c r="K1308" s="73"/>
      <c r="L1308" s="73"/>
      <c r="M1308" s="73"/>
    </row>
    <row r="1309" spans="2:13" ht="21" customHeight="1" outlineLevel="1">
      <c r="B1309" s="73"/>
      <c r="C1309" s="89"/>
      <c r="D1309" s="73"/>
      <c r="E1309" s="73"/>
      <c r="F1309" s="73"/>
      <c r="G1309" s="73"/>
      <c r="H1309" s="73"/>
      <c r="I1309" s="73"/>
      <c r="J1309" s="73"/>
      <c r="K1309" s="73"/>
      <c r="L1309" s="73"/>
      <c r="M1309" s="73"/>
    </row>
    <row r="1310" spans="2:13" ht="36" outlineLevel="1">
      <c r="B1310" s="73"/>
      <c r="C1310" s="95" t="s">
        <v>439</v>
      </c>
      <c r="D1310" s="89"/>
      <c r="E1310" s="95" t="s">
        <v>440</v>
      </c>
      <c r="F1310" s="89"/>
      <c r="G1310" s="95" t="s">
        <v>441</v>
      </c>
      <c r="H1310" s="73"/>
      <c r="I1310" s="95" t="s">
        <v>442</v>
      </c>
      <c r="J1310" s="89"/>
      <c r="K1310" s="73"/>
      <c r="L1310" s="73"/>
      <c r="M1310" s="73"/>
    </row>
    <row r="1311" spans="2:13" ht="36.75" customHeight="1" outlineLevel="1">
      <c r="B1311" s="73"/>
      <c r="C1311" s="94"/>
      <c r="D1311" s="89"/>
      <c r="E1311" s="94"/>
      <c r="F1311" s="89"/>
      <c r="G1311" s="94"/>
      <c r="H1311" s="73"/>
      <c r="I1311" s="150"/>
      <c r="J1311" s="89"/>
      <c r="K1311" s="73"/>
      <c r="L1311" s="73"/>
      <c r="M1311" s="73"/>
    </row>
    <row r="1312" spans="2:13" ht="21" customHeight="1" outlineLevel="1">
      <c r="B1312" s="73"/>
      <c r="C1312" s="89"/>
      <c r="D1312" s="89"/>
      <c r="E1312" s="89"/>
      <c r="F1312" s="89"/>
      <c r="G1312" s="73"/>
      <c r="H1312" s="73"/>
      <c r="I1312" s="73"/>
      <c r="J1312" s="89"/>
      <c r="K1312" s="73"/>
      <c r="L1312" s="73"/>
      <c r="M1312" s="73"/>
    </row>
    <row r="1313" spans="2:13" ht="21.75" customHeight="1" outlineLevel="1">
      <c r="B1313" s="73"/>
      <c r="C1313" s="86" t="s">
        <v>445</v>
      </c>
      <c r="D1313" s="73"/>
      <c r="E1313" s="98"/>
      <c r="F1313" s="99"/>
      <c r="G1313" s="99"/>
      <c r="H1313" s="99"/>
      <c r="I1313" s="99"/>
      <c r="J1313" s="99"/>
      <c r="K1313" s="99"/>
      <c r="L1313" s="73"/>
      <c r="M1313" s="73"/>
    </row>
    <row r="1314" spans="2:13" ht="21" customHeight="1" outlineLevel="1">
      <c r="B1314" s="73"/>
      <c r="C1314" s="73"/>
      <c r="D1314" s="73"/>
      <c r="E1314" s="100"/>
      <c r="F1314" s="101"/>
      <c r="G1314" s="100"/>
      <c r="H1314" s="101"/>
      <c r="I1314" s="100"/>
      <c r="J1314" s="102"/>
      <c r="K1314" s="100"/>
      <c r="L1314" s="73"/>
      <c r="M1314" s="73"/>
    </row>
    <row r="1315" spans="2:13" ht="21" customHeight="1" outlineLevel="1">
      <c r="B1315" s="73"/>
      <c r="C1315" s="73"/>
      <c r="D1315" s="73"/>
      <c r="E1315" s="100">
        <v>2024</v>
      </c>
      <c r="F1315" s="101"/>
      <c r="G1315" s="100">
        <v>2025</v>
      </c>
      <c r="H1315" s="101"/>
      <c r="I1315" s="100">
        <v>2026</v>
      </c>
      <c r="J1315" s="102"/>
      <c r="K1315" s="100" t="s">
        <v>446</v>
      </c>
      <c r="L1315" s="73"/>
      <c r="M1315" s="73"/>
    </row>
    <row r="1316" spans="2:13" outlineLevel="1">
      <c r="B1316" s="73"/>
      <c r="C1316" s="95" t="s">
        <v>447</v>
      </c>
      <c r="D1316" s="103"/>
      <c r="E1316" s="104">
        <f>E1317+E1318</f>
        <v>0</v>
      </c>
      <c r="F1316" s="103"/>
      <c r="G1316" s="104">
        <f>G1317+G1318</f>
        <v>0</v>
      </c>
      <c r="H1316" s="73"/>
      <c r="I1316" s="104">
        <f>I1317+I1318</f>
        <v>0</v>
      </c>
      <c r="J1316" s="103"/>
      <c r="K1316" s="104">
        <f>K1317+K1318</f>
        <v>0</v>
      </c>
      <c r="L1316" s="103"/>
      <c r="M1316" s="73"/>
    </row>
    <row r="1317" spans="2:13" ht="21" customHeight="1" outlineLevel="1">
      <c r="B1317" s="73"/>
      <c r="C1317" s="90" t="s">
        <v>448</v>
      </c>
      <c r="D1317" s="103"/>
      <c r="E1317" s="105">
        <v>0</v>
      </c>
      <c r="F1317" s="106"/>
      <c r="G1317" s="105">
        <v>0</v>
      </c>
      <c r="H1317" s="73"/>
      <c r="I1317" s="105">
        <v>0</v>
      </c>
      <c r="J1317" s="103"/>
      <c r="K1317" s="107">
        <f>E1317+G1317+I1317</f>
        <v>0</v>
      </c>
      <c r="L1317" s="103"/>
      <c r="M1317" s="73"/>
    </row>
    <row r="1318" spans="2:13" ht="21.75" customHeight="1" outlineLevel="1">
      <c r="B1318" s="73"/>
      <c r="C1318" s="90" t="s">
        <v>449</v>
      </c>
      <c r="D1318" s="103"/>
      <c r="E1318" s="105">
        <v>0</v>
      </c>
      <c r="F1318" s="106"/>
      <c r="G1318" s="105">
        <v>0</v>
      </c>
      <c r="H1318" s="73"/>
      <c r="I1318" s="105">
        <v>0</v>
      </c>
      <c r="J1318" s="103"/>
      <c r="K1318" s="107">
        <f>E1318+G1318+I1318</f>
        <v>0</v>
      </c>
      <c r="L1318" s="103"/>
      <c r="M1318" s="73"/>
    </row>
    <row r="1319" spans="2:13" outlineLevel="1">
      <c r="B1319" s="73"/>
      <c r="C1319" s="95" t="s">
        <v>450</v>
      </c>
      <c r="D1319" s="103"/>
      <c r="E1319" s="104">
        <f>E1320+E1321</f>
        <v>0</v>
      </c>
      <c r="F1319" s="103"/>
      <c r="G1319" s="104">
        <f>G1320+G1321</f>
        <v>0</v>
      </c>
      <c r="H1319" s="73"/>
      <c r="I1319" s="104">
        <f>I1320+I1321</f>
        <v>0</v>
      </c>
      <c r="J1319" s="103"/>
      <c r="K1319" s="104">
        <f>K1320+K1321</f>
        <v>0</v>
      </c>
      <c r="L1319" s="103"/>
      <c r="M1319" s="73"/>
    </row>
    <row r="1320" spans="2:13" ht="21" customHeight="1" outlineLevel="1">
      <c r="B1320" s="73"/>
      <c r="C1320" s="90" t="s">
        <v>451</v>
      </c>
      <c r="D1320" s="103"/>
      <c r="E1320" s="105">
        <v>0</v>
      </c>
      <c r="F1320" s="106"/>
      <c r="G1320" s="105">
        <v>0</v>
      </c>
      <c r="H1320" s="73"/>
      <c r="I1320" s="105">
        <v>0</v>
      </c>
      <c r="J1320" s="103"/>
      <c r="K1320" s="107">
        <f>E1320+G1320+I1320</f>
        <v>0</v>
      </c>
      <c r="L1320" s="103"/>
      <c r="M1320" s="73"/>
    </row>
    <row r="1321" spans="2:13" ht="21" customHeight="1" outlineLevel="1">
      <c r="B1321" s="73"/>
      <c r="C1321" s="90" t="s">
        <v>452</v>
      </c>
      <c r="D1321" s="103"/>
      <c r="E1321" s="105">
        <v>0</v>
      </c>
      <c r="F1321" s="106"/>
      <c r="G1321" s="105">
        <v>0</v>
      </c>
      <c r="H1321" s="73"/>
      <c r="I1321" s="105">
        <v>0</v>
      </c>
      <c r="J1321" s="103"/>
      <c r="K1321" s="107">
        <f>E1321+G1321+I1321</f>
        <v>0</v>
      </c>
      <c r="L1321" s="103"/>
      <c r="M1321" s="73"/>
    </row>
    <row r="1322" spans="2:13" ht="21" customHeight="1" outlineLevel="1">
      <c r="B1322" s="73"/>
      <c r="C1322" s="95" t="s">
        <v>453</v>
      </c>
      <c r="D1322" s="103"/>
      <c r="E1322" s="104">
        <f>E1323+E1324</f>
        <v>0</v>
      </c>
      <c r="F1322" s="103"/>
      <c r="G1322" s="104">
        <f>G1323+G1324</f>
        <v>0</v>
      </c>
      <c r="H1322" s="73"/>
      <c r="I1322" s="104">
        <f>I1323+I1324</f>
        <v>0</v>
      </c>
      <c r="J1322" s="103"/>
      <c r="K1322" s="104">
        <f>K1323+K1324</f>
        <v>0</v>
      </c>
      <c r="L1322" s="103"/>
      <c r="M1322" s="73"/>
    </row>
    <row r="1323" spans="2:13" ht="21" customHeight="1" outlineLevel="1">
      <c r="B1323" s="73"/>
      <c r="C1323" s="90" t="s">
        <v>454</v>
      </c>
      <c r="D1323" s="103"/>
      <c r="E1323" s="105">
        <v>0</v>
      </c>
      <c r="F1323" s="106"/>
      <c r="G1323" s="105">
        <v>0</v>
      </c>
      <c r="H1323" s="73"/>
      <c r="I1323" s="105">
        <v>0</v>
      </c>
      <c r="J1323" s="103"/>
      <c r="K1323" s="107">
        <f>E1323+G1323+I1323</f>
        <v>0</v>
      </c>
      <c r="L1323" s="103"/>
      <c r="M1323" s="73"/>
    </row>
    <row r="1324" spans="2:13" ht="21" customHeight="1" outlineLevel="1">
      <c r="B1324" s="73"/>
      <c r="C1324" s="90" t="s">
        <v>455</v>
      </c>
      <c r="D1324" s="103"/>
      <c r="E1324" s="105">
        <v>0</v>
      </c>
      <c r="F1324" s="106"/>
      <c r="G1324" s="105">
        <v>0</v>
      </c>
      <c r="H1324" s="73"/>
      <c r="I1324" s="105">
        <v>0</v>
      </c>
      <c r="J1324" s="103"/>
      <c r="K1324" s="107">
        <f>E1324+G1324+I1324</f>
        <v>0</v>
      </c>
      <c r="L1324" s="103"/>
      <c r="M1324" s="73"/>
    </row>
    <row r="1325" spans="2:13" ht="21" customHeight="1" outlineLevel="1">
      <c r="B1325" s="73"/>
      <c r="C1325" s="95" t="s">
        <v>456</v>
      </c>
      <c r="D1325" s="103"/>
      <c r="E1325" s="104">
        <f>E1326+E1327</f>
        <v>0</v>
      </c>
      <c r="F1325" s="103"/>
      <c r="G1325" s="104">
        <f>G1326+G1327</f>
        <v>0</v>
      </c>
      <c r="H1325" s="73"/>
      <c r="I1325" s="104">
        <f>I1326+I1327</f>
        <v>0</v>
      </c>
      <c r="J1325" s="103"/>
      <c r="K1325" s="104">
        <f>K1326+K1327</f>
        <v>0</v>
      </c>
      <c r="L1325" s="103"/>
      <c r="M1325" s="73"/>
    </row>
    <row r="1326" spans="2:13" ht="21" customHeight="1" outlineLevel="1">
      <c r="B1326" s="73"/>
      <c r="C1326" s="90" t="s">
        <v>457</v>
      </c>
      <c r="D1326" s="103"/>
      <c r="E1326" s="105">
        <v>0</v>
      </c>
      <c r="F1326" s="106"/>
      <c r="G1326" s="105">
        <v>0</v>
      </c>
      <c r="H1326" s="73"/>
      <c r="I1326" s="105">
        <v>0</v>
      </c>
      <c r="J1326" s="103"/>
      <c r="K1326" s="107">
        <f>E1326+G1326+I1326</f>
        <v>0</v>
      </c>
      <c r="L1326" s="103"/>
      <c r="M1326" s="73"/>
    </row>
    <row r="1327" spans="2:13" ht="21" customHeight="1" outlineLevel="1">
      <c r="B1327" s="73"/>
      <c r="C1327" s="90" t="s">
        <v>458</v>
      </c>
      <c r="D1327" s="103"/>
      <c r="E1327" s="105">
        <v>0</v>
      </c>
      <c r="F1327" s="106"/>
      <c r="G1327" s="105">
        <v>0</v>
      </c>
      <c r="H1327" s="73"/>
      <c r="I1327" s="105">
        <v>0</v>
      </c>
      <c r="J1327" s="103"/>
      <c r="K1327" s="107">
        <f>E1327+G1327+I1327</f>
        <v>0</v>
      </c>
      <c r="L1327" s="103"/>
      <c r="M1327" s="73"/>
    </row>
    <row r="1328" spans="2:13" ht="21" customHeight="1" outlineLevel="1">
      <c r="B1328" s="73"/>
      <c r="C1328" s="90" t="s">
        <v>459</v>
      </c>
      <c r="D1328" s="103"/>
      <c r="E1328" s="108">
        <f>E1316+E1319+E1322+E1325</f>
        <v>0</v>
      </c>
      <c r="F1328" s="103"/>
      <c r="G1328" s="108">
        <f>G1316+G1319+G1322+G1325</f>
        <v>0</v>
      </c>
      <c r="H1328" s="73"/>
      <c r="I1328" s="108">
        <f>I1316+I1319+I1322+I1325</f>
        <v>0</v>
      </c>
      <c r="J1328" s="103"/>
      <c r="K1328" s="108">
        <f>E1328+G1328+I1328</f>
        <v>0</v>
      </c>
      <c r="L1328" s="103"/>
      <c r="M1328" s="73"/>
    </row>
    <row r="1329" spans="2:13" ht="21" customHeight="1" outlineLevel="1">
      <c r="B1329" s="73"/>
      <c r="C1329" s="109"/>
      <c r="D1329" s="103"/>
      <c r="E1329" s="109"/>
      <c r="F1329" s="109"/>
      <c r="G1329" s="109"/>
      <c r="H1329" s="109"/>
      <c r="I1329" s="109"/>
      <c r="J1329" s="109"/>
      <c r="K1329" s="109"/>
      <c r="L1329" s="103"/>
      <c r="M1329" s="73"/>
    </row>
    <row r="1330" spans="2:13" ht="21" customHeight="1" outlineLevel="1">
      <c r="B1330" s="73"/>
      <c r="C1330" s="103"/>
      <c r="D1330" s="89"/>
      <c r="E1330" s="103"/>
      <c r="F1330" s="89"/>
      <c r="G1330" s="73"/>
      <c r="H1330" s="73"/>
      <c r="I1330" s="73"/>
      <c r="J1330" s="89"/>
      <c r="K1330" s="73"/>
      <c r="L1330" s="89"/>
      <c r="M1330" s="73"/>
    </row>
    <row r="1331" spans="2:13" ht="21" customHeight="1" outlineLevel="1">
      <c r="B1331" s="73"/>
      <c r="C1331" s="86" t="s">
        <v>460</v>
      </c>
      <c r="D1331" s="73"/>
      <c r="E1331" s="99"/>
      <c r="F1331" s="99"/>
      <c r="G1331" s="99"/>
      <c r="H1331" s="99"/>
      <c r="I1331" s="99"/>
      <c r="J1331" s="99"/>
      <c r="K1331" s="99"/>
      <c r="L1331" s="89"/>
      <c r="M1331" s="73"/>
    </row>
    <row r="1332" spans="2:13" ht="21" customHeight="1" outlineLevel="1">
      <c r="B1332" s="73"/>
      <c r="C1332" s="73"/>
      <c r="D1332" s="73"/>
      <c r="E1332" s="100"/>
      <c r="F1332" s="101"/>
      <c r="G1332" s="100"/>
      <c r="H1332" s="101"/>
      <c r="I1332" s="100"/>
      <c r="J1332" s="102"/>
      <c r="K1332" s="100"/>
      <c r="L1332" s="89"/>
      <c r="M1332" s="73"/>
    </row>
    <row r="1333" spans="2:13" ht="21" customHeight="1" outlineLevel="1">
      <c r="B1333" s="73"/>
      <c r="C1333" s="73"/>
      <c r="D1333" s="73"/>
      <c r="E1333" s="100">
        <v>2024</v>
      </c>
      <c r="F1333" s="101"/>
      <c r="G1333" s="100">
        <v>2025</v>
      </c>
      <c r="H1333" s="101"/>
      <c r="I1333" s="100">
        <v>2026</v>
      </c>
      <c r="J1333" s="102"/>
      <c r="K1333" s="100" t="s">
        <v>407</v>
      </c>
      <c r="L1333" s="89"/>
      <c r="M1333" s="73"/>
    </row>
    <row r="1334" spans="2:13" ht="21" customHeight="1" outlineLevel="1">
      <c r="B1334" s="73"/>
      <c r="C1334" s="95" t="s">
        <v>461</v>
      </c>
      <c r="D1334" s="103"/>
      <c r="E1334" s="110">
        <v>0</v>
      </c>
      <c r="F1334" s="111"/>
      <c r="G1334" s="110">
        <v>0</v>
      </c>
      <c r="H1334" s="112"/>
      <c r="I1334" s="110">
        <v>0</v>
      </c>
      <c r="J1334" s="111"/>
      <c r="K1334" s="113">
        <f t="shared" ref="K1334:K1352" si="20">E1334+G1334+I1334</f>
        <v>0</v>
      </c>
      <c r="L1334" s="89"/>
      <c r="M1334" s="73"/>
    </row>
    <row r="1335" spans="2:13" ht="21" customHeight="1" outlineLevel="1">
      <c r="B1335" s="73"/>
      <c r="C1335" s="90" t="s">
        <v>462</v>
      </c>
      <c r="D1335" s="103"/>
      <c r="E1335" s="110">
        <v>0</v>
      </c>
      <c r="F1335" s="114"/>
      <c r="G1335" s="110">
        <v>0</v>
      </c>
      <c r="H1335" s="112"/>
      <c r="I1335" s="110">
        <v>0</v>
      </c>
      <c r="J1335" s="111"/>
      <c r="K1335" s="113">
        <f t="shared" si="20"/>
        <v>0</v>
      </c>
      <c r="L1335" s="89"/>
      <c r="M1335" s="73"/>
    </row>
    <row r="1336" spans="2:13" ht="21" customHeight="1" outlineLevel="1">
      <c r="B1336" s="73"/>
      <c r="C1336" s="90" t="s">
        <v>463</v>
      </c>
      <c r="D1336" s="103"/>
      <c r="E1336" s="110">
        <v>0</v>
      </c>
      <c r="F1336" s="111"/>
      <c r="G1336" s="110">
        <v>0</v>
      </c>
      <c r="H1336" s="112"/>
      <c r="I1336" s="110">
        <v>0</v>
      </c>
      <c r="J1336" s="111"/>
      <c r="K1336" s="113">
        <f t="shared" si="20"/>
        <v>0</v>
      </c>
      <c r="L1336" s="89"/>
      <c r="M1336" s="73"/>
    </row>
    <row r="1337" spans="2:13" ht="21.75" customHeight="1" outlineLevel="1">
      <c r="B1337" s="73"/>
      <c r="C1337" s="90" t="s">
        <v>464</v>
      </c>
      <c r="D1337" s="103"/>
      <c r="E1337" s="110">
        <v>0</v>
      </c>
      <c r="F1337" s="114"/>
      <c r="G1337" s="110">
        <v>0</v>
      </c>
      <c r="H1337" s="112"/>
      <c r="I1337" s="110">
        <v>0</v>
      </c>
      <c r="J1337" s="111"/>
      <c r="K1337" s="113">
        <f t="shared" si="20"/>
        <v>0</v>
      </c>
      <c r="L1337" s="73"/>
      <c r="M1337" s="73"/>
    </row>
    <row r="1338" spans="2:13" ht="21.75" customHeight="1" outlineLevel="1">
      <c r="B1338" s="73"/>
      <c r="C1338" s="90" t="s">
        <v>465</v>
      </c>
      <c r="D1338" s="103"/>
      <c r="E1338" s="110">
        <v>0</v>
      </c>
      <c r="F1338" s="114"/>
      <c r="G1338" s="110">
        <v>0</v>
      </c>
      <c r="H1338" s="112"/>
      <c r="I1338" s="110">
        <v>0</v>
      </c>
      <c r="J1338" s="111"/>
      <c r="K1338" s="113">
        <f t="shared" si="20"/>
        <v>0</v>
      </c>
      <c r="L1338" s="73"/>
      <c r="M1338" s="73"/>
    </row>
    <row r="1339" spans="2:13" ht="21" customHeight="1" outlineLevel="1">
      <c r="B1339" s="73"/>
      <c r="C1339" s="90" t="s">
        <v>466</v>
      </c>
      <c r="D1339" s="103"/>
      <c r="E1339" s="110">
        <v>0</v>
      </c>
      <c r="F1339" s="111"/>
      <c r="G1339" s="110">
        <v>0</v>
      </c>
      <c r="H1339" s="112"/>
      <c r="I1339" s="110">
        <v>0</v>
      </c>
      <c r="J1339" s="111"/>
      <c r="K1339" s="113">
        <f t="shared" si="20"/>
        <v>0</v>
      </c>
      <c r="L1339" s="73"/>
      <c r="M1339" s="73"/>
    </row>
    <row r="1340" spans="2:13" ht="21.75" customHeight="1" outlineLevel="1">
      <c r="B1340" s="73"/>
      <c r="C1340" s="90" t="s">
        <v>467</v>
      </c>
      <c r="D1340" s="103"/>
      <c r="E1340" s="110">
        <v>0</v>
      </c>
      <c r="F1340" s="114"/>
      <c r="G1340" s="110">
        <v>0</v>
      </c>
      <c r="H1340" s="112"/>
      <c r="I1340" s="110">
        <v>0</v>
      </c>
      <c r="J1340" s="111"/>
      <c r="K1340" s="113">
        <f t="shared" si="20"/>
        <v>0</v>
      </c>
      <c r="L1340" s="73"/>
      <c r="M1340" s="73"/>
    </row>
    <row r="1341" spans="2:13" ht="21.75" customHeight="1" outlineLevel="1">
      <c r="B1341" s="73"/>
      <c r="C1341" s="90" t="s">
        <v>468</v>
      </c>
      <c r="D1341" s="103"/>
      <c r="E1341" s="110">
        <v>0</v>
      </c>
      <c r="F1341" s="114"/>
      <c r="G1341" s="110">
        <v>0</v>
      </c>
      <c r="H1341" s="112"/>
      <c r="I1341" s="110">
        <v>0</v>
      </c>
      <c r="J1341" s="111"/>
      <c r="K1341" s="113">
        <f t="shared" si="20"/>
        <v>0</v>
      </c>
      <c r="L1341" s="73"/>
      <c r="M1341" s="73"/>
    </row>
    <row r="1342" spans="2:13" ht="21.75" customHeight="1" outlineLevel="1">
      <c r="B1342" s="73"/>
      <c r="C1342" s="90" t="s">
        <v>469</v>
      </c>
      <c r="D1342" s="103"/>
      <c r="E1342" s="110">
        <v>0</v>
      </c>
      <c r="F1342" s="114"/>
      <c r="G1342" s="110">
        <v>0</v>
      </c>
      <c r="H1342" s="112"/>
      <c r="I1342" s="110">
        <v>0</v>
      </c>
      <c r="J1342" s="111"/>
      <c r="K1342" s="113">
        <f t="shared" si="20"/>
        <v>0</v>
      </c>
      <c r="L1342" s="73"/>
      <c r="M1342" s="73"/>
    </row>
    <row r="1343" spans="2:13" ht="21" customHeight="1" outlineLevel="1">
      <c r="B1343" s="73"/>
      <c r="C1343" s="115" t="s">
        <v>470</v>
      </c>
      <c r="D1343" s="103"/>
      <c r="E1343" s="110">
        <v>0</v>
      </c>
      <c r="F1343" s="114"/>
      <c r="G1343" s="110">
        <v>0</v>
      </c>
      <c r="H1343" s="112"/>
      <c r="I1343" s="110">
        <v>0</v>
      </c>
      <c r="J1343" s="111"/>
      <c r="K1343" s="113">
        <f t="shared" si="20"/>
        <v>0</v>
      </c>
      <c r="L1343" s="116"/>
      <c r="M1343" s="73"/>
    </row>
    <row r="1344" spans="2:13" ht="21" customHeight="1" outlineLevel="1">
      <c r="B1344" s="73"/>
      <c r="C1344" s="115" t="s">
        <v>471</v>
      </c>
      <c r="D1344" s="103"/>
      <c r="E1344" s="110">
        <v>0</v>
      </c>
      <c r="F1344" s="114"/>
      <c r="G1344" s="110">
        <v>0</v>
      </c>
      <c r="H1344" s="112"/>
      <c r="I1344" s="110">
        <v>0</v>
      </c>
      <c r="J1344" s="111"/>
      <c r="K1344" s="113">
        <f t="shared" si="20"/>
        <v>0</v>
      </c>
      <c r="L1344" s="116"/>
      <c r="M1344" s="73"/>
    </row>
    <row r="1345" spans="2:13" ht="21" customHeight="1" outlineLevel="1">
      <c r="B1345" s="73"/>
      <c r="C1345" s="115" t="s">
        <v>472</v>
      </c>
      <c r="D1345" s="103"/>
      <c r="E1345" s="110">
        <v>0</v>
      </c>
      <c r="F1345" s="114"/>
      <c r="G1345" s="110">
        <v>0</v>
      </c>
      <c r="H1345" s="112"/>
      <c r="I1345" s="110">
        <v>0</v>
      </c>
      <c r="J1345" s="111"/>
      <c r="K1345" s="113">
        <f t="shared" si="20"/>
        <v>0</v>
      </c>
      <c r="L1345" s="116"/>
      <c r="M1345" s="73"/>
    </row>
    <row r="1346" spans="2:13" ht="21" customHeight="1" outlineLevel="1">
      <c r="B1346" s="73"/>
      <c r="C1346" s="115" t="s">
        <v>473</v>
      </c>
      <c r="D1346" s="103"/>
      <c r="E1346" s="110">
        <v>0</v>
      </c>
      <c r="F1346" s="114"/>
      <c r="G1346" s="110">
        <v>0</v>
      </c>
      <c r="H1346" s="112"/>
      <c r="I1346" s="110">
        <v>0</v>
      </c>
      <c r="J1346" s="111"/>
      <c r="K1346" s="113">
        <f t="shared" si="20"/>
        <v>0</v>
      </c>
      <c r="L1346" s="116"/>
      <c r="M1346" s="73"/>
    </row>
    <row r="1347" spans="2:13" ht="21" customHeight="1" outlineLevel="1">
      <c r="B1347" s="73"/>
      <c r="C1347" s="115" t="s">
        <v>474</v>
      </c>
      <c r="D1347" s="103"/>
      <c r="E1347" s="110">
        <v>0</v>
      </c>
      <c r="F1347" s="114"/>
      <c r="G1347" s="110">
        <v>0</v>
      </c>
      <c r="H1347" s="112"/>
      <c r="I1347" s="110">
        <v>0</v>
      </c>
      <c r="J1347" s="111"/>
      <c r="K1347" s="113">
        <f t="shared" si="20"/>
        <v>0</v>
      </c>
      <c r="L1347" s="116"/>
      <c r="M1347" s="73"/>
    </row>
    <row r="1348" spans="2:13" ht="21" customHeight="1" outlineLevel="1">
      <c r="B1348" s="73"/>
      <c r="C1348" s="115" t="s">
        <v>475</v>
      </c>
      <c r="D1348" s="103"/>
      <c r="E1348" s="110">
        <v>0</v>
      </c>
      <c r="F1348" s="114"/>
      <c r="G1348" s="110">
        <v>0</v>
      </c>
      <c r="H1348" s="112"/>
      <c r="I1348" s="110">
        <v>0</v>
      </c>
      <c r="J1348" s="111"/>
      <c r="K1348" s="113">
        <f t="shared" si="20"/>
        <v>0</v>
      </c>
      <c r="L1348" s="116"/>
      <c r="M1348" s="73"/>
    </row>
    <row r="1349" spans="2:13" ht="21" customHeight="1" outlineLevel="1">
      <c r="B1349" s="73"/>
      <c r="C1349" s="115" t="s">
        <v>476</v>
      </c>
      <c r="D1349" s="103"/>
      <c r="E1349" s="110">
        <v>0</v>
      </c>
      <c r="F1349" s="114"/>
      <c r="G1349" s="110">
        <v>0</v>
      </c>
      <c r="H1349" s="112"/>
      <c r="I1349" s="110">
        <v>0</v>
      </c>
      <c r="J1349" s="111"/>
      <c r="K1349" s="113">
        <f t="shared" si="20"/>
        <v>0</v>
      </c>
      <c r="L1349" s="116"/>
      <c r="M1349" s="73"/>
    </row>
    <row r="1350" spans="2:13" ht="21" customHeight="1" outlineLevel="1">
      <c r="B1350" s="73"/>
      <c r="C1350" s="115" t="s">
        <v>477</v>
      </c>
      <c r="D1350" s="103"/>
      <c r="E1350" s="110">
        <v>0</v>
      </c>
      <c r="F1350" s="114"/>
      <c r="G1350" s="110">
        <v>0</v>
      </c>
      <c r="H1350" s="112"/>
      <c r="I1350" s="110">
        <v>0</v>
      </c>
      <c r="J1350" s="111"/>
      <c r="K1350" s="113">
        <f t="shared" si="20"/>
        <v>0</v>
      </c>
      <c r="L1350" s="116"/>
      <c r="M1350" s="73"/>
    </row>
    <row r="1351" spans="2:13" ht="21" customHeight="1" outlineLevel="1">
      <c r="B1351" s="73"/>
      <c r="C1351" s="115" t="s">
        <v>478</v>
      </c>
      <c r="D1351" s="103"/>
      <c r="E1351" s="110">
        <v>0</v>
      </c>
      <c r="F1351" s="114"/>
      <c r="G1351" s="110">
        <v>0</v>
      </c>
      <c r="H1351" s="112"/>
      <c r="I1351" s="110">
        <v>0</v>
      </c>
      <c r="J1351" s="111"/>
      <c r="K1351" s="113">
        <f t="shared" si="20"/>
        <v>0</v>
      </c>
      <c r="L1351" s="116"/>
      <c r="M1351" s="73"/>
    </row>
    <row r="1352" spans="2:13" ht="21" customHeight="1" outlineLevel="1">
      <c r="B1352" s="73"/>
      <c r="C1352" s="115" t="s">
        <v>479</v>
      </c>
      <c r="D1352" s="103"/>
      <c r="E1352" s="110">
        <v>0</v>
      </c>
      <c r="F1352" s="114"/>
      <c r="G1352" s="110">
        <v>0</v>
      </c>
      <c r="H1352" s="112"/>
      <c r="I1352" s="110">
        <v>0</v>
      </c>
      <c r="J1352" s="111"/>
      <c r="K1352" s="113">
        <f t="shared" si="20"/>
        <v>0</v>
      </c>
      <c r="L1352" s="116"/>
      <c r="M1352" s="73"/>
    </row>
    <row r="1353" spans="2:13" ht="21.75" customHeight="1" outlineLevel="1">
      <c r="B1353" s="73"/>
      <c r="C1353" s="90" t="s">
        <v>480</v>
      </c>
      <c r="D1353" s="103"/>
      <c r="E1353" s="117">
        <f>SUM(E1334:E1352)</f>
        <v>0</v>
      </c>
      <c r="F1353" s="111"/>
      <c r="G1353" s="117">
        <f>SUM(G1334:G1352)</f>
        <v>0</v>
      </c>
      <c r="H1353" s="112"/>
      <c r="I1353" s="117">
        <f>SUM(I1334:I1352)</f>
        <v>0</v>
      </c>
      <c r="J1353" s="111"/>
      <c r="K1353" s="117">
        <f>SUM(K1334:K1352)</f>
        <v>0</v>
      </c>
      <c r="L1353" s="89"/>
      <c r="M1353" s="73"/>
    </row>
    <row r="1354" spans="2:13" ht="21" customHeight="1" outlineLevel="1">
      <c r="B1354" s="73"/>
      <c r="C1354" s="109"/>
      <c r="D1354" s="103"/>
      <c r="E1354" s="73"/>
      <c r="F1354" s="73"/>
      <c r="G1354" s="73"/>
      <c r="H1354" s="73"/>
      <c r="I1354" s="73"/>
      <c r="J1354" s="73"/>
      <c r="K1354" s="73"/>
      <c r="L1354" s="89"/>
      <c r="M1354" s="73"/>
    </row>
    <row r="1355" spans="2:13" ht="21" customHeight="1" outlineLevel="1">
      <c r="B1355" s="73"/>
      <c r="C1355" s="73"/>
      <c r="D1355" s="73"/>
      <c r="E1355" s="100">
        <v>2024</v>
      </c>
      <c r="F1355" s="101"/>
      <c r="G1355" s="100">
        <v>2025</v>
      </c>
      <c r="H1355" s="101"/>
      <c r="I1355" s="100">
        <v>2026</v>
      </c>
      <c r="J1355" s="102"/>
      <c r="K1355" s="100" t="s">
        <v>407</v>
      </c>
      <c r="L1355" s="89"/>
      <c r="M1355" s="73"/>
    </row>
    <row r="1356" spans="2:13" ht="21" customHeight="1" outlineLevel="1">
      <c r="B1356" s="73"/>
      <c r="C1356" s="95" t="s">
        <v>481</v>
      </c>
      <c r="D1356" s="103"/>
      <c r="E1356" s="110">
        <v>0</v>
      </c>
      <c r="F1356" s="111"/>
      <c r="G1356" s="110">
        <v>0</v>
      </c>
      <c r="H1356" s="112"/>
      <c r="I1356" s="110">
        <v>0</v>
      </c>
      <c r="J1356" s="111"/>
      <c r="K1356" s="113">
        <f t="shared" ref="K1356:K1364" si="21">E1356+G1356+I1356</f>
        <v>0</v>
      </c>
      <c r="L1356" s="89"/>
      <c r="M1356" s="73"/>
    </row>
    <row r="1357" spans="2:13" ht="21" customHeight="1" outlineLevel="1">
      <c r="B1357" s="73"/>
      <c r="C1357" s="90" t="s">
        <v>482</v>
      </c>
      <c r="D1357" s="103"/>
      <c r="E1357" s="110">
        <v>0</v>
      </c>
      <c r="F1357" s="114"/>
      <c r="G1357" s="110">
        <v>0</v>
      </c>
      <c r="H1357" s="112"/>
      <c r="I1357" s="110">
        <v>0</v>
      </c>
      <c r="J1357" s="111"/>
      <c r="K1357" s="113">
        <f t="shared" si="21"/>
        <v>0</v>
      </c>
      <c r="L1357" s="89"/>
      <c r="M1357" s="73"/>
    </row>
    <row r="1358" spans="2:13" ht="21" customHeight="1" outlineLevel="1">
      <c r="B1358" s="73"/>
      <c r="C1358" s="90" t="s">
        <v>483</v>
      </c>
      <c r="D1358" s="103"/>
      <c r="E1358" s="110">
        <v>0</v>
      </c>
      <c r="F1358" s="114"/>
      <c r="G1358" s="110">
        <v>0</v>
      </c>
      <c r="H1358" s="112"/>
      <c r="I1358" s="110">
        <v>0</v>
      </c>
      <c r="J1358" s="111"/>
      <c r="K1358" s="113">
        <f t="shared" si="21"/>
        <v>0</v>
      </c>
      <c r="L1358" s="73"/>
      <c r="M1358" s="73"/>
    </row>
    <row r="1359" spans="2:13" ht="21" customHeight="1" outlineLevel="1">
      <c r="B1359" s="73"/>
      <c r="C1359" s="90" t="s">
        <v>484</v>
      </c>
      <c r="D1359" s="103"/>
      <c r="E1359" s="110">
        <v>0</v>
      </c>
      <c r="F1359" s="111"/>
      <c r="G1359" s="110">
        <v>0</v>
      </c>
      <c r="H1359" s="112"/>
      <c r="I1359" s="110">
        <v>0</v>
      </c>
      <c r="J1359" s="111"/>
      <c r="K1359" s="113">
        <f t="shared" si="21"/>
        <v>0</v>
      </c>
      <c r="L1359" s="89"/>
      <c r="M1359" s="73"/>
    </row>
    <row r="1360" spans="2:13" ht="21" customHeight="1" outlineLevel="1">
      <c r="B1360" s="73"/>
      <c r="C1360" s="90" t="s">
        <v>485</v>
      </c>
      <c r="D1360" s="103"/>
      <c r="E1360" s="110">
        <v>0</v>
      </c>
      <c r="F1360" s="114"/>
      <c r="G1360" s="110">
        <v>0</v>
      </c>
      <c r="H1360" s="112"/>
      <c r="I1360" s="110">
        <v>0</v>
      </c>
      <c r="J1360" s="111"/>
      <c r="K1360" s="113">
        <f t="shared" si="21"/>
        <v>0</v>
      </c>
      <c r="L1360" s="116"/>
      <c r="M1360" s="73"/>
    </row>
    <row r="1361" spans="2:13" ht="21" customHeight="1" outlineLevel="1">
      <c r="B1361" s="73"/>
      <c r="C1361" s="90" t="s">
        <v>486</v>
      </c>
      <c r="D1361" s="103"/>
      <c r="E1361" s="110">
        <v>0</v>
      </c>
      <c r="F1361" s="114"/>
      <c r="G1361" s="110">
        <v>0</v>
      </c>
      <c r="H1361" s="112"/>
      <c r="I1361" s="110">
        <v>0</v>
      </c>
      <c r="J1361" s="111"/>
      <c r="K1361" s="113">
        <f t="shared" si="21"/>
        <v>0</v>
      </c>
      <c r="L1361" s="116"/>
      <c r="M1361" s="73"/>
    </row>
    <row r="1362" spans="2:13" ht="21" customHeight="1" outlineLevel="1">
      <c r="B1362" s="73"/>
      <c r="C1362" s="90" t="s">
        <v>487</v>
      </c>
      <c r="D1362" s="103"/>
      <c r="E1362" s="110">
        <v>0</v>
      </c>
      <c r="F1362" s="114"/>
      <c r="G1362" s="110">
        <v>0</v>
      </c>
      <c r="H1362" s="112"/>
      <c r="I1362" s="110">
        <v>0</v>
      </c>
      <c r="J1362" s="111"/>
      <c r="K1362" s="113">
        <f t="shared" si="21"/>
        <v>0</v>
      </c>
      <c r="L1362" s="116"/>
      <c r="M1362" s="73"/>
    </row>
    <row r="1363" spans="2:13" ht="21" customHeight="1" outlineLevel="1">
      <c r="B1363" s="73"/>
      <c r="C1363" s="90" t="s">
        <v>488</v>
      </c>
      <c r="D1363" s="103"/>
      <c r="E1363" s="110">
        <v>0</v>
      </c>
      <c r="F1363" s="114"/>
      <c r="G1363" s="110">
        <v>0</v>
      </c>
      <c r="H1363" s="112"/>
      <c r="I1363" s="110">
        <v>0</v>
      </c>
      <c r="J1363" s="111"/>
      <c r="K1363" s="113">
        <f t="shared" si="21"/>
        <v>0</v>
      </c>
      <c r="L1363" s="116"/>
      <c r="M1363" s="73"/>
    </row>
    <row r="1364" spans="2:13" ht="21.75" customHeight="1" outlineLevel="1">
      <c r="B1364" s="73"/>
      <c r="C1364" s="90" t="s">
        <v>480</v>
      </c>
      <c r="D1364" s="103"/>
      <c r="E1364" s="117">
        <f>SUM(E1356:E1363)</f>
        <v>0</v>
      </c>
      <c r="F1364" s="111"/>
      <c r="G1364" s="117">
        <f>SUM(G1356:G1363)</f>
        <v>0</v>
      </c>
      <c r="H1364" s="112"/>
      <c r="I1364" s="117">
        <f>SUM(I1356:I1363)</f>
        <v>0</v>
      </c>
      <c r="J1364" s="111"/>
      <c r="K1364" s="117">
        <f t="shared" si="21"/>
        <v>0</v>
      </c>
      <c r="L1364" s="89"/>
      <c r="M1364" s="73"/>
    </row>
    <row r="1365" spans="2:13" ht="21" customHeight="1" outlineLevel="1">
      <c r="B1365" s="73"/>
      <c r="C1365" s="89"/>
      <c r="D1365" s="103"/>
      <c r="E1365" s="89"/>
      <c r="F1365" s="89"/>
      <c r="G1365" s="89"/>
      <c r="H1365" s="89"/>
      <c r="I1365" s="89"/>
      <c r="J1365" s="89"/>
      <c r="K1365" s="89"/>
      <c r="L1365" s="89"/>
      <c r="M1365" s="73"/>
    </row>
    <row r="1366" spans="2:13" ht="36" outlineLevel="1">
      <c r="B1366" s="73"/>
      <c r="C1366" s="93" t="s">
        <v>490</v>
      </c>
      <c r="D1366" s="89"/>
      <c r="E1366" s="93" t="str">
        <f>IF(K1337&gt;0,"Si","No")</f>
        <v>No</v>
      </c>
      <c r="F1366" s="89"/>
      <c r="G1366" s="89"/>
      <c r="H1366" s="89"/>
      <c r="I1366" s="89"/>
      <c r="J1366" s="89"/>
      <c r="K1366" s="89"/>
      <c r="L1366" s="89"/>
      <c r="M1366" s="73"/>
    </row>
    <row r="1367" spans="2:13" ht="36" outlineLevel="1">
      <c r="B1367" s="73"/>
      <c r="C1367" s="93" t="s">
        <v>491</v>
      </c>
      <c r="D1367" s="89"/>
      <c r="E1367" s="93" t="str">
        <f>IF(K1338&gt;0,"Si","No")</f>
        <v>No</v>
      </c>
      <c r="F1367" s="89"/>
      <c r="G1367" s="89"/>
      <c r="H1367" s="89"/>
      <c r="I1367" s="89"/>
      <c r="J1367" s="89"/>
      <c r="K1367" s="89"/>
      <c r="L1367" s="89"/>
      <c r="M1367" s="73"/>
    </row>
    <row r="1368" spans="2:13" ht="21" customHeight="1" outlineLevel="1">
      <c r="B1368" s="73"/>
      <c r="C1368" s="89"/>
      <c r="D1368" s="89"/>
      <c r="E1368" s="89"/>
      <c r="F1368" s="89"/>
      <c r="G1368" s="73"/>
      <c r="H1368" s="73"/>
      <c r="I1368" s="73"/>
      <c r="J1368" s="89"/>
      <c r="K1368" s="73"/>
      <c r="L1368" s="89"/>
      <c r="M1368" s="73"/>
    </row>
    <row r="1369" spans="2:13" ht="20.25" outlineLevel="1">
      <c r="B1369" s="73"/>
      <c r="C1369" s="86" t="s">
        <v>492</v>
      </c>
      <c r="D1369" s="73"/>
      <c r="E1369" s="98"/>
      <c r="F1369" s="99"/>
      <c r="G1369" s="99"/>
      <c r="H1369" s="99"/>
      <c r="I1369" s="99"/>
      <c r="J1369" s="99"/>
      <c r="K1369" s="99"/>
      <c r="L1369" s="89"/>
      <c r="M1369" s="73"/>
    </row>
    <row r="1370" spans="2:13" ht="21" customHeight="1" outlineLevel="1">
      <c r="B1370" s="73"/>
      <c r="C1370" s="73"/>
      <c r="D1370" s="73"/>
      <c r="E1370" s="100"/>
      <c r="F1370" s="101"/>
      <c r="G1370" s="100"/>
      <c r="H1370" s="101"/>
      <c r="I1370" s="100"/>
      <c r="J1370" s="102"/>
      <c r="K1370" s="100"/>
      <c r="L1370" s="89"/>
      <c r="M1370" s="73"/>
    </row>
    <row r="1371" spans="2:13" ht="21" customHeight="1" outlineLevel="1">
      <c r="B1371" s="73"/>
      <c r="C1371" s="73"/>
      <c r="D1371" s="73"/>
      <c r="E1371" s="100">
        <v>2024</v>
      </c>
      <c r="F1371" s="101"/>
      <c r="G1371" s="100">
        <v>2025</v>
      </c>
      <c r="H1371" s="101"/>
      <c r="I1371" s="100">
        <v>2026</v>
      </c>
      <c r="J1371" s="102"/>
      <c r="K1371" s="100" t="s">
        <v>407</v>
      </c>
      <c r="L1371" s="89"/>
      <c r="M1371" s="73"/>
    </row>
    <row r="1372" spans="2:13" ht="21" customHeight="1" outlineLevel="1">
      <c r="B1372" s="73"/>
      <c r="C1372" s="95" t="s">
        <v>493</v>
      </c>
      <c r="D1372" s="103"/>
      <c r="E1372" s="110"/>
      <c r="F1372" s="111"/>
      <c r="G1372" s="110"/>
      <c r="H1372" s="119"/>
      <c r="I1372" s="110"/>
      <c r="J1372" s="111"/>
      <c r="K1372" s="113" t="s">
        <v>495</v>
      </c>
      <c r="L1372" s="89"/>
      <c r="M1372" s="73"/>
    </row>
    <row r="1373" spans="2:13" ht="21" customHeight="1" outlineLevel="1">
      <c r="B1373" s="73"/>
      <c r="C1373" s="95" t="s">
        <v>496</v>
      </c>
      <c r="D1373" s="103"/>
      <c r="E1373" s="110"/>
      <c r="F1373" s="111"/>
      <c r="G1373" s="110"/>
      <c r="H1373" s="119"/>
      <c r="I1373" s="110"/>
      <c r="J1373" s="111"/>
      <c r="K1373" s="113" t="s">
        <v>495</v>
      </c>
      <c r="L1373" s="89"/>
      <c r="M1373" s="73"/>
    </row>
    <row r="1374" spans="2:13" ht="21" customHeight="1" outlineLevel="1">
      <c r="B1374" s="73"/>
      <c r="C1374" s="90" t="s">
        <v>498</v>
      </c>
      <c r="D1374" s="103"/>
      <c r="E1374" s="120">
        <v>0</v>
      </c>
      <c r="F1374" s="121"/>
      <c r="G1374" s="120">
        <v>0</v>
      </c>
      <c r="H1374" s="122"/>
      <c r="I1374" s="120">
        <v>0</v>
      </c>
      <c r="J1374" s="123"/>
      <c r="K1374" s="124">
        <f>E1374+G1374+I1374</f>
        <v>0</v>
      </c>
      <c r="L1374" s="73"/>
      <c r="M1374" s="73"/>
    </row>
    <row r="1375" spans="2:13" ht="21" customHeight="1" outlineLevel="1">
      <c r="B1375" s="73"/>
      <c r="C1375" s="90" t="s">
        <v>499</v>
      </c>
      <c r="D1375" s="103"/>
      <c r="E1375" s="110"/>
      <c r="F1375" s="111"/>
      <c r="G1375" s="110"/>
      <c r="H1375" s="119"/>
      <c r="I1375" s="110"/>
      <c r="J1375" s="111"/>
      <c r="K1375" s="113" t="s">
        <v>495</v>
      </c>
      <c r="L1375" s="89"/>
      <c r="M1375" s="73"/>
    </row>
    <row r="1376" spans="2:13" ht="21" customHeight="1" outlineLevel="1">
      <c r="B1376" s="73"/>
      <c r="C1376" s="90" t="s">
        <v>500</v>
      </c>
      <c r="D1376" s="103"/>
      <c r="E1376" s="105"/>
      <c r="F1376" s="125"/>
      <c r="G1376" s="105"/>
      <c r="H1376" s="126"/>
      <c r="I1376" s="105"/>
      <c r="J1376" s="111"/>
      <c r="K1376" s="113" t="s">
        <v>495</v>
      </c>
      <c r="L1376" s="116"/>
      <c r="M1376" s="73"/>
    </row>
    <row r="1377" spans="2:13" outlineLevel="1">
      <c r="B1377" s="73"/>
      <c r="C1377" s="90" t="s">
        <v>501</v>
      </c>
      <c r="D1377" s="103"/>
      <c r="E1377" s="127"/>
      <c r="F1377" s="125"/>
      <c r="G1377" s="105"/>
      <c r="H1377" s="126"/>
      <c r="I1377" s="105"/>
      <c r="J1377" s="111"/>
      <c r="K1377" s="113" t="s">
        <v>495</v>
      </c>
      <c r="L1377" s="116"/>
      <c r="M1377" s="73"/>
    </row>
    <row r="1378" spans="2:13" ht="21" customHeight="1" outlineLevel="1">
      <c r="B1378" s="73"/>
      <c r="C1378" s="90" t="s">
        <v>503</v>
      </c>
      <c r="D1378" s="103"/>
      <c r="E1378" s="105"/>
      <c r="F1378" s="125"/>
      <c r="G1378" s="105"/>
      <c r="H1378" s="126"/>
      <c r="I1378" s="105"/>
      <c r="J1378" s="111"/>
      <c r="K1378" s="124" t="s">
        <v>495</v>
      </c>
      <c r="L1378" s="89"/>
      <c r="M1378" s="73"/>
    </row>
    <row r="1379" spans="2:13" ht="21" customHeight="1" outlineLevel="1">
      <c r="B1379" s="73"/>
      <c r="C1379" s="90" t="s">
        <v>504</v>
      </c>
      <c r="D1379" s="103"/>
      <c r="E1379" s="110"/>
      <c r="F1379" s="111"/>
      <c r="G1379" s="110"/>
      <c r="H1379" s="119"/>
      <c r="I1379" s="110"/>
      <c r="J1379" s="111"/>
      <c r="K1379" s="113" t="s">
        <v>495</v>
      </c>
      <c r="L1379" s="89"/>
      <c r="M1379" s="73"/>
    </row>
    <row r="1380" spans="2:13" ht="21.75" customHeight="1" outlineLevel="1">
      <c r="B1380" s="73"/>
      <c r="C1380" s="90" t="s">
        <v>506</v>
      </c>
      <c r="D1380" s="103"/>
      <c r="E1380" s="120">
        <v>0</v>
      </c>
      <c r="F1380" s="121"/>
      <c r="G1380" s="120">
        <v>0</v>
      </c>
      <c r="H1380" s="122"/>
      <c r="I1380" s="120">
        <v>0</v>
      </c>
      <c r="J1380" s="123"/>
      <c r="K1380" s="124">
        <f>E1380+G1380+I1380</f>
        <v>0</v>
      </c>
      <c r="L1380" s="73"/>
      <c r="M1380" s="73"/>
    </row>
    <row r="1381" spans="2:13" ht="21.75" customHeight="1" outlineLevel="1">
      <c r="B1381" s="73"/>
      <c r="C1381" s="90" t="s">
        <v>507</v>
      </c>
      <c r="D1381" s="103"/>
      <c r="E1381" s="128">
        <v>0</v>
      </c>
      <c r="F1381" s="129"/>
      <c r="G1381" s="128">
        <v>0</v>
      </c>
      <c r="H1381" s="142"/>
      <c r="I1381" s="128">
        <v>0</v>
      </c>
      <c r="J1381" s="130"/>
      <c r="K1381" s="131">
        <f>E1381+G1381+I1381</f>
        <v>0</v>
      </c>
      <c r="L1381" s="89"/>
      <c r="M1381" s="73"/>
    </row>
    <row r="1382" spans="2:13" ht="21" customHeight="1" outlineLevel="1">
      <c r="B1382" s="73"/>
      <c r="C1382" s="109"/>
      <c r="D1382" s="103"/>
      <c r="E1382" s="130"/>
      <c r="F1382" s="130"/>
      <c r="G1382" s="130"/>
      <c r="H1382" s="132"/>
      <c r="I1382" s="130"/>
      <c r="J1382" s="130"/>
      <c r="K1382" s="130"/>
      <c r="L1382" s="89"/>
      <c r="M1382" s="73"/>
    </row>
    <row r="1383" spans="2:13" ht="21" customHeight="1" outlineLevel="1">
      <c r="B1383" s="73"/>
      <c r="C1383" s="109"/>
      <c r="D1383" s="103"/>
      <c r="E1383" s="98"/>
      <c r="F1383" s="73"/>
      <c r="G1383" s="73"/>
      <c r="H1383" s="73"/>
      <c r="I1383" s="73"/>
      <c r="J1383" s="73"/>
      <c r="K1383" s="73"/>
      <c r="L1383" s="89"/>
      <c r="M1383" s="73"/>
    </row>
    <row r="1384" spans="2:13" ht="21" customHeight="1" outlineLevel="1">
      <c r="B1384" s="73"/>
      <c r="C1384" s="86" t="s">
        <v>508</v>
      </c>
      <c r="D1384" s="116"/>
      <c r="E1384" s="116"/>
      <c r="F1384" s="116"/>
      <c r="G1384" s="73"/>
      <c r="H1384" s="73"/>
      <c r="I1384" s="73"/>
      <c r="J1384" s="116"/>
      <c r="K1384" s="73"/>
      <c r="L1384" s="116"/>
      <c r="M1384" s="73"/>
    </row>
    <row r="1385" spans="2:13" ht="21" customHeight="1" outlineLevel="1">
      <c r="B1385" s="73"/>
      <c r="C1385" s="89"/>
      <c r="D1385" s="89"/>
      <c r="E1385" s="89"/>
      <c r="F1385" s="89"/>
      <c r="G1385" s="73"/>
      <c r="H1385" s="73"/>
      <c r="I1385" s="73"/>
      <c r="J1385" s="89"/>
      <c r="K1385" s="73"/>
      <c r="L1385" s="89"/>
      <c r="M1385" s="73"/>
    </row>
    <row r="1386" spans="2:13" ht="21" customHeight="1" outlineLevel="1">
      <c r="B1386" s="73"/>
      <c r="C1386" s="133" t="s">
        <v>509</v>
      </c>
      <c r="D1386" s="89"/>
      <c r="E1386" s="89"/>
      <c r="F1386" s="89"/>
      <c r="G1386" s="73"/>
      <c r="H1386" s="73"/>
      <c r="I1386" s="73"/>
      <c r="J1386" s="73"/>
      <c r="K1386" s="73"/>
      <c r="L1386" s="89"/>
      <c r="M1386" s="73"/>
    </row>
    <row r="1387" spans="2:13" ht="21" customHeight="1" outlineLevel="1">
      <c r="B1387" s="73"/>
      <c r="C1387" s="89"/>
      <c r="D1387" s="89"/>
      <c r="E1387" s="89"/>
      <c r="F1387" s="89"/>
      <c r="G1387" s="73"/>
      <c r="H1387" s="73"/>
      <c r="I1387" s="73"/>
      <c r="J1387" s="89"/>
      <c r="K1387" s="73"/>
      <c r="L1387" s="89"/>
      <c r="M1387" s="73"/>
    </row>
    <row r="1388" spans="2:13" ht="21" customHeight="1" outlineLevel="1">
      <c r="B1388" s="73"/>
      <c r="C1388" s="481"/>
      <c r="D1388" s="481"/>
      <c r="E1388" s="481"/>
      <c r="F1388" s="481"/>
      <c r="G1388" s="481"/>
      <c r="H1388" s="481"/>
      <c r="I1388" s="481"/>
      <c r="J1388" s="481"/>
      <c r="K1388" s="481"/>
      <c r="L1388" s="89"/>
      <c r="M1388" s="73"/>
    </row>
    <row r="1389" spans="2:13" ht="21" customHeight="1" outlineLevel="1">
      <c r="B1389" s="73"/>
      <c r="C1389" s="481"/>
      <c r="D1389" s="481"/>
      <c r="E1389" s="481"/>
      <c r="F1389" s="481"/>
      <c r="G1389" s="481"/>
      <c r="H1389" s="481"/>
      <c r="I1389" s="481"/>
      <c r="J1389" s="481"/>
      <c r="K1389" s="481"/>
      <c r="L1389" s="73"/>
      <c r="M1389" s="73"/>
    </row>
    <row r="1390" spans="2:13" ht="21" customHeight="1" outlineLevel="1">
      <c r="B1390" s="73"/>
      <c r="C1390" s="481"/>
      <c r="D1390" s="481"/>
      <c r="E1390" s="481"/>
      <c r="F1390" s="481"/>
      <c r="G1390" s="481"/>
      <c r="H1390" s="481"/>
      <c r="I1390" s="481"/>
      <c r="J1390" s="481"/>
      <c r="K1390" s="481"/>
      <c r="L1390" s="73"/>
      <c r="M1390" s="73"/>
    </row>
    <row r="1391" spans="2:13" ht="21" customHeight="1" outlineLevel="1">
      <c r="B1391" s="73"/>
      <c r="C1391" s="481"/>
      <c r="D1391" s="481"/>
      <c r="E1391" s="481"/>
      <c r="F1391" s="481"/>
      <c r="G1391" s="481"/>
      <c r="H1391" s="481"/>
      <c r="I1391" s="481"/>
      <c r="J1391" s="481"/>
      <c r="K1391" s="481"/>
      <c r="L1391" s="73"/>
      <c r="M1391" s="73"/>
    </row>
    <row r="1392" spans="2:13" ht="21" customHeight="1" outlineLevel="1">
      <c r="B1392" s="73"/>
      <c r="C1392" s="481"/>
      <c r="D1392" s="481"/>
      <c r="E1392" s="481"/>
      <c r="F1392" s="481"/>
      <c r="G1392" s="481"/>
      <c r="H1392" s="481"/>
      <c r="I1392" s="481"/>
      <c r="J1392" s="481"/>
      <c r="K1392" s="481"/>
      <c r="L1392" s="73"/>
      <c r="M1392" s="73"/>
    </row>
    <row r="1393" spans="2:13" ht="21" customHeight="1" outlineLevel="1">
      <c r="B1393" s="73"/>
      <c r="C1393" s="481"/>
      <c r="D1393" s="481"/>
      <c r="E1393" s="481"/>
      <c r="F1393" s="481"/>
      <c r="G1393" s="481"/>
      <c r="H1393" s="481"/>
      <c r="I1393" s="481"/>
      <c r="J1393" s="481"/>
      <c r="K1393" s="481"/>
      <c r="L1393" s="73"/>
      <c r="M1393" s="73"/>
    </row>
    <row r="1394" spans="2:13" ht="21" customHeight="1" outlineLevel="1">
      <c r="B1394" s="73"/>
      <c r="C1394" s="481"/>
      <c r="D1394" s="481"/>
      <c r="E1394" s="481"/>
      <c r="F1394" s="481"/>
      <c r="G1394" s="481"/>
      <c r="H1394" s="481"/>
      <c r="I1394" s="481"/>
      <c r="J1394" s="481"/>
      <c r="K1394" s="481"/>
      <c r="L1394" s="73"/>
      <c r="M1394" s="73"/>
    </row>
    <row r="1395" spans="2:13" ht="21" customHeight="1" outlineLevel="1">
      <c r="B1395" s="73"/>
      <c r="C1395" s="481"/>
      <c r="D1395" s="481"/>
      <c r="E1395" s="481"/>
      <c r="F1395" s="481"/>
      <c r="G1395" s="481"/>
      <c r="H1395" s="481"/>
      <c r="I1395" s="481"/>
      <c r="J1395" s="481"/>
      <c r="K1395" s="481"/>
      <c r="L1395" s="73"/>
      <c r="M1395" s="73"/>
    </row>
    <row r="1396" spans="2:13" ht="21" customHeight="1" outlineLevel="1">
      <c r="B1396" s="73"/>
      <c r="C1396" s="481"/>
      <c r="D1396" s="481"/>
      <c r="E1396" s="481"/>
      <c r="F1396" s="481"/>
      <c r="G1396" s="481"/>
      <c r="H1396" s="481"/>
      <c r="I1396" s="481"/>
      <c r="J1396" s="481"/>
      <c r="K1396" s="481"/>
      <c r="L1396" s="73"/>
      <c r="M1396" s="73"/>
    </row>
    <row r="1397" spans="2:13" ht="21" customHeight="1" outlineLevel="1">
      <c r="B1397" s="73"/>
      <c r="C1397" s="481"/>
      <c r="D1397" s="481"/>
      <c r="E1397" s="481"/>
      <c r="F1397" s="481"/>
      <c r="G1397" s="481"/>
      <c r="H1397" s="481"/>
      <c r="I1397" s="481"/>
      <c r="J1397" s="481"/>
      <c r="K1397" s="481"/>
      <c r="L1397" s="73"/>
      <c r="M1397" s="73"/>
    </row>
    <row r="1398" spans="2:13" ht="21" customHeight="1" outlineLevel="1">
      <c r="B1398" s="73"/>
      <c r="C1398" s="481"/>
      <c r="D1398" s="481"/>
      <c r="E1398" s="481"/>
      <c r="F1398" s="481"/>
      <c r="G1398" s="481"/>
      <c r="H1398" s="481"/>
      <c r="I1398" s="481"/>
      <c r="J1398" s="481"/>
      <c r="K1398" s="481"/>
      <c r="L1398" s="73"/>
      <c r="M1398" s="73"/>
    </row>
    <row r="1399" spans="2:13" ht="21" customHeight="1" outlineLevel="1">
      <c r="B1399" s="73"/>
      <c r="C1399" s="481"/>
      <c r="D1399" s="481"/>
      <c r="E1399" s="481"/>
      <c r="F1399" s="481"/>
      <c r="G1399" s="481"/>
      <c r="H1399" s="481"/>
      <c r="I1399" s="481"/>
      <c r="J1399" s="481"/>
      <c r="K1399" s="481"/>
      <c r="L1399" s="73"/>
      <c r="M1399" s="73"/>
    </row>
    <row r="1400" spans="2:13" ht="21" customHeight="1" outlineLevel="1">
      <c r="B1400" s="73"/>
      <c r="C1400" s="481"/>
      <c r="D1400" s="481"/>
      <c r="E1400" s="481"/>
      <c r="F1400" s="481"/>
      <c r="G1400" s="481"/>
      <c r="H1400" s="481"/>
      <c r="I1400" s="481"/>
      <c r="J1400" s="481"/>
      <c r="K1400" s="481"/>
      <c r="L1400" s="73"/>
      <c r="M1400" s="73"/>
    </row>
    <row r="1401" spans="2:13" ht="21" customHeight="1" outlineLevel="1">
      <c r="B1401" s="73"/>
      <c r="C1401" s="481"/>
      <c r="D1401" s="481"/>
      <c r="E1401" s="481"/>
      <c r="F1401" s="481"/>
      <c r="G1401" s="481"/>
      <c r="H1401" s="481"/>
      <c r="I1401" s="481"/>
      <c r="J1401" s="481"/>
      <c r="K1401" s="481"/>
      <c r="L1401" s="73"/>
      <c r="M1401" s="73"/>
    </row>
    <row r="1402" spans="2:13" ht="21" customHeight="1" outlineLevel="1">
      <c r="B1402" s="73"/>
      <c r="C1402" s="481"/>
      <c r="D1402" s="481"/>
      <c r="E1402" s="481"/>
      <c r="F1402" s="481"/>
      <c r="G1402" s="481"/>
      <c r="H1402" s="481"/>
      <c r="I1402" s="481"/>
      <c r="J1402" s="481"/>
      <c r="K1402" s="481"/>
      <c r="L1402" s="73"/>
      <c r="M1402" s="73"/>
    </row>
    <row r="1403" spans="2:13" ht="21" customHeight="1" outlineLevel="1">
      <c r="B1403" s="73"/>
      <c r="C1403" s="481"/>
      <c r="D1403" s="481"/>
      <c r="E1403" s="481"/>
      <c r="F1403" s="481"/>
      <c r="G1403" s="481"/>
      <c r="H1403" s="481"/>
      <c r="I1403" s="481"/>
      <c r="J1403" s="481"/>
      <c r="K1403" s="481"/>
      <c r="L1403" s="73"/>
      <c r="M1403" s="73"/>
    </row>
    <row r="1404" spans="2:13" ht="21" customHeight="1" outlineLevel="1">
      <c r="B1404" s="73"/>
      <c r="C1404" s="481"/>
      <c r="D1404" s="481"/>
      <c r="E1404" s="481"/>
      <c r="F1404" s="481"/>
      <c r="G1404" s="481"/>
      <c r="H1404" s="481"/>
      <c r="I1404" s="481"/>
      <c r="J1404" s="481"/>
      <c r="K1404" s="481"/>
      <c r="L1404" s="73"/>
      <c r="M1404" s="73"/>
    </row>
    <row r="1405" spans="2:13" ht="21" customHeight="1" outlineLevel="1">
      <c r="B1405" s="73"/>
      <c r="C1405" s="481"/>
      <c r="D1405" s="481"/>
      <c r="E1405" s="481"/>
      <c r="F1405" s="481"/>
      <c r="G1405" s="481"/>
      <c r="H1405" s="481"/>
      <c r="I1405" s="481"/>
      <c r="J1405" s="481"/>
      <c r="K1405" s="481"/>
      <c r="L1405" s="73"/>
      <c r="M1405" s="73"/>
    </row>
    <row r="1406" spans="2:13" ht="21" customHeight="1" outlineLevel="1">
      <c r="B1406" s="73"/>
      <c r="C1406" s="134"/>
      <c r="D1406" s="73"/>
      <c r="E1406" s="134"/>
      <c r="F1406" s="73"/>
      <c r="G1406" s="73"/>
      <c r="H1406" s="73"/>
      <c r="I1406" s="135"/>
      <c r="J1406" s="136"/>
      <c r="K1406" s="137"/>
      <c r="L1406" s="73"/>
      <c r="M1406" s="73"/>
    </row>
    <row r="1407" spans="2:13" ht="21" customHeight="1" outlineLevel="1">
      <c r="B1407" s="73"/>
      <c r="C1407" s="133" t="s">
        <v>511</v>
      </c>
      <c r="D1407" s="73"/>
      <c r="E1407" s="134"/>
      <c r="F1407" s="73"/>
      <c r="G1407" s="73"/>
      <c r="H1407" s="73"/>
      <c r="I1407" s="135"/>
      <c r="J1407" s="136"/>
      <c r="K1407" s="137"/>
      <c r="L1407" s="73"/>
      <c r="M1407" s="73"/>
    </row>
    <row r="1408" spans="2:13" ht="21" customHeight="1" outlineLevel="1">
      <c r="B1408" s="73"/>
      <c r="C1408" s="73"/>
      <c r="D1408" s="73"/>
      <c r="E1408" s="83"/>
      <c r="F1408" s="73"/>
      <c r="G1408" s="73"/>
      <c r="H1408" s="73"/>
      <c r="I1408" s="73"/>
      <c r="J1408" s="73"/>
      <c r="K1408" s="73"/>
      <c r="L1408" s="73"/>
      <c r="M1408" s="73"/>
    </row>
    <row r="1409" spans="2:13" ht="21" customHeight="1" outlineLevel="1">
      <c r="B1409" s="73"/>
      <c r="C1409" s="481"/>
      <c r="D1409" s="481"/>
      <c r="E1409" s="481"/>
      <c r="F1409" s="481"/>
      <c r="G1409" s="481"/>
      <c r="H1409" s="481"/>
      <c r="I1409" s="481"/>
      <c r="J1409" s="481"/>
      <c r="K1409" s="481"/>
      <c r="L1409" s="73"/>
      <c r="M1409" s="73"/>
    </row>
    <row r="1410" spans="2:13" ht="21" customHeight="1" outlineLevel="1">
      <c r="B1410" s="73"/>
      <c r="C1410" s="481"/>
      <c r="D1410" s="481"/>
      <c r="E1410" s="481"/>
      <c r="F1410" s="481"/>
      <c r="G1410" s="481"/>
      <c r="H1410" s="481"/>
      <c r="I1410" s="481"/>
      <c r="J1410" s="481"/>
      <c r="K1410" s="481"/>
      <c r="L1410" s="73"/>
      <c r="M1410" s="73"/>
    </row>
    <row r="1411" spans="2:13" ht="21" customHeight="1" outlineLevel="1">
      <c r="B1411" s="73"/>
      <c r="C1411" s="481"/>
      <c r="D1411" s="481"/>
      <c r="E1411" s="481"/>
      <c r="F1411" s="481"/>
      <c r="G1411" s="481"/>
      <c r="H1411" s="481"/>
      <c r="I1411" s="481"/>
      <c r="J1411" s="481"/>
      <c r="K1411" s="481"/>
      <c r="L1411" s="73"/>
      <c r="M1411" s="73"/>
    </row>
    <row r="1412" spans="2:13" ht="21" customHeight="1" outlineLevel="1">
      <c r="B1412" s="73"/>
      <c r="C1412" s="481"/>
      <c r="D1412" s="481"/>
      <c r="E1412" s="481"/>
      <c r="F1412" s="481"/>
      <c r="G1412" s="481"/>
      <c r="H1412" s="481"/>
      <c r="I1412" s="481"/>
      <c r="J1412" s="481"/>
      <c r="K1412" s="481"/>
      <c r="L1412" s="73"/>
      <c r="M1412" s="73"/>
    </row>
    <row r="1413" spans="2:13" ht="21" customHeight="1" outlineLevel="1">
      <c r="B1413" s="73"/>
      <c r="C1413" s="481"/>
      <c r="D1413" s="481"/>
      <c r="E1413" s="481"/>
      <c r="F1413" s="481"/>
      <c r="G1413" s="481"/>
      <c r="H1413" s="481"/>
      <c r="I1413" s="481"/>
      <c r="J1413" s="481"/>
      <c r="K1413" s="481"/>
      <c r="L1413" s="73"/>
      <c r="M1413" s="73"/>
    </row>
    <row r="1414" spans="2:13" ht="21" customHeight="1" outlineLevel="1">
      <c r="B1414" s="73"/>
      <c r="C1414" s="481"/>
      <c r="D1414" s="481"/>
      <c r="E1414" s="481"/>
      <c r="F1414" s="481"/>
      <c r="G1414" s="481"/>
      <c r="H1414" s="481"/>
      <c r="I1414" s="481"/>
      <c r="J1414" s="481"/>
      <c r="K1414" s="481"/>
      <c r="L1414" s="73"/>
      <c r="M1414" s="73"/>
    </row>
    <row r="1415" spans="2:13" ht="21" customHeight="1" outlineLevel="1">
      <c r="B1415" s="73"/>
      <c r="C1415" s="481"/>
      <c r="D1415" s="481"/>
      <c r="E1415" s="481"/>
      <c r="F1415" s="481"/>
      <c r="G1415" s="481"/>
      <c r="H1415" s="481"/>
      <c r="I1415" s="481"/>
      <c r="J1415" s="481"/>
      <c r="K1415" s="481"/>
      <c r="L1415" s="73"/>
      <c r="M1415" s="73"/>
    </row>
    <row r="1416" spans="2:13" ht="21" customHeight="1" outlineLevel="1">
      <c r="B1416" s="73"/>
      <c r="C1416" s="481"/>
      <c r="D1416" s="481"/>
      <c r="E1416" s="481"/>
      <c r="F1416" s="481"/>
      <c r="G1416" s="481"/>
      <c r="H1416" s="481"/>
      <c r="I1416" s="481"/>
      <c r="J1416" s="481"/>
      <c r="K1416" s="481"/>
      <c r="L1416" s="73"/>
      <c r="M1416" s="73"/>
    </row>
    <row r="1417" spans="2:13" ht="21" customHeight="1" outlineLevel="1">
      <c r="B1417" s="73"/>
      <c r="C1417" s="481"/>
      <c r="D1417" s="481"/>
      <c r="E1417" s="481"/>
      <c r="F1417" s="481"/>
      <c r="G1417" s="481"/>
      <c r="H1417" s="481"/>
      <c r="I1417" s="481"/>
      <c r="J1417" s="481"/>
      <c r="K1417" s="481"/>
      <c r="L1417" s="73"/>
      <c r="M1417" s="73"/>
    </row>
    <row r="1418" spans="2:13" ht="21" customHeight="1" outlineLevel="1">
      <c r="B1418" s="73"/>
      <c r="C1418" s="481"/>
      <c r="D1418" s="481"/>
      <c r="E1418" s="481"/>
      <c r="F1418" s="481"/>
      <c r="G1418" s="481"/>
      <c r="H1418" s="481"/>
      <c r="I1418" s="481"/>
      <c r="J1418" s="481"/>
      <c r="K1418" s="481"/>
      <c r="L1418" s="73"/>
      <c r="M1418" s="73"/>
    </row>
    <row r="1419" spans="2:13" ht="21" customHeight="1" outlineLevel="1">
      <c r="B1419" s="73"/>
      <c r="C1419" s="481"/>
      <c r="D1419" s="481"/>
      <c r="E1419" s="481"/>
      <c r="F1419" s="481"/>
      <c r="G1419" s="481"/>
      <c r="H1419" s="481"/>
      <c r="I1419" s="481"/>
      <c r="J1419" s="481"/>
      <c r="K1419" s="481"/>
      <c r="L1419" s="73"/>
      <c r="M1419" s="73"/>
    </row>
    <row r="1420" spans="2:13" ht="21" customHeight="1" outlineLevel="1">
      <c r="B1420" s="73"/>
      <c r="C1420" s="481"/>
      <c r="D1420" s="481"/>
      <c r="E1420" s="481"/>
      <c r="F1420" s="481"/>
      <c r="G1420" s="481"/>
      <c r="H1420" s="481"/>
      <c r="I1420" s="481"/>
      <c r="J1420" s="481"/>
      <c r="K1420" s="481"/>
      <c r="L1420" s="73"/>
      <c r="M1420" s="73"/>
    </row>
    <row r="1421" spans="2:13" ht="21" customHeight="1" outlineLevel="1">
      <c r="B1421" s="73"/>
      <c r="C1421" s="481"/>
      <c r="D1421" s="481"/>
      <c r="E1421" s="481"/>
      <c r="F1421" s="481"/>
      <c r="G1421" s="481"/>
      <c r="H1421" s="481"/>
      <c r="I1421" s="481"/>
      <c r="J1421" s="481"/>
      <c r="K1421" s="481"/>
      <c r="L1421" s="73"/>
      <c r="M1421" s="73"/>
    </row>
    <row r="1422" spans="2:13" ht="21" customHeight="1" outlineLevel="1">
      <c r="B1422" s="73"/>
      <c r="C1422" s="481"/>
      <c r="D1422" s="481"/>
      <c r="E1422" s="481"/>
      <c r="F1422" s="481"/>
      <c r="G1422" s="481"/>
      <c r="H1422" s="481"/>
      <c r="I1422" s="481"/>
      <c r="J1422" s="481"/>
      <c r="K1422" s="481"/>
      <c r="L1422" s="73"/>
      <c r="M1422" s="73"/>
    </row>
    <row r="1423" spans="2:13" ht="21" customHeight="1" outlineLevel="1">
      <c r="B1423" s="73"/>
      <c r="C1423" s="481"/>
      <c r="D1423" s="481"/>
      <c r="E1423" s="481"/>
      <c r="F1423" s="481"/>
      <c r="G1423" s="481"/>
      <c r="H1423" s="481"/>
      <c r="I1423" s="481"/>
      <c r="J1423" s="481"/>
      <c r="K1423" s="481"/>
      <c r="L1423" s="73"/>
      <c r="M1423" s="73"/>
    </row>
    <row r="1424" spans="2:13" ht="21" customHeight="1" outlineLevel="1">
      <c r="B1424" s="73"/>
      <c r="C1424" s="481"/>
      <c r="D1424" s="481"/>
      <c r="E1424" s="481"/>
      <c r="F1424" s="481"/>
      <c r="G1424" s="481"/>
      <c r="H1424" s="481"/>
      <c r="I1424" s="481"/>
      <c r="J1424" s="481"/>
      <c r="K1424" s="481"/>
      <c r="L1424" s="73"/>
      <c r="M1424" s="73"/>
    </row>
    <row r="1425" spans="2:13" ht="21" customHeight="1" outlineLevel="1">
      <c r="B1425" s="73"/>
      <c r="C1425" s="481"/>
      <c r="D1425" s="481"/>
      <c r="E1425" s="481"/>
      <c r="F1425" s="481"/>
      <c r="G1425" s="481"/>
      <c r="H1425" s="481"/>
      <c r="I1425" s="481"/>
      <c r="J1425" s="481"/>
      <c r="K1425" s="481"/>
      <c r="L1425" s="73"/>
      <c r="M1425" s="73"/>
    </row>
    <row r="1426" spans="2:13" ht="21" customHeight="1" outlineLevel="1">
      <c r="B1426" s="73"/>
      <c r="C1426" s="481"/>
      <c r="D1426" s="481"/>
      <c r="E1426" s="481"/>
      <c r="F1426" s="481"/>
      <c r="G1426" s="481"/>
      <c r="H1426" s="481"/>
      <c r="I1426" s="481"/>
      <c r="J1426" s="481"/>
      <c r="K1426" s="481"/>
      <c r="L1426" s="73"/>
      <c r="M1426" s="73"/>
    </row>
    <row r="1427" spans="2:13" ht="21" customHeight="1" outlineLevel="1">
      <c r="B1427" s="73"/>
      <c r="C1427" s="134"/>
      <c r="D1427" s="73"/>
      <c r="E1427" s="134"/>
      <c r="F1427" s="73"/>
      <c r="G1427" s="73"/>
      <c r="H1427" s="73"/>
      <c r="I1427" s="135"/>
      <c r="J1427" s="136"/>
      <c r="K1427" s="137"/>
      <c r="L1427" s="73"/>
      <c r="M1427" s="73"/>
    </row>
    <row r="1428" spans="2:13" ht="20.25" customHeight="1">
      <c r="B1428" s="73"/>
      <c r="C1428" s="134"/>
      <c r="D1428" s="73"/>
      <c r="E1428" s="134"/>
      <c r="F1428" s="73"/>
      <c r="G1428" s="73"/>
      <c r="H1428" s="73"/>
      <c r="I1428" s="135"/>
      <c r="J1428" s="136"/>
      <c r="K1428" s="137"/>
      <c r="L1428" s="73"/>
      <c r="M1428" s="73"/>
    </row>
    <row r="1429" spans="2:13" ht="24" customHeight="1">
      <c r="B1429" s="73"/>
      <c r="C1429" s="84" t="s">
        <v>628</v>
      </c>
      <c r="D1429" s="81"/>
      <c r="E1429" s="84" t="s">
        <v>629</v>
      </c>
      <c r="F1429" s="73"/>
      <c r="G1429" s="85" t="s">
        <v>497</v>
      </c>
      <c r="H1429" s="73"/>
      <c r="J1429" s="73"/>
      <c r="K1429" s="73"/>
      <c r="L1429" s="73"/>
      <c r="M1429" s="73"/>
    </row>
    <row r="1430" spans="2:13" ht="21" customHeight="1" outlineLevel="1">
      <c r="B1430" s="73"/>
      <c r="C1430" s="83"/>
      <c r="D1430" s="73"/>
      <c r="E1430" s="83"/>
      <c r="F1430" s="73"/>
      <c r="G1430" s="73"/>
      <c r="H1430" s="73"/>
      <c r="I1430" s="73"/>
      <c r="J1430" s="73"/>
      <c r="K1430" s="73"/>
      <c r="L1430" s="73"/>
      <c r="M1430" s="73"/>
    </row>
    <row r="1431" spans="2:13" ht="21.75" customHeight="1" outlineLevel="1">
      <c r="B1431" s="73"/>
      <c r="C1431" s="86" t="s">
        <v>431</v>
      </c>
      <c r="D1431" s="73"/>
      <c r="E1431" s="87"/>
      <c r="F1431" s="73"/>
      <c r="G1431" s="73"/>
      <c r="H1431" s="73"/>
      <c r="I1431" s="73"/>
      <c r="J1431" s="73"/>
      <c r="K1431" s="73"/>
      <c r="L1431" s="73"/>
      <c r="M1431" s="73"/>
    </row>
    <row r="1432" spans="2:13" ht="21" customHeight="1" outlineLevel="1">
      <c r="B1432" s="73"/>
      <c r="C1432" s="88"/>
      <c r="D1432" s="73"/>
      <c r="E1432" s="87"/>
      <c r="F1432" s="73"/>
      <c r="G1432" s="73"/>
      <c r="H1432" s="73"/>
      <c r="I1432" s="73"/>
      <c r="J1432" s="73"/>
      <c r="K1432" s="73"/>
      <c r="L1432" s="73"/>
      <c r="M1432" s="73"/>
    </row>
    <row r="1433" spans="2:13" ht="21" customHeight="1" outlineLevel="1">
      <c r="B1433" s="73"/>
      <c r="C1433" s="89"/>
      <c r="D1433" s="73"/>
      <c r="E1433" s="89"/>
      <c r="F1433" s="73"/>
      <c r="G1433" s="73"/>
      <c r="H1433" s="73"/>
      <c r="I1433" s="73"/>
      <c r="J1433" s="73"/>
      <c r="K1433" s="73"/>
      <c r="L1433" s="73"/>
      <c r="M1433" s="73"/>
    </row>
    <row r="1434" spans="2:13" outlineLevel="1">
      <c r="B1434" s="73"/>
      <c r="C1434" s="90" t="s">
        <v>36</v>
      </c>
      <c r="D1434" s="89"/>
      <c r="E1434" s="90" t="s">
        <v>432</v>
      </c>
      <c r="F1434" s="89"/>
      <c r="G1434" s="91" t="s">
        <v>433</v>
      </c>
      <c r="H1434" s="73"/>
      <c r="I1434" s="90" t="s">
        <v>434</v>
      </c>
      <c r="J1434" s="73"/>
      <c r="K1434" s="73"/>
      <c r="L1434" s="89"/>
      <c r="M1434" s="73"/>
    </row>
    <row r="1435" spans="2:13" ht="36.75" customHeight="1" outlineLevel="1">
      <c r="B1435" s="73"/>
      <c r="C1435" s="92" t="s">
        <v>607</v>
      </c>
      <c r="D1435" s="73"/>
      <c r="E1435" s="93" t="s">
        <v>624</v>
      </c>
      <c r="F1435" s="73"/>
      <c r="G1435" s="94"/>
      <c r="H1435" s="73"/>
      <c r="I1435" s="92" t="s">
        <v>542</v>
      </c>
      <c r="J1435" s="73"/>
      <c r="K1435" s="73"/>
      <c r="L1435" s="73"/>
      <c r="M1435" s="73"/>
    </row>
    <row r="1436" spans="2:13" ht="21" customHeight="1" outlineLevel="1">
      <c r="B1436" s="73"/>
      <c r="C1436" s="89"/>
      <c r="D1436" s="73"/>
      <c r="E1436" s="73"/>
      <c r="F1436" s="73"/>
      <c r="G1436" s="73"/>
      <c r="H1436" s="73"/>
      <c r="I1436" s="73"/>
      <c r="J1436" s="73"/>
      <c r="K1436" s="73"/>
      <c r="L1436" s="73"/>
      <c r="M1436" s="73"/>
    </row>
    <row r="1437" spans="2:13" ht="36" outlineLevel="1">
      <c r="B1437" s="73"/>
      <c r="C1437" s="95" t="s">
        <v>439</v>
      </c>
      <c r="D1437" s="89"/>
      <c r="E1437" s="95" t="s">
        <v>440</v>
      </c>
      <c r="F1437" s="89"/>
      <c r="G1437" s="95" t="s">
        <v>441</v>
      </c>
      <c r="H1437" s="73"/>
      <c r="I1437" s="95" t="s">
        <v>442</v>
      </c>
      <c r="J1437" s="89"/>
      <c r="K1437" s="73"/>
      <c r="L1437" s="73"/>
      <c r="M1437" s="73"/>
    </row>
    <row r="1438" spans="2:13" ht="36.75" customHeight="1" outlineLevel="1">
      <c r="B1438" s="73"/>
      <c r="C1438" s="94"/>
      <c r="D1438" s="89"/>
      <c r="E1438" s="94"/>
      <c r="F1438" s="89"/>
      <c r="G1438" s="94"/>
      <c r="H1438" s="73"/>
      <c r="I1438" s="150"/>
      <c r="J1438" s="89"/>
      <c r="K1438" s="73"/>
      <c r="L1438" s="73"/>
      <c r="M1438" s="73"/>
    </row>
    <row r="1439" spans="2:13" ht="21" customHeight="1" outlineLevel="1">
      <c r="B1439" s="73"/>
      <c r="C1439" s="89"/>
      <c r="D1439" s="89"/>
      <c r="E1439" s="89"/>
      <c r="F1439" s="89"/>
      <c r="G1439" s="73"/>
      <c r="H1439" s="73"/>
      <c r="I1439" s="73"/>
      <c r="J1439" s="89"/>
      <c r="K1439" s="73"/>
      <c r="L1439" s="73"/>
      <c r="M1439" s="73"/>
    </row>
    <row r="1440" spans="2:13" ht="21.75" customHeight="1" outlineLevel="1">
      <c r="B1440" s="73"/>
      <c r="C1440" s="86" t="s">
        <v>445</v>
      </c>
      <c r="D1440" s="73"/>
      <c r="E1440" s="98"/>
      <c r="F1440" s="99"/>
      <c r="G1440" s="99"/>
      <c r="H1440" s="99"/>
      <c r="I1440" s="99"/>
      <c r="J1440" s="99"/>
      <c r="K1440" s="99"/>
      <c r="L1440" s="73"/>
      <c r="M1440" s="73"/>
    </row>
    <row r="1441" spans="2:13" ht="21" customHeight="1" outlineLevel="1">
      <c r="B1441" s="73"/>
      <c r="C1441" s="73"/>
      <c r="D1441" s="73"/>
      <c r="E1441" s="100"/>
      <c r="F1441" s="101"/>
      <c r="G1441" s="100"/>
      <c r="H1441" s="101"/>
      <c r="I1441" s="100"/>
      <c r="J1441" s="102"/>
      <c r="K1441" s="100"/>
      <c r="L1441" s="73"/>
      <c r="M1441" s="73"/>
    </row>
    <row r="1442" spans="2:13" ht="21" customHeight="1" outlineLevel="1">
      <c r="B1442" s="73"/>
      <c r="C1442" s="73"/>
      <c r="D1442" s="73"/>
      <c r="E1442" s="100">
        <v>2024</v>
      </c>
      <c r="F1442" s="101"/>
      <c r="G1442" s="100">
        <v>2025</v>
      </c>
      <c r="H1442" s="101"/>
      <c r="I1442" s="100">
        <v>2026</v>
      </c>
      <c r="J1442" s="102"/>
      <c r="K1442" s="100" t="s">
        <v>446</v>
      </c>
      <c r="L1442" s="73"/>
      <c r="M1442" s="73"/>
    </row>
    <row r="1443" spans="2:13" outlineLevel="1">
      <c r="B1443" s="73"/>
      <c r="C1443" s="95" t="s">
        <v>447</v>
      </c>
      <c r="D1443" s="103"/>
      <c r="E1443" s="104">
        <f>E1444+E1445</f>
        <v>0</v>
      </c>
      <c r="F1443" s="103"/>
      <c r="G1443" s="104">
        <f>G1444+G1445</f>
        <v>0</v>
      </c>
      <c r="H1443" s="73"/>
      <c r="I1443" s="104">
        <f>I1444+I1445</f>
        <v>0</v>
      </c>
      <c r="J1443" s="103"/>
      <c r="K1443" s="104">
        <f>K1444+K1445</f>
        <v>0</v>
      </c>
      <c r="L1443" s="103"/>
      <c r="M1443" s="73"/>
    </row>
    <row r="1444" spans="2:13" ht="21" customHeight="1" outlineLevel="1">
      <c r="B1444" s="73"/>
      <c r="C1444" s="90" t="s">
        <v>448</v>
      </c>
      <c r="D1444" s="103"/>
      <c r="E1444" s="105">
        <v>0</v>
      </c>
      <c r="F1444" s="106"/>
      <c r="G1444" s="105">
        <v>0</v>
      </c>
      <c r="H1444" s="73"/>
      <c r="I1444" s="105">
        <v>0</v>
      </c>
      <c r="J1444" s="103"/>
      <c r="K1444" s="107">
        <f>E1444+G1444+I1444</f>
        <v>0</v>
      </c>
      <c r="L1444" s="103"/>
      <c r="M1444" s="73"/>
    </row>
    <row r="1445" spans="2:13" ht="21.75" customHeight="1" outlineLevel="1">
      <c r="B1445" s="73"/>
      <c r="C1445" s="90" t="s">
        <v>449</v>
      </c>
      <c r="D1445" s="103"/>
      <c r="E1445" s="105">
        <v>0</v>
      </c>
      <c r="F1445" s="106"/>
      <c r="G1445" s="105">
        <v>0</v>
      </c>
      <c r="H1445" s="73"/>
      <c r="I1445" s="105">
        <v>0</v>
      </c>
      <c r="J1445" s="103"/>
      <c r="K1445" s="107">
        <f>E1445+G1445+I1445</f>
        <v>0</v>
      </c>
      <c r="L1445" s="103"/>
      <c r="M1445" s="73"/>
    </row>
    <row r="1446" spans="2:13" outlineLevel="1">
      <c r="B1446" s="73"/>
      <c r="C1446" s="95" t="s">
        <v>450</v>
      </c>
      <c r="D1446" s="103"/>
      <c r="E1446" s="104">
        <f>E1447+E1448</f>
        <v>0</v>
      </c>
      <c r="F1446" s="103"/>
      <c r="G1446" s="104">
        <f>G1447+G1448</f>
        <v>0</v>
      </c>
      <c r="H1446" s="73"/>
      <c r="I1446" s="104">
        <f>I1447+I1448</f>
        <v>0</v>
      </c>
      <c r="J1446" s="103"/>
      <c r="K1446" s="104">
        <f>K1447+K1448</f>
        <v>0</v>
      </c>
      <c r="L1446" s="103"/>
      <c r="M1446" s="73"/>
    </row>
    <row r="1447" spans="2:13" ht="21" customHeight="1" outlineLevel="1">
      <c r="B1447" s="73"/>
      <c r="C1447" s="90" t="s">
        <v>451</v>
      </c>
      <c r="D1447" s="103"/>
      <c r="E1447" s="105">
        <v>0</v>
      </c>
      <c r="F1447" s="106"/>
      <c r="G1447" s="105">
        <v>0</v>
      </c>
      <c r="H1447" s="73"/>
      <c r="I1447" s="105">
        <v>0</v>
      </c>
      <c r="J1447" s="103"/>
      <c r="K1447" s="107">
        <f>E1447+G1447+I1447</f>
        <v>0</v>
      </c>
      <c r="L1447" s="103"/>
      <c r="M1447" s="73"/>
    </row>
    <row r="1448" spans="2:13" ht="21" customHeight="1" outlineLevel="1">
      <c r="B1448" s="73"/>
      <c r="C1448" s="90" t="s">
        <v>452</v>
      </c>
      <c r="D1448" s="103"/>
      <c r="E1448" s="105">
        <v>0</v>
      </c>
      <c r="F1448" s="106"/>
      <c r="G1448" s="105">
        <v>0</v>
      </c>
      <c r="H1448" s="73"/>
      <c r="I1448" s="105">
        <v>0</v>
      </c>
      <c r="J1448" s="103"/>
      <c r="K1448" s="107">
        <f>E1448+G1448+I1448</f>
        <v>0</v>
      </c>
      <c r="L1448" s="103"/>
      <c r="M1448" s="73"/>
    </row>
    <row r="1449" spans="2:13" ht="21" customHeight="1" outlineLevel="1">
      <c r="B1449" s="73"/>
      <c r="C1449" s="95" t="s">
        <v>453</v>
      </c>
      <c r="D1449" s="103"/>
      <c r="E1449" s="104">
        <f>E1450+E1451</f>
        <v>0</v>
      </c>
      <c r="F1449" s="103"/>
      <c r="G1449" s="104">
        <f>G1450+G1451</f>
        <v>0</v>
      </c>
      <c r="H1449" s="73"/>
      <c r="I1449" s="104">
        <f>I1450+I1451</f>
        <v>0</v>
      </c>
      <c r="J1449" s="103"/>
      <c r="K1449" s="104">
        <f>K1450+K1451</f>
        <v>0</v>
      </c>
      <c r="L1449" s="103"/>
      <c r="M1449" s="73"/>
    </row>
    <row r="1450" spans="2:13" ht="21" customHeight="1" outlineLevel="1">
      <c r="B1450" s="73"/>
      <c r="C1450" s="90" t="s">
        <v>454</v>
      </c>
      <c r="D1450" s="103"/>
      <c r="E1450" s="105">
        <v>0</v>
      </c>
      <c r="F1450" s="106"/>
      <c r="G1450" s="105">
        <v>0</v>
      </c>
      <c r="H1450" s="73"/>
      <c r="I1450" s="105">
        <v>0</v>
      </c>
      <c r="J1450" s="103"/>
      <c r="K1450" s="107">
        <f>E1450+G1450+I1450</f>
        <v>0</v>
      </c>
      <c r="L1450" s="103"/>
      <c r="M1450" s="73"/>
    </row>
    <row r="1451" spans="2:13" ht="21" customHeight="1" outlineLevel="1">
      <c r="B1451" s="73"/>
      <c r="C1451" s="90" t="s">
        <v>455</v>
      </c>
      <c r="D1451" s="103"/>
      <c r="E1451" s="105">
        <v>0</v>
      </c>
      <c r="F1451" s="106"/>
      <c r="G1451" s="105">
        <v>0</v>
      </c>
      <c r="H1451" s="73"/>
      <c r="I1451" s="105">
        <v>0</v>
      </c>
      <c r="J1451" s="103"/>
      <c r="K1451" s="107">
        <f>E1451+G1451+I1451</f>
        <v>0</v>
      </c>
      <c r="L1451" s="103"/>
      <c r="M1451" s="73"/>
    </row>
    <row r="1452" spans="2:13" ht="21" customHeight="1" outlineLevel="1">
      <c r="B1452" s="73"/>
      <c r="C1452" s="95" t="s">
        <v>456</v>
      </c>
      <c r="D1452" s="103"/>
      <c r="E1452" s="104">
        <f>E1453+E1454</f>
        <v>0</v>
      </c>
      <c r="F1452" s="103"/>
      <c r="G1452" s="104">
        <f>G1453+G1454</f>
        <v>0</v>
      </c>
      <c r="H1452" s="73"/>
      <c r="I1452" s="104">
        <f>I1453+I1454</f>
        <v>0</v>
      </c>
      <c r="J1452" s="103"/>
      <c r="K1452" s="104">
        <f>K1453+K1454</f>
        <v>0</v>
      </c>
      <c r="L1452" s="103"/>
      <c r="M1452" s="73"/>
    </row>
    <row r="1453" spans="2:13" ht="21" customHeight="1" outlineLevel="1">
      <c r="B1453" s="73"/>
      <c r="C1453" s="90" t="s">
        <v>457</v>
      </c>
      <c r="D1453" s="103"/>
      <c r="E1453" s="105">
        <v>0</v>
      </c>
      <c r="F1453" s="106"/>
      <c r="G1453" s="105">
        <v>0</v>
      </c>
      <c r="H1453" s="73"/>
      <c r="I1453" s="105">
        <v>0</v>
      </c>
      <c r="J1453" s="103"/>
      <c r="K1453" s="107">
        <f>E1453+G1453+I1453</f>
        <v>0</v>
      </c>
      <c r="L1453" s="103"/>
      <c r="M1453" s="73"/>
    </row>
    <row r="1454" spans="2:13" ht="21" customHeight="1" outlineLevel="1">
      <c r="B1454" s="73"/>
      <c r="C1454" s="90" t="s">
        <v>458</v>
      </c>
      <c r="D1454" s="103"/>
      <c r="E1454" s="105">
        <v>0</v>
      </c>
      <c r="F1454" s="106"/>
      <c r="G1454" s="105">
        <v>0</v>
      </c>
      <c r="H1454" s="73"/>
      <c r="I1454" s="105">
        <v>0</v>
      </c>
      <c r="J1454" s="103"/>
      <c r="K1454" s="107">
        <f>E1454+G1454+I1454</f>
        <v>0</v>
      </c>
      <c r="L1454" s="103"/>
      <c r="M1454" s="73"/>
    </row>
    <row r="1455" spans="2:13" ht="21" customHeight="1" outlineLevel="1">
      <c r="B1455" s="73"/>
      <c r="C1455" s="90" t="s">
        <v>459</v>
      </c>
      <c r="D1455" s="103"/>
      <c r="E1455" s="108">
        <f>E1443+E1446+E1449+E1452</f>
        <v>0</v>
      </c>
      <c r="F1455" s="103"/>
      <c r="G1455" s="108">
        <f>G1443+G1446+G1449+G1452</f>
        <v>0</v>
      </c>
      <c r="H1455" s="73"/>
      <c r="I1455" s="108">
        <f>I1443+I1446+I1449+I1452</f>
        <v>0</v>
      </c>
      <c r="J1455" s="103"/>
      <c r="K1455" s="108">
        <f>E1455+G1455+I1455</f>
        <v>0</v>
      </c>
      <c r="L1455" s="103"/>
      <c r="M1455" s="73"/>
    </row>
    <row r="1456" spans="2:13" ht="21" customHeight="1" outlineLevel="1">
      <c r="B1456" s="73"/>
      <c r="C1456" s="109"/>
      <c r="D1456" s="103"/>
      <c r="E1456" s="109"/>
      <c r="F1456" s="109"/>
      <c r="G1456" s="109"/>
      <c r="H1456" s="109"/>
      <c r="I1456" s="109"/>
      <c r="J1456" s="109"/>
      <c r="K1456" s="109"/>
      <c r="L1456" s="103"/>
      <c r="M1456" s="73"/>
    </row>
    <row r="1457" spans="2:13" ht="21" customHeight="1" outlineLevel="1">
      <c r="B1457" s="73"/>
      <c r="C1457" s="103"/>
      <c r="D1457" s="89"/>
      <c r="E1457" s="103"/>
      <c r="F1457" s="89"/>
      <c r="G1457" s="73"/>
      <c r="H1457" s="73"/>
      <c r="I1457" s="73"/>
      <c r="J1457" s="89"/>
      <c r="K1457" s="73"/>
      <c r="L1457" s="89"/>
      <c r="M1457" s="73"/>
    </row>
    <row r="1458" spans="2:13" ht="21" customHeight="1" outlineLevel="1">
      <c r="B1458" s="73"/>
      <c r="C1458" s="86" t="s">
        <v>460</v>
      </c>
      <c r="D1458" s="73"/>
      <c r="E1458" s="99"/>
      <c r="F1458" s="99"/>
      <c r="G1458" s="99"/>
      <c r="H1458" s="99"/>
      <c r="I1458" s="99"/>
      <c r="J1458" s="99"/>
      <c r="K1458" s="99"/>
      <c r="L1458" s="89"/>
      <c r="M1458" s="73"/>
    </row>
    <row r="1459" spans="2:13" ht="21" customHeight="1" outlineLevel="1">
      <c r="B1459" s="73"/>
      <c r="C1459" s="73"/>
      <c r="D1459" s="73"/>
      <c r="E1459" s="100"/>
      <c r="F1459" s="101"/>
      <c r="G1459" s="100"/>
      <c r="H1459" s="101"/>
      <c r="I1459" s="100"/>
      <c r="J1459" s="102"/>
      <c r="K1459" s="100"/>
      <c r="L1459" s="89"/>
      <c r="M1459" s="73"/>
    </row>
    <row r="1460" spans="2:13" ht="21" customHeight="1" outlineLevel="1">
      <c r="B1460" s="73"/>
      <c r="C1460" s="73"/>
      <c r="D1460" s="73"/>
      <c r="E1460" s="100">
        <v>2024</v>
      </c>
      <c r="F1460" s="101"/>
      <c r="G1460" s="100">
        <v>2025</v>
      </c>
      <c r="H1460" s="101"/>
      <c r="I1460" s="100">
        <v>2026</v>
      </c>
      <c r="J1460" s="102"/>
      <c r="K1460" s="100" t="s">
        <v>407</v>
      </c>
      <c r="L1460" s="89"/>
      <c r="M1460" s="73"/>
    </row>
    <row r="1461" spans="2:13" ht="21" customHeight="1" outlineLevel="1">
      <c r="B1461" s="73"/>
      <c r="C1461" s="95" t="s">
        <v>461</v>
      </c>
      <c r="D1461" s="103"/>
      <c r="E1461" s="110">
        <v>0</v>
      </c>
      <c r="F1461" s="111"/>
      <c r="G1461" s="110">
        <v>0</v>
      </c>
      <c r="H1461" s="112"/>
      <c r="I1461" s="110">
        <v>0</v>
      </c>
      <c r="J1461" s="111"/>
      <c r="K1461" s="113">
        <f t="shared" ref="K1461:K1479" si="22">E1461+G1461+I1461</f>
        <v>0</v>
      </c>
      <c r="L1461" s="89"/>
      <c r="M1461" s="73"/>
    </row>
    <row r="1462" spans="2:13" ht="21" customHeight="1" outlineLevel="1">
      <c r="B1462" s="73"/>
      <c r="C1462" s="90" t="s">
        <v>462</v>
      </c>
      <c r="D1462" s="103"/>
      <c r="E1462" s="110">
        <v>0</v>
      </c>
      <c r="F1462" s="114"/>
      <c r="G1462" s="110">
        <v>0</v>
      </c>
      <c r="H1462" s="112"/>
      <c r="I1462" s="110">
        <v>0</v>
      </c>
      <c r="J1462" s="111"/>
      <c r="K1462" s="113">
        <f t="shared" si="22"/>
        <v>0</v>
      </c>
      <c r="L1462" s="89"/>
      <c r="M1462" s="73"/>
    </row>
    <row r="1463" spans="2:13" ht="21" customHeight="1" outlineLevel="1">
      <c r="B1463" s="73"/>
      <c r="C1463" s="90" t="s">
        <v>463</v>
      </c>
      <c r="D1463" s="103"/>
      <c r="E1463" s="110">
        <v>0</v>
      </c>
      <c r="F1463" s="111"/>
      <c r="G1463" s="110">
        <v>0</v>
      </c>
      <c r="H1463" s="112"/>
      <c r="I1463" s="110">
        <v>0</v>
      </c>
      <c r="J1463" s="111"/>
      <c r="K1463" s="113">
        <f t="shared" si="22"/>
        <v>0</v>
      </c>
      <c r="L1463" s="89"/>
      <c r="M1463" s="73"/>
    </row>
    <row r="1464" spans="2:13" ht="21.75" customHeight="1" outlineLevel="1">
      <c r="B1464" s="73"/>
      <c r="C1464" s="90" t="s">
        <v>464</v>
      </c>
      <c r="D1464" s="103"/>
      <c r="E1464" s="110">
        <v>0</v>
      </c>
      <c r="F1464" s="114"/>
      <c r="G1464" s="110">
        <v>0</v>
      </c>
      <c r="H1464" s="112"/>
      <c r="I1464" s="110">
        <v>0</v>
      </c>
      <c r="J1464" s="111"/>
      <c r="K1464" s="113">
        <f t="shared" si="22"/>
        <v>0</v>
      </c>
      <c r="L1464" s="73"/>
      <c r="M1464" s="73"/>
    </row>
    <row r="1465" spans="2:13" ht="21.75" customHeight="1" outlineLevel="1">
      <c r="B1465" s="73"/>
      <c r="C1465" s="90" t="s">
        <v>465</v>
      </c>
      <c r="D1465" s="103"/>
      <c r="E1465" s="110">
        <v>0</v>
      </c>
      <c r="F1465" s="114"/>
      <c r="G1465" s="110">
        <v>0</v>
      </c>
      <c r="H1465" s="112"/>
      <c r="I1465" s="110">
        <v>0</v>
      </c>
      <c r="J1465" s="111"/>
      <c r="K1465" s="113">
        <f t="shared" si="22"/>
        <v>0</v>
      </c>
      <c r="L1465" s="73"/>
      <c r="M1465" s="73"/>
    </row>
    <row r="1466" spans="2:13" ht="21" customHeight="1" outlineLevel="1">
      <c r="B1466" s="73"/>
      <c r="C1466" s="90" t="s">
        <v>466</v>
      </c>
      <c r="D1466" s="103"/>
      <c r="E1466" s="110">
        <v>0</v>
      </c>
      <c r="F1466" s="111"/>
      <c r="G1466" s="110">
        <v>0</v>
      </c>
      <c r="H1466" s="112"/>
      <c r="I1466" s="110">
        <v>0</v>
      </c>
      <c r="J1466" s="111"/>
      <c r="K1466" s="113">
        <f t="shared" si="22"/>
        <v>0</v>
      </c>
      <c r="L1466" s="73"/>
      <c r="M1466" s="73"/>
    </row>
    <row r="1467" spans="2:13" ht="21.75" customHeight="1" outlineLevel="1">
      <c r="B1467" s="73"/>
      <c r="C1467" s="90" t="s">
        <v>467</v>
      </c>
      <c r="D1467" s="103"/>
      <c r="E1467" s="110">
        <v>0</v>
      </c>
      <c r="F1467" s="114"/>
      <c r="G1467" s="110">
        <v>0</v>
      </c>
      <c r="H1467" s="112"/>
      <c r="I1467" s="110">
        <v>0</v>
      </c>
      <c r="J1467" s="111"/>
      <c r="K1467" s="113">
        <f t="shared" si="22"/>
        <v>0</v>
      </c>
      <c r="L1467" s="73"/>
      <c r="M1467" s="73"/>
    </row>
    <row r="1468" spans="2:13" ht="21.75" customHeight="1" outlineLevel="1">
      <c r="B1468" s="73"/>
      <c r="C1468" s="90" t="s">
        <v>468</v>
      </c>
      <c r="D1468" s="103"/>
      <c r="E1468" s="110">
        <v>0</v>
      </c>
      <c r="F1468" s="114"/>
      <c r="G1468" s="110">
        <v>0</v>
      </c>
      <c r="H1468" s="112"/>
      <c r="I1468" s="110">
        <v>0</v>
      </c>
      <c r="J1468" s="111"/>
      <c r="K1468" s="113">
        <f t="shared" si="22"/>
        <v>0</v>
      </c>
      <c r="L1468" s="73"/>
      <c r="M1468" s="73"/>
    </row>
    <row r="1469" spans="2:13" ht="21.75" customHeight="1" outlineLevel="1">
      <c r="B1469" s="73"/>
      <c r="C1469" s="90" t="s">
        <v>469</v>
      </c>
      <c r="D1469" s="103"/>
      <c r="E1469" s="110">
        <v>0</v>
      </c>
      <c r="F1469" s="114"/>
      <c r="G1469" s="110">
        <v>0</v>
      </c>
      <c r="H1469" s="112"/>
      <c r="I1469" s="110">
        <v>0</v>
      </c>
      <c r="J1469" s="111"/>
      <c r="K1469" s="113">
        <f t="shared" si="22"/>
        <v>0</v>
      </c>
      <c r="L1469" s="73"/>
      <c r="M1469" s="73"/>
    </row>
    <row r="1470" spans="2:13" ht="21" customHeight="1" outlineLevel="1">
      <c r="B1470" s="73"/>
      <c r="C1470" s="115" t="s">
        <v>470</v>
      </c>
      <c r="D1470" s="103"/>
      <c r="E1470" s="110">
        <v>0</v>
      </c>
      <c r="F1470" s="114"/>
      <c r="G1470" s="110">
        <v>0</v>
      </c>
      <c r="H1470" s="112"/>
      <c r="I1470" s="110">
        <v>0</v>
      </c>
      <c r="J1470" s="111"/>
      <c r="K1470" s="113">
        <f t="shared" si="22"/>
        <v>0</v>
      </c>
      <c r="L1470" s="116"/>
      <c r="M1470" s="73"/>
    </row>
    <row r="1471" spans="2:13" ht="21" customHeight="1" outlineLevel="1">
      <c r="B1471" s="73"/>
      <c r="C1471" s="115" t="s">
        <v>471</v>
      </c>
      <c r="D1471" s="103"/>
      <c r="E1471" s="110">
        <v>0</v>
      </c>
      <c r="F1471" s="114"/>
      <c r="G1471" s="110">
        <v>0</v>
      </c>
      <c r="H1471" s="112"/>
      <c r="I1471" s="110">
        <v>0</v>
      </c>
      <c r="J1471" s="111"/>
      <c r="K1471" s="113">
        <f t="shared" si="22"/>
        <v>0</v>
      </c>
      <c r="L1471" s="116"/>
      <c r="M1471" s="73"/>
    </row>
    <row r="1472" spans="2:13" ht="21" customHeight="1" outlineLevel="1">
      <c r="B1472" s="73"/>
      <c r="C1472" s="115" t="s">
        <v>472</v>
      </c>
      <c r="D1472" s="103"/>
      <c r="E1472" s="110">
        <v>0</v>
      </c>
      <c r="F1472" s="114"/>
      <c r="G1472" s="110">
        <v>0</v>
      </c>
      <c r="H1472" s="112"/>
      <c r="I1472" s="110">
        <v>0</v>
      </c>
      <c r="J1472" s="111"/>
      <c r="K1472" s="113">
        <f t="shared" si="22"/>
        <v>0</v>
      </c>
      <c r="L1472" s="116"/>
      <c r="M1472" s="73"/>
    </row>
    <row r="1473" spans="2:13" ht="21" customHeight="1" outlineLevel="1">
      <c r="B1473" s="73"/>
      <c r="C1473" s="115" t="s">
        <v>473</v>
      </c>
      <c r="D1473" s="103"/>
      <c r="E1473" s="110">
        <v>0</v>
      </c>
      <c r="F1473" s="114"/>
      <c r="G1473" s="110">
        <v>0</v>
      </c>
      <c r="H1473" s="112"/>
      <c r="I1473" s="110">
        <v>0</v>
      </c>
      <c r="J1473" s="111"/>
      <c r="K1473" s="113">
        <f t="shared" si="22"/>
        <v>0</v>
      </c>
      <c r="L1473" s="116"/>
      <c r="M1473" s="73"/>
    </row>
    <row r="1474" spans="2:13" ht="21" customHeight="1" outlineLevel="1">
      <c r="B1474" s="73"/>
      <c r="C1474" s="115" t="s">
        <v>474</v>
      </c>
      <c r="D1474" s="103"/>
      <c r="E1474" s="110">
        <v>0</v>
      </c>
      <c r="F1474" s="114"/>
      <c r="G1474" s="110">
        <v>0</v>
      </c>
      <c r="H1474" s="112"/>
      <c r="I1474" s="110">
        <v>0</v>
      </c>
      <c r="J1474" s="111"/>
      <c r="K1474" s="113">
        <f t="shared" si="22"/>
        <v>0</v>
      </c>
      <c r="L1474" s="116"/>
      <c r="M1474" s="73"/>
    </row>
    <row r="1475" spans="2:13" ht="21" customHeight="1" outlineLevel="1">
      <c r="B1475" s="73"/>
      <c r="C1475" s="115" t="s">
        <v>475</v>
      </c>
      <c r="D1475" s="103"/>
      <c r="E1475" s="110">
        <v>0</v>
      </c>
      <c r="F1475" s="114"/>
      <c r="G1475" s="110">
        <v>0</v>
      </c>
      <c r="H1475" s="112"/>
      <c r="I1475" s="110">
        <v>0</v>
      </c>
      <c r="J1475" s="111"/>
      <c r="K1475" s="113">
        <f t="shared" si="22"/>
        <v>0</v>
      </c>
      <c r="L1475" s="116"/>
      <c r="M1475" s="73"/>
    </row>
    <row r="1476" spans="2:13" ht="21" customHeight="1" outlineLevel="1">
      <c r="B1476" s="73"/>
      <c r="C1476" s="115" t="s">
        <v>476</v>
      </c>
      <c r="D1476" s="103"/>
      <c r="E1476" s="110">
        <v>0</v>
      </c>
      <c r="F1476" s="114"/>
      <c r="G1476" s="110">
        <v>0</v>
      </c>
      <c r="H1476" s="112"/>
      <c r="I1476" s="110">
        <v>0</v>
      </c>
      <c r="J1476" s="111"/>
      <c r="K1476" s="113">
        <f t="shared" si="22"/>
        <v>0</v>
      </c>
      <c r="L1476" s="116"/>
      <c r="M1476" s="73"/>
    </row>
    <row r="1477" spans="2:13" ht="21" customHeight="1" outlineLevel="1">
      <c r="B1477" s="73"/>
      <c r="C1477" s="115" t="s">
        <v>477</v>
      </c>
      <c r="D1477" s="103"/>
      <c r="E1477" s="110">
        <v>0</v>
      </c>
      <c r="F1477" s="114"/>
      <c r="G1477" s="110">
        <v>0</v>
      </c>
      <c r="H1477" s="112"/>
      <c r="I1477" s="110">
        <v>0</v>
      </c>
      <c r="J1477" s="111"/>
      <c r="K1477" s="113">
        <f t="shared" si="22"/>
        <v>0</v>
      </c>
      <c r="L1477" s="116"/>
      <c r="M1477" s="73"/>
    </row>
    <row r="1478" spans="2:13" ht="21" customHeight="1" outlineLevel="1">
      <c r="B1478" s="73"/>
      <c r="C1478" s="115" t="s">
        <v>478</v>
      </c>
      <c r="D1478" s="103"/>
      <c r="E1478" s="110">
        <v>0</v>
      </c>
      <c r="F1478" s="114"/>
      <c r="G1478" s="110">
        <v>0</v>
      </c>
      <c r="H1478" s="112"/>
      <c r="I1478" s="110">
        <v>0</v>
      </c>
      <c r="J1478" s="111"/>
      <c r="K1478" s="113">
        <f t="shared" si="22"/>
        <v>0</v>
      </c>
      <c r="L1478" s="116"/>
      <c r="M1478" s="73"/>
    </row>
    <row r="1479" spans="2:13" ht="21" customHeight="1" outlineLevel="1">
      <c r="B1479" s="73"/>
      <c r="C1479" s="115" t="s">
        <v>479</v>
      </c>
      <c r="D1479" s="103"/>
      <c r="E1479" s="110">
        <v>0</v>
      </c>
      <c r="F1479" s="114"/>
      <c r="G1479" s="110">
        <v>0</v>
      </c>
      <c r="H1479" s="112"/>
      <c r="I1479" s="110">
        <v>0</v>
      </c>
      <c r="J1479" s="111"/>
      <c r="K1479" s="113">
        <f t="shared" si="22"/>
        <v>0</v>
      </c>
      <c r="L1479" s="116"/>
      <c r="M1479" s="73"/>
    </row>
    <row r="1480" spans="2:13" ht="21.75" customHeight="1" outlineLevel="1">
      <c r="B1480" s="73"/>
      <c r="C1480" s="90" t="s">
        <v>480</v>
      </c>
      <c r="D1480" s="103"/>
      <c r="E1480" s="117">
        <f>SUM(E1461:E1479)</f>
        <v>0</v>
      </c>
      <c r="F1480" s="111"/>
      <c r="G1480" s="117">
        <f>SUM(G1461:G1479)</f>
        <v>0</v>
      </c>
      <c r="H1480" s="112"/>
      <c r="I1480" s="117">
        <f>SUM(I1461:I1479)</f>
        <v>0</v>
      </c>
      <c r="J1480" s="111"/>
      <c r="K1480" s="117">
        <f>SUM(K1461:K1479)</f>
        <v>0</v>
      </c>
      <c r="L1480" s="89"/>
      <c r="M1480" s="73"/>
    </row>
    <row r="1481" spans="2:13" ht="21" customHeight="1" outlineLevel="1">
      <c r="B1481" s="73"/>
      <c r="C1481" s="109"/>
      <c r="D1481" s="103"/>
      <c r="E1481" s="73"/>
      <c r="F1481" s="73"/>
      <c r="G1481" s="73"/>
      <c r="H1481" s="73"/>
      <c r="I1481" s="73"/>
      <c r="J1481" s="73"/>
      <c r="K1481" s="73"/>
      <c r="L1481" s="89"/>
      <c r="M1481" s="73"/>
    </row>
    <row r="1482" spans="2:13" ht="21" customHeight="1" outlineLevel="1">
      <c r="B1482" s="73"/>
      <c r="C1482" s="73"/>
      <c r="D1482" s="73"/>
      <c r="E1482" s="100">
        <v>2024</v>
      </c>
      <c r="F1482" s="101"/>
      <c r="G1482" s="100">
        <v>2025</v>
      </c>
      <c r="H1482" s="101"/>
      <c r="I1482" s="100">
        <v>2026</v>
      </c>
      <c r="J1482" s="102"/>
      <c r="K1482" s="100" t="s">
        <v>407</v>
      </c>
      <c r="L1482" s="89"/>
      <c r="M1482" s="73"/>
    </row>
    <row r="1483" spans="2:13" ht="21" customHeight="1" outlineLevel="1">
      <c r="B1483" s="73"/>
      <c r="C1483" s="95" t="s">
        <v>481</v>
      </c>
      <c r="D1483" s="103"/>
      <c r="E1483" s="110">
        <v>0</v>
      </c>
      <c r="F1483" s="111"/>
      <c r="G1483" s="110">
        <v>0</v>
      </c>
      <c r="H1483" s="112"/>
      <c r="I1483" s="110">
        <v>0</v>
      </c>
      <c r="J1483" s="111"/>
      <c r="K1483" s="113">
        <f t="shared" ref="K1483:K1491" si="23">E1483+G1483+I1483</f>
        <v>0</v>
      </c>
      <c r="L1483" s="89"/>
      <c r="M1483" s="73"/>
    </row>
    <row r="1484" spans="2:13" ht="21" customHeight="1" outlineLevel="1">
      <c r="B1484" s="73"/>
      <c r="C1484" s="90" t="s">
        <v>482</v>
      </c>
      <c r="D1484" s="103"/>
      <c r="E1484" s="110">
        <v>0</v>
      </c>
      <c r="F1484" s="114"/>
      <c r="G1484" s="110">
        <v>0</v>
      </c>
      <c r="H1484" s="112"/>
      <c r="I1484" s="110">
        <v>0</v>
      </c>
      <c r="J1484" s="111"/>
      <c r="K1484" s="113">
        <f t="shared" si="23"/>
        <v>0</v>
      </c>
      <c r="L1484" s="89"/>
      <c r="M1484" s="73"/>
    </row>
    <row r="1485" spans="2:13" ht="21" customHeight="1" outlineLevel="1">
      <c r="B1485" s="73"/>
      <c r="C1485" s="90" t="s">
        <v>483</v>
      </c>
      <c r="D1485" s="103"/>
      <c r="E1485" s="110">
        <v>0</v>
      </c>
      <c r="F1485" s="114"/>
      <c r="G1485" s="110">
        <v>0</v>
      </c>
      <c r="H1485" s="112"/>
      <c r="I1485" s="110">
        <v>0</v>
      </c>
      <c r="J1485" s="111"/>
      <c r="K1485" s="113">
        <f t="shared" si="23"/>
        <v>0</v>
      </c>
      <c r="L1485" s="73"/>
      <c r="M1485" s="73"/>
    </row>
    <row r="1486" spans="2:13" ht="21" customHeight="1" outlineLevel="1">
      <c r="B1486" s="73"/>
      <c r="C1486" s="90" t="s">
        <v>484</v>
      </c>
      <c r="D1486" s="103"/>
      <c r="E1486" s="110">
        <v>0</v>
      </c>
      <c r="F1486" s="111"/>
      <c r="G1486" s="110">
        <v>0</v>
      </c>
      <c r="H1486" s="112"/>
      <c r="I1486" s="110">
        <v>0</v>
      </c>
      <c r="J1486" s="111"/>
      <c r="K1486" s="113">
        <f t="shared" si="23"/>
        <v>0</v>
      </c>
      <c r="L1486" s="89"/>
      <c r="M1486" s="73"/>
    </row>
    <row r="1487" spans="2:13" ht="21" customHeight="1" outlineLevel="1">
      <c r="B1487" s="73"/>
      <c r="C1487" s="90" t="s">
        <v>485</v>
      </c>
      <c r="D1487" s="103"/>
      <c r="E1487" s="110">
        <v>0</v>
      </c>
      <c r="F1487" s="114"/>
      <c r="G1487" s="110">
        <v>0</v>
      </c>
      <c r="H1487" s="112"/>
      <c r="I1487" s="110">
        <v>0</v>
      </c>
      <c r="J1487" s="111"/>
      <c r="K1487" s="113">
        <f t="shared" si="23"/>
        <v>0</v>
      </c>
      <c r="L1487" s="116"/>
      <c r="M1487" s="73"/>
    </row>
    <row r="1488" spans="2:13" ht="21" customHeight="1" outlineLevel="1">
      <c r="B1488" s="73"/>
      <c r="C1488" s="90" t="s">
        <v>486</v>
      </c>
      <c r="D1488" s="103"/>
      <c r="E1488" s="110">
        <v>0</v>
      </c>
      <c r="F1488" s="114"/>
      <c r="G1488" s="110">
        <v>0</v>
      </c>
      <c r="H1488" s="112"/>
      <c r="I1488" s="110">
        <v>0</v>
      </c>
      <c r="J1488" s="111"/>
      <c r="K1488" s="113">
        <f t="shared" si="23"/>
        <v>0</v>
      </c>
      <c r="L1488" s="116"/>
      <c r="M1488" s="73"/>
    </row>
    <row r="1489" spans="2:13" ht="21" customHeight="1" outlineLevel="1">
      <c r="B1489" s="73"/>
      <c r="C1489" s="90" t="s">
        <v>487</v>
      </c>
      <c r="D1489" s="103"/>
      <c r="E1489" s="110">
        <v>0</v>
      </c>
      <c r="F1489" s="114"/>
      <c r="G1489" s="110">
        <v>0</v>
      </c>
      <c r="H1489" s="112"/>
      <c r="I1489" s="110">
        <v>0</v>
      </c>
      <c r="J1489" s="111"/>
      <c r="K1489" s="113">
        <f t="shared" si="23"/>
        <v>0</v>
      </c>
      <c r="L1489" s="116"/>
      <c r="M1489" s="73"/>
    </row>
    <row r="1490" spans="2:13" ht="21" customHeight="1" outlineLevel="1">
      <c r="B1490" s="73"/>
      <c r="C1490" s="90" t="s">
        <v>488</v>
      </c>
      <c r="D1490" s="103"/>
      <c r="E1490" s="110">
        <v>0</v>
      </c>
      <c r="F1490" s="114"/>
      <c r="G1490" s="110">
        <v>0</v>
      </c>
      <c r="H1490" s="112"/>
      <c r="I1490" s="110">
        <v>0</v>
      </c>
      <c r="J1490" s="111"/>
      <c r="K1490" s="113">
        <f t="shared" si="23"/>
        <v>0</v>
      </c>
      <c r="L1490" s="116"/>
      <c r="M1490" s="73"/>
    </row>
    <row r="1491" spans="2:13" ht="21.75" customHeight="1" outlineLevel="1">
      <c r="B1491" s="73"/>
      <c r="C1491" s="90" t="s">
        <v>480</v>
      </c>
      <c r="D1491" s="103"/>
      <c r="E1491" s="117">
        <f>SUM(E1483:E1490)</f>
        <v>0</v>
      </c>
      <c r="F1491" s="111"/>
      <c r="G1491" s="117">
        <f>SUM(G1483:G1490)</f>
        <v>0</v>
      </c>
      <c r="H1491" s="112"/>
      <c r="I1491" s="117">
        <f>SUM(I1483:I1490)</f>
        <v>0</v>
      </c>
      <c r="J1491" s="111"/>
      <c r="K1491" s="117">
        <f t="shared" si="23"/>
        <v>0</v>
      </c>
      <c r="L1491" s="89"/>
      <c r="M1491" s="73"/>
    </row>
    <row r="1492" spans="2:13" ht="21" customHeight="1" outlineLevel="1">
      <c r="B1492" s="73"/>
      <c r="C1492" s="89"/>
      <c r="D1492" s="103"/>
      <c r="E1492" s="89"/>
      <c r="F1492" s="89"/>
      <c r="G1492" s="89"/>
      <c r="H1492" s="89"/>
      <c r="I1492" s="89"/>
      <c r="J1492" s="89"/>
      <c r="K1492" s="89"/>
      <c r="L1492" s="89"/>
      <c r="M1492" s="73"/>
    </row>
    <row r="1493" spans="2:13" ht="36" outlineLevel="1">
      <c r="B1493" s="73"/>
      <c r="C1493" s="93" t="s">
        <v>490</v>
      </c>
      <c r="D1493" s="89"/>
      <c r="E1493" s="93" t="str">
        <f>IF(K1464&gt;0,"Si","No")</f>
        <v>No</v>
      </c>
      <c r="F1493" s="89"/>
      <c r="G1493" s="89"/>
      <c r="H1493" s="89"/>
      <c r="I1493" s="89"/>
      <c r="J1493" s="89"/>
      <c r="K1493" s="89"/>
      <c r="L1493" s="89"/>
      <c r="M1493" s="73"/>
    </row>
    <row r="1494" spans="2:13" ht="36" outlineLevel="1">
      <c r="B1494" s="73"/>
      <c r="C1494" s="93" t="s">
        <v>491</v>
      </c>
      <c r="D1494" s="89"/>
      <c r="E1494" s="93" t="str">
        <f>IF(K1465&gt;0,"Si","No")</f>
        <v>No</v>
      </c>
      <c r="F1494" s="89"/>
      <c r="G1494" s="89"/>
      <c r="H1494" s="89"/>
      <c r="I1494" s="89"/>
      <c r="J1494" s="89"/>
      <c r="K1494" s="89"/>
      <c r="L1494" s="89"/>
      <c r="M1494" s="73"/>
    </row>
    <row r="1495" spans="2:13" ht="21" customHeight="1" outlineLevel="1">
      <c r="B1495" s="73"/>
      <c r="C1495" s="89"/>
      <c r="D1495" s="89"/>
      <c r="E1495" s="89"/>
      <c r="F1495" s="89"/>
      <c r="G1495" s="73"/>
      <c r="H1495" s="73"/>
      <c r="I1495" s="73"/>
      <c r="J1495" s="89"/>
      <c r="K1495" s="73"/>
      <c r="L1495" s="89"/>
      <c r="M1495" s="73"/>
    </row>
    <row r="1496" spans="2:13" ht="20.25" outlineLevel="1">
      <c r="B1496" s="73"/>
      <c r="C1496" s="86" t="s">
        <v>492</v>
      </c>
      <c r="D1496" s="73"/>
      <c r="E1496" s="98"/>
      <c r="F1496" s="99"/>
      <c r="G1496" s="99"/>
      <c r="H1496" s="99"/>
      <c r="I1496" s="99"/>
      <c r="J1496" s="99"/>
      <c r="K1496" s="99"/>
      <c r="L1496" s="89"/>
      <c r="M1496" s="73"/>
    </row>
    <row r="1497" spans="2:13" ht="21" customHeight="1" outlineLevel="1">
      <c r="B1497" s="73"/>
      <c r="C1497" s="73"/>
      <c r="D1497" s="73"/>
      <c r="E1497" s="100"/>
      <c r="F1497" s="101"/>
      <c r="G1497" s="100"/>
      <c r="H1497" s="101"/>
      <c r="I1497" s="100"/>
      <c r="J1497" s="102"/>
      <c r="K1497" s="100"/>
      <c r="L1497" s="89"/>
      <c r="M1497" s="73"/>
    </row>
    <row r="1498" spans="2:13" ht="21" customHeight="1" outlineLevel="1">
      <c r="B1498" s="73"/>
      <c r="C1498" s="73"/>
      <c r="D1498" s="73"/>
      <c r="E1498" s="100">
        <v>2024</v>
      </c>
      <c r="F1498" s="101"/>
      <c r="G1498" s="100">
        <v>2025</v>
      </c>
      <c r="H1498" s="101"/>
      <c r="I1498" s="100">
        <v>2026</v>
      </c>
      <c r="J1498" s="102"/>
      <c r="K1498" s="100" t="s">
        <v>407</v>
      </c>
      <c r="L1498" s="89"/>
      <c r="M1498" s="73"/>
    </row>
    <row r="1499" spans="2:13" ht="21" customHeight="1" outlineLevel="1">
      <c r="B1499" s="73"/>
      <c r="C1499" s="95" t="s">
        <v>493</v>
      </c>
      <c r="D1499" s="103"/>
      <c r="E1499" s="110"/>
      <c r="F1499" s="111"/>
      <c r="G1499" s="110"/>
      <c r="H1499" s="119"/>
      <c r="I1499" s="110"/>
      <c r="J1499" s="111"/>
      <c r="K1499" s="113" t="s">
        <v>495</v>
      </c>
      <c r="L1499" s="89"/>
      <c r="M1499" s="73"/>
    </row>
    <row r="1500" spans="2:13" ht="21" customHeight="1" outlineLevel="1">
      <c r="B1500" s="73"/>
      <c r="C1500" s="95" t="s">
        <v>496</v>
      </c>
      <c r="D1500" s="103"/>
      <c r="E1500" s="110"/>
      <c r="F1500" s="111"/>
      <c r="G1500" s="110"/>
      <c r="H1500" s="119"/>
      <c r="I1500" s="110"/>
      <c r="J1500" s="111"/>
      <c r="K1500" s="113" t="s">
        <v>495</v>
      </c>
      <c r="L1500" s="89"/>
      <c r="M1500" s="73"/>
    </row>
    <row r="1501" spans="2:13" ht="21" customHeight="1" outlineLevel="1">
      <c r="B1501" s="73"/>
      <c r="C1501" s="90" t="s">
        <v>498</v>
      </c>
      <c r="D1501" s="103"/>
      <c r="E1501" s="120">
        <v>0</v>
      </c>
      <c r="F1501" s="121"/>
      <c r="G1501" s="120">
        <v>0</v>
      </c>
      <c r="H1501" s="122"/>
      <c r="I1501" s="120">
        <v>0</v>
      </c>
      <c r="J1501" s="123"/>
      <c r="K1501" s="124">
        <f>E1501+G1501+I1501</f>
        <v>0</v>
      </c>
      <c r="L1501" s="73"/>
      <c r="M1501" s="73"/>
    </row>
    <row r="1502" spans="2:13" ht="21" customHeight="1" outlineLevel="1">
      <c r="B1502" s="73"/>
      <c r="C1502" s="90" t="s">
        <v>499</v>
      </c>
      <c r="D1502" s="103"/>
      <c r="E1502" s="110"/>
      <c r="F1502" s="111"/>
      <c r="G1502" s="110"/>
      <c r="H1502" s="119"/>
      <c r="I1502" s="110"/>
      <c r="J1502" s="111"/>
      <c r="K1502" s="113" t="s">
        <v>495</v>
      </c>
      <c r="L1502" s="89"/>
      <c r="M1502" s="73"/>
    </row>
    <row r="1503" spans="2:13" ht="21" customHeight="1" outlineLevel="1">
      <c r="B1503" s="73"/>
      <c r="C1503" s="90" t="s">
        <v>500</v>
      </c>
      <c r="D1503" s="103"/>
      <c r="E1503" s="105"/>
      <c r="F1503" s="125"/>
      <c r="G1503" s="105"/>
      <c r="H1503" s="126"/>
      <c r="I1503" s="105"/>
      <c r="J1503" s="111"/>
      <c r="K1503" s="113" t="s">
        <v>495</v>
      </c>
      <c r="L1503" s="116"/>
      <c r="M1503" s="73"/>
    </row>
    <row r="1504" spans="2:13" outlineLevel="1">
      <c r="B1504" s="73"/>
      <c r="C1504" s="90" t="s">
        <v>501</v>
      </c>
      <c r="D1504" s="103"/>
      <c r="E1504" s="127"/>
      <c r="F1504" s="125"/>
      <c r="G1504" s="105"/>
      <c r="H1504" s="126"/>
      <c r="I1504" s="105"/>
      <c r="J1504" s="111"/>
      <c r="K1504" s="113" t="s">
        <v>495</v>
      </c>
      <c r="L1504" s="116"/>
      <c r="M1504" s="73"/>
    </row>
    <row r="1505" spans="2:13" ht="21" customHeight="1" outlineLevel="1">
      <c r="B1505" s="73"/>
      <c r="C1505" s="90" t="s">
        <v>503</v>
      </c>
      <c r="D1505" s="103"/>
      <c r="E1505" s="105"/>
      <c r="F1505" s="125"/>
      <c r="G1505" s="105"/>
      <c r="H1505" s="126"/>
      <c r="I1505" s="105"/>
      <c r="J1505" s="111"/>
      <c r="K1505" s="124" t="s">
        <v>495</v>
      </c>
      <c r="L1505" s="89"/>
      <c r="M1505" s="73"/>
    </row>
    <row r="1506" spans="2:13" ht="21" customHeight="1" outlineLevel="1">
      <c r="B1506" s="73"/>
      <c r="C1506" s="90" t="s">
        <v>504</v>
      </c>
      <c r="D1506" s="103"/>
      <c r="E1506" s="110"/>
      <c r="F1506" s="111"/>
      <c r="G1506" s="110"/>
      <c r="H1506" s="119"/>
      <c r="I1506" s="110"/>
      <c r="J1506" s="111"/>
      <c r="K1506" s="113" t="s">
        <v>495</v>
      </c>
      <c r="L1506" s="89"/>
      <c r="M1506" s="73"/>
    </row>
    <row r="1507" spans="2:13" ht="21.75" customHeight="1" outlineLevel="1">
      <c r="B1507" s="73"/>
      <c r="C1507" s="90" t="s">
        <v>506</v>
      </c>
      <c r="D1507" s="103"/>
      <c r="E1507" s="120">
        <v>0</v>
      </c>
      <c r="F1507" s="121"/>
      <c r="G1507" s="120">
        <v>0</v>
      </c>
      <c r="H1507" s="122"/>
      <c r="I1507" s="120">
        <v>0</v>
      </c>
      <c r="J1507" s="123"/>
      <c r="K1507" s="124">
        <f>E1507+G1507+I1507</f>
        <v>0</v>
      </c>
      <c r="L1507" s="73"/>
      <c r="M1507" s="73"/>
    </row>
    <row r="1508" spans="2:13" ht="21.75" customHeight="1" outlineLevel="1">
      <c r="B1508" s="73"/>
      <c r="C1508" s="90" t="s">
        <v>507</v>
      </c>
      <c r="D1508" s="103"/>
      <c r="E1508" s="128">
        <v>0</v>
      </c>
      <c r="F1508" s="129"/>
      <c r="G1508" s="128">
        <v>0</v>
      </c>
      <c r="H1508" s="142"/>
      <c r="I1508" s="128">
        <v>0</v>
      </c>
      <c r="J1508" s="130"/>
      <c r="K1508" s="131">
        <f>E1508+G1508+I1508</f>
        <v>0</v>
      </c>
      <c r="L1508" s="89"/>
      <c r="M1508" s="73"/>
    </row>
    <row r="1509" spans="2:13" ht="21" customHeight="1" outlineLevel="1">
      <c r="B1509" s="73"/>
      <c r="C1509" s="109"/>
      <c r="D1509" s="103"/>
      <c r="E1509" s="130"/>
      <c r="F1509" s="130"/>
      <c r="G1509" s="130"/>
      <c r="H1509" s="132"/>
      <c r="I1509" s="130"/>
      <c r="J1509" s="130"/>
      <c r="K1509" s="130"/>
      <c r="L1509" s="89"/>
      <c r="M1509" s="73"/>
    </row>
    <row r="1510" spans="2:13" ht="21" customHeight="1" outlineLevel="1">
      <c r="B1510" s="73"/>
      <c r="C1510" s="109"/>
      <c r="D1510" s="103"/>
      <c r="E1510" s="98"/>
      <c r="F1510" s="73"/>
      <c r="G1510" s="73"/>
      <c r="H1510" s="73"/>
      <c r="I1510" s="73"/>
      <c r="J1510" s="73"/>
      <c r="K1510" s="73"/>
      <c r="L1510" s="89"/>
      <c r="M1510" s="73"/>
    </row>
    <row r="1511" spans="2:13" ht="21" customHeight="1" outlineLevel="1">
      <c r="B1511" s="73"/>
      <c r="C1511" s="86" t="s">
        <v>508</v>
      </c>
      <c r="D1511" s="116"/>
      <c r="E1511" s="116"/>
      <c r="F1511" s="116"/>
      <c r="G1511" s="73"/>
      <c r="H1511" s="73"/>
      <c r="I1511" s="73"/>
      <c r="J1511" s="116"/>
      <c r="K1511" s="73"/>
      <c r="L1511" s="116"/>
      <c r="M1511" s="73"/>
    </row>
    <row r="1512" spans="2:13" ht="21" customHeight="1" outlineLevel="1">
      <c r="B1512" s="73"/>
      <c r="C1512" s="89"/>
      <c r="D1512" s="89"/>
      <c r="E1512" s="89"/>
      <c r="F1512" s="89"/>
      <c r="G1512" s="73"/>
      <c r="H1512" s="73"/>
      <c r="I1512" s="73"/>
      <c r="J1512" s="89"/>
      <c r="K1512" s="73"/>
      <c r="L1512" s="89"/>
      <c r="M1512" s="73"/>
    </row>
    <row r="1513" spans="2:13" ht="21" customHeight="1" outlineLevel="1">
      <c r="B1513" s="73"/>
      <c r="C1513" s="133" t="s">
        <v>509</v>
      </c>
      <c r="D1513" s="89"/>
      <c r="E1513" s="89"/>
      <c r="F1513" s="89"/>
      <c r="G1513" s="73"/>
      <c r="H1513" s="73"/>
      <c r="I1513" s="73"/>
      <c r="J1513" s="73"/>
      <c r="K1513" s="73"/>
      <c r="L1513" s="89"/>
      <c r="M1513" s="73"/>
    </row>
    <row r="1514" spans="2:13" ht="21" customHeight="1" outlineLevel="1">
      <c r="B1514" s="73"/>
      <c r="C1514" s="89"/>
      <c r="D1514" s="89"/>
      <c r="E1514" s="89"/>
      <c r="F1514" s="89"/>
      <c r="G1514" s="73"/>
      <c r="H1514" s="73"/>
      <c r="I1514" s="73"/>
      <c r="J1514" s="89"/>
      <c r="K1514" s="73"/>
      <c r="L1514" s="89"/>
      <c r="M1514" s="73"/>
    </row>
    <row r="1515" spans="2:13" ht="21" customHeight="1" outlineLevel="1">
      <c r="B1515" s="73"/>
      <c r="C1515" s="481"/>
      <c r="D1515" s="481"/>
      <c r="E1515" s="481"/>
      <c r="F1515" s="481"/>
      <c r="G1515" s="481"/>
      <c r="H1515" s="481"/>
      <c r="I1515" s="481"/>
      <c r="J1515" s="481"/>
      <c r="K1515" s="481"/>
      <c r="L1515" s="89"/>
      <c r="M1515" s="73"/>
    </row>
    <row r="1516" spans="2:13" ht="21" customHeight="1" outlineLevel="1">
      <c r="B1516" s="73"/>
      <c r="C1516" s="481"/>
      <c r="D1516" s="481"/>
      <c r="E1516" s="481"/>
      <c r="F1516" s="481"/>
      <c r="G1516" s="481"/>
      <c r="H1516" s="481"/>
      <c r="I1516" s="481"/>
      <c r="J1516" s="481"/>
      <c r="K1516" s="481"/>
      <c r="L1516" s="73"/>
      <c r="M1516" s="73"/>
    </row>
    <row r="1517" spans="2:13" ht="21" customHeight="1" outlineLevel="1">
      <c r="B1517" s="73"/>
      <c r="C1517" s="481"/>
      <c r="D1517" s="481"/>
      <c r="E1517" s="481"/>
      <c r="F1517" s="481"/>
      <c r="G1517" s="481"/>
      <c r="H1517" s="481"/>
      <c r="I1517" s="481"/>
      <c r="J1517" s="481"/>
      <c r="K1517" s="481"/>
      <c r="L1517" s="73"/>
      <c r="M1517" s="73"/>
    </row>
    <row r="1518" spans="2:13" ht="21" customHeight="1" outlineLevel="1">
      <c r="B1518" s="73"/>
      <c r="C1518" s="481"/>
      <c r="D1518" s="481"/>
      <c r="E1518" s="481"/>
      <c r="F1518" s="481"/>
      <c r="G1518" s="481"/>
      <c r="H1518" s="481"/>
      <c r="I1518" s="481"/>
      <c r="J1518" s="481"/>
      <c r="K1518" s="481"/>
      <c r="L1518" s="73"/>
      <c r="M1518" s="73"/>
    </row>
    <row r="1519" spans="2:13" ht="21" customHeight="1" outlineLevel="1">
      <c r="B1519" s="73"/>
      <c r="C1519" s="481"/>
      <c r="D1519" s="481"/>
      <c r="E1519" s="481"/>
      <c r="F1519" s="481"/>
      <c r="G1519" s="481"/>
      <c r="H1519" s="481"/>
      <c r="I1519" s="481"/>
      <c r="J1519" s="481"/>
      <c r="K1519" s="481"/>
      <c r="L1519" s="73"/>
      <c r="M1519" s="73"/>
    </row>
    <row r="1520" spans="2:13" ht="21" customHeight="1" outlineLevel="1">
      <c r="B1520" s="73"/>
      <c r="C1520" s="481"/>
      <c r="D1520" s="481"/>
      <c r="E1520" s="481"/>
      <c r="F1520" s="481"/>
      <c r="G1520" s="481"/>
      <c r="H1520" s="481"/>
      <c r="I1520" s="481"/>
      <c r="J1520" s="481"/>
      <c r="K1520" s="481"/>
      <c r="L1520" s="73"/>
      <c r="M1520" s="73"/>
    </row>
    <row r="1521" spans="2:13" ht="21" customHeight="1" outlineLevel="1">
      <c r="B1521" s="73"/>
      <c r="C1521" s="481"/>
      <c r="D1521" s="481"/>
      <c r="E1521" s="481"/>
      <c r="F1521" s="481"/>
      <c r="G1521" s="481"/>
      <c r="H1521" s="481"/>
      <c r="I1521" s="481"/>
      <c r="J1521" s="481"/>
      <c r="K1521" s="481"/>
      <c r="L1521" s="73"/>
      <c r="M1521" s="73"/>
    </row>
    <row r="1522" spans="2:13" ht="21" customHeight="1" outlineLevel="1">
      <c r="B1522" s="73"/>
      <c r="C1522" s="481"/>
      <c r="D1522" s="481"/>
      <c r="E1522" s="481"/>
      <c r="F1522" s="481"/>
      <c r="G1522" s="481"/>
      <c r="H1522" s="481"/>
      <c r="I1522" s="481"/>
      <c r="J1522" s="481"/>
      <c r="K1522" s="481"/>
      <c r="L1522" s="73"/>
      <c r="M1522" s="73"/>
    </row>
    <row r="1523" spans="2:13" ht="21" customHeight="1" outlineLevel="1">
      <c r="B1523" s="73"/>
      <c r="C1523" s="481"/>
      <c r="D1523" s="481"/>
      <c r="E1523" s="481"/>
      <c r="F1523" s="481"/>
      <c r="G1523" s="481"/>
      <c r="H1523" s="481"/>
      <c r="I1523" s="481"/>
      <c r="J1523" s="481"/>
      <c r="K1523" s="481"/>
      <c r="L1523" s="73"/>
      <c r="M1523" s="73"/>
    </row>
    <row r="1524" spans="2:13" ht="21" customHeight="1" outlineLevel="1">
      <c r="B1524" s="73"/>
      <c r="C1524" s="481"/>
      <c r="D1524" s="481"/>
      <c r="E1524" s="481"/>
      <c r="F1524" s="481"/>
      <c r="G1524" s="481"/>
      <c r="H1524" s="481"/>
      <c r="I1524" s="481"/>
      <c r="J1524" s="481"/>
      <c r="K1524" s="481"/>
      <c r="L1524" s="73"/>
      <c r="M1524" s="73"/>
    </row>
    <row r="1525" spans="2:13" ht="21" customHeight="1" outlineLevel="1">
      <c r="B1525" s="73"/>
      <c r="C1525" s="481"/>
      <c r="D1525" s="481"/>
      <c r="E1525" s="481"/>
      <c r="F1525" s="481"/>
      <c r="G1525" s="481"/>
      <c r="H1525" s="481"/>
      <c r="I1525" s="481"/>
      <c r="J1525" s="481"/>
      <c r="K1525" s="481"/>
      <c r="L1525" s="73"/>
      <c r="M1525" s="73"/>
    </row>
    <row r="1526" spans="2:13" ht="21" customHeight="1" outlineLevel="1">
      <c r="B1526" s="73"/>
      <c r="C1526" s="481"/>
      <c r="D1526" s="481"/>
      <c r="E1526" s="481"/>
      <c r="F1526" s="481"/>
      <c r="G1526" s="481"/>
      <c r="H1526" s="481"/>
      <c r="I1526" s="481"/>
      <c r="J1526" s="481"/>
      <c r="K1526" s="481"/>
      <c r="L1526" s="73"/>
      <c r="M1526" s="73"/>
    </row>
    <row r="1527" spans="2:13" ht="21" customHeight="1" outlineLevel="1">
      <c r="B1527" s="73"/>
      <c r="C1527" s="481"/>
      <c r="D1527" s="481"/>
      <c r="E1527" s="481"/>
      <c r="F1527" s="481"/>
      <c r="G1527" s="481"/>
      <c r="H1527" s="481"/>
      <c r="I1527" s="481"/>
      <c r="J1527" s="481"/>
      <c r="K1527" s="481"/>
      <c r="L1527" s="73"/>
      <c r="M1527" s="73"/>
    </row>
    <row r="1528" spans="2:13" ht="21" customHeight="1" outlineLevel="1">
      <c r="B1528" s="73"/>
      <c r="C1528" s="481"/>
      <c r="D1528" s="481"/>
      <c r="E1528" s="481"/>
      <c r="F1528" s="481"/>
      <c r="G1528" s="481"/>
      <c r="H1528" s="481"/>
      <c r="I1528" s="481"/>
      <c r="J1528" s="481"/>
      <c r="K1528" s="481"/>
      <c r="L1528" s="73"/>
      <c r="M1528" s="73"/>
    </row>
    <row r="1529" spans="2:13" ht="21" customHeight="1" outlineLevel="1">
      <c r="B1529" s="73"/>
      <c r="C1529" s="481"/>
      <c r="D1529" s="481"/>
      <c r="E1529" s="481"/>
      <c r="F1529" s="481"/>
      <c r="G1529" s="481"/>
      <c r="H1529" s="481"/>
      <c r="I1529" s="481"/>
      <c r="J1529" s="481"/>
      <c r="K1529" s="481"/>
      <c r="L1529" s="73"/>
      <c r="M1529" s="73"/>
    </row>
    <row r="1530" spans="2:13" ht="21" customHeight="1" outlineLevel="1">
      <c r="B1530" s="73"/>
      <c r="C1530" s="481"/>
      <c r="D1530" s="481"/>
      <c r="E1530" s="481"/>
      <c r="F1530" s="481"/>
      <c r="G1530" s="481"/>
      <c r="H1530" s="481"/>
      <c r="I1530" s="481"/>
      <c r="J1530" s="481"/>
      <c r="K1530" s="481"/>
      <c r="L1530" s="73"/>
      <c r="M1530" s="73"/>
    </row>
    <row r="1531" spans="2:13" ht="21" customHeight="1" outlineLevel="1">
      <c r="B1531" s="73"/>
      <c r="C1531" s="481"/>
      <c r="D1531" s="481"/>
      <c r="E1531" s="481"/>
      <c r="F1531" s="481"/>
      <c r="G1531" s="481"/>
      <c r="H1531" s="481"/>
      <c r="I1531" s="481"/>
      <c r="J1531" s="481"/>
      <c r="K1531" s="481"/>
      <c r="L1531" s="73"/>
      <c r="M1531" s="73"/>
    </row>
    <row r="1532" spans="2:13" ht="21" customHeight="1" outlineLevel="1">
      <c r="B1532" s="73"/>
      <c r="C1532" s="481"/>
      <c r="D1532" s="481"/>
      <c r="E1532" s="481"/>
      <c r="F1532" s="481"/>
      <c r="G1532" s="481"/>
      <c r="H1532" s="481"/>
      <c r="I1532" s="481"/>
      <c r="J1532" s="481"/>
      <c r="K1532" s="481"/>
      <c r="L1532" s="73"/>
      <c r="M1532" s="73"/>
    </row>
    <row r="1533" spans="2:13" ht="21" customHeight="1" outlineLevel="1">
      <c r="B1533" s="73"/>
      <c r="C1533" s="134"/>
      <c r="D1533" s="73"/>
      <c r="E1533" s="134"/>
      <c r="F1533" s="73"/>
      <c r="G1533" s="73"/>
      <c r="H1533" s="73"/>
      <c r="I1533" s="135"/>
      <c r="J1533" s="136"/>
      <c r="K1533" s="137"/>
      <c r="L1533" s="73"/>
      <c r="M1533" s="73"/>
    </row>
    <row r="1534" spans="2:13" ht="21" customHeight="1" outlineLevel="1">
      <c r="B1534" s="73"/>
      <c r="C1534" s="133" t="s">
        <v>511</v>
      </c>
      <c r="D1534" s="73"/>
      <c r="E1534" s="134"/>
      <c r="F1534" s="73"/>
      <c r="G1534" s="73"/>
      <c r="H1534" s="73"/>
      <c r="I1534" s="135"/>
      <c r="J1534" s="136"/>
      <c r="K1534" s="137"/>
      <c r="L1534" s="73"/>
      <c r="M1534" s="73"/>
    </row>
    <row r="1535" spans="2:13" ht="21" customHeight="1" outlineLevel="1">
      <c r="B1535" s="73"/>
      <c r="C1535" s="73"/>
      <c r="D1535" s="73"/>
      <c r="E1535" s="83"/>
      <c r="F1535" s="73"/>
      <c r="G1535" s="73"/>
      <c r="H1535" s="73"/>
      <c r="I1535" s="73"/>
      <c r="J1535" s="73"/>
      <c r="K1535" s="73"/>
      <c r="L1535" s="73"/>
      <c r="M1535" s="73"/>
    </row>
    <row r="1536" spans="2:13" ht="21" customHeight="1" outlineLevel="1">
      <c r="B1536" s="73"/>
      <c r="C1536" s="481"/>
      <c r="D1536" s="481"/>
      <c r="E1536" s="481"/>
      <c r="F1536" s="481"/>
      <c r="G1536" s="481"/>
      <c r="H1536" s="481"/>
      <c r="I1536" s="481"/>
      <c r="J1536" s="481"/>
      <c r="K1536" s="481"/>
      <c r="L1536" s="73"/>
      <c r="M1536" s="73"/>
    </row>
    <row r="1537" spans="2:13" ht="21" customHeight="1" outlineLevel="1">
      <c r="B1537" s="73"/>
      <c r="C1537" s="481"/>
      <c r="D1537" s="481"/>
      <c r="E1537" s="481"/>
      <c r="F1537" s="481"/>
      <c r="G1537" s="481"/>
      <c r="H1537" s="481"/>
      <c r="I1537" s="481"/>
      <c r="J1537" s="481"/>
      <c r="K1537" s="481"/>
      <c r="L1537" s="73"/>
      <c r="M1537" s="73"/>
    </row>
    <row r="1538" spans="2:13" ht="21" customHeight="1" outlineLevel="1">
      <c r="B1538" s="73"/>
      <c r="C1538" s="481"/>
      <c r="D1538" s="481"/>
      <c r="E1538" s="481"/>
      <c r="F1538" s="481"/>
      <c r="G1538" s="481"/>
      <c r="H1538" s="481"/>
      <c r="I1538" s="481"/>
      <c r="J1538" s="481"/>
      <c r="K1538" s="481"/>
      <c r="L1538" s="73"/>
      <c r="M1538" s="73"/>
    </row>
    <row r="1539" spans="2:13" ht="21" customHeight="1" outlineLevel="1">
      <c r="B1539" s="73"/>
      <c r="C1539" s="481"/>
      <c r="D1539" s="481"/>
      <c r="E1539" s="481"/>
      <c r="F1539" s="481"/>
      <c r="G1539" s="481"/>
      <c r="H1539" s="481"/>
      <c r="I1539" s="481"/>
      <c r="J1539" s="481"/>
      <c r="K1539" s="481"/>
      <c r="L1539" s="73"/>
      <c r="M1539" s="73"/>
    </row>
    <row r="1540" spans="2:13" ht="21" customHeight="1" outlineLevel="1">
      <c r="B1540" s="73"/>
      <c r="C1540" s="481"/>
      <c r="D1540" s="481"/>
      <c r="E1540" s="481"/>
      <c r="F1540" s="481"/>
      <c r="G1540" s="481"/>
      <c r="H1540" s="481"/>
      <c r="I1540" s="481"/>
      <c r="J1540" s="481"/>
      <c r="K1540" s="481"/>
      <c r="L1540" s="73"/>
      <c r="M1540" s="73"/>
    </row>
    <row r="1541" spans="2:13" ht="21" customHeight="1" outlineLevel="1">
      <c r="B1541" s="73"/>
      <c r="C1541" s="481"/>
      <c r="D1541" s="481"/>
      <c r="E1541" s="481"/>
      <c r="F1541" s="481"/>
      <c r="G1541" s="481"/>
      <c r="H1541" s="481"/>
      <c r="I1541" s="481"/>
      <c r="J1541" s="481"/>
      <c r="K1541" s="481"/>
      <c r="L1541" s="73"/>
      <c r="M1541" s="73"/>
    </row>
    <row r="1542" spans="2:13" ht="21" customHeight="1" outlineLevel="1">
      <c r="B1542" s="73"/>
      <c r="C1542" s="481"/>
      <c r="D1542" s="481"/>
      <c r="E1542" s="481"/>
      <c r="F1542" s="481"/>
      <c r="G1542" s="481"/>
      <c r="H1542" s="481"/>
      <c r="I1542" s="481"/>
      <c r="J1542" s="481"/>
      <c r="K1542" s="481"/>
      <c r="L1542" s="73"/>
      <c r="M1542" s="73"/>
    </row>
    <row r="1543" spans="2:13" ht="21" customHeight="1" outlineLevel="1">
      <c r="B1543" s="73"/>
      <c r="C1543" s="481"/>
      <c r="D1543" s="481"/>
      <c r="E1543" s="481"/>
      <c r="F1543" s="481"/>
      <c r="G1543" s="481"/>
      <c r="H1543" s="481"/>
      <c r="I1543" s="481"/>
      <c r="J1543" s="481"/>
      <c r="K1543" s="481"/>
      <c r="L1543" s="73"/>
      <c r="M1543" s="73"/>
    </row>
    <row r="1544" spans="2:13" ht="21" customHeight="1" outlineLevel="1">
      <c r="B1544" s="73"/>
      <c r="C1544" s="481"/>
      <c r="D1544" s="481"/>
      <c r="E1544" s="481"/>
      <c r="F1544" s="481"/>
      <c r="G1544" s="481"/>
      <c r="H1544" s="481"/>
      <c r="I1544" s="481"/>
      <c r="J1544" s="481"/>
      <c r="K1544" s="481"/>
      <c r="L1544" s="73"/>
      <c r="M1544" s="73"/>
    </row>
    <row r="1545" spans="2:13" ht="21" customHeight="1" outlineLevel="1">
      <c r="B1545" s="73"/>
      <c r="C1545" s="481"/>
      <c r="D1545" s="481"/>
      <c r="E1545" s="481"/>
      <c r="F1545" s="481"/>
      <c r="G1545" s="481"/>
      <c r="H1545" s="481"/>
      <c r="I1545" s="481"/>
      <c r="J1545" s="481"/>
      <c r="K1545" s="481"/>
      <c r="L1545" s="73"/>
      <c r="M1545" s="73"/>
    </row>
    <row r="1546" spans="2:13" ht="21" customHeight="1" outlineLevel="1">
      <c r="B1546" s="73"/>
      <c r="C1546" s="481"/>
      <c r="D1546" s="481"/>
      <c r="E1546" s="481"/>
      <c r="F1546" s="481"/>
      <c r="G1546" s="481"/>
      <c r="H1546" s="481"/>
      <c r="I1546" s="481"/>
      <c r="J1546" s="481"/>
      <c r="K1546" s="481"/>
      <c r="L1546" s="73"/>
      <c r="M1546" s="73"/>
    </row>
    <row r="1547" spans="2:13" ht="21" customHeight="1" outlineLevel="1">
      <c r="B1547" s="73"/>
      <c r="C1547" s="481"/>
      <c r="D1547" s="481"/>
      <c r="E1547" s="481"/>
      <c r="F1547" s="481"/>
      <c r="G1547" s="481"/>
      <c r="H1547" s="481"/>
      <c r="I1547" s="481"/>
      <c r="J1547" s="481"/>
      <c r="K1547" s="481"/>
      <c r="L1547" s="73"/>
      <c r="M1547" s="73"/>
    </row>
    <row r="1548" spans="2:13" ht="21" customHeight="1" outlineLevel="1">
      <c r="B1548" s="73"/>
      <c r="C1548" s="481"/>
      <c r="D1548" s="481"/>
      <c r="E1548" s="481"/>
      <c r="F1548" s="481"/>
      <c r="G1548" s="481"/>
      <c r="H1548" s="481"/>
      <c r="I1548" s="481"/>
      <c r="J1548" s="481"/>
      <c r="K1548" s="481"/>
      <c r="L1548" s="73"/>
      <c r="M1548" s="73"/>
    </row>
    <row r="1549" spans="2:13" ht="21" customHeight="1" outlineLevel="1">
      <c r="B1549" s="73"/>
      <c r="C1549" s="481"/>
      <c r="D1549" s="481"/>
      <c r="E1549" s="481"/>
      <c r="F1549" s="481"/>
      <c r="G1549" s="481"/>
      <c r="H1549" s="481"/>
      <c r="I1549" s="481"/>
      <c r="J1549" s="481"/>
      <c r="K1549" s="481"/>
      <c r="L1549" s="73"/>
      <c r="M1549" s="73"/>
    </row>
    <row r="1550" spans="2:13" ht="21" customHeight="1" outlineLevel="1">
      <c r="B1550" s="73"/>
      <c r="C1550" s="481"/>
      <c r="D1550" s="481"/>
      <c r="E1550" s="481"/>
      <c r="F1550" s="481"/>
      <c r="G1550" s="481"/>
      <c r="H1550" s="481"/>
      <c r="I1550" s="481"/>
      <c r="J1550" s="481"/>
      <c r="K1550" s="481"/>
      <c r="L1550" s="73"/>
      <c r="M1550" s="73"/>
    </row>
    <row r="1551" spans="2:13" ht="21" customHeight="1" outlineLevel="1">
      <c r="B1551" s="73"/>
      <c r="C1551" s="481"/>
      <c r="D1551" s="481"/>
      <c r="E1551" s="481"/>
      <c r="F1551" s="481"/>
      <c r="G1551" s="481"/>
      <c r="H1551" s="481"/>
      <c r="I1551" s="481"/>
      <c r="J1551" s="481"/>
      <c r="K1551" s="481"/>
      <c r="L1551" s="73"/>
      <c r="M1551" s="73"/>
    </row>
    <row r="1552" spans="2:13" ht="21" customHeight="1" outlineLevel="1">
      <c r="B1552" s="73"/>
      <c r="C1552" s="481"/>
      <c r="D1552" s="481"/>
      <c r="E1552" s="481"/>
      <c r="F1552" s="481"/>
      <c r="G1552" s="481"/>
      <c r="H1552" s="481"/>
      <c r="I1552" s="481"/>
      <c r="J1552" s="481"/>
      <c r="K1552" s="481"/>
      <c r="L1552" s="73"/>
      <c r="M1552" s="73"/>
    </row>
    <row r="1553" spans="2:13" ht="21" customHeight="1" outlineLevel="1">
      <c r="B1553" s="73"/>
      <c r="C1553" s="481"/>
      <c r="D1553" s="481"/>
      <c r="E1553" s="481"/>
      <c r="F1553" s="481"/>
      <c r="G1553" s="481"/>
      <c r="H1553" s="481"/>
      <c r="I1553" s="481"/>
      <c r="J1553" s="481"/>
      <c r="K1553" s="481"/>
      <c r="L1553" s="73"/>
      <c r="M1553" s="73"/>
    </row>
    <row r="1554" spans="2:13" ht="21" customHeight="1" outlineLevel="1">
      <c r="B1554" s="73"/>
      <c r="C1554" s="134"/>
      <c r="D1554" s="73"/>
      <c r="E1554" s="134"/>
      <c r="F1554" s="73"/>
      <c r="G1554" s="73"/>
      <c r="H1554" s="73"/>
      <c r="I1554" s="135"/>
      <c r="J1554" s="136"/>
      <c r="K1554" s="137"/>
      <c r="L1554" s="73"/>
      <c r="M1554" s="73"/>
    </row>
    <row r="1555" spans="2:13" ht="20.25" customHeight="1">
      <c r="B1555" s="73"/>
      <c r="C1555" s="134"/>
      <c r="D1555" s="73"/>
      <c r="E1555" s="134"/>
      <c r="F1555" s="73"/>
      <c r="G1555" s="73"/>
      <c r="H1555" s="73"/>
      <c r="I1555" s="135"/>
      <c r="J1555" s="136"/>
      <c r="K1555" s="137"/>
      <c r="L1555" s="73"/>
      <c r="M1555" s="73"/>
    </row>
    <row r="1556" spans="2:13" ht="24" customHeight="1">
      <c r="B1556" s="73"/>
      <c r="C1556" s="84" t="s">
        <v>630</v>
      </c>
      <c r="D1556" s="81"/>
      <c r="E1556" s="151" t="s">
        <v>631</v>
      </c>
      <c r="F1556" s="73"/>
      <c r="G1556" s="85" t="s">
        <v>497</v>
      </c>
      <c r="H1556" s="73"/>
      <c r="J1556" s="73"/>
      <c r="K1556" s="73"/>
      <c r="L1556" s="73"/>
      <c r="M1556" s="73"/>
    </row>
    <row r="1557" spans="2:13" ht="21" customHeight="1" outlineLevel="1">
      <c r="B1557" s="73"/>
      <c r="C1557" s="83"/>
      <c r="D1557" s="73"/>
      <c r="E1557" s="83"/>
      <c r="F1557" s="73"/>
      <c r="G1557" s="73"/>
      <c r="H1557" s="73"/>
      <c r="I1557" s="73"/>
      <c r="J1557" s="73"/>
      <c r="K1557" s="73"/>
      <c r="L1557" s="73"/>
      <c r="M1557" s="73"/>
    </row>
    <row r="1558" spans="2:13" ht="21.75" customHeight="1" outlineLevel="1">
      <c r="B1558" s="73"/>
      <c r="C1558" s="86" t="s">
        <v>431</v>
      </c>
      <c r="D1558" s="73"/>
      <c r="E1558" s="87"/>
      <c r="F1558" s="73"/>
      <c r="G1558" s="73"/>
      <c r="H1558" s="73"/>
      <c r="I1558" s="73"/>
      <c r="J1558" s="73"/>
      <c r="K1558" s="73"/>
      <c r="L1558" s="73"/>
      <c r="M1558" s="73"/>
    </row>
    <row r="1559" spans="2:13" ht="21" customHeight="1" outlineLevel="1">
      <c r="B1559" s="73"/>
      <c r="C1559" s="88"/>
      <c r="D1559" s="73"/>
      <c r="E1559" s="87"/>
      <c r="F1559" s="73"/>
      <c r="G1559" s="73"/>
      <c r="H1559" s="73"/>
      <c r="I1559" s="73"/>
      <c r="J1559" s="73"/>
      <c r="K1559" s="73"/>
      <c r="L1559" s="73"/>
      <c r="M1559" s="73"/>
    </row>
    <row r="1560" spans="2:13" ht="21" customHeight="1" outlineLevel="1">
      <c r="B1560" s="73"/>
      <c r="C1560" s="89"/>
      <c r="D1560" s="73"/>
      <c r="E1560" s="89"/>
      <c r="F1560" s="73"/>
      <c r="G1560" s="73"/>
      <c r="H1560" s="73"/>
      <c r="I1560" s="73"/>
      <c r="J1560" s="73"/>
      <c r="K1560" s="73"/>
      <c r="L1560" s="73"/>
      <c r="M1560" s="73"/>
    </row>
    <row r="1561" spans="2:13" outlineLevel="1">
      <c r="B1561" s="73"/>
      <c r="C1561" s="90" t="s">
        <v>36</v>
      </c>
      <c r="D1561" s="89"/>
      <c r="E1561" s="90" t="s">
        <v>432</v>
      </c>
      <c r="F1561" s="89"/>
      <c r="G1561" s="91" t="s">
        <v>433</v>
      </c>
      <c r="H1561" s="73"/>
      <c r="I1561" s="90" t="s">
        <v>434</v>
      </c>
      <c r="J1561" s="73"/>
      <c r="K1561" s="73"/>
      <c r="L1561" s="89"/>
      <c r="M1561" s="73"/>
    </row>
    <row r="1562" spans="2:13" ht="36.75" customHeight="1" outlineLevel="1">
      <c r="B1562" s="73"/>
      <c r="C1562" s="92" t="s">
        <v>607</v>
      </c>
      <c r="D1562" s="73"/>
      <c r="E1562" s="93" t="s">
        <v>624</v>
      </c>
      <c r="F1562" s="73"/>
      <c r="G1562" s="94"/>
      <c r="H1562" s="73"/>
      <c r="I1562" s="92" t="s">
        <v>542</v>
      </c>
      <c r="J1562" s="73"/>
      <c r="K1562" s="73"/>
      <c r="L1562" s="73"/>
      <c r="M1562" s="73"/>
    </row>
    <row r="1563" spans="2:13" ht="21" customHeight="1" outlineLevel="1">
      <c r="B1563" s="73"/>
      <c r="C1563" s="89"/>
      <c r="D1563" s="73"/>
      <c r="E1563" s="73"/>
      <c r="F1563" s="73"/>
      <c r="G1563" s="73"/>
      <c r="H1563" s="73"/>
      <c r="I1563" s="73"/>
      <c r="J1563" s="73"/>
      <c r="K1563" s="73"/>
      <c r="L1563" s="73"/>
      <c r="M1563" s="73"/>
    </row>
    <row r="1564" spans="2:13" ht="36" outlineLevel="1">
      <c r="B1564" s="73"/>
      <c r="C1564" s="95" t="s">
        <v>439</v>
      </c>
      <c r="D1564" s="89"/>
      <c r="E1564" s="95" t="s">
        <v>440</v>
      </c>
      <c r="F1564" s="89"/>
      <c r="G1564" s="95" t="s">
        <v>441</v>
      </c>
      <c r="H1564" s="73"/>
      <c r="I1564" s="95" t="s">
        <v>442</v>
      </c>
      <c r="J1564" s="89"/>
      <c r="K1564" s="73"/>
      <c r="L1564" s="73"/>
      <c r="M1564" s="73"/>
    </row>
    <row r="1565" spans="2:13" ht="36.75" customHeight="1" outlineLevel="1">
      <c r="B1565" s="73"/>
      <c r="C1565" s="94"/>
      <c r="D1565" s="89"/>
      <c r="E1565" s="94"/>
      <c r="F1565" s="89"/>
      <c r="G1565" s="94"/>
      <c r="H1565" s="73"/>
      <c r="I1565" s="150"/>
      <c r="J1565" s="89"/>
      <c r="K1565" s="73"/>
      <c r="L1565" s="73"/>
      <c r="M1565" s="73"/>
    </row>
    <row r="1566" spans="2:13" ht="21" customHeight="1" outlineLevel="1">
      <c r="B1566" s="73"/>
      <c r="C1566" s="89"/>
      <c r="D1566" s="89"/>
      <c r="E1566" s="89"/>
      <c r="F1566" s="89"/>
      <c r="G1566" s="73"/>
      <c r="H1566" s="73"/>
      <c r="I1566" s="73"/>
      <c r="J1566" s="89"/>
      <c r="K1566" s="73"/>
      <c r="L1566" s="73"/>
      <c r="M1566" s="73"/>
    </row>
    <row r="1567" spans="2:13" ht="21.75" customHeight="1" outlineLevel="1">
      <c r="B1567" s="73"/>
      <c r="C1567" s="86" t="s">
        <v>445</v>
      </c>
      <c r="D1567" s="73"/>
      <c r="E1567" s="98"/>
      <c r="F1567" s="99"/>
      <c r="G1567" s="99"/>
      <c r="H1567" s="99"/>
      <c r="I1567" s="99"/>
      <c r="J1567" s="99"/>
      <c r="K1567" s="99"/>
      <c r="L1567" s="73"/>
      <c r="M1567" s="73"/>
    </row>
    <row r="1568" spans="2:13" ht="21" customHeight="1" outlineLevel="1">
      <c r="B1568" s="73"/>
      <c r="C1568" s="73"/>
      <c r="D1568" s="73"/>
      <c r="E1568" s="100"/>
      <c r="F1568" s="101"/>
      <c r="G1568" s="100"/>
      <c r="H1568" s="101"/>
      <c r="I1568" s="100"/>
      <c r="J1568" s="102"/>
      <c r="K1568" s="100"/>
      <c r="L1568" s="73"/>
      <c r="M1568" s="73"/>
    </row>
    <row r="1569" spans="2:13" ht="21" customHeight="1" outlineLevel="1">
      <c r="B1569" s="73"/>
      <c r="C1569" s="73"/>
      <c r="D1569" s="73"/>
      <c r="E1569" s="100">
        <v>2024</v>
      </c>
      <c r="F1569" s="101"/>
      <c r="G1569" s="100">
        <v>2025</v>
      </c>
      <c r="H1569" s="101"/>
      <c r="I1569" s="100">
        <v>2026</v>
      </c>
      <c r="J1569" s="102"/>
      <c r="K1569" s="100" t="s">
        <v>446</v>
      </c>
      <c r="L1569" s="73"/>
      <c r="M1569" s="73"/>
    </row>
    <row r="1570" spans="2:13" outlineLevel="1">
      <c r="B1570" s="73"/>
      <c r="C1570" s="95" t="s">
        <v>447</v>
      </c>
      <c r="D1570" s="103"/>
      <c r="E1570" s="104">
        <f>E1571+E1572</f>
        <v>0</v>
      </c>
      <c r="F1570" s="103"/>
      <c r="G1570" s="104">
        <f>G1571+G1572</f>
        <v>0</v>
      </c>
      <c r="H1570" s="73"/>
      <c r="I1570" s="104">
        <f>I1571+I1572</f>
        <v>0</v>
      </c>
      <c r="J1570" s="103"/>
      <c r="K1570" s="104">
        <f>K1571+K1572</f>
        <v>0</v>
      </c>
      <c r="L1570" s="103"/>
      <c r="M1570" s="73"/>
    </row>
    <row r="1571" spans="2:13" ht="21" customHeight="1" outlineLevel="1">
      <c r="B1571" s="73"/>
      <c r="C1571" s="90" t="s">
        <v>448</v>
      </c>
      <c r="D1571" s="103"/>
      <c r="E1571" s="105">
        <v>0</v>
      </c>
      <c r="F1571" s="106"/>
      <c r="G1571" s="105">
        <v>0</v>
      </c>
      <c r="H1571" s="73"/>
      <c r="I1571" s="105">
        <v>0</v>
      </c>
      <c r="J1571" s="103"/>
      <c r="K1571" s="107">
        <f>E1571+G1571+I1571</f>
        <v>0</v>
      </c>
      <c r="L1571" s="103"/>
      <c r="M1571" s="73"/>
    </row>
    <row r="1572" spans="2:13" ht="21.75" customHeight="1" outlineLevel="1">
      <c r="B1572" s="73"/>
      <c r="C1572" s="90" t="s">
        <v>449</v>
      </c>
      <c r="D1572" s="103"/>
      <c r="E1572" s="105">
        <v>0</v>
      </c>
      <c r="F1572" s="106"/>
      <c r="G1572" s="105">
        <v>0</v>
      </c>
      <c r="H1572" s="73"/>
      <c r="I1572" s="105">
        <v>0</v>
      </c>
      <c r="J1572" s="103"/>
      <c r="K1572" s="107">
        <f>E1572+G1572+I1572</f>
        <v>0</v>
      </c>
      <c r="L1572" s="103"/>
      <c r="M1572" s="73"/>
    </row>
    <row r="1573" spans="2:13" outlineLevel="1">
      <c r="B1573" s="73"/>
      <c r="C1573" s="95" t="s">
        <v>450</v>
      </c>
      <c r="D1573" s="103"/>
      <c r="E1573" s="104">
        <f>E1574+E1575</f>
        <v>0</v>
      </c>
      <c r="F1573" s="103"/>
      <c r="G1573" s="104">
        <f>G1574+G1575</f>
        <v>0</v>
      </c>
      <c r="H1573" s="73"/>
      <c r="I1573" s="104">
        <f>I1574+I1575</f>
        <v>0</v>
      </c>
      <c r="J1573" s="103"/>
      <c r="K1573" s="104">
        <f>K1574+K1575</f>
        <v>0</v>
      </c>
      <c r="L1573" s="103"/>
      <c r="M1573" s="73"/>
    </row>
    <row r="1574" spans="2:13" ht="21" customHeight="1" outlineLevel="1">
      <c r="B1574" s="73"/>
      <c r="C1574" s="90" t="s">
        <v>451</v>
      </c>
      <c r="D1574" s="103"/>
      <c r="E1574" s="105">
        <v>0</v>
      </c>
      <c r="F1574" s="106"/>
      <c r="G1574" s="105">
        <v>0</v>
      </c>
      <c r="H1574" s="73"/>
      <c r="I1574" s="105">
        <v>0</v>
      </c>
      <c r="J1574" s="103"/>
      <c r="K1574" s="107">
        <f>E1574+G1574+I1574</f>
        <v>0</v>
      </c>
      <c r="L1574" s="103"/>
      <c r="M1574" s="73"/>
    </row>
    <row r="1575" spans="2:13" ht="21" customHeight="1" outlineLevel="1">
      <c r="B1575" s="73"/>
      <c r="C1575" s="90" t="s">
        <v>452</v>
      </c>
      <c r="D1575" s="103"/>
      <c r="E1575" s="105">
        <v>0</v>
      </c>
      <c r="F1575" s="106"/>
      <c r="G1575" s="105">
        <v>0</v>
      </c>
      <c r="H1575" s="73"/>
      <c r="I1575" s="105">
        <v>0</v>
      </c>
      <c r="J1575" s="103"/>
      <c r="K1575" s="107">
        <f>E1575+G1575+I1575</f>
        <v>0</v>
      </c>
      <c r="L1575" s="103"/>
      <c r="M1575" s="73"/>
    </row>
    <row r="1576" spans="2:13" ht="21" customHeight="1" outlineLevel="1">
      <c r="B1576" s="73"/>
      <c r="C1576" s="95" t="s">
        <v>453</v>
      </c>
      <c r="D1576" s="103"/>
      <c r="E1576" s="104">
        <f>E1577+E1578</f>
        <v>0</v>
      </c>
      <c r="F1576" s="103"/>
      <c r="G1576" s="104">
        <f>G1577+G1578</f>
        <v>0</v>
      </c>
      <c r="H1576" s="73"/>
      <c r="I1576" s="104">
        <f>I1577+I1578</f>
        <v>0</v>
      </c>
      <c r="J1576" s="103"/>
      <c r="K1576" s="104">
        <f>K1577+K1578</f>
        <v>0</v>
      </c>
      <c r="L1576" s="103"/>
      <c r="M1576" s="73"/>
    </row>
    <row r="1577" spans="2:13" ht="21" customHeight="1" outlineLevel="1">
      <c r="B1577" s="73"/>
      <c r="C1577" s="90" t="s">
        <v>454</v>
      </c>
      <c r="D1577" s="103"/>
      <c r="E1577" s="105">
        <v>0</v>
      </c>
      <c r="F1577" s="106"/>
      <c r="G1577" s="105">
        <v>0</v>
      </c>
      <c r="H1577" s="73"/>
      <c r="I1577" s="105">
        <v>0</v>
      </c>
      <c r="J1577" s="103"/>
      <c r="K1577" s="107">
        <f>E1577+G1577+I1577</f>
        <v>0</v>
      </c>
      <c r="L1577" s="103"/>
      <c r="M1577" s="73"/>
    </row>
    <row r="1578" spans="2:13" ht="21" customHeight="1" outlineLevel="1">
      <c r="B1578" s="73"/>
      <c r="C1578" s="90" t="s">
        <v>455</v>
      </c>
      <c r="D1578" s="103"/>
      <c r="E1578" s="105">
        <v>0</v>
      </c>
      <c r="F1578" s="106"/>
      <c r="G1578" s="105">
        <v>0</v>
      </c>
      <c r="H1578" s="73"/>
      <c r="I1578" s="105">
        <v>0</v>
      </c>
      <c r="J1578" s="103"/>
      <c r="K1578" s="107">
        <f>E1578+G1578+I1578</f>
        <v>0</v>
      </c>
      <c r="L1578" s="103"/>
      <c r="M1578" s="73"/>
    </row>
    <row r="1579" spans="2:13" ht="21" customHeight="1" outlineLevel="1">
      <c r="B1579" s="73"/>
      <c r="C1579" s="95" t="s">
        <v>456</v>
      </c>
      <c r="D1579" s="103"/>
      <c r="E1579" s="104">
        <f>E1580+E1581</f>
        <v>0</v>
      </c>
      <c r="F1579" s="103"/>
      <c r="G1579" s="104">
        <f>G1580+G1581</f>
        <v>0</v>
      </c>
      <c r="H1579" s="73"/>
      <c r="I1579" s="104">
        <f>I1580+I1581</f>
        <v>0</v>
      </c>
      <c r="J1579" s="103"/>
      <c r="K1579" s="104">
        <f>K1580+K1581</f>
        <v>0</v>
      </c>
      <c r="L1579" s="103"/>
      <c r="M1579" s="73"/>
    </row>
    <row r="1580" spans="2:13" ht="21" customHeight="1" outlineLevel="1">
      <c r="B1580" s="73"/>
      <c r="C1580" s="90" t="s">
        <v>457</v>
      </c>
      <c r="D1580" s="103"/>
      <c r="E1580" s="105">
        <v>0</v>
      </c>
      <c r="F1580" s="106"/>
      <c r="G1580" s="105">
        <v>0</v>
      </c>
      <c r="H1580" s="73"/>
      <c r="I1580" s="105">
        <v>0</v>
      </c>
      <c r="J1580" s="103"/>
      <c r="K1580" s="107">
        <f>E1580+G1580+I1580</f>
        <v>0</v>
      </c>
      <c r="L1580" s="103"/>
      <c r="M1580" s="73"/>
    </row>
    <row r="1581" spans="2:13" ht="21" customHeight="1" outlineLevel="1">
      <c r="B1581" s="73"/>
      <c r="C1581" s="90" t="s">
        <v>458</v>
      </c>
      <c r="D1581" s="103"/>
      <c r="E1581" s="105">
        <v>0</v>
      </c>
      <c r="F1581" s="106"/>
      <c r="G1581" s="105">
        <v>0</v>
      </c>
      <c r="H1581" s="73"/>
      <c r="I1581" s="105">
        <v>0</v>
      </c>
      <c r="J1581" s="103"/>
      <c r="K1581" s="107">
        <f>E1581+G1581+I1581</f>
        <v>0</v>
      </c>
      <c r="L1581" s="103"/>
      <c r="M1581" s="73"/>
    </row>
    <row r="1582" spans="2:13" ht="21" customHeight="1" outlineLevel="1">
      <c r="B1582" s="73"/>
      <c r="C1582" s="90" t="s">
        <v>459</v>
      </c>
      <c r="D1582" s="103"/>
      <c r="E1582" s="108">
        <f>E1570+E1573+E1576+E1579</f>
        <v>0</v>
      </c>
      <c r="F1582" s="103"/>
      <c r="G1582" s="108">
        <f>G1570+G1573+G1576+G1579</f>
        <v>0</v>
      </c>
      <c r="H1582" s="73"/>
      <c r="I1582" s="108">
        <f>I1570+I1573+I1576+I1579</f>
        <v>0</v>
      </c>
      <c r="J1582" s="103"/>
      <c r="K1582" s="108">
        <f>E1582+G1582+I1582</f>
        <v>0</v>
      </c>
      <c r="L1582" s="103"/>
      <c r="M1582" s="73"/>
    </row>
    <row r="1583" spans="2:13" ht="21" customHeight="1" outlineLevel="1">
      <c r="B1583" s="73"/>
      <c r="C1583" s="109"/>
      <c r="D1583" s="103"/>
      <c r="E1583" s="109"/>
      <c r="F1583" s="109"/>
      <c r="G1583" s="109"/>
      <c r="H1583" s="109"/>
      <c r="I1583" s="109"/>
      <c r="J1583" s="109"/>
      <c r="K1583" s="109"/>
      <c r="L1583" s="103"/>
      <c r="M1583" s="73"/>
    </row>
    <row r="1584" spans="2:13" ht="21" customHeight="1" outlineLevel="1">
      <c r="B1584" s="73"/>
      <c r="C1584" s="103"/>
      <c r="D1584" s="89"/>
      <c r="E1584" s="103"/>
      <c r="F1584" s="89"/>
      <c r="G1584" s="73"/>
      <c r="H1584" s="73"/>
      <c r="I1584" s="73"/>
      <c r="J1584" s="89"/>
      <c r="K1584" s="73"/>
      <c r="L1584" s="89"/>
      <c r="M1584" s="73"/>
    </row>
    <row r="1585" spans="2:13" ht="21" customHeight="1" outlineLevel="1">
      <c r="B1585" s="73"/>
      <c r="C1585" s="86" t="s">
        <v>460</v>
      </c>
      <c r="D1585" s="73"/>
      <c r="E1585" s="99"/>
      <c r="F1585" s="99"/>
      <c r="G1585" s="99"/>
      <c r="H1585" s="99"/>
      <c r="I1585" s="99"/>
      <c r="J1585" s="99"/>
      <c r="K1585" s="99"/>
      <c r="L1585" s="89"/>
      <c r="M1585" s="73"/>
    </row>
    <row r="1586" spans="2:13" ht="21" customHeight="1" outlineLevel="1">
      <c r="B1586" s="73"/>
      <c r="C1586" s="73"/>
      <c r="D1586" s="73"/>
      <c r="E1586" s="100"/>
      <c r="F1586" s="101"/>
      <c r="G1586" s="100"/>
      <c r="H1586" s="101"/>
      <c r="I1586" s="100"/>
      <c r="J1586" s="102"/>
      <c r="K1586" s="100"/>
      <c r="L1586" s="89"/>
      <c r="M1586" s="73"/>
    </row>
    <row r="1587" spans="2:13" ht="21" customHeight="1" outlineLevel="1">
      <c r="B1587" s="73"/>
      <c r="C1587" s="73"/>
      <c r="D1587" s="73"/>
      <c r="E1587" s="100">
        <v>2024</v>
      </c>
      <c r="F1587" s="101"/>
      <c r="G1587" s="100">
        <v>2025</v>
      </c>
      <c r="H1587" s="101"/>
      <c r="I1587" s="100">
        <v>2026</v>
      </c>
      <c r="J1587" s="102"/>
      <c r="K1587" s="100" t="s">
        <v>407</v>
      </c>
      <c r="L1587" s="89"/>
      <c r="M1587" s="73"/>
    </row>
    <row r="1588" spans="2:13" ht="21" customHeight="1" outlineLevel="1">
      <c r="B1588" s="73"/>
      <c r="C1588" s="95" t="s">
        <v>461</v>
      </c>
      <c r="D1588" s="103"/>
      <c r="E1588" s="110">
        <v>0</v>
      </c>
      <c r="F1588" s="111"/>
      <c r="G1588" s="110">
        <v>0</v>
      </c>
      <c r="H1588" s="112"/>
      <c r="I1588" s="110">
        <v>0</v>
      </c>
      <c r="J1588" s="111"/>
      <c r="K1588" s="113">
        <f t="shared" ref="K1588:K1606" si="24">E1588+G1588+I1588</f>
        <v>0</v>
      </c>
      <c r="L1588" s="89"/>
      <c r="M1588" s="73"/>
    </row>
    <row r="1589" spans="2:13" ht="21" customHeight="1" outlineLevel="1">
      <c r="B1589" s="73"/>
      <c r="C1589" s="90" t="s">
        <v>462</v>
      </c>
      <c r="D1589" s="103"/>
      <c r="E1589" s="110">
        <v>0</v>
      </c>
      <c r="F1589" s="114"/>
      <c r="G1589" s="110">
        <v>0</v>
      </c>
      <c r="H1589" s="112"/>
      <c r="I1589" s="110">
        <v>0</v>
      </c>
      <c r="J1589" s="111"/>
      <c r="K1589" s="113">
        <f t="shared" si="24"/>
        <v>0</v>
      </c>
      <c r="L1589" s="89"/>
      <c r="M1589" s="73"/>
    </row>
    <row r="1590" spans="2:13" ht="21" customHeight="1" outlineLevel="1">
      <c r="B1590" s="73"/>
      <c r="C1590" s="90" t="s">
        <v>463</v>
      </c>
      <c r="D1590" s="103"/>
      <c r="E1590" s="110">
        <v>0</v>
      </c>
      <c r="F1590" s="111"/>
      <c r="G1590" s="110">
        <v>0</v>
      </c>
      <c r="H1590" s="112"/>
      <c r="I1590" s="110">
        <v>0</v>
      </c>
      <c r="J1590" s="111"/>
      <c r="K1590" s="113">
        <f t="shared" si="24"/>
        <v>0</v>
      </c>
      <c r="L1590" s="89"/>
      <c r="M1590" s="73"/>
    </row>
    <row r="1591" spans="2:13" ht="21.75" customHeight="1" outlineLevel="1">
      <c r="B1591" s="73"/>
      <c r="C1591" s="90" t="s">
        <v>464</v>
      </c>
      <c r="D1591" s="103"/>
      <c r="E1591" s="110">
        <v>0</v>
      </c>
      <c r="F1591" s="114"/>
      <c r="G1591" s="110">
        <v>0</v>
      </c>
      <c r="H1591" s="112"/>
      <c r="I1591" s="110">
        <v>0</v>
      </c>
      <c r="J1591" s="111"/>
      <c r="K1591" s="113">
        <f t="shared" si="24"/>
        <v>0</v>
      </c>
      <c r="L1591" s="73"/>
      <c r="M1591" s="73"/>
    </row>
    <row r="1592" spans="2:13" ht="21.75" customHeight="1" outlineLevel="1">
      <c r="B1592" s="73"/>
      <c r="C1592" s="90" t="s">
        <v>465</v>
      </c>
      <c r="D1592" s="103"/>
      <c r="E1592" s="110">
        <v>0</v>
      </c>
      <c r="F1592" s="114"/>
      <c r="G1592" s="110">
        <v>0</v>
      </c>
      <c r="H1592" s="112"/>
      <c r="I1592" s="110">
        <v>0</v>
      </c>
      <c r="J1592" s="111"/>
      <c r="K1592" s="113">
        <f t="shared" si="24"/>
        <v>0</v>
      </c>
      <c r="L1592" s="73"/>
      <c r="M1592" s="73"/>
    </row>
    <row r="1593" spans="2:13" ht="21" customHeight="1" outlineLevel="1">
      <c r="B1593" s="73"/>
      <c r="C1593" s="90" t="s">
        <v>466</v>
      </c>
      <c r="D1593" s="103"/>
      <c r="E1593" s="110">
        <v>0</v>
      </c>
      <c r="F1593" s="111"/>
      <c r="G1593" s="110">
        <v>0</v>
      </c>
      <c r="H1593" s="112"/>
      <c r="I1593" s="110">
        <v>0</v>
      </c>
      <c r="J1593" s="111"/>
      <c r="K1593" s="113">
        <f t="shared" si="24"/>
        <v>0</v>
      </c>
      <c r="L1593" s="73"/>
      <c r="M1593" s="73"/>
    </row>
    <row r="1594" spans="2:13" ht="21.75" customHeight="1" outlineLevel="1">
      <c r="B1594" s="73"/>
      <c r="C1594" s="90" t="s">
        <v>467</v>
      </c>
      <c r="D1594" s="103"/>
      <c r="E1594" s="110">
        <v>0</v>
      </c>
      <c r="F1594" s="114"/>
      <c r="G1594" s="110">
        <v>0</v>
      </c>
      <c r="H1594" s="112"/>
      <c r="I1594" s="110">
        <v>0</v>
      </c>
      <c r="J1594" s="111"/>
      <c r="K1594" s="113">
        <f t="shared" si="24"/>
        <v>0</v>
      </c>
      <c r="L1594" s="73"/>
      <c r="M1594" s="73"/>
    </row>
    <row r="1595" spans="2:13" ht="21.75" customHeight="1" outlineLevel="1">
      <c r="B1595" s="73"/>
      <c r="C1595" s="90" t="s">
        <v>468</v>
      </c>
      <c r="D1595" s="103"/>
      <c r="E1595" s="110">
        <v>0</v>
      </c>
      <c r="F1595" s="114"/>
      <c r="G1595" s="110">
        <v>0</v>
      </c>
      <c r="H1595" s="112"/>
      <c r="I1595" s="110">
        <v>0</v>
      </c>
      <c r="J1595" s="111"/>
      <c r="K1595" s="113">
        <f t="shared" si="24"/>
        <v>0</v>
      </c>
      <c r="L1595" s="73"/>
      <c r="M1595" s="73"/>
    </row>
    <row r="1596" spans="2:13" ht="21.75" customHeight="1" outlineLevel="1">
      <c r="B1596" s="73"/>
      <c r="C1596" s="90" t="s">
        <v>469</v>
      </c>
      <c r="D1596" s="103"/>
      <c r="E1596" s="110">
        <v>0</v>
      </c>
      <c r="F1596" s="114"/>
      <c r="G1596" s="110">
        <v>0</v>
      </c>
      <c r="H1596" s="112"/>
      <c r="I1596" s="110">
        <v>0</v>
      </c>
      <c r="J1596" s="111"/>
      <c r="K1596" s="113">
        <f t="shared" si="24"/>
        <v>0</v>
      </c>
      <c r="L1596" s="73"/>
      <c r="M1596" s="73"/>
    </row>
    <row r="1597" spans="2:13" ht="21" customHeight="1" outlineLevel="1">
      <c r="B1597" s="73"/>
      <c r="C1597" s="115" t="s">
        <v>470</v>
      </c>
      <c r="D1597" s="103"/>
      <c r="E1597" s="110">
        <v>0</v>
      </c>
      <c r="F1597" s="114"/>
      <c r="G1597" s="110">
        <v>0</v>
      </c>
      <c r="H1597" s="112"/>
      <c r="I1597" s="110">
        <v>0</v>
      </c>
      <c r="J1597" s="111"/>
      <c r="K1597" s="113">
        <f t="shared" si="24"/>
        <v>0</v>
      </c>
      <c r="L1597" s="116"/>
      <c r="M1597" s="73"/>
    </row>
    <row r="1598" spans="2:13" ht="21" customHeight="1" outlineLevel="1">
      <c r="B1598" s="73"/>
      <c r="C1598" s="115" t="s">
        <v>471</v>
      </c>
      <c r="D1598" s="103"/>
      <c r="E1598" s="110">
        <v>0</v>
      </c>
      <c r="F1598" s="114"/>
      <c r="G1598" s="110">
        <v>0</v>
      </c>
      <c r="H1598" s="112"/>
      <c r="I1598" s="110">
        <v>0</v>
      </c>
      <c r="J1598" s="111"/>
      <c r="K1598" s="113">
        <f t="shared" si="24"/>
        <v>0</v>
      </c>
      <c r="L1598" s="116"/>
      <c r="M1598" s="73"/>
    </row>
    <row r="1599" spans="2:13" ht="21" customHeight="1" outlineLevel="1">
      <c r="B1599" s="73"/>
      <c r="C1599" s="115" t="s">
        <v>472</v>
      </c>
      <c r="D1599" s="103"/>
      <c r="E1599" s="110">
        <v>0</v>
      </c>
      <c r="F1599" s="114"/>
      <c r="G1599" s="110">
        <v>0</v>
      </c>
      <c r="H1599" s="112"/>
      <c r="I1599" s="110">
        <v>0</v>
      </c>
      <c r="J1599" s="111"/>
      <c r="K1599" s="113">
        <f t="shared" si="24"/>
        <v>0</v>
      </c>
      <c r="L1599" s="116"/>
      <c r="M1599" s="73"/>
    </row>
    <row r="1600" spans="2:13" ht="21" customHeight="1" outlineLevel="1">
      <c r="B1600" s="73"/>
      <c r="C1600" s="115" t="s">
        <v>473</v>
      </c>
      <c r="D1600" s="103"/>
      <c r="E1600" s="110">
        <v>0</v>
      </c>
      <c r="F1600" s="114"/>
      <c r="G1600" s="110">
        <v>0</v>
      </c>
      <c r="H1600" s="112"/>
      <c r="I1600" s="110">
        <v>0</v>
      </c>
      <c r="J1600" s="111"/>
      <c r="K1600" s="113">
        <f t="shared" si="24"/>
        <v>0</v>
      </c>
      <c r="L1600" s="116"/>
      <c r="M1600" s="73"/>
    </row>
    <row r="1601" spans="2:13" ht="21" customHeight="1" outlineLevel="1">
      <c r="B1601" s="73"/>
      <c r="C1601" s="115" t="s">
        <v>474</v>
      </c>
      <c r="D1601" s="103"/>
      <c r="E1601" s="110">
        <v>0</v>
      </c>
      <c r="F1601" s="114"/>
      <c r="G1601" s="110">
        <v>0</v>
      </c>
      <c r="H1601" s="112"/>
      <c r="I1601" s="110">
        <v>0</v>
      </c>
      <c r="J1601" s="111"/>
      <c r="K1601" s="113">
        <f t="shared" si="24"/>
        <v>0</v>
      </c>
      <c r="L1601" s="116"/>
      <c r="M1601" s="73"/>
    </row>
    <row r="1602" spans="2:13" ht="21" customHeight="1" outlineLevel="1">
      <c r="B1602" s="73"/>
      <c r="C1602" s="115" t="s">
        <v>475</v>
      </c>
      <c r="D1602" s="103"/>
      <c r="E1602" s="110">
        <v>0</v>
      </c>
      <c r="F1602" s="114"/>
      <c r="G1602" s="110">
        <v>0</v>
      </c>
      <c r="H1602" s="112"/>
      <c r="I1602" s="110">
        <v>0</v>
      </c>
      <c r="J1602" s="111"/>
      <c r="K1602" s="113">
        <f t="shared" si="24"/>
        <v>0</v>
      </c>
      <c r="L1602" s="116"/>
      <c r="M1602" s="73"/>
    </row>
    <row r="1603" spans="2:13" ht="21" customHeight="1" outlineLevel="1">
      <c r="B1603" s="73"/>
      <c r="C1603" s="115" t="s">
        <v>476</v>
      </c>
      <c r="D1603" s="103"/>
      <c r="E1603" s="110">
        <v>0</v>
      </c>
      <c r="F1603" s="114"/>
      <c r="G1603" s="110">
        <v>0</v>
      </c>
      <c r="H1603" s="112"/>
      <c r="I1603" s="110">
        <v>0</v>
      </c>
      <c r="J1603" s="111"/>
      <c r="K1603" s="113">
        <f t="shared" si="24"/>
        <v>0</v>
      </c>
      <c r="L1603" s="116"/>
      <c r="M1603" s="73"/>
    </row>
    <row r="1604" spans="2:13" ht="21" customHeight="1" outlineLevel="1">
      <c r="B1604" s="73"/>
      <c r="C1604" s="115" t="s">
        <v>477</v>
      </c>
      <c r="D1604" s="103"/>
      <c r="E1604" s="110">
        <v>0</v>
      </c>
      <c r="F1604" s="114"/>
      <c r="G1604" s="110">
        <v>0</v>
      </c>
      <c r="H1604" s="112"/>
      <c r="I1604" s="110">
        <v>0</v>
      </c>
      <c r="J1604" s="111"/>
      <c r="K1604" s="113">
        <f t="shared" si="24"/>
        <v>0</v>
      </c>
      <c r="L1604" s="116"/>
      <c r="M1604" s="73"/>
    </row>
    <row r="1605" spans="2:13" ht="21" customHeight="1" outlineLevel="1">
      <c r="B1605" s="73"/>
      <c r="C1605" s="115" t="s">
        <v>478</v>
      </c>
      <c r="D1605" s="103"/>
      <c r="E1605" s="110">
        <v>0</v>
      </c>
      <c r="F1605" s="114"/>
      <c r="G1605" s="110">
        <v>0</v>
      </c>
      <c r="H1605" s="112"/>
      <c r="I1605" s="110">
        <v>0</v>
      </c>
      <c r="J1605" s="111"/>
      <c r="K1605" s="113">
        <f t="shared" si="24"/>
        <v>0</v>
      </c>
      <c r="L1605" s="116"/>
      <c r="M1605" s="73"/>
    </row>
    <row r="1606" spans="2:13" ht="21" customHeight="1" outlineLevel="1">
      <c r="B1606" s="73"/>
      <c r="C1606" s="115" t="s">
        <v>479</v>
      </c>
      <c r="D1606" s="103"/>
      <c r="E1606" s="110">
        <v>0</v>
      </c>
      <c r="F1606" s="114"/>
      <c r="G1606" s="110">
        <v>0</v>
      </c>
      <c r="H1606" s="112"/>
      <c r="I1606" s="110">
        <v>0</v>
      </c>
      <c r="J1606" s="111"/>
      <c r="K1606" s="113">
        <f t="shared" si="24"/>
        <v>0</v>
      </c>
      <c r="L1606" s="116"/>
      <c r="M1606" s="73"/>
    </row>
    <row r="1607" spans="2:13" ht="21.75" customHeight="1" outlineLevel="1">
      <c r="B1607" s="73"/>
      <c r="C1607" s="90" t="s">
        <v>480</v>
      </c>
      <c r="D1607" s="103"/>
      <c r="E1607" s="117">
        <f>SUM(E1588:E1606)</f>
        <v>0</v>
      </c>
      <c r="F1607" s="111"/>
      <c r="G1607" s="117">
        <f>SUM(G1588:G1606)</f>
        <v>0</v>
      </c>
      <c r="H1607" s="112"/>
      <c r="I1607" s="117">
        <f>SUM(I1588:I1606)</f>
        <v>0</v>
      </c>
      <c r="J1607" s="111"/>
      <c r="K1607" s="117">
        <f>SUM(K1588:K1606)</f>
        <v>0</v>
      </c>
      <c r="L1607" s="89"/>
      <c r="M1607" s="73"/>
    </row>
    <row r="1608" spans="2:13" ht="21" customHeight="1" outlineLevel="1">
      <c r="B1608" s="73"/>
      <c r="C1608" s="109"/>
      <c r="D1608" s="103"/>
      <c r="E1608" s="73"/>
      <c r="F1608" s="73"/>
      <c r="G1608" s="73"/>
      <c r="H1608" s="73"/>
      <c r="I1608" s="73"/>
      <c r="J1608" s="73"/>
      <c r="K1608" s="73"/>
      <c r="L1608" s="89"/>
      <c r="M1608" s="73"/>
    </row>
    <row r="1609" spans="2:13" ht="21" customHeight="1" outlineLevel="1">
      <c r="B1609" s="73"/>
      <c r="C1609" s="73"/>
      <c r="D1609" s="73"/>
      <c r="E1609" s="100">
        <v>2024</v>
      </c>
      <c r="F1609" s="101"/>
      <c r="G1609" s="100">
        <v>2025</v>
      </c>
      <c r="H1609" s="101"/>
      <c r="I1609" s="100">
        <v>2026</v>
      </c>
      <c r="J1609" s="102"/>
      <c r="K1609" s="100" t="s">
        <v>407</v>
      </c>
      <c r="L1609" s="89"/>
      <c r="M1609" s="73"/>
    </row>
    <row r="1610" spans="2:13" ht="21" customHeight="1" outlineLevel="1">
      <c r="B1610" s="73"/>
      <c r="C1610" s="95" t="s">
        <v>481</v>
      </c>
      <c r="D1610" s="103"/>
      <c r="E1610" s="110">
        <v>0</v>
      </c>
      <c r="F1610" s="111"/>
      <c r="G1610" s="110">
        <v>0</v>
      </c>
      <c r="H1610" s="112"/>
      <c r="I1610" s="110">
        <v>0</v>
      </c>
      <c r="J1610" s="111"/>
      <c r="K1610" s="113">
        <f t="shared" ref="K1610:K1618" si="25">E1610+G1610+I1610</f>
        <v>0</v>
      </c>
      <c r="L1610" s="89"/>
      <c r="M1610" s="73"/>
    </row>
    <row r="1611" spans="2:13" ht="21" customHeight="1" outlineLevel="1">
      <c r="B1611" s="73"/>
      <c r="C1611" s="90" t="s">
        <v>482</v>
      </c>
      <c r="D1611" s="103"/>
      <c r="E1611" s="110">
        <v>0</v>
      </c>
      <c r="F1611" s="114"/>
      <c r="G1611" s="110">
        <v>0</v>
      </c>
      <c r="H1611" s="112"/>
      <c r="I1611" s="110">
        <v>0</v>
      </c>
      <c r="J1611" s="111"/>
      <c r="K1611" s="113">
        <f t="shared" si="25"/>
        <v>0</v>
      </c>
      <c r="L1611" s="89"/>
      <c r="M1611" s="73"/>
    </row>
    <row r="1612" spans="2:13" ht="21" customHeight="1" outlineLevel="1">
      <c r="B1612" s="73"/>
      <c r="C1612" s="90" t="s">
        <v>483</v>
      </c>
      <c r="D1612" s="103"/>
      <c r="E1612" s="110">
        <v>0</v>
      </c>
      <c r="F1612" s="114"/>
      <c r="G1612" s="110">
        <v>0</v>
      </c>
      <c r="H1612" s="112"/>
      <c r="I1612" s="110">
        <v>0</v>
      </c>
      <c r="J1612" s="111"/>
      <c r="K1612" s="113">
        <f t="shared" si="25"/>
        <v>0</v>
      </c>
      <c r="L1612" s="73"/>
      <c r="M1612" s="73"/>
    </row>
    <row r="1613" spans="2:13" ht="21" customHeight="1" outlineLevel="1">
      <c r="B1613" s="73"/>
      <c r="C1613" s="90" t="s">
        <v>484</v>
      </c>
      <c r="D1613" s="103"/>
      <c r="E1613" s="110">
        <v>0</v>
      </c>
      <c r="F1613" s="111"/>
      <c r="G1613" s="110">
        <v>0</v>
      </c>
      <c r="H1613" s="112"/>
      <c r="I1613" s="110">
        <v>0</v>
      </c>
      <c r="J1613" s="111"/>
      <c r="K1613" s="113">
        <f t="shared" si="25"/>
        <v>0</v>
      </c>
      <c r="L1613" s="89"/>
      <c r="M1613" s="73"/>
    </row>
    <row r="1614" spans="2:13" ht="21" customHeight="1" outlineLevel="1">
      <c r="B1614" s="73"/>
      <c r="C1614" s="90" t="s">
        <v>485</v>
      </c>
      <c r="D1614" s="103"/>
      <c r="E1614" s="110">
        <v>0</v>
      </c>
      <c r="F1614" s="114"/>
      <c r="G1614" s="110">
        <v>0</v>
      </c>
      <c r="H1614" s="112"/>
      <c r="I1614" s="110">
        <v>0</v>
      </c>
      <c r="J1614" s="111"/>
      <c r="K1614" s="113">
        <f t="shared" si="25"/>
        <v>0</v>
      </c>
      <c r="L1614" s="116"/>
      <c r="M1614" s="73"/>
    </row>
    <row r="1615" spans="2:13" ht="21" customHeight="1" outlineLevel="1">
      <c r="B1615" s="73"/>
      <c r="C1615" s="90" t="s">
        <v>486</v>
      </c>
      <c r="D1615" s="103"/>
      <c r="E1615" s="110">
        <v>0</v>
      </c>
      <c r="F1615" s="114"/>
      <c r="G1615" s="110">
        <v>0</v>
      </c>
      <c r="H1615" s="112"/>
      <c r="I1615" s="110">
        <v>0</v>
      </c>
      <c r="J1615" s="111"/>
      <c r="K1615" s="113">
        <f t="shared" si="25"/>
        <v>0</v>
      </c>
      <c r="L1615" s="116"/>
      <c r="M1615" s="73"/>
    </row>
    <row r="1616" spans="2:13" ht="21" customHeight="1" outlineLevel="1">
      <c r="B1616" s="73"/>
      <c r="C1616" s="90" t="s">
        <v>487</v>
      </c>
      <c r="D1616" s="103"/>
      <c r="E1616" s="110">
        <v>0</v>
      </c>
      <c r="F1616" s="114"/>
      <c r="G1616" s="110">
        <v>0</v>
      </c>
      <c r="H1616" s="112"/>
      <c r="I1616" s="110">
        <v>0</v>
      </c>
      <c r="J1616" s="111"/>
      <c r="K1616" s="113">
        <f t="shared" si="25"/>
        <v>0</v>
      </c>
      <c r="L1616" s="116"/>
      <c r="M1616" s="73"/>
    </row>
    <row r="1617" spans="2:13" ht="21" customHeight="1" outlineLevel="1">
      <c r="B1617" s="73"/>
      <c r="C1617" s="90" t="s">
        <v>488</v>
      </c>
      <c r="D1617" s="103"/>
      <c r="E1617" s="110">
        <v>0</v>
      </c>
      <c r="F1617" s="114"/>
      <c r="G1617" s="110">
        <v>0</v>
      </c>
      <c r="H1617" s="112"/>
      <c r="I1617" s="110">
        <v>0</v>
      </c>
      <c r="J1617" s="111"/>
      <c r="K1617" s="113">
        <f t="shared" si="25"/>
        <v>0</v>
      </c>
      <c r="L1617" s="116"/>
      <c r="M1617" s="73"/>
    </row>
    <row r="1618" spans="2:13" ht="21.75" customHeight="1" outlineLevel="1">
      <c r="B1618" s="73"/>
      <c r="C1618" s="90" t="s">
        <v>480</v>
      </c>
      <c r="D1618" s="103"/>
      <c r="E1618" s="117">
        <f>SUM(E1610:E1617)</f>
        <v>0</v>
      </c>
      <c r="F1618" s="111"/>
      <c r="G1618" s="117">
        <f>SUM(G1610:G1617)</f>
        <v>0</v>
      </c>
      <c r="H1618" s="112"/>
      <c r="I1618" s="117">
        <f>SUM(I1610:I1617)</f>
        <v>0</v>
      </c>
      <c r="J1618" s="111"/>
      <c r="K1618" s="117">
        <f t="shared" si="25"/>
        <v>0</v>
      </c>
      <c r="L1618" s="89"/>
      <c r="M1618" s="73"/>
    </row>
    <row r="1619" spans="2:13" ht="21" customHeight="1" outlineLevel="1">
      <c r="B1619" s="73"/>
      <c r="C1619" s="89"/>
      <c r="D1619" s="103"/>
      <c r="E1619" s="89"/>
      <c r="F1619" s="89"/>
      <c r="G1619" s="89"/>
      <c r="H1619" s="89"/>
      <c r="I1619" s="89"/>
      <c r="J1619" s="89"/>
      <c r="K1619" s="89"/>
      <c r="L1619" s="89"/>
      <c r="M1619" s="73"/>
    </row>
    <row r="1620" spans="2:13" ht="36" outlineLevel="1">
      <c r="B1620" s="73"/>
      <c r="C1620" s="93" t="s">
        <v>490</v>
      </c>
      <c r="D1620" s="89"/>
      <c r="E1620" s="93" t="str">
        <f>IF(K1591&gt;0,"Si","No")</f>
        <v>No</v>
      </c>
      <c r="F1620" s="89"/>
      <c r="G1620" s="89"/>
      <c r="H1620" s="89"/>
      <c r="I1620" s="89"/>
      <c r="J1620" s="89"/>
      <c r="K1620" s="89"/>
      <c r="L1620" s="89"/>
      <c r="M1620" s="73"/>
    </row>
    <row r="1621" spans="2:13" ht="36" outlineLevel="1">
      <c r="B1621" s="73"/>
      <c r="C1621" s="93" t="s">
        <v>491</v>
      </c>
      <c r="D1621" s="89"/>
      <c r="E1621" s="93" t="str">
        <f>IF(K1592&gt;0,"Si","No")</f>
        <v>No</v>
      </c>
      <c r="F1621" s="89"/>
      <c r="G1621" s="89"/>
      <c r="H1621" s="89"/>
      <c r="I1621" s="89"/>
      <c r="J1621" s="89"/>
      <c r="K1621" s="89"/>
      <c r="L1621" s="89"/>
      <c r="M1621" s="73"/>
    </row>
    <row r="1622" spans="2:13" ht="21" customHeight="1" outlineLevel="1">
      <c r="B1622" s="73"/>
      <c r="C1622" s="89"/>
      <c r="D1622" s="89"/>
      <c r="E1622" s="89"/>
      <c r="F1622" s="89"/>
      <c r="G1622" s="73"/>
      <c r="H1622" s="73"/>
      <c r="I1622" s="73"/>
      <c r="J1622" s="89"/>
      <c r="K1622" s="73"/>
      <c r="L1622" s="89"/>
      <c r="M1622" s="73"/>
    </row>
    <row r="1623" spans="2:13" ht="20.25" outlineLevel="1">
      <c r="B1623" s="73"/>
      <c r="C1623" s="86" t="s">
        <v>492</v>
      </c>
      <c r="D1623" s="73"/>
      <c r="E1623" s="98"/>
      <c r="F1623" s="99"/>
      <c r="G1623" s="99"/>
      <c r="H1623" s="99"/>
      <c r="I1623" s="99"/>
      <c r="J1623" s="99"/>
      <c r="K1623" s="99"/>
      <c r="L1623" s="89"/>
      <c r="M1623" s="73"/>
    </row>
    <row r="1624" spans="2:13" ht="21" customHeight="1" outlineLevel="1">
      <c r="B1624" s="73"/>
      <c r="C1624" s="73"/>
      <c r="D1624" s="73"/>
      <c r="E1624" s="100"/>
      <c r="F1624" s="101"/>
      <c r="G1624" s="100"/>
      <c r="H1624" s="101"/>
      <c r="I1624" s="100"/>
      <c r="J1624" s="102"/>
      <c r="K1624" s="100"/>
      <c r="L1624" s="89"/>
      <c r="M1624" s="73"/>
    </row>
    <row r="1625" spans="2:13" ht="21" customHeight="1" outlineLevel="1">
      <c r="B1625" s="73"/>
      <c r="C1625" s="73"/>
      <c r="D1625" s="73"/>
      <c r="E1625" s="100">
        <v>2024</v>
      </c>
      <c r="F1625" s="101"/>
      <c r="G1625" s="100">
        <v>2025</v>
      </c>
      <c r="H1625" s="101"/>
      <c r="I1625" s="100">
        <v>2026</v>
      </c>
      <c r="J1625" s="102"/>
      <c r="K1625" s="100" t="s">
        <v>407</v>
      </c>
      <c r="L1625" s="89"/>
      <c r="M1625" s="73"/>
    </row>
    <row r="1626" spans="2:13" ht="21" customHeight="1" outlineLevel="1">
      <c r="B1626" s="73"/>
      <c r="C1626" s="95" t="s">
        <v>493</v>
      </c>
      <c r="D1626" s="103"/>
      <c r="E1626" s="110"/>
      <c r="F1626" s="111"/>
      <c r="G1626" s="110"/>
      <c r="H1626" s="119"/>
      <c r="I1626" s="110"/>
      <c r="J1626" s="111"/>
      <c r="K1626" s="113" t="s">
        <v>495</v>
      </c>
      <c r="L1626" s="89"/>
      <c r="M1626" s="73"/>
    </row>
    <row r="1627" spans="2:13" ht="21" customHeight="1" outlineLevel="1">
      <c r="B1627" s="73"/>
      <c r="C1627" s="95" t="s">
        <v>496</v>
      </c>
      <c r="D1627" s="103"/>
      <c r="E1627" s="110"/>
      <c r="F1627" s="111"/>
      <c r="G1627" s="110"/>
      <c r="H1627" s="119"/>
      <c r="I1627" s="110"/>
      <c r="J1627" s="111"/>
      <c r="K1627" s="113" t="s">
        <v>495</v>
      </c>
      <c r="L1627" s="89"/>
      <c r="M1627" s="73"/>
    </row>
    <row r="1628" spans="2:13" ht="21" customHeight="1" outlineLevel="1">
      <c r="B1628" s="73"/>
      <c r="C1628" s="90" t="s">
        <v>498</v>
      </c>
      <c r="D1628" s="103"/>
      <c r="E1628" s="120">
        <v>0</v>
      </c>
      <c r="F1628" s="121"/>
      <c r="G1628" s="120">
        <v>0</v>
      </c>
      <c r="H1628" s="122"/>
      <c r="I1628" s="120">
        <v>0</v>
      </c>
      <c r="J1628" s="123"/>
      <c r="K1628" s="124">
        <f>E1628+G1628+I1628</f>
        <v>0</v>
      </c>
      <c r="L1628" s="73"/>
      <c r="M1628" s="73"/>
    </row>
    <row r="1629" spans="2:13" ht="21" customHeight="1" outlineLevel="1">
      <c r="B1629" s="73"/>
      <c r="C1629" s="90" t="s">
        <v>499</v>
      </c>
      <c r="D1629" s="103"/>
      <c r="E1629" s="110"/>
      <c r="F1629" s="111"/>
      <c r="G1629" s="110"/>
      <c r="H1629" s="119"/>
      <c r="I1629" s="110"/>
      <c r="J1629" s="111"/>
      <c r="K1629" s="113" t="s">
        <v>495</v>
      </c>
      <c r="L1629" s="89"/>
      <c r="M1629" s="73"/>
    </row>
    <row r="1630" spans="2:13" ht="21" customHeight="1" outlineLevel="1">
      <c r="B1630" s="73"/>
      <c r="C1630" s="90" t="s">
        <v>500</v>
      </c>
      <c r="D1630" s="103"/>
      <c r="E1630" s="105"/>
      <c r="F1630" s="125"/>
      <c r="G1630" s="105"/>
      <c r="H1630" s="126"/>
      <c r="I1630" s="105"/>
      <c r="J1630" s="111"/>
      <c r="K1630" s="113" t="s">
        <v>495</v>
      </c>
      <c r="L1630" s="116"/>
      <c r="M1630" s="73"/>
    </row>
    <row r="1631" spans="2:13" outlineLevel="1">
      <c r="B1631" s="73"/>
      <c r="C1631" s="90" t="s">
        <v>501</v>
      </c>
      <c r="D1631" s="103"/>
      <c r="E1631" s="127"/>
      <c r="F1631" s="125"/>
      <c r="G1631" s="105"/>
      <c r="H1631" s="126"/>
      <c r="I1631" s="105"/>
      <c r="J1631" s="111"/>
      <c r="K1631" s="113" t="s">
        <v>495</v>
      </c>
      <c r="L1631" s="116"/>
      <c r="M1631" s="73"/>
    </row>
    <row r="1632" spans="2:13" ht="21" customHeight="1" outlineLevel="1">
      <c r="B1632" s="73"/>
      <c r="C1632" s="90" t="s">
        <v>503</v>
      </c>
      <c r="D1632" s="103"/>
      <c r="E1632" s="105"/>
      <c r="F1632" s="125"/>
      <c r="G1632" s="105"/>
      <c r="H1632" s="126"/>
      <c r="I1632" s="105"/>
      <c r="J1632" s="111"/>
      <c r="K1632" s="124" t="s">
        <v>495</v>
      </c>
      <c r="L1632" s="89"/>
      <c r="M1632" s="73"/>
    </row>
    <row r="1633" spans="2:13" ht="21" customHeight="1" outlineLevel="1">
      <c r="B1633" s="73"/>
      <c r="C1633" s="90" t="s">
        <v>504</v>
      </c>
      <c r="D1633" s="103"/>
      <c r="E1633" s="110"/>
      <c r="F1633" s="111"/>
      <c r="G1633" s="110"/>
      <c r="H1633" s="119"/>
      <c r="I1633" s="110"/>
      <c r="J1633" s="111"/>
      <c r="K1633" s="113" t="s">
        <v>495</v>
      </c>
      <c r="L1633" s="89"/>
      <c r="M1633" s="73"/>
    </row>
    <row r="1634" spans="2:13" ht="21.75" customHeight="1" outlineLevel="1">
      <c r="B1634" s="73"/>
      <c r="C1634" s="90" t="s">
        <v>506</v>
      </c>
      <c r="D1634" s="103"/>
      <c r="E1634" s="120">
        <v>0</v>
      </c>
      <c r="F1634" s="121"/>
      <c r="G1634" s="120">
        <v>0</v>
      </c>
      <c r="H1634" s="122"/>
      <c r="I1634" s="120">
        <v>0</v>
      </c>
      <c r="J1634" s="123"/>
      <c r="K1634" s="124">
        <f>E1634+G1634+I1634</f>
        <v>0</v>
      </c>
      <c r="L1634" s="73"/>
      <c r="M1634" s="73"/>
    </row>
    <row r="1635" spans="2:13" ht="21.75" customHeight="1" outlineLevel="1">
      <c r="B1635" s="73"/>
      <c r="C1635" s="90" t="s">
        <v>507</v>
      </c>
      <c r="D1635" s="103"/>
      <c r="E1635" s="128">
        <v>0</v>
      </c>
      <c r="F1635" s="129"/>
      <c r="G1635" s="128">
        <v>0</v>
      </c>
      <c r="H1635" s="142"/>
      <c r="I1635" s="128">
        <v>0</v>
      </c>
      <c r="J1635" s="130"/>
      <c r="K1635" s="131">
        <f>E1635+G1635+I1635</f>
        <v>0</v>
      </c>
      <c r="L1635" s="89"/>
      <c r="M1635" s="73"/>
    </row>
    <row r="1636" spans="2:13" ht="21" customHeight="1" outlineLevel="1">
      <c r="B1636" s="73"/>
      <c r="C1636" s="109"/>
      <c r="D1636" s="103"/>
      <c r="E1636" s="130"/>
      <c r="F1636" s="130"/>
      <c r="G1636" s="130"/>
      <c r="H1636" s="132"/>
      <c r="I1636" s="130"/>
      <c r="J1636" s="130"/>
      <c r="K1636" s="130"/>
      <c r="L1636" s="89"/>
      <c r="M1636" s="73"/>
    </row>
    <row r="1637" spans="2:13" ht="21" customHeight="1" outlineLevel="1">
      <c r="B1637" s="73"/>
      <c r="C1637" s="109"/>
      <c r="D1637" s="103"/>
      <c r="E1637" s="98"/>
      <c r="F1637" s="73"/>
      <c r="G1637" s="73"/>
      <c r="H1637" s="73"/>
      <c r="I1637" s="73"/>
      <c r="J1637" s="73"/>
      <c r="K1637" s="73"/>
      <c r="L1637" s="89"/>
      <c r="M1637" s="73"/>
    </row>
    <row r="1638" spans="2:13" ht="21" customHeight="1" outlineLevel="1">
      <c r="B1638" s="73"/>
      <c r="C1638" s="86" t="s">
        <v>508</v>
      </c>
      <c r="D1638" s="116"/>
      <c r="E1638" s="116"/>
      <c r="F1638" s="116"/>
      <c r="G1638" s="73"/>
      <c r="H1638" s="73"/>
      <c r="I1638" s="73"/>
      <c r="J1638" s="116"/>
      <c r="K1638" s="73"/>
      <c r="L1638" s="116"/>
      <c r="M1638" s="73"/>
    </row>
    <row r="1639" spans="2:13" ht="21" customHeight="1" outlineLevel="1">
      <c r="B1639" s="73"/>
      <c r="C1639" s="89"/>
      <c r="D1639" s="89"/>
      <c r="E1639" s="89"/>
      <c r="F1639" s="89"/>
      <c r="G1639" s="73"/>
      <c r="H1639" s="73"/>
      <c r="I1639" s="73"/>
      <c r="J1639" s="89"/>
      <c r="K1639" s="73"/>
      <c r="L1639" s="89"/>
      <c r="M1639" s="73"/>
    </row>
    <row r="1640" spans="2:13" ht="21" customHeight="1" outlineLevel="1">
      <c r="B1640" s="73"/>
      <c r="C1640" s="133" t="s">
        <v>509</v>
      </c>
      <c r="D1640" s="89"/>
      <c r="E1640" s="89"/>
      <c r="F1640" s="89"/>
      <c r="G1640" s="73"/>
      <c r="H1640" s="73"/>
      <c r="I1640" s="73"/>
      <c r="J1640" s="73"/>
      <c r="K1640" s="73"/>
      <c r="L1640" s="89"/>
      <c r="M1640" s="73"/>
    </row>
    <row r="1641" spans="2:13" ht="21" customHeight="1" outlineLevel="1">
      <c r="B1641" s="73"/>
      <c r="C1641" s="89"/>
      <c r="D1641" s="89"/>
      <c r="E1641" s="89"/>
      <c r="F1641" s="89"/>
      <c r="G1641" s="73"/>
      <c r="H1641" s="73"/>
      <c r="I1641" s="73"/>
      <c r="J1641" s="89"/>
      <c r="K1641" s="73"/>
      <c r="L1641" s="89"/>
      <c r="M1641" s="73"/>
    </row>
    <row r="1642" spans="2:13" ht="21" customHeight="1" outlineLevel="1">
      <c r="B1642" s="73"/>
      <c r="C1642" s="481"/>
      <c r="D1642" s="481"/>
      <c r="E1642" s="481"/>
      <c r="F1642" s="481"/>
      <c r="G1642" s="481"/>
      <c r="H1642" s="481"/>
      <c r="I1642" s="481"/>
      <c r="J1642" s="481"/>
      <c r="K1642" s="481"/>
      <c r="L1642" s="89"/>
      <c r="M1642" s="73"/>
    </row>
    <row r="1643" spans="2:13" ht="21" customHeight="1" outlineLevel="1">
      <c r="B1643" s="73"/>
      <c r="C1643" s="481"/>
      <c r="D1643" s="481"/>
      <c r="E1643" s="481"/>
      <c r="F1643" s="481"/>
      <c r="G1643" s="481"/>
      <c r="H1643" s="481"/>
      <c r="I1643" s="481"/>
      <c r="J1643" s="481"/>
      <c r="K1643" s="481"/>
      <c r="L1643" s="73"/>
      <c r="M1643" s="73"/>
    </row>
    <row r="1644" spans="2:13" ht="21" customHeight="1" outlineLevel="1">
      <c r="B1644" s="73"/>
      <c r="C1644" s="481"/>
      <c r="D1644" s="481"/>
      <c r="E1644" s="481"/>
      <c r="F1644" s="481"/>
      <c r="G1644" s="481"/>
      <c r="H1644" s="481"/>
      <c r="I1644" s="481"/>
      <c r="J1644" s="481"/>
      <c r="K1644" s="481"/>
      <c r="L1644" s="73"/>
      <c r="M1644" s="73"/>
    </row>
    <row r="1645" spans="2:13" ht="21" customHeight="1" outlineLevel="1">
      <c r="B1645" s="73"/>
      <c r="C1645" s="481"/>
      <c r="D1645" s="481"/>
      <c r="E1645" s="481"/>
      <c r="F1645" s="481"/>
      <c r="G1645" s="481"/>
      <c r="H1645" s="481"/>
      <c r="I1645" s="481"/>
      <c r="J1645" s="481"/>
      <c r="K1645" s="481"/>
      <c r="L1645" s="73"/>
      <c r="M1645" s="73"/>
    </row>
    <row r="1646" spans="2:13" ht="21" customHeight="1" outlineLevel="1">
      <c r="B1646" s="73"/>
      <c r="C1646" s="481"/>
      <c r="D1646" s="481"/>
      <c r="E1646" s="481"/>
      <c r="F1646" s="481"/>
      <c r="G1646" s="481"/>
      <c r="H1646" s="481"/>
      <c r="I1646" s="481"/>
      <c r="J1646" s="481"/>
      <c r="K1646" s="481"/>
      <c r="L1646" s="73"/>
      <c r="M1646" s="73"/>
    </row>
    <row r="1647" spans="2:13" ht="21" customHeight="1" outlineLevel="1">
      <c r="B1647" s="73"/>
      <c r="C1647" s="481"/>
      <c r="D1647" s="481"/>
      <c r="E1647" s="481"/>
      <c r="F1647" s="481"/>
      <c r="G1647" s="481"/>
      <c r="H1647" s="481"/>
      <c r="I1647" s="481"/>
      <c r="J1647" s="481"/>
      <c r="K1647" s="481"/>
      <c r="L1647" s="73"/>
      <c r="M1647" s="73"/>
    </row>
    <row r="1648" spans="2:13" ht="21" customHeight="1" outlineLevel="1">
      <c r="B1648" s="73"/>
      <c r="C1648" s="481"/>
      <c r="D1648" s="481"/>
      <c r="E1648" s="481"/>
      <c r="F1648" s="481"/>
      <c r="G1648" s="481"/>
      <c r="H1648" s="481"/>
      <c r="I1648" s="481"/>
      <c r="J1648" s="481"/>
      <c r="K1648" s="481"/>
      <c r="L1648" s="73"/>
      <c r="M1648" s="73"/>
    </row>
    <row r="1649" spans="2:13" ht="21" customHeight="1" outlineLevel="1">
      <c r="B1649" s="73"/>
      <c r="C1649" s="481"/>
      <c r="D1649" s="481"/>
      <c r="E1649" s="481"/>
      <c r="F1649" s="481"/>
      <c r="G1649" s="481"/>
      <c r="H1649" s="481"/>
      <c r="I1649" s="481"/>
      <c r="J1649" s="481"/>
      <c r="K1649" s="481"/>
      <c r="L1649" s="73"/>
      <c r="M1649" s="73"/>
    </row>
    <row r="1650" spans="2:13" ht="21" customHeight="1" outlineLevel="1">
      <c r="B1650" s="73"/>
      <c r="C1650" s="481"/>
      <c r="D1650" s="481"/>
      <c r="E1650" s="481"/>
      <c r="F1650" s="481"/>
      <c r="G1650" s="481"/>
      <c r="H1650" s="481"/>
      <c r="I1650" s="481"/>
      <c r="J1650" s="481"/>
      <c r="K1650" s="481"/>
      <c r="L1650" s="73"/>
      <c r="M1650" s="73"/>
    </row>
    <row r="1651" spans="2:13" ht="21" customHeight="1" outlineLevel="1">
      <c r="B1651" s="73"/>
      <c r="C1651" s="481"/>
      <c r="D1651" s="481"/>
      <c r="E1651" s="481"/>
      <c r="F1651" s="481"/>
      <c r="G1651" s="481"/>
      <c r="H1651" s="481"/>
      <c r="I1651" s="481"/>
      <c r="J1651" s="481"/>
      <c r="K1651" s="481"/>
      <c r="L1651" s="73"/>
      <c r="M1651" s="73"/>
    </row>
    <row r="1652" spans="2:13" ht="21" customHeight="1" outlineLevel="1">
      <c r="B1652" s="73"/>
      <c r="C1652" s="481"/>
      <c r="D1652" s="481"/>
      <c r="E1652" s="481"/>
      <c r="F1652" s="481"/>
      <c r="G1652" s="481"/>
      <c r="H1652" s="481"/>
      <c r="I1652" s="481"/>
      <c r="J1652" s="481"/>
      <c r="K1652" s="481"/>
      <c r="L1652" s="73"/>
      <c r="M1652" s="73"/>
    </row>
    <row r="1653" spans="2:13" ht="21" customHeight="1" outlineLevel="1">
      <c r="B1653" s="73"/>
      <c r="C1653" s="481"/>
      <c r="D1653" s="481"/>
      <c r="E1653" s="481"/>
      <c r="F1653" s="481"/>
      <c r="G1653" s="481"/>
      <c r="H1653" s="481"/>
      <c r="I1653" s="481"/>
      <c r="J1653" s="481"/>
      <c r="K1653" s="481"/>
      <c r="L1653" s="73"/>
      <c r="M1653" s="73"/>
    </row>
    <row r="1654" spans="2:13" ht="21" customHeight="1" outlineLevel="1">
      <c r="B1654" s="73"/>
      <c r="C1654" s="481"/>
      <c r="D1654" s="481"/>
      <c r="E1654" s="481"/>
      <c r="F1654" s="481"/>
      <c r="G1654" s="481"/>
      <c r="H1654" s="481"/>
      <c r="I1654" s="481"/>
      <c r="J1654" s="481"/>
      <c r="K1654" s="481"/>
      <c r="L1654" s="73"/>
      <c r="M1654" s="73"/>
    </row>
    <row r="1655" spans="2:13" ht="21" customHeight="1" outlineLevel="1">
      <c r="B1655" s="73"/>
      <c r="C1655" s="481"/>
      <c r="D1655" s="481"/>
      <c r="E1655" s="481"/>
      <c r="F1655" s="481"/>
      <c r="G1655" s="481"/>
      <c r="H1655" s="481"/>
      <c r="I1655" s="481"/>
      <c r="J1655" s="481"/>
      <c r="K1655" s="481"/>
      <c r="L1655" s="73"/>
      <c r="M1655" s="73"/>
    </row>
    <row r="1656" spans="2:13" ht="21" customHeight="1" outlineLevel="1">
      <c r="B1656" s="73"/>
      <c r="C1656" s="481"/>
      <c r="D1656" s="481"/>
      <c r="E1656" s="481"/>
      <c r="F1656" s="481"/>
      <c r="G1656" s="481"/>
      <c r="H1656" s="481"/>
      <c r="I1656" s="481"/>
      <c r="J1656" s="481"/>
      <c r="K1656" s="481"/>
      <c r="L1656" s="73"/>
      <c r="M1656" s="73"/>
    </row>
    <row r="1657" spans="2:13" ht="21" customHeight="1" outlineLevel="1">
      <c r="B1657" s="73"/>
      <c r="C1657" s="481"/>
      <c r="D1657" s="481"/>
      <c r="E1657" s="481"/>
      <c r="F1657" s="481"/>
      <c r="G1657" s="481"/>
      <c r="H1657" s="481"/>
      <c r="I1657" s="481"/>
      <c r="J1657" s="481"/>
      <c r="K1657" s="481"/>
      <c r="L1657" s="73"/>
      <c r="M1657" s="73"/>
    </row>
    <row r="1658" spans="2:13" ht="21" customHeight="1" outlineLevel="1">
      <c r="B1658" s="73"/>
      <c r="C1658" s="481"/>
      <c r="D1658" s="481"/>
      <c r="E1658" s="481"/>
      <c r="F1658" s="481"/>
      <c r="G1658" s="481"/>
      <c r="H1658" s="481"/>
      <c r="I1658" s="481"/>
      <c r="J1658" s="481"/>
      <c r="K1658" s="481"/>
      <c r="L1658" s="73"/>
      <c r="M1658" s="73"/>
    </row>
    <row r="1659" spans="2:13" ht="21" customHeight="1" outlineLevel="1">
      <c r="B1659" s="73"/>
      <c r="C1659" s="481"/>
      <c r="D1659" s="481"/>
      <c r="E1659" s="481"/>
      <c r="F1659" s="481"/>
      <c r="G1659" s="481"/>
      <c r="H1659" s="481"/>
      <c r="I1659" s="481"/>
      <c r="J1659" s="481"/>
      <c r="K1659" s="481"/>
      <c r="L1659" s="73"/>
      <c r="M1659" s="73"/>
    </row>
    <row r="1660" spans="2:13" ht="21" customHeight="1" outlineLevel="1">
      <c r="B1660" s="73"/>
      <c r="C1660" s="134"/>
      <c r="D1660" s="73"/>
      <c r="E1660" s="134"/>
      <c r="F1660" s="73"/>
      <c r="G1660" s="73"/>
      <c r="H1660" s="73"/>
      <c r="I1660" s="135"/>
      <c r="J1660" s="136"/>
      <c r="K1660" s="137"/>
      <c r="L1660" s="73"/>
      <c r="M1660" s="73"/>
    </row>
    <row r="1661" spans="2:13" ht="21" customHeight="1" outlineLevel="1">
      <c r="B1661" s="73"/>
      <c r="C1661" s="133" t="s">
        <v>511</v>
      </c>
      <c r="D1661" s="73"/>
      <c r="E1661" s="134"/>
      <c r="F1661" s="73"/>
      <c r="G1661" s="73"/>
      <c r="H1661" s="73"/>
      <c r="I1661" s="135"/>
      <c r="J1661" s="136"/>
      <c r="K1661" s="137"/>
      <c r="L1661" s="73"/>
      <c r="M1661" s="73"/>
    </row>
    <row r="1662" spans="2:13" ht="21" customHeight="1" outlineLevel="1">
      <c r="B1662" s="73"/>
      <c r="C1662" s="73"/>
      <c r="D1662" s="73"/>
      <c r="E1662" s="83"/>
      <c r="F1662" s="73"/>
      <c r="G1662" s="73"/>
      <c r="H1662" s="73"/>
      <c r="I1662" s="73"/>
      <c r="J1662" s="73"/>
      <c r="K1662" s="73"/>
      <c r="L1662" s="73"/>
      <c r="M1662" s="73"/>
    </row>
    <row r="1663" spans="2:13" ht="21" customHeight="1" outlineLevel="1">
      <c r="B1663" s="73"/>
      <c r="C1663" s="481"/>
      <c r="D1663" s="481"/>
      <c r="E1663" s="481"/>
      <c r="F1663" s="481"/>
      <c r="G1663" s="481"/>
      <c r="H1663" s="481"/>
      <c r="I1663" s="481"/>
      <c r="J1663" s="481"/>
      <c r="K1663" s="481"/>
      <c r="L1663" s="73"/>
      <c r="M1663" s="73"/>
    </row>
    <row r="1664" spans="2:13" ht="21" customHeight="1" outlineLevel="1">
      <c r="B1664" s="73"/>
      <c r="C1664" s="481"/>
      <c r="D1664" s="481"/>
      <c r="E1664" s="481"/>
      <c r="F1664" s="481"/>
      <c r="G1664" s="481"/>
      <c r="H1664" s="481"/>
      <c r="I1664" s="481"/>
      <c r="J1664" s="481"/>
      <c r="K1664" s="481"/>
      <c r="L1664" s="73"/>
      <c r="M1664" s="73"/>
    </row>
    <row r="1665" spans="2:13" ht="21" customHeight="1" outlineLevel="1">
      <c r="B1665" s="73"/>
      <c r="C1665" s="481"/>
      <c r="D1665" s="481"/>
      <c r="E1665" s="481"/>
      <c r="F1665" s="481"/>
      <c r="G1665" s="481"/>
      <c r="H1665" s="481"/>
      <c r="I1665" s="481"/>
      <c r="J1665" s="481"/>
      <c r="K1665" s="481"/>
      <c r="L1665" s="73"/>
      <c r="M1665" s="73"/>
    </row>
    <row r="1666" spans="2:13" ht="21" customHeight="1" outlineLevel="1">
      <c r="B1666" s="73"/>
      <c r="C1666" s="481"/>
      <c r="D1666" s="481"/>
      <c r="E1666" s="481"/>
      <c r="F1666" s="481"/>
      <c r="G1666" s="481"/>
      <c r="H1666" s="481"/>
      <c r="I1666" s="481"/>
      <c r="J1666" s="481"/>
      <c r="K1666" s="481"/>
      <c r="L1666" s="73"/>
      <c r="M1666" s="73"/>
    </row>
    <row r="1667" spans="2:13" ht="21" customHeight="1" outlineLevel="1">
      <c r="B1667" s="73"/>
      <c r="C1667" s="481"/>
      <c r="D1667" s="481"/>
      <c r="E1667" s="481"/>
      <c r="F1667" s="481"/>
      <c r="G1667" s="481"/>
      <c r="H1667" s="481"/>
      <c r="I1667" s="481"/>
      <c r="J1667" s="481"/>
      <c r="K1667" s="481"/>
      <c r="L1667" s="73"/>
      <c r="M1667" s="73"/>
    </row>
    <row r="1668" spans="2:13" ht="21" customHeight="1" outlineLevel="1">
      <c r="B1668" s="73"/>
      <c r="C1668" s="481"/>
      <c r="D1668" s="481"/>
      <c r="E1668" s="481"/>
      <c r="F1668" s="481"/>
      <c r="G1668" s="481"/>
      <c r="H1668" s="481"/>
      <c r="I1668" s="481"/>
      <c r="J1668" s="481"/>
      <c r="K1668" s="481"/>
      <c r="L1668" s="73"/>
      <c r="M1668" s="73"/>
    </row>
    <row r="1669" spans="2:13" ht="21" customHeight="1" outlineLevel="1">
      <c r="B1669" s="73"/>
      <c r="C1669" s="481"/>
      <c r="D1669" s="481"/>
      <c r="E1669" s="481"/>
      <c r="F1669" s="481"/>
      <c r="G1669" s="481"/>
      <c r="H1669" s="481"/>
      <c r="I1669" s="481"/>
      <c r="J1669" s="481"/>
      <c r="K1669" s="481"/>
      <c r="L1669" s="73"/>
      <c r="M1669" s="73"/>
    </row>
    <row r="1670" spans="2:13" ht="21" customHeight="1" outlineLevel="1">
      <c r="B1670" s="73"/>
      <c r="C1670" s="481"/>
      <c r="D1670" s="481"/>
      <c r="E1670" s="481"/>
      <c r="F1670" s="481"/>
      <c r="G1670" s="481"/>
      <c r="H1670" s="481"/>
      <c r="I1670" s="481"/>
      <c r="J1670" s="481"/>
      <c r="K1670" s="481"/>
      <c r="L1670" s="73"/>
      <c r="M1670" s="73"/>
    </row>
    <row r="1671" spans="2:13" ht="21" customHeight="1" outlineLevel="1">
      <c r="B1671" s="73"/>
      <c r="C1671" s="481"/>
      <c r="D1671" s="481"/>
      <c r="E1671" s="481"/>
      <c r="F1671" s="481"/>
      <c r="G1671" s="481"/>
      <c r="H1671" s="481"/>
      <c r="I1671" s="481"/>
      <c r="J1671" s="481"/>
      <c r="K1671" s="481"/>
      <c r="L1671" s="73"/>
      <c r="M1671" s="73"/>
    </row>
    <row r="1672" spans="2:13" ht="21" customHeight="1" outlineLevel="1">
      <c r="B1672" s="73"/>
      <c r="C1672" s="481"/>
      <c r="D1672" s="481"/>
      <c r="E1672" s="481"/>
      <c r="F1672" s="481"/>
      <c r="G1672" s="481"/>
      <c r="H1672" s="481"/>
      <c r="I1672" s="481"/>
      <c r="J1672" s="481"/>
      <c r="K1672" s="481"/>
      <c r="L1672" s="73"/>
      <c r="M1672" s="73"/>
    </row>
    <row r="1673" spans="2:13" ht="21" customHeight="1" outlineLevel="1">
      <c r="B1673" s="73"/>
      <c r="C1673" s="481"/>
      <c r="D1673" s="481"/>
      <c r="E1673" s="481"/>
      <c r="F1673" s="481"/>
      <c r="G1673" s="481"/>
      <c r="H1673" s="481"/>
      <c r="I1673" s="481"/>
      <c r="J1673" s="481"/>
      <c r="K1673" s="481"/>
      <c r="L1673" s="73"/>
      <c r="M1673" s="73"/>
    </row>
    <row r="1674" spans="2:13" ht="21" customHeight="1" outlineLevel="1">
      <c r="B1674" s="73"/>
      <c r="C1674" s="481"/>
      <c r="D1674" s="481"/>
      <c r="E1674" s="481"/>
      <c r="F1674" s="481"/>
      <c r="G1674" s="481"/>
      <c r="H1674" s="481"/>
      <c r="I1674" s="481"/>
      <c r="J1674" s="481"/>
      <c r="K1674" s="481"/>
      <c r="L1674" s="73"/>
      <c r="M1674" s="73"/>
    </row>
    <row r="1675" spans="2:13" ht="21" customHeight="1" outlineLevel="1">
      <c r="B1675" s="73"/>
      <c r="C1675" s="481"/>
      <c r="D1675" s="481"/>
      <c r="E1675" s="481"/>
      <c r="F1675" s="481"/>
      <c r="G1675" s="481"/>
      <c r="H1675" s="481"/>
      <c r="I1675" s="481"/>
      <c r="J1675" s="481"/>
      <c r="K1675" s="481"/>
      <c r="L1675" s="73"/>
      <c r="M1675" s="73"/>
    </row>
    <row r="1676" spans="2:13" ht="21" customHeight="1" outlineLevel="1">
      <c r="B1676" s="73"/>
      <c r="C1676" s="481"/>
      <c r="D1676" s="481"/>
      <c r="E1676" s="481"/>
      <c r="F1676" s="481"/>
      <c r="G1676" s="481"/>
      <c r="H1676" s="481"/>
      <c r="I1676" s="481"/>
      <c r="J1676" s="481"/>
      <c r="K1676" s="481"/>
      <c r="L1676" s="73"/>
      <c r="M1676" s="73"/>
    </row>
    <row r="1677" spans="2:13" ht="21" customHeight="1" outlineLevel="1">
      <c r="B1677" s="73"/>
      <c r="C1677" s="481"/>
      <c r="D1677" s="481"/>
      <c r="E1677" s="481"/>
      <c r="F1677" s="481"/>
      <c r="G1677" s="481"/>
      <c r="H1677" s="481"/>
      <c r="I1677" s="481"/>
      <c r="J1677" s="481"/>
      <c r="K1677" s="481"/>
      <c r="L1677" s="73"/>
      <c r="M1677" s="73"/>
    </row>
    <row r="1678" spans="2:13" ht="21" customHeight="1" outlineLevel="1">
      <c r="B1678" s="73"/>
      <c r="C1678" s="481"/>
      <c r="D1678" s="481"/>
      <c r="E1678" s="481"/>
      <c r="F1678" s="481"/>
      <c r="G1678" s="481"/>
      <c r="H1678" s="481"/>
      <c r="I1678" s="481"/>
      <c r="J1678" s="481"/>
      <c r="K1678" s="481"/>
      <c r="L1678" s="73"/>
      <c r="M1678" s="73"/>
    </row>
    <row r="1679" spans="2:13" ht="21" customHeight="1" outlineLevel="1">
      <c r="B1679" s="73"/>
      <c r="C1679" s="481"/>
      <c r="D1679" s="481"/>
      <c r="E1679" s="481"/>
      <c r="F1679" s="481"/>
      <c r="G1679" s="481"/>
      <c r="H1679" s="481"/>
      <c r="I1679" s="481"/>
      <c r="J1679" s="481"/>
      <c r="K1679" s="481"/>
      <c r="L1679" s="73"/>
      <c r="M1679" s="73"/>
    </row>
    <row r="1680" spans="2:13" ht="21" customHeight="1" outlineLevel="1">
      <c r="B1680" s="73"/>
      <c r="C1680" s="481"/>
      <c r="D1680" s="481"/>
      <c r="E1680" s="481"/>
      <c r="F1680" s="481"/>
      <c r="G1680" s="481"/>
      <c r="H1680" s="481"/>
      <c r="I1680" s="481"/>
      <c r="J1680" s="481"/>
      <c r="K1680" s="481"/>
      <c r="L1680" s="73"/>
      <c r="M1680" s="73"/>
    </row>
    <row r="1681" spans="2:13" ht="21" customHeight="1" outlineLevel="1">
      <c r="B1681" s="73"/>
      <c r="C1681" s="134"/>
      <c r="D1681" s="73"/>
      <c r="E1681" s="134"/>
      <c r="F1681" s="73"/>
      <c r="G1681" s="73"/>
      <c r="H1681" s="73"/>
      <c r="I1681" s="135"/>
      <c r="J1681" s="136"/>
      <c r="K1681" s="137"/>
      <c r="L1681" s="73"/>
      <c r="M1681" s="73"/>
    </row>
    <row r="1682" spans="2:13" ht="20.25" customHeight="1">
      <c r="B1682" s="73"/>
      <c r="C1682" s="134"/>
      <c r="D1682" s="73"/>
      <c r="E1682" s="134"/>
      <c r="F1682" s="73"/>
      <c r="G1682" s="73"/>
      <c r="H1682" s="73"/>
      <c r="I1682" s="135"/>
      <c r="J1682" s="136"/>
      <c r="K1682" s="137"/>
      <c r="L1682" s="73"/>
      <c r="M1682" s="73"/>
    </row>
    <row r="1683" spans="2:13" ht="54">
      <c r="B1683" s="73"/>
      <c r="C1683" s="84" t="s">
        <v>632</v>
      </c>
      <c r="D1683" s="81"/>
      <c r="E1683" s="151" t="s">
        <v>633</v>
      </c>
      <c r="F1683" s="73"/>
      <c r="G1683" s="85" t="s">
        <v>497</v>
      </c>
      <c r="H1683" s="73"/>
      <c r="J1683" s="73"/>
      <c r="K1683" s="73"/>
      <c r="L1683" s="73"/>
      <c r="M1683" s="73"/>
    </row>
    <row r="1684" spans="2:13" ht="21" customHeight="1" outlineLevel="1">
      <c r="B1684" s="73"/>
      <c r="C1684" s="83"/>
      <c r="D1684" s="73"/>
      <c r="E1684" s="83"/>
      <c r="F1684" s="73"/>
      <c r="G1684" s="73"/>
      <c r="H1684" s="73"/>
      <c r="I1684" s="73"/>
      <c r="J1684" s="73"/>
      <c r="K1684" s="73"/>
      <c r="L1684" s="73"/>
      <c r="M1684" s="73"/>
    </row>
    <row r="1685" spans="2:13" ht="21.75" customHeight="1" outlineLevel="1">
      <c r="B1685" s="73"/>
      <c r="C1685" s="86" t="s">
        <v>431</v>
      </c>
      <c r="D1685" s="73"/>
      <c r="E1685" s="87"/>
      <c r="F1685" s="73"/>
      <c r="G1685" s="73"/>
      <c r="H1685" s="73"/>
      <c r="I1685" s="73"/>
      <c r="J1685" s="73"/>
      <c r="K1685" s="73"/>
      <c r="L1685" s="73"/>
      <c r="M1685" s="73"/>
    </row>
    <row r="1686" spans="2:13" ht="21" customHeight="1" outlineLevel="1">
      <c r="B1686" s="73"/>
      <c r="C1686" s="88"/>
      <c r="D1686" s="73"/>
      <c r="E1686" s="87"/>
      <c r="F1686" s="73"/>
      <c r="G1686" s="73"/>
      <c r="H1686" s="73"/>
      <c r="I1686" s="73"/>
      <c r="J1686" s="73"/>
      <c r="K1686" s="73"/>
      <c r="L1686" s="73"/>
      <c r="M1686" s="73"/>
    </row>
    <row r="1687" spans="2:13" ht="21" customHeight="1" outlineLevel="1">
      <c r="B1687" s="73"/>
      <c r="C1687" s="89"/>
      <c r="D1687" s="73"/>
      <c r="E1687" s="89"/>
      <c r="F1687" s="73"/>
      <c r="G1687" s="73"/>
      <c r="H1687" s="73"/>
      <c r="I1687" s="73"/>
      <c r="J1687" s="73"/>
      <c r="K1687" s="73"/>
      <c r="L1687" s="73"/>
      <c r="M1687" s="73"/>
    </row>
    <row r="1688" spans="2:13" outlineLevel="1">
      <c r="B1688" s="73"/>
      <c r="C1688" s="90" t="s">
        <v>36</v>
      </c>
      <c r="D1688" s="89"/>
      <c r="E1688" s="90" t="s">
        <v>432</v>
      </c>
      <c r="F1688" s="89"/>
      <c r="G1688" s="91" t="s">
        <v>433</v>
      </c>
      <c r="H1688" s="73"/>
      <c r="I1688" s="90" t="s">
        <v>434</v>
      </c>
      <c r="J1688" s="73"/>
      <c r="K1688" s="73"/>
      <c r="L1688" s="89"/>
      <c r="M1688" s="73"/>
    </row>
    <row r="1689" spans="2:13" ht="36.75" customHeight="1" outlineLevel="1">
      <c r="B1689" s="73"/>
      <c r="C1689" s="92" t="s">
        <v>607</v>
      </c>
      <c r="D1689" s="73"/>
      <c r="E1689" s="93" t="s">
        <v>624</v>
      </c>
      <c r="F1689" s="73"/>
      <c r="G1689" s="94"/>
      <c r="H1689" s="73"/>
      <c r="I1689" s="92" t="s">
        <v>542</v>
      </c>
      <c r="J1689" s="73"/>
      <c r="K1689" s="73"/>
      <c r="L1689" s="73"/>
      <c r="M1689" s="73"/>
    </row>
    <row r="1690" spans="2:13" ht="21" customHeight="1" outlineLevel="1">
      <c r="B1690" s="73"/>
      <c r="C1690" s="89"/>
      <c r="D1690" s="73"/>
      <c r="E1690" s="73"/>
      <c r="F1690" s="73"/>
      <c r="G1690" s="73"/>
      <c r="H1690" s="73"/>
      <c r="I1690" s="73"/>
      <c r="J1690" s="73"/>
      <c r="K1690" s="73"/>
      <c r="L1690" s="73"/>
      <c r="M1690" s="73"/>
    </row>
    <row r="1691" spans="2:13" ht="36" outlineLevel="1">
      <c r="B1691" s="73"/>
      <c r="C1691" s="95" t="s">
        <v>439</v>
      </c>
      <c r="D1691" s="89"/>
      <c r="E1691" s="95" t="s">
        <v>440</v>
      </c>
      <c r="F1691" s="89"/>
      <c r="G1691" s="95" t="s">
        <v>441</v>
      </c>
      <c r="H1691" s="73"/>
      <c r="I1691" s="95" t="s">
        <v>442</v>
      </c>
      <c r="J1691" s="89"/>
      <c r="K1691" s="73"/>
      <c r="L1691" s="73"/>
      <c r="M1691" s="73"/>
    </row>
    <row r="1692" spans="2:13" ht="36.75" customHeight="1" outlineLevel="1">
      <c r="B1692" s="73"/>
      <c r="C1692" s="94"/>
      <c r="D1692" s="89"/>
      <c r="E1692" s="94"/>
      <c r="F1692" s="89"/>
      <c r="G1692" s="94"/>
      <c r="H1692" s="73"/>
      <c r="I1692" s="150"/>
      <c r="J1692" s="89"/>
      <c r="K1692" s="73"/>
      <c r="L1692" s="73"/>
      <c r="M1692" s="73"/>
    </row>
    <row r="1693" spans="2:13" ht="21" customHeight="1" outlineLevel="1">
      <c r="B1693" s="73"/>
      <c r="C1693" s="89"/>
      <c r="D1693" s="89"/>
      <c r="E1693" s="89"/>
      <c r="F1693" s="89"/>
      <c r="G1693" s="73"/>
      <c r="H1693" s="73"/>
      <c r="I1693" s="73"/>
      <c r="J1693" s="89"/>
      <c r="K1693" s="73"/>
      <c r="L1693" s="73"/>
      <c r="M1693" s="73"/>
    </row>
    <row r="1694" spans="2:13" ht="21.75" customHeight="1" outlineLevel="1">
      <c r="B1694" s="73"/>
      <c r="C1694" s="86" t="s">
        <v>445</v>
      </c>
      <c r="D1694" s="73"/>
      <c r="E1694" s="98"/>
      <c r="F1694" s="99"/>
      <c r="G1694" s="99"/>
      <c r="H1694" s="99"/>
      <c r="I1694" s="99"/>
      <c r="J1694" s="99"/>
      <c r="K1694" s="99"/>
      <c r="L1694" s="73"/>
      <c r="M1694" s="73"/>
    </row>
    <row r="1695" spans="2:13" ht="21" customHeight="1" outlineLevel="1">
      <c r="B1695" s="73"/>
      <c r="C1695" s="73"/>
      <c r="D1695" s="73"/>
      <c r="E1695" s="100"/>
      <c r="F1695" s="101"/>
      <c r="G1695" s="100"/>
      <c r="H1695" s="101"/>
      <c r="I1695" s="100"/>
      <c r="J1695" s="102"/>
      <c r="K1695" s="100"/>
      <c r="L1695" s="73"/>
      <c r="M1695" s="73"/>
    </row>
    <row r="1696" spans="2:13" ht="21" customHeight="1" outlineLevel="1">
      <c r="B1696" s="73"/>
      <c r="C1696" s="73"/>
      <c r="D1696" s="73"/>
      <c r="E1696" s="100">
        <v>2024</v>
      </c>
      <c r="F1696" s="101"/>
      <c r="G1696" s="100">
        <v>2025</v>
      </c>
      <c r="H1696" s="101"/>
      <c r="I1696" s="100">
        <v>2026</v>
      </c>
      <c r="J1696" s="102"/>
      <c r="K1696" s="100" t="s">
        <v>446</v>
      </c>
      <c r="L1696" s="73"/>
      <c r="M1696" s="73"/>
    </row>
    <row r="1697" spans="2:13" outlineLevel="1">
      <c r="B1697" s="73"/>
      <c r="C1697" s="95" t="s">
        <v>447</v>
      </c>
      <c r="D1697" s="103"/>
      <c r="E1697" s="104">
        <f>E1698+E1699</f>
        <v>0</v>
      </c>
      <c r="F1697" s="103"/>
      <c r="G1697" s="104">
        <f>G1698+G1699</f>
        <v>0</v>
      </c>
      <c r="H1697" s="73"/>
      <c r="I1697" s="104">
        <f>I1698+I1699</f>
        <v>0</v>
      </c>
      <c r="J1697" s="103"/>
      <c r="K1697" s="104">
        <f>K1698+K1699</f>
        <v>0</v>
      </c>
      <c r="L1697" s="103"/>
      <c r="M1697" s="73"/>
    </row>
    <row r="1698" spans="2:13" ht="21" customHeight="1" outlineLevel="1">
      <c r="B1698" s="73"/>
      <c r="C1698" s="90" t="s">
        <v>448</v>
      </c>
      <c r="D1698" s="103"/>
      <c r="E1698" s="105">
        <v>0</v>
      </c>
      <c r="F1698" s="106"/>
      <c r="G1698" s="105">
        <v>0</v>
      </c>
      <c r="H1698" s="73"/>
      <c r="I1698" s="105">
        <v>0</v>
      </c>
      <c r="J1698" s="103"/>
      <c r="K1698" s="107">
        <f>E1698+G1698+I1698</f>
        <v>0</v>
      </c>
      <c r="L1698" s="103"/>
      <c r="M1698" s="73"/>
    </row>
    <row r="1699" spans="2:13" ht="21.75" customHeight="1" outlineLevel="1">
      <c r="B1699" s="73"/>
      <c r="C1699" s="90" t="s">
        <v>449</v>
      </c>
      <c r="D1699" s="103"/>
      <c r="E1699" s="105">
        <v>0</v>
      </c>
      <c r="F1699" s="106"/>
      <c r="G1699" s="105">
        <v>0</v>
      </c>
      <c r="H1699" s="73"/>
      <c r="I1699" s="105">
        <v>0</v>
      </c>
      <c r="J1699" s="103"/>
      <c r="K1699" s="107">
        <f>E1699+G1699+I1699</f>
        <v>0</v>
      </c>
      <c r="L1699" s="103"/>
      <c r="M1699" s="73"/>
    </row>
    <row r="1700" spans="2:13" outlineLevel="1">
      <c r="B1700" s="73"/>
      <c r="C1700" s="95" t="s">
        <v>450</v>
      </c>
      <c r="D1700" s="103"/>
      <c r="E1700" s="104">
        <f>E1701+E1702</f>
        <v>0</v>
      </c>
      <c r="F1700" s="103"/>
      <c r="G1700" s="104">
        <f>G1701+G1702</f>
        <v>0</v>
      </c>
      <c r="H1700" s="73"/>
      <c r="I1700" s="104">
        <f>I1701+I1702</f>
        <v>0</v>
      </c>
      <c r="J1700" s="103"/>
      <c r="K1700" s="104">
        <f>K1701+K1702</f>
        <v>0</v>
      </c>
      <c r="L1700" s="103"/>
      <c r="M1700" s="73"/>
    </row>
    <row r="1701" spans="2:13" ht="21" customHeight="1" outlineLevel="1">
      <c r="B1701" s="73"/>
      <c r="C1701" s="90" t="s">
        <v>451</v>
      </c>
      <c r="D1701" s="103"/>
      <c r="E1701" s="105">
        <v>0</v>
      </c>
      <c r="F1701" s="106"/>
      <c r="G1701" s="105">
        <v>0</v>
      </c>
      <c r="H1701" s="73"/>
      <c r="I1701" s="105">
        <v>0</v>
      </c>
      <c r="J1701" s="103"/>
      <c r="K1701" s="107">
        <f>E1701+G1701+I1701</f>
        <v>0</v>
      </c>
      <c r="L1701" s="103"/>
      <c r="M1701" s="73"/>
    </row>
    <row r="1702" spans="2:13" ht="21" customHeight="1" outlineLevel="1">
      <c r="B1702" s="73"/>
      <c r="C1702" s="90" t="s">
        <v>452</v>
      </c>
      <c r="D1702" s="103"/>
      <c r="E1702" s="105">
        <v>0</v>
      </c>
      <c r="F1702" s="106"/>
      <c r="G1702" s="105">
        <v>0</v>
      </c>
      <c r="H1702" s="73"/>
      <c r="I1702" s="105">
        <v>0</v>
      </c>
      <c r="J1702" s="103"/>
      <c r="K1702" s="107">
        <f>E1702+G1702+I1702</f>
        <v>0</v>
      </c>
      <c r="L1702" s="103"/>
      <c r="M1702" s="73"/>
    </row>
    <row r="1703" spans="2:13" ht="21" customHeight="1" outlineLevel="1">
      <c r="B1703" s="73"/>
      <c r="C1703" s="95" t="s">
        <v>453</v>
      </c>
      <c r="D1703" s="103"/>
      <c r="E1703" s="104">
        <f>E1704+E1705</f>
        <v>0</v>
      </c>
      <c r="F1703" s="103"/>
      <c r="G1703" s="104">
        <f>G1704+G1705</f>
        <v>0</v>
      </c>
      <c r="H1703" s="73"/>
      <c r="I1703" s="104">
        <f>I1704+I1705</f>
        <v>0</v>
      </c>
      <c r="J1703" s="103"/>
      <c r="K1703" s="104">
        <f>K1704+K1705</f>
        <v>0</v>
      </c>
      <c r="L1703" s="103"/>
      <c r="M1703" s="73"/>
    </row>
    <row r="1704" spans="2:13" ht="21" customHeight="1" outlineLevel="1">
      <c r="B1704" s="73"/>
      <c r="C1704" s="90" t="s">
        <v>454</v>
      </c>
      <c r="D1704" s="103"/>
      <c r="E1704" s="105">
        <v>0</v>
      </c>
      <c r="F1704" s="106"/>
      <c r="G1704" s="105">
        <v>0</v>
      </c>
      <c r="H1704" s="73"/>
      <c r="I1704" s="105">
        <v>0</v>
      </c>
      <c r="J1704" s="103"/>
      <c r="K1704" s="107">
        <f>E1704+G1704+I1704</f>
        <v>0</v>
      </c>
      <c r="L1704" s="103"/>
      <c r="M1704" s="73"/>
    </row>
    <row r="1705" spans="2:13" ht="21" customHeight="1" outlineLevel="1">
      <c r="B1705" s="73"/>
      <c r="C1705" s="90" t="s">
        <v>455</v>
      </c>
      <c r="D1705" s="103"/>
      <c r="E1705" s="105">
        <v>0</v>
      </c>
      <c r="F1705" s="106"/>
      <c r="G1705" s="105">
        <v>0</v>
      </c>
      <c r="H1705" s="73"/>
      <c r="I1705" s="105">
        <v>0</v>
      </c>
      <c r="J1705" s="103"/>
      <c r="K1705" s="107">
        <f>E1705+G1705+I1705</f>
        <v>0</v>
      </c>
      <c r="L1705" s="103"/>
      <c r="M1705" s="73"/>
    </row>
    <row r="1706" spans="2:13" ht="21" customHeight="1" outlineLevel="1">
      <c r="B1706" s="73"/>
      <c r="C1706" s="95" t="s">
        <v>456</v>
      </c>
      <c r="D1706" s="103"/>
      <c r="E1706" s="104">
        <f>E1707+E1708</f>
        <v>0</v>
      </c>
      <c r="F1706" s="103"/>
      <c r="G1706" s="104">
        <f>G1707+G1708</f>
        <v>0</v>
      </c>
      <c r="H1706" s="73"/>
      <c r="I1706" s="104">
        <f>I1707+I1708</f>
        <v>0</v>
      </c>
      <c r="J1706" s="103"/>
      <c r="K1706" s="104">
        <f>K1707+K1708</f>
        <v>0</v>
      </c>
      <c r="L1706" s="103"/>
      <c r="M1706" s="73"/>
    </row>
    <row r="1707" spans="2:13" ht="21" customHeight="1" outlineLevel="1">
      <c r="B1707" s="73"/>
      <c r="C1707" s="90" t="s">
        <v>457</v>
      </c>
      <c r="D1707" s="103"/>
      <c r="E1707" s="105">
        <v>0</v>
      </c>
      <c r="F1707" s="106"/>
      <c r="G1707" s="105">
        <v>0</v>
      </c>
      <c r="H1707" s="73"/>
      <c r="I1707" s="105">
        <v>0</v>
      </c>
      <c r="J1707" s="103"/>
      <c r="K1707" s="107">
        <f>E1707+G1707+I1707</f>
        <v>0</v>
      </c>
      <c r="L1707" s="103"/>
      <c r="M1707" s="73"/>
    </row>
    <row r="1708" spans="2:13" ht="21" customHeight="1" outlineLevel="1">
      <c r="B1708" s="73"/>
      <c r="C1708" s="90" t="s">
        <v>458</v>
      </c>
      <c r="D1708" s="103"/>
      <c r="E1708" s="105">
        <v>0</v>
      </c>
      <c r="F1708" s="106"/>
      <c r="G1708" s="105">
        <v>0</v>
      </c>
      <c r="H1708" s="73"/>
      <c r="I1708" s="105">
        <v>0</v>
      </c>
      <c r="J1708" s="103"/>
      <c r="K1708" s="107">
        <f>E1708+G1708+I1708</f>
        <v>0</v>
      </c>
      <c r="L1708" s="103"/>
      <c r="M1708" s="73"/>
    </row>
    <row r="1709" spans="2:13" ht="21" customHeight="1" outlineLevel="1">
      <c r="B1709" s="73"/>
      <c r="C1709" s="90" t="s">
        <v>459</v>
      </c>
      <c r="D1709" s="103"/>
      <c r="E1709" s="108">
        <f>E1697+E1700+E1703+E1706</f>
        <v>0</v>
      </c>
      <c r="F1709" s="103"/>
      <c r="G1709" s="108">
        <f>G1697+G1700+G1703+G1706</f>
        <v>0</v>
      </c>
      <c r="H1709" s="73"/>
      <c r="I1709" s="108">
        <f>I1697+I1700+I1703+I1706</f>
        <v>0</v>
      </c>
      <c r="J1709" s="103"/>
      <c r="K1709" s="108">
        <f>E1709+G1709+I1709</f>
        <v>0</v>
      </c>
      <c r="L1709" s="103"/>
      <c r="M1709" s="73"/>
    </row>
    <row r="1710" spans="2:13" ht="21" customHeight="1" outlineLevel="1">
      <c r="B1710" s="73"/>
      <c r="C1710" s="109"/>
      <c r="D1710" s="103"/>
      <c r="E1710" s="109"/>
      <c r="F1710" s="109"/>
      <c r="G1710" s="109"/>
      <c r="H1710" s="109"/>
      <c r="I1710" s="109"/>
      <c r="J1710" s="109"/>
      <c r="K1710" s="109"/>
      <c r="L1710" s="103"/>
      <c r="M1710" s="73"/>
    </row>
    <row r="1711" spans="2:13" ht="21" customHeight="1" outlineLevel="1">
      <c r="B1711" s="73"/>
      <c r="C1711" s="103"/>
      <c r="D1711" s="89"/>
      <c r="E1711" s="103"/>
      <c r="F1711" s="89"/>
      <c r="G1711" s="73"/>
      <c r="H1711" s="73"/>
      <c r="I1711" s="73"/>
      <c r="J1711" s="89"/>
      <c r="K1711" s="73"/>
      <c r="L1711" s="89"/>
      <c r="M1711" s="73"/>
    </row>
    <row r="1712" spans="2:13" ht="21" customHeight="1" outlineLevel="1">
      <c r="B1712" s="73"/>
      <c r="C1712" s="86" t="s">
        <v>460</v>
      </c>
      <c r="D1712" s="73"/>
      <c r="E1712" s="99"/>
      <c r="F1712" s="99"/>
      <c r="G1712" s="99"/>
      <c r="H1712" s="99"/>
      <c r="I1712" s="99"/>
      <c r="J1712" s="99"/>
      <c r="K1712" s="99"/>
      <c r="L1712" s="89"/>
      <c r="M1712" s="73"/>
    </row>
    <row r="1713" spans="2:13" ht="21" customHeight="1" outlineLevel="1">
      <c r="B1713" s="73"/>
      <c r="C1713" s="73"/>
      <c r="D1713" s="73"/>
      <c r="E1713" s="100"/>
      <c r="F1713" s="101"/>
      <c r="G1713" s="100"/>
      <c r="H1713" s="101"/>
      <c r="I1713" s="100"/>
      <c r="J1713" s="102"/>
      <c r="K1713" s="100"/>
      <c r="L1713" s="89"/>
      <c r="M1713" s="73"/>
    </row>
    <row r="1714" spans="2:13" ht="21" customHeight="1" outlineLevel="1">
      <c r="B1714" s="73"/>
      <c r="C1714" s="73"/>
      <c r="D1714" s="73"/>
      <c r="E1714" s="100">
        <v>2024</v>
      </c>
      <c r="F1714" s="101"/>
      <c r="G1714" s="100">
        <v>2025</v>
      </c>
      <c r="H1714" s="101"/>
      <c r="I1714" s="100">
        <v>2026</v>
      </c>
      <c r="J1714" s="102"/>
      <c r="K1714" s="100" t="s">
        <v>407</v>
      </c>
      <c r="L1714" s="89"/>
      <c r="M1714" s="73"/>
    </row>
    <row r="1715" spans="2:13" ht="21" customHeight="1" outlineLevel="1">
      <c r="B1715" s="73"/>
      <c r="C1715" s="95" t="s">
        <v>461</v>
      </c>
      <c r="D1715" s="103"/>
      <c r="E1715" s="110">
        <v>0</v>
      </c>
      <c r="F1715" s="111"/>
      <c r="G1715" s="110">
        <v>0</v>
      </c>
      <c r="H1715" s="112"/>
      <c r="I1715" s="110">
        <v>0</v>
      </c>
      <c r="J1715" s="111"/>
      <c r="K1715" s="113">
        <f t="shared" ref="K1715:K1733" si="26">E1715+G1715+I1715</f>
        <v>0</v>
      </c>
      <c r="L1715" s="89"/>
      <c r="M1715" s="73"/>
    </row>
    <row r="1716" spans="2:13" ht="21" customHeight="1" outlineLevel="1">
      <c r="B1716" s="73"/>
      <c r="C1716" s="90" t="s">
        <v>462</v>
      </c>
      <c r="D1716" s="103"/>
      <c r="E1716" s="110">
        <v>0</v>
      </c>
      <c r="F1716" s="114"/>
      <c r="G1716" s="110">
        <v>0</v>
      </c>
      <c r="H1716" s="112"/>
      <c r="I1716" s="110">
        <v>0</v>
      </c>
      <c r="J1716" s="111"/>
      <c r="K1716" s="113">
        <f t="shared" si="26"/>
        <v>0</v>
      </c>
      <c r="L1716" s="89"/>
      <c r="M1716" s="73"/>
    </row>
    <row r="1717" spans="2:13" ht="21" customHeight="1" outlineLevel="1">
      <c r="B1717" s="73"/>
      <c r="C1717" s="90" t="s">
        <v>463</v>
      </c>
      <c r="D1717" s="103"/>
      <c r="E1717" s="110">
        <v>0</v>
      </c>
      <c r="F1717" s="111"/>
      <c r="G1717" s="110">
        <v>0</v>
      </c>
      <c r="H1717" s="112"/>
      <c r="I1717" s="110">
        <v>0</v>
      </c>
      <c r="J1717" s="111"/>
      <c r="K1717" s="113">
        <f t="shared" si="26"/>
        <v>0</v>
      </c>
      <c r="L1717" s="89"/>
      <c r="M1717" s="73"/>
    </row>
    <row r="1718" spans="2:13" ht="21.75" customHeight="1" outlineLevel="1">
      <c r="B1718" s="73"/>
      <c r="C1718" s="90" t="s">
        <v>464</v>
      </c>
      <c r="D1718" s="103"/>
      <c r="E1718" s="110">
        <v>0</v>
      </c>
      <c r="F1718" s="114"/>
      <c r="G1718" s="110">
        <v>0</v>
      </c>
      <c r="H1718" s="112"/>
      <c r="I1718" s="110">
        <v>0</v>
      </c>
      <c r="J1718" s="111"/>
      <c r="K1718" s="113">
        <f t="shared" si="26"/>
        <v>0</v>
      </c>
      <c r="L1718" s="73"/>
      <c r="M1718" s="73"/>
    </row>
    <row r="1719" spans="2:13" ht="21.75" customHeight="1" outlineLevel="1">
      <c r="B1719" s="73"/>
      <c r="C1719" s="90" t="s">
        <v>465</v>
      </c>
      <c r="D1719" s="103"/>
      <c r="E1719" s="110">
        <v>0</v>
      </c>
      <c r="F1719" s="114"/>
      <c r="G1719" s="110">
        <v>0</v>
      </c>
      <c r="H1719" s="112"/>
      <c r="I1719" s="110">
        <v>0</v>
      </c>
      <c r="J1719" s="111"/>
      <c r="K1719" s="113">
        <f t="shared" si="26"/>
        <v>0</v>
      </c>
      <c r="L1719" s="73"/>
      <c r="M1719" s="73"/>
    </row>
    <row r="1720" spans="2:13" ht="21" customHeight="1" outlineLevel="1">
      <c r="B1720" s="73"/>
      <c r="C1720" s="90" t="s">
        <v>466</v>
      </c>
      <c r="D1720" s="103"/>
      <c r="E1720" s="110">
        <v>0</v>
      </c>
      <c r="F1720" s="111"/>
      <c r="G1720" s="110">
        <v>0</v>
      </c>
      <c r="H1720" s="112"/>
      <c r="I1720" s="110">
        <v>0</v>
      </c>
      <c r="J1720" s="111"/>
      <c r="K1720" s="113">
        <f t="shared" si="26"/>
        <v>0</v>
      </c>
      <c r="L1720" s="73"/>
      <c r="M1720" s="73"/>
    </row>
    <row r="1721" spans="2:13" ht="21.75" customHeight="1" outlineLevel="1">
      <c r="B1721" s="73"/>
      <c r="C1721" s="90" t="s">
        <v>467</v>
      </c>
      <c r="D1721" s="103"/>
      <c r="E1721" s="110">
        <v>0</v>
      </c>
      <c r="F1721" s="114"/>
      <c r="G1721" s="110">
        <v>0</v>
      </c>
      <c r="H1721" s="112"/>
      <c r="I1721" s="110">
        <v>0</v>
      </c>
      <c r="J1721" s="111"/>
      <c r="K1721" s="113">
        <f t="shared" si="26"/>
        <v>0</v>
      </c>
      <c r="L1721" s="73"/>
      <c r="M1721" s="73"/>
    </row>
    <row r="1722" spans="2:13" ht="21.75" customHeight="1" outlineLevel="1">
      <c r="B1722" s="73"/>
      <c r="C1722" s="90" t="s">
        <v>468</v>
      </c>
      <c r="D1722" s="103"/>
      <c r="E1722" s="110">
        <v>0</v>
      </c>
      <c r="F1722" s="114"/>
      <c r="G1722" s="110">
        <v>0</v>
      </c>
      <c r="H1722" s="112"/>
      <c r="I1722" s="110">
        <v>0</v>
      </c>
      <c r="J1722" s="111"/>
      <c r="K1722" s="113">
        <f t="shared" si="26"/>
        <v>0</v>
      </c>
      <c r="L1722" s="73"/>
      <c r="M1722" s="73"/>
    </row>
    <row r="1723" spans="2:13" ht="21.75" customHeight="1" outlineLevel="1">
      <c r="B1723" s="73"/>
      <c r="C1723" s="90" t="s">
        <v>469</v>
      </c>
      <c r="D1723" s="103"/>
      <c r="E1723" s="110">
        <v>0</v>
      </c>
      <c r="F1723" s="114"/>
      <c r="G1723" s="110">
        <v>0</v>
      </c>
      <c r="H1723" s="112"/>
      <c r="I1723" s="110">
        <v>0</v>
      </c>
      <c r="J1723" s="111"/>
      <c r="K1723" s="113">
        <f t="shared" si="26"/>
        <v>0</v>
      </c>
      <c r="L1723" s="73"/>
      <c r="M1723" s="73"/>
    </row>
    <row r="1724" spans="2:13" ht="21" customHeight="1" outlineLevel="1">
      <c r="B1724" s="73"/>
      <c r="C1724" s="115" t="s">
        <v>470</v>
      </c>
      <c r="D1724" s="103"/>
      <c r="E1724" s="110">
        <v>0</v>
      </c>
      <c r="F1724" s="114"/>
      <c r="G1724" s="110">
        <v>0</v>
      </c>
      <c r="H1724" s="112"/>
      <c r="I1724" s="110">
        <v>0</v>
      </c>
      <c r="J1724" s="111"/>
      <c r="K1724" s="113">
        <f t="shared" si="26"/>
        <v>0</v>
      </c>
      <c r="L1724" s="116"/>
      <c r="M1724" s="73"/>
    </row>
    <row r="1725" spans="2:13" ht="21" customHeight="1" outlineLevel="1">
      <c r="B1725" s="73"/>
      <c r="C1725" s="115" t="s">
        <v>471</v>
      </c>
      <c r="D1725" s="103"/>
      <c r="E1725" s="110">
        <v>0</v>
      </c>
      <c r="F1725" s="114"/>
      <c r="G1725" s="110">
        <v>0</v>
      </c>
      <c r="H1725" s="112"/>
      <c r="I1725" s="110">
        <v>0</v>
      </c>
      <c r="J1725" s="111"/>
      <c r="K1725" s="113">
        <f t="shared" si="26"/>
        <v>0</v>
      </c>
      <c r="L1725" s="116"/>
      <c r="M1725" s="73"/>
    </row>
    <row r="1726" spans="2:13" ht="21" customHeight="1" outlineLevel="1">
      <c r="B1726" s="73"/>
      <c r="C1726" s="115" t="s">
        <v>472</v>
      </c>
      <c r="D1726" s="103"/>
      <c r="E1726" s="110">
        <v>0</v>
      </c>
      <c r="F1726" s="114"/>
      <c r="G1726" s="110">
        <v>0</v>
      </c>
      <c r="H1726" s="112"/>
      <c r="I1726" s="110">
        <v>0</v>
      </c>
      <c r="J1726" s="111"/>
      <c r="K1726" s="113">
        <f t="shared" si="26"/>
        <v>0</v>
      </c>
      <c r="L1726" s="116"/>
      <c r="M1726" s="73"/>
    </row>
    <row r="1727" spans="2:13" ht="21" customHeight="1" outlineLevel="1">
      <c r="B1727" s="73"/>
      <c r="C1727" s="115" t="s">
        <v>473</v>
      </c>
      <c r="D1727" s="103"/>
      <c r="E1727" s="110">
        <v>0</v>
      </c>
      <c r="F1727" s="114"/>
      <c r="G1727" s="110">
        <v>0</v>
      </c>
      <c r="H1727" s="112"/>
      <c r="I1727" s="110">
        <v>0</v>
      </c>
      <c r="J1727" s="111"/>
      <c r="K1727" s="113">
        <f t="shared" si="26"/>
        <v>0</v>
      </c>
      <c r="L1727" s="116"/>
      <c r="M1727" s="73"/>
    </row>
    <row r="1728" spans="2:13" ht="21" customHeight="1" outlineLevel="1">
      <c r="B1728" s="73"/>
      <c r="C1728" s="115" t="s">
        <v>474</v>
      </c>
      <c r="D1728" s="103"/>
      <c r="E1728" s="110">
        <v>0</v>
      </c>
      <c r="F1728" s="114"/>
      <c r="G1728" s="110">
        <v>0</v>
      </c>
      <c r="H1728" s="112"/>
      <c r="I1728" s="110">
        <v>0</v>
      </c>
      <c r="J1728" s="111"/>
      <c r="K1728" s="113">
        <f t="shared" si="26"/>
        <v>0</v>
      </c>
      <c r="L1728" s="116"/>
      <c r="M1728" s="73"/>
    </row>
    <row r="1729" spans="2:13" ht="21" customHeight="1" outlineLevel="1">
      <c r="B1729" s="73"/>
      <c r="C1729" s="115" t="s">
        <v>475</v>
      </c>
      <c r="D1729" s="103"/>
      <c r="E1729" s="110">
        <v>0</v>
      </c>
      <c r="F1729" s="114"/>
      <c r="G1729" s="110">
        <v>0</v>
      </c>
      <c r="H1729" s="112"/>
      <c r="I1729" s="110">
        <v>0</v>
      </c>
      <c r="J1729" s="111"/>
      <c r="K1729" s="113">
        <f t="shared" si="26"/>
        <v>0</v>
      </c>
      <c r="L1729" s="116"/>
      <c r="M1729" s="73"/>
    </row>
    <row r="1730" spans="2:13" ht="21" customHeight="1" outlineLevel="1">
      <c r="B1730" s="73"/>
      <c r="C1730" s="115" t="s">
        <v>476</v>
      </c>
      <c r="D1730" s="103"/>
      <c r="E1730" s="110">
        <v>0</v>
      </c>
      <c r="F1730" s="114"/>
      <c r="G1730" s="110">
        <v>0</v>
      </c>
      <c r="H1730" s="112"/>
      <c r="I1730" s="110">
        <v>0</v>
      </c>
      <c r="J1730" s="111"/>
      <c r="K1730" s="113">
        <f t="shared" si="26"/>
        <v>0</v>
      </c>
      <c r="L1730" s="116"/>
      <c r="M1730" s="73"/>
    </row>
    <row r="1731" spans="2:13" ht="21" customHeight="1" outlineLevel="1">
      <c r="B1731" s="73"/>
      <c r="C1731" s="115" t="s">
        <v>477</v>
      </c>
      <c r="D1731" s="103"/>
      <c r="E1731" s="110">
        <v>0</v>
      </c>
      <c r="F1731" s="114"/>
      <c r="G1731" s="110">
        <v>0</v>
      </c>
      <c r="H1731" s="112"/>
      <c r="I1731" s="110">
        <v>0</v>
      </c>
      <c r="J1731" s="111"/>
      <c r="K1731" s="113">
        <f t="shared" si="26"/>
        <v>0</v>
      </c>
      <c r="L1731" s="116"/>
      <c r="M1731" s="73"/>
    </row>
    <row r="1732" spans="2:13" ht="21" customHeight="1" outlineLevel="1">
      <c r="B1732" s="73"/>
      <c r="C1732" s="115" t="s">
        <v>478</v>
      </c>
      <c r="D1732" s="103"/>
      <c r="E1732" s="110">
        <v>0</v>
      </c>
      <c r="F1732" s="114"/>
      <c r="G1732" s="110">
        <v>0</v>
      </c>
      <c r="H1732" s="112"/>
      <c r="I1732" s="110">
        <v>0</v>
      </c>
      <c r="J1732" s="111"/>
      <c r="K1732" s="113">
        <f t="shared" si="26"/>
        <v>0</v>
      </c>
      <c r="L1732" s="116"/>
      <c r="M1732" s="73"/>
    </row>
    <row r="1733" spans="2:13" ht="21" customHeight="1" outlineLevel="1">
      <c r="B1733" s="73"/>
      <c r="C1733" s="115" t="s">
        <v>479</v>
      </c>
      <c r="D1733" s="103"/>
      <c r="E1733" s="110">
        <v>0</v>
      </c>
      <c r="F1733" s="114"/>
      <c r="G1733" s="110">
        <v>0</v>
      </c>
      <c r="H1733" s="112"/>
      <c r="I1733" s="110">
        <v>0</v>
      </c>
      <c r="J1733" s="111"/>
      <c r="K1733" s="113">
        <f t="shared" si="26"/>
        <v>0</v>
      </c>
      <c r="L1733" s="116"/>
      <c r="M1733" s="73"/>
    </row>
    <row r="1734" spans="2:13" ht="21.75" customHeight="1" outlineLevel="1">
      <c r="B1734" s="73"/>
      <c r="C1734" s="90" t="s">
        <v>480</v>
      </c>
      <c r="D1734" s="103"/>
      <c r="E1734" s="117">
        <f>SUM(E1715:E1733)</f>
        <v>0</v>
      </c>
      <c r="F1734" s="111"/>
      <c r="G1734" s="117">
        <f>SUM(G1715:G1733)</f>
        <v>0</v>
      </c>
      <c r="H1734" s="112"/>
      <c r="I1734" s="117">
        <f>SUM(I1715:I1733)</f>
        <v>0</v>
      </c>
      <c r="J1734" s="111"/>
      <c r="K1734" s="117">
        <f>SUM(K1715:K1733)</f>
        <v>0</v>
      </c>
      <c r="L1734" s="89"/>
      <c r="M1734" s="73"/>
    </row>
    <row r="1735" spans="2:13" ht="21" customHeight="1" outlineLevel="1">
      <c r="B1735" s="73"/>
      <c r="C1735" s="109"/>
      <c r="D1735" s="103"/>
      <c r="E1735" s="73"/>
      <c r="F1735" s="73"/>
      <c r="G1735" s="73"/>
      <c r="H1735" s="73"/>
      <c r="I1735" s="73"/>
      <c r="J1735" s="73"/>
      <c r="K1735" s="73"/>
      <c r="L1735" s="89"/>
      <c r="M1735" s="73"/>
    </row>
    <row r="1736" spans="2:13" ht="21" customHeight="1" outlineLevel="1">
      <c r="B1736" s="73"/>
      <c r="C1736" s="73"/>
      <c r="D1736" s="73"/>
      <c r="E1736" s="100">
        <v>2024</v>
      </c>
      <c r="F1736" s="101"/>
      <c r="G1736" s="100">
        <v>2025</v>
      </c>
      <c r="H1736" s="101"/>
      <c r="I1736" s="100">
        <v>2026</v>
      </c>
      <c r="J1736" s="102"/>
      <c r="K1736" s="100" t="s">
        <v>407</v>
      </c>
      <c r="L1736" s="89"/>
      <c r="M1736" s="73"/>
    </row>
    <row r="1737" spans="2:13" ht="21" customHeight="1" outlineLevel="1">
      <c r="B1737" s="73"/>
      <c r="C1737" s="95" t="s">
        <v>481</v>
      </c>
      <c r="D1737" s="103"/>
      <c r="E1737" s="110">
        <v>0</v>
      </c>
      <c r="F1737" s="111"/>
      <c r="G1737" s="110">
        <v>0</v>
      </c>
      <c r="H1737" s="112"/>
      <c r="I1737" s="110">
        <v>0</v>
      </c>
      <c r="J1737" s="111"/>
      <c r="K1737" s="113">
        <f t="shared" ref="K1737:K1745" si="27">E1737+G1737+I1737</f>
        <v>0</v>
      </c>
      <c r="L1737" s="89"/>
      <c r="M1737" s="73"/>
    </row>
    <row r="1738" spans="2:13" ht="21" customHeight="1" outlineLevel="1">
      <c r="B1738" s="73"/>
      <c r="C1738" s="90" t="s">
        <v>482</v>
      </c>
      <c r="D1738" s="103"/>
      <c r="E1738" s="110">
        <v>0</v>
      </c>
      <c r="F1738" s="114"/>
      <c r="G1738" s="110">
        <v>0</v>
      </c>
      <c r="H1738" s="112"/>
      <c r="I1738" s="110">
        <v>0</v>
      </c>
      <c r="J1738" s="111"/>
      <c r="K1738" s="113">
        <f t="shared" si="27"/>
        <v>0</v>
      </c>
      <c r="L1738" s="89"/>
      <c r="M1738" s="73"/>
    </row>
    <row r="1739" spans="2:13" ht="21" customHeight="1" outlineLevel="1">
      <c r="B1739" s="73"/>
      <c r="C1739" s="90" t="s">
        <v>483</v>
      </c>
      <c r="D1739" s="103"/>
      <c r="E1739" s="110">
        <v>0</v>
      </c>
      <c r="F1739" s="114"/>
      <c r="G1739" s="110">
        <v>0</v>
      </c>
      <c r="H1739" s="112"/>
      <c r="I1739" s="110">
        <v>0</v>
      </c>
      <c r="J1739" s="111"/>
      <c r="K1739" s="113">
        <f t="shared" si="27"/>
        <v>0</v>
      </c>
      <c r="L1739" s="73"/>
      <c r="M1739" s="73"/>
    </row>
    <row r="1740" spans="2:13" ht="21" customHeight="1" outlineLevel="1">
      <c r="B1740" s="73"/>
      <c r="C1740" s="90" t="s">
        <v>484</v>
      </c>
      <c r="D1740" s="103"/>
      <c r="E1740" s="110">
        <v>0</v>
      </c>
      <c r="F1740" s="111"/>
      <c r="G1740" s="110">
        <v>0</v>
      </c>
      <c r="H1740" s="112"/>
      <c r="I1740" s="110">
        <v>0</v>
      </c>
      <c r="J1740" s="111"/>
      <c r="K1740" s="113">
        <f t="shared" si="27"/>
        <v>0</v>
      </c>
      <c r="L1740" s="89"/>
      <c r="M1740" s="73"/>
    </row>
    <row r="1741" spans="2:13" ht="21" customHeight="1" outlineLevel="1">
      <c r="B1741" s="73"/>
      <c r="C1741" s="90" t="s">
        <v>485</v>
      </c>
      <c r="D1741" s="103"/>
      <c r="E1741" s="110">
        <v>0</v>
      </c>
      <c r="F1741" s="114"/>
      <c r="G1741" s="110">
        <v>0</v>
      </c>
      <c r="H1741" s="112"/>
      <c r="I1741" s="110">
        <v>0</v>
      </c>
      <c r="J1741" s="111"/>
      <c r="K1741" s="113">
        <f t="shared" si="27"/>
        <v>0</v>
      </c>
      <c r="L1741" s="116"/>
      <c r="M1741" s="73"/>
    </row>
    <row r="1742" spans="2:13" ht="21" customHeight="1" outlineLevel="1">
      <c r="B1742" s="73"/>
      <c r="C1742" s="90" t="s">
        <v>486</v>
      </c>
      <c r="D1742" s="103"/>
      <c r="E1742" s="110">
        <v>0</v>
      </c>
      <c r="F1742" s="114"/>
      <c r="G1742" s="110">
        <v>0</v>
      </c>
      <c r="H1742" s="112"/>
      <c r="I1742" s="110">
        <v>0</v>
      </c>
      <c r="J1742" s="111"/>
      <c r="K1742" s="113">
        <f t="shared" si="27"/>
        <v>0</v>
      </c>
      <c r="L1742" s="116"/>
      <c r="M1742" s="73"/>
    </row>
    <row r="1743" spans="2:13" ht="21" customHeight="1" outlineLevel="1">
      <c r="B1743" s="73"/>
      <c r="C1743" s="90" t="s">
        <v>487</v>
      </c>
      <c r="D1743" s="103"/>
      <c r="E1743" s="110">
        <v>0</v>
      </c>
      <c r="F1743" s="114"/>
      <c r="G1743" s="110">
        <v>0</v>
      </c>
      <c r="H1743" s="112"/>
      <c r="I1743" s="110">
        <v>0</v>
      </c>
      <c r="J1743" s="111"/>
      <c r="K1743" s="113">
        <f t="shared" si="27"/>
        <v>0</v>
      </c>
      <c r="L1743" s="116"/>
      <c r="M1743" s="73"/>
    </row>
    <row r="1744" spans="2:13" ht="21" customHeight="1" outlineLevel="1">
      <c r="B1744" s="73"/>
      <c r="C1744" s="90" t="s">
        <v>488</v>
      </c>
      <c r="D1744" s="103"/>
      <c r="E1744" s="110">
        <v>0</v>
      </c>
      <c r="F1744" s="114"/>
      <c r="G1744" s="110">
        <v>0</v>
      </c>
      <c r="H1744" s="112"/>
      <c r="I1744" s="110">
        <v>0</v>
      </c>
      <c r="J1744" s="111"/>
      <c r="K1744" s="113">
        <f t="shared" si="27"/>
        <v>0</v>
      </c>
      <c r="L1744" s="116"/>
      <c r="M1744" s="73"/>
    </row>
    <row r="1745" spans="2:13" ht="21.75" customHeight="1" outlineLevel="1">
      <c r="B1745" s="73"/>
      <c r="C1745" s="90" t="s">
        <v>480</v>
      </c>
      <c r="D1745" s="103"/>
      <c r="E1745" s="117">
        <f>SUM(E1737:E1744)</f>
        <v>0</v>
      </c>
      <c r="F1745" s="111"/>
      <c r="G1745" s="117">
        <f>SUM(G1737:G1744)</f>
        <v>0</v>
      </c>
      <c r="H1745" s="112"/>
      <c r="I1745" s="117">
        <f>SUM(I1737:I1744)</f>
        <v>0</v>
      </c>
      <c r="J1745" s="111"/>
      <c r="K1745" s="117">
        <f t="shared" si="27"/>
        <v>0</v>
      </c>
      <c r="L1745" s="89"/>
      <c r="M1745" s="73"/>
    </row>
    <row r="1746" spans="2:13" ht="21" customHeight="1" outlineLevel="1">
      <c r="B1746" s="73"/>
      <c r="C1746" s="89"/>
      <c r="D1746" s="103"/>
      <c r="E1746" s="89"/>
      <c r="F1746" s="89"/>
      <c r="G1746" s="89"/>
      <c r="H1746" s="89"/>
      <c r="I1746" s="89"/>
      <c r="J1746" s="89"/>
      <c r="K1746" s="89"/>
      <c r="L1746" s="89"/>
      <c r="M1746" s="73"/>
    </row>
    <row r="1747" spans="2:13" ht="36" outlineLevel="1">
      <c r="B1747" s="73"/>
      <c r="C1747" s="93" t="s">
        <v>490</v>
      </c>
      <c r="D1747" s="89"/>
      <c r="E1747" s="93" t="str">
        <f>IF(K1718&gt;0,"Si","No")</f>
        <v>No</v>
      </c>
      <c r="F1747" s="89"/>
      <c r="G1747" s="89"/>
      <c r="H1747" s="89"/>
      <c r="I1747" s="89"/>
      <c r="J1747" s="89"/>
      <c r="K1747" s="89"/>
      <c r="L1747" s="89"/>
      <c r="M1747" s="73"/>
    </row>
    <row r="1748" spans="2:13" ht="36" outlineLevel="1">
      <c r="B1748" s="73"/>
      <c r="C1748" s="93" t="s">
        <v>491</v>
      </c>
      <c r="D1748" s="89"/>
      <c r="E1748" s="93" t="str">
        <f>IF(K1719&gt;0,"Si","No")</f>
        <v>No</v>
      </c>
      <c r="F1748" s="89"/>
      <c r="G1748" s="89"/>
      <c r="H1748" s="89"/>
      <c r="I1748" s="89"/>
      <c r="J1748" s="89"/>
      <c r="K1748" s="89"/>
      <c r="L1748" s="89"/>
      <c r="M1748" s="73"/>
    </row>
    <row r="1749" spans="2:13" ht="21" customHeight="1" outlineLevel="1">
      <c r="B1749" s="73"/>
      <c r="C1749" s="89"/>
      <c r="D1749" s="89"/>
      <c r="E1749" s="89"/>
      <c r="F1749" s="89"/>
      <c r="G1749" s="73"/>
      <c r="H1749" s="73"/>
      <c r="I1749" s="73"/>
      <c r="J1749" s="89"/>
      <c r="K1749" s="73"/>
      <c r="L1749" s="89"/>
      <c r="M1749" s="73"/>
    </row>
    <row r="1750" spans="2:13" ht="20.25" outlineLevel="1">
      <c r="B1750" s="73"/>
      <c r="C1750" s="86" t="s">
        <v>492</v>
      </c>
      <c r="D1750" s="73"/>
      <c r="E1750" s="98"/>
      <c r="F1750" s="99"/>
      <c r="G1750" s="99"/>
      <c r="H1750" s="99"/>
      <c r="I1750" s="99"/>
      <c r="J1750" s="99"/>
      <c r="K1750" s="99"/>
      <c r="L1750" s="89"/>
      <c r="M1750" s="73"/>
    </row>
    <row r="1751" spans="2:13" ht="21" customHeight="1" outlineLevel="1">
      <c r="B1751" s="73"/>
      <c r="C1751" s="73"/>
      <c r="D1751" s="73"/>
      <c r="E1751" s="100"/>
      <c r="F1751" s="101"/>
      <c r="G1751" s="100"/>
      <c r="H1751" s="101"/>
      <c r="I1751" s="100"/>
      <c r="J1751" s="102"/>
      <c r="K1751" s="100"/>
      <c r="L1751" s="89"/>
      <c r="M1751" s="73"/>
    </row>
    <row r="1752" spans="2:13" ht="21" customHeight="1" outlineLevel="1">
      <c r="B1752" s="73"/>
      <c r="C1752" s="73"/>
      <c r="D1752" s="73"/>
      <c r="E1752" s="100">
        <v>2024</v>
      </c>
      <c r="F1752" s="101"/>
      <c r="G1752" s="100">
        <v>2025</v>
      </c>
      <c r="H1752" s="101"/>
      <c r="I1752" s="100">
        <v>2026</v>
      </c>
      <c r="J1752" s="102"/>
      <c r="K1752" s="100" t="s">
        <v>407</v>
      </c>
      <c r="L1752" s="89"/>
      <c r="M1752" s="73"/>
    </row>
    <row r="1753" spans="2:13" ht="21" customHeight="1" outlineLevel="1">
      <c r="B1753" s="73"/>
      <c r="C1753" s="95" t="s">
        <v>493</v>
      </c>
      <c r="D1753" s="103"/>
      <c r="E1753" s="110"/>
      <c r="F1753" s="111"/>
      <c r="G1753" s="110"/>
      <c r="H1753" s="119"/>
      <c r="I1753" s="110"/>
      <c r="J1753" s="111"/>
      <c r="K1753" s="113" t="s">
        <v>495</v>
      </c>
      <c r="L1753" s="89"/>
      <c r="M1753" s="73"/>
    </row>
    <row r="1754" spans="2:13" ht="21" customHeight="1" outlineLevel="1">
      <c r="B1754" s="73"/>
      <c r="C1754" s="95" t="s">
        <v>496</v>
      </c>
      <c r="D1754" s="103"/>
      <c r="E1754" s="110"/>
      <c r="F1754" s="111"/>
      <c r="G1754" s="110"/>
      <c r="H1754" s="119"/>
      <c r="I1754" s="110"/>
      <c r="J1754" s="111"/>
      <c r="K1754" s="113" t="s">
        <v>495</v>
      </c>
      <c r="L1754" s="89"/>
      <c r="M1754" s="73"/>
    </row>
    <row r="1755" spans="2:13" ht="21" customHeight="1" outlineLevel="1">
      <c r="B1755" s="73"/>
      <c r="C1755" s="90" t="s">
        <v>498</v>
      </c>
      <c r="D1755" s="103"/>
      <c r="E1755" s="120">
        <v>0</v>
      </c>
      <c r="F1755" s="121"/>
      <c r="G1755" s="120">
        <v>0</v>
      </c>
      <c r="H1755" s="122"/>
      <c r="I1755" s="120">
        <v>0</v>
      </c>
      <c r="J1755" s="123"/>
      <c r="K1755" s="124">
        <f>E1755+G1755+I1755</f>
        <v>0</v>
      </c>
      <c r="L1755" s="73"/>
      <c r="M1755" s="73"/>
    </row>
    <row r="1756" spans="2:13" ht="21" customHeight="1" outlineLevel="1">
      <c r="B1756" s="73"/>
      <c r="C1756" s="90" t="s">
        <v>499</v>
      </c>
      <c r="D1756" s="103"/>
      <c r="E1756" s="110"/>
      <c r="F1756" s="111"/>
      <c r="G1756" s="110"/>
      <c r="H1756" s="119"/>
      <c r="I1756" s="110"/>
      <c r="J1756" s="111"/>
      <c r="K1756" s="113" t="s">
        <v>495</v>
      </c>
      <c r="L1756" s="89"/>
      <c r="M1756" s="73"/>
    </row>
    <row r="1757" spans="2:13" ht="21" customHeight="1" outlineLevel="1">
      <c r="B1757" s="73"/>
      <c r="C1757" s="90" t="s">
        <v>500</v>
      </c>
      <c r="D1757" s="103"/>
      <c r="E1757" s="105"/>
      <c r="F1757" s="125"/>
      <c r="G1757" s="105"/>
      <c r="H1757" s="126"/>
      <c r="I1757" s="105"/>
      <c r="J1757" s="111"/>
      <c r="K1757" s="113" t="s">
        <v>495</v>
      </c>
      <c r="L1757" s="116"/>
      <c r="M1757" s="73"/>
    </row>
    <row r="1758" spans="2:13" outlineLevel="1">
      <c r="B1758" s="73"/>
      <c r="C1758" s="90" t="s">
        <v>501</v>
      </c>
      <c r="D1758" s="103"/>
      <c r="E1758" s="127"/>
      <c r="F1758" s="125"/>
      <c r="G1758" s="105"/>
      <c r="H1758" s="126"/>
      <c r="I1758" s="105"/>
      <c r="J1758" s="111"/>
      <c r="K1758" s="113" t="s">
        <v>495</v>
      </c>
      <c r="L1758" s="116"/>
      <c r="M1758" s="73"/>
    </row>
    <row r="1759" spans="2:13" ht="21" customHeight="1" outlineLevel="1">
      <c r="B1759" s="73"/>
      <c r="C1759" s="90" t="s">
        <v>503</v>
      </c>
      <c r="D1759" s="103"/>
      <c r="E1759" s="105"/>
      <c r="F1759" s="125"/>
      <c r="G1759" s="105"/>
      <c r="H1759" s="126"/>
      <c r="I1759" s="105"/>
      <c r="J1759" s="111"/>
      <c r="K1759" s="124" t="s">
        <v>495</v>
      </c>
      <c r="L1759" s="89"/>
      <c r="M1759" s="73"/>
    </row>
    <row r="1760" spans="2:13" ht="21" customHeight="1" outlineLevel="1">
      <c r="B1760" s="73"/>
      <c r="C1760" s="90" t="s">
        <v>504</v>
      </c>
      <c r="D1760" s="103"/>
      <c r="E1760" s="110"/>
      <c r="F1760" s="111"/>
      <c r="G1760" s="110"/>
      <c r="H1760" s="119"/>
      <c r="I1760" s="110"/>
      <c r="J1760" s="111"/>
      <c r="K1760" s="113" t="s">
        <v>495</v>
      </c>
      <c r="L1760" s="89"/>
      <c r="M1760" s="73"/>
    </row>
    <row r="1761" spans="2:13" ht="21.75" customHeight="1" outlineLevel="1">
      <c r="B1761" s="73"/>
      <c r="C1761" s="90" t="s">
        <v>506</v>
      </c>
      <c r="D1761" s="103"/>
      <c r="E1761" s="120">
        <v>0</v>
      </c>
      <c r="F1761" s="121"/>
      <c r="G1761" s="120">
        <v>0</v>
      </c>
      <c r="H1761" s="122"/>
      <c r="I1761" s="120">
        <v>0</v>
      </c>
      <c r="J1761" s="123"/>
      <c r="K1761" s="124">
        <f>E1761+G1761+I1761</f>
        <v>0</v>
      </c>
      <c r="L1761" s="73"/>
      <c r="M1761" s="73"/>
    </row>
    <row r="1762" spans="2:13" ht="21.75" customHeight="1" outlineLevel="1">
      <c r="B1762" s="73"/>
      <c r="C1762" s="90" t="s">
        <v>507</v>
      </c>
      <c r="D1762" s="103"/>
      <c r="E1762" s="128">
        <v>0</v>
      </c>
      <c r="F1762" s="129"/>
      <c r="G1762" s="128">
        <v>0</v>
      </c>
      <c r="H1762" s="142"/>
      <c r="I1762" s="128">
        <v>0</v>
      </c>
      <c r="J1762" s="130"/>
      <c r="K1762" s="131">
        <f>E1762+G1762+I1762</f>
        <v>0</v>
      </c>
      <c r="L1762" s="89"/>
      <c r="M1762" s="73"/>
    </row>
    <row r="1763" spans="2:13" ht="21" customHeight="1" outlineLevel="1">
      <c r="B1763" s="73"/>
      <c r="C1763" s="109"/>
      <c r="D1763" s="103"/>
      <c r="E1763" s="130"/>
      <c r="F1763" s="130"/>
      <c r="G1763" s="130"/>
      <c r="H1763" s="132"/>
      <c r="I1763" s="130"/>
      <c r="J1763" s="130"/>
      <c r="K1763" s="130"/>
      <c r="L1763" s="89"/>
      <c r="M1763" s="73"/>
    </row>
    <row r="1764" spans="2:13" ht="21" customHeight="1" outlineLevel="1">
      <c r="B1764" s="73"/>
      <c r="C1764" s="109"/>
      <c r="D1764" s="103"/>
      <c r="E1764" s="98"/>
      <c r="F1764" s="73"/>
      <c r="G1764" s="73"/>
      <c r="H1764" s="73"/>
      <c r="I1764" s="73"/>
      <c r="J1764" s="73"/>
      <c r="K1764" s="73"/>
      <c r="L1764" s="89"/>
      <c r="M1764" s="73"/>
    </row>
    <row r="1765" spans="2:13" ht="21" customHeight="1" outlineLevel="1">
      <c r="B1765" s="73"/>
      <c r="C1765" s="86" t="s">
        <v>508</v>
      </c>
      <c r="D1765" s="116"/>
      <c r="E1765" s="116"/>
      <c r="F1765" s="116"/>
      <c r="G1765" s="73"/>
      <c r="H1765" s="73"/>
      <c r="I1765" s="73"/>
      <c r="J1765" s="116"/>
      <c r="K1765" s="73"/>
      <c r="L1765" s="116"/>
      <c r="M1765" s="73"/>
    </row>
    <row r="1766" spans="2:13" ht="21" customHeight="1" outlineLevel="1">
      <c r="B1766" s="73"/>
      <c r="C1766" s="89"/>
      <c r="D1766" s="89"/>
      <c r="E1766" s="89"/>
      <c r="F1766" s="89"/>
      <c r="G1766" s="73"/>
      <c r="H1766" s="73"/>
      <c r="I1766" s="73"/>
      <c r="J1766" s="89"/>
      <c r="K1766" s="73"/>
      <c r="L1766" s="89"/>
      <c r="M1766" s="73"/>
    </row>
    <row r="1767" spans="2:13" ht="21" customHeight="1" outlineLevel="1">
      <c r="B1767" s="73"/>
      <c r="C1767" s="133" t="s">
        <v>509</v>
      </c>
      <c r="D1767" s="89"/>
      <c r="E1767" s="89"/>
      <c r="F1767" s="89"/>
      <c r="G1767" s="73"/>
      <c r="H1767" s="73"/>
      <c r="I1767" s="73"/>
      <c r="J1767" s="73"/>
      <c r="K1767" s="73"/>
      <c r="L1767" s="89"/>
      <c r="M1767" s="73"/>
    </row>
    <row r="1768" spans="2:13" ht="21" customHeight="1" outlineLevel="1">
      <c r="B1768" s="73"/>
      <c r="C1768" s="89"/>
      <c r="D1768" s="89"/>
      <c r="E1768" s="89"/>
      <c r="F1768" s="89"/>
      <c r="G1768" s="73"/>
      <c r="H1768" s="73"/>
      <c r="I1768" s="73"/>
      <c r="J1768" s="89"/>
      <c r="K1768" s="73"/>
      <c r="L1768" s="89"/>
      <c r="M1768" s="73"/>
    </row>
    <row r="1769" spans="2:13" ht="21" customHeight="1" outlineLevel="1">
      <c r="B1769" s="73"/>
      <c r="C1769" s="481"/>
      <c r="D1769" s="481"/>
      <c r="E1769" s="481"/>
      <c r="F1769" s="481"/>
      <c r="G1769" s="481"/>
      <c r="H1769" s="481"/>
      <c r="I1769" s="481"/>
      <c r="J1769" s="481"/>
      <c r="K1769" s="481"/>
      <c r="L1769" s="89"/>
      <c r="M1769" s="73"/>
    </row>
    <row r="1770" spans="2:13" ht="21" customHeight="1" outlineLevel="1">
      <c r="B1770" s="73"/>
      <c r="C1770" s="481"/>
      <c r="D1770" s="481"/>
      <c r="E1770" s="481"/>
      <c r="F1770" s="481"/>
      <c r="G1770" s="481"/>
      <c r="H1770" s="481"/>
      <c r="I1770" s="481"/>
      <c r="J1770" s="481"/>
      <c r="K1770" s="481"/>
      <c r="L1770" s="73"/>
      <c r="M1770" s="73"/>
    </row>
    <row r="1771" spans="2:13" ht="21" customHeight="1" outlineLevel="1">
      <c r="B1771" s="73"/>
      <c r="C1771" s="481"/>
      <c r="D1771" s="481"/>
      <c r="E1771" s="481"/>
      <c r="F1771" s="481"/>
      <c r="G1771" s="481"/>
      <c r="H1771" s="481"/>
      <c r="I1771" s="481"/>
      <c r="J1771" s="481"/>
      <c r="K1771" s="481"/>
      <c r="L1771" s="73"/>
      <c r="M1771" s="73"/>
    </row>
    <row r="1772" spans="2:13" ht="21" customHeight="1" outlineLevel="1">
      <c r="B1772" s="73"/>
      <c r="C1772" s="481"/>
      <c r="D1772" s="481"/>
      <c r="E1772" s="481"/>
      <c r="F1772" s="481"/>
      <c r="G1772" s="481"/>
      <c r="H1772" s="481"/>
      <c r="I1772" s="481"/>
      <c r="J1772" s="481"/>
      <c r="K1772" s="481"/>
      <c r="L1772" s="73"/>
      <c r="M1772" s="73"/>
    </row>
    <row r="1773" spans="2:13" ht="21" customHeight="1" outlineLevel="1">
      <c r="B1773" s="73"/>
      <c r="C1773" s="481"/>
      <c r="D1773" s="481"/>
      <c r="E1773" s="481"/>
      <c r="F1773" s="481"/>
      <c r="G1773" s="481"/>
      <c r="H1773" s="481"/>
      <c r="I1773" s="481"/>
      <c r="J1773" s="481"/>
      <c r="K1773" s="481"/>
      <c r="L1773" s="73"/>
      <c r="M1773" s="73"/>
    </row>
    <row r="1774" spans="2:13" ht="21" customHeight="1" outlineLevel="1">
      <c r="B1774" s="73"/>
      <c r="C1774" s="481"/>
      <c r="D1774" s="481"/>
      <c r="E1774" s="481"/>
      <c r="F1774" s="481"/>
      <c r="G1774" s="481"/>
      <c r="H1774" s="481"/>
      <c r="I1774" s="481"/>
      <c r="J1774" s="481"/>
      <c r="K1774" s="481"/>
      <c r="L1774" s="73"/>
      <c r="M1774" s="73"/>
    </row>
    <row r="1775" spans="2:13" ht="21" customHeight="1" outlineLevel="1">
      <c r="B1775" s="73"/>
      <c r="C1775" s="481"/>
      <c r="D1775" s="481"/>
      <c r="E1775" s="481"/>
      <c r="F1775" s="481"/>
      <c r="G1775" s="481"/>
      <c r="H1775" s="481"/>
      <c r="I1775" s="481"/>
      <c r="J1775" s="481"/>
      <c r="K1775" s="481"/>
      <c r="L1775" s="73"/>
      <c r="M1775" s="73"/>
    </row>
    <row r="1776" spans="2:13" ht="21" customHeight="1" outlineLevel="1">
      <c r="B1776" s="73"/>
      <c r="C1776" s="481"/>
      <c r="D1776" s="481"/>
      <c r="E1776" s="481"/>
      <c r="F1776" s="481"/>
      <c r="G1776" s="481"/>
      <c r="H1776" s="481"/>
      <c r="I1776" s="481"/>
      <c r="J1776" s="481"/>
      <c r="K1776" s="481"/>
      <c r="L1776" s="73"/>
      <c r="M1776" s="73"/>
    </row>
    <row r="1777" spans="2:13" ht="21" customHeight="1" outlineLevel="1">
      <c r="B1777" s="73"/>
      <c r="C1777" s="481"/>
      <c r="D1777" s="481"/>
      <c r="E1777" s="481"/>
      <c r="F1777" s="481"/>
      <c r="G1777" s="481"/>
      <c r="H1777" s="481"/>
      <c r="I1777" s="481"/>
      <c r="J1777" s="481"/>
      <c r="K1777" s="481"/>
      <c r="L1777" s="73"/>
      <c r="M1777" s="73"/>
    </row>
    <row r="1778" spans="2:13" ht="21" customHeight="1" outlineLevel="1">
      <c r="B1778" s="73"/>
      <c r="C1778" s="481"/>
      <c r="D1778" s="481"/>
      <c r="E1778" s="481"/>
      <c r="F1778" s="481"/>
      <c r="G1778" s="481"/>
      <c r="H1778" s="481"/>
      <c r="I1778" s="481"/>
      <c r="J1778" s="481"/>
      <c r="K1778" s="481"/>
      <c r="L1778" s="73"/>
      <c r="M1778" s="73"/>
    </row>
    <row r="1779" spans="2:13" ht="21" customHeight="1" outlineLevel="1">
      <c r="B1779" s="73"/>
      <c r="C1779" s="481"/>
      <c r="D1779" s="481"/>
      <c r="E1779" s="481"/>
      <c r="F1779" s="481"/>
      <c r="G1779" s="481"/>
      <c r="H1779" s="481"/>
      <c r="I1779" s="481"/>
      <c r="J1779" s="481"/>
      <c r="K1779" s="481"/>
      <c r="L1779" s="73"/>
      <c r="M1779" s="73"/>
    </row>
    <row r="1780" spans="2:13" ht="21" customHeight="1" outlineLevel="1">
      <c r="B1780" s="73"/>
      <c r="C1780" s="481"/>
      <c r="D1780" s="481"/>
      <c r="E1780" s="481"/>
      <c r="F1780" s="481"/>
      <c r="G1780" s="481"/>
      <c r="H1780" s="481"/>
      <c r="I1780" s="481"/>
      <c r="J1780" s="481"/>
      <c r="K1780" s="481"/>
      <c r="L1780" s="73"/>
      <c r="M1780" s="73"/>
    </row>
    <row r="1781" spans="2:13" ht="21" customHeight="1" outlineLevel="1">
      <c r="B1781" s="73"/>
      <c r="C1781" s="481"/>
      <c r="D1781" s="481"/>
      <c r="E1781" s="481"/>
      <c r="F1781" s="481"/>
      <c r="G1781" s="481"/>
      <c r="H1781" s="481"/>
      <c r="I1781" s="481"/>
      <c r="J1781" s="481"/>
      <c r="K1781" s="481"/>
      <c r="L1781" s="73"/>
      <c r="M1781" s="73"/>
    </row>
    <row r="1782" spans="2:13" ht="21" customHeight="1" outlineLevel="1">
      <c r="B1782" s="73"/>
      <c r="C1782" s="481"/>
      <c r="D1782" s="481"/>
      <c r="E1782" s="481"/>
      <c r="F1782" s="481"/>
      <c r="G1782" s="481"/>
      <c r="H1782" s="481"/>
      <c r="I1782" s="481"/>
      <c r="J1782" s="481"/>
      <c r="K1782" s="481"/>
      <c r="L1782" s="73"/>
      <c r="M1782" s="73"/>
    </row>
    <row r="1783" spans="2:13" ht="21" customHeight="1" outlineLevel="1">
      <c r="B1783" s="73"/>
      <c r="C1783" s="481"/>
      <c r="D1783" s="481"/>
      <c r="E1783" s="481"/>
      <c r="F1783" s="481"/>
      <c r="G1783" s="481"/>
      <c r="H1783" s="481"/>
      <c r="I1783" s="481"/>
      <c r="J1783" s="481"/>
      <c r="K1783" s="481"/>
      <c r="L1783" s="73"/>
      <c r="M1783" s="73"/>
    </row>
    <row r="1784" spans="2:13" ht="21" customHeight="1" outlineLevel="1">
      <c r="B1784" s="73"/>
      <c r="C1784" s="481"/>
      <c r="D1784" s="481"/>
      <c r="E1784" s="481"/>
      <c r="F1784" s="481"/>
      <c r="G1784" s="481"/>
      <c r="H1784" s="481"/>
      <c r="I1784" s="481"/>
      <c r="J1784" s="481"/>
      <c r="K1784" s="481"/>
      <c r="L1784" s="73"/>
      <c r="M1784" s="73"/>
    </row>
    <row r="1785" spans="2:13" ht="21" customHeight="1" outlineLevel="1">
      <c r="B1785" s="73"/>
      <c r="C1785" s="481"/>
      <c r="D1785" s="481"/>
      <c r="E1785" s="481"/>
      <c r="F1785" s="481"/>
      <c r="G1785" s="481"/>
      <c r="H1785" s="481"/>
      <c r="I1785" s="481"/>
      <c r="J1785" s="481"/>
      <c r="K1785" s="481"/>
      <c r="L1785" s="73"/>
      <c r="M1785" s="73"/>
    </row>
    <row r="1786" spans="2:13" ht="21" customHeight="1" outlineLevel="1">
      <c r="B1786" s="73"/>
      <c r="C1786" s="481"/>
      <c r="D1786" s="481"/>
      <c r="E1786" s="481"/>
      <c r="F1786" s="481"/>
      <c r="G1786" s="481"/>
      <c r="H1786" s="481"/>
      <c r="I1786" s="481"/>
      <c r="J1786" s="481"/>
      <c r="K1786" s="481"/>
      <c r="L1786" s="73"/>
      <c r="M1786" s="73"/>
    </row>
    <row r="1787" spans="2:13" ht="21" customHeight="1" outlineLevel="1">
      <c r="B1787" s="73"/>
      <c r="C1787" s="134"/>
      <c r="D1787" s="73"/>
      <c r="E1787" s="134"/>
      <c r="F1787" s="73"/>
      <c r="G1787" s="73"/>
      <c r="H1787" s="73"/>
      <c r="I1787" s="135"/>
      <c r="J1787" s="136"/>
      <c r="K1787" s="137"/>
      <c r="L1787" s="73"/>
      <c r="M1787" s="73"/>
    </row>
    <row r="1788" spans="2:13" ht="21" customHeight="1" outlineLevel="1">
      <c r="B1788" s="73"/>
      <c r="C1788" s="133" t="s">
        <v>511</v>
      </c>
      <c r="D1788" s="73"/>
      <c r="E1788" s="134"/>
      <c r="F1788" s="73"/>
      <c r="G1788" s="73"/>
      <c r="H1788" s="73"/>
      <c r="I1788" s="135"/>
      <c r="J1788" s="136"/>
      <c r="K1788" s="137"/>
      <c r="L1788" s="73"/>
      <c r="M1788" s="73"/>
    </row>
    <row r="1789" spans="2:13" ht="21" customHeight="1" outlineLevel="1">
      <c r="B1789" s="73"/>
      <c r="C1789" s="73"/>
      <c r="D1789" s="73"/>
      <c r="E1789" s="83"/>
      <c r="F1789" s="73"/>
      <c r="G1789" s="73"/>
      <c r="H1789" s="73"/>
      <c r="I1789" s="73"/>
      <c r="J1789" s="73"/>
      <c r="K1789" s="73"/>
      <c r="L1789" s="73"/>
      <c r="M1789" s="73"/>
    </row>
    <row r="1790" spans="2:13" ht="21" customHeight="1" outlineLevel="1">
      <c r="B1790" s="73"/>
      <c r="C1790" s="481"/>
      <c r="D1790" s="481"/>
      <c r="E1790" s="481"/>
      <c r="F1790" s="481"/>
      <c r="G1790" s="481"/>
      <c r="H1790" s="481"/>
      <c r="I1790" s="481"/>
      <c r="J1790" s="481"/>
      <c r="K1790" s="481"/>
      <c r="L1790" s="73"/>
      <c r="M1790" s="73"/>
    </row>
    <row r="1791" spans="2:13" ht="21" customHeight="1" outlineLevel="1">
      <c r="B1791" s="73"/>
      <c r="C1791" s="481"/>
      <c r="D1791" s="481"/>
      <c r="E1791" s="481"/>
      <c r="F1791" s="481"/>
      <c r="G1791" s="481"/>
      <c r="H1791" s="481"/>
      <c r="I1791" s="481"/>
      <c r="J1791" s="481"/>
      <c r="K1791" s="481"/>
      <c r="L1791" s="73"/>
      <c r="M1791" s="73"/>
    </row>
    <row r="1792" spans="2:13" ht="21" customHeight="1" outlineLevel="1">
      <c r="B1792" s="73"/>
      <c r="C1792" s="481"/>
      <c r="D1792" s="481"/>
      <c r="E1792" s="481"/>
      <c r="F1792" s="481"/>
      <c r="G1792" s="481"/>
      <c r="H1792" s="481"/>
      <c r="I1792" s="481"/>
      <c r="J1792" s="481"/>
      <c r="K1792" s="481"/>
      <c r="L1792" s="73"/>
      <c r="M1792" s="73"/>
    </row>
    <row r="1793" spans="2:13" ht="21" customHeight="1" outlineLevel="1">
      <c r="B1793" s="73"/>
      <c r="C1793" s="481"/>
      <c r="D1793" s="481"/>
      <c r="E1793" s="481"/>
      <c r="F1793" s="481"/>
      <c r="G1793" s="481"/>
      <c r="H1793" s="481"/>
      <c r="I1793" s="481"/>
      <c r="J1793" s="481"/>
      <c r="K1793" s="481"/>
      <c r="L1793" s="73"/>
      <c r="M1793" s="73"/>
    </row>
    <row r="1794" spans="2:13" ht="21" customHeight="1" outlineLevel="1">
      <c r="B1794" s="73"/>
      <c r="C1794" s="481"/>
      <c r="D1794" s="481"/>
      <c r="E1794" s="481"/>
      <c r="F1794" s="481"/>
      <c r="G1794" s="481"/>
      <c r="H1794" s="481"/>
      <c r="I1794" s="481"/>
      <c r="J1794" s="481"/>
      <c r="K1794" s="481"/>
      <c r="L1794" s="73"/>
      <c r="M1794" s="73"/>
    </row>
    <row r="1795" spans="2:13" ht="21" customHeight="1" outlineLevel="1">
      <c r="B1795" s="73"/>
      <c r="C1795" s="481"/>
      <c r="D1795" s="481"/>
      <c r="E1795" s="481"/>
      <c r="F1795" s="481"/>
      <c r="G1795" s="481"/>
      <c r="H1795" s="481"/>
      <c r="I1795" s="481"/>
      <c r="J1795" s="481"/>
      <c r="K1795" s="481"/>
      <c r="L1795" s="73"/>
      <c r="M1795" s="73"/>
    </row>
    <row r="1796" spans="2:13" ht="21" customHeight="1" outlineLevel="1">
      <c r="B1796" s="73"/>
      <c r="C1796" s="481"/>
      <c r="D1796" s="481"/>
      <c r="E1796" s="481"/>
      <c r="F1796" s="481"/>
      <c r="G1796" s="481"/>
      <c r="H1796" s="481"/>
      <c r="I1796" s="481"/>
      <c r="J1796" s="481"/>
      <c r="K1796" s="481"/>
      <c r="L1796" s="73"/>
      <c r="M1796" s="73"/>
    </row>
    <row r="1797" spans="2:13" ht="21" customHeight="1" outlineLevel="1">
      <c r="B1797" s="73"/>
      <c r="C1797" s="481"/>
      <c r="D1797" s="481"/>
      <c r="E1797" s="481"/>
      <c r="F1797" s="481"/>
      <c r="G1797" s="481"/>
      <c r="H1797" s="481"/>
      <c r="I1797" s="481"/>
      <c r="J1797" s="481"/>
      <c r="K1797" s="481"/>
      <c r="L1797" s="73"/>
      <c r="M1797" s="73"/>
    </row>
    <row r="1798" spans="2:13" ht="21" customHeight="1" outlineLevel="1">
      <c r="B1798" s="73"/>
      <c r="C1798" s="481"/>
      <c r="D1798" s="481"/>
      <c r="E1798" s="481"/>
      <c r="F1798" s="481"/>
      <c r="G1798" s="481"/>
      <c r="H1798" s="481"/>
      <c r="I1798" s="481"/>
      <c r="J1798" s="481"/>
      <c r="K1798" s="481"/>
      <c r="L1798" s="73"/>
      <c r="M1798" s="73"/>
    </row>
    <row r="1799" spans="2:13" ht="21" customHeight="1" outlineLevel="1">
      <c r="B1799" s="73"/>
      <c r="C1799" s="481"/>
      <c r="D1799" s="481"/>
      <c r="E1799" s="481"/>
      <c r="F1799" s="481"/>
      <c r="G1799" s="481"/>
      <c r="H1799" s="481"/>
      <c r="I1799" s="481"/>
      <c r="J1799" s="481"/>
      <c r="K1799" s="481"/>
      <c r="L1799" s="73"/>
      <c r="M1799" s="73"/>
    </row>
    <row r="1800" spans="2:13" ht="21" customHeight="1" outlineLevel="1">
      <c r="B1800" s="73"/>
      <c r="C1800" s="481"/>
      <c r="D1800" s="481"/>
      <c r="E1800" s="481"/>
      <c r="F1800" s="481"/>
      <c r="G1800" s="481"/>
      <c r="H1800" s="481"/>
      <c r="I1800" s="481"/>
      <c r="J1800" s="481"/>
      <c r="K1800" s="481"/>
      <c r="L1800" s="73"/>
      <c r="M1800" s="73"/>
    </row>
    <row r="1801" spans="2:13" ht="21" customHeight="1" outlineLevel="1">
      <c r="B1801" s="73"/>
      <c r="C1801" s="481"/>
      <c r="D1801" s="481"/>
      <c r="E1801" s="481"/>
      <c r="F1801" s="481"/>
      <c r="G1801" s="481"/>
      <c r="H1801" s="481"/>
      <c r="I1801" s="481"/>
      <c r="J1801" s="481"/>
      <c r="K1801" s="481"/>
      <c r="L1801" s="73"/>
      <c r="M1801" s="73"/>
    </row>
    <row r="1802" spans="2:13" ht="21" customHeight="1" outlineLevel="1">
      <c r="B1802" s="73"/>
      <c r="C1802" s="481"/>
      <c r="D1802" s="481"/>
      <c r="E1802" s="481"/>
      <c r="F1802" s="481"/>
      <c r="G1802" s="481"/>
      <c r="H1802" s="481"/>
      <c r="I1802" s="481"/>
      <c r="J1802" s="481"/>
      <c r="K1802" s="481"/>
      <c r="L1802" s="73"/>
      <c r="M1802" s="73"/>
    </row>
    <row r="1803" spans="2:13" ht="21" customHeight="1" outlineLevel="1">
      <c r="B1803" s="73"/>
      <c r="C1803" s="481"/>
      <c r="D1803" s="481"/>
      <c r="E1803" s="481"/>
      <c r="F1803" s="481"/>
      <c r="G1803" s="481"/>
      <c r="H1803" s="481"/>
      <c r="I1803" s="481"/>
      <c r="J1803" s="481"/>
      <c r="K1803" s="481"/>
      <c r="L1803" s="73"/>
      <c r="M1803" s="73"/>
    </row>
    <row r="1804" spans="2:13" ht="21" customHeight="1" outlineLevel="1">
      <c r="B1804" s="73"/>
      <c r="C1804" s="481"/>
      <c r="D1804" s="481"/>
      <c r="E1804" s="481"/>
      <c r="F1804" s="481"/>
      <c r="G1804" s="481"/>
      <c r="H1804" s="481"/>
      <c r="I1804" s="481"/>
      <c r="J1804" s="481"/>
      <c r="K1804" s="481"/>
      <c r="L1804" s="73"/>
      <c r="M1804" s="73"/>
    </row>
    <row r="1805" spans="2:13" ht="21" customHeight="1" outlineLevel="1">
      <c r="B1805" s="73"/>
      <c r="C1805" s="481"/>
      <c r="D1805" s="481"/>
      <c r="E1805" s="481"/>
      <c r="F1805" s="481"/>
      <c r="G1805" s="481"/>
      <c r="H1805" s="481"/>
      <c r="I1805" s="481"/>
      <c r="J1805" s="481"/>
      <c r="K1805" s="481"/>
      <c r="L1805" s="73"/>
      <c r="M1805" s="73"/>
    </row>
    <row r="1806" spans="2:13" ht="21" customHeight="1" outlineLevel="1">
      <c r="B1806" s="73"/>
      <c r="C1806" s="481"/>
      <c r="D1806" s="481"/>
      <c r="E1806" s="481"/>
      <c r="F1806" s="481"/>
      <c r="G1806" s="481"/>
      <c r="H1806" s="481"/>
      <c r="I1806" s="481"/>
      <c r="J1806" s="481"/>
      <c r="K1806" s="481"/>
      <c r="L1806" s="73"/>
      <c r="M1806" s="73"/>
    </row>
    <row r="1807" spans="2:13" ht="21" customHeight="1" outlineLevel="1">
      <c r="B1807" s="73"/>
      <c r="C1807" s="481"/>
      <c r="D1807" s="481"/>
      <c r="E1807" s="481"/>
      <c r="F1807" s="481"/>
      <c r="G1807" s="481"/>
      <c r="H1807" s="481"/>
      <c r="I1807" s="481"/>
      <c r="J1807" s="481"/>
      <c r="K1807" s="481"/>
      <c r="L1807" s="73"/>
      <c r="M1807" s="73"/>
    </row>
    <row r="1808" spans="2:13" ht="21" customHeight="1" outlineLevel="1">
      <c r="B1808" s="73"/>
      <c r="C1808" s="134"/>
      <c r="D1808" s="73"/>
      <c r="E1808" s="134"/>
      <c r="F1808" s="73"/>
      <c r="G1808" s="73"/>
      <c r="H1808" s="73"/>
      <c r="I1808" s="135"/>
      <c r="J1808" s="136"/>
      <c r="K1808" s="137"/>
      <c r="L1808" s="73"/>
      <c r="M1808" s="73"/>
    </row>
    <row r="1809" spans="2:13" ht="20.25" customHeight="1">
      <c r="B1809" s="73"/>
      <c r="C1809" s="134"/>
      <c r="D1809" s="73"/>
      <c r="E1809" s="134"/>
      <c r="F1809" s="73"/>
      <c r="G1809" s="73"/>
      <c r="H1809" s="73"/>
      <c r="I1809" s="135"/>
      <c r="J1809" s="136"/>
      <c r="K1809" s="137"/>
      <c r="L1809" s="73"/>
      <c r="M1809" s="73"/>
    </row>
    <row r="1810" spans="2:13" ht="39.75" customHeight="1">
      <c r="B1810" s="73"/>
      <c r="C1810" s="84" t="s">
        <v>634</v>
      </c>
      <c r="D1810" s="81"/>
      <c r="E1810" s="151" t="s">
        <v>635</v>
      </c>
      <c r="F1810" s="73"/>
      <c r="G1810" s="85" t="s">
        <v>497</v>
      </c>
      <c r="H1810" s="73"/>
      <c r="J1810" s="73"/>
      <c r="K1810" s="73"/>
      <c r="L1810" s="73"/>
      <c r="M1810" s="73"/>
    </row>
    <row r="1811" spans="2:13" ht="21" customHeight="1" outlineLevel="1">
      <c r="B1811" s="73"/>
      <c r="C1811" s="83"/>
      <c r="D1811" s="73"/>
      <c r="E1811" s="83"/>
      <c r="F1811" s="73"/>
      <c r="G1811" s="73"/>
      <c r="H1811" s="73"/>
      <c r="I1811" s="73"/>
      <c r="J1811" s="73"/>
      <c r="K1811" s="73"/>
      <c r="L1811" s="73"/>
      <c r="M1811" s="73"/>
    </row>
    <row r="1812" spans="2:13" ht="21.75" customHeight="1" outlineLevel="1">
      <c r="B1812" s="73"/>
      <c r="C1812" s="86" t="s">
        <v>431</v>
      </c>
      <c r="D1812" s="73"/>
      <c r="E1812" s="87"/>
      <c r="F1812" s="73"/>
      <c r="G1812" s="73"/>
      <c r="H1812" s="73"/>
      <c r="I1812" s="73"/>
      <c r="J1812" s="73"/>
      <c r="K1812" s="73"/>
      <c r="L1812" s="73"/>
      <c r="M1812" s="73"/>
    </row>
    <row r="1813" spans="2:13" ht="21" customHeight="1" outlineLevel="1">
      <c r="B1813" s="73"/>
      <c r="C1813" s="88"/>
      <c r="D1813" s="73"/>
      <c r="E1813" s="87"/>
      <c r="F1813" s="73"/>
      <c r="G1813" s="73"/>
      <c r="H1813" s="73"/>
      <c r="I1813" s="73"/>
      <c r="J1813" s="73"/>
      <c r="K1813" s="73"/>
      <c r="L1813" s="73"/>
      <c r="M1813" s="73"/>
    </row>
    <row r="1814" spans="2:13" ht="21" customHeight="1" outlineLevel="1">
      <c r="B1814" s="73"/>
      <c r="C1814" s="89"/>
      <c r="D1814" s="73"/>
      <c r="E1814" s="89"/>
      <c r="F1814" s="73"/>
      <c r="G1814" s="73"/>
      <c r="H1814" s="73"/>
      <c r="I1814" s="73"/>
      <c r="J1814" s="73"/>
      <c r="K1814" s="73"/>
      <c r="L1814" s="73"/>
      <c r="M1814" s="73"/>
    </row>
    <row r="1815" spans="2:13" outlineLevel="1">
      <c r="B1815" s="73"/>
      <c r="C1815" s="90" t="s">
        <v>36</v>
      </c>
      <c r="D1815" s="89"/>
      <c r="E1815" s="90" t="s">
        <v>432</v>
      </c>
      <c r="F1815" s="89"/>
      <c r="G1815" s="91" t="s">
        <v>433</v>
      </c>
      <c r="H1815" s="73"/>
      <c r="I1815" s="90" t="s">
        <v>434</v>
      </c>
      <c r="J1815" s="73"/>
      <c r="K1815" s="73"/>
      <c r="L1815" s="89"/>
      <c r="M1815" s="73"/>
    </row>
    <row r="1816" spans="2:13" ht="36.75" customHeight="1" outlineLevel="1">
      <c r="B1816" s="73"/>
      <c r="C1816" s="92" t="s">
        <v>607</v>
      </c>
      <c r="D1816" s="73"/>
      <c r="E1816" s="93" t="s">
        <v>624</v>
      </c>
      <c r="F1816" s="73"/>
      <c r="G1816" s="94"/>
      <c r="H1816" s="73"/>
      <c r="I1816" s="92" t="s">
        <v>542</v>
      </c>
      <c r="J1816" s="73"/>
      <c r="K1816" s="73"/>
      <c r="L1816" s="73"/>
      <c r="M1816" s="73"/>
    </row>
    <row r="1817" spans="2:13" ht="21" customHeight="1" outlineLevel="1">
      <c r="B1817" s="73"/>
      <c r="C1817" s="89"/>
      <c r="D1817" s="73"/>
      <c r="E1817" s="73"/>
      <c r="F1817" s="73"/>
      <c r="G1817" s="73"/>
      <c r="H1817" s="73"/>
      <c r="I1817" s="73"/>
      <c r="J1817" s="73"/>
      <c r="K1817" s="73"/>
      <c r="L1817" s="73"/>
      <c r="M1817" s="73"/>
    </row>
    <row r="1818" spans="2:13" ht="36" outlineLevel="1">
      <c r="B1818" s="73"/>
      <c r="C1818" s="95" t="s">
        <v>439</v>
      </c>
      <c r="D1818" s="89"/>
      <c r="E1818" s="95" t="s">
        <v>440</v>
      </c>
      <c r="F1818" s="89"/>
      <c r="G1818" s="95" t="s">
        <v>441</v>
      </c>
      <c r="H1818" s="73"/>
      <c r="I1818" s="95" t="s">
        <v>442</v>
      </c>
      <c r="J1818" s="89"/>
      <c r="K1818" s="73"/>
      <c r="L1818" s="73"/>
      <c r="M1818" s="73"/>
    </row>
    <row r="1819" spans="2:13" ht="36.75" customHeight="1" outlineLevel="1">
      <c r="B1819" s="73"/>
      <c r="C1819" s="94"/>
      <c r="D1819" s="89"/>
      <c r="E1819" s="94"/>
      <c r="F1819" s="89"/>
      <c r="G1819" s="94"/>
      <c r="H1819" s="73"/>
      <c r="I1819" s="150"/>
      <c r="J1819" s="89"/>
      <c r="K1819" s="73"/>
      <c r="L1819" s="73"/>
      <c r="M1819" s="73"/>
    </row>
    <row r="1820" spans="2:13" ht="21" customHeight="1" outlineLevel="1">
      <c r="B1820" s="73"/>
      <c r="C1820" s="89"/>
      <c r="D1820" s="89"/>
      <c r="E1820" s="89"/>
      <c r="F1820" s="89"/>
      <c r="G1820" s="73"/>
      <c r="H1820" s="73"/>
      <c r="I1820" s="73"/>
      <c r="J1820" s="89"/>
      <c r="K1820" s="73"/>
      <c r="L1820" s="73"/>
      <c r="M1820" s="73"/>
    </row>
    <row r="1821" spans="2:13" ht="21.75" customHeight="1" outlineLevel="1">
      <c r="B1821" s="73"/>
      <c r="C1821" s="86" t="s">
        <v>445</v>
      </c>
      <c r="D1821" s="73"/>
      <c r="E1821" s="98"/>
      <c r="F1821" s="99"/>
      <c r="G1821" s="99"/>
      <c r="H1821" s="99"/>
      <c r="I1821" s="99"/>
      <c r="J1821" s="99"/>
      <c r="K1821" s="99"/>
      <c r="L1821" s="73"/>
      <c r="M1821" s="73"/>
    </row>
    <row r="1822" spans="2:13" ht="21" customHeight="1" outlineLevel="1">
      <c r="B1822" s="73"/>
      <c r="C1822" s="73"/>
      <c r="D1822" s="73"/>
      <c r="E1822" s="100"/>
      <c r="F1822" s="101"/>
      <c r="G1822" s="100"/>
      <c r="H1822" s="101"/>
      <c r="I1822" s="100"/>
      <c r="J1822" s="102"/>
      <c r="K1822" s="100"/>
      <c r="L1822" s="73"/>
      <c r="M1822" s="73"/>
    </row>
    <row r="1823" spans="2:13" ht="21" customHeight="1" outlineLevel="1">
      <c r="B1823" s="73"/>
      <c r="C1823" s="73"/>
      <c r="D1823" s="73"/>
      <c r="E1823" s="100">
        <v>2024</v>
      </c>
      <c r="F1823" s="101"/>
      <c r="G1823" s="100">
        <v>2025</v>
      </c>
      <c r="H1823" s="101"/>
      <c r="I1823" s="100">
        <v>2026</v>
      </c>
      <c r="J1823" s="102"/>
      <c r="K1823" s="100" t="s">
        <v>446</v>
      </c>
      <c r="L1823" s="73"/>
      <c r="M1823" s="73"/>
    </row>
    <row r="1824" spans="2:13" outlineLevel="1">
      <c r="B1824" s="73"/>
      <c r="C1824" s="95" t="s">
        <v>447</v>
      </c>
      <c r="D1824" s="103"/>
      <c r="E1824" s="104">
        <f>E1825+E1826</f>
        <v>0</v>
      </c>
      <c r="F1824" s="103"/>
      <c r="G1824" s="104">
        <f>G1825+G1826</f>
        <v>0</v>
      </c>
      <c r="H1824" s="73"/>
      <c r="I1824" s="104">
        <f>I1825+I1826</f>
        <v>0</v>
      </c>
      <c r="J1824" s="103"/>
      <c r="K1824" s="104">
        <f>K1825+K1826</f>
        <v>0</v>
      </c>
      <c r="L1824" s="103"/>
      <c r="M1824" s="73"/>
    </row>
    <row r="1825" spans="2:13" ht="21" customHeight="1" outlineLevel="1">
      <c r="B1825" s="73"/>
      <c r="C1825" s="90" t="s">
        <v>448</v>
      </c>
      <c r="D1825" s="103"/>
      <c r="E1825" s="105">
        <v>0</v>
      </c>
      <c r="F1825" s="106"/>
      <c r="G1825" s="105">
        <v>0</v>
      </c>
      <c r="H1825" s="73"/>
      <c r="I1825" s="105">
        <v>0</v>
      </c>
      <c r="J1825" s="103"/>
      <c r="K1825" s="107">
        <f>E1825+G1825+I1825</f>
        <v>0</v>
      </c>
      <c r="L1825" s="103"/>
      <c r="M1825" s="73"/>
    </row>
    <row r="1826" spans="2:13" ht="21.75" customHeight="1" outlineLevel="1">
      <c r="B1826" s="73"/>
      <c r="C1826" s="90" t="s">
        <v>449</v>
      </c>
      <c r="D1826" s="103"/>
      <c r="E1826" s="105">
        <v>0</v>
      </c>
      <c r="F1826" s="106"/>
      <c r="G1826" s="105">
        <v>0</v>
      </c>
      <c r="H1826" s="73"/>
      <c r="I1826" s="105">
        <v>0</v>
      </c>
      <c r="J1826" s="103"/>
      <c r="K1826" s="107">
        <f>E1826+G1826+I1826</f>
        <v>0</v>
      </c>
      <c r="L1826" s="103"/>
      <c r="M1826" s="73"/>
    </row>
    <row r="1827" spans="2:13" outlineLevel="1">
      <c r="B1827" s="73"/>
      <c r="C1827" s="95" t="s">
        <v>450</v>
      </c>
      <c r="D1827" s="103"/>
      <c r="E1827" s="104">
        <f>E1828+E1829</f>
        <v>0</v>
      </c>
      <c r="F1827" s="103"/>
      <c r="G1827" s="104">
        <f>G1828+G1829</f>
        <v>0</v>
      </c>
      <c r="H1827" s="73"/>
      <c r="I1827" s="104">
        <f>I1828+I1829</f>
        <v>0</v>
      </c>
      <c r="J1827" s="103"/>
      <c r="K1827" s="104">
        <f>K1828+K1829</f>
        <v>0</v>
      </c>
      <c r="L1827" s="103"/>
      <c r="M1827" s="73"/>
    </row>
    <row r="1828" spans="2:13" ht="21" customHeight="1" outlineLevel="1">
      <c r="B1828" s="73"/>
      <c r="C1828" s="90" t="s">
        <v>451</v>
      </c>
      <c r="D1828" s="103"/>
      <c r="E1828" s="105">
        <v>0</v>
      </c>
      <c r="F1828" s="106"/>
      <c r="G1828" s="105">
        <v>0</v>
      </c>
      <c r="H1828" s="73"/>
      <c r="I1828" s="105">
        <v>0</v>
      </c>
      <c r="J1828" s="103"/>
      <c r="K1828" s="107">
        <f>E1828+G1828+I1828</f>
        <v>0</v>
      </c>
      <c r="L1828" s="103"/>
      <c r="M1828" s="73"/>
    </row>
    <row r="1829" spans="2:13" ht="21" customHeight="1" outlineLevel="1">
      <c r="B1829" s="73"/>
      <c r="C1829" s="90" t="s">
        <v>452</v>
      </c>
      <c r="D1829" s="103"/>
      <c r="E1829" s="105">
        <v>0</v>
      </c>
      <c r="F1829" s="106"/>
      <c r="G1829" s="105">
        <v>0</v>
      </c>
      <c r="H1829" s="73"/>
      <c r="I1829" s="105">
        <v>0</v>
      </c>
      <c r="J1829" s="103"/>
      <c r="K1829" s="107">
        <f>E1829+G1829+I1829</f>
        <v>0</v>
      </c>
      <c r="L1829" s="103"/>
      <c r="M1829" s="73"/>
    </row>
    <row r="1830" spans="2:13" ht="21" customHeight="1" outlineLevel="1">
      <c r="B1830" s="73"/>
      <c r="C1830" s="95" t="s">
        <v>453</v>
      </c>
      <c r="D1830" s="103"/>
      <c r="E1830" s="104">
        <f>E1831+E1832</f>
        <v>0</v>
      </c>
      <c r="F1830" s="103"/>
      <c r="G1830" s="104">
        <f>G1831+G1832</f>
        <v>0</v>
      </c>
      <c r="H1830" s="73"/>
      <c r="I1830" s="104">
        <f>I1831+I1832</f>
        <v>0</v>
      </c>
      <c r="J1830" s="103"/>
      <c r="K1830" s="104">
        <f>K1831+K1832</f>
        <v>0</v>
      </c>
      <c r="L1830" s="103"/>
      <c r="M1830" s="73"/>
    </row>
    <row r="1831" spans="2:13" ht="21" customHeight="1" outlineLevel="1">
      <c r="B1831" s="73"/>
      <c r="C1831" s="90" t="s">
        <v>454</v>
      </c>
      <c r="D1831" s="103"/>
      <c r="E1831" s="105">
        <v>0</v>
      </c>
      <c r="F1831" s="106"/>
      <c r="G1831" s="105">
        <v>0</v>
      </c>
      <c r="H1831" s="73"/>
      <c r="I1831" s="105">
        <v>0</v>
      </c>
      <c r="J1831" s="103"/>
      <c r="K1831" s="107">
        <f>E1831+G1831+I1831</f>
        <v>0</v>
      </c>
      <c r="L1831" s="103"/>
      <c r="M1831" s="73"/>
    </row>
    <row r="1832" spans="2:13" ht="21" customHeight="1" outlineLevel="1">
      <c r="B1832" s="73"/>
      <c r="C1832" s="90" t="s">
        <v>455</v>
      </c>
      <c r="D1832" s="103"/>
      <c r="E1832" s="105">
        <v>0</v>
      </c>
      <c r="F1832" s="106"/>
      <c r="G1832" s="105">
        <v>0</v>
      </c>
      <c r="H1832" s="73"/>
      <c r="I1832" s="105">
        <v>0</v>
      </c>
      <c r="J1832" s="103"/>
      <c r="K1832" s="107">
        <f>E1832+G1832+I1832</f>
        <v>0</v>
      </c>
      <c r="L1832" s="103"/>
      <c r="M1832" s="73"/>
    </row>
    <row r="1833" spans="2:13" ht="21" customHeight="1" outlineLevel="1">
      <c r="B1833" s="73"/>
      <c r="C1833" s="95" t="s">
        <v>456</v>
      </c>
      <c r="D1833" s="103"/>
      <c r="E1833" s="104">
        <f>E1834+E1835</f>
        <v>0</v>
      </c>
      <c r="F1833" s="103"/>
      <c r="G1833" s="104">
        <f>G1834+G1835</f>
        <v>0</v>
      </c>
      <c r="H1833" s="73"/>
      <c r="I1833" s="104">
        <f>I1834+I1835</f>
        <v>0</v>
      </c>
      <c r="J1833" s="103"/>
      <c r="K1833" s="104">
        <f>K1834+K1835</f>
        <v>0</v>
      </c>
      <c r="L1833" s="103"/>
      <c r="M1833" s="73"/>
    </row>
    <row r="1834" spans="2:13" ht="21" customHeight="1" outlineLevel="1">
      <c r="B1834" s="73"/>
      <c r="C1834" s="90" t="s">
        <v>457</v>
      </c>
      <c r="D1834" s="103"/>
      <c r="E1834" s="105">
        <v>0</v>
      </c>
      <c r="F1834" s="106"/>
      <c r="G1834" s="105">
        <v>0</v>
      </c>
      <c r="H1834" s="73"/>
      <c r="I1834" s="105">
        <v>0</v>
      </c>
      <c r="J1834" s="103"/>
      <c r="K1834" s="107">
        <f>E1834+G1834+I1834</f>
        <v>0</v>
      </c>
      <c r="L1834" s="103"/>
      <c r="M1834" s="73"/>
    </row>
    <row r="1835" spans="2:13" ht="21" customHeight="1" outlineLevel="1">
      <c r="B1835" s="73"/>
      <c r="C1835" s="90" t="s">
        <v>458</v>
      </c>
      <c r="D1835" s="103"/>
      <c r="E1835" s="105">
        <v>0</v>
      </c>
      <c r="F1835" s="106"/>
      <c r="G1835" s="105">
        <v>0</v>
      </c>
      <c r="H1835" s="73"/>
      <c r="I1835" s="105">
        <v>0</v>
      </c>
      <c r="J1835" s="103"/>
      <c r="K1835" s="107">
        <f>E1835+G1835+I1835</f>
        <v>0</v>
      </c>
      <c r="L1835" s="103"/>
      <c r="M1835" s="73"/>
    </row>
    <row r="1836" spans="2:13" ht="21" customHeight="1" outlineLevel="1">
      <c r="B1836" s="73"/>
      <c r="C1836" s="90" t="s">
        <v>459</v>
      </c>
      <c r="D1836" s="103"/>
      <c r="E1836" s="108">
        <f>E1824+E1827+E1830+E1833</f>
        <v>0</v>
      </c>
      <c r="F1836" s="103"/>
      <c r="G1836" s="108">
        <f>G1824+G1827+G1830+G1833</f>
        <v>0</v>
      </c>
      <c r="H1836" s="73"/>
      <c r="I1836" s="108">
        <f>I1824+I1827+I1830+I1833</f>
        <v>0</v>
      </c>
      <c r="J1836" s="103"/>
      <c r="K1836" s="108">
        <f>E1836+G1836+I1836</f>
        <v>0</v>
      </c>
      <c r="L1836" s="103"/>
      <c r="M1836" s="73"/>
    </row>
    <row r="1837" spans="2:13" ht="21" customHeight="1" outlineLevel="1">
      <c r="B1837" s="73"/>
      <c r="C1837" s="109"/>
      <c r="D1837" s="103"/>
      <c r="E1837" s="109"/>
      <c r="F1837" s="109"/>
      <c r="G1837" s="109"/>
      <c r="H1837" s="109"/>
      <c r="I1837" s="109"/>
      <c r="J1837" s="109"/>
      <c r="K1837" s="109"/>
      <c r="L1837" s="103"/>
      <c r="M1837" s="73"/>
    </row>
    <row r="1838" spans="2:13" ht="21" customHeight="1" outlineLevel="1">
      <c r="B1838" s="73"/>
      <c r="C1838" s="103"/>
      <c r="D1838" s="89"/>
      <c r="E1838" s="103"/>
      <c r="F1838" s="89"/>
      <c r="G1838" s="73"/>
      <c r="H1838" s="73"/>
      <c r="I1838" s="73"/>
      <c r="J1838" s="89"/>
      <c r="K1838" s="73"/>
      <c r="L1838" s="89"/>
      <c r="M1838" s="73"/>
    </row>
    <row r="1839" spans="2:13" ht="21" customHeight="1" outlineLevel="1">
      <c r="B1839" s="73"/>
      <c r="C1839" s="86" t="s">
        <v>460</v>
      </c>
      <c r="D1839" s="73"/>
      <c r="E1839" s="99"/>
      <c r="F1839" s="99"/>
      <c r="G1839" s="99"/>
      <c r="H1839" s="99"/>
      <c r="I1839" s="99"/>
      <c r="J1839" s="99"/>
      <c r="K1839" s="99"/>
      <c r="L1839" s="89"/>
      <c r="M1839" s="73"/>
    </row>
    <row r="1840" spans="2:13" ht="21" customHeight="1" outlineLevel="1">
      <c r="B1840" s="73"/>
      <c r="C1840" s="73"/>
      <c r="D1840" s="73"/>
      <c r="E1840" s="100"/>
      <c r="F1840" s="101"/>
      <c r="G1840" s="100"/>
      <c r="H1840" s="101"/>
      <c r="I1840" s="100"/>
      <c r="J1840" s="102"/>
      <c r="K1840" s="100"/>
      <c r="L1840" s="89"/>
      <c r="M1840" s="73"/>
    </row>
    <row r="1841" spans="2:13" ht="21" customHeight="1" outlineLevel="1">
      <c r="B1841" s="73"/>
      <c r="C1841" s="73"/>
      <c r="D1841" s="73"/>
      <c r="E1841" s="100">
        <v>2024</v>
      </c>
      <c r="F1841" s="101"/>
      <c r="G1841" s="100">
        <v>2025</v>
      </c>
      <c r="H1841" s="101"/>
      <c r="I1841" s="100">
        <v>2026</v>
      </c>
      <c r="J1841" s="102"/>
      <c r="K1841" s="100" t="s">
        <v>407</v>
      </c>
      <c r="L1841" s="89"/>
      <c r="M1841" s="73"/>
    </row>
    <row r="1842" spans="2:13" ht="21" customHeight="1" outlineLevel="1">
      <c r="B1842" s="73"/>
      <c r="C1842" s="95" t="s">
        <v>461</v>
      </c>
      <c r="D1842" s="103"/>
      <c r="E1842" s="110">
        <v>0</v>
      </c>
      <c r="F1842" s="111"/>
      <c r="G1842" s="110">
        <v>0</v>
      </c>
      <c r="H1842" s="112"/>
      <c r="I1842" s="110">
        <v>0</v>
      </c>
      <c r="J1842" s="111"/>
      <c r="K1842" s="113">
        <f t="shared" ref="K1842:K1860" si="28">E1842+G1842+I1842</f>
        <v>0</v>
      </c>
      <c r="L1842" s="89"/>
      <c r="M1842" s="73"/>
    </row>
    <row r="1843" spans="2:13" ht="21" customHeight="1" outlineLevel="1">
      <c r="B1843" s="73"/>
      <c r="C1843" s="90" t="s">
        <v>462</v>
      </c>
      <c r="D1843" s="103"/>
      <c r="E1843" s="110">
        <v>0</v>
      </c>
      <c r="F1843" s="114"/>
      <c r="G1843" s="110">
        <v>0</v>
      </c>
      <c r="H1843" s="112"/>
      <c r="I1843" s="110">
        <v>0</v>
      </c>
      <c r="J1843" s="111"/>
      <c r="K1843" s="113">
        <f t="shared" si="28"/>
        <v>0</v>
      </c>
      <c r="L1843" s="89"/>
      <c r="M1843" s="73"/>
    </row>
    <row r="1844" spans="2:13" ht="21" customHeight="1" outlineLevel="1">
      <c r="B1844" s="73"/>
      <c r="C1844" s="90" t="s">
        <v>463</v>
      </c>
      <c r="D1844" s="103"/>
      <c r="E1844" s="110">
        <v>0</v>
      </c>
      <c r="F1844" s="111"/>
      <c r="G1844" s="110">
        <v>0</v>
      </c>
      <c r="H1844" s="112"/>
      <c r="I1844" s="110">
        <v>0</v>
      </c>
      <c r="J1844" s="111"/>
      <c r="K1844" s="113">
        <f t="shared" si="28"/>
        <v>0</v>
      </c>
      <c r="L1844" s="89"/>
      <c r="M1844" s="73"/>
    </row>
    <row r="1845" spans="2:13" ht="21.75" customHeight="1" outlineLevel="1">
      <c r="B1845" s="73"/>
      <c r="C1845" s="90" t="s">
        <v>464</v>
      </c>
      <c r="D1845" s="103"/>
      <c r="E1845" s="110">
        <v>0</v>
      </c>
      <c r="F1845" s="114"/>
      <c r="G1845" s="110">
        <v>0</v>
      </c>
      <c r="H1845" s="112"/>
      <c r="I1845" s="110">
        <v>0</v>
      </c>
      <c r="J1845" s="111"/>
      <c r="K1845" s="113">
        <f t="shared" si="28"/>
        <v>0</v>
      </c>
      <c r="L1845" s="73"/>
      <c r="M1845" s="73"/>
    </row>
    <row r="1846" spans="2:13" ht="21.75" customHeight="1" outlineLevel="1">
      <c r="B1846" s="73"/>
      <c r="C1846" s="90" t="s">
        <v>465</v>
      </c>
      <c r="D1846" s="103"/>
      <c r="E1846" s="110">
        <v>0</v>
      </c>
      <c r="F1846" s="114"/>
      <c r="G1846" s="110">
        <v>0</v>
      </c>
      <c r="H1846" s="112"/>
      <c r="I1846" s="110">
        <v>0</v>
      </c>
      <c r="J1846" s="111"/>
      <c r="K1846" s="113">
        <f t="shared" si="28"/>
        <v>0</v>
      </c>
      <c r="L1846" s="73"/>
      <c r="M1846" s="73"/>
    </row>
    <row r="1847" spans="2:13" ht="21" customHeight="1" outlineLevel="1">
      <c r="B1847" s="73"/>
      <c r="C1847" s="90" t="s">
        <v>466</v>
      </c>
      <c r="D1847" s="103"/>
      <c r="E1847" s="110">
        <v>0</v>
      </c>
      <c r="F1847" s="111"/>
      <c r="G1847" s="110">
        <v>0</v>
      </c>
      <c r="H1847" s="112"/>
      <c r="I1847" s="110">
        <v>0</v>
      </c>
      <c r="J1847" s="111"/>
      <c r="K1847" s="113">
        <f t="shared" si="28"/>
        <v>0</v>
      </c>
      <c r="L1847" s="73"/>
      <c r="M1847" s="73"/>
    </row>
    <row r="1848" spans="2:13" ht="21.75" customHeight="1" outlineLevel="1">
      <c r="B1848" s="73"/>
      <c r="C1848" s="90" t="s">
        <v>467</v>
      </c>
      <c r="D1848" s="103"/>
      <c r="E1848" s="110">
        <v>0</v>
      </c>
      <c r="F1848" s="114"/>
      <c r="G1848" s="110">
        <v>0</v>
      </c>
      <c r="H1848" s="112"/>
      <c r="I1848" s="110">
        <v>0</v>
      </c>
      <c r="J1848" s="111"/>
      <c r="K1848" s="113">
        <f t="shared" si="28"/>
        <v>0</v>
      </c>
      <c r="L1848" s="73"/>
      <c r="M1848" s="73"/>
    </row>
    <row r="1849" spans="2:13" ht="21.75" customHeight="1" outlineLevel="1">
      <c r="B1849" s="73"/>
      <c r="C1849" s="90" t="s">
        <v>468</v>
      </c>
      <c r="D1849" s="103"/>
      <c r="E1849" s="110">
        <v>0</v>
      </c>
      <c r="F1849" s="114"/>
      <c r="G1849" s="110">
        <v>0</v>
      </c>
      <c r="H1849" s="112"/>
      <c r="I1849" s="110">
        <v>0</v>
      </c>
      <c r="J1849" s="111"/>
      <c r="K1849" s="113">
        <f t="shared" si="28"/>
        <v>0</v>
      </c>
      <c r="L1849" s="73"/>
      <c r="M1849" s="73"/>
    </row>
    <row r="1850" spans="2:13" ht="21.75" customHeight="1" outlineLevel="1">
      <c r="B1850" s="73"/>
      <c r="C1850" s="90" t="s">
        <v>469</v>
      </c>
      <c r="D1850" s="103"/>
      <c r="E1850" s="110">
        <v>0</v>
      </c>
      <c r="F1850" s="114"/>
      <c r="G1850" s="110">
        <v>0</v>
      </c>
      <c r="H1850" s="112"/>
      <c r="I1850" s="110">
        <v>0</v>
      </c>
      <c r="J1850" s="111"/>
      <c r="K1850" s="113">
        <f t="shared" si="28"/>
        <v>0</v>
      </c>
      <c r="L1850" s="73"/>
      <c r="M1850" s="73"/>
    </row>
    <row r="1851" spans="2:13" ht="21" customHeight="1" outlineLevel="1">
      <c r="B1851" s="73"/>
      <c r="C1851" s="115" t="s">
        <v>470</v>
      </c>
      <c r="D1851" s="103"/>
      <c r="E1851" s="110">
        <v>0</v>
      </c>
      <c r="F1851" s="114"/>
      <c r="G1851" s="110">
        <v>0</v>
      </c>
      <c r="H1851" s="112"/>
      <c r="I1851" s="110">
        <v>0</v>
      </c>
      <c r="J1851" s="111"/>
      <c r="K1851" s="113">
        <f t="shared" si="28"/>
        <v>0</v>
      </c>
      <c r="L1851" s="116"/>
      <c r="M1851" s="73"/>
    </row>
    <row r="1852" spans="2:13" ht="21" customHeight="1" outlineLevel="1">
      <c r="B1852" s="73"/>
      <c r="C1852" s="115" t="s">
        <v>471</v>
      </c>
      <c r="D1852" s="103"/>
      <c r="E1852" s="110">
        <v>0</v>
      </c>
      <c r="F1852" s="114"/>
      <c r="G1852" s="110">
        <v>0</v>
      </c>
      <c r="H1852" s="112"/>
      <c r="I1852" s="110">
        <v>0</v>
      </c>
      <c r="J1852" s="111"/>
      <c r="K1852" s="113">
        <f t="shared" si="28"/>
        <v>0</v>
      </c>
      <c r="L1852" s="116"/>
      <c r="M1852" s="73"/>
    </row>
    <row r="1853" spans="2:13" ht="21" customHeight="1" outlineLevel="1">
      <c r="B1853" s="73"/>
      <c r="C1853" s="115" t="s">
        <v>472</v>
      </c>
      <c r="D1853" s="103"/>
      <c r="E1853" s="110">
        <v>0</v>
      </c>
      <c r="F1853" s="114"/>
      <c r="G1853" s="110">
        <v>0</v>
      </c>
      <c r="H1853" s="112"/>
      <c r="I1853" s="110">
        <v>0</v>
      </c>
      <c r="J1853" s="111"/>
      <c r="K1853" s="113">
        <f t="shared" si="28"/>
        <v>0</v>
      </c>
      <c r="L1853" s="116"/>
      <c r="M1853" s="73"/>
    </row>
    <row r="1854" spans="2:13" ht="21" customHeight="1" outlineLevel="1">
      <c r="B1854" s="73"/>
      <c r="C1854" s="115" t="s">
        <v>473</v>
      </c>
      <c r="D1854" s="103"/>
      <c r="E1854" s="110">
        <v>0</v>
      </c>
      <c r="F1854" s="114"/>
      <c r="G1854" s="110">
        <v>0</v>
      </c>
      <c r="H1854" s="112"/>
      <c r="I1854" s="110">
        <v>0</v>
      </c>
      <c r="J1854" s="111"/>
      <c r="K1854" s="113">
        <f t="shared" si="28"/>
        <v>0</v>
      </c>
      <c r="L1854" s="116"/>
      <c r="M1854" s="73"/>
    </row>
    <row r="1855" spans="2:13" ht="21" customHeight="1" outlineLevel="1">
      <c r="B1855" s="73"/>
      <c r="C1855" s="115" t="s">
        <v>474</v>
      </c>
      <c r="D1855" s="103"/>
      <c r="E1855" s="110">
        <v>0</v>
      </c>
      <c r="F1855" s="114"/>
      <c r="G1855" s="110">
        <v>0</v>
      </c>
      <c r="H1855" s="112"/>
      <c r="I1855" s="110">
        <v>0</v>
      </c>
      <c r="J1855" s="111"/>
      <c r="K1855" s="113">
        <f t="shared" si="28"/>
        <v>0</v>
      </c>
      <c r="L1855" s="116"/>
      <c r="M1855" s="73"/>
    </row>
    <row r="1856" spans="2:13" ht="21" customHeight="1" outlineLevel="1">
      <c r="B1856" s="73"/>
      <c r="C1856" s="115" t="s">
        <v>475</v>
      </c>
      <c r="D1856" s="103"/>
      <c r="E1856" s="110">
        <v>0</v>
      </c>
      <c r="F1856" s="114"/>
      <c r="G1856" s="110">
        <v>0</v>
      </c>
      <c r="H1856" s="112"/>
      <c r="I1856" s="110">
        <v>0</v>
      </c>
      <c r="J1856" s="111"/>
      <c r="K1856" s="113">
        <f t="shared" si="28"/>
        <v>0</v>
      </c>
      <c r="L1856" s="116"/>
      <c r="M1856" s="73"/>
    </row>
    <row r="1857" spans="2:13" ht="21" customHeight="1" outlineLevel="1">
      <c r="B1857" s="73"/>
      <c r="C1857" s="115" t="s">
        <v>476</v>
      </c>
      <c r="D1857" s="103"/>
      <c r="E1857" s="110">
        <v>0</v>
      </c>
      <c r="F1857" s="114"/>
      <c r="G1857" s="110">
        <v>0</v>
      </c>
      <c r="H1857" s="112"/>
      <c r="I1857" s="110">
        <v>0</v>
      </c>
      <c r="J1857" s="111"/>
      <c r="K1857" s="113">
        <f t="shared" si="28"/>
        <v>0</v>
      </c>
      <c r="L1857" s="116"/>
      <c r="M1857" s="73"/>
    </row>
    <row r="1858" spans="2:13" ht="21" customHeight="1" outlineLevel="1">
      <c r="B1858" s="73"/>
      <c r="C1858" s="115" t="s">
        <v>477</v>
      </c>
      <c r="D1858" s="103"/>
      <c r="E1858" s="110">
        <v>0</v>
      </c>
      <c r="F1858" s="114"/>
      <c r="G1858" s="110">
        <v>0</v>
      </c>
      <c r="H1858" s="112"/>
      <c r="I1858" s="110">
        <v>0</v>
      </c>
      <c r="J1858" s="111"/>
      <c r="K1858" s="113">
        <f t="shared" si="28"/>
        <v>0</v>
      </c>
      <c r="L1858" s="116"/>
      <c r="M1858" s="73"/>
    </row>
    <row r="1859" spans="2:13" ht="21" customHeight="1" outlineLevel="1">
      <c r="B1859" s="73"/>
      <c r="C1859" s="115" t="s">
        <v>478</v>
      </c>
      <c r="D1859" s="103"/>
      <c r="E1859" s="110">
        <v>0</v>
      </c>
      <c r="F1859" s="114"/>
      <c r="G1859" s="110">
        <v>0</v>
      </c>
      <c r="H1859" s="112"/>
      <c r="I1859" s="110">
        <v>0</v>
      </c>
      <c r="J1859" s="111"/>
      <c r="K1859" s="113">
        <f t="shared" si="28"/>
        <v>0</v>
      </c>
      <c r="L1859" s="116"/>
      <c r="M1859" s="73"/>
    </row>
    <row r="1860" spans="2:13" ht="21" customHeight="1" outlineLevel="1">
      <c r="B1860" s="73"/>
      <c r="C1860" s="115" t="s">
        <v>479</v>
      </c>
      <c r="D1860" s="103"/>
      <c r="E1860" s="110">
        <v>0</v>
      </c>
      <c r="F1860" s="114"/>
      <c r="G1860" s="110">
        <v>0</v>
      </c>
      <c r="H1860" s="112"/>
      <c r="I1860" s="110">
        <v>0</v>
      </c>
      <c r="J1860" s="111"/>
      <c r="K1860" s="113">
        <f t="shared" si="28"/>
        <v>0</v>
      </c>
      <c r="L1860" s="116"/>
      <c r="M1860" s="73"/>
    </row>
    <row r="1861" spans="2:13" ht="21.75" customHeight="1" outlineLevel="1">
      <c r="B1861" s="73"/>
      <c r="C1861" s="90" t="s">
        <v>480</v>
      </c>
      <c r="D1861" s="103"/>
      <c r="E1861" s="117">
        <f>SUM(E1842:E1860)</f>
        <v>0</v>
      </c>
      <c r="F1861" s="111"/>
      <c r="G1861" s="117">
        <f>SUM(G1842:G1860)</f>
        <v>0</v>
      </c>
      <c r="H1861" s="112"/>
      <c r="I1861" s="117">
        <f>SUM(I1842:I1860)</f>
        <v>0</v>
      </c>
      <c r="J1861" s="111"/>
      <c r="K1861" s="117">
        <f>SUM(K1842:K1860)</f>
        <v>0</v>
      </c>
      <c r="L1861" s="89"/>
      <c r="M1861" s="73"/>
    </row>
    <row r="1862" spans="2:13" ht="21" customHeight="1" outlineLevel="1">
      <c r="B1862" s="73"/>
      <c r="C1862" s="109"/>
      <c r="D1862" s="103"/>
      <c r="E1862" s="73"/>
      <c r="F1862" s="73"/>
      <c r="G1862" s="73"/>
      <c r="H1862" s="73"/>
      <c r="I1862" s="73"/>
      <c r="J1862" s="73"/>
      <c r="K1862" s="73"/>
      <c r="L1862" s="89"/>
      <c r="M1862" s="73"/>
    </row>
    <row r="1863" spans="2:13" ht="21" customHeight="1" outlineLevel="1">
      <c r="B1863" s="73"/>
      <c r="C1863" s="73"/>
      <c r="D1863" s="73"/>
      <c r="E1863" s="100">
        <v>2024</v>
      </c>
      <c r="F1863" s="101"/>
      <c r="G1863" s="100">
        <v>2025</v>
      </c>
      <c r="H1863" s="101"/>
      <c r="I1863" s="100">
        <v>2026</v>
      </c>
      <c r="J1863" s="102"/>
      <c r="K1863" s="100" t="s">
        <v>407</v>
      </c>
      <c r="L1863" s="89"/>
      <c r="M1863" s="73"/>
    </row>
    <row r="1864" spans="2:13" ht="21" customHeight="1" outlineLevel="1">
      <c r="B1864" s="73"/>
      <c r="C1864" s="95" t="s">
        <v>481</v>
      </c>
      <c r="D1864" s="103"/>
      <c r="E1864" s="110">
        <v>0</v>
      </c>
      <c r="F1864" s="111"/>
      <c r="G1864" s="110">
        <v>0</v>
      </c>
      <c r="H1864" s="112"/>
      <c r="I1864" s="110">
        <v>0</v>
      </c>
      <c r="J1864" s="111"/>
      <c r="K1864" s="113">
        <f t="shared" ref="K1864:K1872" si="29">E1864+G1864+I1864</f>
        <v>0</v>
      </c>
      <c r="L1864" s="89"/>
      <c r="M1864" s="73"/>
    </row>
    <row r="1865" spans="2:13" ht="21" customHeight="1" outlineLevel="1">
      <c r="B1865" s="73"/>
      <c r="C1865" s="90" t="s">
        <v>482</v>
      </c>
      <c r="D1865" s="103"/>
      <c r="E1865" s="110">
        <v>0</v>
      </c>
      <c r="F1865" s="114"/>
      <c r="G1865" s="110">
        <v>0</v>
      </c>
      <c r="H1865" s="112"/>
      <c r="I1865" s="110">
        <v>0</v>
      </c>
      <c r="J1865" s="111"/>
      <c r="K1865" s="113">
        <f t="shared" si="29"/>
        <v>0</v>
      </c>
      <c r="L1865" s="89"/>
      <c r="M1865" s="73"/>
    </row>
    <row r="1866" spans="2:13" ht="21" customHeight="1" outlineLevel="1">
      <c r="B1866" s="73"/>
      <c r="C1866" s="90" t="s">
        <v>483</v>
      </c>
      <c r="D1866" s="103"/>
      <c r="E1866" s="110">
        <v>0</v>
      </c>
      <c r="F1866" s="114"/>
      <c r="G1866" s="110">
        <v>0</v>
      </c>
      <c r="H1866" s="112"/>
      <c r="I1866" s="110">
        <v>0</v>
      </c>
      <c r="J1866" s="111"/>
      <c r="K1866" s="113">
        <f t="shared" si="29"/>
        <v>0</v>
      </c>
      <c r="L1866" s="73"/>
      <c r="M1866" s="73"/>
    </row>
    <row r="1867" spans="2:13" ht="21" customHeight="1" outlineLevel="1">
      <c r="B1867" s="73"/>
      <c r="C1867" s="90" t="s">
        <v>484</v>
      </c>
      <c r="D1867" s="103"/>
      <c r="E1867" s="110">
        <v>0</v>
      </c>
      <c r="F1867" s="111"/>
      <c r="G1867" s="110">
        <v>0</v>
      </c>
      <c r="H1867" s="112"/>
      <c r="I1867" s="110">
        <v>0</v>
      </c>
      <c r="J1867" s="111"/>
      <c r="K1867" s="113">
        <f t="shared" si="29"/>
        <v>0</v>
      </c>
      <c r="L1867" s="89"/>
      <c r="M1867" s="73"/>
    </row>
    <row r="1868" spans="2:13" ht="21" customHeight="1" outlineLevel="1">
      <c r="B1868" s="73"/>
      <c r="C1868" s="90" t="s">
        <v>485</v>
      </c>
      <c r="D1868" s="103"/>
      <c r="E1868" s="110">
        <v>0</v>
      </c>
      <c r="F1868" s="114"/>
      <c r="G1868" s="110">
        <v>0</v>
      </c>
      <c r="H1868" s="112"/>
      <c r="I1868" s="110">
        <v>0</v>
      </c>
      <c r="J1868" s="111"/>
      <c r="K1868" s="113">
        <f t="shared" si="29"/>
        <v>0</v>
      </c>
      <c r="L1868" s="116"/>
      <c r="M1868" s="73"/>
    </row>
    <row r="1869" spans="2:13" ht="21" customHeight="1" outlineLevel="1">
      <c r="B1869" s="73"/>
      <c r="C1869" s="90" t="s">
        <v>486</v>
      </c>
      <c r="D1869" s="103"/>
      <c r="E1869" s="110">
        <v>0</v>
      </c>
      <c r="F1869" s="114"/>
      <c r="G1869" s="110">
        <v>0</v>
      </c>
      <c r="H1869" s="112"/>
      <c r="I1869" s="110">
        <v>0</v>
      </c>
      <c r="J1869" s="111"/>
      <c r="K1869" s="113">
        <f t="shared" si="29"/>
        <v>0</v>
      </c>
      <c r="L1869" s="116"/>
      <c r="M1869" s="73"/>
    </row>
    <row r="1870" spans="2:13" ht="21" customHeight="1" outlineLevel="1">
      <c r="B1870" s="73"/>
      <c r="C1870" s="90" t="s">
        <v>487</v>
      </c>
      <c r="D1870" s="103"/>
      <c r="E1870" s="110">
        <v>0</v>
      </c>
      <c r="F1870" s="114"/>
      <c r="G1870" s="110">
        <v>0</v>
      </c>
      <c r="H1870" s="112"/>
      <c r="I1870" s="110">
        <v>0</v>
      </c>
      <c r="J1870" s="111"/>
      <c r="K1870" s="113">
        <f t="shared" si="29"/>
        <v>0</v>
      </c>
      <c r="L1870" s="116"/>
      <c r="M1870" s="73"/>
    </row>
    <row r="1871" spans="2:13" ht="21" customHeight="1" outlineLevel="1">
      <c r="B1871" s="73"/>
      <c r="C1871" s="90" t="s">
        <v>488</v>
      </c>
      <c r="D1871" s="103"/>
      <c r="E1871" s="110">
        <v>0</v>
      </c>
      <c r="F1871" s="114"/>
      <c r="G1871" s="110">
        <v>0</v>
      </c>
      <c r="H1871" s="112"/>
      <c r="I1871" s="110">
        <v>0</v>
      </c>
      <c r="J1871" s="111"/>
      <c r="K1871" s="113">
        <f t="shared" si="29"/>
        <v>0</v>
      </c>
      <c r="L1871" s="116"/>
      <c r="M1871" s="73"/>
    </row>
    <row r="1872" spans="2:13" ht="21.75" customHeight="1" outlineLevel="1">
      <c r="B1872" s="73"/>
      <c r="C1872" s="90" t="s">
        <v>480</v>
      </c>
      <c r="D1872" s="103"/>
      <c r="E1872" s="117">
        <f>SUM(E1864:E1871)</f>
        <v>0</v>
      </c>
      <c r="F1872" s="111"/>
      <c r="G1872" s="117">
        <f>SUM(G1864:G1871)</f>
        <v>0</v>
      </c>
      <c r="H1872" s="112"/>
      <c r="I1872" s="117">
        <f>SUM(I1864:I1871)</f>
        <v>0</v>
      </c>
      <c r="J1872" s="111"/>
      <c r="K1872" s="117">
        <f t="shared" si="29"/>
        <v>0</v>
      </c>
      <c r="L1872" s="89"/>
      <c r="M1872" s="73"/>
    </row>
    <row r="1873" spans="2:13" ht="21" customHeight="1" outlineLevel="1">
      <c r="B1873" s="73"/>
      <c r="C1873" s="89"/>
      <c r="D1873" s="103"/>
      <c r="E1873" s="89"/>
      <c r="F1873" s="89"/>
      <c r="G1873" s="89"/>
      <c r="H1873" s="89"/>
      <c r="I1873" s="89"/>
      <c r="J1873" s="89"/>
      <c r="K1873" s="89"/>
      <c r="L1873" s="89"/>
      <c r="M1873" s="73"/>
    </row>
    <row r="1874" spans="2:13" ht="36" outlineLevel="1">
      <c r="B1874" s="73"/>
      <c r="C1874" s="93" t="s">
        <v>490</v>
      </c>
      <c r="D1874" s="89"/>
      <c r="E1874" s="93" t="str">
        <f>IF(K1845&gt;0,"Si","No")</f>
        <v>No</v>
      </c>
      <c r="F1874" s="89"/>
      <c r="G1874" s="89"/>
      <c r="H1874" s="89"/>
      <c r="I1874" s="89"/>
      <c r="J1874" s="89"/>
      <c r="K1874" s="89"/>
      <c r="L1874" s="89"/>
      <c r="M1874" s="73"/>
    </row>
    <row r="1875" spans="2:13" ht="36" outlineLevel="1">
      <c r="B1875" s="73"/>
      <c r="C1875" s="93" t="s">
        <v>491</v>
      </c>
      <c r="D1875" s="89"/>
      <c r="E1875" s="93" t="str">
        <f>IF(K1846&gt;0,"Si","No")</f>
        <v>No</v>
      </c>
      <c r="F1875" s="89"/>
      <c r="G1875" s="89"/>
      <c r="H1875" s="89"/>
      <c r="I1875" s="89"/>
      <c r="J1875" s="89"/>
      <c r="K1875" s="89"/>
      <c r="L1875" s="89"/>
      <c r="M1875" s="73"/>
    </row>
    <row r="1876" spans="2:13" ht="21" customHeight="1" outlineLevel="1">
      <c r="B1876" s="73"/>
      <c r="C1876" s="89"/>
      <c r="D1876" s="89"/>
      <c r="E1876" s="89"/>
      <c r="F1876" s="89"/>
      <c r="G1876" s="73"/>
      <c r="H1876" s="73"/>
      <c r="I1876" s="73"/>
      <c r="J1876" s="89"/>
      <c r="K1876" s="73"/>
      <c r="L1876" s="89"/>
      <c r="M1876" s="73"/>
    </row>
    <row r="1877" spans="2:13" ht="20.25" outlineLevel="1">
      <c r="B1877" s="73"/>
      <c r="C1877" s="86" t="s">
        <v>492</v>
      </c>
      <c r="D1877" s="73"/>
      <c r="E1877" s="98"/>
      <c r="F1877" s="99"/>
      <c r="G1877" s="99"/>
      <c r="H1877" s="99"/>
      <c r="I1877" s="99"/>
      <c r="J1877" s="99"/>
      <c r="K1877" s="99"/>
      <c r="L1877" s="89"/>
      <c r="M1877" s="73"/>
    </row>
    <row r="1878" spans="2:13" ht="21" customHeight="1" outlineLevel="1">
      <c r="B1878" s="73"/>
      <c r="C1878" s="73"/>
      <c r="D1878" s="73"/>
      <c r="E1878" s="100"/>
      <c r="F1878" s="101"/>
      <c r="G1878" s="100"/>
      <c r="H1878" s="101"/>
      <c r="I1878" s="100"/>
      <c r="J1878" s="102"/>
      <c r="K1878" s="100"/>
      <c r="L1878" s="89"/>
      <c r="M1878" s="73"/>
    </row>
    <row r="1879" spans="2:13" ht="21" customHeight="1" outlineLevel="1">
      <c r="B1879" s="73"/>
      <c r="C1879" s="73"/>
      <c r="D1879" s="73"/>
      <c r="E1879" s="100">
        <v>2024</v>
      </c>
      <c r="F1879" s="101"/>
      <c r="G1879" s="100">
        <v>2025</v>
      </c>
      <c r="H1879" s="101"/>
      <c r="I1879" s="100">
        <v>2026</v>
      </c>
      <c r="J1879" s="102"/>
      <c r="K1879" s="100" t="s">
        <v>407</v>
      </c>
      <c r="L1879" s="89"/>
      <c r="M1879" s="73"/>
    </row>
    <row r="1880" spans="2:13" ht="21" customHeight="1" outlineLevel="1">
      <c r="B1880" s="73"/>
      <c r="C1880" s="95" t="s">
        <v>493</v>
      </c>
      <c r="D1880" s="103"/>
      <c r="E1880" s="110"/>
      <c r="F1880" s="111"/>
      <c r="G1880" s="110"/>
      <c r="H1880" s="119"/>
      <c r="I1880" s="110"/>
      <c r="J1880" s="111"/>
      <c r="K1880" s="113" t="s">
        <v>495</v>
      </c>
      <c r="L1880" s="89"/>
      <c r="M1880" s="73"/>
    </row>
    <row r="1881" spans="2:13" ht="21" customHeight="1" outlineLevel="1">
      <c r="B1881" s="73"/>
      <c r="C1881" s="95" t="s">
        <v>496</v>
      </c>
      <c r="D1881" s="103"/>
      <c r="E1881" s="110"/>
      <c r="F1881" s="111"/>
      <c r="G1881" s="110"/>
      <c r="H1881" s="119"/>
      <c r="I1881" s="110"/>
      <c r="J1881" s="111"/>
      <c r="K1881" s="113" t="s">
        <v>495</v>
      </c>
      <c r="L1881" s="89"/>
      <c r="M1881" s="73"/>
    </row>
    <row r="1882" spans="2:13" ht="21" customHeight="1" outlineLevel="1">
      <c r="B1882" s="73"/>
      <c r="C1882" s="90" t="s">
        <v>498</v>
      </c>
      <c r="D1882" s="103"/>
      <c r="E1882" s="120">
        <v>0</v>
      </c>
      <c r="F1882" s="121"/>
      <c r="G1882" s="120">
        <v>0</v>
      </c>
      <c r="H1882" s="122"/>
      <c r="I1882" s="120">
        <v>0</v>
      </c>
      <c r="J1882" s="123"/>
      <c r="K1882" s="124">
        <f>E1882+G1882+I1882</f>
        <v>0</v>
      </c>
      <c r="L1882" s="73"/>
      <c r="M1882" s="73"/>
    </row>
    <row r="1883" spans="2:13" ht="21" customHeight="1" outlineLevel="1">
      <c r="B1883" s="73"/>
      <c r="C1883" s="90" t="s">
        <v>499</v>
      </c>
      <c r="D1883" s="103"/>
      <c r="E1883" s="110"/>
      <c r="F1883" s="111"/>
      <c r="G1883" s="110"/>
      <c r="H1883" s="119"/>
      <c r="I1883" s="110"/>
      <c r="J1883" s="111"/>
      <c r="K1883" s="113" t="s">
        <v>495</v>
      </c>
      <c r="L1883" s="89"/>
      <c r="M1883" s="73"/>
    </row>
    <row r="1884" spans="2:13" ht="21" customHeight="1" outlineLevel="1">
      <c r="B1884" s="73"/>
      <c r="C1884" s="90" t="s">
        <v>500</v>
      </c>
      <c r="D1884" s="103"/>
      <c r="E1884" s="105"/>
      <c r="F1884" s="125"/>
      <c r="G1884" s="105"/>
      <c r="H1884" s="126"/>
      <c r="I1884" s="105"/>
      <c r="J1884" s="111"/>
      <c r="K1884" s="113" t="s">
        <v>495</v>
      </c>
      <c r="L1884" s="116"/>
      <c r="M1884" s="73"/>
    </row>
    <row r="1885" spans="2:13" outlineLevel="1">
      <c r="B1885" s="73"/>
      <c r="C1885" s="90" t="s">
        <v>501</v>
      </c>
      <c r="D1885" s="103"/>
      <c r="E1885" s="127"/>
      <c r="F1885" s="125"/>
      <c r="G1885" s="105"/>
      <c r="H1885" s="126"/>
      <c r="I1885" s="105"/>
      <c r="J1885" s="111"/>
      <c r="K1885" s="113" t="s">
        <v>495</v>
      </c>
      <c r="L1885" s="116"/>
      <c r="M1885" s="73"/>
    </row>
    <row r="1886" spans="2:13" ht="21" customHeight="1" outlineLevel="1">
      <c r="B1886" s="73"/>
      <c r="C1886" s="90" t="s">
        <v>503</v>
      </c>
      <c r="D1886" s="103"/>
      <c r="E1886" s="105"/>
      <c r="F1886" s="125"/>
      <c r="G1886" s="105"/>
      <c r="H1886" s="126"/>
      <c r="I1886" s="105"/>
      <c r="J1886" s="111"/>
      <c r="K1886" s="124" t="s">
        <v>495</v>
      </c>
      <c r="L1886" s="89"/>
      <c r="M1886" s="73"/>
    </row>
    <row r="1887" spans="2:13" ht="21" customHeight="1" outlineLevel="1">
      <c r="B1887" s="73"/>
      <c r="C1887" s="90" t="s">
        <v>504</v>
      </c>
      <c r="D1887" s="103"/>
      <c r="E1887" s="110"/>
      <c r="F1887" s="111"/>
      <c r="G1887" s="110"/>
      <c r="H1887" s="119"/>
      <c r="I1887" s="110"/>
      <c r="J1887" s="111"/>
      <c r="K1887" s="113" t="s">
        <v>495</v>
      </c>
      <c r="L1887" s="89"/>
      <c r="M1887" s="73"/>
    </row>
    <row r="1888" spans="2:13" ht="21.75" customHeight="1" outlineLevel="1">
      <c r="B1888" s="73"/>
      <c r="C1888" s="90" t="s">
        <v>506</v>
      </c>
      <c r="D1888" s="103"/>
      <c r="E1888" s="120">
        <v>0</v>
      </c>
      <c r="F1888" s="121"/>
      <c r="G1888" s="120">
        <v>0</v>
      </c>
      <c r="H1888" s="122"/>
      <c r="I1888" s="120">
        <v>0</v>
      </c>
      <c r="J1888" s="123"/>
      <c r="K1888" s="124">
        <f>E1888+G1888+I1888</f>
        <v>0</v>
      </c>
      <c r="L1888" s="73"/>
      <c r="M1888" s="73"/>
    </row>
    <row r="1889" spans="2:13" ht="21.75" customHeight="1" outlineLevel="1">
      <c r="B1889" s="73"/>
      <c r="C1889" s="90" t="s">
        <v>507</v>
      </c>
      <c r="D1889" s="103"/>
      <c r="E1889" s="128">
        <v>0</v>
      </c>
      <c r="F1889" s="129"/>
      <c r="G1889" s="128">
        <v>0</v>
      </c>
      <c r="H1889" s="142"/>
      <c r="I1889" s="128">
        <v>0</v>
      </c>
      <c r="J1889" s="130"/>
      <c r="K1889" s="131">
        <f>E1889+G1889+I1889</f>
        <v>0</v>
      </c>
      <c r="L1889" s="89"/>
      <c r="M1889" s="73"/>
    </row>
    <row r="1890" spans="2:13" ht="21" customHeight="1" outlineLevel="1">
      <c r="B1890" s="73"/>
      <c r="C1890" s="109"/>
      <c r="D1890" s="103"/>
      <c r="E1890" s="130"/>
      <c r="F1890" s="130"/>
      <c r="G1890" s="130"/>
      <c r="H1890" s="132"/>
      <c r="I1890" s="130"/>
      <c r="J1890" s="130"/>
      <c r="K1890" s="130"/>
      <c r="L1890" s="89"/>
      <c r="M1890" s="73"/>
    </row>
    <row r="1891" spans="2:13" ht="21" customHeight="1" outlineLevel="1">
      <c r="B1891" s="73"/>
      <c r="C1891" s="109"/>
      <c r="D1891" s="103"/>
      <c r="E1891" s="98"/>
      <c r="F1891" s="73"/>
      <c r="G1891" s="73"/>
      <c r="H1891" s="73"/>
      <c r="I1891" s="73"/>
      <c r="J1891" s="73"/>
      <c r="K1891" s="73"/>
      <c r="L1891" s="89"/>
      <c r="M1891" s="73"/>
    </row>
    <row r="1892" spans="2:13" ht="21" customHeight="1" outlineLevel="1">
      <c r="B1892" s="73"/>
      <c r="C1892" s="86" t="s">
        <v>508</v>
      </c>
      <c r="D1892" s="116"/>
      <c r="E1892" s="116"/>
      <c r="F1892" s="116"/>
      <c r="G1892" s="73"/>
      <c r="H1892" s="73"/>
      <c r="I1892" s="73"/>
      <c r="J1892" s="116"/>
      <c r="K1892" s="73"/>
      <c r="L1892" s="116"/>
      <c r="M1892" s="73"/>
    </row>
    <row r="1893" spans="2:13" ht="21" customHeight="1" outlineLevel="1">
      <c r="B1893" s="73"/>
      <c r="C1893" s="89"/>
      <c r="D1893" s="89"/>
      <c r="E1893" s="89"/>
      <c r="F1893" s="89"/>
      <c r="G1893" s="73"/>
      <c r="H1893" s="73"/>
      <c r="I1893" s="73"/>
      <c r="J1893" s="89"/>
      <c r="K1893" s="73"/>
      <c r="L1893" s="89"/>
      <c r="M1893" s="73"/>
    </row>
    <row r="1894" spans="2:13" ht="21" customHeight="1" outlineLevel="1">
      <c r="B1894" s="73"/>
      <c r="C1894" s="133" t="s">
        <v>509</v>
      </c>
      <c r="D1894" s="89"/>
      <c r="E1894" s="89"/>
      <c r="F1894" s="89"/>
      <c r="G1894" s="73"/>
      <c r="H1894" s="73"/>
      <c r="I1894" s="73"/>
      <c r="J1894" s="73"/>
      <c r="K1894" s="73"/>
      <c r="L1894" s="89"/>
      <c r="M1894" s="73"/>
    </row>
    <row r="1895" spans="2:13" ht="21" customHeight="1" outlineLevel="1">
      <c r="B1895" s="73"/>
      <c r="C1895" s="89"/>
      <c r="D1895" s="89"/>
      <c r="E1895" s="89"/>
      <c r="F1895" s="89"/>
      <c r="G1895" s="73"/>
      <c r="H1895" s="73"/>
      <c r="I1895" s="73"/>
      <c r="J1895" s="89"/>
      <c r="K1895" s="73"/>
      <c r="L1895" s="89"/>
      <c r="M1895" s="73"/>
    </row>
    <row r="1896" spans="2:13" ht="21" customHeight="1" outlineLevel="1">
      <c r="B1896" s="73"/>
      <c r="C1896" s="481"/>
      <c r="D1896" s="481"/>
      <c r="E1896" s="481"/>
      <c r="F1896" s="481"/>
      <c r="G1896" s="481"/>
      <c r="H1896" s="481"/>
      <c r="I1896" s="481"/>
      <c r="J1896" s="481"/>
      <c r="K1896" s="481"/>
      <c r="L1896" s="89"/>
      <c r="M1896" s="73"/>
    </row>
    <row r="1897" spans="2:13" ht="21" customHeight="1" outlineLevel="1">
      <c r="B1897" s="73"/>
      <c r="C1897" s="481"/>
      <c r="D1897" s="481"/>
      <c r="E1897" s="481"/>
      <c r="F1897" s="481"/>
      <c r="G1897" s="481"/>
      <c r="H1897" s="481"/>
      <c r="I1897" s="481"/>
      <c r="J1897" s="481"/>
      <c r="K1897" s="481"/>
      <c r="L1897" s="73"/>
      <c r="M1897" s="73"/>
    </row>
    <row r="1898" spans="2:13" ht="21" customHeight="1" outlineLevel="1">
      <c r="B1898" s="73"/>
      <c r="C1898" s="481"/>
      <c r="D1898" s="481"/>
      <c r="E1898" s="481"/>
      <c r="F1898" s="481"/>
      <c r="G1898" s="481"/>
      <c r="H1898" s="481"/>
      <c r="I1898" s="481"/>
      <c r="J1898" s="481"/>
      <c r="K1898" s="481"/>
      <c r="L1898" s="73"/>
      <c r="M1898" s="73"/>
    </row>
    <row r="1899" spans="2:13" ht="21" customHeight="1" outlineLevel="1">
      <c r="B1899" s="73"/>
      <c r="C1899" s="481"/>
      <c r="D1899" s="481"/>
      <c r="E1899" s="481"/>
      <c r="F1899" s="481"/>
      <c r="G1899" s="481"/>
      <c r="H1899" s="481"/>
      <c r="I1899" s="481"/>
      <c r="J1899" s="481"/>
      <c r="K1899" s="481"/>
      <c r="L1899" s="73"/>
      <c r="M1899" s="73"/>
    </row>
    <row r="1900" spans="2:13" ht="21" customHeight="1" outlineLevel="1">
      <c r="B1900" s="73"/>
      <c r="C1900" s="481"/>
      <c r="D1900" s="481"/>
      <c r="E1900" s="481"/>
      <c r="F1900" s="481"/>
      <c r="G1900" s="481"/>
      <c r="H1900" s="481"/>
      <c r="I1900" s="481"/>
      <c r="J1900" s="481"/>
      <c r="K1900" s="481"/>
      <c r="L1900" s="73"/>
      <c r="M1900" s="73"/>
    </row>
    <row r="1901" spans="2:13" ht="21" customHeight="1" outlineLevel="1">
      <c r="B1901" s="73"/>
      <c r="C1901" s="481"/>
      <c r="D1901" s="481"/>
      <c r="E1901" s="481"/>
      <c r="F1901" s="481"/>
      <c r="G1901" s="481"/>
      <c r="H1901" s="481"/>
      <c r="I1901" s="481"/>
      <c r="J1901" s="481"/>
      <c r="K1901" s="481"/>
      <c r="L1901" s="73"/>
      <c r="M1901" s="73"/>
    </row>
    <row r="1902" spans="2:13" ht="21" customHeight="1" outlineLevel="1">
      <c r="B1902" s="73"/>
      <c r="C1902" s="481"/>
      <c r="D1902" s="481"/>
      <c r="E1902" s="481"/>
      <c r="F1902" s="481"/>
      <c r="G1902" s="481"/>
      <c r="H1902" s="481"/>
      <c r="I1902" s="481"/>
      <c r="J1902" s="481"/>
      <c r="K1902" s="481"/>
      <c r="L1902" s="73"/>
      <c r="M1902" s="73"/>
    </row>
    <row r="1903" spans="2:13" ht="21" customHeight="1" outlineLevel="1">
      <c r="B1903" s="73"/>
      <c r="C1903" s="481"/>
      <c r="D1903" s="481"/>
      <c r="E1903" s="481"/>
      <c r="F1903" s="481"/>
      <c r="G1903" s="481"/>
      <c r="H1903" s="481"/>
      <c r="I1903" s="481"/>
      <c r="J1903" s="481"/>
      <c r="K1903" s="481"/>
      <c r="L1903" s="73"/>
      <c r="M1903" s="73"/>
    </row>
    <row r="1904" spans="2:13" ht="21" customHeight="1" outlineLevel="1">
      <c r="B1904" s="73"/>
      <c r="C1904" s="481"/>
      <c r="D1904" s="481"/>
      <c r="E1904" s="481"/>
      <c r="F1904" s="481"/>
      <c r="G1904" s="481"/>
      <c r="H1904" s="481"/>
      <c r="I1904" s="481"/>
      <c r="J1904" s="481"/>
      <c r="K1904" s="481"/>
      <c r="L1904" s="73"/>
      <c r="M1904" s="73"/>
    </row>
    <row r="1905" spans="2:13" ht="21" customHeight="1" outlineLevel="1">
      <c r="B1905" s="73"/>
      <c r="C1905" s="481"/>
      <c r="D1905" s="481"/>
      <c r="E1905" s="481"/>
      <c r="F1905" s="481"/>
      <c r="G1905" s="481"/>
      <c r="H1905" s="481"/>
      <c r="I1905" s="481"/>
      <c r="J1905" s="481"/>
      <c r="K1905" s="481"/>
      <c r="L1905" s="73"/>
      <c r="M1905" s="73"/>
    </row>
    <row r="1906" spans="2:13" ht="21" customHeight="1" outlineLevel="1">
      <c r="B1906" s="73"/>
      <c r="C1906" s="481"/>
      <c r="D1906" s="481"/>
      <c r="E1906" s="481"/>
      <c r="F1906" s="481"/>
      <c r="G1906" s="481"/>
      <c r="H1906" s="481"/>
      <c r="I1906" s="481"/>
      <c r="J1906" s="481"/>
      <c r="K1906" s="481"/>
      <c r="L1906" s="73"/>
      <c r="M1906" s="73"/>
    </row>
    <row r="1907" spans="2:13" ht="21" customHeight="1" outlineLevel="1">
      <c r="B1907" s="73"/>
      <c r="C1907" s="481"/>
      <c r="D1907" s="481"/>
      <c r="E1907" s="481"/>
      <c r="F1907" s="481"/>
      <c r="G1907" s="481"/>
      <c r="H1907" s="481"/>
      <c r="I1907" s="481"/>
      <c r="J1907" s="481"/>
      <c r="K1907" s="481"/>
      <c r="L1907" s="73"/>
      <c r="M1907" s="73"/>
    </row>
    <row r="1908" spans="2:13" ht="21" customHeight="1" outlineLevel="1">
      <c r="B1908" s="73"/>
      <c r="C1908" s="481"/>
      <c r="D1908" s="481"/>
      <c r="E1908" s="481"/>
      <c r="F1908" s="481"/>
      <c r="G1908" s="481"/>
      <c r="H1908" s="481"/>
      <c r="I1908" s="481"/>
      <c r="J1908" s="481"/>
      <c r="K1908" s="481"/>
      <c r="L1908" s="73"/>
      <c r="M1908" s="73"/>
    </row>
    <row r="1909" spans="2:13" ht="21" customHeight="1" outlineLevel="1">
      <c r="B1909" s="73"/>
      <c r="C1909" s="481"/>
      <c r="D1909" s="481"/>
      <c r="E1909" s="481"/>
      <c r="F1909" s="481"/>
      <c r="G1909" s="481"/>
      <c r="H1909" s="481"/>
      <c r="I1909" s="481"/>
      <c r="J1909" s="481"/>
      <c r="K1909" s="481"/>
      <c r="L1909" s="73"/>
      <c r="M1909" s="73"/>
    </row>
    <row r="1910" spans="2:13" ht="21" customHeight="1" outlineLevel="1">
      <c r="B1910" s="73"/>
      <c r="C1910" s="481"/>
      <c r="D1910" s="481"/>
      <c r="E1910" s="481"/>
      <c r="F1910" s="481"/>
      <c r="G1910" s="481"/>
      <c r="H1910" s="481"/>
      <c r="I1910" s="481"/>
      <c r="J1910" s="481"/>
      <c r="K1910" s="481"/>
      <c r="L1910" s="73"/>
      <c r="M1910" s="73"/>
    </row>
    <row r="1911" spans="2:13" ht="21" customHeight="1" outlineLevel="1">
      <c r="B1911" s="73"/>
      <c r="C1911" s="481"/>
      <c r="D1911" s="481"/>
      <c r="E1911" s="481"/>
      <c r="F1911" s="481"/>
      <c r="G1911" s="481"/>
      <c r="H1911" s="481"/>
      <c r="I1911" s="481"/>
      <c r="J1911" s="481"/>
      <c r="K1911" s="481"/>
      <c r="L1911" s="73"/>
      <c r="M1911" s="73"/>
    </row>
    <row r="1912" spans="2:13" ht="21" customHeight="1" outlineLevel="1">
      <c r="B1912" s="73"/>
      <c r="C1912" s="481"/>
      <c r="D1912" s="481"/>
      <c r="E1912" s="481"/>
      <c r="F1912" s="481"/>
      <c r="G1912" s="481"/>
      <c r="H1912" s="481"/>
      <c r="I1912" s="481"/>
      <c r="J1912" s="481"/>
      <c r="K1912" s="481"/>
      <c r="L1912" s="73"/>
      <c r="M1912" s="73"/>
    </row>
    <row r="1913" spans="2:13" ht="21" customHeight="1" outlineLevel="1">
      <c r="B1913" s="73"/>
      <c r="C1913" s="481"/>
      <c r="D1913" s="481"/>
      <c r="E1913" s="481"/>
      <c r="F1913" s="481"/>
      <c r="G1913" s="481"/>
      <c r="H1913" s="481"/>
      <c r="I1913" s="481"/>
      <c r="J1913" s="481"/>
      <c r="K1913" s="481"/>
      <c r="L1913" s="73"/>
      <c r="M1913" s="73"/>
    </row>
    <row r="1914" spans="2:13" ht="21" customHeight="1" outlineLevel="1">
      <c r="B1914" s="73"/>
      <c r="C1914" s="134"/>
      <c r="D1914" s="73"/>
      <c r="E1914" s="134"/>
      <c r="F1914" s="73"/>
      <c r="G1914" s="73"/>
      <c r="H1914" s="73"/>
      <c r="I1914" s="135"/>
      <c r="J1914" s="136"/>
      <c r="K1914" s="137"/>
      <c r="L1914" s="73"/>
      <c r="M1914" s="73"/>
    </row>
    <row r="1915" spans="2:13" ht="21" customHeight="1" outlineLevel="1">
      <c r="B1915" s="73"/>
      <c r="C1915" s="133" t="s">
        <v>511</v>
      </c>
      <c r="D1915" s="73"/>
      <c r="E1915" s="134"/>
      <c r="F1915" s="73"/>
      <c r="G1915" s="73"/>
      <c r="H1915" s="73"/>
      <c r="I1915" s="135"/>
      <c r="J1915" s="136"/>
      <c r="K1915" s="137"/>
      <c r="L1915" s="73"/>
      <c r="M1915" s="73"/>
    </row>
    <row r="1916" spans="2:13" ht="21" customHeight="1" outlineLevel="1">
      <c r="B1916" s="73"/>
      <c r="C1916" s="73"/>
      <c r="D1916" s="73"/>
      <c r="E1916" s="83"/>
      <c r="F1916" s="73"/>
      <c r="G1916" s="73"/>
      <c r="H1916" s="73"/>
      <c r="I1916" s="73"/>
      <c r="J1916" s="73"/>
      <c r="K1916" s="73"/>
      <c r="L1916" s="73"/>
      <c r="M1916" s="73"/>
    </row>
    <row r="1917" spans="2:13" ht="21" customHeight="1" outlineLevel="1">
      <c r="B1917" s="73"/>
      <c r="C1917" s="481"/>
      <c r="D1917" s="481"/>
      <c r="E1917" s="481"/>
      <c r="F1917" s="481"/>
      <c r="G1917" s="481"/>
      <c r="H1917" s="481"/>
      <c r="I1917" s="481"/>
      <c r="J1917" s="481"/>
      <c r="K1917" s="481"/>
      <c r="L1917" s="73"/>
      <c r="M1917" s="73"/>
    </row>
    <row r="1918" spans="2:13" ht="21" customHeight="1" outlineLevel="1">
      <c r="B1918" s="73"/>
      <c r="C1918" s="481"/>
      <c r="D1918" s="481"/>
      <c r="E1918" s="481"/>
      <c r="F1918" s="481"/>
      <c r="G1918" s="481"/>
      <c r="H1918" s="481"/>
      <c r="I1918" s="481"/>
      <c r="J1918" s="481"/>
      <c r="K1918" s="481"/>
      <c r="L1918" s="73"/>
      <c r="M1918" s="73"/>
    </row>
    <row r="1919" spans="2:13" ht="21" customHeight="1" outlineLevel="1">
      <c r="B1919" s="73"/>
      <c r="C1919" s="481"/>
      <c r="D1919" s="481"/>
      <c r="E1919" s="481"/>
      <c r="F1919" s="481"/>
      <c r="G1919" s="481"/>
      <c r="H1919" s="481"/>
      <c r="I1919" s="481"/>
      <c r="J1919" s="481"/>
      <c r="K1919" s="481"/>
      <c r="L1919" s="73"/>
      <c r="M1919" s="73"/>
    </row>
    <row r="1920" spans="2:13" ht="21" customHeight="1" outlineLevel="1">
      <c r="B1920" s="73"/>
      <c r="C1920" s="481"/>
      <c r="D1920" s="481"/>
      <c r="E1920" s="481"/>
      <c r="F1920" s="481"/>
      <c r="G1920" s="481"/>
      <c r="H1920" s="481"/>
      <c r="I1920" s="481"/>
      <c r="J1920" s="481"/>
      <c r="K1920" s="481"/>
      <c r="L1920" s="73"/>
      <c r="M1920" s="73"/>
    </row>
    <row r="1921" spans="2:13" ht="21" customHeight="1" outlineLevel="1">
      <c r="B1921" s="73"/>
      <c r="C1921" s="481"/>
      <c r="D1921" s="481"/>
      <c r="E1921" s="481"/>
      <c r="F1921" s="481"/>
      <c r="G1921" s="481"/>
      <c r="H1921" s="481"/>
      <c r="I1921" s="481"/>
      <c r="J1921" s="481"/>
      <c r="K1921" s="481"/>
      <c r="L1921" s="73"/>
      <c r="M1921" s="73"/>
    </row>
    <row r="1922" spans="2:13" ht="21" customHeight="1" outlineLevel="1">
      <c r="B1922" s="73"/>
      <c r="C1922" s="481"/>
      <c r="D1922" s="481"/>
      <c r="E1922" s="481"/>
      <c r="F1922" s="481"/>
      <c r="G1922" s="481"/>
      <c r="H1922" s="481"/>
      <c r="I1922" s="481"/>
      <c r="J1922" s="481"/>
      <c r="K1922" s="481"/>
      <c r="L1922" s="73"/>
      <c r="M1922" s="73"/>
    </row>
    <row r="1923" spans="2:13" ht="21" customHeight="1" outlineLevel="1">
      <c r="B1923" s="73"/>
      <c r="C1923" s="481"/>
      <c r="D1923" s="481"/>
      <c r="E1923" s="481"/>
      <c r="F1923" s="481"/>
      <c r="G1923" s="481"/>
      <c r="H1923" s="481"/>
      <c r="I1923" s="481"/>
      <c r="J1923" s="481"/>
      <c r="K1923" s="481"/>
      <c r="L1923" s="73"/>
      <c r="M1923" s="73"/>
    </row>
    <row r="1924" spans="2:13" ht="21" customHeight="1" outlineLevel="1">
      <c r="B1924" s="73"/>
      <c r="C1924" s="481"/>
      <c r="D1924" s="481"/>
      <c r="E1924" s="481"/>
      <c r="F1924" s="481"/>
      <c r="G1924" s="481"/>
      <c r="H1924" s="481"/>
      <c r="I1924" s="481"/>
      <c r="J1924" s="481"/>
      <c r="K1924" s="481"/>
      <c r="L1924" s="73"/>
      <c r="M1924" s="73"/>
    </row>
    <row r="1925" spans="2:13" ht="21" customHeight="1" outlineLevel="1">
      <c r="B1925" s="73"/>
      <c r="C1925" s="481"/>
      <c r="D1925" s="481"/>
      <c r="E1925" s="481"/>
      <c r="F1925" s="481"/>
      <c r="G1925" s="481"/>
      <c r="H1925" s="481"/>
      <c r="I1925" s="481"/>
      <c r="J1925" s="481"/>
      <c r="K1925" s="481"/>
      <c r="L1925" s="73"/>
      <c r="M1925" s="73"/>
    </row>
    <row r="1926" spans="2:13" ht="21" customHeight="1" outlineLevel="1">
      <c r="B1926" s="73"/>
      <c r="C1926" s="481"/>
      <c r="D1926" s="481"/>
      <c r="E1926" s="481"/>
      <c r="F1926" s="481"/>
      <c r="G1926" s="481"/>
      <c r="H1926" s="481"/>
      <c r="I1926" s="481"/>
      <c r="J1926" s="481"/>
      <c r="K1926" s="481"/>
      <c r="L1926" s="73"/>
      <c r="M1926" s="73"/>
    </row>
    <row r="1927" spans="2:13" ht="21" customHeight="1" outlineLevel="1">
      <c r="B1927" s="73"/>
      <c r="C1927" s="481"/>
      <c r="D1927" s="481"/>
      <c r="E1927" s="481"/>
      <c r="F1927" s="481"/>
      <c r="G1927" s="481"/>
      <c r="H1927" s="481"/>
      <c r="I1927" s="481"/>
      <c r="J1927" s="481"/>
      <c r="K1927" s="481"/>
      <c r="L1927" s="73"/>
      <c r="M1927" s="73"/>
    </row>
    <row r="1928" spans="2:13" ht="21" customHeight="1" outlineLevel="1">
      <c r="B1928" s="73"/>
      <c r="C1928" s="481"/>
      <c r="D1928" s="481"/>
      <c r="E1928" s="481"/>
      <c r="F1928" s="481"/>
      <c r="G1928" s="481"/>
      <c r="H1928" s="481"/>
      <c r="I1928" s="481"/>
      <c r="J1928" s="481"/>
      <c r="K1928" s="481"/>
      <c r="L1928" s="73"/>
      <c r="M1928" s="73"/>
    </row>
    <row r="1929" spans="2:13" ht="21" customHeight="1" outlineLevel="1">
      <c r="B1929" s="73"/>
      <c r="C1929" s="481"/>
      <c r="D1929" s="481"/>
      <c r="E1929" s="481"/>
      <c r="F1929" s="481"/>
      <c r="G1929" s="481"/>
      <c r="H1929" s="481"/>
      <c r="I1929" s="481"/>
      <c r="J1929" s="481"/>
      <c r="K1929" s="481"/>
      <c r="L1929" s="73"/>
      <c r="M1929" s="73"/>
    </row>
    <row r="1930" spans="2:13" ht="21" customHeight="1" outlineLevel="1">
      <c r="B1930" s="73"/>
      <c r="C1930" s="481"/>
      <c r="D1930" s="481"/>
      <c r="E1930" s="481"/>
      <c r="F1930" s="481"/>
      <c r="G1930" s="481"/>
      <c r="H1930" s="481"/>
      <c r="I1930" s="481"/>
      <c r="J1930" s="481"/>
      <c r="K1930" s="481"/>
      <c r="L1930" s="73"/>
      <c r="M1930" s="73"/>
    </row>
    <row r="1931" spans="2:13" ht="21" customHeight="1" outlineLevel="1">
      <c r="B1931" s="73"/>
      <c r="C1931" s="481"/>
      <c r="D1931" s="481"/>
      <c r="E1931" s="481"/>
      <c r="F1931" s="481"/>
      <c r="G1931" s="481"/>
      <c r="H1931" s="481"/>
      <c r="I1931" s="481"/>
      <c r="J1931" s="481"/>
      <c r="K1931" s="481"/>
      <c r="L1931" s="73"/>
      <c r="M1931" s="73"/>
    </row>
    <row r="1932" spans="2:13" ht="21" customHeight="1" outlineLevel="1">
      <c r="B1932" s="73"/>
      <c r="C1932" s="481"/>
      <c r="D1932" s="481"/>
      <c r="E1932" s="481"/>
      <c r="F1932" s="481"/>
      <c r="G1932" s="481"/>
      <c r="H1932" s="481"/>
      <c r="I1932" s="481"/>
      <c r="J1932" s="481"/>
      <c r="K1932" s="481"/>
      <c r="L1932" s="73"/>
      <c r="M1932" s="73"/>
    </row>
    <row r="1933" spans="2:13" ht="21" customHeight="1" outlineLevel="1">
      <c r="B1933" s="73"/>
      <c r="C1933" s="481"/>
      <c r="D1933" s="481"/>
      <c r="E1933" s="481"/>
      <c r="F1933" s="481"/>
      <c r="G1933" s="481"/>
      <c r="H1933" s="481"/>
      <c r="I1933" s="481"/>
      <c r="J1933" s="481"/>
      <c r="K1933" s="481"/>
      <c r="L1933" s="73"/>
      <c r="M1933" s="73"/>
    </row>
    <row r="1934" spans="2:13" ht="21" customHeight="1" outlineLevel="1">
      <c r="B1934" s="73"/>
      <c r="C1934" s="481"/>
      <c r="D1934" s="481"/>
      <c r="E1934" s="481"/>
      <c r="F1934" s="481"/>
      <c r="G1934" s="481"/>
      <c r="H1934" s="481"/>
      <c r="I1934" s="481"/>
      <c r="J1934" s="481"/>
      <c r="K1934" s="481"/>
      <c r="L1934" s="73"/>
      <c r="M1934" s="73"/>
    </row>
    <row r="1935" spans="2:13" ht="21" customHeight="1" outlineLevel="1">
      <c r="B1935" s="73"/>
      <c r="C1935" s="134"/>
      <c r="D1935" s="73"/>
      <c r="E1935" s="134"/>
      <c r="F1935" s="73"/>
      <c r="G1935" s="73"/>
      <c r="H1935" s="73"/>
      <c r="I1935" s="135"/>
      <c r="J1935" s="136"/>
      <c r="K1935" s="137"/>
      <c r="L1935" s="73"/>
      <c r="M1935" s="73"/>
    </row>
    <row r="1936" spans="2:13" ht="20.25" customHeight="1">
      <c r="B1936" s="73"/>
      <c r="C1936" s="134"/>
      <c r="D1936" s="73"/>
      <c r="E1936" s="134"/>
      <c r="F1936" s="73"/>
      <c r="G1936" s="73"/>
      <c r="H1936" s="73"/>
      <c r="I1936" s="135"/>
      <c r="J1936" s="136"/>
      <c r="K1936" s="137"/>
      <c r="L1936" s="73"/>
      <c r="M1936" s="73"/>
    </row>
    <row r="1937" spans="2:13" ht="24" customHeight="1">
      <c r="B1937" s="73"/>
      <c r="C1937" s="84" t="s">
        <v>207</v>
      </c>
      <c r="D1937" s="81"/>
      <c r="E1937" s="84" t="s">
        <v>208</v>
      </c>
      <c r="F1937" s="73"/>
      <c r="G1937" s="85" t="s">
        <v>497</v>
      </c>
      <c r="H1937" s="73"/>
      <c r="J1937" s="73"/>
      <c r="K1937" s="73"/>
      <c r="L1937" s="73"/>
      <c r="M1937" s="73"/>
    </row>
    <row r="1938" spans="2:13" ht="21" customHeight="1" outlineLevel="1">
      <c r="B1938" s="73"/>
      <c r="C1938" s="83"/>
      <c r="D1938" s="73"/>
      <c r="E1938" s="83"/>
      <c r="F1938" s="73"/>
      <c r="G1938" s="73"/>
      <c r="H1938" s="73"/>
      <c r="I1938" s="73"/>
      <c r="J1938" s="73"/>
      <c r="K1938" s="73"/>
      <c r="L1938" s="73"/>
      <c r="M1938" s="73"/>
    </row>
    <row r="1939" spans="2:13" ht="21.75" customHeight="1" outlineLevel="1">
      <c r="B1939" s="73"/>
      <c r="C1939" s="86" t="s">
        <v>431</v>
      </c>
      <c r="D1939" s="73"/>
      <c r="E1939" s="87"/>
      <c r="F1939" s="73"/>
      <c r="G1939" s="73"/>
      <c r="H1939" s="73"/>
      <c r="I1939" s="73"/>
      <c r="J1939" s="73"/>
      <c r="K1939" s="73"/>
      <c r="L1939" s="73"/>
      <c r="M1939" s="73"/>
    </row>
    <row r="1940" spans="2:13" ht="21" customHeight="1" outlineLevel="1">
      <c r="B1940" s="73"/>
      <c r="C1940" s="88"/>
      <c r="D1940" s="73"/>
      <c r="E1940" s="87"/>
      <c r="F1940" s="73"/>
      <c r="G1940" s="73"/>
      <c r="H1940" s="73"/>
      <c r="I1940" s="73"/>
      <c r="J1940" s="73"/>
      <c r="K1940" s="73"/>
      <c r="L1940" s="73"/>
      <c r="M1940" s="73"/>
    </row>
    <row r="1941" spans="2:13" ht="21" customHeight="1" outlineLevel="1">
      <c r="B1941" s="73"/>
      <c r="C1941" s="89"/>
      <c r="D1941" s="73"/>
      <c r="E1941" s="89"/>
      <c r="F1941" s="73"/>
      <c r="G1941" s="73"/>
      <c r="H1941" s="73"/>
      <c r="I1941" s="73"/>
      <c r="J1941" s="73"/>
      <c r="K1941" s="73"/>
      <c r="L1941" s="73"/>
      <c r="M1941" s="73"/>
    </row>
    <row r="1942" spans="2:13" outlineLevel="1">
      <c r="B1942" s="73"/>
      <c r="C1942" s="90" t="s">
        <v>36</v>
      </c>
      <c r="D1942" s="89"/>
      <c r="E1942" s="90" t="s">
        <v>432</v>
      </c>
      <c r="F1942" s="89"/>
      <c r="G1942" s="91" t="s">
        <v>433</v>
      </c>
      <c r="H1942" s="73"/>
      <c r="I1942" s="90" t="s">
        <v>434</v>
      </c>
      <c r="J1942" s="73"/>
      <c r="K1942" s="73"/>
      <c r="L1942" s="89"/>
      <c r="M1942" s="73"/>
    </row>
    <row r="1943" spans="2:13" ht="36.75" customHeight="1" outlineLevel="1">
      <c r="B1943" s="73"/>
      <c r="C1943" s="92" t="s">
        <v>607</v>
      </c>
      <c r="D1943" s="73"/>
      <c r="E1943" s="93" t="s">
        <v>636</v>
      </c>
      <c r="F1943" s="73"/>
      <c r="G1943" s="94"/>
      <c r="H1943" s="73"/>
      <c r="I1943" s="92" t="s">
        <v>542</v>
      </c>
      <c r="J1943" s="73"/>
      <c r="K1943" s="73"/>
      <c r="L1943" s="73"/>
      <c r="M1943" s="73"/>
    </row>
    <row r="1944" spans="2:13" ht="21" customHeight="1" outlineLevel="1">
      <c r="B1944" s="73"/>
      <c r="C1944" s="89"/>
      <c r="D1944" s="73"/>
      <c r="E1944" s="73"/>
      <c r="F1944" s="73"/>
      <c r="G1944" s="73"/>
      <c r="H1944" s="73"/>
      <c r="I1944" s="73"/>
      <c r="J1944" s="73"/>
      <c r="K1944" s="73"/>
      <c r="L1944" s="73"/>
      <c r="M1944" s="73"/>
    </row>
    <row r="1945" spans="2:13" ht="36" outlineLevel="1">
      <c r="B1945" s="73"/>
      <c r="C1945" s="95" t="s">
        <v>439</v>
      </c>
      <c r="D1945" s="89"/>
      <c r="E1945" s="95" t="s">
        <v>440</v>
      </c>
      <c r="F1945" s="89"/>
      <c r="G1945" s="95" t="s">
        <v>441</v>
      </c>
      <c r="H1945" s="73"/>
      <c r="I1945" s="95" t="s">
        <v>442</v>
      </c>
      <c r="J1945" s="89"/>
      <c r="K1945" s="73"/>
      <c r="L1945" s="73"/>
      <c r="M1945" s="73"/>
    </row>
    <row r="1946" spans="2:13" ht="36.75" customHeight="1" outlineLevel="1">
      <c r="B1946" s="73"/>
      <c r="C1946" s="94"/>
      <c r="D1946" s="89"/>
      <c r="E1946" s="94"/>
      <c r="F1946" s="89"/>
      <c r="G1946" s="94"/>
      <c r="H1946" s="73"/>
      <c r="I1946" s="150"/>
      <c r="J1946" s="89"/>
      <c r="K1946" s="73"/>
      <c r="L1946" s="73"/>
      <c r="M1946" s="73"/>
    </row>
    <row r="1947" spans="2:13" ht="21" customHeight="1" outlineLevel="1">
      <c r="B1947" s="73"/>
      <c r="C1947" s="89"/>
      <c r="D1947" s="89"/>
      <c r="E1947" s="89"/>
      <c r="F1947" s="89"/>
      <c r="G1947" s="73"/>
      <c r="H1947" s="73"/>
      <c r="I1947" s="73"/>
      <c r="J1947" s="89"/>
      <c r="K1947" s="73"/>
      <c r="L1947" s="73"/>
      <c r="M1947" s="73"/>
    </row>
    <row r="1948" spans="2:13" ht="21.75" customHeight="1" outlineLevel="1">
      <c r="B1948" s="73"/>
      <c r="C1948" s="86" t="s">
        <v>445</v>
      </c>
      <c r="D1948" s="73"/>
      <c r="E1948" s="98"/>
      <c r="F1948" s="99"/>
      <c r="G1948" s="99"/>
      <c r="H1948" s="99"/>
      <c r="I1948" s="99"/>
      <c r="J1948" s="99"/>
      <c r="K1948" s="99"/>
      <c r="L1948" s="73"/>
      <c r="M1948" s="73"/>
    </row>
    <row r="1949" spans="2:13" ht="21" customHeight="1" outlineLevel="1">
      <c r="B1949" s="73"/>
      <c r="C1949" s="73"/>
      <c r="D1949" s="73"/>
      <c r="E1949" s="100"/>
      <c r="F1949" s="101"/>
      <c r="G1949" s="100"/>
      <c r="H1949" s="101"/>
      <c r="I1949" s="100"/>
      <c r="J1949" s="102"/>
      <c r="K1949" s="100"/>
      <c r="L1949" s="73"/>
      <c r="M1949" s="73"/>
    </row>
    <row r="1950" spans="2:13" ht="21" customHeight="1" outlineLevel="1">
      <c r="B1950" s="73"/>
      <c r="C1950" s="73"/>
      <c r="D1950" s="73"/>
      <c r="E1950" s="100">
        <v>2024</v>
      </c>
      <c r="F1950" s="101"/>
      <c r="G1950" s="100">
        <v>2025</v>
      </c>
      <c r="H1950" s="101"/>
      <c r="I1950" s="100">
        <v>2026</v>
      </c>
      <c r="J1950" s="102"/>
      <c r="K1950" s="100" t="s">
        <v>446</v>
      </c>
      <c r="L1950" s="73"/>
      <c r="M1950" s="73"/>
    </row>
    <row r="1951" spans="2:13" outlineLevel="1">
      <c r="B1951" s="73"/>
      <c r="C1951" s="95" t="s">
        <v>447</v>
      </c>
      <c r="D1951" s="103"/>
      <c r="E1951" s="104">
        <f>E1952+E1953</f>
        <v>0</v>
      </c>
      <c r="F1951" s="103"/>
      <c r="G1951" s="104">
        <f>G1952+G1953</f>
        <v>0</v>
      </c>
      <c r="H1951" s="73"/>
      <c r="I1951" s="104">
        <f>I1952+I1953</f>
        <v>0</v>
      </c>
      <c r="J1951" s="103"/>
      <c r="K1951" s="104">
        <f>K1952+K1953</f>
        <v>0</v>
      </c>
      <c r="L1951" s="103"/>
      <c r="M1951" s="73"/>
    </row>
    <row r="1952" spans="2:13" ht="21" customHeight="1" outlineLevel="1">
      <c r="B1952" s="73"/>
      <c r="C1952" s="90" t="s">
        <v>448</v>
      </c>
      <c r="D1952" s="103"/>
      <c r="E1952" s="105">
        <v>0</v>
      </c>
      <c r="F1952" s="106"/>
      <c r="G1952" s="105">
        <v>0</v>
      </c>
      <c r="H1952" s="73"/>
      <c r="I1952" s="105">
        <v>0</v>
      </c>
      <c r="J1952" s="103"/>
      <c r="K1952" s="107">
        <f>E1952+G1952+I1952</f>
        <v>0</v>
      </c>
      <c r="L1952" s="103"/>
      <c r="M1952" s="73"/>
    </row>
    <row r="1953" spans="2:13" ht="21.75" customHeight="1" outlineLevel="1">
      <c r="B1953" s="73"/>
      <c r="C1953" s="90" t="s">
        <v>449</v>
      </c>
      <c r="D1953" s="103"/>
      <c r="E1953" s="105">
        <v>0</v>
      </c>
      <c r="F1953" s="106"/>
      <c r="G1953" s="105">
        <v>0</v>
      </c>
      <c r="H1953" s="73"/>
      <c r="I1953" s="105">
        <v>0</v>
      </c>
      <c r="J1953" s="103"/>
      <c r="K1953" s="107">
        <f>E1953+G1953+I1953</f>
        <v>0</v>
      </c>
      <c r="L1953" s="103"/>
      <c r="M1953" s="73"/>
    </row>
    <row r="1954" spans="2:13" outlineLevel="1">
      <c r="B1954" s="73"/>
      <c r="C1954" s="95" t="s">
        <v>450</v>
      </c>
      <c r="D1954" s="103"/>
      <c r="E1954" s="104">
        <f>E1955+E1956</f>
        <v>0</v>
      </c>
      <c r="F1954" s="103"/>
      <c r="G1954" s="104">
        <f>G1955+G1956</f>
        <v>0</v>
      </c>
      <c r="H1954" s="73"/>
      <c r="I1954" s="104">
        <f>I1955+I1956</f>
        <v>0</v>
      </c>
      <c r="J1954" s="103"/>
      <c r="K1954" s="104">
        <f>K1955+K1956</f>
        <v>0</v>
      </c>
      <c r="L1954" s="103"/>
      <c r="M1954" s="73"/>
    </row>
    <row r="1955" spans="2:13" ht="21" customHeight="1" outlineLevel="1">
      <c r="B1955" s="73"/>
      <c r="C1955" s="90" t="s">
        <v>451</v>
      </c>
      <c r="D1955" s="103"/>
      <c r="E1955" s="105">
        <v>0</v>
      </c>
      <c r="F1955" s="106"/>
      <c r="G1955" s="105">
        <v>0</v>
      </c>
      <c r="H1955" s="73"/>
      <c r="I1955" s="105">
        <v>0</v>
      </c>
      <c r="J1955" s="103"/>
      <c r="K1955" s="107">
        <f>E1955+G1955+I1955</f>
        <v>0</v>
      </c>
      <c r="L1955" s="103"/>
      <c r="M1955" s="73"/>
    </row>
    <row r="1956" spans="2:13" ht="21" customHeight="1" outlineLevel="1">
      <c r="B1956" s="73"/>
      <c r="C1956" s="90" t="s">
        <v>452</v>
      </c>
      <c r="D1956" s="103"/>
      <c r="E1956" s="105">
        <v>0</v>
      </c>
      <c r="F1956" s="106"/>
      <c r="G1956" s="105">
        <v>0</v>
      </c>
      <c r="H1956" s="73"/>
      <c r="I1956" s="105">
        <v>0</v>
      </c>
      <c r="J1956" s="103"/>
      <c r="K1956" s="107">
        <f>E1956+G1956+I1956</f>
        <v>0</v>
      </c>
      <c r="L1956" s="103"/>
      <c r="M1956" s="73"/>
    </row>
    <row r="1957" spans="2:13" ht="21" customHeight="1" outlineLevel="1">
      <c r="B1957" s="73"/>
      <c r="C1957" s="95" t="s">
        <v>453</v>
      </c>
      <c r="D1957" s="103"/>
      <c r="E1957" s="104">
        <f>E1958+E1959</f>
        <v>0</v>
      </c>
      <c r="F1957" s="103"/>
      <c r="G1957" s="104">
        <f>G1958+G1959</f>
        <v>0</v>
      </c>
      <c r="H1957" s="73"/>
      <c r="I1957" s="104">
        <f>I1958+I1959</f>
        <v>0</v>
      </c>
      <c r="J1957" s="103"/>
      <c r="K1957" s="104">
        <f>K1958+K1959</f>
        <v>0</v>
      </c>
      <c r="L1957" s="103"/>
      <c r="M1957" s="73"/>
    </row>
    <row r="1958" spans="2:13" ht="21" customHeight="1" outlineLevel="1">
      <c r="B1958" s="73"/>
      <c r="C1958" s="90" t="s">
        <v>454</v>
      </c>
      <c r="D1958" s="103"/>
      <c r="E1958" s="105">
        <v>0</v>
      </c>
      <c r="F1958" s="106"/>
      <c r="G1958" s="105">
        <v>0</v>
      </c>
      <c r="H1958" s="73"/>
      <c r="I1958" s="105">
        <v>0</v>
      </c>
      <c r="J1958" s="103"/>
      <c r="K1958" s="107">
        <f>E1958+G1958+I1958</f>
        <v>0</v>
      </c>
      <c r="L1958" s="103"/>
      <c r="M1958" s="73"/>
    </row>
    <row r="1959" spans="2:13" ht="21" customHeight="1" outlineLevel="1">
      <c r="B1959" s="73"/>
      <c r="C1959" s="90" t="s">
        <v>455</v>
      </c>
      <c r="D1959" s="103"/>
      <c r="E1959" s="105">
        <v>0</v>
      </c>
      <c r="F1959" s="106"/>
      <c r="G1959" s="105">
        <v>0</v>
      </c>
      <c r="H1959" s="73"/>
      <c r="I1959" s="105">
        <v>0</v>
      </c>
      <c r="J1959" s="103"/>
      <c r="K1959" s="107">
        <f>E1959+G1959+I1959</f>
        <v>0</v>
      </c>
      <c r="L1959" s="103"/>
      <c r="M1959" s="73"/>
    </row>
    <row r="1960" spans="2:13" ht="21" customHeight="1" outlineLevel="1">
      <c r="B1960" s="73"/>
      <c r="C1960" s="95" t="s">
        <v>456</v>
      </c>
      <c r="D1960" s="103"/>
      <c r="E1960" s="104">
        <f>E1961+E1962</f>
        <v>0</v>
      </c>
      <c r="F1960" s="103"/>
      <c r="G1960" s="104">
        <f>G1961+G1962</f>
        <v>0</v>
      </c>
      <c r="H1960" s="73"/>
      <c r="I1960" s="104">
        <f>I1961+I1962</f>
        <v>0</v>
      </c>
      <c r="J1960" s="103"/>
      <c r="K1960" s="104">
        <f>K1961+K1962</f>
        <v>0</v>
      </c>
      <c r="L1960" s="103"/>
      <c r="M1960" s="73"/>
    </row>
    <row r="1961" spans="2:13" ht="21" customHeight="1" outlineLevel="1">
      <c r="B1961" s="73"/>
      <c r="C1961" s="90" t="s">
        <v>457</v>
      </c>
      <c r="D1961" s="103"/>
      <c r="E1961" s="105">
        <v>0</v>
      </c>
      <c r="F1961" s="106"/>
      <c r="G1961" s="105">
        <v>0</v>
      </c>
      <c r="H1961" s="73"/>
      <c r="I1961" s="105">
        <v>0</v>
      </c>
      <c r="J1961" s="103"/>
      <c r="K1961" s="107">
        <f>E1961+G1961+I1961</f>
        <v>0</v>
      </c>
      <c r="L1961" s="103"/>
      <c r="M1961" s="73"/>
    </row>
    <row r="1962" spans="2:13" ht="21" customHeight="1" outlineLevel="1">
      <c r="B1962" s="73"/>
      <c r="C1962" s="90" t="s">
        <v>458</v>
      </c>
      <c r="D1962" s="103"/>
      <c r="E1962" s="105">
        <v>0</v>
      </c>
      <c r="F1962" s="106"/>
      <c r="G1962" s="105">
        <v>0</v>
      </c>
      <c r="H1962" s="73"/>
      <c r="I1962" s="105">
        <v>0</v>
      </c>
      <c r="J1962" s="103"/>
      <c r="K1962" s="107">
        <f>E1962+G1962+I1962</f>
        <v>0</v>
      </c>
      <c r="L1962" s="103"/>
      <c r="M1962" s="73"/>
    </row>
    <row r="1963" spans="2:13" ht="21" customHeight="1" outlineLevel="1">
      <c r="B1963" s="73"/>
      <c r="C1963" s="90" t="s">
        <v>459</v>
      </c>
      <c r="D1963" s="103"/>
      <c r="E1963" s="108">
        <f>E1951+E1954+E1957+E1960</f>
        <v>0</v>
      </c>
      <c r="F1963" s="103"/>
      <c r="G1963" s="108">
        <f>G1951+G1954+G1957+G1960</f>
        <v>0</v>
      </c>
      <c r="H1963" s="73"/>
      <c r="I1963" s="108">
        <f>I1951+I1954+I1957+I1960</f>
        <v>0</v>
      </c>
      <c r="J1963" s="103"/>
      <c r="K1963" s="108">
        <f>E1963+G1963+I1963</f>
        <v>0</v>
      </c>
      <c r="L1963" s="103"/>
      <c r="M1963" s="73"/>
    </row>
    <row r="1964" spans="2:13" ht="21" customHeight="1" outlineLevel="1">
      <c r="B1964" s="73"/>
      <c r="C1964" s="109"/>
      <c r="D1964" s="103"/>
      <c r="E1964" s="109"/>
      <c r="F1964" s="109"/>
      <c r="G1964" s="109"/>
      <c r="H1964" s="109"/>
      <c r="I1964" s="109"/>
      <c r="J1964" s="109"/>
      <c r="K1964" s="109"/>
      <c r="L1964" s="103"/>
      <c r="M1964" s="73"/>
    </row>
    <row r="1965" spans="2:13" ht="21" customHeight="1" outlineLevel="1">
      <c r="B1965" s="73"/>
      <c r="C1965" s="103"/>
      <c r="D1965" s="89"/>
      <c r="E1965" s="103"/>
      <c r="F1965" s="89"/>
      <c r="G1965" s="73"/>
      <c r="H1965" s="73"/>
      <c r="I1965" s="73"/>
      <c r="J1965" s="89"/>
      <c r="K1965" s="73"/>
      <c r="L1965" s="89"/>
      <c r="M1965" s="73"/>
    </row>
    <row r="1966" spans="2:13" ht="21" customHeight="1" outlineLevel="1">
      <c r="B1966" s="73"/>
      <c r="C1966" s="86" t="s">
        <v>460</v>
      </c>
      <c r="D1966" s="73"/>
      <c r="E1966" s="99"/>
      <c r="F1966" s="99"/>
      <c r="G1966" s="99"/>
      <c r="H1966" s="99"/>
      <c r="I1966" s="99"/>
      <c r="J1966" s="99"/>
      <c r="K1966" s="99"/>
      <c r="L1966" s="89"/>
      <c r="M1966" s="73"/>
    </row>
    <row r="1967" spans="2:13" ht="21" customHeight="1" outlineLevel="1">
      <c r="B1967" s="73"/>
      <c r="C1967" s="73"/>
      <c r="D1967" s="73"/>
      <c r="E1967" s="100"/>
      <c r="F1967" s="101"/>
      <c r="G1967" s="100"/>
      <c r="H1967" s="101"/>
      <c r="I1967" s="100"/>
      <c r="J1967" s="102"/>
      <c r="K1967" s="100"/>
      <c r="L1967" s="89"/>
      <c r="M1967" s="73"/>
    </row>
    <row r="1968" spans="2:13" ht="21" customHeight="1" outlineLevel="1">
      <c r="B1968" s="73"/>
      <c r="C1968" s="73"/>
      <c r="D1968" s="73"/>
      <c r="E1968" s="100">
        <v>2024</v>
      </c>
      <c r="F1968" s="101"/>
      <c r="G1968" s="100">
        <v>2025</v>
      </c>
      <c r="H1968" s="101"/>
      <c r="I1968" s="100">
        <v>2026</v>
      </c>
      <c r="J1968" s="102"/>
      <c r="K1968" s="100" t="s">
        <v>407</v>
      </c>
      <c r="L1968" s="89"/>
      <c r="M1968" s="73"/>
    </row>
    <row r="1969" spans="2:13" ht="21" customHeight="1" outlineLevel="1">
      <c r="B1969" s="73"/>
      <c r="C1969" s="95" t="s">
        <v>461</v>
      </c>
      <c r="D1969" s="103"/>
      <c r="E1969" s="110">
        <v>0</v>
      </c>
      <c r="F1969" s="111"/>
      <c r="G1969" s="110">
        <v>0</v>
      </c>
      <c r="H1969" s="112"/>
      <c r="I1969" s="110">
        <v>0</v>
      </c>
      <c r="J1969" s="111"/>
      <c r="K1969" s="113">
        <f t="shared" ref="K1969:K1987" si="30">E1969+G1969+I1969</f>
        <v>0</v>
      </c>
      <c r="L1969" s="89"/>
      <c r="M1969" s="73"/>
    </row>
    <row r="1970" spans="2:13" ht="21" customHeight="1" outlineLevel="1">
      <c r="B1970" s="73"/>
      <c r="C1970" s="90" t="s">
        <v>462</v>
      </c>
      <c r="D1970" s="103"/>
      <c r="E1970" s="110">
        <v>0</v>
      </c>
      <c r="F1970" s="114"/>
      <c r="G1970" s="110">
        <v>0</v>
      </c>
      <c r="H1970" s="112"/>
      <c r="I1970" s="110">
        <v>0</v>
      </c>
      <c r="J1970" s="111"/>
      <c r="K1970" s="113">
        <f t="shared" si="30"/>
        <v>0</v>
      </c>
      <c r="L1970" s="89"/>
      <c r="M1970" s="73"/>
    </row>
    <row r="1971" spans="2:13" ht="21" customHeight="1" outlineLevel="1">
      <c r="B1971" s="73"/>
      <c r="C1971" s="90" t="s">
        <v>463</v>
      </c>
      <c r="D1971" s="103"/>
      <c r="E1971" s="110">
        <v>0</v>
      </c>
      <c r="F1971" s="111"/>
      <c r="G1971" s="110">
        <v>0</v>
      </c>
      <c r="H1971" s="112"/>
      <c r="I1971" s="110">
        <v>0</v>
      </c>
      <c r="J1971" s="111"/>
      <c r="K1971" s="113">
        <f t="shared" si="30"/>
        <v>0</v>
      </c>
      <c r="L1971" s="89"/>
      <c r="M1971" s="73"/>
    </row>
    <row r="1972" spans="2:13" ht="21.75" customHeight="1" outlineLevel="1">
      <c r="B1972" s="73"/>
      <c r="C1972" s="90" t="s">
        <v>464</v>
      </c>
      <c r="D1972" s="103"/>
      <c r="E1972" s="110">
        <v>0</v>
      </c>
      <c r="F1972" s="114"/>
      <c r="G1972" s="110">
        <v>0</v>
      </c>
      <c r="H1972" s="112"/>
      <c r="I1972" s="110">
        <v>0</v>
      </c>
      <c r="J1972" s="111"/>
      <c r="K1972" s="113">
        <f t="shared" si="30"/>
        <v>0</v>
      </c>
      <c r="L1972" s="73"/>
      <c r="M1972" s="73"/>
    </row>
    <row r="1973" spans="2:13" ht="21.75" customHeight="1" outlineLevel="1">
      <c r="B1973" s="73"/>
      <c r="C1973" s="90" t="s">
        <v>465</v>
      </c>
      <c r="D1973" s="103"/>
      <c r="E1973" s="110">
        <v>0</v>
      </c>
      <c r="F1973" s="114"/>
      <c r="G1973" s="110">
        <v>0</v>
      </c>
      <c r="H1973" s="112"/>
      <c r="I1973" s="110">
        <v>0</v>
      </c>
      <c r="J1973" s="111"/>
      <c r="K1973" s="113">
        <f t="shared" si="30"/>
        <v>0</v>
      </c>
      <c r="L1973" s="73"/>
      <c r="M1973" s="73"/>
    </row>
    <row r="1974" spans="2:13" ht="21" customHeight="1" outlineLevel="1">
      <c r="B1974" s="73"/>
      <c r="C1974" s="90" t="s">
        <v>466</v>
      </c>
      <c r="D1974" s="103"/>
      <c r="E1974" s="110">
        <v>0</v>
      </c>
      <c r="F1974" s="111"/>
      <c r="G1974" s="110">
        <v>0</v>
      </c>
      <c r="H1974" s="112"/>
      <c r="I1974" s="110">
        <v>0</v>
      </c>
      <c r="J1974" s="111"/>
      <c r="K1974" s="113">
        <f t="shared" si="30"/>
        <v>0</v>
      </c>
      <c r="L1974" s="73"/>
      <c r="M1974" s="73"/>
    </row>
    <row r="1975" spans="2:13" ht="21.75" customHeight="1" outlineLevel="1">
      <c r="B1975" s="73"/>
      <c r="C1975" s="90" t="s">
        <v>467</v>
      </c>
      <c r="D1975" s="103"/>
      <c r="E1975" s="110">
        <v>0</v>
      </c>
      <c r="F1975" s="114"/>
      <c r="G1975" s="110">
        <v>0</v>
      </c>
      <c r="H1975" s="112"/>
      <c r="I1975" s="110">
        <v>0</v>
      </c>
      <c r="J1975" s="111"/>
      <c r="K1975" s="113">
        <f t="shared" si="30"/>
        <v>0</v>
      </c>
      <c r="L1975" s="73"/>
      <c r="M1975" s="73"/>
    </row>
    <row r="1976" spans="2:13" ht="21.75" customHeight="1" outlineLevel="1">
      <c r="B1976" s="73"/>
      <c r="C1976" s="90" t="s">
        <v>468</v>
      </c>
      <c r="D1976" s="103"/>
      <c r="E1976" s="110">
        <v>0</v>
      </c>
      <c r="F1976" s="114"/>
      <c r="G1976" s="110">
        <v>0</v>
      </c>
      <c r="H1976" s="112"/>
      <c r="I1976" s="110">
        <v>0</v>
      </c>
      <c r="J1976" s="111"/>
      <c r="K1976" s="113">
        <f t="shared" si="30"/>
        <v>0</v>
      </c>
      <c r="L1976" s="73"/>
      <c r="M1976" s="73"/>
    </row>
    <row r="1977" spans="2:13" ht="21.75" customHeight="1" outlineLevel="1">
      <c r="B1977" s="73"/>
      <c r="C1977" s="90" t="s">
        <v>469</v>
      </c>
      <c r="D1977" s="103"/>
      <c r="E1977" s="110">
        <v>0</v>
      </c>
      <c r="F1977" s="114"/>
      <c r="G1977" s="110">
        <v>0</v>
      </c>
      <c r="H1977" s="112"/>
      <c r="I1977" s="110">
        <v>0</v>
      </c>
      <c r="J1977" s="111"/>
      <c r="K1977" s="113">
        <f t="shared" si="30"/>
        <v>0</v>
      </c>
      <c r="L1977" s="73"/>
      <c r="M1977" s="73"/>
    </row>
    <row r="1978" spans="2:13" ht="21" customHeight="1" outlineLevel="1">
      <c r="B1978" s="73"/>
      <c r="C1978" s="115" t="s">
        <v>470</v>
      </c>
      <c r="D1978" s="103"/>
      <c r="E1978" s="110">
        <v>0</v>
      </c>
      <c r="F1978" s="114"/>
      <c r="G1978" s="110">
        <v>0</v>
      </c>
      <c r="H1978" s="112"/>
      <c r="I1978" s="110">
        <v>0</v>
      </c>
      <c r="J1978" s="111"/>
      <c r="K1978" s="113">
        <f t="shared" si="30"/>
        <v>0</v>
      </c>
      <c r="L1978" s="116"/>
      <c r="M1978" s="73"/>
    </row>
    <row r="1979" spans="2:13" ht="21" customHeight="1" outlineLevel="1">
      <c r="B1979" s="73"/>
      <c r="C1979" s="115" t="s">
        <v>471</v>
      </c>
      <c r="D1979" s="103"/>
      <c r="E1979" s="110">
        <v>0</v>
      </c>
      <c r="F1979" s="114"/>
      <c r="G1979" s="110">
        <v>0</v>
      </c>
      <c r="H1979" s="112"/>
      <c r="I1979" s="110">
        <v>0</v>
      </c>
      <c r="J1979" s="111"/>
      <c r="K1979" s="113">
        <f t="shared" si="30"/>
        <v>0</v>
      </c>
      <c r="L1979" s="116"/>
      <c r="M1979" s="73"/>
    </row>
    <row r="1980" spans="2:13" ht="21" customHeight="1" outlineLevel="1">
      <c r="B1980" s="73"/>
      <c r="C1980" s="115" t="s">
        <v>472</v>
      </c>
      <c r="D1980" s="103"/>
      <c r="E1980" s="110">
        <v>0</v>
      </c>
      <c r="F1980" s="114"/>
      <c r="G1980" s="110">
        <v>0</v>
      </c>
      <c r="H1980" s="112"/>
      <c r="I1980" s="110">
        <v>0</v>
      </c>
      <c r="J1980" s="111"/>
      <c r="K1980" s="113">
        <f t="shared" si="30"/>
        <v>0</v>
      </c>
      <c r="L1980" s="116"/>
      <c r="M1980" s="73"/>
    </row>
    <row r="1981" spans="2:13" ht="21" customHeight="1" outlineLevel="1">
      <c r="B1981" s="73"/>
      <c r="C1981" s="115" t="s">
        <v>473</v>
      </c>
      <c r="D1981" s="103"/>
      <c r="E1981" s="110">
        <v>0</v>
      </c>
      <c r="F1981" s="114"/>
      <c r="G1981" s="110">
        <v>0</v>
      </c>
      <c r="H1981" s="112"/>
      <c r="I1981" s="110">
        <v>0</v>
      </c>
      <c r="J1981" s="111"/>
      <c r="K1981" s="113">
        <f t="shared" si="30"/>
        <v>0</v>
      </c>
      <c r="L1981" s="116"/>
      <c r="M1981" s="73"/>
    </row>
    <row r="1982" spans="2:13" ht="21" customHeight="1" outlineLevel="1">
      <c r="B1982" s="73"/>
      <c r="C1982" s="115" t="s">
        <v>474</v>
      </c>
      <c r="D1982" s="103"/>
      <c r="E1982" s="110">
        <v>0</v>
      </c>
      <c r="F1982" s="114"/>
      <c r="G1982" s="110">
        <v>0</v>
      </c>
      <c r="H1982" s="112"/>
      <c r="I1982" s="110">
        <v>0</v>
      </c>
      <c r="J1982" s="111"/>
      <c r="K1982" s="113">
        <f t="shared" si="30"/>
        <v>0</v>
      </c>
      <c r="L1982" s="116"/>
      <c r="M1982" s="73"/>
    </row>
    <row r="1983" spans="2:13" ht="21" customHeight="1" outlineLevel="1">
      <c r="B1983" s="73"/>
      <c r="C1983" s="115" t="s">
        <v>475</v>
      </c>
      <c r="D1983" s="103"/>
      <c r="E1983" s="110">
        <v>0</v>
      </c>
      <c r="F1983" s="114"/>
      <c r="G1983" s="110">
        <v>0</v>
      </c>
      <c r="H1983" s="112"/>
      <c r="I1983" s="110">
        <v>0</v>
      </c>
      <c r="J1983" s="111"/>
      <c r="K1983" s="113">
        <f t="shared" si="30"/>
        <v>0</v>
      </c>
      <c r="L1983" s="116"/>
      <c r="M1983" s="73"/>
    </row>
    <row r="1984" spans="2:13" ht="21" customHeight="1" outlineLevel="1">
      <c r="B1984" s="73"/>
      <c r="C1984" s="115" t="s">
        <v>476</v>
      </c>
      <c r="D1984" s="103"/>
      <c r="E1984" s="110">
        <v>0</v>
      </c>
      <c r="F1984" s="114"/>
      <c r="G1984" s="110">
        <v>0</v>
      </c>
      <c r="H1984" s="112"/>
      <c r="I1984" s="110">
        <v>0</v>
      </c>
      <c r="J1984" s="111"/>
      <c r="K1984" s="113">
        <f t="shared" si="30"/>
        <v>0</v>
      </c>
      <c r="L1984" s="116"/>
      <c r="M1984" s="73"/>
    </row>
    <row r="1985" spans="2:13" ht="21" customHeight="1" outlineLevel="1">
      <c r="B1985" s="73"/>
      <c r="C1985" s="115" t="s">
        <v>477</v>
      </c>
      <c r="D1985" s="103"/>
      <c r="E1985" s="110">
        <v>0</v>
      </c>
      <c r="F1985" s="114"/>
      <c r="G1985" s="110">
        <v>0</v>
      </c>
      <c r="H1985" s="112"/>
      <c r="I1985" s="110">
        <v>0</v>
      </c>
      <c r="J1985" s="111"/>
      <c r="K1985" s="113">
        <f t="shared" si="30"/>
        <v>0</v>
      </c>
      <c r="L1985" s="116"/>
      <c r="M1985" s="73"/>
    </row>
    <row r="1986" spans="2:13" ht="21" customHeight="1" outlineLevel="1">
      <c r="B1986" s="73"/>
      <c r="C1986" s="115" t="s">
        <v>478</v>
      </c>
      <c r="D1986" s="103"/>
      <c r="E1986" s="110">
        <v>0</v>
      </c>
      <c r="F1986" s="114"/>
      <c r="G1986" s="110">
        <v>0</v>
      </c>
      <c r="H1986" s="112"/>
      <c r="I1986" s="110">
        <v>0</v>
      </c>
      <c r="J1986" s="111"/>
      <c r="K1986" s="113">
        <f t="shared" si="30"/>
        <v>0</v>
      </c>
      <c r="L1986" s="116"/>
      <c r="M1986" s="73"/>
    </row>
    <row r="1987" spans="2:13" ht="21" customHeight="1" outlineLevel="1">
      <c r="B1987" s="73"/>
      <c r="C1987" s="115" t="s">
        <v>479</v>
      </c>
      <c r="D1987" s="103"/>
      <c r="E1987" s="110">
        <v>0</v>
      </c>
      <c r="F1987" s="114"/>
      <c r="G1987" s="110">
        <v>0</v>
      </c>
      <c r="H1987" s="112"/>
      <c r="I1987" s="110">
        <v>0</v>
      </c>
      <c r="J1987" s="111"/>
      <c r="K1987" s="113">
        <f t="shared" si="30"/>
        <v>0</v>
      </c>
      <c r="L1987" s="116"/>
      <c r="M1987" s="73"/>
    </row>
    <row r="1988" spans="2:13" ht="21.75" customHeight="1" outlineLevel="1">
      <c r="B1988" s="73"/>
      <c r="C1988" s="90" t="s">
        <v>480</v>
      </c>
      <c r="D1988" s="103"/>
      <c r="E1988" s="117">
        <f>SUM(E1969:E1987)</f>
        <v>0</v>
      </c>
      <c r="F1988" s="111"/>
      <c r="G1988" s="117">
        <f>SUM(G1969:G1987)</f>
        <v>0</v>
      </c>
      <c r="H1988" s="112"/>
      <c r="I1988" s="117">
        <f>SUM(I1969:I1987)</f>
        <v>0</v>
      </c>
      <c r="J1988" s="111"/>
      <c r="K1988" s="117">
        <f>SUM(K1969:K1987)</f>
        <v>0</v>
      </c>
      <c r="L1988" s="89"/>
      <c r="M1988" s="73"/>
    </row>
    <row r="1989" spans="2:13" ht="21" customHeight="1" outlineLevel="1">
      <c r="B1989" s="73"/>
      <c r="C1989" s="109"/>
      <c r="D1989" s="103"/>
      <c r="E1989" s="73"/>
      <c r="F1989" s="73"/>
      <c r="G1989" s="73"/>
      <c r="H1989" s="73"/>
      <c r="I1989" s="73"/>
      <c r="J1989" s="73"/>
      <c r="K1989" s="73"/>
      <c r="L1989" s="89"/>
      <c r="M1989" s="73"/>
    </row>
    <row r="1990" spans="2:13" ht="21" customHeight="1" outlineLevel="1">
      <c r="B1990" s="73"/>
      <c r="C1990" s="73"/>
      <c r="D1990" s="73"/>
      <c r="E1990" s="100">
        <v>2024</v>
      </c>
      <c r="F1990" s="101"/>
      <c r="G1990" s="100">
        <v>2025</v>
      </c>
      <c r="H1990" s="101"/>
      <c r="I1990" s="100">
        <v>2026</v>
      </c>
      <c r="J1990" s="102"/>
      <c r="K1990" s="100" t="s">
        <v>407</v>
      </c>
      <c r="L1990" s="89"/>
      <c r="M1990" s="73"/>
    </row>
    <row r="1991" spans="2:13" ht="21" customHeight="1" outlineLevel="1">
      <c r="B1991" s="73"/>
      <c r="C1991" s="95" t="s">
        <v>481</v>
      </c>
      <c r="D1991" s="103"/>
      <c r="E1991" s="110">
        <v>0</v>
      </c>
      <c r="F1991" s="111"/>
      <c r="G1991" s="110">
        <v>0</v>
      </c>
      <c r="H1991" s="112"/>
      <c r="I1991" s="110">
        <v>0</v>
      </c>
      <c r="J1991" s="111"/>
      <c r="K1991" s="113">
        <f t="shared" ref="K1991:K1999" si="31">E1991+G1991+I1991</f>
        <v>0</v>
      </c>
      <c r="L1991" s="89"/>
      <c r="M1991" s="73"/>
    </row>
    <row r="1992" spans="2:13" ht="21" customHeight="1" outlineLevel="1">
      <c r="B1992" s="73"/>
      <c r="C1992" s="90" t="s">
        <v>482</v>
      </c>
      <c r="D1992" s="103"/>
      <c r="E1992" s="110">
        <v>0</v>
      </c>
      <c r="F1992" s="114"/>
      <c r="G1992" s="110">
        <v>0</v>
      </c>
      <c r="H1992" s="112"/>
      <c r="I1992" s="110">
        <v>0</v>
      </c>
      <c r="J1992" s="111"/>
      <c r="K1992" s="113">
        <f t="shared" si="31"/>
        <v>0</v>
      </c>
      <c r="L1992" s="89"/>
      <c r="M1992" s="73"/>
    </row>
    <row r="1993" spans="2:13" ht="21" customHeight="1" outlineLevel="1">
      <c r="B1993" s="73"/>
      <c r="C1993" s="90" t="s">
        <v>483</v>
      </c>
      <c r="D1993" s="103"/>
      <c r="E1993" s="110">
        <v>0</v>
      </c>
      <c r="F1993" s="114"/>
      <c r="G1993" s="110">
        <v>0</v>
      </c>
      <c r="H1993" s="112"/>
      <c r="I1993" s="110">
        <v>0</v>
      </c>
      <c r="J1993" s="111"/>
      <c r="K1993" s="113">
        <f t="shared" si="31"/>
        <v>0</v>
      </c>
      <c r="L1993" s="73"/>
      <c r="M1993" s="73"/>
    </row>
    <row r="1994" spans="2:13" ht="21" customHeight="1" outlineLevel="1">
      <c r="B1994" s="73"/>
      <c r="C1994" s="90" t="s">
        <v>484</v>
      </c>
      <c r="D1994" s="103"/>
      <c r="E1994" s="110">
        <v>0</v>
      </c>
      <c r="F1994" s="111"/>
      <c r="G1994" s="110">
        <v>0</v>
      </c>
      <c r="H1994" s="112"/>
      <c r="I1994" s="110">
        <v>0</v>
      </c>
      <c r="J1994" s="111"/>
      <c r="K1994" s="113">
        <f t="shared" si="31"/>
        <v>0</v>
      </c>
      <c r="L1994" s="89"/>
      <c r="M1994" s="73"/>
    </row>
    <row r="1995" spans="2:13" ht="21" customHeight="1" outlineLevel="1">
      <c r="B1995" s="73"/>
      <c r="C1995" s="90" t="s">
        <v>485</v>
      </c>
      <c r="D1995" s="103"/>
      <c r="E1995" s="110">
        <v>0</v>
      </c>
      <c r="F1995" s="114"/>
      <c r="G1995" s="110">
        <v>0</v>
      </c>
      <c r="H1995" s="112"/>
      <c r="I1995" s="110">
        <v>0</v>
      </c>
      <c r="J1995" s="111"/>
      <c r="K1995" s="113">
        <f t="shared" si="31"/>
        <v>0</v>
      </c>
      <c r="L1995" s="116"/>
      <c r="M1995" s="73"/>
    </row>
    <row r="1996" spans="2:13" ht="21" customHeight="1" outlineLevel="1">
      <c r="B1996" s="73"/>
      <c r="C1996" s="90" t="s">
        <v>486</v>
      </c>
      <c r="D1996" s="103"/>
      <c r="E1996" s="110">
        <v>0</v>
      </c>
      <c r="F1996" s="114"/>
      <c r="G1996" s="110">
        <v>0</v>
      </c>
      <c r="H1996" s="112"/>
      <c r="I1996" s="110">
        <v>0</v>
      </c>
      <c r="J1996" s="111"/>
      <c r="K1996" s="113">
        <f t="shared" si="31"/>
        <v>0</v>
      </c>
      <c r="L1996" s="116"/>
      <c r="M1996" s="73"/>
    </row>
    <row r="1997" spans="2:13" ht="21" customHeight="1" outlineLevel="1">
      <c r="B1997" s="73"/>
      <c r="C1997" s="90" t="s">
        <v>487</v>
      </c>
      <c r="D1997" s="103"/>
      <c r="E1997" s="110">
        <v>0</v>
      </c>
      <c r="F1997" s="114"/>
      <c r="G1997" s="110">
        <v>0</v>
      </c>
      <c r="H1997" s="112"/>
      <c r="I1997" s="110">
        <v>0</v>
      </c>
      <c r="J1997" s="111"/>
      <c r="K1997" s="113">
        <f t="shared" si="31"/>
        <v>0</v>
      </c>
      <c r="L1997" s="116"/>
      <c r="M1997" s="73"/>
    </row>
    <row r="1998" spans="2:13" ht="21" customHeight="1" outlineLevel="1">
      <c r="B1998" s="73"/>
      <c r="C1998" s="90" t="s">
        <v>488</v>
      </c>
      <c r="D1998" s="103"/>
      <c r="E1998" s="110">
        <v>0</v>
      </c>
      <c r="F1998" s="114"/>
      <c r="G1998" s="110">
        <v>0</v>
      </c>
      <c r="H1998" s="112"/>
      <c r="I1998" s="110">
        <v>0</v>
      </c>
      <c r="J1998" s="111"/>
      <c r="K1998" s="113">
        <f t="shared" si="31"/>
        <v>0</v>
      </c>
      <c r="L1998" s="116"/>
      <c r="M1998" s="73"/>
    </row>
    <row r="1999" spans="2:13" ht="21.75" customHeight="1" outlineLevel="1">
      <c r="B1999" s="73"/>
      <c r="C1999" s="90" t="s">
        <v>480</v>
      </c>
      <c r="D1999" s="103"/>
      <c r="E1999" s="117">
        <f>SUM(E1991:E1998)</f>
        <v>0</v>
      </c>
      <c r="F1999" s="111"/>
      <c r="G1999" s="117">
        <f>SUM(G1991:G1998)</f>
        <v>0</v>
      </c>
      <c r="H1999" s="112"/>
      <c r="I1999" s="117">
        <f>SUM(I1991:I1998)</f>
        <v>0</v>
      </c>
      <c r="J1999" s="111"/>
      <c r="K1999" s="117">
        <f t="shared" si="31"/>
        <v>0</v>
      </c>
      <c r="L1999" s="89"/>
      <c r="M1999" s="73"/>
    </row>
    <row r="2000" spans="2:13" ht="21" customHeight="1" outlineLevel="1">
      <c r="B2000" s="73"/>
      <c r="C2000" s="89"/>
      <c r="D2000" s="103"/>
      <c r="E2000" s="89"/>
      <c r="F2000" s="89"/>
      <c r="G2000" s="89"/>
      <c r="H2000" s="89"/>
      <c r="I2000" s="89"/>
      <c r="J2000" s="89"/>
      <c r="K2000" s="89"/>
      <c r="L2000" s="89"/>
      <c r="M2000" s="73"/>
    </row>
    <row r="2001" spans="2:13" ht="36" outlineLevel="1">
      <c r="B2001" s="73"/>
      <c r="C2001" s="93" t="s">
        <v>490</v>
      </c>
      <c r="D2001" s="89"/>
      <c r="E2001" s="93" t="str">
        <f>IF(K1972&gt;0,"Si","No")</f>
        <v>No</v>
      </c>
      <c r="F2001" s="89"/>
      <c r="G2001" s="89"/>
      <c r="H2001" s="89"/>
      <c r="I2001" s="89"/>
      <c r="J2001" s="89"/>
      <c r="K2001" s="89"/>
      <c r="L2001" s="89"/>
      <c r="M2001" s="73"/>
    </row>
    <row r="2002" spans="2:13" ht="36" outlineLevel="1">
      <c r="B2002" s="73"/>
      <c r="C2002" s="93" t="s">
        <v>491</v>
      </c>
      <c r="D2002" s="89"/>
      <c r="E2002" s="93" t="str">
        <f>IF(K1973&gt;0,"Si","No")</f>
        <v>No</v>
      </c>
      <c r="F2002" s="89"/>
      <c r="G2002" s="89"/>
      <c r="H2002" s="89"/>
      <c r="I2002" s="89"/>
      <c r="J2002" s="89"/>
      <c r="K2002" s="89"/>
      <c r="L2002" s="89"/>
      <c r="M2002" s="73"/>
    </row>
    <row r="2003" spans="2:13" ht="21" customHeight="1" outlineLevel="1">
      <c r="B2003" s="73"/>
      <c r="C2003" s="89"/>
      <c r="D2003" s="89"/>
      <c r="E2003" s="89"/>
      <c r="F2003" s="89"/>
      <c r="G2003" s="73"/>
      <c r="H2003" s="73"/>
      <c r="I2003" s="73"/>
      <c r="J2003" s="89"/>
      <c r="K2003" s="73"/>
      <c r="L2003" s="89"/>
      <c r="M2003" s="73"/>
    </row>
    <row r="2004" spans="2:13" ht="20.25" outlineLevel="1">
      <c r="B2004" s="73"/>
      <c r="C2004" s="86" t="s">
        <v>492</v>
      </c>
      <c r="D2004" s="73"/>
      <c r="E2004" s="98"/>
      <c r="F2004" s="99"/>
      <c r="G2004" s="99"/>
      <c r="H2004" s="99"/>
      <c r="I2004" s="99"/>
      <c r="J2004" s="99"/>
      <c r="K2004" s="99"/>
      <c r="L2004" s="89"/>
      <c r="M2004" s="73"/>
    </row>
    <row r="2005" spans="2:13" ht="21" customHeight="1" outlineLevel="1">
      <c r="B2005" s="73"/>
      <c r="C2005" s="73"/>
      <c r="D2005" s="73"/>
      <c r="E2005" s="100"/>
      <c r="F2005" s="101"/>
      <c r="G2005" s="100"/>
      <c r="H2005" s="101"/>
      <c r="I2005" s="100"/>
      <c r="J2005" s="102"/>
      <c r="K2005" s="100"/>
      <c r="L2005" s="89"/>
      <c r="M2005" s="73"/>
    </row>
    <row r="2006" spans="2:13" ht="21" customHeight="1" outlineLevel="1">
      <c r="B2006" s="73"/>
      <c r="C2006" s="73"/>
      <c r="D2006" s="73"/>
      <c r="E2006" s="100">
        <v>2024</v>
      </c>
      <c r="F2006" s="101"/>
      <c r="G2006" s="100">
        <v>2025</v>
      </c>
      <c r="H2006" s="101"/>
      <c r="I2006" s="100">
        <v>2026</v>
      </c>
      <c r="J2006" s="102"/>
      <c r="K2006" s="100" t="s">
        <v>407</v>
      </c>
      <c r="L2006" s="89"/>
      <c r="M2006" s="73"/>
    </row>
    <row r="2007" spans="2:13" ht="21" customHeight="1" outlineLevel="1">
      <c r="B2007" s="73"/>
      <c r="C2007" s="95" t="s">
        <v>493</v>
      </c>
      <c r="D2007" s="103"/>
      <c r="E2007" s="110"/>
      <c r="F2007" s="111"/>
      <c r="G2007" s="110"/>
      <c r="H2007" s="119"/>
      <c r="I2007" s="110"/>
      <c r="J2007" s="111"/>
      <c r="K2007" s="113" t="s">
        <v>495</v>
      </c>
      <c r="L2007" s="89"/>
      <c r="M2007" s="73"/>
    </row>
    <row r="2008" spans="2:13" ht="21" customHeight="1" outlineLevel="1">
      <c r="B2008" s="73"/>
      <c r="C2008" s="95" t="s">
        <v>496</v>
      </c>
      <c r="D2008" s="103"/>
      <c r="E2008" s="110"/>
      <c r="F2008" s="111"/>
      <c r="G2008" s="110"/>
      <c r="H2008" s="119"/>
      <c r="I2008" s="110"/>
      <c r="J2008" s="111"/>
      <c r="K2008" s="113" t="s">
        <v>495</v>
      </c>
      <c r="L2008" s="89"/>
      <c r="M2008" s="73"/>
    </row>
    <row r="2009" spans="2:13" ht="21" customHeight="1" outlineLevel="1">
      <c r="B2009" s="73"/>
      <c r="C2009" s="90" t="s">
        <v>498</v>
      </c>
      <c r="D2009" s="103"/>
      <c r="E2009" s="120">
        <v>0</v>
      </c>
      <c r="F2009" s="121"/>
      <c r="G2009" s="120">
        <v>0</v>
      </c>
      <c r="H2009" s="122"/>
      <c r="I2009" s="120">
        <v>0</v>
      </c>
      <c r="J2009" s="123"/>
      <c r="K2009" s="124">
        <f>E2009+G2009+I2009</f>
        <v>0</v>
      </c>
      <c r="L2009" s="73"/>
      <c r="M2009" s="73"/>
    </row>
    <row r="2010" spans="2:13" ht="21" customHeight="1" outlineLevel="1">
      <c r="B2010" s="73"/>
      <c r="C2010" s="90" t="s">
        <v>499</v>
      </c>
      <c r="D2010" s="103"/>
      <c r="E2010" s="110"/>
      <c r="F2010" s="111"/>
      <c r="G2010" s="110"/>
      <c r="H2010" s="119"/>
      <c r="I2010" s="110"/>
      <c r="J2010" s="111"/>
      <c r="K2010" s="113" t="s">
        <v>495</v>
      </c>
      <c r="L2010" s="89"/>
      <c r="M2010" s="73"/>
    </row>
    <row r="2011" spans="2:13" ht="21" customHeight="1" outlineLevel="1">
      <c r="B2011" s="73"/>
      <c r="C2011" s="90" t="s">
        <v>500</v>
      </c>
      <c r="D2011" s="103"/>
      <c r="E2011" s="105"/>
      <c r="F2011" s="125"/>
      <c r="G2011" s="105"/>
      <c r="H2011" s="126"/>
      <c r="I2011" s="105"/>
      <c r="J2011" s="111"/>
      <c r="K2011" s="113" t="s">
        <v>495</v>
      </c>
      <c r="L2011" s="116"/>
      <c r="M2011" s="73"/>
    </row>
    <row r="2012" spans="2:13" outlineLevel="1">
      <c r="B2012" s="73"/>
      <c r="C2012" s="90" t="s">
        <v>501</v>
      </c>
      <c r="D2012" s="103"/>
      <c r="E2012" s="127"/>
      <c r="F2012" s="125"/>
      <c r="G2012" s="105"/>
      <c r="H2012" s="126"/>
      <c r="I2012" s="105"/>
      <c r="J2012" s="111"/>
      <c r="K2012" s="113" t="s">
        <v>495</v>
      </c>
      <c r="L2012" s="116"/>
      <c r="M2012" s="73"/>
    </row>
    <row r="2013" spans="2:13" ht="21" customHeight="1" outlineLevel="1">
      <c r="B2013" s="73"/>
      <c r="C2013" s="90" t="s">
        <v>503</v>
      </c>
      <c r="D2013" s="103"/>
      <c r="E2013" s="105"/>
      <c r="F2013" s="125"/>
      <c r="G2013" s="105"/>
      <c r="H2013" s="126"/>
      <c r="I2013" s="105"/>
      <c r="J2013" s="111"/>
      <c r="K2013" s="124" t="s">
        <v>495</v>
      </c>
      <c r="L2013" s="89"/>
      <c r="M2013" s="73"/>
    </row>
    <row r="2014" spans="2:13" ht="21" customHeight="1" outlineLevel="1">
      <c r="B2014" s="73"/>
      <c r="C2014" s="90" t="s">
        <v>504</v>
      </c>
      <c r="D2014" s="103"/>
      <c r="E2014" s="110"/>
      <c r="F2014" s="111"/>
      <c r="G2014" s="110"/>
      <c r="H2014" s="119"/>
      <c r="I2014" s="110"/>
      <c r="J2014" s="111"/>
      <c r="K2014" s="113" t="s">
        <v>495</v>
      </c>
      <c r="L2014" s="89"/>
      <c r="M2014" s="73"/>
    </row>
    <row r="2015" spans="2:13" ht="21.75" customHeight="1" outlineLevel="1">
      <c r="B2015" s="73"/>
      <c r="C2015" s="90" t="s">
        <v>506</v>
      </c>
      <c r="D2015" s="103"/>
      <c r="E2015" s="120">
        <v>0</v>
      </c>
      <c r="F2015" s="121"/>
      <c r="G2015" s="120">
        <v>0</v>
      </c>
      <c r="H2015" s="122"/>
      <c r="I2015" s="120">
        <v>0</v>
      </c>
      <c r="J2015" s="123"/>
      <c r="K2015" s="124">
        <f>E2015+G2015+I2015</f>
        <v>0</v>
      </c>
      <c r="L2015" s="73"/>
      <c r="M2015" s="73"/>
    </row>
    <row r="2016" spans="2:13" ht="21.75" customHeight="1" outlineLevel="1">
      <c r="B2016" s="73"/>
      <c r="C2016" s="90" t="s">
        <v>507</v>
      </c>
      <c r="D2016" s="103"/>
      <c r="E2016" s="128">
        <v>0</v>
      </c>
      <c r="F2016" s="129"/>
      <c r="G2016" s="128">
        <v>0</v>
      </c>
      <c r="H2016" s="142"/>
      <c r="I2016" s="128">
        <v>0</v>
      </c>
      <c r="J2016" s="130"/>
      <c r="K2016" s="131">
        <f>E2016+G2016+I2016</f>
        <v>0</v>
      </c>
      <c r="L2016" s="89"/>
      <c r="M2016" s="73"/>
    </row>
    <row r="2017" spans="2:13" ht="21" customHeight="1" outlineLevel="1">
      <c r="B2017" s="73"/>
      <c r="C2017" s="109"/>
      <c r="D2017" s="103"/>
      <c r="E2017" s="130"/>
      <c r="F2017" s="130"/>
      <c r="G2017" s="130"/>
      <c r="H2017" s="132"/>
      <c r="I2017" s="130"/>
      <c r="J2017" s="130"/>
      <c r="K2017" s="130"/>
      <c r="L2017" s="89"/>
      <c r="M2017" s="73"/>
    </row>
    <row r="2018" spans="2:13" ht="21" customHeight="1" outlineLevel="1">
      <c r="B2018" s="73"/>
      <c r="C2018" s="109"/>
      <c r="D2018" s="103"/>
      <c r="E2018" s="98"/>
      <c r="F2018" s="73"/>
      <c r="G2018" s="73"/>
      <c r="H2018" s="73"/>
      <c r="I2018" s="73"/>
      <c r="J2018" s="73"/>
      <c r="K2018" s="73"/>
      <c r="L2018" s="89"/>
      <c r="M2018" s="73"/>
    </row>
    <row r="2019" spans="2:13" ht="21" customHeight="1" outlineLevel="1">
      <c r="B2019" s="73"/>
      <c r="C2019" s="86" t="s">
        <v>508</v>
      </c>
      <c r="D2019" s="116"/>
      <c r="E2019" s="116"/>
      <c r="F2019" s="116"/>
      <c r="G2019" s="73"/>
      <c r="H2019" s="73"/>
      <c r="I2019" s="73"/>
      <c r="J2019" s="116"/>
      <c r="K2019" s="73"/>
      <c r="L2019" s="116"/>
      <c r="M2019" s="73"/>
    </row>
    <row r="2020" spans="2:13" ht="21" customHeight="1" outlineLevel="1">
      <c r="B2020" s="73"/>
      <c r="C2020" s="89"/>
      <c r="D2020" s="89"/>
      <c r="E2020" s="89"/>
      <c r="F2020" s="89"/>
      <c r="G2020" s="73"/>
      <c r="H2020" s="73"/>
      <c r="I2020" s="73"/>
      <c r="J2020" s="89"/>
      <c r="K2020" s="73"/>
      <c r="L2020" s="89"/>
      <c r="M2020" s="73"/>
    </row>
    <row r="2021" spans="2:13" ht="21" customHeight="1" outlineLevel="1">
      <c r="B2021" s="73"/>
      <c r="C2021" s="133" t="s">
        <v>509</v>
      </c>
      <c r="D2021" s="89"/>
      <c r="E2021" s="89"/>
      <c r="F2021" s="89"/>
      <c r="G2021" s="73"/>
      <c r="H2021" s="73"/>
      <c r="I2021" s="73"/>
      <c r="J2021" s="73"/>
      <c r="K2021" s="73"/>
      <c r="L2021" s="89"/>
      <c r="M2021" s="73"/>
    </row>
    <row r="2022" spans="2:13" ht="21" customHeight="1" outlineLevel="1">
      <c r="B2022" s="73"/>
      <c r="C2022" s="89"/>
      <c r="D2022" s="89"/>
      <c r="E2022" s="89"/>
      <c r="F2022" s="89"/>
      <c r="G2022" s="73"/>
      <c r="H2022" s="73"/>
      <c r="I2022" s="73"/>
      <c r="J2022" s="89"/>
      <c r="K2022" s="73"/>
      <c r="L2022" s="89"/>
      <c r="M2022" s="73"/>
    </row>
    <row r="2023" spans="2:13" ht="21" customHeight="1" outlineLevel="1">
      <c r="B2023" s="73"/>
      <c r="C2023" s="481"/>
      <c r="D2023" s="481"/>
      <c r="E2023" s="481"/>
      <c r="F2023" s="481"/>
      <c r="G2023" s="481"/>
      <c r="H2023" s="481"/>
      <c r="I2023" s="481"/>
      <c r="J2023" s="481"/>
      <c r="K2023" s="481"/>
      <c r="L2023" s="89"/>
      <c r="M2023" s="73"/>
    </row>
    <row r="2024" spans="2:13" ht="21" customHeight="1" outlineLevel="1">
      <c r="B2024" s="73"/>
      <c r="C2024" s="481"/>
      <c r="D2024" s="481"/>
      <c r="E2024" s="481"/>
      <c r="F2024" s="481"/>
      <c r="G2024" s="481"/>
      <c r="H2024" s="481"/>
      <c r="I2024" s="481"/>
      <c r="J2024" s="481"/>
      <c r="K2024" s="481"/>
      <c r="L2024" s="73"/>
      <c r="M2024" s="73"/>
    </row>
    <row r="2025" spans="2:13" ht="21" customHeight="1" outlineLevel="1">
      <c r="B2025" s="73"/>
      <c r="C2025" s="481"/>
      <c r="D2025" s="481"/>
      <c r="E2025" s="481"/>
      <c r="F2025" s="481"/>
      <c r="G2025" s="481"/>
      <c r="H2025" s="481"/>
      <c r="I2025" s="481"/>
      <c r="J2025" s="481"/>
      <c r="K2025" s="481"/>
      <c r="L2025" s="73"/>
      <c r="M2025" s="73"/>
    </row>
    <row r="2026" spans="2:13" ht="21" customHeight="1" outlineLevel="1">
      <c r="B2026" s="73"/>
      <c r="C2026" s="481"/>
      <c r="D2026" s="481"/>
      <c r="E2026" s="481"/>
      <c r="F2026" s="481"/>
      <c r="G2026" s="481"/>
      <c r="H2026" s="481"/>
      <c r="I2026" s="481"/>
      <c r="J2026" s="481"/>
      <c r="K2026" s="481"/>
      <c r="L2026" s="73"/>
      <c r="M2026" s="73"/>
    </row>
    <row r="2027" spans="2:13" ht="21" customHeight="1" outlineLevel="1">
      <c r="B2027" s="73"/>
      <c r="C2027" s="481"/>
      <c r="D2027" s="481"/>
      <c r="E2027" s="481"/>
      <c r="F2027" s="481"/>
      <c r="G2027" s="481"/>
      <c r="H2027" s="481"/>
      <c r="I2027" s="481"/>
      <c r="J2027" s="481"/>
      <c r="K2027" s="481"/>
      <c r="L2027" s="73"/>
      <c r="M2027" s="73"/>
    </row>
    <row r="2028" spans="2:13" ht="21" customHeight="1" outlineLevel="1">
      <c r="B2028" s="73"/>
      <c r="C2028" s="481"/>
      <c r="D2028" s="481"/>
      <c r="E2028" s="481"/>
      <c r="F2028" s="481"/>
      <c r="G2028" s="481"/>
      <c r="H2028" s="481"/>
      <c r="I2028" s="481"/>
      <c r="J2028" s="481"/>
      <c r="K2028" s="481"/>
      <c r="L2028" s="73"/>
      <c r="M2028" s="73"/>
    </row>
    <row r="2029" spans="2:13" ht="21" customHeight="1" outlineLevel="1">
      <c r="B2029" s="73"/>
      <c r="C2029" s="481"/>
      <c r="D2029" s="481"/>
      <c r="E2029" s="481"/>
      <c r="F2029" s="481"/>
      <c r="G2029" s="481"/>
      <c r="H2029" s="481"/>
      <c r="I2029" s="481"/>
      <c r="J2029" s="481"/>
      <c r="K2029" s="481"/>
      <c r="L2029" s="73"/>
      <c r="M2029" s="73"/>
    </row>
    <row r="2030" spans="2:13" ht="21" customHeight="1" outlineLevel="1">
      <c r="B2030" s="73"/>
      <c r="C2030" s="481"/>
      <c r="D2030" s="481"/>
      <c r="E2030" s="481"/>
      <c r="F2030" s="481"/>
      <c r="G2030" s="481"/>
      <c r="H2030" s="481"/>
      <c r="I2030" s="481"/>
      <c r="J2030" s="481"/>
      <c r="K2030" s="481"/>
      <c r="L2030" s="73"/>
      <c r="M2030" s="73"/>
    </row>
    <row r="2031" spans="2:13" ht="21" customHeight="1" outlineLevel="1">
      <c r="B2031" s="73"/>
      <c r="C2031" s="481"/>
      <c r="D2031" s="481"/>
      <c r="E2031" s="481"/>
      <c r="F2031" s="481"/>
      <c r="G2031" s="481"/>
      <c r="H2031" s="481"/>
      <c r="I2031" s="481"/>
      <c r="J2031" s="481"/>
      <c r="K2031" s="481"/>
      <c r="L2031" s="73"/>
      <c r="M2031" s="73"/>
    </row>
    <row r="2032" spans="2:13" ht="21" customHeight="1" outlineLevel="1">
      <c r="B2032" s="73"/>
      <c r="C2032" s="481"/>
      <c r="D2032" s="481"/>
      <c r="E2032" s="481"/>
      <c r="F2032" s="481"/>
      <c r="G2032" s="481"/>
      <c r="H2032" s="481"/>
      <c r="I2032" s="481"/>
      <c r="J2032" s="481"/>
      <c r="K2032" s="481"/>
      <c r="L2032" s="73"/>
      <c r="M2032" s="73"/>
    </row>
    <row r="2033" spans="2:13" ht="21" customHeight="1" outlineLevel="1">
      <c r="B2033" s="73"/>
      <c r="C2033" s="481"/>
      <c r="D2033" s="481"/>
      <c r="E2033" s="481"/>
      <c r="F2033" s="481"/>
      <c r="G2033" s="481"/>
      <c r="H2033" s="481"/>
      <c r="I2033" s="481"/>
      <c r="J2033" s="481"/>
      <c r="K2033" s="481"/>
      <c r="L2033" s="73"/>
      <c r="M2033" s="73"/>
    </row>
    <row r="2034" spans="2:13" ht="21" customHeight="1" outlineLevel="1">
      <c r="B2034" s="73"/>
      <c r="C2034" s="481"/>
      <c r="D2034" s="481"/>
      <c r="E2034" s="481"/>
      <c r="F2034" s="481"/>
      <c r="G2034" s="481"/>
      <c r="H2034" s="481"/>
      <c r="I2034" s="481"/>
      <c r="J2034" s="481"/>
      <c r="K2034" s="481"/>
      <c r="L2034" s="73"/>
      <c r="M2034" s="73"/>
    </row>
    <row r="2035" spans="2:13" ht="21" customHeight="1" outlineLevel="1">
      <c r="B2035" s="73"/>
      <c r="C2035" s="481"/>
      <c r="D2035" s="481"/>
      <c r="E2035" s="481"/>
      <c r="F2035" s="481"/>
      <c r="G2035" s="481"/>
      <c r="H2035" s="481"/>
      <c r="I2035" s="481"/>
      <c r="J2035" s="481"/>
      <c r="K2035" s="481"/>
      <c r="L2035" s="73"/>
      <c r="M2035" s="73"/>
    </row>
    <row r="2036" spans="2:13" ht="21" customHeight="1" outlineLevel="1">
      <c r="B2036" s="73"/>
      <c r="C2036" s="481"/>
      <c r="D2036" s="481"/>
      <c r="E2036" s="481"/>
      <c r="F2036" s="481"/>
      <c r="G2036" s="481"/>
      <c r="H2036" s="481"/>
      <c r="I2036" s="481"/>
      <c r="J2036" s="481"/>
      <c r="K2036" s="481"/>
      <c r="L2036" s="73"/>
      <c r="M2036" s="73"/>
    </row>
    <row r="2037" spans="2:13" ht="21" customHeight="1" outlineLevel="1">
      <c r="B2037" s="73"/>
      <c r="C2037" s="481"/>
      <c r="D2037" s="481"/>
      <c r="E2037" s="481"/>
      <c r="F2037" s="481"/>
      <c r="G2037" s="481"/>
      <c r="H2037" s="481"/>
      <c r="I2037" s="481"/>
      <c r="J2037" s="481"/>
      <c r="K2037" s="481"/>
      <c r="L2037" s="73"/>
      <c r="M2037" s="73"/>
    </row>
    <row r="2038" spans="2:13" ht="21" customHeight="1" outlineLevel="1">
      <c r="B2038" s="73"/>
      <c r="C2038" s="481"/>
      <c r="D2038" s="481"/>
      <c r="E2038" s="481"/>
      <c r="F2038" s="481"/>
      <c r="G2038" s="481"/>
      <c r="H2038" s="481"/>
      <c r="I2038" s="481"/>
      <c r="J2038" s="481"/>
      <c r="K2038" s="481"/>
      <c r="L2038" s="73"/>
      <c r="M2038" s="73"/>
    </row>
    <row r="2039" spans="2:13" ht="21" customHeight="1" outlineLevel="1">
      <c r="B2039" s="73"/>
      <c r="C2039" s="481"/>
      <c r="D2039" s="481"/>
      <c r="E2039" s="481"/>
      <c r="F2039" s="481"/>
      <c r="G2039" s="481"/>
      <c r="H2039" s="481"/>
      <c r="I2039" s="481"/>
      <c r="J2039" s="481"/>
      <c r="K2039" s="481"/>
      <c r="L2039" s="73"/>
      <c r="M2039" s="73"/>
    </row>
    <row r="2040" spans="2:13" ht="21" customHeight="1" outlineLevel="1">
      <c r="B2040" s="73"/>
      <c r="C2040" s="481"/>
      <c r="D2040" s="481"/>
      <c r="E2040" s="481"/>
      <c r="F2040" s="481"/>
      <c r="G2040" s="481"/>
      <c r="H2040" s="481"/>
      <c r="I2040" s="481"/>
      <c r="J2040" s="481"/>
      <c r="K2040" s="481"/>
      <c r="L2040" s="73"/>
      <c r="M2040" s="73"/>
    </row>
    <row r="2041" spans="2:13" ht="21" customHeight="1" outlineLevel="1">
      <c r="B2041" s="73"/>
      <c r="C2041" s="134"/>
      <c r="D2041" s="73"/>
      <c r="E2041" s="134"/>
      <c r="F2041" s="73"/>
      <c r="G2041" s="73"/>
      <c r="H2041" s="73"/>
      <c r="I2041" s="135"/>
      <c r="J2041" s="136"/>
      <c r="K2041" s="137"/>
      <c r="L2041" s="73"/>
      <c r="M2041" s="73"/>
    </row>
    <row r="2042" spans="2:13" ht="21" customHeight="1" outlineLevel="1">
      <c r="B2042" s="73"/>
      <c r="C2042" s="133" t="s">
        <v>511</v>
      </c>
      <c r="D2042" s="73"/>
      <c r="E2042" s="134"/>
      <c r="F2042" s="73"/>
      <c r="G2042" s="73"/>
      <c r="H2042" s="73"/>
      <c r="I2042" s="135"/>
      <c r="J2042" s="136"/>
      <c r="K2042" s="137"/>
      <c r="L2042" s="73"/>
      <c r="M2042" s="73"/>
    </row>
    <row r="2043" spans="2:13" ht="21" customHeight="1" outlineLevel="1">
      <c r="B2043" s="73"/>
      <c r="C2043" s="73"/>
      <c r="D2043" s="73"/>
      <c r="E2043" s="83"/>
      <c r="F2043" s="73"/>
      <c r="G2043" s="73"/>
      <c r="H2043" s="73"/>
      <c r="I2043" s="73"/>
      <c r="J2043" s="73"/>
      <c r="K2043" s="73"/>
      <c r="L2043" s="73"/>
      <c r="M2043" s="73"/>
    </row>
    <row r="2044" spans="2:13" ht="21" customHeight="1" outlineLevel="1">
      <c r="B2044" s="73"/>
      <c r="C2044" s="481"/>
      <c r="D2044" s="481"/>
      <c r="E2044" s="481"/>
      <c r="F2044" s="481"/>
      <c r="G2044" s="481"/>
      <c r="H2044" s="481"/>
      <c r="I2044" s="481"/>
      <c r="J2044" s="481"/>
      <c r="K2044" s="481"/>
      <c r="L2044" s="73"/>
      <c r="M2044" s="73"/>
    </row>
    <row r="2045" spans="2:13" ht="21" customHeight="1" outlineLevel="1">
      <c r="B2045" s="73"/>
      <c r="C2045" s="481"/>
      <c r="D2045" s="481"/>
      <c r="E2045" s="481"/>
      <c r="F2045" s="481"/>
      <c r="G2045" s="481"/>
      <c r="H2045" s="481"/>
      <c r="I2045" s="481"/>
      <c r="J2045" s="481"/>
      <c r="K2045" s="481"/>
      <c r="L2045" s="73"/>
      <c r="M2045" s="73"/>
    </row>
    <row r="2046" spans="2:13" ht="21" customHeight="1" outlineLevel="1">
      <c r="B2046" s="73"/>
      <c r="C2046" s="481"/>
      <c r="D2046" s="481"/>
      <c r="E2046" s="481"/>
      <c r="F2046" s="481"/>
      <c r="G2046" s="481"/>
      <c r="H2046" s="481"/>
      <c r="I2046" s="481"/>
      <c r="J2046" s="481"/>
      <c r="K2046" s="481"/>
      <c r="L2046" s="73"/>
      <c r="M2046" s="73"/>
    </row>
    <row r="2047" spans="2:13" ht="21" customHeight="1" outlineLevel="1">
      <c r="B2047" s="73"/>
      <c r="C2047" s="481"/>
      <c r="D2047" s="481"/>
      <c r="E2047" s="481"/>
      <c r="F2047" s="481"/>
      <c r="G2047" s="481"/>
      <c r="H2047" s="481"/>
      <c r="I2047" s="481"/>
      <c r="J2047" s="481"/>
      <c r="K2047" s="481"/>
      <c r="L2047" s="73"/>
      <c r="M2047" s="73"/>
    </row>
    <row r="2048" spans="2:13" ht="21" customHeight="1" outlineLevel="1">
      <c r="B2048" s="73"/>
      <c r="C2048" s="481"/>
      <c r="D2048" s="481"/>
      <c r="E2048" s="481"/>
      <c r="F2048" s="481"/>
      <c r="G2048" s="481"/>
      <c r="H2048" s="481"/>
      <c r="I2048" s="481"/>
      <c r="J2048" s="481"/>
      <c r="K2048" s="481"/>
      <c r="L2048" s="73"/>
      <c r="M2048" s="73"/>
    </row>
    <row r="2049" spans="2:13" ht="21" customHeight="1" outlineLevel="1">
      <c r="B2049" s="73"/>
      <c r="C2049" s="481"/>
      <c r="D2049" s="481"/>
      <c r="E2049" s="481"/>
      <c r="F2049" s="481"/>
      <c r="G2049" s="481"/>
      <c r="H2049" s="481"/>
      <c r="I2049" s="481"/>
      <c r="J2049" s="481"/>
      <c r="K2049" s="481"/>
      <c r="L2049" s="73"/>
      <c r="M2049" s="73"/>
    </row>
    <row r="2050" spans="2:13" ht="21" customHeight="1" outlineLevel="1">
      <c r="B2050" s="73"/>
      <c r="C2050" s="481"/>
      <c r="D2050" s="481"/>
      <c r="E2050" s="481"/>
      <c r="F2050" s="481"/>
      <c r="G2050" s="481"/>
      <c r="H2050" s="481"/>
      <c r="I2050" s="481"/>
      <c r="J2050" s="481"/>
      <c r="K2050" s="481"/>
      <c r="L2050" s="73"/>
      <c r="M2050" s="73"/>
    </row>
    <row r="2051" spans="2:13" ht="21" customHeight="1" outlineLevel="1">
      <c r="B2051" s="73"/>
      <c r="C2051" s="481"/>
      <c r="D2051" s="481"/>
      <c r="E2051" s="481"/>
      <c r="F2051" s="481"/>
      <c r="G2051" s="481"/>
      <c r="H2051" s="481"/>
      <c r="I2051" s="481"/>
      <c r="J2051" s="481"/>
      <c r="K2051" s="481"/>
      <c r="L2051" s="73"/>
      <c r="M2051" s="73"/>
    </row>
    <row r="2052" spans="2:13" ht="21" customHeight="1" outlineLevel="1">
      <c r="B2052" s="73"/>
      <c r="C2052" s="481"/>
      <c r="D2052" s="481"/>
      <c r="E2052" s="481"/>
      <c r="F2052" s="481"/>
      <c r="G2052" s="481"/>
      <c r="H2052" s="481"/>
      <c r="I2052" s="481"/>
      <c r="J2052" s="481"/>
      <c r="K2052" s="481"/>
      <c r="L2052" s="73"/>
      <c r="M2052" s="73"/>
    </row>
    <row r="2053" spans="2:13" ht="21" customHeight="1" outlineLevel="1">
      <c r="B2053" s="73"/>
      <c r="C2053" s="481"/>
      <c r="D2053" s="481"/>
      <c r="E2053" s="481"/>
      <c r="F2053" s="481"/>
      <c r="G2053" s="481"/>
      <c r="H2053" s="481"/>
      <c r="I2053" s="481"/>
      <c r="J2053" s="481"/>
      <c r="K2053" s="481"/>
      <c r="L2053" s="73"/>
      <c r="M2053" s="73"/>
    </row>
    <row r="2054" spans="2:13" ht="21" customHeight="1" outlineLevel="1">
      <c r="B2054" s="73"/>
      <c r="C2054" s="481"/>
      <c r="D2054" s="481"/>
      <c r="E2054" s="481"/>
      <c r="F2054" s="481"/>
      <c r="G2054" s="481"/>
      <c r="H2054" s="481"/>
      <c r="I2054" s="481"/>
      <c r="J2054" s="481"/>
      <c r="K2054" s="481"/>
      <c r="L2054" s="73"/>
      <c r="M2054" s="73"/>
    </row>
    <row r="2055" spans="2:13" ht="21" customHeight="1" outlineLevel="1">
      <c r="B2055" s="73"/>
      <c r="C2055" s="481"/>
      <c r="D2055" s="481"/>
      <c r="E2055" s="481"/>
      <c r="F2055" s="481"/>
      <c r="G2055" s="481"/>
      <c r="H2055" s="481"/>
      <c r="I2055" s="481"/>
      <c r="J2055" s="481"/>
      <c r="K2055" s="481"/>
      <c r="L2055" s="73"/>
      <c r="M2055" s="73"/>
    </row>
    <row r="2056" spans="2:13" ht="21" customHeight="1" outlineLevel="1">
      <c r="B2056" s="73"/>
      <c r="C2056" s="481"/>
      <c r="D2056" s="481"/>
      <c r="E2056" s="481"/>
      <c r="F2056" s="481"/>
      <c r="G2056" s="481"/>
      <c r="H2056" s="481"/>
      <c r="I2056" s="481"/>
      <c r="J2056" s="481"/>
      <c r="K2056" s="481"/>
      <c r="L2056" s="73"/>
      <c r="M2056" s="73"/>
    </row>
    <row r="2057" spans="2:13" ht="21" customHeight="1" outlineLevel="1">
      <c r="B2057" s="73"/>
      <c r="C2057" s="481"/>
      <c r="D2057" s="481"/>
      <c r="E2057" s="481"/>
      <c r="F2057" s="481"/>
      <c r="G2057" s="481"/>
      <c r="H2057" s="481"/>
      <c r="I2057" s="481"/>
      <c r="J2057" s="481"/>
      <c r="K2057" s="481"/>
      <c r="L2057" s="73"/>
      <c r="M2057" s="73"/>
    </row>
    <row r="2058" spans="2:13" ht="21" customHeight="1" outlineLevel="1">
      <c r="B2058" s="73"/>
      <c r="C2058" s="481"/>
      <c r="D2058" s="481"/>
      <c r="E2058" s="481"/>
      <c r="F2058" s="481"/>
      <c r="G2058" s="481"/>
      <c r="H2058" s="481"/>
      <c r="I2058" s="481"/>
      <c r="J2058" s="481"/>
      <c r="K2058" s="481"/>
      <c r="L2058" s="73"/>
      <c r="M2058" s="73"/>
    </row>
    <row r="2059" spans="2:13" ht="21" customHeight="1" outlineLevel="1">
      <c r="B2059" s="73"/>
      <c r="C2059" s="481"/>
      <c r="D2059" s="481"/>
      <c r="E2059" s="481"/>
      <c r="F2059" s="481"/>
      <c r="G2059" s="481"/>
      <c r="H2059" s="481"/>
      <c r="I2059" s="481"/>
      <c r="J2059" s="481"/>
      <c r="K2059" s="481"/>
      <c r="L2059" s="73"/>
      <c r="M2059" s="73"/>
    </row>
    <row r="2060" spans="2:13" ht="21" customHeight="1" outlineLevel="1">
      <c r="B2060" s="73"/>
      <c r="C2060" s="481"/>
      <c r="D2060" s="481"/>
      <c r="E2060" s="481"/>
      <c r="F2060" s="481"/>
      <c r="G2060" s="481"/>
      <c r="H2060" s="481"/>
      <c r="I2060" s="481"/>
      <c r="J2060" s="481"/>
      <c r="K2060" s="481"/>
      <c r="L2060" s="73"/>
      <c r="M2060" s="73"/>
    </row>
    <row r="2061" spans="2:13" ht="21" customHeight="1" outlineLevel="1">
      <c r="B2061" s="73"/>
      <c r="C2061" s="481"/>
      <c r="D2061" s="481"/>
      <c r="E2061" s="481"/>
      <c r="F2061" s="481"/>
      <c r="G2061" s="481"/>
      <c r="H2061" s="481"/>
      <c r="I2061" s="481"/>
      <c r="J2061" s="481"/>
      <c r="K2061" s="481"/>
      <c r="L2061" s="73"/>
      <c r="M2061" s="73"/>
    </row>
    <row r="2062" spans="2:13" ht="21" customHeight="1" outlineLevel="1">
      <c r="B2062" s="73"/>
      <c r="C2062" s="134"/>
      <c r="D2062" s="73"/>
      <c r="E2062" s="134"/>
      <c r="F2062" s="73"/>
      <c r="G2062" s="73"/>
      <c r="H2062" s="73"/>
      <c r="I2062" s="135"/>
      <c r="J2062" s="136"/>
      <c r="K2062" s="137"/>
      <c r="L2062" s="73"/>
      <c r="M2062" s="73"/>
    </row>
    <row r="2063" spans="2:13" ht="20.25" customHeight="1">
      <c r="B2063" s="73"/>
      <c r="C2063" s="134"/>
      <c r="D2063" s="73"/>
      <c r="E2063" s="134"/>
      <c r="F2063" s="73"/>
      <c r="G2063" s="73"/>
      <c r="H2063" s="73"/>
      <c r="I2063" s="135"/>
      <c r="J2063" s="136"/>
      <c r="K2063" s="137"/>
      <c r="L2063" s="73"/>
      <c r="M2063" s="73"/>
    </row>
    <row r="2064" spans="2:13" ht="24" customHeight="1">
      <c r="B2064" s="73"/>
      <c r="C2064" s="84" t="s">
        <v>211</v>
      </c>
      <c r="D2064" s="81"/>
      <c r="E2064" s="84" t="s">
        <v>212</v>
      </c>
      <c r="F2064" s="73"/>
      <c r="G2064" s="85" t="s">
        <v>497</v>
      </c>
      <c r="H2064" s="73"/>
      <c r="J2064" s="73"/>
      <c r="K2064" s="73"/>
      <c r="L2064" s="73"/>
      <c r="M2064" s="73"/>
    </row>
    <row r="2065" spans="2:13" ht="21" customHeight="1" outlineLevel="1">
      <c r="B2065" s="73"/>
      <c r="C2065" s="83"/>
      <c r="D2065" s="73"/>
      <c r="E2065" s="83"/>
      <c r="F2065" s="73"/>
      <c r="G2065" s="73"/>
      <c r="H2065" s="73"/>
      <c r="I2065" s="73"/>
      <c r="J2065" s="73"/>
      <c r="K2065" s="73"/>
      <c r="L2065" s="73"/>
      <c r="M2065" s="73"/>
    </row>
    <row r="2066" spans="2:13" ht="21.75" customHeight="1" outlineLevel="1">
      <c r="B2066" s="73"/>
      <c r="C2066" s="86" t="s">
        <v>431</v>
      </c>
      <c r="D2066" s="73"/>
      <c r="E2066" s="87"/>
      <c r="F2066" s="73"/>
      <c r="G2066" s="73"/>
      <c r="H2066" s="73"/>
      <c r="I2066" s="73"/>
      <c r="J2066" s="73"/>
      <c r="K2066" s="73"/>
      <c r="L2066" s="73"/>
      <c r="M2066" s="73"/>
    </row>
    <row r="2067" spans="2:13" ht="21" customHeight="1" outlineLevel="1">
      <c r="B2067" s="73"/>
      <c r="C2067" s="88"/>
      <c r="D2067" s="73"/>
      <c r="E2067" s="87"/>
      <c r="F2067" s="73"/>
      <c r="G2067" s="73"/>
      <c r="H2067" s="73"/>
      <c r="I2067" s="73"/>
      <c r="J2067" s="73"/>
      <c r="K2067" s="73"/>
      <c r="L2067" s="73"/>
      <c r="M2067" s="73"/>
    </row>
    <row r="2068" spans="2:13" ht="21" customHeight="1" outlineLevel="1">
      <c r="B2068" s="73"/>
      <c r="C2068" s="89"/>
      <c r="D2068" s="73"/>
      <c r="E2068" s="89"/>
      <c r="F2068" s="73"/>
      <c r="G2068" s="73"/>
      <c r="H2068" s="73"/>
      <c r="I2068" s="73"/>
      <c r="J2068" s="73"/>
      <c r="K2068" s="73"/>
      <c r="L2068" s="73"/>
      <c r="M2068" s="73"/>
    </row>
    <row r="2069" spans="2:13" outlineLevel="1">
      <c r="B2069" s="73"/>
      <c r="C2069" s="90" t="s">
        <v>36</v>
      </c>
      <c r="D2069" s="89"/>
      <c r="E2069" s="90" t="s">
        <v>432</v>
      </c>
      <c r="F2069" s="89"/>
      <c r="G2069" s="91" t="s">
        <v>433</v>
      </c>
      <c r="H2069" s="73"/>
      <c r="I2069" s="90" t="s">
        <v>434</v>
      </c>
      <c r="J2069" s="73"/>
      <c r="K2069" s="73"/>
      <c r="L2069" s="89"/>
      <c r="M2069" s="73"/>
    </row>
    <row r="2070" spans="2:13" ht="36.75" customHeight="1" outlineLevel="1">
      <c r="B2070" s="73"/>
      <c r="C2070" s="92" t="s">
        <v>607</v>
      </c>
      <c r="D2070" s="73"/>
      <c r="E2070" s="93" t="s">
        <v>636</v>
      </c>
      <c r="F2070" s="73"/>
      <c r="G2070" s="94"/>
      <c r="H2070" s="73"/>
      <c r="I2070" s="92" t="s">
        <v>542</v>
      </c>
      <c r="J2070" s="73"/>
      <c r="K2070" s="73"/>
      <c r="L2070" s="73"/>
      <c r="M2070" s="73"/>
    </row>
    <row r="2071" spans="2:13" ht="21" customHeight="1" outlineLevel="1">
      <c r="B2071" s="73"/>
      <c r="C2071" s="89"/>
      <c r="D2071" s="73"/>
      <c r="E2071" s="73"/>
      <c r="F2071" s="73"/>
      <c r="G2071" s="73"/>
      <c r="H2071" s="73"/>
      <c r="I2071" s="73"/>
      <c r="J2071" s="73"/>
      <c r="K2071" s="73"/>
      <c r="L2071" s="73"/>
      <c r="M2071" s="73"/>
    </row>
    <row r="2072" spans="2:13" ht="36" outlineLevel="1">
      <c r="B2072" s="73"/>
      <c r="C2072" s="95" t="s">
        <v>439</v>
      </c>
      <c r="D2072" s="89"/>
      <c r="E2072" s="95" t="s">
        <v>440</v>
      </c>
      <c r="F2072" s="89"/>
      <c r="G2072" s="95" t="s">
        <v>441</v>
      </c>
      <c r="H2072" s="73"/>
      <c r="I2072" s="95" t="s">
        <v>442</v>
      </c>
      <c r="J2072" s="89"/>
      <c r="K2072" s="73"/>
      <c r="L2072" s="73"/>
      <c r="M2072" s="73"/>
    </row>
    <row r="2073" spans="2:13" ht="36.75" customHeight="1" outlineLevel="1">
      <c r="B2073" s="73"/>
      <c r="C2073" s="94"/>
      <c r="D2073" s="89"/>
      <c r="E2073" s="94"/>
      <c r="F2073" s="89"/>
      <c r="G2073" s="94"/>
      <c r="H2073" s="73"/>
      <c r="I2073" s="150"/>
      <c r="J2073" s="89"/>
      <c r="K2073" s="73"/>
      <c r="L2073" s="73"/>
      <c r="M2073" s="73"/>
    </row>
    <row r="2074" spans="2:13" ht="21" customHeight="1" outlineLevel="1">
      <c r="B2074" s="73"/>
      <c r="C2074" s="89"/>
      <c r="D2074" s="89"/>
      <c r="E2074" s="89"/>
      <c r="F2074" s="89"/>
      <c r="G2074" s="73"/>
      <c r="H2074" s="73"/>
      <c r="I2074" s="73"/>
      <c r="J2074" s="89"/>
      <c r="K2074" s="73"/>
      <c r="L2074" s="73"/>
      <c r="M2074" s="73"/>
    </row>
    <row r="2075" spans="2:13" ht="21.75" customHeight="1" outlineLevel="1">
      <c r="B2075" s="73"/>
      <c r="C2075" s="86" t="s">
        <v>445</v>
      </c>
      <c r="D2075" s="73"/>
      <c r="E2075" s="98"/>
      <c r="F2075" s="99"/>
      <c r="G2075" s="99"/>
      <c r="H2075" s="99"/>
      <c r="I2075" s="99"/>
      <c r="J2075" s="99"/>
      <c r="K2075" s="99"/>
      <c r="L2075" s="73"/>
      <c r="M2075" s="73"/>
    </row>
    <row r="2076" spans="2:13" ht="21" customHeight="1" outlineLevel="1">
      <c r="B2076" s="73"/>
      <c r="C2076" s="73"/>
      <c r="D2076" s="73"/>
      <c r="E2076" s="100"/>
      <c r="F2076" s="101"/>
      <c r="G2076" s="100"/>
      <c r="H2076" s="101"/>
      <c r="I2076" s="100"/>
      <c r="J2076" s="102"/>
      <c r="K2076" s="100"/>
      <c r="L2076" s="73"/>
      <c r="M2076" s="73"/>
    </row>
    <row r="2077" spans="2:13" ht="21" customHeight="1" outlineLevel="1">
      <c r="B2077" s="73"/>
      <c r="C2077" s="73"/>
      <c r="D2077" s="73"/>
      <c r="E2077" s="100">
        <v>2024</v>
      </c>
      <c r="F2077" s="101"/>
      <c r="G2077" s="100">
        <v>2025</v>
      </c>
      <c r="H2077" s="101"/>
      <c r="I2077" s="100">
        <v>2026</v>
      </c>
      <c r="J2077" s="102"/>
      <c r="K2077" s="100" t="s">
        <v>446</v>
      </c>
      <c r="L2077" s="73"/>
      <c r="M2077" s="73"/>
    </row>
    <row r="2078" spans="2:13" outlineLevel="1">
      <c r="B2078" s="73"/>
      <c r="C2078" s="95" t="s">
        <v>447</v>
      </c>
      <c r="D2078" s="103"/>
      <c r="E2078" s="104">
        <f>E2079+E2080</f>
        <v>0</v>
      </c>
      <c r="F2078" s="103"/>
      <c r="G2078" s="104">
        <f>G2079+G2080</f>
        <v>0</v>
      </c>
      <c r="H2078" s="73"/>
      <c r="I2078" s="104">
        <f>I2079+I2080</f>
        <v>0</v>
      </c>
      <c r="J2078" s="103"/>
      <c r="K2078" s="104">
        <f>K2079+K2080</f>
        <v>0</v>
      </c>
      <c r="L2078" s="103"/>
      <c r="M2078" s="73"/>
    </row>
    <row r="2079" spans="2:13" ht="21" customHeight="1" outlineLevel="1">
      <c r="B2079" s="73"/>
      <c r="C2079" s="90" t="s">
        <v>448</v>
      </c>
      <c r="D2079" s="103"/>
      <c r="E2079" s="105">
        <v>0</v>
      </c>
      <c r="F2079" s="106"/>
      <c r="G2079" s="105">
        <v>0</v>
      </c>
      <c r="H2079" s="73"/>
      <c r="I2079" s="105">
        <v>0</v>
      </c>
      <c r="J2079" s="103"/>
      <c r="K2079" s="107">
        <f>E2079+G2079+I2079</f>
        <v>0</v>
      </c>
      <c r="L2079" s="103"/>
      <c r="M2079" s="73"/>
    </row>
    <row r="2080" spans="2:13" ht="21.75" customHeight="1" outlineLevel="1">
      <c r="B2080" s="73"/>
      <c r="C2080" s="90" t="s">
        <v>449</v>
      </c>
      <c r="D2080" s="103"/>
      <c r="E2080" s="105">
        <v>0</v>
      </c>
      <c r="F2080" s="106"/>
      <c r="G2080" s="105">
        <v>0</v>
      </c>
      <c r="H2080" s="73"/>
      <c r="I2080" s="105">
        <v>0</v>
      </c>
      <c r="J2080" s="103"/>
      <c r="K2080" s="107">
        <f>E2080+G2080+I2080</f>
        <v>0</v>
      </c>
      <c r="L2080" s="103"/>
      <c r="M2080" s="73"/>
    </row>
    <row r="2081" spans="2:13" outlineLevel="1">
      <c r="B2081" s="73"/>
      <c r="C2081" s="95" t="s">
        <v>450</v>
      </c>
      <c r="D2081" s="103"/>
      <c r="E2081" s="104">
        <f>E2082+E2083</f>
        <v>0</v>
      </c>
      <c r="F2081" s="103"/>
      <c r="G2081" s="104">
        <f>G2082+G2083</f>
        <v>0</v>
      </c>
      <c r="H2081" s="73"/>
      <c r="I2081" s="104">
        <f>I2082+I2083</f>
        <v>0</v>
      </c>
      <c r="J2081" s="103"/>
      <c r="K2081" s="104">
        <f>K2082+K2083</f>
        <v>0</v>
      </c>
      <c r="L2081" s="103"/>
      <c r="M2081" s="73"/>
    </row>
    <row r="2082" spans="2:13" ht="21" customHeight="1" outlineLevel="1">
      <c r="B2082" s="73"/>
      <c r="C2082" s="90" t="s">
        <v>451</v>
      </c>
      <c r="D2082" s="103"/>
      <c r="E2082" s="105">
        <v>0</v>
      </c>
      <c r="F2082" s="106"/>
      <c r="G2082" s="105">
        <v>0</v>
      </c>
      <c r="H2082" s="73"/>
      <c r="I2082" s="105">
        <v>0</v>
      </c>
      <c r="J2082" s="103"/>
      <c r="K2082" s="107">
        <f>E2082+G2082+I2082</f>
        <v>0</v>
      </c>
      <c r="L2082" s="103"/>
      <c r="M2082" s="73"/>
    </row>
    <row r="2083" spans="2:13" ht="21" customHeight="1" outlineLevel="1">
      <c r="B2083" s="73"/>
      <c r="C2083" s="90" t="s">
        <v>452</v>
      </c>
      <c r="D2083" s="103"/>
      <c r="E2083" s="105">
        <v>0</v>
      </c>
      <c r="F2083" s="106"/>
      <c r="G2083" s="105">
        <v>0</v>
      </c>
      <c r="H2083" s="73"/>
      <c r="I2083" s="105">
        <v>0</v>
      </c>
      <c r="J2083" s="103"/>
      <c r="K2083" s="107">
        <f>E2083+G2083+I2083</f>
        <v>0</v>
      </c>
      <c r="L2083" s="103"/>
      <c r="M2083" s="73"/>
    </row>
    <row r="2084" spans="2:13" ht="21" customHeight="1" outlineLevel="1">
      <c r="B2084" s="73"/>
      <c r="C2084" s="95" t="s">
        <v>453</v>
      </c>
      <c r="D2084" s="103"/>
      <c r="E2084" s="104">
        <f>E2085+E2086</f>
        <v>0</v>
      </c>
      <c r="F2084" s="103"/>
      <c r="G2084" s="104">
        <f>G2085+G2086</f>
        <v>0</v>
      </c>
      <c r="H2084" s="73"/>
      <c r="I2084" s="104">
        <f>I2085+I2086</f>
        <v>0</v>
      </c>
      <c r="J2084" s="103"/>
      <c r="K2084" s="104">
        <f>K2085+K2086</f>
        <v>0</v>
      </c>
      <c r="L2084" s="103"/>
      <c r="M2084" s="73"/>
    </row>
    <row r="2085" spans="2:13" ht="21" customHeight="1" outlineLevel="1">
      <c r="B2085" s="73"/>
      <c r="C2085" s="90" t="s">
        <v>454</v>
      </c>
      <c r="D2085" s="103"/>
      <c r="E2085" s="105">
        <v>0</v>
      </c>
      <c r="F2085" s="106"/>
      <c r="G2085" s="105">
        <v>0</v>
      </c>
      <c r="H2085" s="73"/>
      <c r="I2085" s="105">
        <v>0</v>
      </c>
      <c r="J2085" s="103"/>
      <c r="K2085" s="107">
        <f>E2085+G2085+I2085</f>
        <v>0</v>
      </c>
      <c r="L2085" s="103"/>
      <c r="M2085" s="73"/>
    </row>
    <row r="2086" spans="2:13" ht="21" customHeight="1" outlineLevel="1">
      <c r="B2086" s="73"/>
      <c r="C2086" s="90" t="s">
        <v>455</v>
      </c>
      <c r="D2086" s="103"/>
      <c r="E2086" s="105">
        <v>0</v>
      </c>
      <c r="F2086" s="106"/>
      <c r="G2086" s="105">
        <v>0</v>
      </c>
      <c r="H2086" s="73"/>
      <c r="I2086" s="105">
        <v>0</v>
      </c>
      <c r="J2086" s="103"/>
      <c r="K2086" s="107">
        <f>E2086+G2086+I2086</f>
        <v>0</v>
      </c>
      <c r="L2086" s="103"/>
      <c r="M2086" s="73"/>
    </row>
    <row r="2087" spans="2:13" ht="21" customHeight="1" outlineLevel="1">
      <c r="B2087" s="73"/>
      <c r="C2087" s="95" t="s">
        <v>456</v>
      </c>
      <c r="D2087" s="103"/>
      <c r="E2087" s="104">
        <f>E2088+E2089</f>
        <v>0</v>
      </c>
      <c r="F2087" s="103"/>
      <c r="G2087" s="104">
        <f>G2088+G2089</f>
        <v>0</v>
      </c>
      <c r="H2087" s="73"/>
      <c r="I2087" s="104">
        <f>I2088+I2089</f>
        <v>0</v>
      </c>
      <c r="J2087" s="103"/>
      <c r="K2087" s="104">
        <f>K2088+K2089</f>
        <v>0</v>
      </c>
      <c r="L2087" s="103"/>
      <c r="M2087" s="73"/>
    </row>
    <row r="2088" spans="2:13" ht="21" customHeight="1" outlineLevel="1">
      <c r="B2088" s="73"/>
      <c r="C2088" s="90" t="s">
        <v>457</v>
      </c>
      <c r="D2088" s="103"/>
      <c r="E2088" s="105">
        <v>0</v>
      </c>
      <c r="F2088" s="106"/>
      <c r="G2088" s="105">
        <v>0</v>
      </c>
      <c r="H2088" s="73"/>
      <c r="I2088" s="105">
        <v>0</v>
      </c>
      <c r="J2088" s="103"/>
      <c r="K2088" s="107">
        <f>E2088+G2088+I2088</f>
        <v>0</v>
      </c>
      <c r="L2088" s="103"/>
      <c r="M2088" s="73"/>
    </row>
    <row r="2089" spans="2:13" ht="21" customHeight="1" outlineLevel="1">
      <c r="B2089" s="73"/>
      <c r="C2089" s="90" t="s">
        <v>458</v>
      </c>
      <c r="D2089" s="103"/>
      <c r="E2089" s="105">
        <v>0</v>
      </c>
      <c r="F2089" s="106"/>
      <c r="G2089" s="105">
        <v>0</v>
      </c>
      <c r="H2089" s="73"/>
      <c r="I2089" s="105">
        <v>0</v>
      </c>
      <c r="J2089" s="103"/>
      <c r="K2089" s="107">
        <f>E2089+G2089+I2089</f>
        <v>0</v>
      </c>
      <c r="L2089" s="103"/>
      <c r="M2089" s="73"/>
    </row>
    <row r="2090" spans="2:13" ht="21" customHeight="1" outlineLevel="1">
      <c r="B2090" s="73"/>
      <c r="C2090" s="90" t="s">
        <v>459</v>
      </c>
      <c r="D2090" s="103"/>
      <c r="E2090" s="108">
        <f>E2078+E2081+E2084+E2087</f>
        <v>0</v>
      </c>
      <c r="F2090" s="103"/>
      <c r="G2090" s="108">
        <f>G2078+G2081+G2084+G2087</f>
        <v>0</v>
      </c>
      <c r="H2090" s="73"/>
      <c r="I2090" s="108">
        <f>I2078+I2081+I2084+I2087</f>
        <v>0</v>
      </c>
      <c r="J2090" s="103"/>
      <c r="K2090" s="108">
        <f>E2090+G2090+I2090</f>
        <v>0</v>
      </c>
      <c r="L2090" s="103"/>
      <c r="M2090" s="73"/>
    </row>
    <row r="2091" spans="2:13" ht="21" customHeight="1" outlineLevel="1">
      <c r="B2091" s="73"/>
      <c r="C2091" s="109"/>
      <c r="D2091" s="103"/>
      <c r="E2091" s="109"/>
      <c r="F2091" s="109"/>
      <c r="G2091" s="109"/>
      <c r="H2091" s="109"/>
      <c r="I2091" s="109"/>
      <c r="J2091" s="109"/>
      <c r="K2091" s="109"/>
      <c r="L2091" s="103"/>
      <c r="M2091" s="73"/>
    </row>
    <row r="2092" spans="2:13" ht="21" customHeight="1" outlineLevel="1">
      <c r="B2092" s="73"/>
      <c r="C2092" s="103"/>
      <c r="D2092" s="89"/>
      <c r="E2092" s="103"/>
      <c r="F2092" s="89"/>
      <c r="G2092" s="73"/>
      <c r="H2092" s="73"/>
      <c r="I2092" s="73"/>
      <c r="J2092" s="89"/>
      <c r="K2092" s="73"/>
      <c r="L2092" s="89"/>
      <c r="M2092" s="73"/>
    </row>
    <row r="2093" spans="2:13" ht="21" customHeight="1" outlineLevel="1">
      <c r="B2093" s="73"/>
      <c r="C2093" s="86" t="s">
        <v>460</v>
      </c>
      <c r="D2093" s="73"/>
      <c r="E2093" s="99"/>
      <c r="F2093" s="99"/>
      <c r="G2093" s="99"/>
      <c r="H2093" s="99"/>
      <c r="I2093" s="99"/>
      <c r="J2093" s="99"/>
      <c r="K2093" s="99"/>
      <c r="L2093" s="89"/>
      <c r="M2093" s="73"/>
    </row>
    <row r="2094" spans="2:13" ht="21" customHeight="1" outlineLevel="1">
      <c r="B2094" s="73"/>
      <c r="C2094" s="73"/>
      <c r="D2094" s="73"/>
      <c r="E2094" s="100"/>
      <c r="F2094" s="101"/>
      <c r="G2094" s="100"/>
      <c r="H2094" s="101"/>
      <c r="I2094" s="100"/>
      <c r="J2094" s="102"/>
      <c r="K2094" s="100"/>
      <c r="L2094" s="89"/>
      <c r="M2094" s="73"/>
    </row>
    <row r="2095" spans="2:13" ht="21" customHeight="1" outlineLevel="1">
      <c r="B2095" s="73"/>
      <c r="C2095" s="73"/>
      <c r="D2095" s="73"/>
      <c r="E2095" s="100">
        <v>2024</v>
      </c>
      <c r="F2095" s="101"/>
      <c r="G2095" s="100">
        <v>2025</v>
      </c>
      <c r="H2095" s="101"/>
      <c r="I2095" s="100">
        <v>2026</v>
      </c>
      <c r="J2095" s="102"/>
      <c r="K2095" s="100" t="s">
        <v>407</v>
      </c>
      <c r="L2095" s="89"/>
      <c r="M2095" s="73"/>
    </row>
    <row r="2096" spans="2:13" ht="21" customHeight="1" outlineLevel="1">
      <c r="B2096" s="73"/>
      <c r="C2096" s="95" t="s">
        <v>461</v>
      </c>
      <c r="D2096" s="103"/>
      <c r="E2096" s="110">
        <v>0</v>
      </c>
      <c r="F2096" s="111"/>
      <c r="G2096" s="110">
        <v>0</v>
      </c>
      <c r="H2096" s="112"/>
      <c r="I2096" s="110">
        <v>0</v>
      </c>
      <c r="J2096" s="111"/>
      <c r="K2096" s="113">
        <f t="shared" ref="K2096:K2114" si="32">E2096+G2096+I2096</f>
        <v>0</v>
      </c>
      <c r="L2096" s="89"/>
      <c r="M2096" s="73"/>
    </row>
    <row r="2097" spans="2:13" ht="21" customHeight="1" outlineLevel="1">
      <c r="B2097" s="73"/>
      <c r="C2097" s="90" t="s">
        <v>462</v>
      </c>
      <c r="D2097" s="103"/>
      <c r="E2097" s="110">
        <v>0</v>
      </c>
      <c r="F2097" s="114"/>
      <c r="G2097" s="110">
        <v>0</v>
      </c>
      <c r="H2097" s="112"/>
      <c r="I2097" s="110">
        <v>0</v>
      </c>
      <c r="J2097" s="111"/>
      <c r="K2097" s="113">
        <f t="shared" si="32"/>
        <v>0</v>
      </c>
      <c r="L2097" s="89"/>
      <c r="M2097" s="73"/>
    </row>
    <row r="2098" spans="2:13" ht="21" customHeight="1" outlineLevel="1">
      <c r="B2098" s="73"/>
      <c r="C2098" s="90" t="s">
        <v>463</v>
      </c>
      <c r="D2098" s="103"/>
      <c r="E2098" s="110">
        <v>0</v>
      </c>
      <c r="F2098" s="111"/>
      <c r="G2098" s="110">
        <v>0</v>
      </c>
      <c r="H2098" s="112"/>
      <c r="I2098" s="110">
        <v>0</v>
      </c>
      <c r="J2098" s="111"/>
      <c r="K2098" s="113">
        <f t="shared" si="32"/>
        <v>0</v>
      </c>
      <c r="L2098" s="89"/>
      <c r="M2098" s="73"/>
    </row>
    <row r="2099" spans="2:13" ht="21.75" customHeight="1" outlineLevel="1">
      <c r="B2099" s="73"/>
      <c r="C2099" s="90" t="s">
        <v>464</v>
      </c>
      <c r="D2099" s="103"/>
      <c r="E2099" s="110">
        <v>0</v>
      </c>
      <c r="F2099" s="114"/>
      <c r="G2099" s="110">
        <v>0</v>
      </c>
      <c r="H2099" s="112"/>
      <c r="I2099" s="110">
        <v>0</v>
      </c>
      <c r="J2099" s="111"/>
      <c r="K2099" s="113">
        <f t="shared" si="32"/>
        <v>0</v>
      </c>
      <c r="L2099" s="73"/>
      <c r="M2099" s="73"/>
    </row>
    <row r="2100" spans="2:13" ht="21.75" customHeight="1" outlineLevel="1">
      <c r="B2100" s="73"/>
      <c r="C2100" s="90" t="s">
        <v>465</v>
      </c>
      <c r="D2100" s="103"/>
      <c r="E2100" s="110">
        <v>0</v>
      </c>
      <c r="F2100" s="114"/>
      <c r="G2100" s="110">
        <v>0</v>
      </c>
      <c r="H2100" s="112"/>
      <c r="I2100" s="110">
        <v>0</v>
      </c>
      <c r="J2100" s="111"/>
      <c r="K2100" s="113">
        <f t="shared" si="32"/>
        <v>0</v>
      </c>
      <c r="L2100" s="73"/>
      <c r="M2100" s="73"/>
    </row>
    <row r="2101" spans="2:13" ht="21" customHeight="1" outlineLevel="1">
      <c r="B2101" s="73"/>
      <c r="C2101" s="90" t="s">
        <v>466</v>
      </c>
      <c r="D2101" s="103"/>
      <c r="E2101" s="110">
        <v>0</v>
      </c>
      <c r="F2101" s="111"/>
      <c r="G2101" s="110">
        <v>0</v>
      </c>
      <c r="H2101" s="112"/>
      <c r="I2101" s="110">
        <v>0</v>
      </c>
      <c r="J2101" s="111"/>
      <c r="K2101" s="113">
        <f t="shared" si="32"/>
        <v>0</v>
      </c>
      <c r="L2101" s="73"/>
      <c r="M2101" s="73"/>
    </row>
    <row r="2102" spans="2:13" ht="21.75" customHeight="1" outlineLevel="1">
      <c r="B2102" s="73"/>
      <c r="C2102" s="90" t="s">
        <v>467</v>
      </c>
      <c r="D2102" s="103"/>
      <c r="E2102" s="110">
        <v>0</v>
      </c>
      <c r="F2102" s="114"/>
      <c r="G2102" s="110">
        <v>0</v>
      </c>
      <c r="H2102" s="112"/>
      <c r="I2102" s="110">
        <v>0</v>
      </c>
      <c r="J2102" s="111"/>
      <c r="K2102" s="113">
        <f t="shared" si="32"/>
        <v>0</v>
      </c>
      <c r="L2102" s="73"/>
      <c r="M2102" s="73"/>
    </row>
    <row r="2103" spans="2:13" ht="21.75" customHeight="1" outlineLevel="1">
      <c r="B2103" s="73"/>
      <c r="C2103" s="90" t="s">
        <v>468</v>
      </c>
      <c r="D2103" s="103"/>
      <c r="E2103" s="110">
        <v>0</v>
      </c>
      <c r="F2103" s="114"/>
      <c r="G2103" s="110">
        <v>0</v>
      </c>
      <c r="H2103" s="112"/>
      <c r="I2103" s="110">
        <v>0</v>
      </c>
      <c r="J2103" s="111"/>
      <c r="K2103" s="113">
        <f t="shared" si="32"/>
        <v>0</v>
      </c>
      <c r="L2103" s="73"/>
      <c r="M2103" s="73"/>
    </row>
    <row r="2104" spans="2:13" ht="21.75" customHeight="1" outlineLevel="1">
      <c r="B2104" s="73"/>
      <c r="C2104" s="90" t="s">
        <v>469</v>
      </c>
      <c r="D2104" s="103"/>
      <c r="E2104" s="110">
        <v>0</v>
      </c>
      <c r="F2104" s="114"/>
      <c r="G2104" s="110">
        <v>0</v>
      </c>
      <c r="H2104" s="112"/>
      <c r="I2104" s="110">
        <v>0</v>
      </c>
      <c r="J2104" s="111"/>
      <c r="K2104" s="113">
        <f t="shared" si="32"/>
        <v>0</v>
      </c>
      <c r="L2104" s="73"/>
      <c r="M2104" s="73"/>
    </row>
    <row r="2105" spans="2:13" ht="21" customHeight="1" outlineLevel="1">
      <c r="B2105" s="73"/>
      <c r="C2105" s="115" t="s">
        <v>470</v>
      </c>
      <c r="D2105" s="103"/>
      <c r="E2105" s="110">
        <v>0</v>
      </c>
      <c r="F2105" s="114"/>
      <c r="G2105" s="110">
        <v>0</v>
      </c>
      <c r="H2105" s="112"/>
      <c r="I2105" s="110">
        <v>0</v>
      </c>
      <c r="J2105" s="111"/>
      <c r="K2105" s="113">
        <f t="shared" si="32"/>
        <v>0</v>
      </c>
      <c r="L2105" s="116"/>
      <c r="M2105" s="73"/>
    </row>
    <row r="2106" spans="2:13" ht="21" customHeight="1" outlineLevel="1">
      <c r="B2106" s="73"/>
      <c r="C2106" s="115" t="s">
        <v>471</v>
      </c>
      <c r="D2106" s="103"/>
      <c r="E2106" s="110">
        <v>0</v>
      </c>
      <c r="F2106" s="114"/>
      <c r="G2106" s="110">
        <v>0</v>
      </c>
      <c r="H2106" s="112"/>
      <c r="I2106" s="110">
        <v>0</v>
      </c>
      <c r="J2106" s="111"/>
      <c r="K2106" s="113">
        <f t="shared" si="32"/>
        <v>0</v>
      </c>
      <c r="L2106" s="116"/>
      <c r="M2106" s="73"/>
    </row>
    <row r="2107" spans="2:13" ht="21" customHeight="1" outlineLevel="1">
      <c r="B2107" s="73"/>
      <c r="C2107" s="115" t="s">
        <v>472</v>
      </c>
      <c r="D2107" s="103"/>
      <c r="E2107" s="110">
        <v>0</v>
      </c>
      <c r="F2107" s="114"/>
      <c r="G2107" s="110">
        <v>0</v>
      </c>
      <c r="H2107" s="112"/>
      <c r="I2107" s="110">
        <v>0</v>
      </c>
      <c r="J2107" s="111"/>
      <c r="K2107" s="113">
        <f t="shared" si="32"/>
        <v>0</v>
      </c>
      <c r="L2107" s="116"/>
      <c r="M2107" s="73"/>
    </row>
    <row r="2108" spans="2:13" ht="21" customHeight="1" outlineLevel="1">
      <c r="B2108" s="73"/>
      <c r="C2108" s="115" t="s">
        <v>473</v>
      </c>
      <c r="D2108" s="103"/>
      <c r="E2108" s="110">
        <v>0</v>
      </c>
      <c r="F2108" s="114"/>
      <c r="G2108" s="110">
        <v>0</v>
      </c>
      <c r="H2108" s="112"/>
      <c r="I2108" s="110">
        <v>0</v>
      </c>
      <c r="J2108" s="111"/>
      <c r="K2108" s="113">
        <f t="shared" si="32"/>
        <v>0</v>
      </c>
      <c r="L2108" s="116"/>
      <c r="M2108" s="73"/>
    </row>
    <row r="2109" spans="2:13" ht="21" customHeight="1" outlineLevel="1">
      <c r="B2109" s="73"/>
      <c r="C2109" s="115" t="s">
        <v>474</v>
      </c>
      <c r="D2109" s="103"/>
      <c r="E2109" s="110">
        <v>0</v>
      </c>
      <c r="F2109" s="114"/>
      <c r="G2109" s="110">
        <v>0</v>
      </c>
      <c r="H2109" s="112"/>
      <c r="I2109" s="110">
        <v>0</v>
      </c>
      <c r="J2109" s="111"/>
      <c r="K2109" s="113">
        <f t="shared" si="32"/>
        <v>0</v>
      </c>
      <c r="L2109" s="116"/>
      <c r="M2109" s="73"/>
    </row>
    <row r="2110" spans="2:13" ht="21" customHeight="1" outlineLevel="1">
      <c r="B2110" s="73"/>
      <c r="C2110" s="115" t="s">
        <v>475</v>
      </c>
      <c r="D2110" s="103"/>
      <c r="E2110" s="110">
        <v>0</v>
      </c>
      <c r="F2110" s="114"/>
      <c r="G2110" s="110">
        <v>0</v>
      </c>
      <c r="H2110" s="112"/>
      <c r="I2110" s="110">
        <v>0</v>
      </c>
      <c r="J2110" s="111"/>
      <c r="K2110" s="113">
        <f t="shared" si="32"/>
        <v>0</v>
      </c>
      <c r="L2110" s="116"/>
      <c r="M2110" s="73"/>
    </row>
    <row r="2111" spans="2:13" ht="21" customHeight="1" outlineLevel="1">
      <c r="B2111" s="73"/>
      <c r="C2111" s="115" t="s">
        <v>476</v>
      </c>
      <c r="D2111" s="103"/>
      <c r="E2111" s="110">
        <v>0</v>
      </c>
      <c r="F2111" s="114"/>
      <c r="G2111" s="110">
        <v>0</v>
      </c>
      <c r="H2111" s="112"/>
      <c r="I2111" s="110">
        <v>0</v>
      </c>
      <c r="J2111" s="111"/>
      <c r="K2111" s="113">
        <f t="shared" si="32"/>
        <v>0</v>
      </c>
      <c r="L2111" s="116"/>
      <c r="M2111" s="73"/>
    </row>
    <row r="2112" spans="2:13" ht="21" customHeight="1" outlineLevel="1">
      <c r="B2112" s="73"/>
      <c r="C2112" s="115" t="s">
        <v>477</v>
      </c>
      <c r="D2112" s="103"/>
      <c r="E2112" s="110">
        <v>0</v>
      </c>
      <c r="F2112" s="114"/>
      <c r="G2112" s="110">
        <v>0</v>
      </c>
      <c r="H2112" s="112"/>
      <c r="I2112" s="110">
        <v>0</v>
      </c>
      <c r="J2112" s="111"/>
      <c r="K2112" s="113">
        <f t="shared" si="32"/>
        <v>0</v>
      </c>
      <c r="L2112" s="116"/>
      <c r="M2112" s="73"/>
    </row>
    <row r="2113" spans="2:13" ht="21" customHeight="1" outlineLevel="1">
      <c r="B2113" s="73"/>
      <c r="C2113" s="115" t="s">
        <v>478</v>
      </c>
      <c r="D2113" s="103"/>
      <c r="E2113" s="110">
        <v>0</v>
      </c>
      <c r="F2113" s="114"/>
      <c r="G2113" s="110">
        <v>0</v>
      </c>
      <c r="H2113" s="112"/>
      <c r="I2113" s="110">
        <v>0</v>
      </c>
      <c r="J2113" s="111"/>
      <c r="K2113" s="113">
        <f t="shared" si="32"/>
        <v>0</v>
      </c>
      <c r="L2113" s="116"/>
      <c r="M2113" s="73"/>
    </row>
    <row r="2114" spans="2:13" ht="21" customHeight="1" outlineLevel="1">
      <c r="B2114" s="73"/>
      <c r="C2114" s="115" t="s">
        <v>479</v>
      </c>
      <c r="D2114" s="103"/>
      <c r="E2114" s="110">
        <v>0</v>
      </c>
      <c r="F2114" s="114"/>
      <c r="G2114" s="110">
        <v>0</v>
      </c>
      <c r="H2114" s="112"/>
      <c r="I2114" s="110">
        <v>0</v>
      </c>
      <c r="J2114" s="111"/>
      <c r="K2114" s="113">
        <f t="shared" si="32"/>
        <v>0</v>
      </c>
      <c r="L2114" s="116"/>
      <c r="M2114" s="73"/>
    </row>
    <row r="2115" spans="2:13" ht="21.75" customHeight="1" outlineLevel="1">
      <c r="B2115" s="73"/>
      <c r="C2115" s="90" t="s">
        <v>480</v>
      </c>
      <c r="D2115" s="103"/>
      <c r="E2115" s="117">
        <f>SUM(E2096:E2114)</f>
        <v>0</v>
      </c>
      <c r="F2115" s="111"/>
      <c r="G2115" s="117">
        <f>SUM(G2096:G2114)</f>
        <v>0</v>
      </c>
      <c r="H2115" s="112"/>
      <c r="I2115" s="117">
        <f>SUM(I2096:I2114)</f>
        <v>0</v>
      </c>
      <c r="J2115" s="111"/>
      <c r="K2115" s="117">
        <f>SUM(K2096:K2114)</f>
        <v>0</v>
      </c>
      <c r="L2115" s="89"/>
      <c r="M2115" s="73"/>
    </row>
    <row r="2116" spans="2:13" ht="21" customHeight="1" outlineLevel="1">
      <c r="B2116" s="73"/>
      <c r="C2116" s="109"/>
      <c r="D2116" s="103"/>
      <c r="E2116" s="73"/>
      <c r="F2116" s="73"/>
      <c r="G2116" s="73"/>
      <c r="H2116" s="73"/>
      <c r="I2116" s="73"/>
      <c r="J2116" s="73"/>
      <c r="K2116" s="73"/>
      <c r="L2116" s="89"/>
      <c r="M2116" s="73"/>
    </row>
    <row r="2117" spans="2:13" ht="21" customHeight="1" outlineLevel="1">
      <c r="B2117" s="73"/>
      <c r="C2117" s="73"/>
      <c r="D2117" s="73"/>
      <c r="E2117" s="100">
        <v>2024</v>
      </c>
      <c r="F2117" s="101"/>
      <c r="G2117" s="100">
        <v>2025</v>
      </c>
      <c r="H2117" s="101"/>
      <c r="I2117" s="100">
        <v>2026</v>
      </c>
      <c r="J2117" s="102"/>
      <c r="K2117" s="100" t="s">
        <v>407</v>
      </c>
      <c r="L2117" s="89"/>
      <c r="M2117" s="73"/>
    </row>
    <row r="2118" spans="2:13" ht="21" customHeight="1" outlineLevel="1">
      <c r="B2118" s="73"/>
      <c r="C2118" s="95" t="s">
        <v>481</v>
      </c>
      <c r="D2118" s="103"/>
      <c r="E2118" s="110">
        <v>0</v>
      </c>
      <c r="F2118" s="111"/>
      <c r="G2118" s="110">
        <v>0</v>
      </c>
      <c r="H2118" s="112"/>
      <c r="I2118" s="110">
        <v>0</v>
      </c>
      <c r="J2118" s="111"/>
      <c r="K2118" s="113">
        <f t="shared" ref="K2118:K2126" si="33">E2118+G2118+I2118</f>
        <v>0</v>
      </c>
      <c r="L2118" s="89"/>
      <c r="M2118" s="73"/>
    </row>
    <row r="2119" spans="2:13" ht="21" customHeight="1" outlineLevel="1">
      <c r="B2119" s="73"/>
      <c r="C2119" s="90" t="s">
        <v>482</v>
      </c>
      <c r="D2119" s="103"/>
      <c r="E2119" s="110">
        <v>0</v>
      </c>
      <c r="F2119" s="114"/>
      <c r="G2119" s="110">
        <v>0</v>
      </c>
      <c r="H2119" s="112"/>
      <c r="I2119" s="110">
        <v>0</v>
      </c>
      <c r="J2119" s="111"/>
      <c r="K2119" s="113">
        <f t="shared" si="33"/>
        <v>0</v>
      </c>
      <c r="L2119" s="89"/>
      <c r="M2119" s="73"/>
    </row>
    <row r="2120" spans="2:13" ht="21" customHeight="1" outlineLevel="1">
      <c r="B2120" s="73"/>
      <c r="C2120" s="90" t="s">
        <v>483</v>
      </c>
      <c r="D2120" s="103"/>
      <c r="E2120" s="110">
        <v>0</v>
      </c>
      <c r="F2120" s="114"/>
      <c r="G2120" s="110">
        <v>0</v>
      </c>
      <c r="H2120" s="112"/>
      <c r="I2120" s="110">
        <v>0</v>
      </c>
      <c r="J2120" s="111"/>
      <c r="K2120" s="113">
        <f t="shared" si="33"/>
        <v>0</v>
      </c>
      <c r="L2120" s="73"/>
      <c r="M2120" s="73"/>
    </row>
    <row r="2121" spans="2:13" ht="21" customHeight="1" outlineLevel="1">
      <c r="B2121" s="73"/>
      <c r="C2121" s="90" t="s">
        <v>484</v>
      </c>
      <c r="D2121" s="103"/>
      <c r="E2121" s="110">
        <v>0</v>
      </c>
      <c r="F2121" s="111"/>
      <c r="G2121" s="110">
        <v>0</v>
      </c>
      <c r="H2121" s="112"/>
      <c r="I2121" s="110">
        <v>0</v>
      </c>
      <c r="J2121" s="111"/>
      <c r="K2121" s="113">
        <f t="shared" si="33"/>
        <v>0</v>
      </c>
      <c r="L2121" s="89"/>
      <c r="M2121" s="73"/>
    </row>
    <row r="2122" spans="2:13" ht="21" customHeight="1" outlineLevel="1">
      <c r="B2122" s="73"/>
      <c r="C2122" s="90" t="s">
        <v>485</v>
      </c>
      <c r="D2122" s="103"/>
      <c r="E2122" s="110">
        <v>0</v>
      </c>
      <c r="F2122" s="114"/>
      <c r="G2122" s="110">
        <v>0</v>
      </c>
      <c r="H2122" s="112"/>
      <c r="I2122" s="110">
        <v>0</v>
      </c>
      <c r="J2122" s="111"/>
      <c r="K2122" s="113">
        <f t="shared" si="33"/>
        <v>0</v>
      </c>
      <c r="L2122" s="116"/>
      <c r="M2122" s="73"/>
    </row>
    <row r="2123" spans="2:13" ht="21" customHeight="1" outlineLevel="1">
      <c r="B2123" s="73"/>
      <c r="C2123" s="90" t="s">
        <v>486</v>
      </c>
      <c r="D2123" s="103"/>
      <c r="E2123" s="110">
        <v>0</v>
      </c>
      <c r="F2123" s="114"/>
      <c r="G2123" s="110">
        <v>0</v>
      </c>
      <c r="H2123" s="112"/>
      <c r="I2123" s="110">
        <v>0</v>
      </c>
      <c r="J2123" s="111"/>
      <c r="K2123" s="113">
        <f t="shared" si="33"/>
        <v>0</v>
      </c>
      <c r="L2123" s="116"/>
      <c r="M2123" s="73"/>
    </row>
    <row r="2124" spans="2:13" ht="21" customHeight="1" outlineLevel="1">
      <c r="B2124" s="73"/>
      <c r="C2124" s="90" t="s">
        <v>487</v>
      </c>
      <c r="D2124" s="103"/>
      <c r="E2124" s="110">
        <v>0</v>
      </c>
      <c r="F2124" s="114"/>
      <c r="G2124" s="110">
        <v>0</v>
      </c>
      <c r="H2124" s="112"/>
      <c r="I2124" s="110">
        <v>0</v>
      </c>
      <c r="J2124" s="111"/>
      <c r="K2124" s="113">
        <f t="shared" si="33"/>
        <v>0</v>
      </c>
      <c r="L2124" s="116"/>
      <c r="M2124" s="73"/>
    </row>
    <row r="2125" spans="2:13" ht="21" customHeight="1" outlineLevel="1">
      <c r="B2125" s="73"/>
      <c r="C2125" s="90" t="s">
        <v>488</v>
      </c>
      <c r="D2125" s="103"/>
      <c r="E2125" s="110">
        <v>0</v>
      </c>
      <c r="F2125" s="114"/>
      <c r="G2125" s="110">
        <v>0</v>
      </c>
      <c r="H2125" s="112"/>
      <c r="I2125" s="110">
        <v>0</v>
      </c>
      <c r="J2125" s="111"/>
      <c r="K2125" s="113">
        <f t="shared" si="33"/>
        <v>0</v>
      </c>
      <c r="L2125" s="116"/>
      <c r="M2125" s="73"/>
    </row>
    <row r="2126" spans="2:13" ht="21.75" customHeight="1" outlineLevel="1">
      <c r="B2126" s="73"/>
      <c r="C2126" s="90" t="s">
        <v>480</v>
      </c>
      <c r="D2126" s="103"/>
      <c r="E2126" s="117">
        <f>SUM(E2118:E2125)</f>
        <v>0</v>
      </c>
      <c r="F2126" s="111"/>
      <c r="G2126" s="117">
        <f>SUM(G2118:G2125)</f>
        <v>0</v>
      </c>
      <c r="H2126" s="112"/>
      <c r="I2126" s="117">
        <f>SUM(I2118:I2125)</f>
        <v>0</v>
      </c>
      <c r="J2126" s="111"/>
      <c r="K2126" s="117">
        <f t="shared" si="33"/>
        <v>0</v>
      </c>
      <c r="L2126" s="89"/>
      <c r="M2126" s="73"/>
    </row>
    <row r="2127" spans="2:13" ht="21" customHeight="1" outlineLevel="1">
      <c r="B2127" s="73"/>
      <c r="C2127" s="89"/>
      <c r="D2127" s="103"/>
      <c r="E2127" s="89"/>
      <c r="F2127" s="89"/>
      <c r="G2127" s="89"/>
      <c r="H2127" s="89"/>
      <c r="I2127" s="89"/>
      <c r="J2127" s="89"/>
      <c r="K2127" s="89"/>
      <c r="L2127" s="89"/>
      <c r="M2127" s="73"/>
    </row>
    <row r="2128" spans="2:13" ht="36" outlineLevel="1">
      <c r="B2128" s="73"/>
      <c r="C2128" s="93" t="s">
        <v>490</v>
      </c>
      <c r="D2128" s="89"/>
      <c r="E2128" s="93" t="str">
        <f>IF(K2099&gt;0,"Si","No")</f>
        <v>No</v>
      </c>
      <c r="F2128" s="89"/>
      <c r="G2128" s="89"/>
      <c r="H2128" s="89"/>
      <c r="I2128" s="89"/>
      <c r="J2128" s="89"/>
      <c r="K2128" s="89"/>
      <c r="L2128" s="89"/>
      <c r="M2128" s="73"/>
    </row>
    <row r="2129" spans="2:13" ht="36" outlineLevel="1">
      <c r="B2129" s="73"/>
      <c r="C2129" s="93" t="s">
        <v>491</v>
      </c>
      <c r="D2129" s="89"/>
      <c r="E2129" s="93" t="str">
        <f>IF(K2100&gt;0,"Si","No")</f>
        <v>No</v>
      </c>
      <c r="F2129" s="89"/>
      <c r="G2129" s="89"/>
      <c r="H2129" s="89"/>
      <c r="I2129" s="89"/>
      <c r="J2129" s="89"/>
      <c r="K2129" s="89"/>
      <c r="L2129" s="89"/>
      <c r="M2129" s="73"/>
    </row>
    <row r="2130" spans="2:13" ht="21" customHeight="1" outlineLevel="1">
      <c r="B2130" s="73"/>
      <c r="C2130" s="89"/>
      <c r="D2130" s="89"/>
      <c r="E2130" s="89"/>
      <c r="F2130" s="89"/>
      <c r="G2130" s="73"/>
      <c r="H2130" s="73"/>
      <c r="I2130" s="73"/>
      <c r="J2130" s="89"/>
      <c r="K2130" s="73"/>
      <c r="L2130" s="89"/>
      <c r="M2130" s="73"/>
    </row>
    <row r="2131" spans="2:13" ht="20.25" outlineLevel="1">
      <c r="B2131" s="73"/>
      <c r="C2131" s="86" t="s">
        <v>492</v>
      </c>
      <c r="D2131" s="73"/>
      <c r="E2131" s="98"/>
      <c r="F2131" s="99"/>
      <c r="G2131" s="99"/>
      <c r="H2131" s="99"/>
      <c r="I2131" s="99"/>
      <c r="J2131" s="99"/>
      <c r="K2131" s="99"/>
      <c r="L2131" s="89"/>
      <c r="M2131" s="73"/>
    </row>
    <row r="2132" spans="2:13" ht="21" customHeight="1" outlineLevel="1">
      <c r="B2132" s="73"/>
      <c r="C2132" s="73"/>
      <c r="D2132" s="73"/>
      <c r="E2132" s="100"/>
      <c r="F2132" s="101"/>
      <c r="G2132" s="100"/>
      <c r="H2132" s="101"/>
      <c r="I2132" s="100"/>
      <c r="J2132" s="102"/>
      <c r="K2132" s="100"/>
      <c r="L2132" s="89"/>
      <c r="M2132" s="73"/>
    </row>
    <row r="2133" spans="2:13" ht="21" customHeight="1" outlineLevel="1">
      <c r="B2133" s="73"/>
      <c r="C2133" s="73"/>
      <c r="D2133" s="73"/>
      <c r="E2133" s="100">
        <v>2024</v>
      </c>
      <c r="F2133" s="101"/>
      <c r="G2133" s="100">
        <v>2025</v>
      </c>
      <c r="H2133" s="101"/>
      <c r="I2133" s="100">
        <v>2026</v>
      </c>
      <c r="J2133" s="102"/>
      <c r="K2133" s="100" t="s">
        <v>407</v>
      </c>
      <c r="L2133" s="89"/>
      <c r="M2133" s="73"/>
    </row>
    <row r="2134" spans="2:13" ht="21" customHeight="1" outlineLevel="1">
      <c r="B2134" s="73"/>
      <c r="C2134" s="95" t="s">
        <v>493</v>
      </c>
      <c r="D2134" s="103"/>
      <c r="E2134" s="110"/>
      <c r="F2134" s="111"/>
      <c r="G2134" s="110"/>
      <c r="H2134" s="119"/>
      <c r="I2134" s="110"/>
      <c r="J2134" s="111"/>
      <c r="K2134" s="113" t="s">
        <v>495</v>
      </c>
      <c r="L2134" s="89"/>
      <c r="M2134" s="73"/>
    </row>
    <row r="2135" spans="2:13" ht="21" customHeight="1" outlineLevel="1">
      <c r="B2135" s="73"/>
      <c r="C2135" s="95" t="s">
        <v>496</v>
      </c>
      <c r="D2135" s="103"/>
      <c r="E2135" s="110"/>
      <c r="F2135" s="111"/>
      <c r="G2135" s="110"/>
      <c r="H2135" s="119"/>
      <c r="I2135" s="110"/>
      <c r="J2135" s="111"/>
      <c r="K2135" s="113" t="s">
        <v>495</v>
      </c>
      <c r="L2135" s="89"/>
      <c r="M2135" s="73"/>
    </row>
    <row r="2136" spans="2:13" ht="21" customHeight="1" outlineLevel="1">
      <c r="B2136" s="73"/>
      <c r="C2136" s="90" t="s">
        <v>498</v>
      </c>
      <c r="D2136" s="103"/>
      <c r="E2136" s="120">
        <v>0</v>
      </c>
      <c r="F2136" s="121"/>
      <c r="G2136" s="120">
        <v>0</v>
      </c>
      <c r="H2136" s="122"/>
      <c r="I2136" s="120">
        <v>0</v>
      </c>
      <c r="J2136" s="123"/>
      <c r="K2136" s="124">
        <f>E2136+G2136+I2136</f>
        <v>0</v>
      </c>
      <c r="L2136" s="73"/>
      <c r="M2136" s="73"/>
    </row>
    <row r="2137" spans="2:13" ht="21" customHeight="1" outlineLevel="1">
      <c r="B2137" s="73"/>
      <c r="C2137" s="90" t="s">
        <v>499</v>
      </c>
      <c r="D2137" s="103"/>
      <c r="E2137" s="110"/>
      <c r="F2137" s="111"/>
      <c r="G2137" s="110"/>
      <c r="H2137" s="119"/>
      <c r="I2137" s="110"/>
      <c r="J2137" s="111"/>
      <c r="K2137" s="113" t="s">
        <v>495</v>
      </c>
      <c r="L2137" s="89"/>
      <c r="M2137" s="73"/>
    </row>
    <row r="2138" spans="2:13" ht="21" customHeight="1" outlineLevel="1">
      <c r="B2138" s="73"/>
      <c r="C2138" s="90" t="s">
        <v>500</v>
      </c>
      <c r="D2138" s="103"/>
      <c r="E2138" s="105"/>
      <c r="F2138" s="125"/>
      <c r="G2138" s="105"/>
      <c r="H2138" s="126"/>
      <c r="I2138" s="105"/>
      <c r="J2138" s="111"/>
      <c r="K2138" s="113" t="s">
        <v>495</v>
      </c>
      <c r="L2138" s="116"/>
      <c r="M2138" s="73"/>
    </row>
    <row r="2139" spans="2:13" outlineLevel="1">
      <c r="B2139" s="73"/>
      <c r="C2139" s="90" t="s">
        <v>501</v>
      </c>
      <c r="D2139" s="103"/>
      <c r="E2139" s="127"/>
      <c r="F2139" s="125"/>
      <c r="G2139" s="105"/>
      <c r="H2139" s="126"/>
      <c r="I2139" s="105"/>
      <c r="J2139" s="111"/>
      <c r="K2139" s="113" t="s">
        <v>495</v>
      </c>
      <c r="L2139" s="116"/>
      <c r="M2139" s="73"/>
    </row>
    <row r="2140" spans="2:13" ht="21" customHeight="1" outlineLevel="1">
      <c r="B2140" s="73"/>
      <c r="C2140" s="90" t="s">
        <v>503</v>
      </c>
      <c r="D2140" s="103"/>
      <c r="E2140" s="105"/>
      <c r="F2140" s="125"/>
      <c r="G2140" s="105"/>
      <c r="H2140" s="126"/>
      <c r="I2140" s="105"/>
      <c r="J2140" s="111"/>
      <c r="K2140" s="124" t="s">
        <v>495</v>
      </c>
      <c r="L2140" s="89"/>
      <c r="M2140" s="73"/>
    </row>
    <row r="2141" spans="2:13" ht="21" customHeight="1" outlineLevel="1">
      <c r="B2141" s="73"/>
      <c r="C2141" s="90" t="s">
        <v>504</v>
      </c>
      <c r="D2141" s="103"/>
      <c r="E2141" s="110"/>
      <c r="F2141" s="111"/>
      <c r="G2141" s="110"/>
      <c r="H2141" s="119"/>
      <c r="I2141" s="110"/>
      <c r="J2141" s="111"/>
      <c r="K2141" s="113" t="s">
        <v>495</v>
      </c>
      <c r="L2141" s="89"/>
      <c r="M2141" s="73"/>
    </row>
    <row r="2142" spans="2:13" ht="21.75" customHeight="1" outlineLevel="1">
      <c r="B2142" s="73"/>
      <c r="C2142" s="90" t="s">
        <v>506</v>
      </c>
      <c r="D2142" s="103"/>
      <c r="E2142" s="120">
        <v>0</v>
      </c>
      <c r="F2142" s="121"/>
      <c r="G2142" s="120">
        <v>0</v>
      </c>
      <c r="H2142" s="122"/>
      <c r="I2142" s="120">
        <v>0</v>
      </c>
      <c r="J2142" s="123"/>
      <c r="K2142" s="124">
        <f>E2142+G2142+I2142</f>
        <v>0</v>
      </c>
      <c r="L2142" s="73"/>
      <c r="M2142" s="73"/>
    </row>
    <row r="2143" spans="2:13" ht="21.75" customHeight="1" outlineLevel="1">
      <c r="B2143" s="73"/>
      <c r="C2143" s="90" t="s">
        <v>507</v>
      </c>
      <c r="D2143" s="103"/>
      <c r="E2143" s="128">
        <v>0</v>
      </c>
      <c r="F2143" s="129"/>
      <c r="G2143" s="128">
        <v>0</v>
      </c>
      <c r="H2143" s="142"/>
      <c r="I2143" s="128">
        <v>0</v>
      </c>
      <c r="J2143" s="130"/>
      <c r="K2143" s="131">
        <f>E2143+G2143+I2143</f>
        <v>0</v>
      </c>
      <c r="L2143" s="89"/>
      <c r="M2143" s="73"/>
    </row>
    <row r="2144" spans="2:13" ht="21" customHeight="1" outlineLevel="1">
      <c r="B2144" s="73"/>
      <c r="C2144" s="109"/>
      <c r="D2144" s="103"/>
      <c r="E2144" s="130"/>
      <c r="F2144" s="130"/>
      <c r="G2144" s="130"/>
      <c r="H2144" s="132"/>
      <c r="I2144" s="130"/>
      <c r="J2144" s="130"/>
      <c r="K2144" s="130"/>
      <c r="L2144" s="89"/>
      <c r="M2144" s="73"/>
    </row>
    <row r="2145" spans="2:13" ht="21" customHeight="1" outlineLevel="1">
      <c r="B2145" s="73"/>
      <c r="C2145" s="109"/>
      <c r="D2145" s="103"/>
      <c r="E2145" s="98"/>
      <c r="F2145" s="73"/>
      <c r="G2145" s="73"/>
      <c r="H2145" s="73"/>
      <c r="I2145" s="73"/>
      <c r="J2145" s="73"/>
      <c r="K2145" s="73"/>
      <c r="L2145" s="89"/>
      <c r="M2145" s="73"/>
    </row>
    <row r="2146" spans="2:13" ht="21" customHeight="1" outlineLevel="1">
      <c r="B2146" s="73"/>
      <c r="C2146" s="86" t="s">
        <v>508</v>
      </c>
      <c r="D2146" s="116"/>
      <c r="E2146" s="116"/>
      <c r="F2146" s="116"/>
      <c r="G2146" s="73"/>
      <c r="H2146" s="73"/>
      <c r="I2146" s="73"/>
      <c r="J2146" s="116"/>
      <c r="K2146" s="73"/>
      <c r="L2146" s="116"/>
      <c r="M2146" s="73"/>
    </row>
    <row r="2147" spans="2:13" ht="21" customHeight="1" outlineLevel="1">
      <c r="B2147" s="73"/>
      <c r="C2147" s="89"/>
      <c r="D2147" s="89"/>
      <c r="E2147" s="89"/>
      <c r="F2147" s="89"/>
      <c r="G2147" s="73"/>
      <c r="H2147" s="73"/>
      <c r="I2147" s="73"/>
      <c r="J2147" s="89"/>
      <c r="K2147" s="73"/>
      <c r="L2147" s="89"/>
      <c r="M2147" s="73"/>
    </row>
    <row r="2148" spans="2:13" ht="21" customHeight="1" outlineLevel="1">
      <c r="B2148" s="73"/>
      <c r="C2148" s="133" t="s">
        <v>509</v>
      </c>
      <c r="D2148" s="89"/>
      <c r="E2148" s="89"/>
      <c r="F2148" s="89"/>
      <c r="G2148" s="73"/>
      <c r="H2148" s="73"/>
      <c r="I2148" s="73"/>
      <c r="J2148" s="73"/>
      <c r="K2148" s="73"/>
      <c r="L2148" s="89"/>
      <c r="M2148" s="73"/>
    </row>
    <row r="2149" spans="2:13" ht="21" customHeight="1" outlineLevel="1">
      <c r="B2149" s="73"/>
      <c r="C2149" s="89"/>
      <c r="D2149" s="89"/>
      <c r="E2149" s="89"/>
      <c r="F2149" s="89"/>
      <c r="G2149" s="73"/>
      <c r="H2149" s="73"/>
      <c r="I2149" s="73"/>
      <c r="J2149" s="89"/>
      <c r="K2149" s="73"/>
      <c r="L2149" s="89"/>
      <c r="M2149" s="73"/>
    </row>
    <row r="2150" spans="2:13" ht="21" customHeight="1" outlineLevel="1">
      <c r="B2150" s="73"/>
      <c r="C2150" s="481"/>
      <c r="D2150" s="481"/>
      <c r="E2150" s="481"/>
      <c r="F2150" s="481"/>
      <c r="G2150" s="481"/>
      <c r="H2150" s="481"/>
      <c r="I2150" s="481"/>
      <c r="J2150" s="481"/>
      <c r="K2150" s="481"/>
      <c r="L2150" s="89"/>
      <c r="M2150" s="73"/>
    </row>
    <row r="2151" spans="2:13" ht="21" customHeight="1" outlineLevel="1">
      <c r="B2151" s="73"/>
      <c r="C2151" s="481"/>
      <c r="D2151" s="481"/>
      <c r="E2151" s="481"/>
      <c r="F2151" s="481"/>
      <c r="G2151" s="481"/>
      <c r="H2151" s="481"/>
      <c r="I2151" s="481"/>
      <c r="J2151" s="481"/>
      <c r="K2151" s="481"/>
      <c r="L2151" s="73"/>
      <c r="M2151" s="73"/>
    </row>
    <row r="2152" spans="2:13" ht="21" customHeight="1" outlineLevel="1">
      <c r="B2152" s="73"/>
      <c r="C2152" s="481"/>
      <c r="D2152" s="481"/>
      <c r="E2152" s="481"/>
      <c r="F2152" s="481"/>
      <c r="G2152" s="481"/>
      <c r="H2152" s="481"/>
      <c r="I2152" s="481"/>
      <c r="J2152" s="481"/>
      <c r="K2152" s="481"/>
      <c r="L2152" s="73"/>
      <c r="M2152" s="73"/>
    </row>
    <row r="2153" spans="2:13" ht="21" customHeight="1" outlineLevel="1">
      <c r="B2153" s="73"/>
      <c r="C2153" s="481"/>
      <c r="D2153" s="481"/>
      <c r="E2153" s="481"/>
      <c r="F2153" s="481"/>
      <c r="G2153" s="481"/>
      <c r="H2153" s="481"/>
      <c r="I2153" s="481"/>
      <c r="J2153" s="481"/>
      <c r="K2153" s="481"/>
      <c r="L2153" s="73"/>
      <c r="M2153" s="73"/>
    </row>
    <row r="2154" spans="2:13" ht="21" customHeight="1" outlineLevel="1">
      <c r="B2154" s="73"/>
      <c r="C2154" s="481"/>
      <c r="D2154" s="481"/>
      <c r="E2154" s="481"/>
      <c r="F2154" s="481"/>
      <c r="G2154" s="481"/>
      <c r="H2154" s="481"/>
      <c r="I2154" s="481"/>
      <c r="J2154" s="481"/>
      <c r="K2154" s="481"/>
      <c r="L2154" s="73"/>
      <c r="M2154" s="73"/>
    </row>
    <row r="2155" spans="2:13" ht="21" customHeight="1" outlineLevel="1">
      <c r="B2155" s="73"/>
      <c r="C2155" s="481"/>
      <c r="D2155" s="481"/>
      <c r="E2155" s="481"/>
      <c r="F2155" s="481"/>
      <c r="G2155" s="481"/>
      <c r="H2155" s="481"/>
      <c r="I2155" s="481"/>
      <c r="J2155" s="481"/>
      <c r="K2155" s="481"/>
      <c r="L2155" s="73"/>
      <c r="M2155" s="73"/>
    </row>
    <row r="2156" spans="2:13" ht="21" customHeight="1" outlineLevel="1">
      <c r="B2156" s="73"/>
      <c r="C2156" s="481"/>
      <c r="D2156" s="481"/>
      <c r="E2156" s="481"/>
      <c r="F2156" s="481"/>
      <c r="G2156" s="481"/>
      <c r="H2156" s="481"/>
      <c r="I2156" s="481"/>
      <c r="J2156" s="481"/>
      <c r="K2156" s="481"/>
      <c r="L2156" s="73"/>
      <c r="M2156" s="73"/>
    </row>
    <row r="2157" spans="2:13" ht="21" customHeight="1" outlineLevel="1">
      <c r="B2157" s="73"/>
      <c r="C2157" s="481"/>
      <c r="D2157" s="481"/>
      <c r="E2157" s="481"/>
      <c r="F2157" s="481"/>
      <c r="G2157" s="481"/>
      <c r="H2157" s="481"/>
      <c r="I2157" s="481"/>
      <c r="J2157" s="481"/>
      <c r="K2157" s="481"/>
      <c r="L2157" s="73"/>
      <c r="M2157" s="73"/>
    </row>
    <row r="2158" spans="2:13" ht="21" customHeight="1" outlineLevel="1">
      <c r="B2158" s="73"/>
      <c r="C2158" s="481"/>
      <c r="D2158" s="481"/>
      <c r="E2158" s="481"/>
      <c r="F2158" s="481"/>
      <c r="G2158" s="481"/>
      <c r="H2158" s="481"/>
      <c r="I2158" s="481"/>
      <c r="J2158" s="481"/>
      <c r="K2158" s="481"/>
      <c r="L2158" s="73"/>
      <c r="M2158" s="73"/>
    </row>
    <row r="2159" spans="2:13" ht="21" customHeight="1" outlineLevel="1">
      <c r="B2159" s="73"/>
      <c r="C2159" s="481"/>
      <c r="D2159" s="481"/>
      <c r="E2159" s="481"/>
      <c r="F2159" s="481"/>
      <c r="G2159" s="481"/>
      <c r="H2159" s="481"/>
      <c r="I2159" s="481"/>
      <c r="J2159" s="481"/>
      <c r="K2159" s="481"/>
      <c r="L2159" s="73"/>
      <c r="M2159" s="73"/>
    </row>
    <row r="2160" spans="2:13" ht="21" customHeight="1" outlineLevel="1">
      <c r="B2160" s="73"/>
      <c r="C2160" s="481"/>
      <c r="D2160" s="481"/>
      <c r="E2160" s="481"/>
      <c r="F2160" s="481"/>
      <c r="G2160" s="481"/>
      <c r="H2160" s="481"/>
      <c r="I2160" s="481"/>
      <c r="J2160" s="481"/>
      <c r="K2160" s="481"/>
      <c r="L2160" s="73"/>
      <c r="M2160" s="73"/>
    </row>
    <row r="2161" spans="2:13" ht="21" customHeight="1" outlineLevel="1">
      <c r="B2161" s="73"/>
      <c r="C2161" s="481"/>
      <c r="D2161" s="481"/>
      <c r="E2161" s="481"/>
      <c r="F2161" s="481"/>
      <c r="G2161" s="481"/>
      <c r="H2161" s="481"/>
      <c r="I2161" s="481"/>
      <c r="J2161" s="481"/>
      <c r="K2161" s="481"/>
      <c r="L2161" s="73"/>
      <c r="M2161" s="73"/>
    </row>
    <row r="2162" spans="2:13" ht="21" customHeight="1" outlineLevel="1">
      <c r="B2162" s="73"/>
      <c r="C2162" s="481"/>
      <c r="D2162" s="481"/>
      <c r="E2162" s="481"/>
      <c r="F2162" s="481"/>
      <c r="G2162" s="481"/>
      <c r="H2162" s="481"/>
      <c r="I2162" s="481"/>
      <c r="J2162" s="481"/>
      <c r="K2162" s="481"/>
      <c r="L2162" s="73"/>
      <c r="M2162" s="73"/>
    </row>
    <row r="2163" spans="2:13" ht="21" customHeight="1" outlineLevel="1">
      <c r="B2163" s="73"/>
      <c r="C2163" s="481"/>
      <c r="D2163" s="481"/>
      <c r="E2163" s="481"/>
      <c r="F2163" s="481"/>
      <c r="G2163" s="481"/>
      <c r="H2163" s="481"/>
      <c r="I2163" s="481"/>
      <c r="J2163" s="481"/>
      <c r="K2163" s="481"/>
      <c r="L2163" s="73"/>
      <c r="M2163" s="73"/>
    </row>
    <row r="2164" spans="2:13" ht="21" customHeight="1" outlineLevel="1">
      <c r="B2164" s="73"/>
      <c r="C2164" s="481"/>
      <c r="D2164" s="481"/>
      <c r="E2164" s="481"/>
      <c r="F2164" s="481"/>
      <c r="G2164" s="481"/>
      <c r="H2164" s="481"/>
      <c r="I2164" s="481"/>
      <c r="J2164" s="481"/>
      <c r="K2164" s="481"/>
      <c r="L2164" s="73"/>
      <c r="M2164" s="73"/>
    </row>
    <row r="2165" spans="2:13" ht="21" customHeight="1" outlineLevel="1">
      <c r="B2165" s="73"/>
      <c r="C2165" s="481"/>
      <c r="D2165" s="481"/>
      <c r="E2165" s="481"/>
      <c r="F2165" s="481"/>
      <c r="G2165" s="481"/>
      <c r="H2165" s="481"/>
      <c r="I2165" s="481"/>
      <c r="J2165" s="481"/>
      <c r="K2165" s="481"/>
      <c r="L2165" s="73"/>
      <c r="M2165" s="73"/>
    </row>
    <row r="2166" spans="2:13" ht="21" customHeight="1" outlineLevel="1">
      <c r="B2166" s="73"/>
      <c r="C2166" s="481"/>
      <c r="D2166" s="481"/>
      <c r="E2166" s="481"/>
      <c r="F2166" s="481"/>
      <c r="G2166" s="481"/>
      <c r="H2166" s="481"/>
      <c r="I2166" s="481"/>
      <c r="J2166" s="481"/>
      <c r="K2166" s="481"/>
      <c r="L2166" s="73"/>
      <c r="M2166" s="73"/>
    </row>
    <row r="2167" spans="2:13" ht="21" customHeight="1" outlineLevel="1">
      <c r="B2167" s="73"/>
      <c r="C2167" s="481"/>
      <c r="D2167" s="481"/>
      <c r="E2167" s="481"/>
      <c r="F2167" s="481"/>
      <c r="G2167" s="481"/>
      <c r="H2167" s="481"/>
      <c r="I2167" s="481"/>
      <c r="J2167" s="481"/>
      <c r="K2167" s="481"/>
      <c r="L2167" s="73"/>
      <c r="M2167" s="73"/>
    </row>
    <row r="2168" spans="2:13" ht="21" customHeight="1" outlineLevel="1">
      <c r="B2168" s="73"/>
      <c r="C2168" s="134"/>
      <c r="D2168" s="73"/>
      <c r="E2168" s="134"/>
      <c r="F2168" s="73"/>
      <c r="G2168" s="73"/>
      <c r="H2168" s="73"/>
      <c r="I2168" s="135"/>
      <c r="J2168" s="136"/>
      <c r="K2168" s="137"/>
      <c r="L2168" s="73"/>
      <c r="M2168" s="73"/>
    </row>
    <row r="2169" spans="2:13" ht="21" customHeight="1" outlineLevel="1">
      <c r="B2169" s="73"/>
      <c r="C2169" s="133" t="s">
        <v>511</v>
      </c>
      <c r="D2169" s="73"/>
      <c r="E2169" s="134"/>
      <c r="F2169" s="73"/>
      <c r="G2169" s="73"/>
      <c r="H2169" s="73"/>
      <c r="I2169" s="135"/>
      <c r="J2169" s="136"/>
      <c r="K2169" s="137"/>
      <c r="L2169" s="73"/>
      <c r="M2169" s="73"/>
    </row>
    <row r="2170" spans="2:13" ht="21" customHeight="1" outlineLevel="1">
      <c r="B2170" s="73"/>
      <c r="C2170" s="73"/>
      <c r="D2170" s="73"/>
      <c r="E2170" s="83"/>
      <c r="F2170" s="73"/>
      <c r="G2170" s="73"/>
      <c r="H2170" s="73"/>
      <c r="I2170" s="73"/>
      <c r="J2170" s="73"/>
      <c r="K2170" s="73"/>
      <c r="L2170" s="73"/>
      <c r="M2170" s="73"/>
    </row>
    <row r="2171" spans="2:13" ht="21" customHeight="1" outlineLevel="1">
      <c r="B2171" s="73"/>
      <c r="C2171" s="481"/>
      <c r="D2171" s="481"/>
      <c r="E2171" s="481"/>
      <c r="F2171" s="481"/>
      <c r="G2171" s="481"/>
      <c r="H2171" s="481"/>
      <c r="I2171" s="481"/>
      <c r="J2171" s="481"/>
      <c r="K2171" s="481"/>
      <c r="L2171" s="73"/>
      <c r="M2171" s="73"/>
    </row>
    <row r="2172" spans="2:13" ht="21" customHeight="1" outlineLevel="1">
      <c r="B2172" s="73"/>
      <c r="C2172" s="481"/>
      <c r="D2172" s="481"/>
      <c r="E2172" s="481"/>
      <c r="F2172" s="481"/>
      <c r="G2172" s="481"/>
      <c r="H2172" s="481"/>
      <c r="I2172" s="481"/>
      <c r="J2172" s="481"/>
      <c r="K2172" s="481"/>
      <c r="L2172" s="73"/>
      <c r="M2172" s="73"/>
    </row>
    <row r="2173" spans="2:13" ht="21" customHeight="1" outlineLevel="1">
      <c r="B2173" s="73"/>
      <c r="C2173" s="481"/>
      <c r="D2173" s="481"/>
      <c r="E2173" s="481"/>
      <c r="F2173" s="481"/>
      <c r="G2173" s="481"/>
      <c r="H2173" s="481"/>
      <c r="I2173" s="481"/>
      <c r="J2173" s="481"/>
      <c r="K2173" s="481"/>
      <c r="L2173" s="73"/>
      <c r="M2173" s="73"/>
    </row>
    <row r="2174" spans="2:13" ht="21" customHeight="1" outlineLevel="1">
      <c r="B2174" s="73"/>
      <c r="C2174" s="481"/>
      <c r="D2174" s="481"/>
      <c r="E2174" s="481"/>
      <c r="F2174" s="481"/>
      <c r="G2174" s="481"/>
      <c r="H2174" s="481"/>
      <c r="I2174" s="481"/>
      <c r="J2174" s="481"/>
      <c r="K2174" s="481"/>
      <c r="L2174" s="73"/>
      <c r="M2174" s="73"/>
    </row>
    <row r="2175" spans="2:13" ht="21" customHeight="1" outlineLevel="1">
      <c r="B2175" s="73"/>
      <c r="C2175" s="481"/>
      <c r="D2175" s="481"/>
      <c r="E2175" s="481"/>
      <c r="F2175" s="481"/>
      <c r="G2175" s="481"/>
      <c r="H2175" s="481"/>
      <c r="I2175" s="481"/>
      <c r="J2175" s="481"/>
      <c r="K2175" s="481"/>
      <c r="L2175" s="73"/>
      <c r="M2175" s="73"/>
    </row>
    <row r="2176" spans="2:13" ht="21" customHeight="1" outlineLevel="1">
      <c r="B2176" s="73"/>
      <c r="C2176" s="481"/>
      <c r="D2176" s="481"/>
      <c r="E2176" s="481"/>
      <c r="F2176" s="481"/>
      <c r="G2176" s="481"/>
      <c r="H2176" s="481"/>
      <c r="I2176" s="481"/>
      <c r="J2176" s="481"/>
      <c r="K2176" s="481"/>
      <c r="L2176" s="73"/>
      <c r="M2176" s="73"/>
    </row>
    <row r="2177" spans="2:13" ht="21" customHeight="1" outlineLevel="1">
      <c r="B2177" s="73"/>
      <c r="C2177" s="481"/>
      <c r="D2177" s="481"/>
      <c r="E2177" s="481"/>
      <c r="F2177" s="481"/>
      <c r="G2177" s="481"/>
      <c r="H2177" s="481"/>
      <c r="I2177" s="481"/>
      <c r="J2177" s="481"/>
      <c r="K2177" s="481"/>
      <c r="L2177" s="73"/>
      <c r="M2177" s="73"/>
    </row>
    <row r="2178" spans="2:13" ht="21" customHeight="1" outlineLevel="1">
      <c r="B2178" s="73"/>
      <c r="C2178" s="481"/>
      <c r="D2178" s="481"/>
      <c r="E2178" s="481"/>
      <c r="F2178" s="481"/>
      <c r="G2178" s="481"/>
      <c r="H2178" s="481"/>
      <c r="I2178" s="481"/>
      <c r="J2178" s="481"/>
      <c r="K2178" s="481"/>
      <c r="L2178" s="73"/>
      <c r="M2178" s="73"/>
    </row>
    <row r="2179" spans="2:13" ht="21" customHeight="1" outlineLevel="1">
      <c r="B2179" s="73"/>
      <c r="C2179" s="481"/>
      <c r="D2179" s="481"/>
      <c r="E2179" s="481"/>
      <c r="F2179" s="481"/>
      <c r="G2179" s="481"/>
      <c r="H2179" s="481"/>
      <c r="I2179" s="481"/>
      <c r="J2179" s="481"/>
      <c r="K2179" s="481"/>
      <c r="L2179" s="73"/>
      <c r="M2179" s="73"/>
    </row>
    <row r="2180" spans="2:13" ht="21" customHeight="1" outlineLevel="1">
      <c r="B2180" s="73"/>
      <c r="C2180" s="481"/>
      <c r="D2180" s="481"/>
      <c r="E2180" s="481"/>
      <c r="F2180" s="481"/>
      <c r="G2180" s="481"/>
      <c r="H2180" s="481"/>
      <c r="I2180" s="481"/>
      <c r="J2180" s="481"/>
      <c r="K2180" s="481"/>
      <c r="L2180" s="73"/>
      <c r="M2180" s="73"/>
    </row>
    <row r="2181" spans="2:13" ht="21" customHeight="1" outlineLevel="1">
      <c r="B2181" s="73"/>
      <c r="C2181" s="481"/>
      <c r="D2181" s="481"/>
      <c r="E2181" s="481"/>
      <c r="F2181" s="481"/>
      <c r="G2181" s="481"/>
      <c r="H2181" s="481"/>
      <c r="I2181" s="481"/>
      <c r="J2181" s="481"/>
      <c r="K2181" s="481"/>
      <c r="L2181" s="73"/>
      <c r="M2181" s="73"/>
    </row>
    <row r="2182" spans="2:13" ht="21" customHeight="1" outlineLevel="1">
      <c r="B2182" s="73"/>
      <c r="C2182" s="481"/>
      <c r="D2182" s="481"/>
      <c r="E2182" s="481"/>
      <c r="F2182" s="481"/>
      <c r="G2182" s="481"/>
      <c r="H2182" s="481"/>
      <c r="I2182" s="481"/>
      <c r="J2182" s="481"/>
      <c r="K2182" s="481"/>
      <c r="L2182" s="73"/>
      <c r="M2182" s="73"/>
    </row>
    <row r="2183" spans="2:13" ht="21" customHeight="1" outlineLevel="1">
      <c r="B2183" s="73"/>
      <c r="C2183" s="481"/>
      <c r="D2183" s="481"/>
      <c r="E2183" s="481"/>
      <c r="F2183" s="481"/>
      <c r="G2183" s="481"/>
      <c r="H2183" s="481"/>
      <c r="I2183" s="481"/>
      <c r="J2183" s="481"/>
      <c r="K2183" s="481"/>
      <c r="L2183" s="73"/>
      <c r="M2183" s="73"/>
    </row>
    <row r="2184" spans="2:13" ht="21" customHeight="1" outlineLevel="1">
      <c r="B2184" s="73"/>
      <c r="C2184" s="481"/>
      <c r="D2184" s="481"/>
      <c r="E2184" s="481"/>
      <c r="F2184" s="481"/>
      <c r="G2184" s="481"/>
      <c r="H2184" s="481"/>
      <c r="I2184" s="481"/>
      <c r="J2184" s="481"/>
      <c r="K2184" s="481"/>
      <c r="L2184" s="73"/>
      <c r="M2184" s="73"/>
    </row>
    <row r="2185" spans="2:13" ht="21" customHeight="1" outlineLevel="1">
      <c r="B2185" s="73"/>
      <c r="C2185" s="481"/>
      <c r="D2185" s="481"/>
      <c r="E2185" s="481"/>
      <c r="F2185" s="481"/>
      <c r="G2185" s="481"/>
      <c r="H2185" s="481"/>
      <c r="I2185" s="481"/>
      <c r="J2185" s="481"/>
      <c r="K2185" s="481"/>
      <c r="L2185" s="73"/>
      <c r="M2185" s="73"/>
    </row>
    <row r="2186" spans="2:13" ht="21" customHeight="1" outlineLevel="1">
      <c r="B2186" s="73"/>
      <c r="C2186" s="481"/>
      <c r="D2186" s="481"/>
      <c r="E2186" s="481"/>
      <c r="F2186" s="481"/>
      <c r="G2186" s="481"/>
      <c r="H2186" s="481"/>
      <c r="I2186" s="481"/>
      <c r="J2186" s="481"/>
      <c r="K2186" s="481"/>
      <c r="L2186" s="73"/>
      <c r="M2186" s="73"/>
    </row>
    <row r="2187" spans="2:13" ht="21" customHeight="1" outlineLevel="1">
      <c r="B2187" s="73"/>
      <c r="C2187" s="481"/>
      <c r="D2187" s="481"/>
      <c r="E2187" s="481"/>
      <c r="F2187" s="481"/>
      <c r="G2187" s="481"/>
      <c r="H2187" s="481"/>
      <c r="I2187" s="481"/>
      <c r="J2187" s="481"/>
      <c r="K2187" s="481"/>
      <c r="L2187" s="73"/>
      <c r="M2187" s="73"/>
    </row>
    <row r="2188" spans="2:13" ht="21" customHeight="1" outlineLevel="1">
      <c r="B2188" s="73"/>
      <c r="C2188" s="481"/>
      <c r="D2188" s="481"/>
      <c r="E2188" s="481"/>
      <c r="F2188" s="481"/>
      <c r="G2188" s="481"/>
      <c r="H2188" s="481"/>
      <c r="I2188" s="481"/>
      <c r="J2188" s="481"/>
      <c r="K2188" s="481"/>
      <c r="L2188" s="73"/>
      <c r="M2188" s="73"/>
    </row>
    <row r="2189" spans="2:13" ht="21" customHeight="1" outlineLevel="1">
      <c r="B2189" s="73"/>
      <c r="C2189" s="134"/>
      <c r="D2189" s="73"/>
      <c r="E2189" s="134"/>
      <c r="F2189" s="73"/>
      <c r="G2189" s="73"/>
      <c r="H2189" s="73"/>
      <c r="I2189" s="135"/>
      <c r="J2189" s="136"/>
      <c r="K2189" s="137"/>
      <c r="L2189" s="73"/>
      <c r="M2189" s="73"/>
    </row>
    <row r="2190" spans="2:13" ht="20.25" customHeight="1">
      <c r="B2190" s="73"/>
      <c r="C2190" s="134"/>
      <c r="D2190" s="73"/>
      <c r="E2190" s="134"/>
      <c r="F2190" s="73"/>
      <c r="G2190" s="73"/>
      <c r="H2190" s="73"/>
      <c r="I2190" s="135"/>
      <c r="J2190" s="136"/>
      <c r="K2190" s="137"/>
      <c r="L2190" s="73"/>
      <c r="M2190" s="73"/>
    </row>
  </sheetData>
  <sheetProtection password="96EB" sheet="1" objects="1" scenarios="1" selectLockedCells="1" selectUnlockedCells="1"/>
  <mergeCells count="36">
    <mergeCell ref="C2171:K2188"/>
    <mergeCell ref="C1896:K1913"/>
    <mergeCell ref="C1917:K1934"/>
    <mergeCell ref="C2023:K2040"/>
    <mergeCell ref="C2044:K2061"/>
    <mergeCell ref="C2150:K2167"/>
    <mergeCell ref="C1536:K1553"/>
    <mergeCell ref="C1642:K1659"/>
    <mergeCell ref="C1663:K1680"/>
    <mergeCell ref="C1769:K1786"/>
    <mergeCell ref="C1790:K1807"/>
    <mergeCell ref="C1261:K1278"/>
    <mergeCell ref="C1282:K1299"/>
    <mergeCell ref="C1388:K1405"/>
    <mergeCell ref="C1409:K1426"/>
    <mergeCell ref="C1515:K1532"/>
    <mergeCell ref="C901:K918"/>
    <mergeCell ref="C1007:K1024"/>
    <mergeCell ref="C1028:K1045"/>
    <mergeCell ref="C1134:K1151"/>
    <mergeCell ref="C1155:K1172"/>
    <mergeCell ref="C626:K643"/>
    <mergeCell ref="C647:K664"/>
    <mergeCell ref="C753:K770"/>
    <mergeCell ref="C774:K791"/>
    <mergeCell ref="C880:K897"/>
    <mergeCell ref="C266:K283"/>
    <mergeCell ref="C372:K389"/>
    <mergeCell ref="C393:K410"/>
    <mergeCell ref="C499:K516"/>
    <mergeCell ref="C520:K537"/>
    <mergeCell ref="C5:G23"/>
    <mergeCell ref="C27:M27"/>
    <mergeCell ref="C118:K135"/>
    <mergeCell ref="C139:K156"/>
    <mergeCell ref="C245:K262"/>
  </mergeCells>
  <conditionalFormatting sqref="E107">
    <cfRule type="expression" dxfId="206" priority="15">
      <formula>C107=" "</formula>
    </cfRule>
    <cfRule type="expression" dxfId="205" priority="14">
      <formula>C107="NO"</formula>
    </cfRule>
    <cfRule type="expression" dxfId="204" priority="16">
      <formula>C107="Sì"</formula>
    </cfRule>
  </conditionalFormatting>
  <conditionalFormatting sqref="E234">
    <cfRule type="expression" dxfId="203" priority="17">
      <formula>C234="NO"</formula>
    </cfRule>
    <cfRule type="expression" dxfId="202" priority="18">
      <formula>C234=" "</formula>
    </cfRule>
    <cfRule type="expression" dxfId="201" priority="19">
      <formula>C234="Sì"</formula>
    </cfRule>
  </conditionalFormatting>
  <conditionalFormatting sqref="E361">
    <cfRule type="expression" dxfId="200" priority="22">
      <formula>C361="Sì"</formula>
    </cfRule>
    <cfRule type="expression" dxfId="199" priority="20">
      <formula>C361="NO"</formula>
    </cfRule>
    <cfRule type="expression" dxfId="198" priority="21">
      <formula>C361=" "</formula>
    </cfRule>
  </conditionalFormatting>
  <conditionalFormatting sqref="E488">
    <cfRule type="expression" dxfId="197" priority="23">
      <formula>C488="NO"</formula>
    </cfRule>
    <cfRule type="expression" dxfId="196" priority="24">
      <formula>C488=" "</formula>
    </cfRule>
    <cfRule type="expression" dxfId="195" priority="25">
      <formula>C488="Sì"</formula>
    </cfRule>
  </conditionalFormatting>
  <conditionalFormatting sqref="E615">
    <cfRule type="expression" dxfId="194" priority="26">
      <formula>C615="NO"</formula>
    </cfRule>
    <cfRule type="expression" dxfId="193" priority="27">
      <formula>C615=" "</formula>
    </cfRule>
    <cfRule type="expression" dxfId="192" priority="28">
      <formula>C615="Sì"</formula>
    </cfRule>
  </conditionalFormatting>
  <conditionalFormatting sqref="E742">
    <cfRule type="expression" dxfId="191" priority="29">
      <formula>C742="NO"</formula>
    </cfRule>
    <cfRule type="expression" dxfId="190" priority="30">
      <formula>C742=" "</formula>
    </cfRule>
    <cfRule type="expression" dxfId="189" priority="31">
      <formula>C742="Sì"</formula>
    </cfRule>
  </conditionalFormatting>
  <conditionalFormatting sqref="E869">
    <cfRule type="expression" dxfId="188" priority="32">
      <formula>C869="NO"</formula>
    </cfRule>
    <cfRule type="expression" dxfId="187" priority="33">
      <formula>C869=" "</formula>
    </cfRule>
    <cfRule type="expression" dxfId="186" priority="34">
      <formula>C869="Sì"</formula>
    </cfRule>
  </conditionalFormatting>
  <conditionalFormatting sqref="E996">
    <cfRule type="expression" dxfId="185" priority="35">
      <formula>C996="NO"</formula>
    </cfRule>
    <cfRule type="expression" dxfId="184" priority="36">
      <formula>C996=" "</formula>
    </cfRule>
    <cfRule type="expression" dxfId="183" priority="37">
      <formula>C996="Sì"</formula>
    </cfRule>
  </conditionalFormatting>
  <conditionalFormatting sqref="E1123">
    <cfRule type="expression" dxfId="182" priority="38">
      <formula>C1123="NO"</formula>
    </cfRule>
    <cfRule type="expression" dxfId="181" priority="39">
      <formula>C1123=" "</formula>
    </cfRule>
    <cfRule type="expression" dxfId="180" priority="40">
      <formula>C1123="Sì"</formula>
    </cfRule>
  </conditionalFormatting>
  <conditionalFormatting sqref="E1250">
    <cfRule type="expression" dxfId="179" priority="41">
      <formula>C1250="NO"</formula>
    </cfRule>
    <cfRule type="expression" dxfId="178" priority="42">
      <formula>C1250=" "</formula>
    </cfRule>
    <cfRule type="expression" dxfId="177" priority="43">
      <formula>C1250="Sì"</formula>
    </cfRule>
  </conditionalFormatting>
  <conditionalFormatting sqref="E1377">
    <cfRule type="expression" dxfId="176" priority="44">
      <formula>C1377="NO"</formula>
    </cfRule>
    <cfRule type="expression" dxfId="175" priority="45">
      <formula>C1377=" "</formula>
    </cfRule>
    <cfRule type="expression" dxfId="174" priority="46">
      <formula>C1377="Sì"</formula>
    </cfRule>
  </conditionalFormatting>
  <conditionalFormatting sqref="E1504">
    <cfRule type="expression" dxfId="173" priority="47">
      <formula>C1504="NO"</formula>
    </cfRule>
    <cfRule type="expression" dxfId="172" priority="48">
      <formula>C1504=" "</formula>
    </cfRule>
    <cfRule type="expression" dxfId="171" priority="49">
      <formula>C1504="Sì"</formula>
    </cfRule>
  </conditionalFormatting>
  <conditionalFormatting sqref="E1631">
    <cfRule type="expression" dxfId="170" priority="50">
      <formula>C1631="NO"</formula>
    </cfRule>
    <cfRule type="expression" dxfId="169" priority="51">
      <formula>C1631=" "</formula>
    </cfRule>
    <cfRule type="expression" dxfId="168" priority="52">
      <formula>C1631="Sì"</formula>
    </cfRule>
  </conditionalFormatting>
  <conditionalFormatting sqref="E1758">
    <cfRule type="expression" dxfId="167" priority="53">
      <formula>C1758="NO"</formula>
    </cfRule>
    <cfRule type="expression" dxfId="166" priority="55">
      <formula>C1758="Sì"</formula>
    </cfRule>
    <cfRule type="expression" dxfId="165" priority="54">
      <formula>C1758=" "</formula>
    </cfRule>
  </conditionalFormatting>
  <conditionalFormatting sqref="E1885">
    <cfRule type="expression" dxfId="164" priority="56">
      <formula>C1885="NO"</formula>
    </cfRule>
    <cfRule type="expression" dxfId="163" priority="57">
      <formula>C1885=" "</formula>
    </cfRule>
    <cfRule type="expression" dxfId="162" priority="58">
      <formula>C1885="Sì"</formula>
    </cfRule>
  </conditionalFormatting>
  <conditionalFormatting sqref="E2012">
    <cfRule type="expression" dxfId="161" priority="59">
      <formula>C2012="NO"</formula>
    </cfRule>
    <cfRule type="expression" dxfId="160" priority="60">
      <formula>C2012=" "</formula>
    </cfRule>
    <cfRule type="expression" dxfId="159" priority="61">
      <formula>C2012="Sì"</formula>
    </cfRule>
  </conditionalFormatting>
  <conditionalFormatting sqref="E2139">
    <cfRule type="expression" dxfId="158" priority="62">
      <formula>C2139="NO"</formula>
    </cfRule>
    <cfRule type="expression" dxfId="157" priority="63">
      <formula>C2139=" "</formula>
    </cfRule>
    <cfRule type="expression" dxfId="156" priority="64">
      <formula>C2139="Sì"</formula>
    </cfRule>
  </conditionalFormatting>
  <conditionalFormatting sqref="G107">
    <cfRule type="expression" dxfId="155" priority="65">
      <formula>E107="NO"</formula>
    </cfRule>
    <cfRule type="expression" dxfId="154" priority="66">
      <formula>E107=" "</formula>
    </cfRule>
    <cfRule type="expression" dxfId="153" priority="67">
      <formula>E107="Sì"</formula>
    </cfRule>
  </conditionalFormatting>
  <conditionalFormatting sqref="G615">
    <cfRule type="expression" dxfId="152" priority="10">
      <formula>E615="NO"</formula>
    </cfRule>
    <cfRule type="expression" dxfId="151" priority="11">
      <formula>E615=" "</formula>
    </cfRule>
    <cfRule type="expression" dxfId="150" priority="12">
      <formula>E615="Sì"</formula>
    </cfRule>
  </conditionalFormatting>
  <conditionalFormatting sqref="I107">
    <cfRule type="expression" dxfId="149" priority="70">
      <formula>G107="Sì"</formula>
    </cfRule>
    <cfRule type="expression" dxfId="148" priority="68">
      <formula>G107="NO"</formula>
    </cfRule>
    <cfRule type="expression" dxfId="147" priority="69">
      <formula>G107=" "</formula>
    </cfRule>
  </conditionalFormatting>
  <conditionalFormatting sqref="I615">
    <cfRule type="expression" dxfId="146" priority="7">
      <formula>G615="NO"</formula>
    </cfRule>
    <cfRule type="expression" dxfId="145" priority="9">
      <formula>G615="Sì"</formula>
    </cfRule>
    <cfRule type="expression" dxfId="144" priority="8">
      <formula>G615=" "</formula>
    </cfRule>
  </conditionalFormatting>
  <conditionalFormatting sqref="G488">
    <cfRule type="expression" dxfId="143" priority="4">
      <formula>E488="NO"</formula>
    </cfRule>
    <cfRule type="expression" dxfId="142" priority="5">
      <formula>E488=" "</formula>
    </cfRule>
    <cfRule type="expression" dxfId="141" priority="6">
      <formula>E488="Sì"</formula>
    </cfRule>
  </conditionalFormatting>
  <conditionalFormatting sqref="I488">
    <cfRule type="expression" dxfId="140" priority="1">
      <formula>G488="NO"</formula>
    </cfRule>
    <cfRule type="expression" dxfId="139" priority="2">
      <formula>G488=" "</formula>
    </cfRule>
    <cfRule type="expression" dxfId="138" priority="3">
      <formula>G488="Sì"</formula>
    </cfRule>
  </conditionalFormatting>
  <dataValidations count="5">
    <dataValidation type="textLength" allowBlank="1" showInputMessage="1" showErrorMessage="1" sqref="C118:K135 C139:K156 C245:K262 C266:K283 C372:K389 C393:K410 C499:K516 C520:K537 C2171:K2188 C647:K664 C753:K770 C774:K791 C880:K897 C901:K918 C1007:K1024 C1028:K1045 C1134:K1151 C1155:K1172 C1261:K1278 C1282:K1299 C1388:K1405 C1409:K1426 C1515:K1532 C1536:K1553 C1642:K1659 C1663:K1680 C1769:K1786 C1790:K1807 C1896:K1913 C1917:K1934 C2023:K2040 C2044:K2061 C2150:K2167 C626:K643">
      <formula1>0</formula1>
      <formula2>5000</formula2>
    </dataValidation>
    <dataValidation type="list" allowBlank="1" showInputMessage="1" showErrorMessage="1" sqref="L41 L168 L295 L422 L549 L676 L803 L930 L1057 L1184 L1311 L1438 L1565 L1692 L1819 L1946 L2073">
      <formula1>"SI,NO"</formula1>
      <formula2>0</formula2>
    </dataValidation>
    <dataValidation type="list" allowBlank="1" showInputMessage="1" showErrorMessage="1" sqref="G32 E103 G103 I103 E105 G105 I105 G159 E230 G230 I230 E232 G232 I232 G286 E357 G357 I357 E359 G359 I359 G413 E484 I611 G484 E486 I613 G486 G540 E611 G2137 G611 E613 I2137 G613 G667 E738 G738 I738 E740 G740 I740 G794 E865 G865 I865 E867 G867 I867 G921 E992 G992 I992 E994 G994 I994 G1048 E1119 G1119 I1119 E1121 G1121 I1121 G1175 E1246 G1246 I1246 E1248 G1248 I1248 G1302 E1373 G1373 I1373 E1375 G1375 I1375 G1429 E1500 G1500 I1500 E1502 G1502 I1502 G1556 E1627 G1627 I1627 E1629 G1629 I1629 G1683 E1754 G1754 I1754 E1756 G1756 I1756 G1810 E1881 G1881 I1881 E1883 G1883 I1883 G1937 E2008 G2008 I2008 E2010 G2010 I2010 G2064 E2135 G2135 I2135 E2137 I484 I486">
      <formula1>"Sì,No"</formula1>
      <formula2>0</formula2>
    </dataValidation>
    <dataValidation type="list" allowBlank="1" showInputMessage="1" showErrorMessage="1" sqref="E102 G102 I102 E229 G229 I229 E356 G356 I356 E483 I2134 G483 E610 G610 I610 E737 G737 I737 E864 G864 I864 E991 G991 I991 E1118 G1118 I1118 E1245 G1245 I1245 E1372 G1372 I1372 E1499 G1499 I1499 E1626 G1626 I1626 E1753 G1753 I1753 E1880 G1880 I1880 E2007 G2007 I2007 E2134 G2134 I483">
      <formula1>"Distrettuale,Comunale,Altro"</formula1>
      <formula2>0</formula2>
    </dataValidation>
    <dataValidation type="list" allowBlank="1" showInputMessage="1" showErrorMessage="1" sqref="E109 G109 I109 E236 G236 I236 E363 G363 I363 E490 I617 G490 E617 I2141 G617 E744 G744 I744 E871 G871 I871 E998 G998 I998 E1125 G1125 I1125 E1252 G1252 I1252 E1379 G1379 I1379 E1506 G1506 I1506 E1633 G1633 I1633 E1760 G1760 I1760 E1887 G1887 I1887 E2014 G2014 I2014 E2141 G2141 I490">
      <formula1>"Bando di gara,Affidamento diretto"</formula1>
      <formula2>0</formula2>
    </dataValidation>
  </dataValidations>
  <pageMargins left="0" right="0" top="0" bottom="0" header="0.51181102362204722" footer="0.51181102362204722"/>
  <pageSetup paperSize="9" scale="25" fitToHeight="0"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472C4"/>
  </sheetPr>
  <dimension ref="A1:AMJ1554"/>
  <sheetViews>
    <sheetView zoomScale="73" zoomScaleNormal="73" workbookViewId="0">
      <selection activeCell="G215" sqref="G215"/>
    </sheetView>
  </sheetViews>
  <sheetFormatPr defaultColWidth="8.5703125" defaultRowHeight="18" outlineLevelRow="1"/>
  <cols>
    <col min="1" max="1" width="2.5703125" style="72" customWidth="1"/>
    <col min="2" max="2" width="4.42578125" style="72" customWidth="1"/>
    <col min="3" max="3" width="114.42578125" style="72" customWidth="1"/>
    <col min="4" max="4" width="2.5703125" style="72" customWidth="1"/>
    <col min="5" max="5" width="83.5703125" style="72" customWidth="1"/>
    <col min="6" max="6" width="2.5703125" style="72" customWidth="1"/>
    <col min="7" max="7" width="48.42578125" style="72" customWidth="1"/>
    <col min="8" max="8" width="2.5703125" style="72" customWidth="1"/>
    <col min="9" max="9" width="41.42578125" style="72" customWidth="1"/>
    <col min="10" max="10" width="2.5703125" style="72" customWidth="1"/>
    <col min="11" max="11" width="37.42578125" style="72" customWidth="1"/>
    <col min="12" max="12" width="2.5703125" style="72" customWidth="1"/>
    <col min="13" max="13" width="8.5703125" style="72"/>
    <col min="14" max="14" width="2.5703125" style="72" customWidth="1"/>
    <col min="15" max="1024" width="8.5703125" style="72"/>
  </cols>
  <sheetData>
    <row r="1" spans="1:1024" s="158" customFormat="1">
      <c r="A1" s="157"/>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row>
    <row r="2" spans="1:1024" s="158" customFormat="1">
      <c r="A2" s="72"/>
      <c r="B2" s="73"/>
      <c r="C2" s="73"/>
      <c r="D2" s="73"/>
      <c r="E2" s="73"/>
      <c r="F2" s="73"/>
      <c r="G2" s="73"/>
      <c r="H2" s="73"/>
      <c r="I2" s="73"/>
      <c r="J2" s="73"/>
      <c r="K2" s="73"/>
      <c r="L2" s="73"/>
      <c r="M2" s="73"/>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row>
    <row r="3" spans="1:1024" s="158" customFormat="1" ht="30">
      <c r="A3" s="72"/>
      <c r="B3" s="73"/>
      <c r="C3" s="74" t="s">
        <v>637</v>
      </c>
      <c r="D3" s="3"/>
      <c r="E3" s="4"/>
      <c r="F3" s="3"/>
      <c r="G3" s="3"/>
      <c r="H3" s="3"/>
      <c r="I3" s="3"/>
      <c r="J3" s="3"/>
      <c r="K3" s="3"/>
      <c r="L3" s="3"/>
      <c r="M3" s="3"/>
      <c r="N3" s="1"/>
      <c r="O3" s="1"/>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row>
    <row r="4" spans="1:1024" s="158" customFormat="1">
      <c r="A4" s="72"/>
      <c r="B4" s="73"/>
      <c r="C4" s="3"/>
      <c r="D4" s="3"/>
      <c r="E4" s="3"/>
      <c r="F4" s="3"/>
      <c r="G4" s="3"/>
      <c r="H4" s="3"/>
      <c r="I4" s="3"/>
      <c r="J4" s="3"/>
      <c r="K4" s="3"/>
      <c r="L4" s="3"/>
      <c r="M4" s="3"/>
      <c r="N4" s="1"/>
      <c r="O4" s="1"/>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row>
    <row r="5" spans="1:1024" s="158" customFormat="1" ht="21" customHeight="1">
      <c r="A5" s="72"/>
      <c r="B5" s="73"/>
      <c r="C5" s="478" t="s">
        <v>638</v>
      </c>
      <c r="D5" s="478"/>
      <c r="E5" s="478"/>
      <c r="F5" s="478"/>
      <c r="G5" s="478"/>
      <c r="H5" s="75"/>
      <c r="I5" s="75"/>
      <c r="J5" s="75"/>
      <c r="K5" s="75"/>
      <c r="L5" s="75"/>
      <c r="M5" s="75"/>
      <c r="N5" s="76"/>
      <c r="O5" s="76"/>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row>
    <row r="6" spans="1:1024" s="158" customFormat="1" ht="17.25" customHeight="1">
      <c r="A6" s="72"/>
      <c r="B6" s="73"/>
      <c r="C6" s="478"/>
      <c r="D6" s="478"/>
      <c r="E6" s="478"/>
      <c r="F6" s="478"/>
      <c r="G6" s="478"/>
      <c r="H6" s="3"/>
      <c r="I6" s="3"/>
      <c r="J6" s="3"/>
      <c r="K6" s="3"/>
      <c r="L6" s="3"/>
      <c r="M6" s="3"/>
      <c r="N6" s="1"/>
      <c r="O6" s="1"/>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row>
    <row r="7" spans="1:1024" s="158" customFormat="1" ht="17.25" customHeight="1">
      <c r="A7" s="72"/>
      <c r="B7" s="73"/>
      <c r="C7" s="478"/>
      <c r="D7" s="478"/>
      <c r="E7" s="478"/>
      <c r="F7" s="478"/>
      <c r="G7" s="478"/>
      <c r="H7" s="3"/>
      <c r="I7" s="3"/>
      <c r="J7" s="3"/>
      <c r="K7" s="3"/>
      <c r="L7" s="3"/>
      <c r="M7" s="3"/>
      <c r="N7" s="1"/>
      <c r="O7" s="1"/>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row>
    <row r="8" spans="1:1024" s="158" customFormat="1" ht="17.25" customHeight="1">
      <c r="A8" s="72"/>
      <c r="B8" s="73"/>
      <c r="C8" s="478"/>
      <c r="D8" s="478"/>
      <c r="E8" s="478"/>
      <c r="F8" s="478"/>
      <c r="G8" s="478"/>
      <c r="H8" s="3"/>
      <c r="I8" s="3"/>
      <c r="J8" s="3"/>
      <c r="K8" s="3"/>
      <c r="L8" s="3"/>
      <c r="M8" s="3"/>
      <c r="N8" s="1"/>
      <c r="O8" s="1"/>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row>
    <row r="9" spans="1:1024" ht="17.25" customHeight="1">
      <c r="B9" s="73"/>
      <c r="C9" s="478"/>
      <c r="D9" s="478"/>
      <c r="E9" s="478"/>
      <c r="F9" s="478"/>
      <c r="G9" s="478"/>
      <c r="H9" s="3"/>
      <c r="I9" s="3"/>
      <c r="J9" s="3"/>
      <c r="K9" s="3"/>
      <c r="L9" s="3"/>
      <c r="M9" s="3"/>
      <c r="N9" s="1"/>
      <c r="O9" s="1"/>
      <c r="CF9" s="158"/>
      <c r="CG9" s="158"/>
      <c r="CH9" s="158"/>
      <c r="CI9" s="158"/>
      <c r="CJ9" s="158"/>
      <c r="CK9" s="158"/>
      <c r="CL9" s="158"/>
      <c r="CM9" s="158"/>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8"/>
      <c r="DL9" s="158"/>
      <c r="DM9" s="158"/>
      <c r="DN9" s="158"/>
      <c r="DO9" s="158"/>
      <c r="DP9" s="158"/>
      <c r="DQ9" s="158"/>
      <c r="DR9" s="158"/>
      <c r="DS9" s="158"/>
      <c r="DT9" s="158"/>
      <c r="DU9" s="158"/>
      <c r="DV9" s="158"/>
      <c r="DW9" s="158"/>
      <c r="DX9" s="158"/>
      <c r="DY9" s="158"/>
      <c r="DZ9" s="158"/>
      <c r="EA9" s="158"/>
      <c r="EB9" s="158"/>
      <c r="EC9" s="158"/>
      <c r="ED9" s="158"/>
      <c r="EE9" s="158"/>
      <c r="EF9" s="158"/>
      <c r="EG9" s="158"/>
      <c r="EH9" s="158"/>
      <c r="EI9" s="158"/>
      <c r="EJ9" s="158"/>
      <c r="EK9" s="158"/>
      <c r="EL9" s="158"/>
      <c r="EM9" s="158"/>
      <c r="EN9" s="158"/>
      <c r="EO9" s="158"/>
      <c r="EP9" s="158"/>
      <c r="EQ9" s="158"/>
      <c r="ER9" s="158"/>
      <c r="ES9" s="158"/>
      <c r="ET9" s="158"/>
      <c r="EU9" s="158"/>
      <c r="EV9" s="158"/>
      <c r="EW9" s="158"/>
      <c r="EX9" s="158"/>
      <c r="EY9" s="158"/>
      <c r="EZ9" s="158"/>
      <c r="FA9" s="158"/>
      <c r="FB9" s="158"/>
      <c r="FC9" s="158"/>
      <c r="FD9" s="158"/>
      <c r="FE9" s="158"/>
      <c r="FF9" s="158"/>
      <c r="FG9" s="158"/>
      <c r="FH9" s="158"/>
      <c r="FI9" s="158"/>
      <c r="FJ9" s="158"/>
      <c r="FK9" s="158"/>
      <c r="FL9" s="158"/>
      <c r="FM9" s="158"/>
      <c r="FN9" s="158"/>
      <c r="FO9" s="158"/>
      <c r="FP9" s="158"/>
      <c r="FQ9" s="158"/>
      <c r="FR9" s="158"/>
      <c r="FS9" s="158"/>
      <c r="FT9" s="158"/>
      <c r="FU9" s="158"/>
      <c r="FV9" s="158"/>
      <c r="FW9" s="158"/>
      <c r="FX9" s="158"/>
      <c r="FY9" s="158"/>
      <c r="FZ9" s="158"/>
      <c r="GA9" s="158"/>
      <c r="GB9" s="158"/>
      <c r="GC9" s="158"/>
      <c r="GD9" s="158"/>
      <c r="GE9" s="158"/>
      <c r="GF9" s="158"/>
      <c r="GG9" s="158"/>
      <c r="GH9" s="158"/>
      <c r="GI9" s="158"/>
      <c r="GJ9" s="158"/>
      <c r="GK9" s="158"/>
      <c r="GL9" s="158"/>
      <c r="GM9" s="158"/>
      <c r="GN9" s="158"/>
      <c r="GO9" s="158"/>
      <c r="GP9" s="158"/>
      <c r="GQ9" s="158"/>
      <c r="GR9" s="158"/>
      <c r="GS9" s="158"/>
      <c r="GT9" s="158"/>
      <c r="GU9" s="158"/>
      <c r="GV9" s="158"/>
      <c r="GW9" s="158"/>
      <c r="GX9" s="158"/>
      <c r="GY9" s="158"/>
      <c r="GZ9" s="158"/>
      <c r="HA9" s="158"/>
      <c r="HB9" s="158"/>
      <c r="HC9" s="158"/>
      <c r="HD9" s="158"/>
      <c r="HE9" s="158"/>
      <c r="HF9" s="158"/>
      <c r="HG9" s="158"/>
      <c r="HH9" s="158"/>
      <c r="HI9" s="158"/>
      <c r="HJ9" s="158"/>
      <c r="HK9" s="158"/>
      <c r="HL9" s="158"/>
      <c r="HM9" s="158"/>
      <c r="HN9" s="158"/>
      <c r="HO9" s="158"/>
      <c r="HP9" s="158"/>
      <c r="HQ9" s="158"/>
      <c r="HR9" s="158"/>
      <c r="HS9" s="158"/>
      <c r="HT9" s="158"/>
      <c r="HU9" s="158"/>
      <c r="HV9" s="158"/>
      <c r="HW9" s="158"/>
      <c r="HX9" s="158"/>
      <c r="HY9" s="158"/>
      <c r="HZ9" s="158"/>
      <c r="IA9" s="158"/>
      <c r="IB9" s="158"/>
      <c r="IC9" s="158"/>
      <c r="ID9" s="158"/>
      <c r="IE9" s="158"/>
      <c r="IF9" s="158"/>
      <c r="IG9" s="158"/>
      <c r="IH9" s="158"/>
      <c r="II9" s="158"/>
      <c r="IJ9" s="158"/>
      <c r="IK9" s="158"/>
      <c r="IL9" s="158"/>
      <c r="IM9" s="158"/>
      <c r="IN9" s="158"/>
      <c r="IO9" s="158"/>
      <c r="IP9" s="158"/>
      <c r="IQ9" s="158"/>
      <c r="IR9" s="158"/>
      <c r="IS9" s="158"/>
      <c r="IT9" s="158"/>
      <c r="IU9" s="158"/>
      <c r="IV9" s="158"/>
      <c r="IW9" s="158"/>
      <c r="IX9" s="158"/>
      <c r="IY9" s="158"/>
      <c r="IZ9" s="158"/>
      <c r="JA9" s="158"/>
      <c r="JB9" s="158"/>
      <c r="JC9" s="158"/>
      <c r="JD9" s="158"/>
      <c r="JE9" s="158"/>
      <c r="JF9" s="158"/>
      <c r="JG9" s="158"/>
      <c r="JH9" s="158"/>
      <c r="JI9" s="158"/>
      <c r="JJ9" s="158"/>
      <c r="JK9" s="158"/>
      <c r="JL9" s="158"/>
      <c r="JM9" s="158"/>
      <c r="JN9" s="158"/>
      <c r="JO9" s="158"/>
      <c r="JP9" s="158"/>
      <c r="JQ9" s="158"/>
      <c r="JR9" s="158"/>
      <c r="JS9" s="158"/>
      <c r="JT9" s="158"/>
      <c r="JU9" s="158"/>
      <c r="JV9" s="158"/>
      <c r="JW9" s="158"/>
      <c r="JX9" s="158"/>
      <c r="JY9" s="158"/>
      <c r="JZ9" s="158"/>
      <c r="KA9" s="158"/>
      <c r="KB9" s="158"/>
      <c r="KC9" s="158"/>
      <c r="KD9" s="158"/>
      <c r="KE9" s="158"/>
      <c r="KF9" s="158"/>
      <c r="KG9" s="158"/>
      <c r="KH9" s="158"/>
      <c r="KI9" s="158"/>
      <c r="KJ9" s="158"/>
      <c r="KK9" s="158"/>
      <c r="KL9" s="158"/>
      <c r="KM9" s="158"/>
      <c r="KN9" s="158"/>
      <c r="KO9" s="158"/>
      <c r="KP9" s="158"/>
      <c r="KQ9" s="158"/>
      <c r="KR9" s="158"/>
      <c r="KS9" s="158"/>
      <c r="KT9" s="158"/>
      <c r="KU9" s="158"/>
      <c r="KV9" s="158"/>
      <c r="KW9" s="158"/>
      <c r="KX9" s="158"/>
      <c r="KY9" s="158"/>
      <c r="KZ9" s="158"/>
      <c r="LA9" s="158"/>
      <c r="LB9" s="158"/>
      <c r="LC9" s="158"/>
      <c r="LD9" s="158"/>
      <c r="LE9" s="158"/>
      <c r="LF9" s="158"/>
      <c r="LG9" s="158"/>
      <c r="LH9" s="158"/>
      <c r="LI9" s="158"/>
      <c r="LJ9" s="158"/>
      <c r="LK9" s="158"/>
      <c r="LL9" s="158"/>
      <c r="LM9" s="158"/>
      <c r="LN9" s="158"/>
      <c r="LO9" s="158"/>
      <c r="LP9" s="158"/>
      <c r="LQ9" s="158"/>
      <c r="LR9" s="158"/>
      <c r="LS9" s="158"/>
      <c r="LT9" s="158"/>
      <c r="LU9" s="158"/>
      <c r="LV9" s="158"/>
      <c r="LW9" s="158"/>
      <c r="LX9" s="158"/>
      <c r="LY9" s="158"/>
      <c r="LZ9" s="158"/>
      <c r="MA9" s="158"/>
      <c r="MB9" s="158"/>
      <c r="MC9" s="158"/>
      <c r="MD9" s="158"/>
      <c r="ME9" s="158"/>
      <c r="MF9" s="158"/>
      <c r="MG9" s="158"/>
      <c r="MH9" s="158"/>
      <c r="MI9" s="158"/>
      <c r="MJ9" s="158"/>
      <c r="MK9" s="158"/>
      <c r="ML9" s="158"/>
      <c r="MM9" s="158"/>
      <c r="MN9" s="158"/>
      <c r="MO9" s="158"/>
      <c r="MP9" s="158"/>
      <c r="MQ9" s="158"/>
      <c r="MR9" s="158"/>
      <c r="MS9" s="158"/>
      <c r="MT9" s="158"/>
      <c r="MU9" s="158"/>
      <c r="MV9" s="158"/>
      <c r="MW9" s="158"/>
      <c r="MX9" s="158"/>
      <c r="MY9" s="158"/>
      <c r="MZ9" s="158"/>
      <c r="NA9" s="158"/>
      <c r="NB9" s="158"/>
      <c r="NC9" s="158"/>
      <c r="ND9" s="158"/>
      <c r="NE9" s="158"/>
      <c r="NF9" s="158"/>
      <c r="NG9" s="158"/>
      <c r="NH9" s="158"/>
      <c r="NI9" s="158"/>
      <c r="NJ9" s="158"/>
      <c r="NK9" s="158"/>
      <c r="NL9" s="158"/>
      <c r="NM9" s="158"/>
      <c r="NN9" s="158"/>
      <c r="NO9" s="158"/>
      <c r="NP9" s="158"/>
      <c r="NQ9" s="158"/>
      <c r="NR9" s="158"/>
      <c r="NS9" s="158"/>
      <c r="NT9" s="158"/>
      <c r="NU9" s="158"/>
      <c r="NV9" s="158"/>
      <c r="NW9" s="158"/>
      <c r="NX9" s="158"/>
      <c r="NY9" s="158"/>
      <c r="NZ9" s="158"/>
      <c r="OA9" s="158"/>
      <c r="OB9" s="158"/>
      <c r="OC9" s="158"/>
      <c r="OD9" s="158"/>
      <c r="OE9" s="158"/>
      <c r="OF9" s="158"/>
      <c r="OG9" s="158"/>
      <c r="OH9" s="158"/>
      <c r="OI9" s="158"/>
      <c r="OJ9" s="158"/>
      <c r="OK9" s="158"/>
      <c r="OL9" s="158"/>
      <c r="OM9" s="158"/>
      <c r="ON9" s="158"/>
      <c r="OO9" s="158"/>
      <c r="OP9" s="158"/>
      <c r="OQ9" s="158"/>
      <c r="OR9" s="158"/>
      <c r="OS9" s="158"/>
      <c r="OT9" s="158"/>
      <c r="OU9" s="158"/>
      <c r="OV9" s="158"/>
      <c r="OW9" s="158"/>
      <c r="OX9" s="158"/>
      <c r="OY9" s="158"/>
      <c r="OZ9" s="158"/>
      <c r="PA9" s="158"/>
      <c r="PB9" s="158"/>
      <c r="PC9" s="158"/>
      <c r="PD9" s="158"/>
      <c r="PE9" s="158"/>
      <c r="PF9" s="158"/>
      <c r="PG9" s="158"/>
      <c r="PH9" s="158"/>
      <c r="PI9" s="158"/>
      <c r="PJ9" s="158"/>
      <c r="PK9" s="158"/>
      <c r="PL9" s="158"/>
      <c r="PM9" s="158"/>
      <c r="PN9" s="158"/>
      <c r="PO9" s="158"/>
      <c r="PP9" s="158"/>
      <c r="PQ9" s="158"/>
      <c r="PR9" s="158"/>
      <c r="PS9" s="158"/>
      <c r="PT9" s="158"/>
      <c r="PU9" s="158"/>
      <c r="PV9" s="158"/>
      <c r="PW9" s="158"/>
      <c r="PX9" s="158"/>
      <c r="PY9" s="158"/>
      <c r="PZ9" s="158"/>
      <c r="QA9" s="158"/>
      <c r="QB9" s="158"/>
      <c r="QC9" s="158"/>
      <c r="QD9" s="158"/>
      <c r="QE9" s="158"/>
      <c r="QF9" s="158"/>
      <c r="QG9" s="158"/>
      <c r="QH9" s="158"/>
      <c r="QI9" s="158"/>
      <c r="QJ9" s="158"/>
      <c r="QK9" s="158"/>
      <c r="QL9" s="158"/>
      <c r="QM9" s="158"/>
      <c r="QN9" s="158"/>
      <c r="QO9" s="158"/>
      <c r="QP9" s="158"/>
      <c r="QQ9" s="158"/>
      <c r="QR9" s="158"/>
      <c r="QS9" s="158"/>
      <c r="QT9" s="158"/>
      <c r="QU9" s="158"/>
      <c r="QV9" s="158"/>
      <c r="QW9" s="158"/>
      <c r="QX9" s="158"/>
      <c r="QY9" s="158"/>
      <c r="QZ9" s="158"/>
      <c r="RA9" s="158"/>
      <c r="RB9" s="158"/>
      <c r="RC9" s="158"/>
      <c r="RD9" s="158"/>
      <c r="RE9" s="158"/>
      <c r="RF9" s="158"/>
      <c r="RG9" s="158"/>
      <c r="RH9" s="158"/>
      <c r="RI9" s="158"/>
      <c r="RJ9" s="158"/>
      <c r="RK9" s="158"/>
      <c r="RL9" s="158"/>
      <c r="RM9" s="158"/>
      <c r="RN9" s="158"/>
      <c r="RO9" s="158"/>
      <c r="RP9" s="158"/>
      <c r="RQ9" s="158"/>
      <c r="RR9" s="158"/>
      <c r="RS9" s="158"/>
      <c r="RT9" s="158"/>
      <c r="RU9" s="158"/>
      <c r="RV9" s="158"/>
      <c r="RW9" s="158"/>
      <c r="RX9" s="158"/>
      <c r="RY9" s="158"/>
      <c r="RZ9" s="158"/>
      <c r="SA9" s="158"/>
      <c r="SB9" s="158"/>
      <c r="SC9" s="158"/>
      <c r="SD9" s="158"/>
      <c r="SE9" s="158"/>
      <c r="SF9" s="158"/>
      <c r="SG9" s="158"/>
      <c r="SH9" s="158"/>
      <c r="SI9" s="158"/>
      <c r="SJ9" s="158"/>
      <c r="SK9" s="158"/>
      <c r="SL9" s="158"/>
      <c r="SM9" s="158"/>
      <c r="SN9" s="158"/>
      <c r="SO9" s="158"/>
      <c r="SP9" s="158"/>
      <c r="SQ9" s="158"/>
      <c r="SR9" s="158"/>
      <c r="SS9" s="158"/>
      <c r="ST9" s="158"/>
      <c r="SU9" s="158"/>
      <c r="SV9" s="158"/>
      <c r="SW9" s="158"/>
      <c r="SX9" s="158"/>
      <c r="SY9" s="158"/>
      <c r="SZ9" s="158"/>
      <c r="TA9" s="158"/>
      <c r="TB9" s="158"/>
      <c r="TC9" s="158"/>
      <c r="TD9" s="158"/>
      <c r="TE9" s="158"/>
      <c r="TF9" s="158"/>
      <c r="TG9" s="158"/>
      <c r="TH9" s="158"/>
      <c r="TI9" s="158"/>
      <c r="TJ9" s="158"/>
      <c r="TK9" s="158"/>
      <c r="TL9" s="158"/>
      <c r="TM9" s="158"/>
      <c r="TN9" s="158"/>
      <c r="TO9" s="158"/>
      <c r="TP9" s="158"/>
      <c r="TQ9" s="158"/>
      <c r="TR9" s="158"/>
      <c r="TS9" s="158"/>
      <c r="TT9" s="158"/>
      <c r="TU9" s="158"/>
      <c r="TV9" s="158"/>
      <c r="TW9" s="158"/>
      <c r="TX9" s="158"/>
      <c r="TY9" s="158"/>
      <c r="TZ9" s="158"/>
      <c r="UA9" s="158"/>
      <c r="UB9" s="158"/>
      <c r="UC9" s="158"/>
      <c r="UD9" s="158"/>
      <c r="UE9" s="158"/>
      <c r="UF9" s="158"/>
      <c r="UG9" s="158"/>
      <c r="UH9" s="158"/>
      <c r="UI9" s="158"/>
      <c r="UJ9" s="158"/>
      <c r="UK9" s="158"/>
      <c r="UL9" s="158"/>
      <c r="UM9" s="158"/>
      <c r="UN9" s="158"/>
      <c r="UO9" s="158"/>
      <c r="UP9" s="158"/>
      <c r="UQ9" s="158"/>
      <c r="UR9" s="158"/>
      <c r="US9" s="158"/>
      <c r="UT9" s="158"/>
      <c r="UU9" s="158"/>
      <c r="UV9" s="158"/>
      <c r="UW9" s="158"/>
      <c r="UX9" s="158"/>
      <c r="UY9" s="158"/>
      <c r="UZ9" s="158"/>
      <c r="VA9" s="158"/>
      <c r="VB9" s="158"/>
      <c r="VC9" s="158"/>
      <c r="VD9" s="158"/>
      <c r="VE9" s="158"/>
      <c r="VF9" s="158"/>
      <c r="VG9" s="158"/>
      <c r="VH9" s="158"/>
      <c r="VI9" s="158"/>
      <c r="VJ9" s="158"/>
      <c r="VK9" s="158"/>
      <c r="VL9" s="158"/>
      <c r="VM9" s="158"/>
      <c r="VN9" s="158"/>
      <c r="VO9" s="158"/>
      <c r="VP9" s="158"/>
      <c r="VQ9" s="158"/>
      <c r="VR9" s="158"/>
      <c r="VS9" s="158"/>
      <c r="VT9" s="158"/>
      <c r="VU9" s="158"/>
      <c r="VV9" s="158"/>
      <c r="VW9" s="158"/>
      <c r="VX9" s="158"/>
      <c r="VY9" s="158"/>
      <c r="VZ9" s="158"/>
      <c r="WA9" s="158"/>
      <c r="WB9" s="158"/>
      <c r="WC9" s="158"/>
      <c r="WD9" s="158"/>
      <c r="WE9" s="158"/>
      <c r="WF9" s="158"/>
      <c r="WG9" s="158"/>
      <c r="WH9" s="158"/>
      <c r="WI9" s="158"/>
      <c r="WJ9" s="158"/>
      <c r="WK9" s="158"/>
      <c r="WL9" s="158"/>
      <c r="WM9" s="158"/>
      <c r="WN9" s="158"/>
      <c r="WO9" s="158"/>
      <c r="WP9" s="158"/>
      <c r="WQ9" s="158"/>
      <c r="WR9" s="158"/>
      <c r="WS9" s="158"/>
      <c r="WT9" s="158"/>
      <c r="WU9" s="158"/>
      <c r="WV9" s="158"/>
      <c r="WW9" s="158"/>
      <c r="WX9" s="158"/>
      <c r="WY9" s="158"/>
      <c r="WZ9" s="158"/>
      <c r="XA9" s="158"/>
      <c r="XB9" s="158"/>
      <c r="XC9" s="158"/>
      <c r="XD9" s="158"/>
      <c r="XE9" s="158"/>
      <c r="XF9" s="158"/>
      <c r="XG9" s="158"/>
      <c r="XH9" s="158"/>
      <c r="XI9" s="158"/>
      <c r="XJ9" s="158"/>
      <c r="XK9" s="158"/>
      <c r="XL9" s="158"/>
      <c r="XM9" s="158"/>
      <c r="XN9" s="158"/>
      <c r="XO9" s="158"/>
      <c r="XP9" s="158"/>
      <c r="XQ9" s="158"/>
      <c r="XR9" s="158"/>
      <c r="XS9" s="158"/>
      <c r="XT9" s="158"/>
      <c r="XU9" s="158"/>
      <c r="XV9" s="158"/>
      <c r="XW9" s="158"/>
      <c r="XX9" s="158"/>
      <c r="XY9" s="158"/>
      <c r="XZ9" s="158"/>
      <c r="YA9" s="158"/>
      <c r="YB9" s="158"/>
      <c r="YC9" s="158"/>
      <c r="YD9" s="158"/>
      <c r="YE9" s="158"/>
      <c r="YF9" s="158"/>
      <c r="YG9" s="158"/>
      <c r="YH9" s="158"/>
      <c r="YI9" s="158"/>
      <c r="YJ9" s="158"/>
      <c r="YK9" s="158"/>
      <c r="YL9" s="158"/>
      <c r="YM9" s="158"/>
      <c r="YN9" s="158"/>
      <c r="YO9" s="158"/>
      <c r="YP9" s="158"/>
      <c r="YQ9" s="158"/>
      <c r="YR9" s="158"/>
      <c r="YS9" s="158"/>
      <c r="YT9" s="158"/>
      <c r="YU9" s="158"/>
      <c r="YV9" s="158"/>
      <c r="YW9" s="158"/>
      <c r="YX9" s="158"/>
      <c r="YY9" s="158"/>
      <c r="YZ9" s="158"/>
      <c r="ZA9" s="158"/>
      <c r="ZB9" s="158"/>
      <c r="ZC9" s="158"/>
      <c r="ZD9" s="158"/>
      <c r="ZE9" s="158"/>
      <c r="ZF9" s="158"/>
      <c r="ZG9" s="158"/>
      <c r="ZH9" s="158"/>
      <c r="ZI9" s="158"/>
      <c r="ZJ9" s="158"/>
      <c r="ZK9" s="158"/>
      <c r="ZL9" s="158"/>
      <c r="ZM9" s="158"/>
      <c r="ZN9" s="158"/>
      <c r="ZO9" s="158"/>
      <c r="ZP9" s="158"/>
      <c r="ZQ9" s="158"/>
      <c r="ZR9" s="158"/>
      <c r="ZS9" s="158"/>
      <c r="ZT9" s="158"/>
      <c r="ZU9" s="158"/>
      <c r="ZV9" s="158"/>
      <c r="ZW9" s="158"/>
      <c r="ZX9" s="158"/>
      <c r="ZY9" s="158"/>
      <c r="ZZ9" s="158"/>
      <c r="AAA9" s="158"/>
      <c r="AAB9" s="158"/>
      <c r="AAC9" s="158"/>
      <c r="AAD9" s="158"/>
      <c r="AAE9" s="158"/>
      <c r="AAF9" s="158"/>
      <c r="AAG9" s="158"/>
      <c r="AAH9" s="158"/>
      <c r="AAI9" s="158"/>
      <c r="AAJ9" s="158"/>
      <c r="AAK9" s="158"/>
      <c r="AAL9" s="158"/>
      <c r="AAM9" s="158"/>
      <c r="AAN9" s="158"/>
      <c r="AAO9" s="158"/>
      <c r="AAP9" s="158"/>
      <c r="AAQ9" s="158"/>
      <c r="AAR9" s="158"/>
      <c r="AAS9" s="158"/>
      <c r="AAT9" s="158"/>
      <c r="AAU9" s="158"/>
      <c r="AAV9" s="158"/>
      <c r="AAW9" s="158"/>
      <c r="AAX9" s="158"/>
      <c r="AAY9" s="158"/>
      <c r="AAZ9" s="158"/>
      <c r="ABA9" s="158"/>
      <c r="ABB9" s="158"/>
      <c r="ABC9" s="158"/>
      <c r="ABD9" s="158"/>
      <c r="ABE9" s="158"/>
      <c r="ABF9" s="158"/>
      <c r="ABG9" s="158"/>
      <c r="ABH9" s="158"/>
      <c r="ABI9" s="158"/>
      <c r="ABJ9" s="158"/>
      <c r="ABK9" s="158"/>
      <c r="ABL9" s="158"/>
      <c r="ABM9" s="158"/>
      <c r="ABN9" s="158"/>
      <c r="ABO9" s="158"/>
      <c r="ABP9" s="158"/>
      <c r="ABQ9" s="158"/>
      <c r="ABR9" s="158"/>
      <c r="ABS9" s="158"/>
      <c r="ABT9" s="158"/>
      <c r="ABU9" s="158"/>
      <c r="ABV9" s="158"/>
      <c r="ABW9" s="158"/>
      <c r="ABX9" s="158"/>
      <c r="ABY9" s="158"/>
      <c r="ABZ9" s="158"/>
      <c r="ACA9" s="158"/>
      <c r="ACB9" s="158"/>
      <c r="ACC9" s="158"/>
      <c r="ACD9" s="158"/>
      <c r="ACE9" s="158"/>
      <c r="ACF9" s="158"/>
      <c r="ACG9" s="158"/>
      <c r="ACH9" s="158"/>
      <c r="ACI9" s="158"/>
      <c r="ACJ9" s="158"/>
      <c r="ACK9" s="158"/>
      <c r="ACL9" s="158"/>
      <c r="ACM9" s="158"/>
      <c r="ACN9" s="158"/>
      <c r="ACO9" s="158"/>
      <c r="ACP9" s="158"/>
      <c r="ACQ9" s="158"/>
      <c r="ACR9" s="158"/>
      <c r="ACS9" s="158"/>
      <c r="ACT9" s="158"/>
      <c r="ACU9" s="158"/>
      <c r="ACV9" s="158"/>
      <c r="ACW9" s="158"/>
      <c r="ACX9" s="158"/>
      <c r="ACY9" s="158"/>
      <c r="ACZ9" s="158"/>
      <c r="ADA9" s="158"/>
      <c r="ADB9" s="158"/>
      <c r="ADC9" s="158"/>
      <c r="ADD9" s="158"/>
      <c r="ADE9" s="158"/>
      <c r="ADF9" s="158"/>
      <c r="ADG9" s="158"/>
      <c r="ADH9" s="158"/>
      <c r="ADI9" s="158"/>
      <c r="ADJ9" s="158"/>
      <c r="ADK9" s="158"/>
      <c r="ADL9" s="158"/>
      <c r="ADM9" s="158"/>
      <c r="ADN9" s="158"/>
      <c r="ADO9" s="158"/>
      <c r="ADP9" s="158"/>
      <c r="ADQ9" s="158"/>
      <c r="ADR9" s="158"/>
      <c r="ADS9" s="158"/>
      <c r="ADT9" s="158"/>
      <c r="ADU9" s="158"/>
      <c r="ADV9" s="158"/>
      <c r="ADW9" s="158"/>
      <c r="ADX9" s="158"/>
      <c r="ADY9" s="158"/>
      <c r="ADZ9" s="158"/>
      <c r="AEA9" s="158"/>
      <c r="AEB9" s="158"/>
      <c r="AEC9" s="158"/>
      <c r="AED9" s="158"/>
      <c r="AEE9" s="158"/>
      <c r="AEF9" s="158"/>
      <c r="AEG9" s="158"/>
      <c r="AEH9" s="158"/>
      <c r="AEI9" s="158"/>
      <c r="AEJ9" s="158"/>
      <c r="AEK9" s="158"/>
      <c r="AEL9" s="158"/>
      <c r="AEM9" s="158"/>
      <c r="AEN9" s="158"/>
      <c r="AEO9" s="158"/>
      <c r="AEP9" s="158"/>
      <c r="AEQ9" s="158"/>
      <c r="AER9" s="158"/>
      <c r="AES9" s="158"/>
      <c r="AET9" s="158"/>
      <c r="AEU9" s="158"/>
      <c r="AEV9" s="158"/>
      <c r="AEW9" s="158"/>
      <c r="AEX9" s="158"/>
      <c r="AEY9" s="158"/>
      <c r="AEZ9" s="158"/>
      <c r="AFA9" s="158"/>
      <c r="AFB9" s="158"/>
      <c r="AFC9" s="158"/>
      <c r="AFD9" s="158"/>
      <c r="AFE9" s="158"/>
      <c r="AFF9" s="158"/>
      <c r="AFG9" s="158"/>
      <c r="AFH9" s="158"/>
      <c r="AFI9" s="158"/>
      <c r="AFJ9" s="158"/>
      <c r="AFK9" s="158"/>
      <c r="AFL9" s="158"/>
      <c r="AFM9" s="158"/>
      <c r="AFN9" s="158"/>
      <c r="AFO9" s="158"/>
      <c r="AFP9" s="158"/>
      <c r="AFQ9" s="158"/>
      <c r="AFR9" s="158"/>
      <c r="AFS9" s="158"/>
      <c r="AFT9" s="158"/>
      <c r="AFU9" s="158"/>
      <c r="AFV9" s="158"/>
      <c r="AFW9" s="158"/>
      <c r="AFX9" s="158"/>
      <c r="AFY9" s="158"/>
      <c r="AFZ9" s="158"/>
      <c r="AGA9" s="158"/>
      <c r="AGB9" s="158"/>
      <c r="AGC9" s="158"/>
      <c r="AGD9" s="158"/>
      <c r="AGE9" s="158"/>
      <c r="AGF9" s="158"/>
      <c r="AGG9" s="158"/>
      <c r="AGH9" s="158"/>
      <c r="AGI9" s="158"/>
      <c r="AGJ9" s="158"/>
      <c r="AGK9" s="158"/>
      <c r="AGL9" s="158"/>
      <c r="AGM9" s="158"/>
      <c r="AGN9" s="158"/>
      <c r="AGO9" s="158"/>
      <c r="AGP9" s="158"/>
      <c r="AGQ9" s="158"/>
      <c r="AGR9" s="158"/>
      <c r="AGS9" s="158"/>
      <c r="AGT9" s="158"/>
      <c r="AGU9" s="158"/>
      <c r="AGV9" s="158"/>
      <c r="AGW9" s="158"/>
      <c r="AGX9" s="158"/>
      <c r="AGY9" s="158"/>
      <c r="AGZ9" s="158"/>
      <c r="AHA9" s="158"/>
      <c r="AHB9" s="158"/>
      <c r="AHC9" s="158"/>
      <c r="AHD9" s="158"/>
      <c r="AHE9" s="158"/>
      <c r="AHF9" s="158"/>
      <c r="AHG9" s="158"/>
      <c r="AHH9" s="158"/>
      <c r="AHI9" s="158"/>
      <c r="AHJ9" s="158"/>
      <c r="AHK9" s="158"/>
      <c r="AHL9" s="158"/>
      <c r="AHM9" s="158"/>
      <c r="AHN9" s="158"/>
      <c r="AHO9" s="158"/>
      <c r="AHP9" s="158"/>
      <c r="AHQ9" s="158"/>
      <c r="AHR9" s="158"/>
      <c r="AHS9" s="158"/>
      <c r="AHT9" s="158"/>
      <c r="AHU9" s="158"/>
      <c r="AHV9" s="158"/>
      <c r="AHW9" s="158"/>
      <c r="AHX9" s="158"/>
      <c r="AHY9" s="158"/>
      <c r="AHZ9" s="158"/>
      <c r="AIA9" s="158"/>
      <c r="AIB9" s="158"/>
      <c r="AIC9" s="158"/>
      <c r="AID9" s="158"/>
      <c r="AIE9" s="158"/>
      <c r="AIF9" s="158"/>
      <c r="AIG9" s="158"/>
      <c r="AIH9" s="158"/>
      <c r="AII9" s="158"/>
      <c r="AIJ9" s="158"/>
      <c r="AIK9" s="158"/>
      <c r="AIL9" s="158"/>
      <c r="AIM9" s="158"/>
      <c r="AIN9" s="158"/>
      <c r="AIO9" s="158"/>
      <c r="AIP9" s="158"/>
      <c r="AIQ9" s="158"/>
      <c r="AIR9" s="158"/>
      <c r="AIS9" s="158"/>
      <c r="AIT9" s="158"/>
      <c r="AIU9" s="158"/>
      <c r="AIV9" s="158"/>
      <c r="AIW9" s="158"/>
      <c r="AIX9" s="158"/>
      <c r="AIY9" s="158"/>
      <c r="AIZ9" s="158"/>
      <c r="AJA9" s="158"/>
      <c r="AJB9" s="158"/>
      <c r="AJC9" s="158"/>
      <c r="AJD9" s="158"/>
      <c r="AJE9" s="158"/>
      <c r="AJF9" s="158"/>
      <c r="AJG9" s="158"/>
      <c r="AJH9" s="158"/>
      <c r="AJI9" s="158"/>
      <c r="AJJ9" s="158"/>
      <c r="AJK9" s="158"/>
      <c r="AJL9" s="158"/>
      <c r="AJM9" s="158"/>
      <c r="AJN9" s="158"/>
      <c r="AJO9" s="158"/>
      <c r="AJP9" s="158"/>
      <c r="AJQ9" s="158"/>
      <c r="AJR9" s="158"/>
      <c r="AJS9" s="158"/>
      <c r="AJT9" s="158"/>
      <c r="AJU9" s="158"/>
      <c r="AJV9" s="158"/>
      <c r="AJW9" s="158"/>
      <c r="AJX9" s="158"/>
      <c r="AJY9" s="158"/>
      <c r="AJZ9" s="158"/>
      <c r="AKA9" s="158"/>
      <c r="AKB9" s="158"/>
      <c r="AKC9" s="158"/>
      <c r="AKD9" s="158"/>
      <c r="AKE9" s="158"/>
      <c r="AKF9" s="158"/>
      <c r="AKG9" s="158"/>
      <c r="AKH9" s="158"/>
      <c r="AKI9" s="158"/>
      <c r="AKJ9" s="158"/>
      <c r="AKK9" s="158"/>
      <c r="AKL9" s="158"/>
      <c r="AKM9" s="158"/>
      <c r="AKN9" s="158"/>
      <c r="AKO9" s="158"/>
      <c r="AKP9" s="158"/>
      <c r="AKQ9" s="158"/>
      <c r="AKR9" s="158"/>
      <c r="AKS9" s="158"/>
      <c r="AKT9" s="158"/>
      <c r="AKU9" s="158"/>
      <c r="AKV9" s="158"/>
      <c r="AKW9" s="158"/>
      <c r="AKX9" s="158"/>
      <c r="AKY9" s="158"/>
      <c r="AKZ9" s="158"/>
      <c r="ALA9" s="158"/>
      <c r="ALB9" s="158"/>
      <c r="ALC9" s="158"/>
      <c r="ALD9" s="158"/>
      <c r="ALE9" s="158"/>
      <c r="ALF9" s="158"/>
      <c r="ALG9" s="158"/>
      <c r="ALH9" s="158"/>
      <c r="ALI9" s="158"/>
      <c r="ALJ9" s="158"/>
      <c r="ALK9" s="158"/>
      <c r="ALL9" s="158"/>
      <c r="ALM9" s="158"/>
      <c r="ALN9" s="158"/>
      <c r="ALO9" s="158"/>
      <c r="ALP9" s="158"/>
      <c r="ALQ9" s="158"/>
      <c r="ALR9" s="158"/>
      <c r="ALS9" s="158"/>
      <c r="ALT9" s="158"/>
      <c r="ALU9" s="158"/>
      <c r="ALV9" s="158"/>
      <c r="ALW9" s="158"/>
      <c r="ALX9" s="158"/>
      <c r="ALY9" s="158"/>
      <c r="ALZ9" s="158"/>
      <c r="AMA9" s="158"/>
      <c r="AMB9" s="158"/>
      <c r="AMC9" s="158"/>
      <c r="AMD9" s="158"/>
      <c r="AME9" s="158"/>
      <c r="AMF9" s="158"/>
      <c r="AMG9" s="158"/>
      <c r="AMH9" s="158"/>
      <c r="AMI9" s="158"/>
      <c r="AMJ9" s="158"/>
    </row>
    <row r="10" spans="1:1024" s="158" customFormat="1" ht="17.25" customHeight="1">
      <c r="A10" s="72"/>
      <c r="B10" s="73"/>
      <c r="C10" s="478"/>
      <c r="D10" s="478"/>
      <c r="E10" s="478"/>
      <c r="F10" s="478"/>
      <c r="G10" s="478"/>
      <c r="H10" s="3"/>
      <c r="I10" s="3"/>
      <c r="J10" s="3"/>
      <c r="K10" s="3"/>
      <c r="L10" s="3"/>
      <c r="M10" s="3"/>
      <c r="N10" s="1"/>
      <c r="O10" s="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row>
    <row r="11" spans="1:1024" s="158" customFormat="1" ht="17.25" customHeight="1">
      <c r="A11" s="72"/>
      <c r="B11" s="73"/>
      <c r="C11" s="478"/>
      <c r="D11" s="478"/>
      <c r="E11" s="478"/>
      <c r="F11" s="478"/>
      <c r="G11" s="478"/>
      <c r="H11" s="3"/>
      <c r="I11" s="3"/>
      <c r="J11" s="3"/>
      <c r="K11" s="3"/>
      <c r="L11" s="3"/>
      <c r="M11" s="3"/>
      <c r="N11" s="1"/>
      <c r="O11" s="1"/>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row>
    <row r="12" spans="1:1024" s="158" customFormat="1" ht="17.25" customHeight="1">
      <c r="A12" s="72"/>
      <c r="B12" s="73"/>
      <c r="C12" s="478"/>
      <c r="D12" s="478"/>
      <c r="E12" s="478"/>
      <c r="F12" s="478"/>
      <c r="G12" s="478"/>
      <c r="H12" s="3"/>
      <c r="I12" s="3"/>
      <c r="J12" s="3"/>
      <c r="K12" s="3"/>
      <c r="L12" s="3"/>
      <c r="M12" s="3"/>
      <c r="N12" s="1"/>
      <c r="O12" s="1"/>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row>
    <row r="13" spans="1:1024" ht="17.25" customHeight="1">
      <c r="B13" s="73"/>
      <c r="C13" s="478"/>
      <c r="D13" s="478"/>
      <c r="E13" s="478"/>
      <c r="F13" s="478"/>
      <c r="G13" s="478"/>
      <c r="H13" s="3"/>
      <c r="I13" s="3"/>
      <c r="J13" s="3"/>
      <c r="K13" s="3"/>
      <c r="L13" s="3"/>
      <c r="M13" s="3"/>
      <c r="N13" s="1"/>
      <c r="O13" s="1"/>
      <c r="CF13" s="158"/>
      <c r="CG13" s="158"/>
      <c r="CH13" s="158"/>
      <c r="CI13" s="158"/>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158"/>
      <c r="DJ13" s="158"/>
      <c r="DK13" s="158"/>
      <c r="DL13" s="158"/>
      <c r="DM13" s="158"/>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58"/>
      <c r="FM13" s="158"/>
      <c r="FN13" s="158"/>
      <c r="FO13" s="158"/>
      <c r="FP13" s="158"/>
      <c r="FQ13" s="158"/>
      <c r="FR13" s="158"/>
      <c r="FS13" s="158"/>
      <c r="FT13" s="158"/>
      <c r="FU13" s="158"/>
      <c r="FV13" s="158"/>
      <c r="FW13" s="158"/>
      <c r="FX13" s="158"/>
      <c r="FY13" s="158"/>
      <c r="FZ13" s="158"/>
      <c r="GA13" s="158"/>
      <c r="GB13" s="158"/>
      <c r="GC13" s="158"/>
      <c r="GD13" s="158"/>
      <c r="GE13" s="158"/>
      <c r="GF13" s="158"/>
      <c r="GG13" s="158"/>
      <c r="GH13" s="158"/>
      <c r="GI13" s="158"/>
      <c r="GJ13" s="158"/>
      <c r="GK13" s="158"/>
      <c r="GL13" s="158"/>
      <c r="GM13" s="158"/>
      <c r="GN13" s="158"/>
      <c r="GO13" s="158"/>
      <c r="GP13" s="158"/>
      <c r="GQ13" s="158"/>
      <c r="GR13" s="158"/>
      <c r="GS13" s="158"/>
      <c r="GT13" s="158"/>
      <c r="GU13" s="158"/>
      <c r="GV13" s="158"/>
      <c r="GW13" s="158"/>
      <c r="GX13" s="158"/>
      <c r="GY13" s="158"/>
      <c r="GZ13" s="158"/>
      <c r="HA13" s="158"/>
      <c r="HB13" s="158"/>
      <c r="HC13" s="158"/>
      <c r="HD13" s="158"/>
      <c r="HE13" s="158"/>
      <c r="HF13" s="158"/>
      <c r="HG13" s="158"/>
      <c r="HH13" s="158"/>
      <c r="HI13" s="158"/>
      <c r="HJ13" s="158"/>
      <c r="HK13" s="158"/>
      <c r="HL13" s="158"/>
      <c r="HM13" s="158"/>
      <c r="HN13" s="158"/>
      <c r="HO13" s="158"/>
      <c r="HP13" s="158"/>
      <c r="HQ13" s="158"/>
      <c r="HR13" s="158"/>
      <c r="HS13" s="158"/>
      <c r="HT13" s="158"/>
      <c r="HU13" s="158"/>
      <c r="HV13" s="158"/>
      <c r="HW13" s="158"/>
      <c r="HX13" s="158"/>
      <c r="HY13" s="158"/>
      <c r="HZ13" s="158"/>
      <c r="IA13" s="158"/>
      <c r="IB13" s="158"/>
      <c r="IC13" s="158"/>
      <c r="ID13" s="158"/>
      <c r="IE13" s="158"/>
      <c r="IF13" s="158"/>
      <c r="IG13" s="158"/>
      <c r="IH13" s="158"/>
      <c r="II13" s="158"/>
      <c r="IJ13" s="158"/>
      <c r="IK13" s="158"/>
      <c r="IL13" s="158"/>
      <c r="IM13" s="158"/>
      <c r="IN13" s="158"/>
      <c r="IO13" s="158"/>
      <c r="IP13" s="158"/>
      <c r="IQ13" s="158"/>
      <c r="IR13" s="158"/>
      <c r="IS13" s="158"/>
      <c r="IT13" s="158"/>
      <c r="IU13" s="158"/>
      <c r="IV13" s="158"/>
      <c r="IW13" s="158"/>
      <c r="IX13" s="158"/>
      <c r="IY13" s="158"/>
      <c r="IZ13" s="158"/>
      <c r="JA13" s="158"/>
      <c r="JB13" s="158"/>
      <c r="JC13" s="158"/>
      <c r="JD13" s="158"/>
      <c r="JE13" s="158"/>
      <c r="JF13" s="158"/>
      <c r="JG13" s="158"/>
      <c r="JH13" s="158"/>
      <c r="JI13" s="158"/>
      <c r="JJ13" s="158"/>
      <c r="JK13" s="158"/>
      <c r="JL13" s="158"/>
      <c r="JM13" s="158"/>
      <c r="JN13" s="158"/>
      <c r="JO13" s="158"/>
      <c r="JP13" s="158"/>
      <c r="JQ13" s="158"/>
      <c r="JR13" s="158"/>
      <c r="JS13" s="158"/>
      <c r="JT13" s="158"/>
      <c r="JU13" s="158"/>
      <c r="JV13" s="158"/>
      <c r="JW13" s="158"/>
      <c r="JX13" s="158"/>
      <c r="JY13" s="158"/>
      <c r="JZ13" s="158"/>
      <c r="KA13" s="158"/>
      <c r="KB13" s="158"/>
      <c r="KC13" s="158"/>
      <c r="KD13" s="158"/>
      <c r="KE13" s="158"/>
      <c r="KF13" s="158"/>
      <c r="KG13" s="158"/>
      <c r="KH13" s="158"/>
      <c r="KI13" s="158"/>
      <c r="KJ13" s="158"/>
      <c r="KK13" s="158"/>
      <c r="KL13" s="158"/>
      <c r="KM13" s="158"/>
      <c r="KN13" s="158"/>
      <c r="KO13" s="158"/>
      <c r="KP13" s="158"/>
      <c r="KQ13" s="158"/>
      <c r="KR13" s="158"/>
      <c r="KS13" s="158"/>
      <c r="KT13" s="158"/>
      <c r="KU13" s="158"/>
      <c r="KV13" s="158"/>
      <c r="KW13" s="158"/>
      <c r="KX13" s="158"/>
      <c r="KY13" s="158"/>
      <c r="KZ13" s="158"/>
      <c r="LA13" s="158"/>
      <c r="LB13" s="158"/>
      <c r="LC13" s="158"/>
      <c r="LD13" s="158"/>
      <c r="LE13" s="158"/>
      <c r="LF13" s="158"/>
      <c r="LG13" s="158"/>
      <c r="LH13" s="158"/>
      <c r="LI13" s="158"/>
      <c r="LJ13" s="158"/>
      <c r="LK13" s="158"/>
      <c r="LL13" s="158"/>
      <c r="LM13" s="158"/>
      <c r="LN13" s="158"/>
      <c r="LO13" s="158"/>
      <c r="LP13" s="158"/>
      <c r="LQ13" s="158"/>
      <c r="LR13" s="158"/>
      <c r="LS13" s="158"/>
      <c r="LT13" s="158"/>
      <c r="LU13" s="158"/>
      <c r="LV13" s="158"/>
      <c r="LW13" s="158"/>
      <c r="LX13" s="158"/>
      <c r="LY13" s="158"/>
      <c r="LZ13" s="158"/>
      <c r="MA13" s="158"/>
      <c r="MB13" s="158"/>
      <c r="MC13" s="158"/>
      <c r="MD13" s="158"/>
      <c r="ME13" s="158"/>
      <c r="MF13" s="158"/>
      <c r="MG13" s="158"/>
      <c r="MH13" s="158"/>
      <c r="MI13" s="158"/>
      <c r="MJ13" s="158"/>
      <c r="MK13" s="158"/>
      <c r="ML13" s="158"/>
      <c r="MM13" s="158"/>
      <c r="MN13" s="158"/>
      <c r="MO13" s="158"/>
      <c r="MP13" s="158"/>
      <c r="MQ13" s="158"/>
      <c r="MR13" s="158"/>
      <c r="MS13" s="158"/>
      <c r="MT13" s="158"/>
      <c r="MU13" s="158"/>
      <c r="MV13" s="158"/>
      <c r="MW13" s="158"/>
      <c r="MX13" s="158"/>
      <c r="MY13" s="158"/>
      <c r="MZ13" s="158"/>
      <c r="NA13" s="158"/>
      <c r="NB13" s="158"/>
      <c r="NC13" s="158"/>
      <c r="ND13" s="158"/>
      <c r="NE13" s="158"/>
      <c r="NF13" s="158"/>
      <c r="NG13" s="158"/>
      <c r="NH13" s="158"/>
      <c r="NI13" s="158"/>
      <c r="NJ13" s="158"/>
      <c r="NK13" s="158"/>
      <c r="NL13" s="158"/>
      <c r="NM13" s="158"/>
      <c r="NN13" s="158"/>
      <c r="NO13" s="158"/>
      <c r="NP13" s="158"/>
      <c r="NQ13" s="158"/>
      <c r="NR13" s="158"/>
      <c r="NS13" s="158"/>
      <c r="NT13" s="158"/>
      <c r="NU13" s="158"/>
      <c r="NV13" s="158"/>
      <c r="NW13" s="158"/>
      <c r="NX13" s="158"/>
      <c r="NY13" s="158"/>
      <c r="NZ13" s="158"/>
      <c r="OA13" s="158"/>
      <c r="OB13" s="158"/>
      <c r="OC13" s="158"/>
      <c r="OD13" s="158"/>
      <c r="OE13" s="158"/>
      <c r="OF13" s="158"/>
      <c r="OG13" s="158"/>
      <c r="OH13" s="158"/>
      <c r="OI13" s="158"/>
      <c r="OJ13" s="158"/>
      <c r="OK13" s="158"/>
      <c r="OL13" s="158"/>
      <c r="OM13" s="158"/>
      <c r="ON13" s="158"/>
      <c r="OO13" s="158"/>
      <c r="OP13" s="158"/>
      <c r="OQ13" s="158"/>
      <c r="OR13" s="158"/>
      <c r="OS13" s="158"/>
      <c r="OT13" s="158"/>
      <c r="OU13" s="158"/>
      <c r="OV13" s="158"/>
      <c r="OW13" s="158"/>
      <c r="OX13" s="158"/>
      <c r="OY13" s="158"/>
      <c r="OZ13" s="158"/>
      <c r="PA13" s="158"/>
      <c r="PB13" s="158"/>
      <c r="PC13" s="158"/>
      <c r="PD13" s="158"/>
      <c r="PE13" s="158"/>
      <c r="PF13" s="158"/>
      <c r="PG13" s="158"/>
      <c r="PH13" s="158"/>
      <c r="PI13" s="158"/>
      <c r="PJ13" s="158"/>
      <c r="PK13" s="158"/>
      <c r="PL13" s="158"/>
      <c r="PM13" s="158"/>
      <c r="PN13" s="158"/>
      <c r="PO13" s="158"/>
      <c r="PP13" s="158"/>
      <c r="PQ13" s="158"/>
      <c r="PR13" s="158"/>
      <c r="PS13" s="158"/>
      <c r="PT13" s="158"/>
      <c r="PU13" s="158"/>
      <c r="PV13" s="158"/>
      <c r="PW13" s="158"/>
      <c r="PX13" s="158"/>
      <c r="PY13" s="158"/>
      <c r="PZ13" s="158"/>
      <c r="QA13" s="158"/>
      <c r="QB13" s="158"/>
      <c r="QC13" s="158"/>
      <c r="QD13" s="158"/>
      <c r="QE13" s="158"/>
      <c r="QF13" s="158"/>
      <c r="QG13" s="158"/>
      <c r="QH13" s="158"/>
      <c r="QI13" s="158"/>
      <c r="QJ13" s="158"/>
      <c r="QK13" s="158"/>
      <c r="QL13" s="158"/>
      <c r="QM13" s="158"/>
      <c r="QN13" s="158"/>
      <c r="QO13" s="158"/>
      <c r="QP13" s="158"/>
      <c r="QQ13" s="158"/>
      <c r="QR13" s="158"/>
      <c r="QS13" s="158"/>
      <c r="QT13" s="158"/>
      <c r="QU13" s="158"/>
      <c r="QV13" s="158"/>
      <c r="QW13" s="158"/>
      <c r="QX13" s="158"/>
      <c r="QY13" s="158"/>
      <c r="QZ13" s="158"/>
      <c r="RA13" s="158"/>
      <c r="RB13" s="158"/>
      <c r="RC13" s="158"/>
      <c r="RD13" s="158"/>
      <c r="RE13" s="158"/>
      <c r="RF13" s="158"/>
      <c r="RG13" s="158"/>
      <c r="RH13" s="158"/>
      <c r="RI13" s="158"/>
      <c r="RJ13" s="158"/>
      <c r="RK13" s="158"/>
      <c r="RL13" s="158"/>
      <c r="RM13" s="158"/>
      <c r="RN13" s="158"/>
      <c r="RO13" s="158"/>
      <c r="RP13" s="158"/>
      <c r="RQ13" s="158"/>
      <c r="RR13" s="158"/>
      <c r="RS13" s="158"/>
      <c r="RT13" s="158"/>
      <c r="RU13" s="158"/>
      <c r="RV13" s="158"/>
      <c r="RW13" s="158"/>
      <c r="RX13" s="158"/>
      <c r="RY13" s="158"/>
      <c r="RZ13" s="158"/>
      <c r="SA13" s="158"/>
      <c r="SB13" s="158"/>
      <c r="SC13" s="158"/>
      <c r="SD13" s="158"/>
      <c r="SE13" s="158"/>
      <c r="SF13" s="158"/>
      <c r="SG13" s="158"/>
      <c r="SH13" s="158"/>
      <c r="SI13" s="158"/>
      <c r="SJ13" s="158"/>
      <c r="SK13" s="158"/>
      <c r="SL13" s="158"/>
      <c r="SM13" s="158"/>
      <c r="SN13" s="158"/>
      <c r="SO13" s="158"/>
      <c r="SP13" s="158"/>
      <c r="SQ13" s="158"/>
      <c r="SR13" s="158"/>
      <c r="SS13" s="158"/>
      <c r="ST13" s="158"/>
      <c r="SU13" s="158"/>
      <c r="SV13" s="158"/>
      <c r="SW13" s="158"/>
      <c r="SX13" s="158"/>
      <c r="SY13" s="158"/>
      <c r="SZ13" s="158"/>
      <c r="TA13" s="158"/>
      <c r="TB13" s="158"/>
      <c r="TC13" s="158"/>
      <c r="TD13" s="158"/>
      <c r="TE13" s="158"/>
      <c r="TF13" s="158"/>
      <c r="TG13" s="158"/>
      <c r="TH13" s="158"/>
      <c r="TI13" s="158"/>
      <c r="TJ13" s="158"/>
      <c r="TK13" s="158"/>
      <c r="TL13" s="158"/>
      <c r="TM13" s="158"/>
      <c r="TN13" s="158"/>
      <c r="TO13" s="158"/>
      <c r="TP13" s="158"/>
      <c r="TQ13" s="158"/>
      <c r="TR13" s="158"/>
      <c r="TS13" s="158"/>
      <c r="TT13" s="158"/>
      <c r="TU13" s="158"/>
      <c r="TV13" s="158"/>
      <c r="TW13" s="158"/>
      <c r="TX13" s="158"/>
      <c r="TY13" s="158"/>
      <c r="TZ13" s="158"/>
      <c r="UA13" s="158"/>
      <c r="UB13" s="158"/>
      <c r="UC13" s="158"/>
      <c r="UD13" s="158"/>
      <c r="UE13" s="158"/>
      <c r="UF13" s="158"/>
      <c r="UG13" s="158"/>
      <c r="UH13" s="158"/>
      <c r="UI13" s="158"/>
      <c r="UJ13" s="158"/>
      <c r="UK13" s="158"/>
      <c r="UL13" s="158"/>
      <c r="UM13" s="158"/>
      <c r="UN13" s="158"/>
      <c r="UO13" s="158"/>
      <c r="UP13" s="158"/>
      <c r="UQ13" s="158"/>
      <c r="UR13" s="158"/>
      <c r="US13" s="158"/>
      <c r="UT13" s="158"/>
      <c r="UU13" s="158"/>
      <c r="UV13" s="158"/>
      <c r="UW13" s="158"/>
      <c r="UX13" s="158"/>
      <c r="UY13" s="158"/>
      <c r="UZ13" s="158"/>
      <c r="VA13" s="158"/>
      <c r="VB13" s="158"/>
      <c r="VC13" s="158"/>
      <c r="VD13" s="158"/>
      <c r="VE13" s="158"/>
      <c r="VF13" s="158"/>
      <c r="VG13" s="158"/>
      <c r="VH13" s="158"/>
      <c r="VI13" s="158"/>
      <c r="VJ13" s="158"/>
      <c r="VK13" s="158"/>
      <c r="VL13" s="158"/>
      <c r="VM13" s="158"/>
      <c r="VN13" s="158"/>
      <c r="VO13" s="158"/>
      <c r="VP13" s="158"/>
      <c r="VQ13" s="158"/>
      <c r="VR13" s="158"/>
      <c r="VS13" s="158"/>
      <c r="VT13" s="158"/>
      <c r="VU13" s="158"/>
      <c r="VV13" s="158"/>
      <c r="VW13" s="158"/>
      <c r="VX13" s="158"/>
      <c r="VY13" s="158"/>
      <c r="VZ13" s="158"/>
      <c r="WA13" s="158"/>
      <c r="WB13" s="158"/>
      <c r="WC13" s="158"/>
      <c r="WD13" s="158"/>
      <c r="WE13" s="158"/>
      <c r="WF13" s="158"/>
      <c r="WG13" s="158"/>
      <c r="WH13" s="158"/>
      <c r="WI13" s="158"/>
      <c r="WJ13" s="158"/>
      <c r="WK13" s="158"/>
      <c r="WL13" s="158"/>
      <c r="WM13" s="158"/>
      <c r="WN13" s="158"/>
      <c r="WO13" s="158"/>
      <c r="WP13" s="158"/>
      <c r="WQ13" s="158"/>
      <c r="WR13" s="158"/>
      <c r="WS13" s="158"/>
      <c r="WT13" s="158"/>
      <c r="WU13" s="158"/>
      <c r="WV13" s="158"/>
      <c r="WW13" s="158"/>
      <c r="WX13" s="158"/>
      <c r="WY13" s="158"/>
      <c r="WZ13" s="158"/>
      <c r="XA13" s="158"/>
      <c r="XB13" s="158"/>
      <c r="XC13" s="158"/>
      <c r="XD13" s="158"/>
      <c r="XE13" s="158"/>
      <c r="XF13" s="158"/>
      <c r="XG13" s="158"/>
      <c r="XH13" s="158"/>
      <c r="XI13" s="158"/>
      <c r="XJ13" s="158"/>
      <c r="XK13" s="158"/>
      <c r="XL13" s="158"/>
      <c r="XM13" s="158"/>
      <c r="XN13" s="158"/>
      <c r="XO13" s="158"/>
      <c r="XP13" s="158"/>
      <c r="XQ13" s="158"/>
      <c r="XR13" s="158"/>
      <c r="XS13" s="158"/>
      <c r="XT13" s="158"/>
      <c r="XU13" s="158"/>
      <c r="XV13" s="158"/>
      <c r="XW13" s="158"/>
      <c r="XX13" s="158"/>
      <c r="XY13" s="158"/>
      <c r="XZ13" s="158"/>
      <c r="YA13" s="158"/>
      <c r="YB13" s="158"/>
      <c r="YC13" s="158"/>
      <c r="YD13" s="158"/>
      <c r="YE13" s="158"/>
      <c r="YF13" s="158"/>
      <c r="YG13" s="158"/>
      <c r="YH13" s="158"/>
      <c r="YI13" s="158"/>
      <c r="YJ13" s="158"/>
      <c r="YK13" s="158"/>
      <c r="YL13" s="158"/>
      <c r="YM13" s="158"/>
      <c r="YN13" s="158"/>
      <c r="YO13" s="158"/>
      <c r="YP13" s="158"/>
      <c r="YQ13" s="158"/>
      <c r="YR13" s="158"/>
      <c r="YS13" s="158"/>
      <c r="YT13" s="158"/>
      <c r="YU13" s="158"/>
      <c r="YV13" s="158"/>
      <c r="YW13" s="158"/>
      <c r="YX13" s="158"/>
      <c r="YY13" s="158"/>
      <c r="YZ13" s="158"/>
      <c r="ZA13" s="158"/>
      <c r="ZB13" s="158"/>
      <c r="ZC13" s="158"/>
      <c r="ZD13" s="158"/>
      <c r="ZE13" s="158"/>
      <c r="ZF13" s="158"/>
      <c r="ZG13" s="158"/>
      <c r="ZH13" s="158"/>
      <c r="ZI13" s="158"/>
      <c r="ZJ13" s="158"/>
      <c r="ZK13" s="158"/>
      <c r="ZL13" s="158"/>
      <c r="ZM13" s="158"/>
      <c r="ZN13" s="158"/>
      <c r="ZO13" s="158"/>
      <c r="ZP13" s="158"/>
      <c r="ZQ13" s="158"/>
      <c r="ZR13" s="158"/>
      <c r="ZS13" s="158"/>
      <c r="ZT13" s="158"/>
      <c r="ZU13" s="158"/>
      <c r="ZV13" s="158"/>
      <c r="ZW13" s="158"/>
      <c r="ZX13" s="158"/>
      <c r="ZY13" s="158"/>
      <c r="ZZ13" s="158"/>
      <c r="AAA13" s="158"/>
      <c r="AAB13" s="158"/>
      <c r="AAC13" s="158"/>
      <c r="AAD13" s="158"/>
      <c r="AAE13" s="158"/>
      <c r="AAF13" s="158"/>
      <c r="AAG13" s="158"/>
      <c r="AAH13" s="158"/>
      <c r="AAI13" s="158"/>
      <c r="AAJ13" s="158"/>
      <c r="AAK13" s="158"/>
      <c r="AAL13" s="158"/>
      <c r="AAM13" s="158"/>
      <c r="AAN13" s="158"/>
      <c r="AAO13" s="158"/>
      <c r="AAP13" s="158"/>
      <c r="AAQ13" s="158"/>
      <c r="AAR13" s="158"/>
      <c r="AAS13" s="158"/>
      <c r="AAT13" s="158"/>
      <c r="AAU13" s="158"/>
      <c r="AAV13" s="158"/>
      <c r="AAW13" s="158"/>
      <c r="AAX13" s="158"/>
      <c r="AAY13" s="158"/>
      <c r="AAZ13" s="158"/>
      <c r="ABA13" s="158"/>
      <c r="ABB13" s="158"/>
      <c r="ABC13" s="158"/>
      <c r="ABD13" s="158"/>
      <c r="ABE13" s="158"/>
      <c r="ABF13" s="158"/>
      <c r="ABG13" s="158"/>
      <c r="ABH13" s="158"/>
      <c r="ABI13" s="158"/>
      <c r="ABJ13" s="158"/>
      <c r="ABK13" s="158"/>
      <c r="ABL13" s="158"/>
      <c r="ABM13" s="158"/>
      <c r="ABN13" s="158"/>
      <c r="ABO13" s="158"/>
      <c r="ABP13" s="158"/>
      <c r="ABQ13" s="158"/>
      <c r="ABR13" s="158"/>
      <c r="ABS13" s="158"/>
      <c r="ABT13" s="158"/>
      <c r="ABU13" s="158"/>
      <c r="ABV13" s="158"/>
      <c r="ABW13" s="158"/>
      <c r="ABX13" s="158"/>
      <c r="ABY13" s="158"/>
      <c r="ABZ13" s="158"/>
      <c r="ACA13" s="158"/>
      <c r="ACB13" s="158"/>
      <c r="ACC13" s="158"/>
      <c r="ACD13" s="158"/>
      <c r="ACE13" s="158"/>
      <c r="ACF13" s="158"/>
      <c r="ACG13" s="158"/>
      <c r="ACH13" s="158"/>
      <c r="ACI13" s="158"/>
      <c r="ACJ13" s="158"/>
      <c r="ACK13" s="158"/>
      <c r="ACL13" s="158"/>
      <c r="ACM13" s="158"/>
      <c r="ACN13" s="158"/>
      <c r="ACO13" s="158"/>
      <c r="ACP13" s="158"/>
      <c r="ACQ13" s="158"/>
      <c r="ACR13" s="158"/>
      <c r="ACS13" s="158"/>
      <c r="ACT13" s="158"/>
      <c r="ACU13" s="158"/>
      <c r="ACV13" s="158"/>
      <c r="ACW13" s="158"/>
      <c r="ACX13" s="158"/>
      <c r="ACY13" s="158"/>
      <c r="ACZ13" s="158"/>
      <c r="ADA13" s="158"/>
      <c r="ADB13" s="158"/>
      <c r="ADC13" s="158"/>
      <c r="ADD13" s="158"/>
      <c r="ADE13" s="158"/>
      <c r="ADF13" s="158"/>
      <c r="ADG13" s="158"/>
      <c r="ADH13" s="158"/>
      <c r="ADI13" s="158"/>
      <c r="ADJ13" s="158"/>
      <c r="ADK13" s="158"/>
      <c r="ADL13" s="158"/>
      <c r="ADM13" s="158"/>
      <c r="ADN13" s="158"/>
      <c r="ADO13" s="158"/>
      <c r="ADP13" s="158"/>
      <c r="ADQ13" s="158"/>
      <c r="ADR13" s="158"/>
      <c r="ADS13" s="158"/>
      <c r="ADT13" s="158"/>
      <c r="ADU13" s="158"/>
      <c r="ADV13" s="158"/>
      <c r="ADW13" s="158"/>
      <c r="ADX13" s="158"/>
      <c r="ADY13" s="158"/>
      <c r="ADZ13" s="158"/>
      <c r="AEA13" s="158"/>
      <c r="AEB13" s="158"/>
      <c r="AEC13" s="158"/>
      <c r="AED13" s="158"/>
      <c r="AEE13" s="158"/>
      <c r="AEF13" s="158"/>
      <c r="AEG13" s="158"/>
      <c r="AEH13" s="158"/>
      <c r="AEI13" s="158"/>
      <c r="AEJ13" s="158"/>
      <c r="AEK13" s="158"/>
      <c r="AEL13" s="158"/>
      <c r="AEM13" s="158"/>
      <c r="AEN13" s="158"/>
      <c r="AEO13" s="158"/>
      <c r="AEP13" s="158"/>
      <c r="AEQ13" s="158"/>
      <c r="AER13" s="158"/>
      <c r="AES13" s="158"/>
      <c r="AET13" s="158"/>
      <c r="AEU13" s="158"/>
      <c r="AEV13" s="158"/>
      <c r="AEW13" s="158"/>
      <c r="AEX13" s="158"/>
      <c r="AEY13" s="158"/>
      <c r="AEZ13" s="158"/>
      <c r="AFA13" s="158"/>
      <c r="AFB13" s="158"/>
      <c r="AFC13" s="158"/>
      <c r="AFD13" s="158"/>
      <c r="AFE13" s="158"/>
      <c r="AFF13" s="158"/>
      <c r="AFG13" s="158"/>
      <c r="AFH13" s="158"/>
      <c r="AFI13" s="158"/>
      <c r="AFJ13" s="158"/>
      <c r="AFK13" s="158"/>
      <c r="AFL13" s="158"/>
      <c r="AFM13" s="158"/>
      <c r="AFN13" s="158"/>
      <c r="AFO13" s="158"/>
      <c r="AFP13" s="158"/>
      <c r="AFQ13" s="158"/>
      <c r="AFR13" s="158"/>
      <c r="AFS13" s="158"/>
      <c r="AFT13" s="158"/>
      <c r="AFU13" s="158"/>
      <c r="AFV13" s="158"/>
      <c r="AFW13" s="158"/>
      <c r="AFX13" s="158"/>
      <c r="AFY13" s="158"/>
      <c r="AFZ13" s="158"/>
      <c r="AGA13" s="158"/>
      <c r="AGB13" s="158"/>
      <c r="AGC13" s="158"/>
      <c r="AGD13" s="158"/>
      <c r="AGE13" s="158"/>
      <c r="AGF13" s="158"/>
      <c r="AGG13" s="158"/>
      <c r="AGH13" s="158"/>
      <c r="AGI13" s="158"/>
      <c r="AGJ13" s="158"/>
      <c r="AGK13" s="158"/>
      <c r="AGL13" s="158"/>
      <c r="AGM13" s="158"/>
      <c r="AGN13" s="158"/>
      <c r="AGO13" s="158"/>
      <c r="AGP13" s="158"/>
      <c r="AGQ13" s="158"/>
      <c r="AGR13" s="158"/>
      <c r="AGS13" s="158"/>
      <c r="AGT13" s="158"/>
      <c r="AGU13" s="158"/>
      <c r="AGV13" s="158"/>
      <c r="AGW13" s="158"/>
      <c r="AGX13" s="158"/>
      <c r="AGY13" s="158"/>
      <c r="AGZ13" s="158"/>
      <c r="AHA13" s="158"/>
      <c r="AHB13" s="158"/>
      <c r="AHC13" s="158"/>
      <c r="AHD13" s="158"/>
      <c r="AHE13" s="158"/>
      <c r="AHF13" s="158"/>
      <c r="AHG13" s="158"/>
      <c r="AHH13" s="158"/>
      <c r="AHI13" s="158"/>
      <c r="AHJ13" s="158"/>
      <c r="AHK13" s="158"/>
      <c r="AHL13" s="158"/>
      <c r="AHM13" s="158"/>
      <c r="AHN13" s="158"/>
      <c r="AHO13" s="158"/>
      <c r="AHP13" s="158"/>
      <c r="AHQ13" s="158"/>
      <c r="AHR13" s="158"/>
      <c r="AHS13" s="158"/>
      <c r="AHT13" s="158"/>
      <c r="AHU13" s="158"/>
      <c r="AHV13" s="158"/>
      <c r="AHW13" s="158"/>
      <c r="AHX13" s="158"/>
      <c r="AHY13" s="158"/>
      <c r="AHZ13" s="158"/>
      <c r="AIA13" s="158"/>
      <c r="AIB13" s="158"/>
      <c r="AIC13" s="158"/>
      <c r="AID13" s="158"/>
      <c r="AIE13" s="158"/>
      <c r="AIF13" s="158"/>
      <c r="AIG13" s="158"/>
      <c r="AIH13" s="158"/>
      <c r="AII13" s="158"/>
      <c r="AIJ13" s="158"/>
      <c r="AIK13" s="158"/>
      <c r="AIL13" s="158"/>
      <c r="AIM13" s="158"/>
      <c r="AIN13" s="158"/>
      <c r="AIO13" s="158"/>
      <c r="AIP13" s="158"/>
      <c r="AIQ13" s="158"/>
      <c r="AIR13" s="158"/>
      <c r="AIS13" s="158"/>
      <c r="AIT13" s="158"/>
      <c r="AIU13" s="158"/>
      <c r="AIV13" s="158"/>
      <c r="AIW13" s="158"/>
      <c r="AIX13" s="158"/>
      <c r="AIY13" s="158"/>
      <c r="AIZ13" s="158"/>
      <c r="AJA13" s="158"/>
      <c r="AJB13" s="158"/>
      <c r="AJC13" s="158"/>
      <c r="AJD13" s="158"/>
      <c r="AJE13" s="158"/>
      <c r="AJF13" s="158"/>
      <c r="AJG13" s="158"/>
      <c r="AJH13" s="158"/>
      <c r="AJI13" s="158"/>
      <c r="AJJ13" s="158"/>
      <c r="AJK13" s="158"/>
      <c r="AJL13" s="158"/>
      <c r="AJM13" s="158"/>
      <c r="AJN13" s="158"/>
      <c r="AJO13" s="158"/>
      <c r="AJP13" s="158"/>
      <c r="AJQ13" s="158"/>
      <c r="AJR13" s="158"/>
      <c r="AJS13" s="158"/>
      <c r="AJT13" s="158"/>
      <c r="AJU13" s="158"/>
      <c r="AJV13" s="158"/>
      <c r="AJW13" s="158"/>
      <c r="AJX13" s="158"/>
      <c r="AJY13" s="158"/>
      <c r="AJZ13" s="158"/>
      <c r="AKA13" s="158"/>
      <c r="AKB13" s="158"/>
      <c r="AKC13" s="158"/>
      <c r="AKD13" s="158"/>
      <c r="AKE13" s="158"/>
      <c r="AKF13" s="158"/>
      <c r="AKG13" s="158"/>
      <c r="AKH13" s="158"/>
      <c r="AKI13" s="158"/>
      <c r="AKJ13" s="158"/>
      <c r="AKK13" s="158"/>
      <c r="AKL13" s="158"/>
      <c r="AKM13" s="158"/>
      <c r="AKN13" s="158"/>
      <c r="AKO13" s="158"/>
      <c r="AKP13" s="158"/>
      <c r="AKQ13" s="158"/>
      <c r="AKR13" s="158"/>
      <c r="AKS13" s="158"/>
      <c r="AKT13" s="158"/>
      <c r="AKU13" s="158"/>
      <c r="AKV13" s="158"/>
      <c r="AKW13" s="158"/>
      <c r="AKX13" s="158"/>
      <c r="AKY13" s="158"/>
      <c r="AKZ13" s="158"/>
      <c r="ALA13" s="158"/>
      <c r="ALB13" s="158"/>
      <c r="ALC13" s="158"/>
      <c r="ALD13" s="158"/>
      <c r="ALE13" s="158"/>
      <c r="ALF13" s="158"/>
      <c r="ALG13" s="158"/>
      <c r="ALH13" s="158"/>
      <c r="ALI13" s="158"/>
      <c r="ALJ13" s="158"/>
      <c r="ALK13" s="158"/>
      <c r="ALL13" s="158"/>
      <c r="ALM13" s="158"/>
      <c r="ALN13" s="158"/>
      <c r="ALO13" s="158"/>
      <c r="ALP13" s="158"/>
      <c r="ALQ13" s="158"/>
      <c r="ALR13" s="158"/>
      <c r="ALS13" s="158"/>
      <c r="ALT13" s="158"/>
      <c r="ALU13" s="158"/>
      <c r="ALV13" s="158"/>
      <c r="ALW13" s="158"/>
      <c r="ALX13" s="158"/>
      <c r="ALY13" s="158"/>
      <c r="ALZ13" s="158"/>
      <c r="AMA13" s="158"/>
      <c r="AMB13" s="158"/>
      <c r="AMC13" s="158"/>
      <c r="AMD13" s="158"/>
      <c r="AME13" s="158"/>
      <c r="AMF13" s="158"/>
      <c r="AMG13" s="158"/>
      <c r="AMH13" s="158"/>
      <c r="AMI13" s="158"/>
      <c r="AMJ13" s="158"/>
    </row>
    <row r="14" spans="1:1024" ht="17.25" customHeight="1">
      <c r="B14" s="73"/>
      <c r="C14" s="478"/>
      <c r="D14" s="478"/>
      <c r="E14" s="478"/>
      <c r="F14" s="478"/>
      <c r="G14" s="478"/>
      <c r="H14" s="3"/>
      <c r="I14" s="3"/>
      <c r="J14" s="3"/>
      <c r="K14" s="3"/>
      <c r="L14" s="3"/>
      <c r="M14" s="3"/>
      <c r="N14" s="1"/>
      <c r="O14" s="1"/>
      <c r="CF14" s="158"/>
      <c r="CG14" s="158"/>
      <c r="CH14" s="158"/>
      <c r="CI14" s="158"/>
      <c r="CJ14" s="158"/>
      <c r="CK14" s="158"/>
      <c r="CL14" s="158"/>
      <c r="CM14" s="158"/>
      <c r="CN14" s="158"/>
      <c r="CO14" s="158"/>
      <c r="CP14" s="158"/>
      <c r="CQ14" s="158"/>
      <c r="CR14" s="158"/>
      <c r="CS14" s="158"/>
      <c r="CT14" s="158"/>
      <c r="CU14" s="158"/>
      <c r="CV14" s="158"/>
      <c r="CW14" s="158"/>
      <c r="CX14" s="158"/>
      <c r="CY14" s="158"/>
      <c r="CZ14" s="158"/>
      <c r="DA14" s="158"/>
      <c r="DB14" s="158"/>
      <c r="DC14" s="158"/>
      <c r="DD14" s="158"/>
      <c r="DE14" s="158"/>
      <c r="DF14" s="158"/>
      <c r="DG14" s="158"/>
      <c r="DH14" s="158"/>
      <c r="DI14" s="158"/>
      <c r="DJ14" s="158"/>
      <c r="DK14" s="158"/>
      <c r="DL14" s="158"/>
      <c r="DM14" s="158"/>
      <c r="DN14" s="158"/>
      <c r="DO14" s="158"/>
      <c r="DP14" s="158"/>
      <c r="DQ14" s="158"/>
      <c r="DR14" s="158"/>
      <c r="DS14" s="158"/>
      <c r="DT14" s="158"/>
      <c r="DU14" s="158"/>
      <c r="DV14" s="158"/>
      <c r="DW14" s="158"/>
      <c r="DX14" s="158"/>
      <c r="DY14" s="158"/>
      <c r="DZ14" s="158"/>
      <c r="EA14" s="158"/>
      <c r="EB14" s="158"/>
      <c r="EC14" s="158"/>
      <c r="ED14" s="158"/>
      <c r="EE14" s="158"/>
      <c r="EF14" s="158"/>
      <c r="EG14" s="158"/>
      <c r="EH14" s="158"/>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158"/>
      <c r="FK14" s="158"/>
      <c r="FL14" s="158"/>
      <c r="FM14" s="158"/>
      <c r="FN14" s="158"/>
      <c r="FO14" s="158"/>
      <c r="FP14" s="158"/>
      <c r="FQ14" s="158"/>
      <c r="FR14" s="158"/>
      <c r="FS14" s="158"/>
      <c r="FT14" s="158"/>
      <c r="FU14" s="158"/>
      <c r="FV14" s="158"/>
      <c r="FW14" s="158"/>
      <c r="FX14" s="158"/>
      <c r="FY14" s="158"/>
      <c r="FZ14" s="158"/>
      <c r="GA14" s="158"/>
      <c r="GB14" s="158"/>
      <c r="GC14" s="158"/>
      <c r="GD14" s="158"/>
      <c r="GE14" s="158"/>
      <c r="GF14" s="158"/>
      <c r="GG14" s="158"/>
      <c r="GH14" s="158"/>
      <c r="GI14" s="158"/>
      <c r="GJ14" s="158"/>
      <c r="GK14" s="158"/>
      <c r="GL14" s="158"/>
      <c r="GM14" s="158"/>
      <c r="GN14" s="158"/>
      <c r="GO14" s="158"/>
      <c r="GP14" s="158"/>
      <c r="GQ14" s="158"/>
      <c r="GR14" s="158"/>
      <c r="GS14" s="158"/>
      <c r="GT14" s="158"/>
      <c r="GU14" s="158"/>
      <c r="GV14" s="158"/>
      <c r="GW14" s="158"/>
      <c r="GX14" s="158"/>
      <c r="GY14" s="158"/>
      <c r="GZ14" s="158"/>
      <c r="HA14" s="158"/>
      <c r="HB14" s="158"/>
      <c r="HC14" s="158"/>
      <c r="HD14" s="158"/>
      <c r="HE14" s="158"/>
      <c r="HF14" s="158"/>
      <c r="HG14" s="158"/>
      <c r="HH14" s="158"/>
      <c r="HI14" s="158"/>
      <c r="HJ14" s="158"/>
      <c r="HK14" s="158"/>
      <c r="HL14" s="158"/>
      <c r="HM14" s="158"/>
      <c r="HN14" s="158"/>
      <c r="HO14" s="158"/>
      <c r="HP14" s="158"/>
      <c r="HQ14" s="158"/>
      <c r="HR14" s="158"/>
      <c r="HS14" s="158"/>
      <c r="HT14" s="158"/>
      <c r="HU14" s="158"/>
      <c r="HV14" s="158"/>
      <c r="HW14" s="158"/>
      <c r="HX14" s="158"/>
      <c r="HY14" s="158"/>
      <c r="HZ14" s="158"/>
      <c r="IA14" s="158"/>
      <c r="IB14" s="158"/>
      <c r="IC14" s="158"/>
      <c r="ID14" s="158"/>
      <c r="IE14" s="158"/>
      <c r="IF14" s="158"/>
      <c r="IG14" s="158"/>
      <c r="IH14" s="158"/>
      <c r="II14" s="158"/>
      <c r="IJ14" s="158"/>
      <c r="IK14" s="158"/>
      <c r="IL14" s="158"/>
      <c r="IM14" s="158"/>
      <c r="IN14" s="158"/>
      <c r="IO14" s="158"/>
      <c r="IP14" s="158"/>
      <c r="IQ14" s="158"/>
      <c r="IR14" s="158"/>
      <c r="IS14" s="158"/>
      <c r="IT14" s="158"/>
      <c r="IU14" s="158"/>
      <c r="IV14" s="158"/>
      <c r="IW14" s="158"/>
      <c r="IX14" s="158"/>
      <c r="IY14" s="158"/>
      <c r="IZ14" s="158"/>
      <c r="JA14" s="158"/>
      <c r="JB14" s="158"/>
      <c r="JC14" s="158"/>
      <c r="JD14" s="158"/>
      <c r="JE14" s="158"/>
      <c r="JF14" s="158"/>
      <c r="JG14" s="158"/>
      <c r="JH14" s="158"/>
      <c r="JI14" s="158"/>
      <c r="JJ14" s="158"/>
      <c r="JK14" s="158"/>
      <c r="JL14" s="158"/>
      <c r="JM14" s="158"/>
      <c r="JN14" s="158"/>
      <c r="JO14" s="158"/>
      <c r="JP14" s="158"/>
      <c r="JQ14" s="158"/>
      <c r="JR14" s="158"/>
      <c r="JS14" s="158"/>
      <c r="JT14" s="158"/>
      <c r="JU14" s="158"/>
      <c r="JV14" s="158"/>
      <c r="JW14" s="158"/>
      <c r="JX14" s="158"/>
      <c r="JY14" s="158"/>
      <c r="JZ14" s="158"/>
      <c r="KA14" s="158"/>
      <c r="KB14" s="158"/>
      <c r="KC14" s="158"/>
      <c r="KD14" s="158"/>
      <c r="KE14" s="158"/>
      <c r="KF14" s="158"/>
      <c r="KG14" s="158"/>
      <c r="KH14" s="158"/>
      <c r="KI14" s="158"/>
      <c r="KJ14" s="158"/>
      <c r="KK14" s="158"/>
      <c r="KL14" s="158"/>
      <c r="KM14" s="158"/>
      <c r="KN14" s="158"/>
      <c r="KO14" s="158"/>
      <c r="KP14" s="158"/>
      <c r="KQ14" s="158"/>
      <c r="KR14" s="158"/>
      <c r="KS14" s="158"/>
      <c r="KT14" s="158"/>
      <c r="KU14" s="158"/>
      <c r="KV14" s="158"/>
      <c r="KW14" s="158"/>
      <c r="KX14" s="158"/>
      <c r="KY14" s="158"/>
      <c r="KZ14" s="158"/>
      <c r="LA14" s="158"/>
      <c r="LB14" s="158"/>
      <c r="LC14" s="158"/>
      <c r="LD14" s="158"/>
      <c r="LE14" s="158"/>
      <c r="LF14" s="158"/>
      <c r="LG14" s="158"/>
      <c r="LH14" s="158"/>
      <c r="LI14" s="158"/>
      <c r="LJ14" s="158"/>
      <c r="LK14" s="158"/>
      <c r="LL14" s="158"/>
      <c r="LM14" s="158"/>
      <c r="LN14" s="158"/>
      <c r="LO14" s="158"/>
      <c r="LP14" s="158"/>
      <c r="LQ14" s="158"/>
      <c r="LR14" s="158"/>
      <c r="LS14" s="158"/>
      <c r="LT14" s="158"/>
      <c r="LU14" s="158"/>
      <c r="LV14" s="158"/>
      <c r="LW14" s="158"/>
      <c r="LX14" s="158"/>
      <c r="LY14" s="158"/>
      <c r="LZ14" s="158"/>
      <c r="MA14" s="158"/>
      <c r="MB14" s="158"/>
      <c r="MC14" s="158"/>
      <c r="MD14" s="158"/>
      <c r="ME14" s="158"/>
      <c r="MF14" s="158"/>
      <c r="MG14" s="158"/>
      <c r="MH14" s="158"/>
      <c r="MI14" s="158"/>
      <c r="MJ14" s="158"/>
      <c r="MK14" s="158"/>
      <c r="ML14" s="158"/>
      <c r="MM14" s="158"/>
      <c r="MN14" s="158"/>
      <c r="MO14" s="158"/>
      <c r="MP14" s="158"/>
      <c r="MQ14" s="158"/>
      <c r="MR14" s="158"/>
      <c r="MS14" s="158"/>
      <c r="MT14" s="158"/>
      <c r="MU14" s="158"/>
      <c r="MV14" s="158"/>
      <c r="MW14" s="158"/>
      <c r="MX14" s="158"/>
      <c r="MY14" s="158"/>
      <c r="MZ14" s="158"/>
      <c r="NA14" s="158"/>
      <c r="NB14" s="158"/>
      <c r="NC14" s="158"/>
      <c r="ND14" s="158"/>
      <c r="NE14" s="158"/>
      <c r="NF14" s="158"/>
      <c r="NG14" s="158"/>
      <c r="NH14" s="158"/>
      <c r="NI14" s="158"/>
      <c r="NJ14" s="158"/>
      <c r="NK14" s="158"/>
      <c r="NL14" s="158"/>
      <c r="NM14" s="158"/>
      <c r="NN14" s="158"/>
      <c r="NO14" s="158"/>
      <c r="NP14" s="158"/>
      <c r="NQ14" s="158"/>
      <c r="NR14" s="158"/>
      <c r="NS14" s="158"/>
      <c r="NT14" s="158"/>
      <c r="NU14" s="158"/>
      <c r="NV14" s="158"/>
      <c r="NW14" s="158"/>
      <c r="NX14" s="158"/>
      <c r="NY14" s="158"/>
      <c r="NZ14" s="158"/>
      <c r="OA14" s="158"/>
      <c r="OB14" s="158"/>
      <c r="OC14" s="158"/>
      <c r="OD14" s="158"/>
      <c r="OE14" s="158"/>
      <c r="OF14" s="158"/>
      <c r="OG14" s="158"/>
      <c r="OH14" s="158"/>
      <c r="OI14" s="158"/>
      <c r="OJ14" s="158"/>
      <c r="OK14" s="158"/>
      <c r="OL14" s="158"/>
      <c r="OM14" s="158"/>
      <c r="ON14" s="158"/>
      <c r="OO14" s="158"/>
      <c r="OP14" s="158"/>
      <c r="OQ14" s="158"/>
      <c r="OR14" s="158"/>
      <c r="OS14" s="158"/>
      <c r="OT14" s="158"/>
      <c r="OU14" s="158"/>
      <c r="OV14" s="158"/>
      <c r="OW14" s="158"/>
      <c r="OX14" s="158"/>
      <c r="OY14" s="158"/>
      <c r="OZ14" s="158"/>
      <c r="PA14" s="158"/>
      <c r="PB14" s="158"/>
      <c r="PC14" s="158"/>
      <c r="PD14" s="158"/>
      <c r="PE14" s="158"/>
      <c r="PF14" s="158"/>
      <c r="PG14" s="158"/>
      <c r="PH14" s="158"/>
      <c r="PI14" s="158"/>
      <c r="PJ14" s="158"/>
      <c r="PK14" s="158"/>
      <c r="PL14" s="158"/>
      <c r="PM14" s="158"/>
      <c r="PN14" s="158"/>
      <c r="PO14" s="158"/>
      <c r="PP14" s="158"/>
      <c r="PQ14" s="158"/>
      <c r="PR14" s="158"/>
      <c r="PS14" s="158"/>
      <c r="PT14" s="158"/>
      <c r="PU14" s="158"/>
      <c r="PV14" s="158"/>
      <c r="PW14" s="158"/>
      <c r="PX14" s="158"/>
      <c r="PY14" s="158"/>
      <c r="PZ14" s="158"/>
      <c r="QA14" s="158"/>
      <c r="QB14" s="158"/>
      <c r="QC14" s="158"/>
      <c r="QD14" s="158"/>
      <c r="QE14" s="158"/>
      <c r="QF14" s="158"/>
      <c r="QG14" s="158"/>
      <c r="QH14" s="158"/>
      <c r="QI14" s="158"/>
      <c r="QJ14" s="158"/>
      <c r="QK14" s="158"/>
      <c r="QL14" s="158"/>
      <c r="QM14" s="158"/>
      <c r="QN14" s="158"/>
      <c r="QO14" s="158"/>
      <c r="QP14" s="158"/>
      <c r="QQ14" s="158"/>
      <c r="QR14" s="158"/>
      <c r="QS14" s="158"/>
      <c r="QT14" s="158"/>
      <c r="QU14" s="158"/>
      <c r="QV14" s="158"/>
      <c r="QW14" s="158"/>
      <c r="QX14" s="158"/>
      <c r="QY14" s="158"/>
      <c r="QZ14" s="158"/>
      <c r="RA14" s="158"/>
      <c r="RB14" s="158"/>
      <c r="RC14" s="158"/>
      <c r="RD14" s="158"/>
      <c r="RE14" s="158"/>
      <c r="RF14" s="158"/>
      <c r="RG14" s="158"/>
      <c r="RH14" s="158"/>
      <c r="RI14" s="158"/>
      <c r="RJ14" s="158"/>
      <c r="RK14" s="158"/>
      <c r="RL14" s="158"/>
      <c r="RM14" s="158"/>
      <c r="RN14" s="158"/>
      <c r="RO14" s="158"/>
      <c r="RP14" s="158"/>
      <c r="RQ14" s="158"/>
      <c r="RR14" s="158"/>
      <c r="RS14" s="158"/>
      <c r="RT14" s="158"/>
      <c r="RU14" s="158"/>
      <c r="RV14" s="158"/>
      <c r="RW14" s="158"/>
      <c r="RX14" s="158"/>
      <c r="RY14" s="158"/>
      <c r="RZ14" s="158"/>
      <c r="SA14" s="158"/>
      <c r="SB14" s="158"/>
      <c r="SC14" s="158"/>
      <c r="SD14" s="158"/>
      <c r="SE14" s="158"/>
      <c r="SF14" s="158"/>
      <c r="SG14" s="158"/>
      <c r="SH14" s="158"/>
      <c r="SI14" s="158"/>
      <c r="SJ14" s="158"/>
      <c r="SK14" s="158"/>
      <c r="SL14" s="158"/>
      <c r="SM14" s="158"/>
      <c r="SN14" s="158"/>
      <c r="SO14" s="158"/>
      <c r="SP14" s="158"/>
      <c r="SQ14" s="158"/>
      <c r="SR14" s="158"/>
      <c r="SS14" s="158"/>
      <c r="ST14" s="158"/>
      <c r="SU14" s="158"/>
      <c r="SV14" s="158"/>
      <c r="SW14" s="158"/>
      <c r="SX14" s="158"/>
      <c r="SY14" s="158"/>
      <c r="SZ14" s="158"/>
      <c r="TA14" s="158"/>
      <c r="TB14" s="158"/>
      <c r="TC14" s="158"/>
      <c r="TD14" s="158"/>
      <c r="TE14" s="158"/>
      <c r="TF14" s="158"/>
      <c r="TG14" s="158"/>
      <c r="TH14" s="158"/>
      <c r="TI14" s="158"/>
      <c r="TJ14" s="158"/>
      <c r="TK14" s="158"/>
      <c r="TL14" s="158"/>
      <c r="TM14" s="158"/>
      <c r="TN14" s="158"/>
      <c r="TO14" s="158"/>
      <c r="TP14" s="158"/>
      <c r="TQ14" s="158"/>
      <c r="TR14" s="158"/>
      <c r="TS14" s="158"/>
      <c r="TT14" s="158"/>
      <c r="TU14" s="158"/>
      <c r="TV14" s="158"/>
      <c r="TW14" s="158"/>
      <c r="TX14" s="158"/>
      <c r="TY14" s="158"/>
      <c r="TZ14" s="158"/>
      <c r="UA14" s="158"/>
      <c r="UB14" s="158"/>
      <c r="UC14" s="158"/>
      <c r="UD14" s="158"/>
      <c r="UE14" s="158"/>
      <c r="UF14" s="158"/>
      <c r="UG14" s="158"/>
      <c r="UH14" s="158"/>
      <c r="UI14" s="158"/>
      <c r="UJ14" s="158"/>
      <c r="UK14" s="158"/>
      <c r="UL14" s="158"/>
      <c r="UM14" s="158"/>
      <c r="UN14" s="158"/>
      <c r="UO14" s="158"/>
      <c r="UP14" s="158"/>
      <c r="UQ14" s="158"/>
      <c r="UR14" s="158"/>
      <c r="US14" s="158"/>
      <c r="UT14" s="158"/>
      <c r="UU14" s="158"/>
      <c r="UV14" s="158"/>
      <c r="UW14" s="158"/>
      <c r="UX14" s="158"/>
      <c r="UY14" s="158"/>
      <c r="UZ14" s="158"/>
      <c r="VA14" s="158"/>
      <c r="VB14" s="158"/>
      <c r="VC14" s="158"/>
      <c r="VD14" s="158"/>
      <c r="VE14" s="158"/>
      <c r="VF14" s="158"/>
      <c r="VG14" s="158"/>
      <c r="VH14" s="158"/>
      <c r="VI14" s="158"/>
      <c r="VJ14" s="158"/>
      <c r="VK14" s="158"/>
      <c r="VL14" s="158"/>
      <c r="VM14" s="158"/>
      <c r="VN14" s="158"/>
      <c r="VO14" s="158"/>
      <c r="VP14" s="158"/>
      <c r="VQ14" s="158"/>
      <c r="VR14" s="158"/>
      <c r="VS14" s="158"/>
      <c r="VT14" s="158"/>
      <c r="VU14" s="158"/>
      <c r="VV14" s="158"/>
      <c r="VW14" s="158"/>
      <c r="VX14" s="158"/>
      <c r="VY14" s="158"/>
      <c r="VZ14" s="158"/>
      <c r="WA14" s="158"/>
      <c r="WB14" s="158"/>
      <c r="WC14" s="158"/>
      <c r="WD14" s="158"/>
      <c r="WE14" s="158"/>
      <c r="WF14" s="158"/>
      <c r="WG14" s="158"/>
      <c r="WH14" s="158"/>
      <c r="WI14" s="158"/>
      <c r="WJ14" s="158"/>
      <c r="WK14" s="158"/>
      <c r="WL14" s="158"/>
      <c r="WM14" s="158"/>
      <c r="WN14" s="158"/>
      <c r="WO14" s="158"/>
      <c r="WP14" s="158"/>
      <c r="WQ14" s="158"/>
      <c r="WR14" s="158"/>
      <c r="WS14" s="158"/>
      <c r="WT14" s="158"/>
      <c r="WU14" s="158"/>
      <c r="WV14" s="158"/>
      <c r="WW14" s="158"/>
      <c r="WX14" s="158"/>
      <c r="WY14" s="158"/>
      <c r="WZ14" s="158"/>
      <c r="XA14" s="158"/>
      <c r="XB14" s="158"/>
      <c r="XC14" s="158"/>
      <c r="XD14" s="158"/>
      <c r="XE14" s="158"/>
      <c r="XF14" s="158"/>
      <c r="XG14" s="158"/>
      <c r="XH14" s="158"/>
      <c r="XI14" s="158"/>
      <c r="XJ14" s="158"/>
      <c r="XK14" s="158"/>
      <c r="XL14" s="158"/>
      <c r="XM14" s="158"/>
      <c r="XN14" s="158"/>
      <c r="XO14" s="158"/>
      <c r="XP14" s="158"/>
      <c r="XQ14" s="158"/>
      <c r="XR14" s="158"/>
      <c r="XS14" s="158"/>
      <c r="XT14" s="158"/>
      <c r="XU14" s="158"/>
      <c r="XV14" s="158"/>
      <c r="XW14" s="158"/>
      <c r="XX14" s="158"/>
      <c r="XY14" s="158"/>
      <c r="XZ14" s="158"/>
      <c r="YA14" s="158"/>
      <c r="YB14" s="158"/>
      <c r="YC14" s="158"/>
      <c r="YD14" s="158"/>
      <c r="YE14" s="158"/>
      <c r="YF14" s="158"/>
      <c r="YG14" s="158"/>
      <c r="YH14" s="158"/>
      <c r="YI14" s="158"/>
      <c r="YJ14" s="158"/>
      <c r="YK14" s="158"/>
      <c r="YL14" s="158"/>
      <c r="YM14" s="158"/>
      <c r="YN14" s="158"/>
      <c r="YO14" s="158"/>
      <c r="YP14" s="158"/>
      <c r="YQ14" s="158"/>
      <c r="YR14" s="158"/>
      <c r="YS14" s="158"/>
      <c r="YT14" s="158"/>
      <c r="YU14" s="158"/>
      <c r="YV14" s="158"/>
      <c r="YW14" s="158"/>
      <c r="YX14" s="158"/>
      <c r="YY14" s="158"/>
      <c r="YZ14" s="158"/>
      <c r="ZA14" s="158"/>
      <c r="ZB14" s="158"/>
      <c r="ZC14" s="158"/>
      <c r="ZD14" s="158"/>
      <c r="ZE14" s="158"/>
      <c r="ZF14" s="158"/>
      <c r="ZG14" s="158"/>
      <c r="ZH14" s="158"/>
      <c r="ZI14" s="158"/>
      <c r="ZJ14" s="158"/>
      <c r="ZK14" s="158"/>
      <c r="ZL14" s="158"/>
      <c r="ZM14" s="158"/>
      <c r="ZN14" s="158"/>
      <c r="ZO14" s="158"/>
      <c r="ZP14" s="158"/>
      <c r="ZQ14" s="158"/>
      <c r="ZR14" s="158"/>
      <c r="ZS14" s="158"/>
      <c r="ZT14" s="158"/>
      <c r="ZU14" s="158"/>
      <c r="ZV14" s="158"/>
      <c r="ZW14" s="158"/>
      <c r="ZX14" s="158"/>
      <c r="ZY14" s="158"/>
      <c r="ZZ14" s="158"/>
      <c r="AAA14" s="158"/>
      <c r="AAB14" s="158"/>
      <c r="AAC14" s="158"/>
      <c r="AAD14" s="158"/>
      <c r="AAE14" s="158"/>
      <c r="AAF14" s="158"/>
      <c r="AAG14" s="158"/>
      <c r="AAH14" s="158"/>
      <c r="AAI14" s="158"/>
      <c r="AAJ14" s="158"/>
      <c r="AAK14" s="158"/>
      <c r="AAL14" s="158"/>
      <c r="AAM14" s="158"/>
      <c r="AAN14" s="158"/>
      <c r="AAO14" s="158"/>
      <c r="AAP14" s="158"/>
      <c r="AAQ14" s="158"/>
      <c r="AAR14" s="158"/>
      <c r="AAS14" s="158"/>
      <c r="AAT14" s="158"/>
      <c r="AAU14" s="158"/>
      <c r="AAV14" s="158"/>
      <c r="AAW14" s="158"/>
      <c r="AAX14" s="158"/>
      <c r="AAY14" s="158"/>
      <c r="AAZ14" s="158"/>
      <c r="ABA14" s="158"/>
      <c r="ABB14" s="158"/>
      <c r="ABC14" s="158"/>
      <c r="ABD14" s="158"/>
      <c r="ABE14" s="158"/>
      <c r="ABF14" s="158"/>
      <c r="ABG14" s="158"/>
      <c r="ABH14" s="158"/>
      <c r="ABI14" s="158"/>
      <c r="ABJ14" s="158"/>
      <c r="ABK14" s="158"/>
      <c r="ABL14" s="158"/>
      <c r="ABM14" s="158"/>
      <c r="ABN14" s="158"/>
      <c r="ABO14" s="158"/>
      <c r="ABP14" s="158"/>
      <c r="ABQ14" s="158"/>
      <c r="ABR14" s="158"/>
      <c r="ABS14" s="158"/>
      <c r="ABT14" s="158"/>
      <c r="ABU14" s="158"/>
      <c r="ABV14" s="158"/>
      <c r="ABW14" s="158"/>
      <c r="ABX14" s="158"/>
      <c r="ABY14" s="158"/>
      <c r="ABZ14" s="158"/>
      <c r="ACA14" s="158"/>
      <c r="ACB14" s="158"/>
      <c r="ACC14" s="158"/>
      <c r="ACD14" s="158"/>
      <c r="ACE14" s="158"/>
      <c r="ACF14" s="158"/>
      <c r="ACG14" s="158"/>
      <c r="ACH14" s="158"/>
      <c r="ACI14" s="158"/>
      <c r="ACJ14" s="158"/>
      <c r="ACK14" s="158"/>
      <c r="ACL14" s="158"/>
      <c r="ACM14" s="158"/>
      <c r="ACN14" s="158"/>
      <c r="ACO14" s="158"/>
      <c r="ACP14" s="158"/>
      <c r="ACQ14" s="158"/>
      <c r="ACR14" s="158"/>
      <c r="ACS14" s="158"/>
      <c r="ACT14" s="158"/>
      <c r="ACU14" s="158"/>
      <c r="ACV14" s="158"/>
      <c r="ACW14" s="158"/>
      <c r="ACX14" s="158"/>
      <c r="ACY14" s="158"/>
      <c r="ACZ14" s="158"/>
      <c r="ADA14" s="158"/>
      <c r="ADB14" s="158"/>
      <c r="ADC14" s="158"/>
      <c r="ADD14" s="158"/>
      <c r="ADE14" s="158"/>
      <c r="ADF14" s="158"/>
      <c r="ADG14" s="158"/>
      <c r="ADH14" s="158"/>
      <c r="ADI14" s="158"/>
      <c r="ADJ14" s="158"/>
      <c r="ADK14" s="158"/>
      <c r="ADL14" s="158"/>
      <c r="ADM14" s="158"/>
      <c r="ADN14" s="158"/>
      <c r="ADO14" s="158"/>
      <c r="ADP14" s="158"/>
      <c r="ADQ14" s="158"/>
      <c r="ADR14" s="158"/>
      <c r="ADS14" s="158"/>
      <c r="ADT14" s="158"/>
      <c r="ADU14" s="158"/>
      <c r="ADV14" s="158"/>
      <c r="ADW14" s="158"/>
      <c r="ADX14" s="158"/>
      <c r="ADY14" s="158"/>
      <c r="ADZ14" s="158"/>
      <c r="AEA14" s="158"/>
      <c r="AEB14" s="158"/>
      <c r="AEC14" s="158"/>
      <c r="AED14" s="158"/>
      <c r="AEE14" s="158"/>
      <c r="AEF14" s="158"/>
      <c r="AEG14" s="158"/>
      <c r="AEH14" s="158"/>
      <c r="AEI14" s="158"/>
      <c r="AEJ14" s="158"/>
      <c r="AEK14" s="158"/>
      <c r="AEL14" s="158"/>
      <c r="AEM14" s="158"/>
      <c r="AEN14" s="158"/>
      <c r="AEO14" s="158"/>
      <c r="AEP14" s="158"/>
      <c r="AEQ14" s="158"/>
      <c r="AER14" s="158"/>
      <c r="AES14" s="158"/>
      <c r="AET14" s="158"/>
      <c r="AEU14" s="158"/>
      <c r="AEV14" s="158"/>
      <c r="AEW14" s="158"/>
      <c r="AEX14" s="158"/>
      <c r="AEY14" s="158"/>
      <c r="AEZ14" s="158"/>
      <c r="AFA14" s="158"/>
      <c r="AFB14" s="158"/>
      <c r="AFC14" s="158"/>
      <c r="AFD14" s="158"/>
      <c r="AFE14" s="158"/>
      <c r="AFF14" s="158"/>
      <c r="AFG14" s="158"/>
      <c r="AFH14" s="158"/>
      <c r="AFI14" s="158"/>
      <c r="AFJ14" s="158"/>
      <c r="AFK14" s="158"/>
      <c r="AFL14" s="158"/>
      <c r="AFM14" s="158"/>
      <c r="AFN14" s="158"/>
      <c r="AFO14" s="158"/>
      <c r="AFP14" s="158"/>
      <c r="AFQ14" s="158"/>
      <c r="AFR14" s="158"/>
      <c r="AFS14" s="158"/>
      <c r="AFT14" s="158"/>
      <c r="AFU14" s="158"/>
      <c r="AFV14" s="158"/>
      <c r="AFW14" s="158"/>
      <c r="AFX14" s="158"/>
      <c r="AFY14" s="158"/>
      <c r="AFZ14" s="158"/>
      <c r="AGA14" s="158"/>
      <c r="AGB14" s="158"/>
      <c r="AGC14" s="158"/>
      <c r="AGD14" s="158"/>
      <c r="AGE14" s="158"/>
      <c r="AGF14" s="158"/>
      <c r="AGG14" s="158"/>
      <c r="AGH14" s="158"/>
      <c r="AGI14" s="158"/>
      <c r="AGJ14" s="158"/>
      <c r="AGK14" s="158"/>
      <c r="AGL14" s="158"/>
      <c r="AGM14" s="158"/>
      <c r="AGN14" s="158"/>
      <c r="AGO14" s="158"/>
      <c r="AGP14" s="158"/>
      <c r="AGQ14" s="158"/>
      <c r="AGR14" s="158"/>
      <c r="AGS14" s="158"/>
      <c r="AGT14" s="158"/>
      <c r="AGU14" s="158"/>
      <c r="AGV14" s="158"/>
      <c r="AGW14" s="158"/>
      <c r="AGX14" s="158"/>
      <c r="AGY14" s="158"/>
      <c r="AGZ14" s="158"/>
      <c r="AHA14" s="158"/>
      <c r="AHB14" s="158"/>
      <c r="AHC14" s="158"/>
      <c r="AHD14" s="158"/>
      <c r="AHE14" s="158"/>
      <c r="AHF14" s="158"/>
      <c r="AHG14" s="158"/>
      <c r="AHH14" s="158"/>
      <c r="AHI14" s="158"/>
      <c r="AHJ14" s="158"/>
      <c r="AHK14" s="158"/>
      <c r="AHL14" s="158"/>
      <c r="AHM14" s="158"/>
      <c r="AHN14" s="158"/>
      <c r="AHO14" s="158"/>
      <c r="AHP14" s="158"/>
      <c r="AHQ14" s="158"/>
      <c r="AHR14" s="158"/>
      <c r="AHS14" s="158"/>
      <c r="AHT14" s="158"/>
      <c r="AHU14" s="158"/>
      <c r="AHV14" s="158"/>
      <c r="AHW14" s="158"/>
      <c r="AHX14" s="158"/>
      <c r="AHY14" s="158"/>
      <c r="AHZ14" s="158"/>
      <c r="AIA14" s="158"/>
      <c r="AIB14" s="158"/>
      <c r="AIC14" s="158"/>
      <c r="AID14" s="158"/>
      <c r="AIE14" s="158"/>
      <c r="AIF14" s="158"/>
      <c r="AIG14" s="158"/>
      <c r="AIH14" s="158"/>
      <c r="AII14" s="158"/>
      <c r="AIJ14" s="158"/>
      <c r="AIK14" s="158"/>
      <c r="AIL14" s="158"/>
      <c r="AIM14" s="158"/>
      <c r="AIN14" s="158"/>
      <c r="AIO14" s="158"/>
      <c r="AIP14" s="158"/>
      <c r="AIQ14" s="158"/>
      <c r="AIR14" s="158"/>
      <c r="AIS14" s="158"/>
      <c r="AIT14" s="158"/>
      <c r="AIU14" s="158"/>
      <c r="AIV14" s="158"/>
      <c r="AIW14" s="158"/>
      <c r="AIX14" s="158"/>
      <c r="AIY14" s="158"/>
      <c r="AIZ14" s="158"/>
      <c r="AJA14" s="158"/>
      <c r="AJB14" s="158"/>
      <c r="AJC14" s="158"/>
      <c r="AJD14" s="158"/>
      <c r="AJE14" s="158"/>
      <c r="AJF14" s="158"/>
      <c r="AJG14" s="158"/>
      <c r="AJH14" s="158"/>
      <c r="AJI14" s="158"/>
      <c r="AJJ14" s="158"/>
      <c r="AJK14" s="158"/>
      <c r="AJL14" s="158"/>
      <c r="AJM14" s="158"/>
      <c r="AJN14" s="158"/>
      <c r="AJO14" s="158"/>
      <c r="AJP14" s="158"/>
      <c r="AJQ14" s="158"/>
      <c r="AJR14" s="158"/>
      <c r="AJS14" s="158"/>
      <c r="AJT14" s="158"/>
      <c r="AJU14" s="158"/>
      <c r="AJV14" s="158"/>
      <c r="AJW14" s="158"/>
      <c r="AJX14" s="158"/>
      <c r="AJY14" s="158"/>
      <c r="AJZ14" s="158"/>
      <c r="AKA14" s="158"/>
      <c r="AKB14" s="158"/>
      <c r="AKC14" s="158"/>
      <c r="AKD14" s="158"/>
      <c r="AKE14" s="158"/>
      <c r="AKF14" s="158"/>
      <c r="AKG14" s="158"/>
      <c r="AKH14" s="158"/>
      <c r="AKI14" s="158"/>
      <c r="AKJ14" s="158"/>
      <c r="AKK14" s="158"/>
      <c r="AKL14" s="158"/>
      <c r="AKM14" s="158"/>
      <c r="AKN14" s="158"/>
      <c r="AKO14" s="158"/>
      <c r="AKP14" s="158"/>
      <c r="AKQ14" s="158"/>
      <c r="AKR14" s="158"/>
      <c r="AKS14" s="158"/>
      <c r="AKT14" s="158"/>
      <c r="AKU14" s="158"/>
      <c r="AKV14" s="158"/>
      <c r="AKW14" s="158"/>
      <c r="AKX14" s="158"/>
      <c r="AKY14" s="158"/>
      <c r="AKZ14" s="158"/>
      <c r="ALA14" s="158"/>
      <c r="ALB14" s="158"/>
      <c r="ALC14" s="158"/>
      <c r="ALD14" s="158"/>
      <c r="ALE14" s="158"/>
      <c r="ALF14" s="158"/>
      <c r="ALG14" s="158"/>
      <c r="ALH14" s="158"/>
      <c r="ALI14" s="158"/>
      <c r="ALJ14" s="158"/>
      <c r="ALK14" s="158"/>
      <c r="ALL14" s="158"/>
      <c r="ALM14" s="158"/>
      <c r="ALN14" s="158"/>
      <c r="ALO14" s="158"/>
      <c r="ALP14" s="158"/>
      <c r="ALQ14" s="158"/>
      <c r="ALR14" s="158"/>
      <c r="ALS14" s="158"/>
      <c r="ALT14" s="158"/>
      <c r="ALU14" s="158"/>
      <c r="ALV14" s="158"/>
      <c r="ALW14" s="158"/>
      <c r="ALX14" s="158"/>
      <c r="ALY14" s="158"/>
      <c r="ALZ14" s="158"/>
      <c r="AMA14" s="158"/>
      <c r="AMB14" s="158"/>
      <c r="AMC14" s="158"/>
      <c r="AMD14" s="158"/>
      <c r="AME14" s="158"/>
      <c r="AMF14" s="158"/>
      <c r="AMG14" s="158"/>
      <c r="AMH14" s="158"/>
      <c r="AMI14" s="158"/>
      <c r="AMJ14" s="158"/>
    </row>
    <row r="15" spans="1:1024" ht="17.25" customHeight="1">
      <c r="B15" s="73"/>
      <c r="C15" s="478"/>
      <c r="D15" s="478"/>
      <c r="E15" s="478"/>
      <c r="F15" s="478"/>
      <c r="G15" s="478"/>
      <c r="H15" s="3"/>
      <c r="I15" s="3"/>
      <c r="J15" s="3"/>
      <c r="K15" s="3"/>
      <c r="L15" s="3"/>
      <c r="M15" s="3"/>
      <c r="N15" s="1"/>
      <c r="O15" s="1"/>
      <c r="CF15" s="158"/>
      <c r="CG15" s="158"/>
      <c r="CH15" s="158"/>
      <c r="CI15" s="158"/>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c r="DM15" s="158"/>
      <c r="DN15" s="158"/>
      <c r="DO15" s="158"/>
      <c r="DP15" s="158"/>
      <c r="DQ15" s="158"/>
      <c r="DR15" s="158"/>
      <c r="DS15" s="158"/>
      <c r="DT15" s="158"/>
      <c r="DU15" s="158"/>
      <c r="DV15" s="158"/>
      <c r="DW15" s="158"/>
      <c r="DX15" s="158"/>
      <c r="DY15" s="158"/>
      <c r="DZ15" s="158"/>
      <c r="EA15" s="158"/>
      <c r="EB15" s="158"/>
      <c r="EC15" s="158"/>
      <c r="ED15" s="158"/>
      <c r="EE15" s="158"/>
      <c r="EF15" s="158"/>
      <c r="EG15" s="158"/>
      <c r="EH15" s="158"/>
      <c r="EI15" s="158"/>
      <c r="EJ15" s="158"/>
      <c r="EK15" s="158"/>
      <c r="EL15" s="158"/>
      <c r="EM15" s="158"/>
      <c r="EN15" s="158"/>
      <c r="EO15" s="158"/>
      <c r="EP15" s="158"/>
      <c r="EQ15" s="158"/>
      <c r="ER15" s="158"/>
      <c r="ES15" s="158"/>
      <c r="ET15" s="158"/>
      <c r="EU15" s="158"/>
      <c r="EV15" s="158"/>
      <c r="EW15" s="158"/>
      <c r="EX15" s="158"/>
      <c r="EY15" s="158"/>
      <c r="EZ15" s="158"/>
      <c r="FA15" s="158"/>
      <c r="FB15" s="158"/>
      <c r="FC15" s="158"/>
      <c r="FD15" s="158"/>
      <c r="FE15" s="158"/>
      <c r="FF15" s="158"/>
      <c r="FG15" s="158"/>
      <c r="FH15" s="158"/>
      <c r="FI15" s="158"/>
      <c r="FJ15" s="158"/>
      <c r="FK15" s="158"/>
      <c r="FL15" s="158"/>
      <c r="FM15" s="158"/>
      <c r="FN15" s="158"/>
      <c r="FO15" s="158"/>
      <c r="FP15" s="158"/>
      <c r="FQ15" s="158"/>
      <c r="FR15" s="158"/>
      <c r="FS15" s="158"/>
      <c r="FT15" s="158"/>
      <c r="FU15" s="158"/>
      <c r="FV15" s="158"/>
      <c r="FW15" s="158"/>
      <c r="FX15" s="158"/>
      <c r="FY15" s="158"/>
      <c r="FZ15" s="158"/>
      <c r="GA15" s="158"/>
      <c r="GB15" s="158"/>
      <c r="GC15" s="158"/>
      <c r="GD15" s="158"/>
      <c r="GE15" s="158"/>
      <c r="GF15" s="158"/>
      <c r="GG15" s="158"/>
      <c r="GH15" s="158"/>
      <c r="GI15" s="158"/>
      <c r="GJ15" s="158"/>
      <c r="GK15" s="158"/>
      <c r="GL15" s="158"/>
      <c r="GM15" s="158"/>
      <c r="GN15" s="158"/>
      <c r="GO15" s="158"/>
      <c r="GP15" s="158"/>
      <c r="GQ15" s="158"/>
      <c r="GR15" s="158"/>
      <c r="GS15" s="158"/>
      <c r="GT15" s="158"/>
      <c r="GU15" s="158"/>
      <c r="GV15" s="158"/>
      <c r="GW15" s="158"/>
      <c r="GX15" s="158"/>
      <c r="GY15" s="158"/>
      <c r="GZ15" s="158"/>
      <c r="HA15" s="158"/>
      <c r="HB15" s="158"/>
      <c r="HC15" s="158"/>
      <c r="HD15" s="158"/>
      <c r="HE15" s="158"/>
      <c r="HF15" s="158"/>
      <c r="HG15" s="158"/>
      <c r="HH15" s="158"/>
      <c r="HI15" s="158"/>
      <c r="HJ15" s="158"/>
      <c r="HK15" s="158"/>
      <c r="HL15" s="158"/>
      <c r="HM15" s="158"/>
      <c r="HN15" s="158"/>
      <c r="HO15" s="158"/>
      <c r="HP15" s="158"/>
      <c r="HQ15" s="158"/>
      <c r="HR15" s="158"/>
      <c r="HS15" s="158"/>
      <c r="HT15" s="158"/>
      <c r="HU15" s="158"/>
      <c r="HV15" s="158"/>
      <c r="HW15" s="158"/>
      <c r="HX15" s="158"/>
      <c r="HY15" s="158"/>
      <c r="HZ15" s="158"/>
      <c r="IA15" s="158"/>
      <c r="IB15" s="158"/>
      <c r="IC15" s="158"/>
      <c r="ID15" s="158"/>
      <c r="IE15" s="158"/>
      <c r="IF15" s="158"/>
      <c r="IG15" s="158"/>
      <c r="IH15" s="158"/>
      <c r="II15" s="158"/>
      <c r="IJ15" s="158"/>
      <c r="IK15" s="158"/>
      <c r="IL15" s="158"/>
      <c r="IM15" s="158"/>
      <c r="IN15" s="158"/>
      <c r="IO15" s="158"/>
      <c r="IP15" s="158"/>
      <c r="IQ15" s="158"/>
      <c r="IR15" s="158"/>
      <c r="IS15" s="158"/>
      <c r="IT15" s="158"/>
      <c r="IU15" s="158"/>
      <c r="IV15" s="158"/>
      <c r="IW15" s="158"/>
      <c r="IX15" s="158"/>
      <c r="IY15" s="158"/>
      <c r="IZ15" s="158"/>
      <c r="JA15" s="158"/>
      <c r="JB15" s="158"/>
      <c r="JC15" s="158"/>
      <c r="JD15" s="158"/>
      <c r="JE15" s="158"/>
      <c r="JF15" s="158"/>
      <c r="JG15" s="158"/>
      <c r="JH15" s="158"/>
      <c r="JI15" s="158"/>
      <c r="JJ15" s="158"/>
      <c r="JK15" s="158"/>
      <c r="JL15" s="158"/>
      <c r="JM15" s="158"/>
      <c r="JN15" s="158"/>
      <c r="JO15" s="158"/>
      <c r="JP15" s="158"/>
      <c r="JQ15" s="158"/>
      <c r="JR15" s="158"/>
      <c r="JS15" s="158"/>
      <c r="JT15" s="158"/>
      <c r="JU15" s="158"/>
      <c r="JV15" s="158"/>
      <c r="JW15" s="158"/>
      <c r="JX15" s="158"/>
      <c r="JY15" s="158"/>
      <c r="JZ15" s="158"/>
      <c r="KA15" s="158"/>
      <c r="KB15" s="158"/>
      <c r="KC15" s="158"/>
      <c r="KD15" s="158"/>
      <c r="KE15" s="158"/>
      <c r="KF15" s="158"/>
      <c r="KG15" s="158"/>
      <c r="KH15" s="158"/>
      <c r="KI15" s="158"/>
      <c r="KJ15" s="158"/>
      <c r="KK15" s="158"/>
      <c r="KL15" s="158"/>
      <c r="KM15" s="158"/>
      <c r="KN15" s="158"/>
      <c r="KO15" s="158"/>
      <c r="KP15" s="158"/>
      <c r="KQ15" s="158"/>
      <c r="KR15" s="158"/>
      <c r="KS15" s="158"/>
      <c r="KT15" s="158"/>
      <c r="KU15" s="158"/>
      <c r="KV15" s="158"/>
      <c r="KW15" s="158"/>
      <c r="KX15" s="158"/>
      <c r="KY15" s="158"/>
      <c r="KZ15" s="158"/>
      <c r="LA15" s="158"/>
      <c r="LB15" s="158"/>
      <c r="LC15" s="158"/>
      <c r="LD15" s="158"/>
      <c r="LE15" s="158"/>
      <c r="LF15" s="158"/>
      <c r="LG15" s="158"/>
      <c r="LH15" s="158"/>
      <c r="LI15" s="158"/>
      <c r="LJ15" s="158"/>
      <c r="LK15" s="158"/>
      <c r="LL15" s="158"/>
      <c r="LM15" s="158"/>
      <c r="LN15" s="158"/>
      <c r="LO15" s="158"/>
      <c r="LP15" s="158"/>
      <c r="LQ15" s="158"/>
      <c r="LR15" s="158"/>
      <c r="LS15" s="158"/>
      <c r="LT15" s="158"/>
      <c r="LU15" s="158"/>
      <c r="LV15" s="158"/>
      <c r="LW15" s="158"/>
      <c r="LX15" s="158"/>
      <c r="LY15" s="158"/>
      <c r="LZ15" s="158"/>
      <c r="MA15" s="158"/>
      <c r="MB15" s="158"/>
      <c r="MC15" s="158"/>
      <c r="MD15" s="158"/>
      <c r="ME15" s="158"/>
      <c r="MF15" s="158"/>
      <c r="MG15" s="158"/>
      <c r="MH15" s="158"/>
      <c r="MI15" s="158"/>
      <c r="MJ15" s="158"/>
      <c r="MK15" s="158"/>
      <c r="ML15" s="158"/>
      <c r="MM15" s="158"/>
      <c r="MN15" s="158"/>
      <c r="MO15" s="158"/>
      <c r="MP15" s="158"/>
      <c r="MQ15" s="158"/>
      <c r="MR15" s="158"/>
      <c r="MS15" s="158"/>
      <c r="MT15" s="158"/>
      <c r="MU15" s="158"/>
      <c r="MV15" s="158"/>
      <c r="MW15" s="158"/>
      <c r="MX15" s="158"/>
      <c r="MY15" s="158"/>
      <c r="MZ15" s="158"/>
      <c r="NA15" s="158"/>
      <c r="NB15" s="158"/>
      <c r="NC15" s="158"/>
      <c r="ND15" s="158"/>
      <c r="NE15" s="158"/>
      <c r="NF15" s="158"/>
      <c r="NG15" s="158"/>
      <c r="NH15" s="158"/>
      <c r="NI15" s="158"/>
      <c r="NJ15" s="158"/>
      <c r="NK15" s="158"/>
      <c r="NL15" s="158"/>
      <c r="NM15" s="158"/>
      <c r="NN15" s="158"/>
      <c r="NO15" s="158"/>
      <c r="NP15" s="158"/>
      <c r="NQ15" s="158"/>
      <c r="NR15" s="158"/>
      <c r="NS15" s="158"/>
      <c r="NT15" s="158"/>
      <c r="NU15" s="158"/>
      <c r="NV15" s="158"/>
      <c r="NW15" s="158"/>
      <c r="NX15" s="158"/>
      <c r="NY15" s="158"/>
      <c r="NZ15" s="158"/>
      <c r="OA15" s="158"/>
      <c r="OB15" s="158"/>
      <c r="OC15" s="158"/>
      <c r="OD15" s="158"/>
      <c r="OE15" s="158"/>
      <c r="OF15" s="158"/>
      <c r="OG15" s="158"/>
      <c r="OH15" s="158"/>
      <c r="OI15" s="158"/>
      <c r="OJ15" s="158"/>
      <c r="OK15" s="158"/>
      <c r="OL15" s="158"/>
      <c r="OM15" s="158"/>
      <c r="ON15" s="158"/>
      <c r="OO15" s="158"/>
      <c r="OP15" s="158"/>
      <c r="OQ15" s="158"/>
      <c r="OR15" s="158"/>
      <c r="OS15" s="158"/>
      <c r="OT15" s="158"/>
      <c r="OU15" s="158"/>
      <c r="OV15" s="158"/>
      <c r="OW15" s="158"/>
      <c r="OX15" s="158"/>
      <c r="OY15" s="158"/>
      <c r="OZ15" s="158"/>
      <c r="PA15" s="158"/>
      <c r="PB15" s="158"/>
      <c r="PC15" s="158"/>
      <c r="PD15" s="158"/>
      <c r="PE15" s="158"/>
      <c r="PF15" s="158"/>
      <c r="PG15" s="158"/>
      <c r="PH15" s="158"/>
      <c r="PI15" s="158"/>
      <c r="PJ15" s="158"/>
      <c r="PK15" s="158"/>
      <c r="PL15" s="158"/>
      <c r="PM15" s="158"/>
      <c r="PN15" s="158"/>
      <c r="PO15" s="158"/>
      <c r="PP15" s="158"/>
      <c r="PQ15" s="158"/>
      <c r="PR15" s="158"/>
      <c r="PS15" s="158"/>
      <c r="PT15" s="158"/>
      <c r="PU15" s="158"/>
      <c r="PV15" s="158"/>
      <c r="PW15" s="158"/>
      <c r="PX15" s="158"/>
      <c r="PY15" s="158"/>
      <c r="PZ15" s="158"/>
      <c r="QA15" s="158"/>
      <c r="QB15" s="158"/>
      <c r="QC15" s="158"/>
      <c r="QD15" s="158"/>
      <c r="QE15" s="158"/>
      <c r="QF15" s="158"/>
      <c r="QG15" s="158"/>
      <c r="QH15" s="158"/>
      <c r="QI15" s="158"/>
      <c r="QJ15" s="158"/>
      <c r="QK15" s="158"/>
      <c r="QL15" s="158"/>
      <c r="QM15" s="158"/>
      <c r="QN15" s="158"/>
      <c r="QO15" s="158"/>
      <c r="QP15" s="158"/>
      <c r="QQ15" s="158"/>
      <c r="QR15" s="158"/>
      <c r="QS15" s="158"/>
      <c r="QT15" s="158"/>
      <c r="QU15" s="158"/>
      <c r="QV15" s="158"/>
      <c r="QW15" s="158"/>
      <c r="QX15" s="158"/>
      <c r="QY15" s="158"/>
      <c r="QZ15" s="158"/>
      <c r="RA15" s="158"/>
      <c r="RB15" s="158"/>
      <c r="RC15" s="158"/>
      <c r="RD15" s="158"/>
      <c r="RE15" s="158"/>
      <c r="RF15" s="158"/>
      <c r="RG15" s="158"/>
      <c r="RH15" s="158"/>
      <c r="RI15" s="158"/>
      <c r="RJ15" s="158"/>
      <c r="RK15" s="158"/>
      <c r="RL15" s="158"/>
      <c r="RM15" s="158"/>
      <c r="RN15" s="158"/>
      <c r="RO15" s="158"/>
      <c r="RP15" s="158"/>
      <c r="RQ15" s="158"/>
      <c r="RR15" s="158"/>
      <c r="RS15" s="158"/>
      <c r="RT15" s="158"/>
      <c r="RU15" s="158"/>
      <c r="RV15" s="158"/>
      <c r="RW15" s="158"/>
      <c r="RX15" s="158"/>
      <c r="RY15" s="158"/>
      <c r="RZ15" s="158"/>
      <c r="SA15" s="158"/>
      <c r="SB15" s="158"/>
      <c r="SC15" s="158"/>
      <c r="SD15" s="158"/>
      <c r="SE15" s="158"/>
      <c r="SF15" s="158"/>
      <c r="SG15" s="158"/>
      <c r="SH15" s="158"/>
      <c r="SI15" s="158"/>
      <c r="SJ15" s="158"/>
      <c r="SK15" s="158"/>
      <c r="SL15" s="158"/>
      <c r="SM15" s="158"/>
      <c r="SN15" s="158"/>
      <c r="SO15" s="158"/>
      <c r="SP15" s="158"/>
      <c r="SQ15" s="158"/>
      <c r="SR15" s="158"/>
      <c r="SS15" s="158"/>
      <c r="ST15" s="158"/>
      <c r="SU15" s="158"/>
      <c r="SV15" s="158"/>
      <c r="SW15" s="158"/>
      <c r="SX15" s="158"/>
      <c r="SY15" s="158"/>
      <c r="SZ15" s="158"/>
      <c r="TA15" s="158"/>
      <c r="TB15" s="158"/>
      <c r="TC15" s="158"/>
      <c r="TD15" s="158"/>
      <c r="TE15" s="158"/>
      <c r="TF15" s="158"/>
      <c r="TG15" s="158"/>
      <c r="TH15" s="158"/>
      <c r="TI15" s="158"/>
      <c r="TJ15" s="158"/>
      <c r="TK15" s="158"/>
      <c r="TL15" s="158"/>
      <c r="TM15" s="158"/>
      <c r="TN15" s="158"/>
      <c r="TO15" s="158"/>
      <c r="TP15" s="158"/>
      <c r="TQ15" s="158"/>
      <c r="TR15" s="158"/>
      <c r="TS15" s="158"/>
      <c r="TT15" s="158"/>
      <c r="TU15" s="158"/>
      <c r="TV15" s="158"/>
      <c r="TW15" s="158"/>
      <c r="TX15" s="158"/>
      <c r="TY15" s="158"/>
      <c r="TZ15" s="158"/>
      <c r="UA15" s="158"/>
      <c r="UB15" s="158"/>
      <c r="UC15" s="158"/>
      <c r="UD15" s="158"/>
      <c r="UE15" s="158"/>
      <c r="UF15" s="158"/>
      <c r="UG15" s="158"/>
      <c r="UH15" s="158"/>
      <c r="UI15" s="158"/>
      <c r="UJ15" s="158"/>
      <c r="UK15" s="158"/>
      <c r="UL15" s="158"/>
      <c r="UM15" s="158"/>
      <c r="UN15" s="158"/>
      <c r="UO15" s="158"/>
      <c r="UP15" s="158"/>
      <c r="UQ15" s="158"/>
      <c r="UR15" s="158"/>
      <c r="US15" s="158"/>
      <c r="UT15" s="158"/>
      <c r="UU15" s="158"/>
      <c r="UV15" s="158"/>
      <c r="UW15" s="158"/>
      <c r="UX15" s="158"/>
      <c r="UY15" s="158"/>
      <c r="UZ15" s="158"/>
      <c r="VA15" s="158"/>
      <c r="VB15" s="158"/>
      <c r="VC15" s="158"/>
      <c r="VD15" s="158"/>
      <c r="VE15" s="158"/>
      <c r="VF15" s="158"/>
      <c r="VG15" s="158"/>
      <c r="VH15" s="158"/>
      <c r="VI15" s="158"/>
      <c r="VJ15" s="158"/>
      <c r="VK15" s="158"/>
      <c r="VL15" s="158"/>
      <c r="VM15" s="158"/>
      <c r="VN15" s="158"/>
      <c r="VO15" s="158"/>
      <c r="VP15" s="158"/>
      <c r="VQ15" s="158"/>
      <c r="VR15" s="158"/>
      <c r="VS15" s="158"/>
      <c r="VT15" s="158"/>
      <c r="VU15" s="158"/>
      <c r="VV15" s="158"/>
      <c r="VW15" s="158"/>
      <c r="VX15" s="158"/>
      <c r="VY15" s="158"/>
      <c r="VZ15" s="158"/>
      <c r="WA15" s="158"/>
      <c r="WB15" s="158"/>
      <c r="WC15" s="158"/>
      <c r="WD15" s="158"/>
      <c r="WE15" s="158"/>
      <c r="WF15" s="158"/>
      <c r="WG15" s="158"/>
      <c r="WH15" s="158"/>
      <c r="WI15" s="158"/>
      <c r="WJ15" s="158"/>
      <c r="WK15" s="158"/>
      <c r="WL15" s="158"/>
      <c r="WM15" s="158"/>
      <c r="WN15" s="158"/>
      <c r="WO15" s="158"/>
      <c r="WP15" s="158"/>
      <c r="WQ15" s="158"/>
      <c r="WR15" s="158"/>
      <c r="WS15" s="158"/>
      <c r="WT15" s="158"/>
      <c r="WU15" s="158"/>
      <c r="WV15" s="158"/>
      <c r="WW15" s="158"/>
      <c r="WX15" s="158"/>
      <c r="WY15" s="158"/>
      <c r="WZ15" s="158"/>
      <c r="XA15" s="158"/>
      <c r="XB15" s="158"/>
      <c r="XC15" s="158"/>
      <c r="XD15" s="158"/>
      <c r="XE15" s="158"/>
      <c r="XF15" s="158"/>
      <c r="XG15" s="158"/>
      <c r="XH15" s="158"/>
      <c r="XI15" s="158"/>
      <c r="XJ15" s="158"/>
      <c r="XK15" s="158"/>
      <c r="XL15" s="158"/>
      <c r="XM15" s="158"/>
      <c r="XN15" s="158"/>
      <c r="XO15" s="158"/>
      <c r="XP15" s="158"/>
      <c r="XQ15" s="158"/>
      <c r="XR15" s="158"/>
      <c r="XS15" s="158"/>
      <c r="XT15" s="158"/>
      <c r="XU15" s="158"/>
      <c r="XV15" s="158"/>
      <c r="XW15" s="158"/>
      <c r="XX15" s="158"/>
      <c r="XY15" s="158"/>
      <c r="XZ15" s="158"/>
      <c r="YA15" s="158"/>
      <c r="YB15" s="158"/>
      <c r="YC15" s="158"/>
      <c r="YD15" s="158"/>
      <c r="YE15" s="158"/>
      <c r="YF15" s="158"/>
      <c r="YG15" s="158"/>
      <c r="YH15" s="158"/>
      <c r="YI15" s="158"/>
      <c r="YJ15" s="158"/>
      <c r="YK15" s="158"/>
      <c r="YL15" s="158"/>
      <c r="YM15" s="158"/>
      <c r="YN15" s="158"/>
      <c r="YO15" s="158"/>
      <c r="YP15" s="158"/>
      <c r="YQ15" s="158"/>
      <c r="YR15" s="158"/>
      <c r="YS15" s="158"/>
      <c r="YT15" s="158"/>
      <c r="YU15" s="158"/>
      <c r="YV15" s="158"/>
      <c r="YW15" s="158"/>
      <c r="YX15" s="158"/>
      <c r="YY15" s="158"/>
      <c r="YZ15" s="158"/>
      <c r="ZA15" s="158"/>
      <c r="ZB15" s="158"/>
      <c r="ZC15" s="158"/>
      <c r="ZD15" s="158"/>
      <c r="ZE15" s="158"/>
      <c r="ZF15" s="158"/>
      <c r="ZG15" s="158"/>
      <c r="ZH15" s="158"/>
      <c r="ZI15" s="158"/>
      <c r="ZJ15" s="158"/>
      <c r="ZK15" s="158"/>
      <c r="ZL15" s="158"/>
      <c r="ZM15" s="158"/>
      <c r="ZN15" s="158"/>
      <c r="ZO15" s="158"/>
      <c r="ZP15" s="158"/>
      <c r="ZQ15" s="158"/>
      <c r="ZR15" s="158"/>
      <c r="ZS15" s="158"/>
      <c r="ZT15" s="158"/>
      <c r="ZU15" s="158"/>
      <c r="ZV15" s="158"/>
      <c r="ZW15" s="158"/>
      <c r="ZX15" s="158"/>
      <c r="ZY15" s="158"/>
      <c r="ZZ15" s="158"/>
      <c r="AAA15" s="158"/>
      <c r="AAB15" s="158"/>
      <c r="AAC15" s="158"/>
      <c r="AAD15" s="158"/>
      <c r="AAE15" s="158"/>
      <c r="AAF15" s="158"/>
      <c r="AAG15" s="158"/>
      <c r="AAH15" s="158"/>
      <c r="AAI15" s="158"/>
      <c r="AAJ15" s="158"/>
      <c r="AAK15" s="158"/>
      <c r="AAL15" s="158"/>
      <c r="AAM15" s="158"/>
      <c r="AAN15" s="158"/>
      <c r="AAO15" s="158"/>
      <c r="AAP15" s="158"/>
      <c r="AAQ15" s="158"/>
      <c r="AAR15" s="158"/>
      <c r="AAS15" s="158"/>
      <c r="AAT15" s="158"/>
      <c r="AAU15" s="158"/>
      <c r="AAV15" s="158"/>
      <c r="AAW15" s="158"/>
      <c r="AAX15" s="158"/>
      <c r="AAY15" s="158"/>
      <c r="AAZ15" s="158"/>
      <c r="ABA15" s="158"/>
      <c r="ABB15" s="158"/>
      <c r="ABC15" s="158"/>
      <c r="ABD15" s="158"/>
      <c r="ABE15" s="158"/>
      <c r="ABF15" s="158"/>
      <c r="ABG15" s="158"/>
      <c r="ABH15" s="158"/>
      <c r="ABI15" s="158"/>
      <c r="ABJ15" s="158"/>
      <c r="ABK15" s="158"/>
      <c r="ABL15" s="158"/>
      <c r="ABM15" s="158"/>
      <c r="ABN15" s="158"/>
      <c r="ABO15" s="158"/>
      <c r="ABP15" s="158"/>
      <c r="ABQ15" s="158"/>
      <c r="ABR15" s="158"/>
      <c r="ABS15" s="158"/>
      <c r="ABT15" s="158"/>
      <c r="ABU15" s="158"/>
      <c r="ABV15" s="158"/>
      <c r="ABW15" s="158"/>
      <c r="ABX15" s="158"/>
      <c r="ABY15" s="158"/>
      <c r="ABZ15" s="158"/>
      <c r="ACA15" s="158"/>
      <c r="ACB15" s="158"/>
      <c r="ACC15" s="158"/>
      <c r="ACD15" s="158"/>
      <c r="ACE15" s="158"/>
      <c r="ACF15" s="158"/>
      <c r="ACG15" s="158"/>
      <c r="ACH15" s="158"/>
      <c r="ACI15" s="158"/>
      <c r="ACJ15" s="158"/>
      <c r="ACK15" s="158"/>
      <c r="ACL15" s="158"/>
      <c r="ACM15" s="158"/>
      <c r="ACN15" s="158"/>
      <c r="ACO15" s="158"/>
      <c r="ACP15" s="158"/>
      <c r="ACQ15" s="158"/>
      <c r="ACR15" s="158"/>
      <c r="ACS15" s="158"/>
      <c r="ACT15" s="158"/>
      <c r="ACU15" s="158"/>
      <c r="ACV15" s="158"/>
      <c r="ACW15" s="158"/>
      <c r="ACX15" s="158"/>
      <c r="ACY15" s="158"/>
      <c r="ACZ15" s="158"/>
      <c r="ADA15" s="158"/>
      <c r="ADB15" s="158"/>
      <c r="ADC15" s="158"/>
      <c r="ADD15" s="158"/>
      <c r="ADE15" s="158"/>
      <c r="ADF15" s="158"/>
      <c r="ADG15" s="158"/>
      <c r="ADH15" s="158"/>
      <c r="ADI15" s="158"/>
      <c r="ADJ15" s="158"/>
      <c r="ADK15" s="158"/>
      <c r="ADL15" s="158"/>
      <c r="ADM15" s="158"/>
      <c r="ADN15" s="158"/>
      <c r="ADO15" s="158"/>
      <c r="ADP15" s="158"/>
      <c r="ADQ15" s="158"/>
      <c r="ADR15" s="158"/>
      <c r="ADS15" s="158"/>
      <c r="ADT15" s="158"/>
      <c r="ADU15" s="158"/>
      <c r="ADV15" s="158"/>
      <c r="ADW15" s="158"/>
      <c r="ADX15" s="158"/>
      <c r="ADY15" s="158"/>
      <c r="ADZ15" s="158"/>
      <c r="AEA15" s="158"/>
      <c r="AEB15" s="158"/>
      <c r="AEC15" s="158"/>
      <c r="AED15" s="158"/>
      <c r="AEE15" s="158"/>
      <c r="AEF15" s="158"/>
      <c r="AEG15" s="158"/>
      <c r="AEH15" s="158"/>
      <c r="AEI15" s="158"/>
      <c r="AEJ15" s="158"/>
      <c r="AEK15" s="158"/>
      <c r="AEL15" s="158"/>
      <c r="AEM15" s="158"/>
      <c r="AEN15" s="158"/>
      <c r="AEO15" s="158"/>
      <c r="AEP15" s="158"/>
      <c r="AEQ15" s="158"/>
      <c r="AER15" s="158"/>
      <c r="AES15" s="158"/>
      <c r="AET15" s="158"/>
      <c r="AEU15" s="158"/>
      <c r="AEV15" s="158"/>
      <c r="AEW15" s="158"/>
      <c r="AEX15" s="158"/>
      <c r="AEY15" s="158"/>
      <c r="AEZ15" s="158"/>
      <c r="AFA15" s="158"/>
      <c r="AFB15" s="158"/>
      <c r="AFC15" s="158"/>
      <c r="AFD15" s="158"/>
      <c r="AFE15" s="158"/>
      <c r="AFF15" s="158"/>
      <c r="AFG15" s="158"/>
      <c r="AFH15" s="158"/>
      <c r="AFI15" s="158"/>
      <c r="AFJ15" s="158"/>
      <c r="AFK15" s="158"/>
      <c r="AFL15" s="158"/>
      <c r="AFM15" s="158"/>
      <c r="AFN15" s="158"/>
      <c r="AFO15" s="158"/>
      <c r="AFP15" s="158"/>
      <c r="AFQ15" s="158"/>
      <c r="AFR15" s="158"/>
      <c r="AFS15" s="158"/>
      <c r="AFT15" s="158"/>
      <c r="AFU15" s="158"/>
      <c r="AFV15" s="158"/>
      <c r="AFW15" s="158"/>
      <c r="AFX15" s="158"/>
      <c r="AFY15" s="158"/>
      <c r="AFZ15" s="158"/>
      <c r="AGA15" s="158"/>
      <c r="AGB15" s="158"/>
      <c r="AGC15" s="158"/>
      <c r="AGD15" s="158"/>
      <c r="AGE15" s="158"/>
      <c r="AGF15" s="158"/>
      <c r="AGG15" s="158"/>
      <c r="AGH15" s="158"/>
      <c r="AGI15" s="158"/>
      <c r="AGJ15" s="158"/>
      <c r="AGK15" s="158"/>
      <c r="AGL15" s="158"/>
      <c r="AGM15" s="158"/>
      <c r="AGN15" s="158"/>
      <c r="AGO15" s="158"/>
      <c r="AGP15" s="158"/>
      <c r="AGQ15" s="158"/>
      <c r="AGR15" s="158"/>
      <c r="AGS15" s="158"/>
      <c r="AGT15" s="158"/>
      <c r="AGU15" s="158"/>
      <c r="AGV15" s="158"/>
      <c r="AGW15" s="158"/>
      <c r="AGX15" s="158"/>
      <c r="AGY15" s="158"/>
      <c r="AGZ15" s="158"/>
      <c r="AHA15" s="158"/>
      <c r="AHB15" s="158"/>
      <c r="AHC15" s="158"/>
      <c r="AHD15" s="158"/>
      <c r="AHE15" s="158"/>
      <c r="AHF15" s="158"/>
      <c r="AHG15" s="158"/>
      <c r="AHH15" s="158"/>
      <c r="AHI15" s="158"/>
      <c r="AHJ15" s="158"/>
      <c r="AHK15" s="158"/>
      <c r="AHL15" s="158"/>
      <c r="AHM15" s="158"/>
      <c r="AHN15" s="158"/>
      <c r="AHO15" s="158"/>
      <c r="AHP15" s="158"/>
      <c r="AHQ15" s="158"/>
      <c r="AHR15" s="158"/>
      <c r="AHS15" s="158"/>
      <c r="AHT15" s="158"/>
      <c r="AHU15" s="158"/>
      <c r="AHV15" s="158"/>
      <c r="AHW15" s="158"/>
      <c r="AHX15" s="158"/>
      <c r="AHY15" s="158"/>
      <c r="AHZ15" s="158"/>
      <c r="AIA15" s="158"/>
      <c r="AIB15" s="158"/>
      <c r="AIC15" s="158"/>
      <c r="AID15" s="158"/>
      <c r="AIE15" s="158"/>
      <c r="AIF15" s="158"/>
      <c r="AIG15" s="158"/>
      <c r="AIH15" s="158"/>
      <c r="AII15" s="158"/>
      <c r="AIJ15" s="158"/>
      <c r="AIK15" s="158"/>
      <c r="AIL15" s="158"/>
      <c r="AIM15" s="158"/>
      <c r="AIN15" s="158"/>
      <c r="AIO15" s="158"/>
      <c r="AIP15" s="158"/>
      <c r="AIQ15" s="158"/>
      <c r="AIR15" s="158"/>
      <c r="AIS15" s="158"/>
      <c r="AIT15" s="158"/>
      <c r="AIU15" s="158"/>
      <c r="AIV15" s="158"/>
      <c r="AIW15" s="158"/>
      <c r="AIX15" s="158"/>
      <c r="AIY15" s="158"/>
      <c r="AIZ15" s="158"/>
      <c r="AJA15" s="158"/>
      <c r="AJB15" s="158"/>
      <c r="AJC15" s="158"/>
      <c r="AJD15" s="158"/>
      <c r="AJE15" s="158"/>
      <c r="AJF15" s="158"/>
      <c r="AJG15" s="158"/>
      <c r="AJH15" s="158"/>
      <c r="AJI15" s="158"/>
      <c r="AJJ15" s="158"/>
      <c r="AJK15" s="158"/>
      <c r="AJL15" s="158"/>
      <c r="AJM15" s="158"/>
      <c r="AJN15" s="158"/>
      <c r="AJO15" s="158"/>
      <c r="AJP15" s="158"/>
      <c r="AJQ15" s="158"/>
      <c r="AJR15" s="158"/>
      <c r="AJS15" s="158"/>
      <c r="AJT15" s="158"/>
      <c r="AJU15" s="158"/>
      <c r="AJV15" s="158"/>
      <c r="AJW15" s="158"/>
      <c r="AJX15" s="158"/>
      <c r="AJY15" s="158"/>
      <c r="AJZ15" s="158"/>
      <c r="AKA15" s="158"/>
      <c r="AKB15" s="158"/>
      <c r="AKC15" s="158"/>
      <c r="AKD15" s="158"/>
      <c r="AKE15" s="158"/>
      <c r="AKF15" s="158"/>
      <c r="AKG15" s="158"/>
      <c r="AKH15" s="158"/>
      <c r="AKI15" s="158"/>
      <c r="AKJ15" s="158"/>
      <c r="AKK15" s="158"/>
      <c r="AKL15" s="158"/>
      <c r="AKM15" s="158"/>
      <c r="AKN15" s="158"/>
      <c r="AKO15" s="158"/>
      <c r="AKP15" s="158"/>
      <c r="AKQ15" s="158"/>
      <c r="AKR15" s="158"/>
      <c r="AKS15" s="158"/>
      <c r="AKT15" s="158"/>
      <c r="AKU15" s="158"/>
      <c r="AKV15" s="158"/>
      <c r="AKW15" s="158"/>
      <c r="AKX15" s="158"/>
      <c r="AKY15" s="158"/>
      <c r="AKZ15" s="158"/>
      <c r="ALA15" s="158"/>
      <c r="ALB15" s="158"/>
      <c r="ALC15" s="158"/>
      <c r="ALD15" s="158"/>
      <c r="ALE15" s="158"/>
      <c r="ALF15" s="158"/>
      <c r="ALG15" s="158"/>
      <c r="ALH15" s="158"/>
      <c r="ALI15" s="158"/>
      <c r="ALJ15" s="158"/>
      <c r="ALK15" s="158"/>
      <c r="ALL15" s="158"/>
      <c r="ALM15" s="158"/>
      <c r="ALN15" s="158"/>
      <c r="ALO15" s="158"/>
      <c r="ALP15" s="158"/>
      <c r="ALQ15" s="158"/>
      <c r="ALR15" s="158"/>
      <c r="ALS15" s="158"/>
      <c r="ALT15" s="158"/>
      <c r="ALU15" s="158"/>
      <c r="ALV15" s="158"/>
      <c r="ALW15" s="158"/>
      <c r="ALX15" s="158"/>
      <c r="ALY15" s="158"/>
      <c r="ALZ15" s="158"/>
      <c r="AMA15" s="158"/>
      <c r="AMB15" s="158"/>
      <c r="AMC15" s="158"/>
      <c r="AMD15" s="158"/>
      <c r="AME15" s="158"/>
      <c r="AMF15" s="158"/>
      <c r="AMG15" s="158"/>
      <c r="AMH15" s="158"/>
      <c r="AMI15" s="158"/>
      <c r="AMJ15" s="158"/>
    </row>
    <row r="16" spans="1:1024" ht="17.25" customHeight="1">
      <c r="B16" s="73"/>
      <c r="C16" s="478"/>
      <c r="D16" s="478"/>
      <c r="E16" s="478"/>
      <c r="F16" s="478"/>
      <c r="G16" s="478"/>
      <c r="H16" s="3"/>
      <c r="I16" s="3"/>
      <c r="J16" s="3"/>
      <c r="K16" s="3"/>
      <c r="L16" s="3"/>
      <c r="M16" s="3"/>
      <c r="N16" s="1"/>
      <c r="O16" s="1"/>
      <c r="CF16" s="158"/>
      <c r="CG16" s="158"/>
      <c r="CH16" s="158"/>
      <c r="CI16" s="158"/>
      <c r="CJ16" s="158"/>
      <c r="CK16" s="158"/>
      <c r="CL16" s="158"/>
      <c r="CM16" s="158"/>
      <c r="CN16" s="158"/>
      <c r="CO16" s="158"/>
      <c r="CP16" s="158"/>
      <c r="CQ16" s="158"/>
      <c r="CR16" s="158"/>
      <c r="CS16" s="158"/>
      <c r="CT16" s="158"/>
      <c r="CU16" s="158"/>
      <c r="CV16" s="158"/>
      <c r="CW16" s="158"/>
      <c r="CX16" s="158"/>
      <c r="CY16" s="158"/>
      <c r="CZ16" s="158"/>
      <c r="DA16" s="158"/>
      <c r="DB16" s="158"/>
      <c r="DC16" s="158"/>
      <c r="DD16" s="158"/>
      <c r="DE16" s="158"/>
      <c r="DF16" s="158"/>
      <c r="DG16" s="158"/>
      <c r="DH16" s="158"/>
      <c r="DI16" s="158"/>
      <c r="DJ16" s="158"/>
      <c r="DK16" s="158"/>
      <c r="DL16" s="158"/>
      <c r="DM16" s="158"/>
      <c r="DN16" s="158"/>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158"/>
      <c r="FB16" s="158"/>
      <c r="FC16" s="158"/>
      <c r="FD16" s="158"/>
      <c r="FE16" s="158"/>
      <c r="FF16" s="158"/>
      <c r="FG16" s="158"/>
      <c r="FH16" s="158"/>
      <c r="FI16" s="158"/>
      <c r="FJ16" s="158"/>
      <c r="FK16" s="158"/>
      <c r="FL16" s="158"/>
      <c r="FM16" s="158"/>
      <c r="FN16" s="158"/>
      <c r="FO16" s="158"/>
      <c r="FP16" s="158"/>
      <c r="FQ16" s="158"/>
      <c r="FR16" s="158"/>
      <c r="FS16" s="158"/>
      <c r="FT16" s="158"/>
      <c r="FU16" s="158"/>
      <c r="FV16" s="158"/>
      <c r="FW16" s="158"/>
      <c r="FX16" s="158"/>
      <c r="FY16" s="158"/>
      <c r="FZ16" s="158"/>
      <c r="GA16" s="158"/>
      <c r="GB16" s="158"/>
      <c r="GC16" s="158"/>
      <c r="GD16" s="158"/>
      <c r="GE16" s="158"/>
      <c r="GF16" s="158"/>
      <c r="GG16" s="158"/>
      <c r="GH16" s="158"/>
      <c r="GI16" s="158"/>
      <c r="GJ16" s="158"/>
      <c r="GK16" s="158"/>
      <c r="GL16" s="158"/>
      <c r="GM16" s="158"/>
      <c r="GN16" s="158"/>
      <c r="GO16" s="158"/>
      <c r="GP16" s="158"/>
      <c r="GQ16" s="158"/>
      <c r="GR16" s="158"/>
      <c r="GS16" s="158"/>
      <c r="GT16" s="158"/>
      <c r="GU16" s="158"/>
      <c r="GV16" s="158"/>
      <c r="GW16" s="158"/>
      <c r="GX16" s="158"/>
      <c r="GY16" s="158"/>
      <c r="GZ16" s="158"/>
      <c r="HA16" s="158"/>
      <c r="HB16" s="158"/>
      <c r="HC16" s="158"/>
      <c r="HD16" s="158"/>
      <c r="HE16" s="158"/>
      <c r="HF16" s="158"/>
      <c r="HG16" s="158"/>
      <c r="HH16" s="158"/>
      <c r="HI16" s="158"/>
      <c r="HJ16" s="158"/>
      <c r="HK16" s="158"/>
      <c r="HL16" s="158"/>
      <c r="HM16" s="158"/>
      <c r="HN16" s="158"/>
      <c r="HO16" s="158"/>
      <c r="HP16" s="158"/>
      <c r="HQ16" s="158"/>
      <c r="HR16" s="158"/>
      <c r="HS16" s="158"/>
      <c r="HT16" s="158"/>
      <c r="HU16" s="158"/>
      <c r="HV16" s="158"/>
      <c r="HW16" s="158"/>
      <c r="HX16" s="158"/>
      <c r="HY16" s="158"/>
      <c r="HZ16" s="158"/>
      <c r="IA16" s="158"/>
      <c r="IB16" s="158"/>
      <c r="IC16" s="158"/>
      <c r="ID16" s="158"/>
      <c r="IE16" s="158"/>
      <c r="IF16" s="158"/>
      <c r="IG16" s="158"/>
      <c r="IH16" s="158"/>
      <c r="II16" s="158"/>
      <c r="IJ16" s="158"/>
      <c r="IK16" s="158"/>
      <c r="IL16" s="158"/>
      <c r="IM16" s="158"/>
      <c r="IN16" s="158"/>
      <c r="IO16" s="158"/>
      <c r="IP16" s="158"/>
      <c r="IQ16" s="158"/>
      <c r="IR16" s="158"/>
      <c r="IS16" s="158"/>
      <c r="IT16" s="158"/>
      <c r="IU16" s="158"/>
      <c r="IV16" s="158"/>
      <c r="IW16" s="158"/>
      <c r="IX16" s="158"/>
      <c r="IY16" s="158"/>
      <c r="IZ16" s="158"/>
      <c r="JA16" s="158"/>
      <c r="JB16" s="158"/>
      <c r="JC16" s="158"/>
      <c r="JD16" s="158"/>
      <c r="JE16" s="158"/>
      <c r="JF16" s="158"/>
      <c r="JG16" s="158"/>
      <c r="JH16" s="158"/>
      <c r="JI16" s="158"/>
      <c r="JJ16" s="158"/>
      <c r="JK16" s="158"/>
      <c r="JL16" s="158"/>
      <c r="JM16" s="158"/>
      <c r="JN16" s="158"/>
      <c r="JO16" s="158"/>
      <c r="JP16" s="158"/>
      <c r="JQ16" s="158"/>
      <c r="JR16" s="158"/>
      <c r="JS16" s="158"/>
      <c r="JT16" s="158"/>
      <c r="JU16" s="158"/>
      <c r="JV16" s="158"/>
      <c r="JW16" s="158"/>
      <c r="JX16" s="158"/>
      <c r="JY16" s="158"/>
      <c r="JZ16" s="158"/>
      <c r="KA16" s="158"/>
      <c r="KB16" s="158"/>
      <c r="KC16" s="158"/>
      <c r="KD16" s="158"/>
      <c r="KE16" s="158"/>
      <c r="KF16" s="158"/>
      <c r="KG16" s="158"/>
      <c r="KH16" s="158"/>
      <c r="KI16" s="158"/>
      <c r="KJ16" s="158"/>
      <c r="KK16" s="158"/>
      <c r="KL16" s="158"/>
      <c r="KM16" s="158"/>
      <c r="KN16" s="158"/>
      <c r="KO16" s="158"/>
      <c r="KP16" s="158"/>
      <c r="KQ16" s="158"/>
      <c r="KR16" s="158"/>
      <c r="KS16" s="158"/>
      <c r="KT16" s="158"/>
      <c r="KU16" s="158"/>
      <c r="KV16" s="158"/>
      <c r="KW16" s="158"/>
      <c r="KX16" s="158"/>
      <c r="KY16" s="158"/>
      <c r="KZ16" s="158"/>
      <c r="LA16" s="158"/>
      <c r="LB16" s="158"/>
      <c r="LC16" s="158"/>
      <c r="LD16" s="158"/>
      <c r="LE16" s="158"/>
      <c r="LF16" s="158"/>
      <c r="LG16" s="158"/>
      <c r="LH16" s="158"/>
      <c r="LI16" s="158"/>
      <c r="LJ16" s="158"/>
      <c r="LK16" s="158"/>
      <c r="LL16" s="158"/>
      <c r="LM16" s="158"/>
      <c r="LN16" s="158"/>
      <c r="LO16" s="158"/>
      <c r="LP16" s="158"/>
      <c r="LQ16" s="158"/>
      <c r="LR16" s="158"/>
      <c r="LS16" s="158"/>
      <c r="LT16" s="158"/>
      <c r="LU16" s="158"/>
      <c r="LV16" s="158"/>
      <c r="LW16" s="158"/>
      <c r="LX16" s="158"/>
      <c r="LY16" s="158"/>
      <c r="LZ16" s="158"/>
      <c r="MA16" s="158"/>
      <c r="MB16" s="158"/>
      <c r="MC16" s="158"/>
      <c r="MD16" s="158"/>
      <c r="ME16" s="158"/>
      <c r="MF16" s="158"/>
      <c r="MG16" s="158"/>
      <c r="MH16" s="158"/>
      <c r="MI16" s="158"/>
      <c r="MJ16" s="158"/>
      <c r="MK16" s="158"/>
      <c r="ML16" s="158"/>
      <c r="MM16" s="158"/>
      <c r="MN16" s="158"/>
      <c r="MO16" s="158"/>
      <c r="MP16" s="158"/>
      <c r="MQ16" s="158"/>
      <c r="MR16" s="158"/>
      <c r="MS16" s="158"/>
      <c r="MT16" s="158"/>
      <c r="MU16" s="158"/>
      <c r="MV16" s="158"/>
      <c r="MW16" s="158"/>
      <c r="MX16" s="158"/>
      <c r="MY16" s="158"/>
      <c r="MZ16" s="158"/>
      <c r="NA16" s="158"/>
      <c r="NB16" s="158"/>
      <c r="NC16" s="158"/>
      <c r="ND16" s="158"/>
      <c r="NE16" s="158"/>
      <c r="NF16" s="158"/>
      <c r="NG16" s="158"/>
      <c r="NH16" s="158"/>
      <c r="NI16" s="158"/>
      <c r="NJ16" s="158"/>
      <c r="NK16" s="158"/>
      <c r="NL16" s="158"/>
      <c r="NM16" s="158"/>
      <c r="NN16" s="158"/>
      <c r="NO16" s="158"/>
      <c r="NP16" s="158"/>
      <c r="NQ16" s="158"/>
      <c r="NR16" s="158"/>
      <c r="NS16" s="158"/>
      <c r="NT16" s="158"/>
      <c r="NU16" s="158"/>
      <c r="NV16" s="158"/>
      <c r="NW16" s="158"/>
      <c r="NX16" s="158"/>
      <c r="NY16" s="158"/>
      <c r="NZ16" s="158"/>
      <c r="OA16" s="158"/>
      <c r="OB16" s="158"/>
      <c r="OC16" s="158"/>
      <c r="OD16" s="158"/>
      <c r="OE16" s="158"/>
      <c r="OF16" s="158"/>
      <c r="OG16" s="158"/>
      <c r="OH16" s="158"/>
      <c r="OI16" s="158"/>
      <c r="OJ16" s="158"/>
      <c r="OK16" s="158"/>
      <c r="OL16" s="158"/>
      <c r="OM16" s="158"/>
      <c r="ON16" s="158"/>
      <c r="OO16" s="158"/>
      <c r="OP16" s="158"/>
      <c r="OQ16" s="158"/>
      <c r="OR16" s="158"/>
      <c r="OS16" s="158"/>
      <c r="OT16" s="158"/>
      <c r="OU16" s="158"/>
      <c r="OV16" s="158"/>
      <c r="OW16" s="158"/>
      <c r="OX16" s="158"/>
      <c r="OY16" s="158"/>
      <c r="OZ16" s="158"/>
      <c r="PA16" s="158"/>
      <c r="PB16" s="158"/>
      <c r="PC16" s="158"/>
      <c r="PD16" s="158"/>
      <c r="PE16" s="158"/>
      <c r="PF16" s="158"/>
      <c r="PG16" s="158"/>
      <c r="PH16" s="158"/>
      <c r="PI16" s="158"/>
      <c r="PJ16" s="158"/>
      <c r="PK16" s="158"/>
      <c r="PL16" s="158"/>
      <c r="PM16" s="158"/>
      <c r="PN16" s="158"/>
      <c r="PO16" s="158"/>
      <c r="PP16" s="158"/>
      <c r="PQ16" s="158"/>
      <c r="PR16" s="158"/>
      <c r="PS16" s="158"/>
      <c r="PT16" s="158"/>
      <c r="PU16" s="158"/>
      <c r="PV16" s="158"/>
      <c r="PW16" s="158"/>
      <c r="PX16" s="158"/>
      <c r="PY16" s="158"/>
      <c r="PZ16" s="158"/>
      <c r="QA16" s="158"/>
      <c r="QB16" s="158"/>
      <c r="QC16" s="158"/>
      <c r="QD16" s="158"/>
      <c r="QE16" s="158"/>
      <c r="QF16" s="158"/>
      <c r="QG16" s="158"/>
      <c r="QH16" s="158"/>
      <c r="QI16" s="158"/>
      <c r="QJ16" s="158"/>
      <c r="QK16" s="158"/>
      <c r="QL16" s="158"/>
      <c r="QM16" s="158"/>
      <c r="QN16" s="158"/>
      <c r="QO16" s="158"/>
      <c r="QP16" s="158"/>
      <c r="QQ16" s="158"/>
      <c r="QR16" s="158"/>
      <c r="QS16" s="158"/>
      <c r="QT16" s="158"/>
      <c r="QU16" s="158"/>
      <c r="QV16" s="158"/>
      <c r="QW16" s="158"/>
      <c r="QX16" s="158"/>
      <c r="QY16" s="158"/>
      <c r="QZ16" s="158"/>
      <c r="RA16" s="158"/>
      <c r="RB16" s="158"/>
      <c r="RC16" s="158"/>
      <c r="RD16" s="158"/>
      <c r="RE16" s="158"/>
      <c r="RF16" s="158"/>
      <c r="RG16" s="158"/>
      <c r="RH16" s="158"/>
      <c r="RI16" s="158"/>
      <c r="RJ16" s="158"/>
      <c r="RK16" s="158"/>
      <c r="RL16" s="158"/>
      <c r="RM16" s="158"/>
      <c r="RN16" s="158"/>
      <c r="RO16" s="158"/>
      <c r="RP16" s="158"/>
      <c r="RQ16" s="158"/>
      <c r="RR16" s="158"/>
      <c r="RS16" s="158"/>
      <c r="RT16" s="158"/>
      <c r="RU16" s="158"/>
      <c r="RV16" s="158"/>
      <c r="RW16" s="158"/>
      <c r="RX16" s="158"/>
      <c r="RY16" s="158"/>
      <c r="RZ16" s="158"/>
      <c r="SA16" s="158"/>
      <c r="SB16" s="158"/>
      <c r="SC16" s="158"/>
      <c r="SD16" s="158"/>
      <c r="SE16" s="158"/>
      <c r="SF16" s="158"/>
      <c r="SG16" s="158"/>
      <c r="SH16" s="158"/>
      <c r="SI16" s="158"/>
      <c r="SJ16" s="158"/>
      <c r="SK16" s="158"/>
      <c r="SL16" s="158"/>
      <c r="SM16" s="158"/>
      <c r="SN16" s="158"/>
      <c r="SO16" s="158"/>
      <c r="SP16" s="158"/>
      <c r="SQ16" s="158"/>
      <c r="SR16" s="158"/>
      <c r="SS16" s="158"/>
      <c r="ST16" s="158"/>
      <c r="SU16" s="158"/>
      <c r="SV16" s="158"/>
      <c r="SW16" s="158"/>
      <c r="SX16" s="158"/>
      <c r="SY16" s="158"/>
      <c r="SZ16" s="158"/>
      <c r="TA16" s="158"/>
      <c r="TB16" s="158"/>
      <c r="TC16" s="158"/>
      <c r="TD16" s="158"/>
      <c r="TE16" s="158"/>
      <c r="TF16" s="158"/>
      <c r="TG16" s="158"/>
      <c r="TH16" s="158"/>
      <c r="TI16" s="158"/>
      <c r="TJ16" s="158"/>
      <c r="TK16" s="158"/>
      <c r="TL16" s="158"/>
      <c r="TM16" s="158"/>
      <c r="TN16" s="158"/>
      <c r="TO16" s="158"/>
      <c r="TP16" s="158"/>
      <c r="TQ16" s="158"/>
      <c r="TR16" s="158"/>
      <c r="TS16" s="158"/>
      <c r="TT16" s="158"/>
      <c r="TU16" s="158"/>
      <c r="TV16" s="158"/>
      <c r="TW16" s="158"/>
      <c r="TX16" s="158"/>
      <c r="TY16" s="158"/>
      <c r="TZ16" s="158"/>
      <c r="UA16" s="158"/>
      <c r="UB16" s="158"/>
      <c r="UC16" s="158"/>
      <c r="UD16" s="158"/>
      <c r="UE16" s="158"/>
      <c r="UF16" s="158"/>
      <c r="UG16" s="158"/>
      <c r="UH16" s="158"/>
      <c r="UI16" s="158"/>
      <c r="UJ16" s="158"/>
      <c r="UK16" s="158"/>
      <c r="UL16" s="158"/>
      <c r="UM16" s="158"/>
      <c r="UN16" s="158"/>
      <c r="UO16" s="158"/>
      <c r="UP16" s="158"/>
      <c r="UQ16" s="158"/>
      <c r="UR16" s="158"/>
      <c r="US16" s="158"/>
      <c r="UT16" s="158"/>
      <c r="UU16" s="158"/>
      <c r="UV16" s="158"/>
      <c r="UW16" s="158"/>
      <c r="UX16" s="158"/>
      <c r="UY16" s="158"/>
      <c r="UZ16" s="158"/>
      <c r="VA16" s="158"/>
      <c r="VB16" s="158"/>
      <c r="VC16" s="158"/>
      <c r="VD16" s="158"/>
      <c r="VE16" s="158"/>
      <c r="VF16" s="158"/>
      <c r="VG16" s="158"/>
      <c r="VH16" s="158"/>
      <c r="VI16" s="158"/>
      <c r="VJ16" s="158"/>
      <c r="VK16" s="158"/>
      <c r="VL16" s="158"/>
      <c r="VM16" s="158"/>
      <c r="VN16" s="158"/>
      <c r="VO16" s="158"/>
      <c r="VP16" s="158"/>
      <c r="VQ16" s="158"/>
      <c r="VR16" s="158"/>
      <c r="VS16" s="158"/>
      <c r="VT16" s="158"/>
      <c r="VU16" s="158"/>
      <c r="VV16" s="158"/>
      <c r="VW16" s="158"/>
      <c r="VX16" s="158"/>
      <c r="VY16" s="158"/>
      <c r="VZ16" s="158"/>
      <c r="WA16" s="158"/>
      <c r="WB16" s="158"/>
      <c r="WC16" s="158"/>
      <c r="WD16" s="158"/>
      <c r="WE16" s="158"/>
      <c r="WF16" s="158"/>
      <c r="WG16" s="158"/>
      <c r="WH16" s="158"/>
      <c r="WI16" s="158"/>
      <c r="WJ16" s="158"/>
      <c r="WK16" s="158"/>
      <c r="WL16" s="158"/>
      <c r="WM16" s="158"/>
      <c r="WN16" s="158"/>
      <c r="WO16" s="158"/>
      <c r="WP16" s="158"/>
      <c r="WQ16" s="158"/>
      <c r="WR16" s="158"/>
      <c r="WS16" s="158"/>
      <c r="WT16" s="158"/>
      <c r="WU16" s="158"/>
      <c r="WV16" s="158"/>
      <c r="WW16" s="158"/>
      <c r="WX16" s="158"/>
      <c r="WY16" s="158"/>
      <c r="WZ16" s="158"/>
      <c r="XA16" s="158"/>
      <c r="XB16" s="158"/>
      <c r="XC16" s="158"/>
      <c r="XD16" s="158"/>
      <c r="XE16" s="158"/>
      <c r="XF16" s="158"/>
      <c r="XG16" s="158"/>
      <c r="XH16" s="158"/>
      <c r="XI16" s="158"/>
      <c r="XJ16" s="158"/>
      <c r="XK16" s="158"/>
      <c r="XL16" s="158"/>
      <c r="XM16" s="158"/>
      <c r="XN16" s="158"/>
      <c r="XO16" s="158"/>
      <c r="XP16" s="158"/>
      <c r="XQ16" s="158"/>
      <c r="XR16" s="158"/>
      <c r="XS16" s="158"/>
      <c r="XT16" s="158"/>
      <c r="XU16" s="158"/>
      <c r="XV16" s="158"/>
      <c r="XW16" s="158"/>
      <c r="XX16" s="158"/>
      <c r="XY16" s="158"/>
      <c r="XZ16" s="158"/>
      <c r="YA16" s="158"/>
      <c r="YB16" s="158"/>
      <c r="YC16" s="158"/>
      <c r="YD16" s="158"/>
      <c r="YE16" s="158"/>
      <c r="YF16" s="158"/>
      <c r="YG16" s="158"/>
      <c r="YH16" s="158"/>
      <c r="YI16" s="158"/>
      <c r="YJ16" s="158"/>
      <c r="YK16" s="158"/>
      <c r="YL16" s="158"/>
      <c r="YM16" s="158"/>
      <c r="YN16" s="158"/>
      <c r="YO16" s="158"/>
      <c r="YP16" s="158"/>
      <c r="YQ16" s="158"/>
      <c r="YR16" s="158"/>
      <c r="YS16" s="158"/>
      <c r="YT16" s="158"/>
      <c r="YU16" s="158"/>
      <c r="YV16" s="158"/>
      <c r="YW16" s="158"/>
      <c r="YX16" s="158"/>
      <c r="YY16" s="158"/>
      <c r="YZ16" s="158"/>
      <c r="ZA16" s="158"/>
      <c r="ZB16" s="158"/>
      <c r="ZC16" s="158"/>
      <c r="ZD16" s="158"/>
      <c r="ZE16" s="158"/>
      <c r="ZF16" s="158"/>
      <c r="ZG16" s="158"/>
      <c r="ZH16" s="158"/>
      <c r="ZI16" s="158"/>
      <c r="ZJ16" s="158"/>
      <c r="ZK16" s="158"/>
      <c r="ZL16" s="158"/>
      <c r="ZM16" s="158"/>
      <c r="ZN16" s="158"/>
      <c r="ZO16" s="158"/>
      <c r="ZP16" s="158"/>
      <c r="ZQ16" s="158"/>
      <c r="ZR16" s="158"/>
      <c r="ZS16" s="158"/>
      <c r="ZT16" s="158"/>
      <c r="ZU16" s="158"/>
      <c r="ZV16" s="158"/>
      <c r="ZW16" s="158"/>
      <c r="ZX16" s="158"/>
      <c r="ZY16" s="158"/>
      <c r="ZZ16" s="158"/>
      <c r="AAA16" s="158"/>
      <c r="AAB16" s="158"/>
      <c r="AAC16" s="158"/>
      <c r="AAD16" s="158"/>
      <c r="AAE16" s="158"/>
      <c r="AAF16" s="158"/>
      <c r="AAG16" s="158"/>
      <c r="AAH16" s="158"/>
      <c r="AAI16" s="158"/>
      <c r="AAJ16" s="158"/>
      <c r="AAK16" s="158"/>
      <c r="AAL16" s="158"/>
      <c r="AAM16" s="158"/>
      <c r="AAN16" s="158"/>
      <c r="AAO16" s="158"/>
      <c r="AAP16" s="158"/>
      <c r="AAQ16" s="158"/>
      <c r="AAR16" s="158"/>
      <c r="AAS16" s="158"/>
      <c r="AAT16" s="158"/>
      <c r="AAU16" s="158"/>
      <c r="AAV16" s="158"/>
      <c r="AAW16" s="158"/>
      <c r="AAX16" s="158"/>
      <c r="AAY16" s="158"/>
      <c r="AAZ16" s="158"/>
      <c r="ABA16" s="158"/>
      <c r="ABB16" s="158"/>
      <c r="ABC16" s="158"/>
      <c r="ABD16" s="158"/>
      <c r="ABE16" s="158"/>
      <c r="ABF16" s="158"/>
      <c r="ABG16" s="158"/>
      <c r="ABH16" s="158"/>
      <c r="ABI16" s="158"/>
      <c r="ABJ16" s="158"/>
      <c r="ABK16" s="158"/>
      <c r="ABL16" s="158"/>
      <c r="ABM16" s="158"/>
      <c r="ABN16" s="158"/>
      <c r="ABO16" s="158"/>
      <c r="ABP16" s="158"/>
      <c r="ABQ16" s="158"/>
      <c r="ABR16" s="158"/>
      <c r="ABS16" s="158"/>
      <c r="ABT16" s="158"/>
      <c r="ABU16" s="158"/>
      <c r="ABV16" s="158"/>
      <c r="ABW16" s="158"/>
      <c r="ABX16" s="158"/>
      <c r="ABY16" s="158"/>
      <c r="ABZ16" s="158"/>
      <c r="ACA16" s="158"/>
      <c r="ACB16" s="158"/>
      <c r="ACC16" s="158"/>
      <c r="ACD16" s="158"/>
      <c r="ACE16" s="158"/>
      <c r="ACF16" s="158"/>
      <c r="ACG16" s="158"/>
      <c r="ACH16" s="158"/>
      <c r="ACI16" s="158"/>
      <c r="ACJ16" s="158"/>
      <c r="ACK16" s="158"/>
      <c r="ACL16" s="158"/>
      <c r="ACM16" s="158"/>
      <c r="ACN16" s="158"/>
      <c r="ACO16" s="158"/>
      <c r="ACP16" s="158"/>
      <c r="ACQ16" s="158"/>
      <c r="ACR16" s="158"/>
      <c r="ACS16" s="158"/>
      <c r="ACT16" s="158"/>
      <c r="ACU16" s="158"/>
      <c r="ACV16" s="158"/>
      <c r="ACW16" s="158"/>
      <c r="ACX16" s="158"/>
      <c r="ACY16" s="158"/>
      <c r="ACZ16" s="158"/>
      <c r="ADA16" s="158"/>
      <c r="ADB16" s="158"/>
      <c r="ADC16" s="158"/>
      <c r="ADD16" s="158"/>
      <c r="ADE16" s="158"/>
      <c r="ADF16" s="158"/>
      <c r="ADG16" s="158"/>
      <c r="ADH16" s="158"/>
      <c r="ADI16" s="158"/>
      <c r="ADJ16" s="158"/>
      <c r="ADK16" s="158"/>
      <c r="ADL16" s="158"/>
      <c r="ADM16" s="158"/>
      <c r="ADN16" s="158"/>
      <c r="ADO16" s="158"/>
      <c r="ADP16" s="158"/>
      <c r="ADQ16" s="158"/>
      <c r="ADR16" s="158"/>
      <c r="ADS16" s="158"/>
      <c r="ADT16" s="158"/>
      <c r="ADU16" s="158"/>
      <c r="ADV16" s="158"/>
      <c r="ADW16" s="158"/>
      <c r="ADX16" s="158"/>
      <c r="ADY16" s="158"/>
      <c r="ADZ16" s="158"/>
      <c r="AEA16" s="158"/>
      <c r="AEB16" s="158"/>
      <c r="AEC16" s="158"/>
      <c r="AED16" s="158"/>
      <c r="AEE16" s="158"/>
      <c r="AEF16" s="158"/>
      <c r="AEG16" s="158"/>
      <c r="AEH16" s="158"/>
      <c r="AEI16" s="158"/>
      <c r="AEJ16" s="158"/>
      <c r="AEK16" s="158"/>
      <c r="AEL16" s="158"/>
      <c r="AEM16" s="158"/>
      <c r="AEN16" s="158"/>
      <c r="AEO16" s="158"/>
      <c r="AEP16" s="158"/>
      <c r="AEQ16" s="158"/>
      <c r="AER16" s="158"/>
      <c r="AES16" s="158"/>
      <c r="AET16" s="158"/>
      <c r="AEU16" s="158"/>
      <c r="AEV16" s="158"/>
      <c r="AEW16" s="158"/>
      <c r="AEX16" s="158"/>
      <c r="AEY16" s="158"/>
      <c r="AEZ16" s="158"/>
      <c r="AFA16" s="158"/>
      <c r="AFB16" s="158"/>
      <c r="AFC16" s="158"/>
      <c r="AFD16" s="158"/>
      <c r="AFE16" s="158"/>
      <c r="AFF16" s="158"/>
      <c r="AFG16" s="158"/>
      <c r="AFH16" s="158"/>
      <c r="AFI16" s="158"/>
      <c r="AFJ16" s="158"/>
      <c r="AFK16" s="158"/>
      <c r="AFL16" s="158"/>
      <c r="AFM16" s="158"/>
      <c r="AFN16" s="158"/>
      <c r="AFO16" s="158"/>
      <c r="AFP16" s="158"/>
      <c r="AFQ16" s="158"/>
      <c r="AFR16" s="158"/>
      <c r="AFS16" s="158"/>
      <c r="AFT16" s="158"/>
      <c r="AFU16" s="158"/>
      <c r="AFV16" s="158"/>
      <c r="AFW16" s="158"/>
      <c r="AFX16" s="158"/>
      <c r="AFY16" s="158"/>
      <c r="AFZ16" s="158"/>
      <c r="AGA16" s="158"/>
      <c r="AGB16" s="158"/>
      <c r="AGC16" s="158"/>
      <c r="AGD16" s="158"/>
      <c r="AGE16" s="158"/>
      <c r="AGF16" s="158"/>
      <c r="AGG16" s="158"/>
      <c r="AGH16" s="158"/>
      <c r="AGI16" s="158"/>
      <c r="AGJ16" s="158"/>
      <c r="AGK16" s="158"/>
      <c r="AGL16" s="158"/>
      <c r="AGM16" s="158"/>
      <c r="AGN16" s="158"/>
      <c r="AGO16" s="158"/>
      <c r="AGP16" s="158"/>
      <c r="AGQ16" s="158"/>
      <c r="AGR16" s="158"/>
      <c r="AGS16" s="158"/>
      <c r="AGT16" s="158"/>
      <c r="AGU16" s="158"/>
      <c r="AGV16" s="158"/>
      <c r="AGW16" s="158"/>
      <c r="AGX16" s="158"/>
      <c r="AGY16" s="158"/>
      <c r="AGZ16" s="158"/>
      <c r="AHA16" s="158"/>
      <c r="AHB16" s="158"/>
      <c r="AHC16" s="158"/>
      <c r="AHD16" s="158"/>
      <c r="AHE16" s="158"/>
      <c r="AHF16" s="158"/>
      <c r="AHG16" s="158"/>
      <c r="AHH16" s="158"/>
      <c r="AHI16" s="158"/>
      <c r="AHJ16" s="158"/>
      <c r="AHK16" s="158"/>
      <c r="AHL16" s="158"/>
      <c r="AHM16" s="158"/>
      <c r="AHN16" s="158"/>
      <c r="AHO16" s="158"/>
      <c r="AHP16" s="158"/>
      <c r="AHQ16" s="158"/>
      <c r="AHR16" s="158"/>
      <c r="AHS16" s="158"/>
      <c r="AHT16" s="158"/>
      <c r="AHU16" s="158"/>
      <c r="AHV16" s="158"/>
      <c r="AHW16" s="158"/>
      <c r="AHX16" s="158"/>
      <c r="AHY16" s="158"/>
      <c r="AHZ16" s="158"/>
      <c r="AIA16" s="158"/>
      <c r="AIB16" s="158"/>
      <c r="AIC16" s="158"/>
      <c r="AID16" s="158"/>
      <c r="AIE16" s="158"/>
      <c r="AIF16" s="158"/>
      <c r="AIG16" s="158"/>
      <c r="AIH16" s="158"/>
      <c r="AII16" s="158"/>
      <c r="AIJ16" s="158"/>
      <c r="AIK16" s="158"/>
      <c r="AIL16" s="158"/>
      <c r="AIM16" s="158"/>
      <c r="AIN16" s="158"/>
      <c r="AIO16" s="158"/>
      <c r="AIP16" s="158"/>
      <c r="AIQ16" s="158"/>
      <c r="AIR16" s="158"/>
      <c r="AIS16" s="158"/>
      <c r="AIT16" s="158"/>
      <c r="AIU16" s="158"/>
      <c r="AIV16" s="158"/>
      <c r="AIW16" s="158"/>
      <c r="AIX16" s="158"/>
      <c r="AIY16" s="158"/>
      <c r="AIZ16" s="158"/>
      <c r="AJA16" s="158"/>
      <c r="AJB16" s="158"/>
      <c r="AJC16" s="158"/>
      <c r="AJD16" s="158"/>
      <c r="AJE16" s="158"/>
      <c r="AJF16" s="158"/>
      <c r="AJG16" s="158"/>
      <c r="AJH16" s="158"/>
      <c r="AJI16" s="158"/>
      <c r="AJJ16" s="158"/>
      <c r="AJK16" s="158"/>
      <c r="AJL16" s="158"/>
      <c r="AJM16" s="158"/>
      <c r="AJN16" s="158"/>
      <c r="AJO16" s="158"/>
      <c r="AJP16" s="158"/>
      <c r="AJQ16" s="158"/>
      <c r="AJR16" s="158"/>
      <c r="AJS16" s="158"/>
      <c r="AJT16" s="158"/>
      <c r="AJU16" s="158"/>
      <c r="AJV16" s="158"/>
      <c r="AJW16" s="158"/>
      <c r="AJX16" s="158"/>
      <c r="AJY16" s="158"/>
      <c r="AJZ16" s="158"/>
      <c r="AKA16" s="158"/>
      <c r="AKB16" s="158"/>
      <c r="AKC16" s="158"/>
      <c r="AKD16" s="158"/>
      <c r="AKE16" s="158"/>
      <c r="AKF16" s="158"/>
      <c r="AKG16" s="158"/>
      <c r="AKH16" s="158"/>
      <c r="AKI16" s="158"/>
      <c r="AKJ16" s="158"/>
      <c r="AKK16" s="158"/>
      <c r="AKL16" s="158"/>
      <c r="AKM16" s="158"/>
      <c r="AKN16" s="158"/>
      <c r="AKO16" s="158"/>
      <c r="AKP16" s="158"/>
      <c r="AKQ16" s="158"/>
      <c r="AKR16" s="158"/>
      <c r="AKS16" s="158"/>
      <c r="AKT16" s="158"/>
      <c r="AKU16" s="158"/>
      <c r="AKV16" s="158"/>
      <c r="AKW16" s="158"/>
      <c r="AKX16" s="158"/>
      <c r="AKY16" s="158"/>
      <c r="AKZ16" s="158"/>
      <c r="ALA16" s="158"/>
      <c r="ALB16" s="158"/>
      <c r="ALC16" s="158"/>
      <c r="ALD16" s="158"/>
      <c r="ALE16" s="158"/>
      <c r="ALF16" s="158"/>
      <c r="ALG16" s="158"/>
      <c r="ALH16" s="158"/>
      <c r="ALI16" s="158"/>
      <c r="ALJ16" s="158"/>
      <c r="ALK16" s="158"/>
      <c r="ALL16" s="158"/>
      <c r="ALM16" s="158"/>
      <c r="ALN16" s="158"/>
      <c r="ALO16" s="158"/>
      <c r="ALP16" s="158"/>
      <c r="ALQ16" s="158"/>
      <c r="ALR16" s="158"/>
      <c r="ALS16" s="158"/>
      <c r="ALT16" s="158"/>
      <c r="ALU16" s="158"/>
      <c r="ALV16" s="158"/>
      <c r="ALW16" s="158"/>
      <c r="ALX16" s="158"/>
      <c r="ALY16" s="158"/>
      <c r="ALZ16" s="158"/>
      <c r="AMA16" s="158"/>
      <c r="AMB16" s="158"/>
      <c r="AMC16" s="158"/>
      <c r="AMD16" s="158"/>
      <c r="AME16" s="158"/>
      <c r="AMF16" s="158"/>
      <c r="AMG16" s="158"/>
      <c r="AMH16" s="158"/>
      <c r="AMI16" s="158"/>
      <c r="AMJ16" s="158"/>
    </row>
    <row r="17" spans="2:1024" ht="17.25" customHeight="1">
      <c r="B17" s="73"/>
      <c r="C17" s="478"/>
      <c r="D17" s="478"/>
      <c r="E17" s="478"/>
      <c r="F17" s="478"/>
      <c r="G17" s="478"/>
      <c r="H17" s="3"/>
      <c r="I17" s="3"/>
      <c r="J17" s="3"/>
      <c r="K17" s="3"/>
      <c r="L17" s="3"/>
      <c r="M17" s="3"/>
      <c r="N17" s="1"/>
      <c r="O17" s="1"/>
      <c r="CF17" s="158"/>
      <c r="CG17" s="158"/>
      <c r="CH17" s="158"/>
      <c r="CI17" s="158"/>
      <c r="CJ17" s="158"/>
      <c r="CK17" s="158"/>
      <c r="CL17" s="158"/>
      <c r="CM17" s="158"/>
      <c r="CN17" s="158"/>
      <c r="CO17" s="158"/>
      <c r="CP17" s="158"/>
      <c r="CQ17" s="158"/>
      <c r="CR17" s="158"/>
      <c r="CS17" s="158"/>
      <c r="CT17" s="158"/>
      <c r="CU17" s="158"/>
      <c r="CV17" s="158"/>
      <c r="CW17" s="158"/>
      <c r="CX17" s="158"/>
      <c r="CY17" s="158"/>
      <c r="CZ17" s="158"/>
      <c r="DA17" s="158"/>
      <c r="DB17" s="158"/>
      <c r="DC17" s="158"/>
      <c r="DD17" s="158"/>
      <c r="DE17" s="158"/>
      <c r="DF17" s="158"/>
      <c r="DG17" s="158"/>
      <c r="DH17" s="158"/>
      <c r="DI17" s="158"/>
      <c r="DJ17" s="158"/>
      <c r="DK17" s="158"/>
      <c r="DL17" s="158"/>
      <c r="DM17" s="158"/>
      <c r="DN17" s="158"/>
      <c r="DO17" s="158"/>
      <c r="DP17" s="158"/>
      <c r="DQ17" s="158"/>
      <c r="DR17" s="158"/>
      <c r="DS17" s="158"/>
      <c r="DT17" s="158"/>
      <c r="DU17" s="158"/>
      <c r="DV17" s="158"/>
      <c r="DW17" s="158"/>
      <c r="DX17" s="158"/>
      <c r="DY17" s="158"/>
      <c r="DZ17" s="158"/>
      <c r="EA17" s="158"/>
      <c r="EB17" s="158"/>
      <c r="EC17" s="158"/>
      <c r="ED17" s="158"/>
      <c r="EE17" s="158"/>
      <c r="EF17" s="158"/>
      <c r="EG17" s="158"/>
      <c r="EH17" s="158"/>
      <c r="EI17" s="158"/>
      <c r="EJ17" s="158"/>
      <c r="EK17" s="158"/>
      <c r="EL17" s="158"/>
      <c r="EM17" s="158"/>
      <c r="EN17" s="158"/>
      <c r="EO17" s="158"/>
      <c r="EP17" s="158"/>
      <c r="EQ17" s="158"/>
      <c r="ER17" s="158"/>
      <c r="ES17" s="158"/>
      <c r="ET17" s="158"/>
      <c r="EU17" s="158"/>
      <c r="EV17" s="158"/>
      <c r="EW17" s="158"/>
      <c r="EX17" s="158"/>
      <c r="EY17" s="158"/>
      <c r="EZ17" s="158"/>
      <c r="FA17" s="158"/>
      <c r="FB17" s="158"/>
      <c r="FC17" s="158"/>
      <c r="FD17" s="158"/>
      <c r="FE17" s="158"/>
      <c r="FF17" s="158"/>
      <c r="FG17" s="158"/>
      <c r="FH17" s="158"/>
      <c r="FI17" s="158"/>
      <c r="FJ17" s="158"/>
      <c r="FK17" s="158"/>
      <c r="FL17" s="158"/>
      <c r="FM17" s="158"/>
      <c r="FN17" s="158"/>
      <c r="FO17" s="158"/>
      <c r="FP17" s="158"/>
      <c r="FQ17" s="158"/>
      <c r="FR17" s="158"/>
      <c r="FS17" s="158"/>
      <c r="FT17" s="158"/>
      <c r="FU17" s="158"/>
      <c r="FV17" s="158"/>
      <c r="FW17" s="158"/>
      <c r="FX17" s="158"/>
      <c r="FY17" s="158"/>
      <c r="FZ17" s="158"/>
      <c r="GA17" s="158"/>
      <c r="GB17" s="158"/>
      <c r="GC17" s="158"/>
      <c r="GD17" s="158"/>
      <c r="GE17" s="158"/>
      <c r="GF17" s="158"/>
      <c r="GG17" s="158"/>
      <c r="GH17" s="158"/>
      <c r="GI17" s="158"/>
      <c r="GJ17" s="158"/>
      <c r="GK17" s="158"/>
      <c r="GL17" s="158"/>
      <c r="GM17" s="158"/>
      <c r="GN17" s="158"/>
      <c r="GO17" s="158"/>
      <c r="GP17" s="158"/>
      <c r="GQ17" s="158"/>
      <c r="GR17" s="158"/>
      <c r="GS17" s="158"/>
      <c r="GT17" s="158"/>
      <c r="GU17" s="158"/>
      <c r="GV17" s="158"/>
      <c r="GW17" s="158"/>
      <c r="GX17" s="158"/>
      <c r="GY17" s="158"/>
      <c r="GZ17" s="158"/>
      <c r="HA17" s="158"/>
      <c r="HB17" s="158"/>
      <c r="HC17" s="158"/>
      <c r="HD17" s="158"/>
      <c r="HE17" s="158"/>
      <c r="HF17" s="158"/>
      <c r="HG17" s="158"/>
      <c r="HH17" s="158"/>
      <c r="HI17" s="158"/>
      <c r="HJ17" s="158"/>
      <c r="HK17" s="158"/>
      <c r="HL17" s="158"/>
      <c r="HM17" s="158"/>
      <c r="HN17" s="158"/>
      <c r="HO17" s="158"/>
      <c r="HP17" s="158"/>
      <c r="HQ17" s="158"/>
      <c r="HR17" s="158"/>
      <c r="HS17" s="158"/>
      <c r="HT17" s="158"/>
      <c r="HU17" s="158"/>
      <c r="HV17" s="158"/>
      <c r="HW17" s="158"/>
      <c r="HX17" s="158"/>
      <c r="HY17" s="158"/>
      <c r="HZ17" s="158"/>
      <c r="IA17" s="158"/>
      <c r="IB17" s="158"/>
      <c r="IC17" s="158"/>
      <c r="ID17" s="158"/>
      <c r="IE17" s="158"/>
      <c r="IF17" s="158"/>
      <c r="IG17" s="158"/>
      <c r="IH17" s="158"/>
      <c r="II17" s="158"/>
      <c r="IJ17" s="158"/>
      <c r="IK17" s="158"/>
      <c r="IL17" s="158"/>
      <c r="IM17" s="158"/>
      <c r="IN17" s="158"/>
      <c r="IO17" s="158"/>
      <c r="IP17" s="158"/>
      <c r="IQ17" s="158"/>
      <c r="IR17" s="158"/>
      <c r="IS17" s="158"/>
      <c r="IT17" s="158"/>
      <c r="IU17" s="158"/>
      <c r="IV17" s="158"/>
      <c r="IW17" s="158"/>
      <c r="IX17" s="158"/>
      <c r="IY17" s="158"/>
      <c r="IZ17" s="158"/>
      <c r="JA17" s="158"/>
      <c r="JB17" s="158"/>
      <c r="JC17" s="158"/>
      <c r="JD17" s="158"/>
      <c r="JE17" s="158"/>
      <c r="JF17" s="158"/>
      <c r="JG17" s="158"/>
      <c r="JH17" s="158"/>
      <c r="JI17" s="158"/>
      <c r="JJ17" s="158"/>
      <c r="JK17" s="158"/>
      <c r="JL17" s="158"/>
      <c r="JM17" s="158"/>
      <c r="JN17" s="158"/>
      <c r="JO17" s="158"/>
      <c r="JP17" s="158"/>
      <c r="JQ17" s="158"/>
      <c r="JR17" s="158"/>
      <c r="JS17" s="158"/>
      <c r="JT17" s="158"/>
      <c r="JU17" s="158"/>
      <c r="JV17" s="158"/>
      <c r="JW17" s="158"/>
      <c r="JX17" s="158"/>
      <c r="JY17" s="158"/>
      <c r="JZ17" s="158"/>
      <c r="KA17" s="158"/>
      <c r="KB17" s="158"/>
      <c r="KC17" s="158"/>
      <c r="KD17" s="158"/>
      <c r="KE17" s="158"/>
      <c r="KF17" s="158"/>
      <c r="KG17" s="158"/>
      <c r="KH17" s="158"/>
      <c r="KI17" s="158"/>
      <c r="KJ17" s="158"/>
      <c r="KK17" s="158"/>
      <c r="KL17" s="158"/>
      <c r="KM17" s="158"/>
      <c r="KN17" s="158"/>
      <c r="KO17" s="158"/>
      <c r="KP17" s="158"/>
      <c r="KQ17" s="158"/>
      <c r="KR17" s="158"/>
      <c r="KS17" s="158"/>
      <c r="KT17" s="158"/>
      <c r="KU17" s="158"/>
      <c r="KV17" s="158"/>
      <c r="KW17" s="158"/>
      <c r="KX17" s="158"/>
      <c r="KY17" s="158"/>
      <c r="KZ17" s="158"/>
      <c r="LA17" s="158"/>
      <c r="LB17" s="158"/>
      <c r="LC17" s="158"/>
      <c r="LD17" s="158"/>
      <c r="LE17" s="158"/>
      <c r="LF17" s="158"/>
      <c r="LG17" s="158"/>
      <c r="LH17" s="158"/>
      <c r="LI17" s="158"/>
      <c r="LJ17" s="158"/>
      <c r="LK17" s="158"/>
      <c r="LL17" s="158"/>
      <c r="LM17" s="158"/>
      <c r="LN17" s="158"/>
      <c r="LO17" s="158"/>
      <c r="LP17" s="158"/>
      <c r="LQ17" s="158"/>
      <c r="LR17" s="158"/>
      <c r="LS17" s="158"/>
      <c r="LT17" s="158"/>
      <c r="LU17" s="158"/>
      <c r="LV17" s="158"/>
      <c r="LW17" s="158"/>
      <c r="LX17" s="158"/>
      <c r="LY17" s="158"/>
      <c r="LZ17" s="158"/>
      <c r="MA17" s="158"/>
      <c r="MB17" s="158"/>
      <c r="MC17" s="158"/>
      <c r="MD17" s="158"/>
      <c r="ME17" s="158"/>
      <c r="MF17" s="158"/>
      <c r="MG17" s="158"/>
      <c r="MH17" s="158"/>
      <c r="MI17" s="158"/>
      <c r="MJ17" s="158"/>
      <c r="MK17" s="158"/>
      <c r="ML17" s="158"/>
      <c r="MM17" s="158"/>
      <c r="MN17" s="158"/>
      <c r="MO17" s="158"/>
      <c r="MP17" s="158"/>
      <c r="MQ17" s="158"/>
      <c r="MR17" s="158"/>
      <c r="MS17" s="158"/>
      <c r="MT17" s="158"/>
      <c r="MU17" s="158"/>
      <c r="MV17" s="158"/>
      <c r="MW17" s="158"/>
      <c r="MX17" s="158"/>
      <c r="MY17" s="158"/>
      <c r="MZ17" s="158"/>
      <c r="NA17" s="158"/>
      <c r="NB17" s="158"/>
      <c r="NC17" s="158"/>
      <c r="ND17" s="158"/>
      <c r="NE17" s="158"/>
      <c r="NF17" s="158"/>
      <c r="NG17" s="158"/>
      <c r="NH17" s="158"/>
      <c r="NI17" s="158"/>
      <c r="NJ17" s="158"/>
      <c r="NK17" s="158"/>
      <c r="NL17" s="158"/>
      <c r="NM17" s="158"/>
      <c r="NN17" s="158"/>
      <c r="NO17" s="158"/>
      <c r="NP17" s="158"/>
      <c r="NQ17" s="158"/>
      <c r="NR17" s="158"/>
      <c r="NS17" s="158"/>
      <c r="NT17" s="158"/>
      <c r="NU17" s="158"/>
      <c r="NV17" s="158"/>
      <c r="NW17" s="158"/>
      <c r="NX17" s="158"/>
      <c r="NY17" s="158"/>
      <c r="NZ17" s="158"/>
      <c r="OA17" s="158"/>
      <c r="OB17" s="158"/>
      <c r="OC17" s="158"/>
      <c r="OD17" s="158"/>
      <c r="OE17" s="158"/>
      <c r="OF17" s="158"/>
      <c r="OG17" s="158"/>
      <c r="OH17" s="158"/>
      <c r="OI17" s="158"/>
      <c r="OJ17" s="158"/>
      <c r="OK17" s="158"/>
      <c r="OL17" s="158"/>
      <c r="OM17" s="158"/>
      <c r="ON17" s="158"/>
      <c r="OO17" s="158"/>
      <c r="OP17" s="158"/>
      <c r="OQ17" s="158"/>
      <c r="OR17" s="158"/>
      <c r="OS17" s="158"/>
      <c r="OT17" s="158"/>
      <c r="OU17" s="158"/>
      <c r="OV17" s="158"/>
      <c r="OW17" s="158"/>
      <c r="OX17" s="158"/>
      <c r="OY17" s="158"/>
      <c r="OZ17" s="158"/>
      <c r="PA17" s="158"/>
      <c r="PB17" s="158"/>
      <c r="PC17" s="158"/>
      <c r="PD17" s="158"/>
      <c r="PE17" s="158"/>
      <c r="PF17" s="158"/>
      <c r="PG17" s="158"/>
      <c r="PH17" s="158"/>
      <c r="PI17" s="158"/>
      <c r="PJ17" s="158"/>
      <c r="PK17" s="158"/>
      <c r="PL17" s="158"/>
      <c r="PM17" s="158"/>
      <c r="PN17" s="158"/>
      <c r="PO17" s="158"/>
      <c r="PP17" s="158"/>
      <c r="PQ17" s="158"/>
      <c r="PR17" s="158"/>
      <c r="PS17" s="158"/>
      <c r="PT17" s="158"/>
      <c r="PU17" s="158"/>
      <c r="PV17" s="158"/>
      <c r="PW17" s="158"/>
      <c r="PX17" s="158"/>
      <c r="PY17" s="158"/>
      <c r="PZ17" s="158"/>
      <c r="QA17" s="158"/>
      <c r="QB17" s="158"/>
      <c r="QC17" s="158"/>
      <c r="QD17" s="158"/>
      <c r="QE17" s="158"/>
      <c r="QF17" s="158"/>
      <c r="QG17" s="158"/>
      <c r="QH17" s="158"/>
      <c r="QI17" s="158"/>
      <c r="QJ17" s="158"/>
      <c r="QK17" s="158"/>
      <c r="QL17" s="158"/>
      <c r="QM17" s="158"/>
      <c r="QN17" s="158"/>
      <c r="QO17" s="158"/>
      <c r="QP17" s="158"/>
      <c r="QQ17" s="158"/>
      <c r="QR17" s="158"/>
      <c r="QS17" s="158"/>
      <c r="QT17" s="158"/>
      <c r="QU17" s="158"/>
      <c r="QV17" s="158"/>
      <c r="QW17" s="158"/>
      <c r="QX17" s="158"/>
      <c r="QY17" s="158"/>
      <c r="QZ17" s="158"/>
      <c r="RA17" s="158"/>
      <c r="RB17" s="158"/>
      <c r="RC17" s="158"/>
      <c r="RD17" s="158"/>
      <c r="RE17" s="158"/>
      <c r="RF17" s="158"/>
      <c r="RG17" s="158"/>
      <c r="RH17" s="158"/>
      <c r="RI17" s="158"/>
      <c r="RJ17" s="158"/>
      <c r="RK17" s="158"/>
      <c r="RL17" s="158"/>
      <c r="RM17" s="158"/>
      <c r="RN17" s="158"/>
      <c r="RO17" s="158"/>
      <c r="RP17" s="158"/>
      <c r="RQ17" s="158"/>
      <c r="RR17" s="158"/>
      <c r="RS17" s="158"/>
      <c r="RT17" s="158"/>
      <c r="RU17" s="158"/>
      <c r="RV17" s="158"/>
      <c r="RW17" s="158"/>
      <c r="RX17" s="158"/>
      <c r="RY17" s="158"/>
      <c r="RZ17" s="158"/>
      <c r="SA17" s="158"/>
      <c r="SB17" s="158"/>
      <c r="SC17" s="158"/>
      <c r="SD17" s="158"/>
      <c r="SE17" s="158"/>
      <c r="SF17" s="158"/>
      <c r="SG17" s="158"/>
      <c r="SH17" s="158"/>
      <c r="SI17" s="158"/>
      <c r="SJ17" s="158"/>
      <c r="SK17" s="158"/>
      <c r="SL17" s="158"/>
      <c r="SM17" s="158"/>
      <c r="SN17" s="158"/>
      <c r="SO17" s="158"/>
      <c r="SP17" s="158"/>
      <c r="SQ17" s="158"/>
      <c r="SR17" s="158"/>
      <c r="SS17" s="158"/>
      <c r="ST17" s="158"/>
      <c r="SU17" s="158"/>
      <c r="SV17" s="158"/>
      <c r="SW17" s="158"/>
      <c r="SX17" s="158"/>
      <c r="SY17" s="158"/>
      <c r="SZ17" s="158"/>
      <c r="TA17" s="158"/>
      <c r="TB17" s="158"/>
      <c r="TC17" s="158"/>
      <c r="TD17" s="158"/>
      <c r="TE17" s="158"/>
      <c r="TF17" s="158"/>
      <c r="TG17" s="158"/>
      <c r="TH17" s="158"/>
      <c r="TI17" s="158"/>
      <c r="TJ17" s="158"/>
      <c r="TK17" s="158"/>
      <c r="TL17" s="158"/>
      <c r="TM17" s="158"/>
      <c r="TN17" s="158"/>
      <c r="TO17" s="158"/>
      <c r="TP17" s="158"/>
      <c r="TQ17" s="158"/>
      <c r="TR17" s="158"/>
      <c r="TS17" s="158"/>
      <c r="TT17" s="158"/>
      <c r="TU17" s="158"/>
      <c r="TV17" s="158"/>
      <c r="TW17" s="158"/>
      <c r="TX17" s="158"/>
      <c r="TY17" s="158"/>
      <c r="TZ17" s="158"/>
      <c r="UA17" s="158"/>
      <c r="UB17" s="158"/>
      <c r="UC17" s="158"/>
      <c r="UD17" s="158"/>
      <c r="UE17" s="158"/>
      <c r="UF17" s="158"/>
      <c r="UG17" s="158"/>
      <c r="UH17" s="158"/>
      <c r="UI17" s="158"/>
      <c r="UJ17" s="158"/>
      <c r="UK17" s="158"/>
      <c r="UL17" s="158"/>
      <c r="UM17" s="158"/>
      <c r="UN17" s="158"/>
      <c r="UO17" s="158"/>
      <c r="UP17" s="158"/>
      <c r="UQ17" s="158"/>
      <c r="UR17" s="158"/>
      <c r="US17" s="158"/>
      <c r="UT17" s="158"/>
      <c r="UU17" s="158"/>
      <c r="UV17" s="158"/>
      <c r="UW17" s="158"/>
      <c r="UX17" s="158"/>
      <c r="UY17" s="158"/>
      <c r="UZ17" s="158"/>
      <c r="VA17" s="158"/>
      <c r="VB17" s="158"/>
      <c r="VC17" s="158"/>
      <c r="VD17" s="158"/>
      <c r="VE17" s="158"/>
      <c r="VF17" s="158"/>
      <c r="VG17" s="158"/>
      <c r="VH17" s="158"/>
      <c r="VI17" s="158"/>
      <c r="VJ17" s="158"/>
      <c r="VK17" s="158"/>
      <c r="VL17" s="158"/>
      <c r="VM17" s="158"/>
      <c r="VN17" s="158"/>
      <c r="VO17" s="158"/>
      <c r="VP17" s="158"/>
      <c r="VQ17" s="158"/>
      <c r="VR17" s="158"/>
      <c r="VS17" s="158"/>
      <c r="VT17" s="158"/>
      <c r="VU17" s="158"/>
      <c r="VV17" s="158"/>
      <c r="VW17" s="158"/>
      <c r="VX17" s="158"/>
      <c r="VY17" s="158"/>
      <c r="VZ17" s="158"/>
      <c r="WA17" s="158"/>
      <c r="WB17" s="158"/>
      <c r="WC17" s="158"/>
      <c r="WD17" s="158"/>
      <c r="WE17" s="158"/>
      <c r="WF17" s="158"/>
      <c r="WG17" s="158"/>
      <c r="WH17" s="158"/>
      <c r="WI17" s="158"/>
      <c r="WJ17" s="158"/>
      <c r="WK17" s="158"/>
      <c r="WL17" s="158"/>
      <c r="WM17" s="158"/>
      <c r="WN17" s="158"/>
      <c r="WO17" s="158"/>
      <c r="WP17" s="158"/>
      <c r="WQ17" s="158"/>
      <c r="WR17" s="158"/>
      <c r="WS17" s="158"/>
      <c r="WT17" s="158"/>
      <c r="WU17" s="158"/>
      <c r="WV17" s="158"/>
      <c r="WW17" s="158"/>
      <c r="WX17" s="158"/>
      <c r="WY17" s="158"/>
      <c r="WZ17" s="158"/>
      <c r="XA17" s="158"/>
      <c r="XB17" s="158"/>
      <c r="XC17" s="158"/>
      <c r="XD17" s="158"/>
      <c r="XE17" s="158"/>
      <c r="XF17" s="158"/>
      <c r="XG17" s="158"/>
      <c r="XH17" s="158"/>
      <c r="XI17" s="158"/>
      <c r="XJ17" s="158"/>
      <c r="XK17" s="158"/>
      <c r="XL17" s="158"/>
      <c r="XM17" s="158"/>
      <c r="XN17" s="158"/>
      <c r="XO17" s="158"/>
      <c r="XP17" s="158"/>
      <c r="XQ17" s="158"/>
      <c r="XR17" s="158"/>
      <c r="XS17" s="158"/>
      <c r="XT17" s="158"/>
      <c r="XU17" s="158"/>
      <c r="XV17" s="158"/>
      <c r="XW17" s="158"/>
      <c r="XX17" s="158"/>
      <c r="XY17" s="158"/>
      <c r="XZ17" s="158"/>
      <c r="YA17" s="158"/>
      <c r="YB17" s="158"/>
      <c r="YC17" s="158"/>
      <c r="YD17" s="158"/>
      <c r="YE17" s="158"/>
      <c r="YF17" s="158"/>
      <c r="YG17" s="158"/>
      <c r="YH17" s="158"/>
      <c r="YI17" s="158"/>
      <c r="YJ17" s="158"/>
      <c r="YK17" s="158"/>
      <c r="YL17" s="158"/>
      <c r="YM17" s="158"/>
      <c r="YN17" s="158"/>
      <c r="YO17" s="158"/>
      <c r="YP17" s="158"/>
      <c r="YQ17" s="158"/>
      <c r="YR17" s="158"/>
      <c r="YS17" s="158"/>
      <c r="YT17" s="158"/>
      <c r="YU17" s="158"/>
      <c r="YV17" s="158"/>
      <c r="YW17" s="158"/>
      <c r="YX17" s="158"/>
      <c r="YY17" s="158"/>
      <c r="YZ17" s="158"/>
      <c r="ZA17" s="158"/>
      <c r="ZB17" s="158"/>
      <c r="ZC17" s="158"/>
      <c r="ZD17" s="158"/>
      <c r="ZE17" s="158"/>
      <c r="ZF17" s="158"/>
      <c r="ZG17" s="158"/>
      <c r="ZH17" s="158"/>
      <c r="ZI17" s="158"/>
      <c r="ZJ17" s="158"/>
      <c r="ZK17" s="158"/>
      <c r="ZL17" s="158"/>
      <c r="ZM17" s="158"/>
      <c r="ZN17" s="158"/>
      <c r="ZO17" s="158"/>
      <c r="ZP17" s="158"/>
      <c r="ZQ17" s="158"/>
      <c r="ZR17" s="158"/>
      <c r="ZS17" s="158"/>
      <c r="ZT17" s="158"/>
      <c r="ZU17" s="158"/>
      <c r="ZV17" s="158"/>
      <c r="ZW17" s="158"/>
      <c r="ZX17" s="158"/>
      <c r="ZY17" s="158"/>
      <c r="ZZ17" s="158"/>
      <c r="AAA17" s="158"/>
      <c r="AAB17" s="158"/>
      <c r="AAC17" s="158"/>
      <c r="AAD17" s="158"/>
      <c r="AAE17" s="158"/>
      <c r="AAF17" s="158"/>
      <c r="AAG17" s="158"/>
      <c r="AAH17" s="158"/>
      <c r="AAI17" s="158"/>
      <c r="AAJ17" s="158"/>
      <c r="AAK17" s="158"/>
      <c r="AAL17" s="158"/>
      <c r="AAM17" s="158"/>
      <c r="AAN17" s="158"/>
      <c r="AAO17" s="158"/>
      <c r="AAP17" s="158"/>
      <c r="AAQ17" s="158"/>
      <c r="AAR17" s="158"/>
      <c r="AAS17" s="158"/>
      <c r="AAT17" s="158"/>
      <c r="AAU17" s="158"/>
      <c r="AAV17" s="158"/>
      <c r="AAW17" s="158"/>
      <c r="AAX17" s="158"/>
      <c r="AAY17" s="158"/>
      <c r="AAZ17" s="158"/>
      <c r="ABA17" s="158"/>
      <c r="ABB17" s="158"/>
      <c r="ABC17" s="158"/>
      <c r="ABD17" s="158"/>
      <c r="ABE17" s="158"/>
      <c r="ABF17" s="158"/>
      <c r="ABG17" s="158"/>
      <c r="ABH17" s="158"/>
      <c r="ABI17" s="158"/>
      <c r="ABJ17" s="158"/>
      <c r="ABK17" s="158"/>
      <c r="ABL17" s="158"/>
      <c r="ABM17" s="158"/>
      <c r="ABN17" s="158"/>
      <c r="ABO17" s="158"/>
      <c r="ABP17" s="158"/>
      <c r="ABQ17" s="158"/>
      <c r="ABR17" s="158"/>
      <c r="ABS17" s="158"/>
      <c r="ABT17" s="158"/>
      <c r="ABU17" s="158"/>
      <c r="ABV17" s="158"/>
      <c r="ABW17" s="158"/>
      <c r="ABX17" s="158"/>
      <c r="ABY17" s="158"/>
      <c r="ABZ17" s="158"/>
      <c r="ACA17" s="158"/>
      <c r="ACB17" s="158"/>
      <c r="ACC17" s="158"/>
      <c r="ACD17" s="158"/>
      <c r="ACE17" s="158"/>
      <c r="ACF17" s="158"/>
      <c r="ACG17" s="158"/>
      <c r="ACH17" s="158"/>
      <c r="ACI17" s="158"/>
      <c r="ACJ17" s="158"/>
      <c r="ACK17" s="158"/>
      <c r="ACL17" s="158"/>
      <c r="ACM17" s="158"/>
      <c r="ACN17" s="158"/>
      <c r="ACO17" s="158"/>
      <c r="ACP17" s="158"/>
      <c r="ACQ17" s="158"/>
      <c r="ACR17" s="158"/>
      <c r="ACS17" s="158"/>
      <c r="ACT17" s="158"/>
      <c r="ACU17" s="158"/>
      <c r="ACV17" s="158"/>
      <c r="ACW17" s="158"/>
      <c r="ACX17" s="158"/>
      <c r="ACY17" s="158"/>
      <c r="ACZ17" s="158"/>
      <c r="ADA17" s="158"/>
      <c r="ADB17" s="158"/>
      <c r="ADC17" s="158"/>
      <c r="ADD17" s="158"/>
      <c r="ADE17" s="158"/>
      <c r="ADF17" s="158"/>
      <c r="ADG17" s="158"/>
      <c r="ADH17" s="158"/>
      <c r="ADI17" s="158"/>
      <c r="ADJ17" s="158"/>
      <c r="ADK17" s="158"/>
      <c r="ADL17" s="158"/>
      <c r="ADM17" s="158"/>
      <c r="ADN17" s="158"/>
      <c r="ADO17" s="158"/>
      <c r="ADP17" s="158"/>
      <c r="ADQ17" s="158"/>
      <c r="ADR17" s="158"/>
      <c r="ADS17" s="158"/>
      <c r="ADT17" s="158"/>
      <c r="ADU17" s="158"/>
      <c r="ADV17" s="158"/>
      <c r="ADW17" s="158"/>
      <c r="ADX17" s="158"/>
      <c r="ADY17" s="158"/>
      <c r="ADZ17" s="158"/>
      <c r="AEA17" s="158"/>
      <c r="AEB17" s="158"/>
      <c r="AEC17" s="158"/>
      <c r="AED17" s="158"/>
      <c r="AEE17" s="158"/>
      <c r="AEF17" s="158"/>
      <c r="AEG17" s="158"/>
      <c r="AEH17" s="158"/>
      <c r="AEI17" s="158"/>
      <c r="AEJ17" s="158"/>
      <c r="AEK17" s="158"/>
      <c r="AEL17" s="158"/>
      <c r="AEM17" s="158"/>
      <c r="AEN17" s="158"/>
      <c r="AEO17" s="158"/>
      <c r="AEP17" s="158"/>
      <c r="AEQ17" s="158"/>
      <c r="AER17" s="158"/>
      <c r="AES17" s="158"/>
      <c r="AET17" s="158"/>
      <c r="AEU17" s="158"/>
      <c r="AEV17" s="158"/>
      <c r="AEW17" s="158"/>
      <c r="AEX17" s="158"/>
      <c r="AEY17" s="158"/>
      <c r="AEZ17" s="158"/>
      <c r="AFA17" s="158"/>
      <c r="AFB17" s="158"/>
      <c r="AFC17" s="158"/>
      <c r="AFD17" s="158"/>
      <c r="AFE17" s="158"/>
      <c r="AFF17" s="158"/>
      <c r="AFG17" s="158"/>
      <c r="AFH17" s="158"/>
      <c r="AFI17" s="158"/>
      <c r="AFJ17" s="158"/>
      <c r="AFK17" s="158"/>
      <c r="AFL17" s="158"/>
      <c r="AFM17" s="158"/>
      <c r="AFN17" s="158"/>
      <c r="AFO17" s="158"/>
      <c r="AFP17" s="158"/>
      <c r="AFQ17" s="158"/>
      <c r="AFR17" s="158"/>
      <c r="AFS17" s="158"/>
      <c r="AFT17" s="158"/>
      <c r="AFU17" s="158"/>
      <c r="AFV17" s="158"/>
      <c r="AFW17" s="158"/>
      <c r="AFX17" s="158"/>
      <c r="AFY17" s="158"/>
      <c r="AFZ17" s="158"/>
      <c r="AGA17" s="158"/>
      <c r="AGB17" s="158"/>
      <c r="AGC17" s="158"/>
      <c r="AGD17" s="158"/>
      <c r="AGE17" s="158"/>
      <c r="AGF17" s="158"/>
      <c r="AGG17" s="158"/>
      <c r="AGH17" s="158"/>
      <c r="AGI17" s="158"/>
      <c r="AGJ17" s="158"/>
      <c r="AGK17" s="158"/>
      <c r="AGL17" s="158"/>
      <c r="AGM17" s="158"/>
      <c r="AGN17" s="158"/>
      <c r="AGO17" s="158"/>
      <c r="AGP17" s="158"/>
      <c r="AGQ17" s="158"/>
      <c r="AGR17" s="158"/>
      <c r="AGS17" s="158"/>
      <c r="AGT17" s="158"/>
      <c r="AGU17" s="158"/>
      <c r="AGV17" s="158"/>
      <c r="AGW17" s="158"/>
      <c r="AGX17" s="158"/>
      <c r="AGY17" s="158"/>
      <c r="AGZ17" s="158"/>
      <c r="AHA17" s="158"/>
      <c r="AHB17" s="158"/>
      <c r="AHC17" s="158"/>
      <c r="AHD17" s="158"/>
      <c r="AHE17" s="158"/>
      <c r="AHF17" s="158"/>
      <c r="AHG17" s="158"/>
      <c r="AHH17" s="158"/>
      <c r="AHI17" s="158"/>
      <c r="AHJ17" s="158"/>
      <c r="AHK17" s="158"/>
      <c r="AHL17" s="158"/>
      <c r="AHM17" s="158"/>
      <c r="AHN17" s="158"/>
      <c r="AHO17" s="158"/>
      <c r="AHP17" s="158"/>
      <c r="AHQ17" s="158"/>
      <c r="AHR17" s="158"/>
      <c r="AHS17" s="158"/>
      <c r="AHT17" s="158"/>
      <c r="AHU17" s="158"/>
      <c r="AHV17" s="158"/>
      <c r="AHW17" s="158"/>
      <c r="AHX17" s="158"/>
      <c r="AHY17" s="158"/>
      <c r="AHZ17" s="158"/>
      <c r="AIA17" s="158"/>
      <c r="AIB17" s="158"/>
      <c r="AIC17" s="158"/>
      <c r="AID17" s="158"/>
      <c r="AIE17" s="158"/>
      <c r="AIF17" s="158"/>
      <c r="AIG17" s="158"/>
      <c r="AIH17" s="158"/>
      <c r="AII17" s="158"/>
      <c r="AIJ17" s="158"/>
      <c r="AIK17" s="158"/>
      <c r="AIL17" s="158"/>
      <c r="AIM17" s="158"/>
      <c r="AIN17" s="158"/>
      <c r="AIO17" s="158"/>
      <c r="AIP17" s="158"/>
      <c r="AIQ17" s="158"/>
      <c r="AIR17" s="158"/>
      <c r="AIS17" s="158"/>
      <c r="AIT17" s="158"/>
      <c r="AIU17" s="158"/>
      <c r="AIV17" s="158"/>
      <c r="AIW17" s="158"/>
      <c r="AIX17" s="158"/>
      <c r="AIY17" s="158"/>
      <c r="AIZ17" s="158"/>
      <c r="AJA17" s="158"/>
      <c r="AJB17" s="158"/>
      <c r="AJC17" s="158"/>
      <c r="AJD17" s="158"/>
      <c r="AJE17" s="158"/>
      <c r="AJF17" s="158"/>
      <c r="AJG17" s="158"/>
      <c r="AJH17" s="158"/>
      <c r="AJI17" s="158"/>
      <c r="AJJ17" s="158"/>
      <c r="AJK17" s="158"/>
      <c r="AJL17" s="158"/>
      <c r="AJM17" s="158"/>
      <c r="AJN17" s="158"/>
      <c r="AJO17" s="158"/>
      <c r="AJP17" s="158"/>
      <c r="AJQ17" s="158"/>
      <c r="AJR17" s="158"/>
      <c r="AJS17" s="158"/>
      <c r="AJT17" s="158"/>
      <c r="AJU17" s="158"/>
      <c r="AJV17" s="158"/>
      <c r="AJW17" s="158"/>
      <c r="AJX17" s="158"/>
      <c r="AJY17" s="158"/>
      <c r="AJZ17" s="158"/>
      <c r="AKA17" s="158"/>
      <c r="AKB17" s="158"/>
      <c r="AKC17" s="158"/>
      <c r="AKD17" s="158"/>
      <c r="AKE17" s="158"/>
      <c r="AKF17" s="158"/>
      <c r="AKG17" s="158"/>
      <c r="AKH17" s="158"/>
      <c r="AKI17" s="158"/>
      <c r="AKJ17" s="158"/>
      <c r="AKK17" s="158"/>
      <c r="AKL17" s="158"/>
      <c r="AKM17" s="158"/>
      <c r="AKN17" s="158"/>
      <c r="AKO17" s="158"/>
      <c r="AKP17" s="158"/>
      <c r="AKQ17" s="158"/>
      <c r="AKR17" s="158"/>
      <c r="AKS17" s="158"/>
      <c r="AKT17" s="158"/>
      <c r="AKU17" s="158"/>
      <c r="AKV17" s="158"/>
      <c r="AKW17" s="158"/>
      <c r="AKX17" s="158"/>
      <c r="AKY17" s="158"/>
      <c r="AKZ17" s="158"/>
      <c r="ALA17" s="158"/>
      <c r="ALB17" s="158"/>
      <c r="ALC17" s="158"/>
      <c r="ALD17" s="158"/>
      <c r="ALE17" s="158"/>
      <c r="ALF17" s="158"/>
      <c r="ALG17" s="158"/>
      <c r="ALH17" s="158"/>
      <c r="ALI17" s="158"/>
      <c r="ALJ17" s="158"/>
      <c r="ALK17" s="158"/>
      <c r="ALL17" s="158"/>
      <c r="ALM17" s="158"/>
      <c r="ALN17" s="158"/>
      <c r="ALO17" s="158"/>
      <c r="ALP17" s="158"/>
      <c r="ALQ17" s="158"/>
      <c r="ALR17" s="158"/>
      <c r="ALS17" s="158"/>
      <c r="ALT17" s="158"/>
      <c r="ALU17" s="158"/>
      <c r="ALV17" s="158"/>
      <c r="ALW17" s="158"/>
      <c r="ALX17" s="158"/>
      <c r="ALY17" s="158"/>
      <c r="ALZ17" s="158"/>
      <c r="AMA17" s="158"/>
      <c r="AMB17" s="158"/>
      <c r="AMC17" s="158"/>
      <c r="AMD17" s="158"/>
      <c r="AME17" s="158"/>
      <c r="AMF17" s="158"/>
      <c r="AMG17" s="158"/>
      <c r="AMH17" s="158"/>
      <c r="AMI17" s="158"/>
      <c r="AMJ17" s="158"/>
    </row>
    <row r="18" spans="2:1024" ht="17.25" customHeight="1">
      <c r="B18" s="73"/>
      <c r="C18" s="478"/>
      <c r="D18" s="478"/>
      <c r="E18" s="478"/>
      <c r="F18" s="478"/>
      <c r="G18" s="478"/>
      <c r="H18" s="3"/>
      <c r="I18" s="3"/>
      <c r="J18" s="3"/>
      <c r="K18" s="3"/>
      <c r="L18" s="3"/>
      <c r="M18" s="3"/>
      <c r="N18" s="1"/>
      <c r="O18" s="1"/>
      <c r="CF18" s="158"/>
      <c r="CG18" s="158"/>
      <c r="CH18" s="158"/>
      <c r="CI18" s="158"/>
      <c r="CJ18" s="158"/>
      <c r="CK18" s="158"/>
      <c r="CL18" s="158"/>
      <c r="CM18" s="158"/>
      <c r="CN18" s="158"/>
      <c r="CO18" s="158"/>
      <c r="CP18" s="158"/>
      <c r="CQ18" s="158"/>
      <c r="CR18" s="158"/>
      <c r="CS18" s="158"/>
      <c r="CT18" s="158"/>
      <c r="CU18" s="158"/>
      <c r="CV18" s="158"/>
      <c r="CW18" s="158"/>
      <c r="CX18" s="158"/>
      <c r="CY18" s="158"/>
      <c r="CZ18" s="158"/>
      <c r="DA18" s="158"/>
      <c r="DB18" s="158"/>
      <c r="DC18" s="158"/>
      <c r="DD18" s="158"/>
      <c r="DE18" s="158"/>
      <c r="DF18" s="158"/>
      <c r="DG18" s="158"/>
      <c r="DH18" s="158"/>
      <c r="DI18" s="158"/>
      <c r="DJ18" s="158"/>
      <c r="DK18" s="158"/>
      <c r="DL18" s="158"/>
      <c r="DM18" s="158"/>
      <c r="DN18" s="158"/>
      <c r="DO18" s="158"/>
      <c r="DP18" s="158"/>
      <c r="DQ18" s="158"/>
      <c r="DR18" s="158"/>
      <c r="DS18" s="158"/>
      <c r="DT18" s="158"/>
      <c r="DU18" s="158"/>
      <c r="DV18" s="158"/>
      <c r="DW18" s="158"/>
      <c r="DX18" s="158"/>
      <c r="DY18" s="158"/>
      <c r="DZ18" s="158"/>
      <c r="EA18" s="158"/>
      <c r="EB18" s="158"/>
      <c r="EC18" s="158"/>
      <c r="ED18" s="158"/>
      <c r="EE18" s="158"/>
      <c r="EF18" s="158"/>
      <c r="EG18" s="158"/>
      <c r="EH18" s="158"/>
      <c r="EI18" s="158"/>
      <c r="EJ18" s="158"/>
      <c r="EK18" s="158"/>
      <c r="EL18" s="158"/>
      <c r="EM18" s="158"/>
      <c r="EN18" s="158"/>
      <c r="EO18" s="158"/>
      <c r="EP18" s="158"/>
      <c r="EQ18" s="158"/>
      <c r="ER18" s="158"/>
      <c r="ES18" s="158"/>
      <c r="ET18" s="158"/>
      <c r="EU18" s="158"/>
      <c r="EV18" s="158"/>
      <c r="EW18" s="158"/>
      <c r="EX18" s="158"/>
      <c r="EY18" s="158"/>
      <c r="EZ18" s="158"/>
      <c r="FA18" s="158"/>
      <c r="FB18" s="158"/>
      <c r="FC18" s="158"/>
      <c r="FD18" s="158"/>
      <c r="FE18" s="158"/>
      <c r="FF18" s="158"/>
      <c r="FG18" s="158"/>
      <c r="FH18" s="158"/>
      <c r="FI18" s="158"/>
      <c r="FJ18" s="158"/>
      <c r="FK18" s="158"/>
      <c r="FL18" s="158"/>
      <c r="FM18" s="158"/>
      <c r="FN18" s="158"/>
      <c r="FO18" s="158"/>
      <c r="FP18" s="158"/>
      <c r="FQ18" s="158"/>
      <c r="FR18" s="158"/>
      <c r="FS18" s="158"/>
      <c r="FT18" s="158"/>
      <c r="FU18" s="158"/>
      <c r="FV18" s="158"/>
      <c r="FW18" s="158"/>
      <c r="FX18" s="158"/>
      <c r="FY18" s="158"/>
      <c r="FZ18" s="158"/>
      <c r="GA18" s="158"/>
      <c r="GB18" s="158"/>
      <c r="GC18" s="158"/>
      <c r="GD18" s="158"/>
      <c r="GE18" s="158"/>
      <c r="GF18" s="158"/>
      <c r="GG18" s="158"/>
      <c r="GH18" s="158"/>
      <c r="GI18" s="158"/>
      <c r="GJ18" s="158"/>
      <c r="GK18" s="158"/>
      <c r="GL18" s="158"/>
      <c r="GM18" s="158"/>
      <c r="GN18" s="158"/>
      <c r="GO18" s="158"/>
      <c r="GP18" s="158"/>
      <c r="GQ18" s="158"/>
      <c r="GR18" s="158"/>
      <c r="GS18" s="158"/>
      <c r="GT18" s="158"/>
      <c r="GU18" s="158"/>
      <c r="GV18" s="158"/>
      <c r="GW18" s="158"/>
      <c r="GX18" s="158"/>
      <c r="GY18" s="158"/>
      <c r="GZ18" s="158"/>
      <c r="HA18" s="158"/>
      <c r="HB18" s="158"/>
      <c r="HC18" s="158"/>
      <c r="HD18" s="158"/>
      <c r="HE18" s="158"/>
      <c r="HF18" s="158"/>
      <c r="HG18" s="158"/>
      <c r="HH18" s="158"/>
      <c r="HI18" s="158"/>
      <c r="HJ18" s="158"/>
      <c r="HK18" s="158"/>
      <c r="HL18" s="158"/>
      <c r="HM18" s="158"/>
      <c r="HN18" s="158"/>
      <c r="HO18" s="158"/>
      <c r="HP18" s="158"/>
      <c r="HQ18" s="158"/>
      <c r="HR18" s="158"/>
      <c r="HS18" s="158"/>
      <c r="HT18" s="158"/>
      <c r="HU18" s="158"/>
      <c r="HV18" s="158"/>
      <c r="HW18" s="158"/>
      <c r="HX18" s="158"/>
      <c r="HY18" s="158"/>
      <c r="HZ18" s="158"/>
      <c r="IA18" s="158"/>
      <c r="IB18" s="158"/>
      <c r="IC18" s="158"/>
      <c r="ID18" s="158"/>
      <c r="IE18" s="158"/>
      <c r="IF18" s="158"/>
      <c r="IG18" s="158"/>
      <c r="IH18" s="158"/>
      <c r="II18" s="158"/>
      <c r="IJ18" s="158"/>
      <c r="IK18" s="158"/>
      <c r="IL18" s="158"/>
      <c r="IM18" s="158"/>
      <c r="IN18" s="158"/>
      <c r="IO18" s="158"/>
      <c r="IP18" s="158"/>
      <c r="IQ18" s="158"/>
      <c r="IR18" s="158"/>
      <c r="IS18" s="158"/>
      <c r="IT18" s="158"/>
      <c r="IU18" s="158"/>
      <c r="IV18" s="158"/>
      <c r="IW18" s="158"/>
      <c r="IX18" s="158"/>
      <c r="IY18" s="158"/>
      <c r="IZ18" s="158"/>
      <c r="JA18" s="158"/>
      <c r="JB18" s="158"/>
      <c r="JC18" s="158"/>
      <c r="JD18" s="158"/>
      <c r="JE18" s="158"/>
      <c r="JF18" s="158"/>
      <c r="JG18" s="158"/>
      <c r="JH18" s="158"/>
      <c r="JI18" s="158"/>
      <c r="JJ18" s="158"/>
      <c r="JK18" s="158"/>
      <c r="JL18" s="158"/>
      <c r="JM18" s="158"/>
      <c r="JN18" s="158"/>
      <c r="JO18" s="158"/>
      <c r="JP18" s="158"/>
      <c r="JQ18" s="158"/>
      <c r="JR18" s="158"/>
      <c r="JS18" s="158"/>
      <c r="JT18" s="158"/>
      <c r="JU18" s="158"/>
      <c r="JV18" s="158"/>
      <c r="JW18" s="158"/>
      <c r="JX18" s="158"/>
      <c r="JY18" s="158"/>
      <c r="JZ18" s="158"/>
      <c r="KA18" s="158"/>
      <c r="KB18" s="158"/>
      <c r="KC18" s="158"/>
      <c r="KD18" s="158"/>
      <c r="KE18" s="158"/>
      <c r="KF18" s="158"/>
      <c r="KG18" s="158"/>
      <c r="KH18" s="158"/>
      <c r="KI18" s="158"/>
      <c r="KJ18" s="158"/>
      <c r="KK18" s="158"/>
      <c r="KL18" s="158"/>
      <c r="KM18" s="158"/>
      <c r="KN18" s="158"/>
      <c r="KO18" s="158"/>
      <c r="KP18" s="158"/>
      <c r="KQ18" s="158"/>
      <c r="KR18" s="158"/>
      <c r="KS18" s="158"/>
      <c r="KT18" s="158"/>
      <c r="KU18" s="158"/>
      <c r="KV18" s="158"/>
      <c r="KW18" s="158"/>
      <c r="KX18" s="158"/>
      <c r="KY18" s="158"/>
      <c r="KZ18" s="158"/>
      <c r="LA18" s="158"/>
      <c r="LB18" s="158"/>
      <c r="LC18" s="158"/>
      <c r="LD18" s="158"/>
      <c r="LE18" s="158"/>
      <c r="LF18" s="158"/>
      <c r="LG18" s="158"/>
      <c r="LH18" s="158"/>
      <c r="LI18" s="158"/>
      <c r="LJ18" s="158"/>
      <c r="LK18" s="158"/>
      <c r="LL18" s="158"/>
      <c r="LM18" s="158"/>
      <c r="LN18" s="158"/>
      <c r="LO18" s="158"/>
      <c r="LP18" s="158"/>
      <c r="LQ18" s="158"/>
      <c r="LR18" s="158"/>
      <c r="LS18" s="158"/>
      <c r="LT18" s="158"/>
      <c r="LU18" s="158"/>
      <c r="LV18" s="158"/>
      <c r="LW18" s="158"/>
      <c r="LX18" s="158"/>
      <c r="LY18" s="158"/>
      <c r="LZ18" s="158"/>
      <c r="MA18" s="158"/>
      <c r="MB18" s="158"/>
      <c r="MC18" s="158"/>
      <c r="MD18" s="158"/>
      <c r="ME18" s="158"/>
      <c r="MF18" s="158"/>
      <c r="MG18" s="158"/>
      <c r="MH18" s="158"/>
      <c r="MI18" s="158"/>
      <c r="MJ18" s="158"/>
      <c r="MK18" s="158"/>
      <c r="ML18" s="158"/>
      <c r="MM18" s="158"/>
      <c r="MN18" s="158"/>
      <c r="MO18" s="158"/>
      <c r="MP18" s="158"/>
      <c r="MQ18" s="158"/>
      <c r="MR18" s="158"/>
      <c r="MS18" s="158"/>
      <c r="MT18" s="158"/>
      <c r="MU18" s="158"/>
      <c r="MV18" s="158"/>
      <c r="MW18" s="158"/>
      <c r="MX18" s="158"/>
      <c r="MY18" s="158"/>
      <c r="MZ18" s="158"/>
      <c r="NA18" s="158"/>
      <c r="NB18" s="158"/>
      <c r="NC18" s="158"/>
      <c r="ND18" s="158"/>
      <c r="NE18" s="158"/>
      <c r="NF18" s="158"/>
      <c r="NG18" s="158"/>
      <c r="NH18" s="158"/>
      <c r="NI18" s="158"/>
      <c r="NJ18" s="158"/>
      <c r="NK18" s="158"/>
      <c r="NL18" s="158"/>
      <c r="NM18" s="158"/>
      <c r="NN18" s="158"/>
      <c r="NO18" s="158"/>
      <c r="NP18" s="158"/>
      <c r="NQ18" s="158"/>
      <c r="NR18" s="158"/>
      <c r="NS18" s="158"/>
      <c r="NT18" s="158"/>
      <c r="NU18" s="158"/>
      <c r="NV18" s="158"/>
      <c r="NW18" s="158"/>
      <c r="NX18" s="158"/>
      <c r="NY18" s="158"/>
      <c r="NZ18" s="158"/>
      <c r="OA18" s="158"/>
      <c r="OB18" s="158"/>
      <c r="OC18" s="158"/>
      <c r="OD18" s="158"/>
      <c r="OE18" s="158"/>
      <c r="OF18" s="158"/>
      <c r="OG18" s="158"/>
      <c r="OH18" s="158"/>
      <c r="OI18" s="158"/>
      <c r="OJ18" s="158"/>
      <c r="OK18" s="158"/>
      <c r="OL18" s="158"/>
      <c r="OM18" s="158"/>
      <c r="ON18" s="158"/>
      <c r="OO18" s="158"/>
      <c r="OP18" s="158"/>
      <c r="OQ18" s="158"/>
      <c r="OR18" s="158"/>
      <c r="OS18" s="158"/>
      <c r="OT18" s="158"/>
      <c r="OU18" s="158"/>
      <c r="OV18" s="158"/>
      <c r="OW18" s="158"/>
      <c r="OX18" s="158"/>
      <c r="OY18" s="158"/>
      <c r="OZ18" s="158"/>
      <c r="PA18" s="158"/>
      <c r="PB18" s="158"/>
      <c r="PC18" s="158"/>
      <c r="PD18" s="158"/>
      <c r="PE18" s="158"/>
      <c r="PF18" s="158"/>
      <c r="PG18" s="158"/>
      <c r="PH18" s="158"/>
      <c r="PI18" s="158"/>
      <c r="PJ18" s="158"/>
      <c r="PK18" s="158"/>
      <c r="PL18" s="158"/>
      <c r="PM18" s="158"/>
      <c r="PN18" s="158"/>
      <c r="PO18" s="158"/>
      <c r="PP18" s="158"/>
      <c r="PQ18" s="158"/>
      <c r="PR18" s="158"/>
      <c r="PS18" s="158"/>
      <c r="PT18" s="158"/>
      <c r="PU18" s="158"/>
      <c r="PV18" s="158"/>
      <c r="PW18" s="158"/>
      <c r="PX18" s="158"/>
      <c r="PY18" s="158"/>
      <c r="PZ18" s="158"/>
      <c r="QA18" s="158"/>
      <c r="QB18" s="158"/>
      <c r="QC18" s="158"/>
      <c r="QD18" s="158"/>
      <c r="QE18" s="158"/>
      <c r="QF18" s="158"/>
      <c r="QG18" s="158"/>
      <c r="QH18" s="158"/>
      <c r="QI18" s="158"/>
      <c r="QJ18" s="158"/>
      <c r="QK18" s="158"/>
      <c r="QL18" s="158"/>
      <c r="QM18" s="158"/>
      <c r="QN18" s="158"/>
      <c r="QO18" s="158"/>
      <c r="QP18" s="158"/>
      <c r="QQ18" s="158"/>
      <c r="QR18" s="158"/>
      <c r="QS18" s="158"/>
      <c r="QT18" s="158"/>
      <c r="QU18" s="158"/>
      <c r="QV18" s="158"/>
      <c r="QW18" s="158"/>
      <c r="QX18" s="158"/>
      <c r="QY18" s="158"/>
      <c r="QZ18" s="158"/>
      <c r="RA18" s="158"/>
      <c r="RB18" s="158"/>
      <c r="RC18" s="158"/>
      <c r="RD18" s="158"/>
      <c r="RE18" s="158"/>
      <c r="RF18" s="158"/>
      <c r="RG18" s="158"/>
      <c r="RH18" s="158"/>
      <c r="RI18" s="158"/>
      <c r="RJ18" s="158"/>
      <c r="RK18" s="158"/>
      <c r="RL18" s="158"/>
      <c r="RM18" s="158"/>
      <c r="RN18" s="158"/>
      <c r="RO18" s="158"/>
      <c r="RP18" s="158"/>
      <c r="RQ18" s="158"/>
      <c r="RR18" s="158"/>
      <c r="RS18" s="158"/>
      <c r="RT18" s="158"/>
      <c r="RU18" s="158"/>
      <c r="RV18" s="158"/>
      <c r="RW18" s="158"/>
      <c r="RX18" s="158"/>
      <c r="RY18" s="158"/>
      <c r="RZ18" s="158"/>
      <c r="SA18" s="158"/>
      <c r="SB18" s="158"/>
      <c r="SC18" s="158"/>
      <c r="SD18" s="158"/>
      <c r="SE18" s="158"/>
      <c r="SF18" s="158"/>
      <c r="SG18" s="158"/>
      <c r="SH18" s="158"/>
      <c r="SI18" s="158"/>
      <c r="SJ18" s="158"/>
      <c r="SK18" s="158"/>
      <c r="SL18" s="158"/>
      <c r="SM18" s="158"/>
      <c r="SN18" s="158"/>
      <c r="SO18" s="158"/>
      <c r="SP18" s="158"/>
      <c r="SQ18" s="158"/>
      <c r="SR18" s="158"/>
      <c r="SS18" s="158"/>
      <c r="ST18" s="158"/>
      <c r="SU18" s="158"/>
      <c r="SV18" s="158"/>
      <c r="SW18" s="158"/>
      <c r="SX18" s="158"/>
      <c r="SY18" s="158"/>
      <c r="SZ18" s="158"/>
      <c r="TA18" s="158"/>
      <c r="TB18" s="158"/>
      <c r="TC18" s="158"/>
      <c r="TD18" s="158"/>
      <c r="TE18" s="158"/>
      <c r="TF18" s="158"/>
      <c r="TG18" s="158"/>
      <c r="TH18" s="158"/>
      <c r="TI18" s="158"/>
      <c r="TJ18" s="158"/>
      <c r="TK18" s="158"/>
      <c r="TL18" s="158"/>
      <c r="TM18" s="158"/>
      <c r="TN18" s="158"/>
      <c r="TO18" s="158"/>
      <c r="TP18" s="158"/>
      <c r="TQ18" s="158"/>
      <c r="TR18" s="158"/>
      <c r="TS18" s="158"/>
      <c r="TT18" s="158"/>
      <c r="TU18" s="158"/>
      <c r="TV18" s="158"/>
      <c r="TW18" s="158"/>
      <c r="TX18" s="158"/>
      <c r="TY18" s="158"/>
      <c r="TZ18" s="158"/>
      <c r="UA18" s="158"/>
      <c r="UB18" s="158"/>
      <c r="UC18" s="158"/>
      <c r="UD18" s="158"/>
      <c r="UE18" s="158"/>
      <c r="UF18" s="158"/>
      <c r="UG18" s="158"/>
      <c r="UH18" s="158"/>
      <c r="UI18" s="158"/>
      <c r="UJ18" s="158"/>
      <c r="UK18" s="158"/>
      <c r="UL18" s="158"/>
      <c r="UM18" s="158"/>
      <c r="UN18" s="158"/>
      <c r="UO18" s="158"/>
      <c r="UP18" s="158"/>
      <c r="UQ18" s="158"/>
      <c r="UR18" s="158"/>
      <c r="US18" s="158"/>
      <c r="UT18" s="158"/>
      <c r="UU18" s="158"/>
      <c r="UV18" s="158"/>
      <c r="UW18" s="158"/>
      <c r="UX18" s="158"/>
      <c r="UY18" s="158"/>
      <c r="UZ18" s="158"/>
      <c r="VA18" s="158"/>
      <c r="VB18" s="158"/>
      <c r="VC18" s="158"/>
      <c r="VD18" s="158"/>
      <c r="VE18" s="158"/>
      <c r="VF18" s="158"/>
      <c r="VG18" s="158"/>
      <c r="VH18" s="158"/>
      <c r="VI18" s="158"/>
      <c r="VJ18" s="158"/>
      <c r="VK18" s="158"/>
      <c r="VL18" s="158"/>
      <c r="VM18" s="158"/>
      <c r="VN18" s="158"/>
      <c r="VO18" s="158"/>
      <c r="VP18" s="158"/>
      <c r="VQ18" s="158"/>
      <c r="VR18" s="158"/>
      <c r="VS18" s="158"/>
      <c r="VT18" s="158"/>
      <c r="VU18" s="158"/>
      <c r="VV18" s="158"/>
      <c r="VW18" s="158"/>
      <c r="VX18" s="158"/>
      <c r="VY18" s="158"/>
      <c r="VZ18" s="158"/>
      <c r="WA18" s="158"/>
      <c r="WB18" s="158"/>
      <c r="WC18" s="158"/>
      <c r="WD18" s="158"/>
      <c r="WE18" s="158"/>
      <c r="WF18" s="158"/>
      <c r="WG18" s="158"/>
      <c r="WH18" s="158"/>
      <c r="WI18" s="158"/>
      <c r="WJ18" s="158"/>
      <c r="WK18" s="158"/>
      <c r="WL18" s="158"/>
      <c r="WM18" s="158"/>
      <c r="WN18" s="158"/>
      <c r="WO18" s="158"/>
      <c r="WP18" s="158"/>
      <c r="WQ18" s="158"/>
      <c r="WR18" s="158"/>
      <c r="WS18" s="158"/>
      <c r="WT18" s="158"/>
      <c r="WU18" s="158"/>
      <c r="WV18" s="158"/>
      <c r="WW18" s="158"/>
      <c r="WX18" s="158"/>
      <c r="WY18" s="158"/>
      <c r="WZ18" s="158"/>
      <c r="XA18" s="158"/>
      <c r="XB18" s="158"/>
      <c r="XC18" s="158"/>
      <c r="XD18" s="158"/>
      <c r="XE18" s="158"/>
      <c r="XF18" s="158"/>
      <c r="XG18" s="158"/>
      <c r="XH18" s="158"/>
      <c r="XI18" s="158"/>
      <c r="XJ18" s="158"/>
      <c r="XK18" s="158"/>
      <c r="XL18" s="158"/>
      <c r="XM18" s="158"/>
      <c r="XN18" s="158"/>
      <c r="XO18" s="158"/>
      <c r="XP18" s="158"/>
      <c r="XQ18" s="158"/>
      <c r="XR18" s="158"/>
      <c r="XS18" s="158"/>
      <c r="XT18" s="158"/>
      <c r="XU18" s="158"/>
      <c r="XV18" s="158"/>
      <c r="XW18" s="158"/>
      <c r="XX18" s="158"/>
      <c r="XY18" s="158"/>
      <c r="XZ18" s="158"/>
      <c r="YA18" s="158"/>
      <c r="YB18" s="158"/>
      <c r="YC18" s="158"/>
      <c r="YD18" s="158"/>
      <c r="YE18" s="158"/>
      <c r="YF18" s="158"/>
      <c r="YG18" s="158"/>
      <c r="YH18" s="158"/>
      <c r="YI18" s="158"/>
      <c r="YJ18" s="158"/>
      <c r="YK18" s="158"/>
      <c r="YL18" s="158"/>
      <c r="YM18" s="158"/>
      <c r="YN18" s="158"/>
      <c r="YO18" s="158"/>
      <c r="YP18" s="158"/>
      <c r="YQ18" s="158"/>
      <c r="YR18" s="158"/>
      <c r="YS18" s="158"/>
      <c r="YT18" s="158"/>
      <c r="YU18" s="158"/>
      <c r="YV18" s="158"/>
      <c r="YW18" s="158"/>
      <c r="YX18" s="158"/>
      <c r="YY18" s="158"/>
      <c r="YZ18" s="158"/>
      <c r="ZA18" s="158"/>
      <c r="ZB18" s="158"/>
      <c r="ZC18" s="158"/>
      <c r="ZD18" s="158"/>
      <c r="ZE18" s="158"/>
      <c r="ZF18" s="158"/>
      <c r="ZG18" s="158"/>
      <c r="ZH18" s="158"/>
      <c r="ZI18" s="158"/>
      <c r="ZJ18" s="158"/>
      <c r="ZK18" s="158"/>
      <c r="ZL18" s="158"/>
      <c r="ZM18" s="158"/>
      <c r="ZN18" s="158"/>
      <c r="ZO18" s="158"/>
      <c r="ZP18" s="158"/>
      <c r="ZQ18" s="158"/>
      <c r="ZR18" s="158"/>
      <c r="ZS18" s="158"/>
      <c r="ZT18" s="158"/>
      <c r="ZU18" s="158"/>
      <c r="ZV18" s="158"/>
      <c r="ZW18" s="158"/>
      <c r="ZX18" s="158"/>
      <c r="ZY18" s="158"/>
      <c r="ZZ18" s="158"/>
      <c r="AAA18" s="158"/>
      <c r="AAB18" s="158"/>
      <c r="AAC18" s="158"/>
      <c r="AAD18" s="158"/>
      <c r="AAE18" s="158"/>
      <c r="AAF18" s="158"/>
      <c r="AAG18" s="158"/>
      <c r="AAH18" s="158"/>
      <c r="AAI18" s="158"/>
      <c r="AAJ18" s="158"/>
      <c r="AAK18" s="158"/>
      <c r="AAL18" s="158"/>
      <c r="AAM18" s="158"/>
      <c r="AAN18" s="158"/>
      <c r="AAO18" s="158"/>
      <c r="AAP18" s="158"/>
      <c r="AAQ18" s="158"/>
      <c r="AAR18" s="158"/>
      <c r="AAS18" s="158"/>
      <c r="AAT18" s="158"/>
      <c r="AAU18" s="158"/>
      <c r="AAV18" s="158"/>
      <c r="AAW18" s="158"/>
      <c r="AAX18" s="158"/>
      <c r="AAY18" s="158"/>
      <c r="AAZ18" s="158"/>
      <c r="ABA18" s="158"/>
      <c r="ABB18" s="158"/>
      <c r="ABC18" s="158"/>
      <c r="ABD18" s="158"/>
      <c r="ABE18" s="158"/>
      <c r="ABF18" s="158"/>
      <c r="ABG18" s="158"/>
      <c r="ABH18" s="158"/>
      <c r="ABI18" s="158"/>
      <c r="ABJ18" s="158"/>
      <c r="ABK18" s="158"/>
      <c r="ABL18" s="158"/>
      <c r="ABM18" s="158"/>
      <c r="ABN18" s="158"/>
      <c r="ABO18" s="158"/>
      <c r="ABP18" s="158"/>
      <c r="ABQ18" s="158"/>
      <c r="ABR18" s="158"/>
      <c r="ABS18" s="158"/>
      <c r="ABT18" s="158"/>
      <c r="ABU18" s="158"/>
      <c r="ABV18" s="158"/>
      <c r="ABW18" s="158"/>
      <c r="ABX18" s="158"/>
      <c r="ABY18" s="158"/>
      <c r="ABZ18" s="158"/>
      <c r="ACA18" s="158"/>
      <c r="ACB18" s="158"/>
      <c r="ACC18" s="158"/>
      <c r="ACD18" s="158"/>
      <c r="ACE18" s="158"/>
      <c r="ACF18" s="158"/>
      <c r="ACG18" s="158"/>
      <c r="ACH18" s="158"/>
      <c r="ACI18" s="158"/>
      <c r="ACJ18" s="158"/>
      <c r="ACK18" s="158"/>
      <c r="ACL18" s="158"/>
      <c r="ACM18" s="158"/>
      <c r="ACN18" s="158"/>
      <c r="ACO18" s="158"/>
      <c r="ACP18" s="158"/>
      <c r="ACQ18" s="158"/>
      <c r="ACR18" s="158"/>
      <c r="ACS18" s="158"/>
      <c r="ACT18" s="158"/>
      <c r="ACU18" s="158"/>
      <c r="ACV18" s="158"/>
      <c r="ACW18" s="158"/>
      <c r="ACX18" s="158"/>
      <c r="ACY18" s="158"/>
      <c r="ACZ18" s="158"/>
      <c r="ADA18" s="158"/>
      <c r="ADB18" s="158"/>
      <c r="ADC18" s="158"/>
      <c r="ADD18" s="158"/>
      <c r="ADE18" s="158"/>
      <c r="ADF18" s="158"/>
      <c r="ADG18" s="158"/>
      <c r="ADH18" s="158"/>
      <c r="ADI18" s="158"/>
      <c r="ADJ18" s="158"/>
      <c r="ADK18" s="158"/>
      <c r="ADL18" s="158"/>
      <c r="ADM18" s="158"/>
      <c r="ADN18" s="158"/>
      <c r="ADO18" s="158"/>
      <c r="ADP18" s="158"/>
      <c r="ADQ18" s="158"/>
      <c r="ADR18" s="158"/>
      <c r="ADS18" s="158"/>
      <c r="ADT18" s="158"/>
      <c r="ADU18" s="158"/>
      <c r="ADV18" s="158"/>
      <c r="ADW18" s="158"/>
      <c r="ADX18" s="158"/>
      <c r="ADY18" s="158"/>
      <c r="ADZ18" s="158"/>
      <c r="AEA18" s="158"/>
      <c r="AEB18" s="158"/>
      <c r="AEC18" s="158"/>
      <c r="AED18" s="158"/>
      <c r="AEE18" s="158"/>
      <c r="AEF18" s="158"/>
      <c r="AEG18" s="158"/>
      <c r="AEH18" s="158"/>
      <c r="AEI18" s="158"/>
      <c r="AEJ18" s="158"/>
      <c r="AEK18" s="158"/>
      <c r="AEL18" s="158"/>
      <c r="AEM18" s="158"/>
      <c r="AEN18" s="158"/>
      <c r="AEO18" s="158"/>
      <c r="AEP18" s="158"/>
      <c r="AEQ18" s="158"/>
      <c r="AER18" s="158"/>
      <c r="AES18" s="158"/>
      <c r="AET18" s="158"/>
      <c r="AEU18" s="158"/>
      <c r="AEV18" s="158"/>
      <c r="AEW18" s="158"/>
      <c r="AEX18" s="158"/>
      <c r="AEY18" s="158"/>
      <c r="AEZ18" s="158"/>
      <c r="AFA18" s="158"/>
      <c r="AFB18" s="158"/>
      <c r="AFC18" s="158"/>
      <c r="AFD18" s="158"/>
      <c r="AFE18" s="158"/>
      <c r="AFF18" s="158"/>
      <c r="AFG18" s="158"/>
      <c r="AFH18" s="158"/>
      <c r="AFI18" s="158"/>
      <c r="AFJ18" s="158"/>
      <c r="AFK18" s="158"/>
      <c r="AFL18" s="158"/>
      <c r="AFM18" s="158"/>
      <c r="AFN18" s="158"/>
      <c r="AFO18" s="158"/>
      <c r="AFP18" s="158"/>
      <c r="AFQ18" s="158"/>
      <c r="AFR18" s="158"/>
      <c r="AFS18" s="158"/>
      <c r="AFT18" s="158"/>
      <c r="AFU18" s="158"/>
      <c r="AFV18" s="158"/>
      <c r="AFW18" s="158"/>
      <c r="AFX18" s="158"/>
      <c r="AFY18" s="158"/>
      <c r="AFZ18" s="158"/>
      <c r="AGA18" s="158"/>
      <c r="AGB18" s="158"/>
      <c r="AGC18" s="158"/>
      <c r="AGD18" s="158"/>
      <c r="AGE18" s="158"/>
      <c r="AGF18" s="158"/>
      <c r="AGG18" s="158"/>
      <c r="AGH18" s="158"/>
      <c r="AGI18" s="158"/>
      <c r="AGJ18" s="158"/>
      <c r="AGK18" s="158"/>
      <c r="AGL18" s="158"/>
      <c r="AGM18" s="158"/>
      <c r="AGN18" s="158"/>
      <c r="AGO18" s="158"/>
      <c r="AGP18" s="158"/>
      <c r="AGQ18" s="158"/>
      <c r="AGR18" s="158"/>
      <c r="AGS18" s="158"/>
      <c r="AGT18" s="158"/>
      <c r="AGU18" s="158"/>
      <c r="AGV18" s="158"/>
      <c r="AGW18" s="158"/>
      <c r="AGX18" s="158"/>
      <c r="AGY18" s="158"/>
      <c r="AGZ18" s="158"/>
      <c r="AHA18" s="158"/>
      <c r="AHB18" s="158"/>
      <c r="AHC18" s="158"/>
      <c r="AHD18" s="158"/>
      <c r="AHE18" s="158"/>
      <c r="AHF18" s="158"/>
      <c r="AHG18" s="158"/>
      <c r="AHH18" s="158"/>
      <c r="AHI18" s="158"/>
      <c r="AHJ18" s="158"/>
      <c r="AHK18" s="158"/>
      <c r="AHL18" s="158"/>
      <c r="AHM18" s="158"/>
      <c r="AHN18" s="158"/>
      <c r="AHO18" s="158"/>
      <c r="AHP18" s="158"/>
      <c r="AHQ18" s="158"/>
      <c r="AHR18" s="158"/>
      <c r="AHS18" s="158"/>
      <c r="AHT18" s="158"/>
      <c r="AHU18" s="158"/>
      <c r="AHV18" s="158"/>
      <c r="AHW18" s="158"/>
      <c r="AHX18" s="158"/>
      <c r="AHY18" s="158"/>
      <c r="AHZ18" s="158"/>
      <c r="AIA18" s="158"/>
      <c r="AIB18" s="158"/>
      <c r="AIC18" s="158"/>
      <c r="AID18" s="158"/>
      <c r="AIE18" s="158"/>
      <c r="AIF18" s="158"/>
      <c r="AIG18" s="158"/>
      <c r="AIH18" s="158"/>
      <c r="AII18" s="158"/>
      <c r="AIJ18" s="158"/>
      <c r="AIK18" s="158"/>
      <c r="AIL18" s="158"/>
      <c r="AIM18" s="158"/>
      <c r="AIN18" s="158"/>
      <c r="AIO18" s="158"/>
      <c r="AIP18" s="158"/>
      <c r="AIQ18" s="158"/>
      <c r="AIR18" s="158"/>
      <c r="AIS18" s="158"/>
      <c r="AIT18" s="158"/>
      <c r="AIU18" s="158"/>
      <c r="AIV18" s="158"/>
      <c r="AIW18" s="158"/>
      <c r="AIX18" s="158"/>
      <c r="AIY18" s="158"/>
      <c r="AIZ18" s="158"/>
      <c r="AJA18" s="158"/>
      <c r="AJB18" s="158"/>
      <c r="AJC18" s="158"/>
      <c r="AJD18" s="158"/>
      <c r="AJE18" s="158"/>
      <c r="AJF18" s="158"/>
      <c r="AJG18" s="158"/>
      <c r="AJH18" s="158"/>
      <c r="AJI18" s="158"/>
      <c r="AJJ18" s="158"/>
      <c r="AJK18" s="158"/>
      <c r="AJL18" s="158"/>
      <c r="AJM18" s="158"/>
      <c r="AJN18" s="158"/>
      <c r="AJO18" s="158"/>
      <c r="AJP18" s="158"/>
      <c r="AJQ18" s="158"/>
      <c r="AJR18" s="158"/>
      <c r="AJS18" s="158"/>
      <c r="AJT18" s="158"/>
      <c r="AJU18" s="158"/>
      <c r="AJV18" s="158"/>
      <c r="AJW18" s="158"/>
      <c r="AJX18" s="158"/>
      <c r="AJY18" s="158"/>
      <c r="AJZ18" s="158"/>
      <c r="AKA18" s="158"/>
      <c r="AKB18" s="158"/>
      <c r="AKC18" s="158"/>
      <c r="AKD18" s="158"/>
      <c r="AKE18" s="158"/>
      <c r="AKF18" s="158"/>
      <c r="AKG18" s="158"/>
      <c r="AKH18" s="158"/>
      <c r="AKI18" s="158"/>
      <c r="AKJ18" s="158"/>
      <c r="AKK18" s="158"/>
      <c r="AKL18" s="158"/>
      <c r="AKM18" s="158"/>
      <c r="AKN18" s="158"/>
      <c r="AKO18" s="158"/>
      <c r="AKP18" s="158"/>
      <c r="AKQ18" s="158"/>
      <c r="AKR18" s="158"/>
      <c r="AKS18" s="158"/>
      <c r="AKT18" s="158"/>
      <c r="AKU18" s="158"/>
      <c r="AKV18" s="158"/>
      <c r="AKW18" s="158"/>
      <c r="AKX18" s="158"/>
      <c r="AKY18" s="158"/>
      <c r="AKZ18" s="158"/>
      <c r="ALA18" s="158"/>
      <c r="ALB18" s="158"/>
      <c r="ALC18" s="158"/>
      <c r="ALD18" s="158"/>
      <c r="ALE18" s="158"/>
      <c r="ALF18" s="158"/>
      <c r="ALG18" s="158"/>
      <c r="ALH18" s="158"/>
      <c r="ALI18" s="158"/>
      <c r="ALJ18" s="158"/>
      <c r="ALK18" s="158"/>
      <c r="ALL18" s="158"/>
      <c r="ALM18" s="158"/>
      <c r="ALN18" s="158"/>
      <c r="ALO18" s="158"/>
      <c r="ALP18" s="158"/>
      <c r="ALQ18" s="158"/>
      <c r="ALR18" s="158"/>
      <c r="ALS18" s="158"/>
      <c r="ALT18" s="158"/>
      <c r="ALU18" s="158"/>
      <c r="ALV18" s="158"/>
      <c r="ALW18" s="158"/>
      <c r="ALX18" s="158"/>
      <c r="ALY18" s="158"/>
      <c r="ALZ18" s="158"/>
      <c r="AMA18" s="158"/>
      <c r="AMB18" s="158"/>
      <c r="AMC18" s="158"/>
      <c r="AMD18" s="158"/>
      <c r="AME18" s="158"/>
      <c r="AMF18" s="158"/>
      <c r="AMG18" s="158"/>
      <c r="AMH18" s="158"/>
      <c r="AMI18" s="158"/>
      <c r="AMJ18" s="158"/>
    </row>
    <row r="19" spans="2:1024" ht="17.25" customHeight="1">
      <c r="B19" s="73"/>
      <c r="C19" s="478"/>
      <c r="D19" s="478"/>
      <c r="E19" s="478"/>
      <c r="F19" s="478"/>
      <c r="G19" s="478"/>
      <c r="H19" s="3"/>
      <c r="I19" s="3"/>
      <c r="J19" s="3"/>
      <c r="K19" s="3"/>
      <c r="L19" s="3"/>
      <c r="M19" s="3"/>
      <c r="N19" s="1"/>
      <c r="O19" s="1"/>
      <c r="CF19" s="158"/>
      <c r="CG19" s="158"/>
      <c r="CH19" s="158"/>
      <c r="CI19" s="158"/>
      <c r="CJ19" s="158"/>
      <c r="CK19" s="158"/>
      <c r="CL19" s="158"/>
      <c r="CM19" s="158"/>
      <c r="CN19" s="158"/>
      <c r="CO19" s="158"/>
      <c r="CP19" s="158"/>
      <c r="CQ19" s="158"/>
      <c r="CR19" s="158"/>
      <c r="CS19" s="158"/>
      <c r="CT19" s="158"/>
      <c r="CU19" s="158"/>
      <c r="CV19" s="158"/>
      <c r="CW19" s="158"/>
      <c r="CX19" s="158"/>
      <c r="CY19" s="158"/>
      <c r="CZ19" s="158"/>
      <c r="DA19" s="158"/>
      <c r="DB19" s="158"/>
      <c r="DC19" s="158"/>
      <c r="DD19" s="158"/>
      <c r="DE19" s="158"/>
      <c r="DF19" s="158"/>
      <c r="DG19" s="158"/>
      <c r="DH19" s="158"/>
      <c r="DI19" s="158"/>
      <c r="DJ19" s="158"/>
      <c r="DK19" s="158"/>
      <c r="DL19" s="158"/>
      <c r="DM19" s="158"/>
      <c r="DN19" s="158"/>
      <c r="DO19" s="158"/>
      <c r="DP19" s="158"/>
      <c r="DQ19" s="158"/>
      <c r="DR19" s="158"/>
      <c r="DS19" s="158"/>
      <c r="DT19" s="158"/>
      <c r="DU19" s="158"/>
      <c r="DV19" s="158"/>
      <c r="DW19" s="158"/>
      <c r="DX19" s="158"/>
      <c r="DY19" s="158"/>
      <c r="DZ19" s="158"/>
      <c r="EA19" s="158"/>
      <c r="EB19" s="158"/>
      <c r="EC19" s="158"/>
      <c r="ED19" s="158"/>
      <c r="EE19" s="158"/>
      <c r="EF19" s="158"/>
      <c r="EG19" s="158"/>
      <c r="EH19" s="158"/>
      <c r="EI19" s="158"/>
      <c r="EJ19" s="158"/>
      <c r="EK19" s="158"/>
      <c r="EL19" s="158"/>
      <c r="EM19" s="158"/>
      <c r="EN19" s="158"/>
      <c r="EO19" s="158"/>
      <c r="EP19" s="158"/>
      <c r="EQ19" s="158"/>
      <c r="ER19" s="158"/>
      <c r="ES19" s="158"/>
      <c r="ET19" s="158"/>
      <c r="EU19" s="158"/>
      <c r="EV19" s="158"/>
      <c r="EW19" s="158"/>
      <c r="EX19" s="158"/>
      <c r="EY19" s="158"/>
      <c r="EZ19" s="158"/>
      <c r="FA19" s="158"/>
      <c r="FB19" s="158"/>
      <c r="FC19" s="158"/>
      <c r="FD19" s="158"/>
      <c r="FE19" s="158"/>
      <c r="FF19" s="158"/>
      <c r="FG19" s="158"/>
      <c r="FH19" s="158"/>
      <c r="FI19" s="158"/>
      <c r="FJ19" s="158"/>
      <c r="FK19" s="158"/>
      <c r="FL19" s="158"/>
      <c r="FM19" s="158"/>
      <c r="FN19" s="158"/>
      <c r="FO19" s="158"/>
      <c r="FP19" s="158"/>
      <c r="FQ19" s="158"/>
      <c r="FR19" s="158"/>
      <c r="FS19" s="158"/>
      <c r="FT19" s="158"/>
      <c r="FU19" s="158"/>
      <c r="FV19" s="158"/>
      <c r="FW19" s="158"/>
      <c r="FX19" s="158"/>
      <c r="FY19" s="158"/>
      <c r="FZ19" s="158"/>
      <c r="GA19" s="158"/>
      <c r="GB19" s="158"/>
      <c r="GC19" s="158"/>
      <c r="GD19" s="158"/>
      <c r="GE19" s="158"/>
      <c r="GF19" s="158"/>
      <c r="GG19" s="158"/>
      <c r="GH19" s="158"/>
      <c r="GI19" s="158"/>
      <c r="GJ19" s="158"/>
      <c r="GK19" s="158"/>
      <c r="GL19" s="158"/>
      <c r="GM19" s="158"/>
      <c r="GN19" s="158"/>
      <c r="GO19" s="158"/>
      <c r="GP19" s="158"/>
      <c r="GQ19" s="158"/>
      <c r="GR19" s="158"/>
      <c r="GS19" s="158"/>
      <c r="GT19" s="158"/>
      <c r="GU19" s="158"/>
      <c r="GV19" s="158"/>
      <c r="GW19" s="158"/>
      <c r="GX19" s="158"/>
      <c r="GY19" s="158"/>
      <c r="GZ19" s="158"/>
      <c r="HA19" s="158"/>
      <c r="HB19" s="158"/>
      <c r="HC19" s="158"/>
      <c r="HD19" s="158"/>
      <c r="HE19" s="158"/>
      <c r="HF19" s="158"/>
      <c r="HG19" s="158"/>
      <c r="HH19" s="158"/>
      <c r="HI19" s="158"/>
      <c r="HJ19" s="158"/>
      <c r="HK19" s="158"/>
      <c r="HL19" s="158"/>
      <c r="HM19" s="158"/>
      <c r="HN19" s="158"/>
      <c r="HO19" s="158"/>
      <c r="HP19" s="158"/>
      <c r="HQ19" s="158"/>
      <c r="HR19" s="158"/>
      <c r="HS19" s="158"/>
      <c r="HT19" s="158"/>
      <c r="HU19" s="158"/>
      <c r="HV19" s="158"/>
      <c r="HW19" s="158"/>
      <c r="HX19" s="158"/>
      <c r="HY19" s="158"/>
      <c r="HZ19" s="158"/>
      <c r="IA19" s="158"/>
      <c r="IB19" s="158"/>
      <c r="IC19" s="158"/>
      <c r="ID19" s="158"/>
      <c r="IE19" s="158"/>
      <c r="IF19" s="158"/>
      <c r="IG19" s="158"/>
      <c r="IH19" s="158"/>
      <c r="II19" s="158"/>
      <c r="IJ19" s="158"/>
      <c r="IK19" s="158"/>
      <c r="IL19" s="158"/>
      <c r="IM19" s="158"/>
      <c r="IN19" s="158"/>
      <c r="IO19" s="158"/>
      <c r="IP19" s="158"/>
      <c r="IQ19" s="158"/>
      <c r="IR19" s="158"/>
      <c r="IS19" s="158"/>
      <c r="IT19" s="158"/>
      <c r="IU19" s="158"/>
      <c r="IV19" s="158"/>
      <c r="IW19" s="158"/>
      <c r="IX19" s="158"/>
      <c r="IY19" s="158"/>
      <c r="IZ19" s="158"/>
      <c r="JA19" s="158"/>
      <c r="JB19" s="158"/>
      <c r="JC19" s="158"/>
      <c r="JD19" s="158"/>
      <c r="JE19" s="158"/>
      <c r="JF19" s="158"/>
      <c r="JG19" s="158"/>
      <c r="JH19" s="158"/>
      <c r="JI19" s="158"/>
      <c r="JJ19" s="158"/>
      <c r="JK19" s="158"/>
      <c r="JL19" s="158"/>
      <c r="JM19" s="158"/>
      <c r="JN19" s="158"/>
      <c r="JO19" s="158"/>
      <c r="JP19" s="158"/>
      <c r="JQ19" s="158"/>
      <c r="JR19" s="158"/>
      <c r="JS19" s="158"/>
      <c r="JT19" s="158"/>
      <c r="JU19" s="158"/>
      <c r="JV19" s="158"/>
      <c r="JW19" s="158"/>
      <c r="JX19" s="158"/>
      <c r="JY19" s="158"/>
      <c r="JZ19" s="158"/>
      <c r="KA19" s="158"/>
      <c r="KB19" s="158"/>
      <c r="KC19" s="158"/>
      <c r="KD19" s="158"/>
      <c r="KE19" s="158"/>
      <c r="KF19" s="158"/>
      <c r="KG19" s="158"/>
      <c r="KH19" s="158"/>
      <c r="KI19" s="158"/>
      <c r="KJ19" s="158"/>
      <c r="KK19" s="158"/>
      <c r="KL19" s="158"/>
      <c r="KM19" s="158"/>
      <c r="KN19" s="158"/>
      <c r="KO19" s="158"/>
      <c r="KP19" s="158"/>
      <c r="KQ19" s="158"/>
      <c r="KR19" s="158"/>
      <c r="KS19" s="158"/>
      <c r="KT19" s="158"/>
      <c r="KU19" s="158"/>
      <c r="KV19" s="158"/>
      <c r="KW19" s="158"/>
      <c r="KX19" s="158"/>
      <c r="KY19" s="158"/>
      <c r="KZ19" s="158"/>
      <c r="LA19" s="158"/>
      <c r="LB19" s="158"/>
      <c r="LC19" s="158"/>
      <c r="LD19" s="158"/>
      <c r="LE19" s="158"/>
      <c r="LF19" s="158"/>
      <c r="LG19" s="158"/>
      <c r="LH19" s="158"/>
      <c r="LI19" s="158"/>
      <c r="LJ19" s="158"/>
      <c r="LK19" s="158"/>
      <c r="LL19" s="158"/>
      <c r="LM19" s="158"/>
      <c r="LN19" s="158"/>
      <c r="LO19" s="158"/>
      <c r="LP19" s="158"/>
      <c r="LQ19" s="158"/>
      <c r="LR19" s="158"/>
      <c r="LS19" s="158"/>
      <c r="LT19" s="158"/>
      <c r="LU19" s="158"/>
      <c r="LV19" s="158"/>
      <c r="LW19" s="158"/>
      <c r="LX19" s="158"/>
      <c r="LY19" s="158"/>
      <c r="LZ19" s="158"/>
      <c r="MA19" s="158"/>
      <c r="MB19" s="158"/>
      <c r="MC19" s="158"/>
      <c r="MD19" s="158"/>
      <c r="ME19" s="158"/>
      <c r="MF19" s="158"/>
      <c r="MG19" s="158"/>
      <c r="MH19" s="158"/>
      <c r="MI19" s="158"/>
      <c r="MJ19" s="158"/>
      <c r="MK19" s="158"/>
      <c r="ML19" s="158"/>
      <c r="MM19" s="158"/>
      <c r="MN19" s="158"/>
      <c r="MO19" s="158"/>
      <c r="MP19" s="158"/>
      <c r="MQ19" s="158"/>
      <c r="MR19" s="158"/>
      <c r="MS19" s="158"/>
      <c r="MT19" s="158"/>
      <c r="MU19" s="158"/>
      <c r="MV19" s="158"/>
      <c r="MW19" s="158"/>
      <c r="MX19" s="158"/>
      <c r="MY19" s="158"/>
      <c r="MZ19" s="158"/>
      <c r="NA19" s="158"/>
      <c r="NB19" s="158"/>
      <c r="NC19" s="158"/>
      <c r="ND19" s="158"/>
      <c r="NE19" s="158"/>
      <c r="NF19" s="158"/>
      <c r="NG19" s="158"/>
      <c r="NH19" s="158"/>
      <c r="NI19" s="158"/>
      <c r="NJ19" s="158"/>
      <c r="NK19" s="158"/>
      <c r="NL19" s="158"/>
      <c r="NM19" s="158"/>
      <c r="NN19" s="158"/>
      <c r="NO19" s="158"/>
      <c r="NP19" s="158"/>
      <c r="NQ19" s="158"/>
      <c r="NR19" s="158"/>
      <c r="NS19" s="158"/>
      <c r="NT19" s="158"/>
      <c r="NU19" s="158"/>
      <c r="NV19" s="158"/>
      <c r="NW19" s="158"/>
      <c r="NX19" s="158"/>
      <c r="NY19" s="158"/>
      <c r="NZ19" s="158"/>
      <c r="OA19" s="158"/>
      <c r="OB19" s="158"/>
      <c r="OC19" s="158"/>
      <c r="OD19" s="158"/>
      <c r="OE19" s="158"/>
      <c r="OF19" s="158"/>
      <c r="OG19" s="158"/>
      <c r="OH19" s="158"/>
      <c r="OI19" s="158"/>
      <c r="OJ19" s="158"/>
      <c r="OK19" s="158"/>
      <c r="OL19" s="158"/>
      <c r="OM19" s="158"/>
      <c r="ON19" s="158"/>
      <c r="OO19" s="158"/>
      <c r="OP19" s="158"/>
      <c r="OQ19" s="158"/>
      <c r="OR19" s="158"/>
      <c r="OS19" s="158"/>
      <c r="OT19" s="158"/>
      <c r="OU19" s="158"/>
      <c r="OV19" s="158"/>
      <c r="OW19" s="158"/>
      <c r="OX19" s="158"/>
      <c r="OY19" s="158"/>
      <c r="OZ19" s="158"/>
      <c r="PA19" s="158"/>
      <c r="PB19" s="158"/>
      <c r="PC19" s="158"/>
      <c r="PD19" s="158"/>
      <c r="PE19" s="158"/>
      <c r="PF19" s="158"/>
      <c r="PG19" s="158"/>
      <c r="PH19" s="158"/>
      <c r="PI19" s="158"/>
      <c r="PJ19" s="158"/>
      <c r="PK19" s="158"/>
      <c r="PL19" s="158"/>
      <c r="PM19" s="158"/>
      <c r="PN19" s="158"/>
      <c r="PO19" s="158"/>
      <c r="PP19" s="158"/>
      <c r="PQ19" s="158"/>
      <c r="PR19" s="158"/>
      <c r="PS19" s="158"/>
      <c r="PT19" s="158"/>
      <c r="PU19" s="158"/>
      <c r="PV19" s="158"/>
      <c r="PW19" s="158"/>
      <c r="PX19" s="158"/>
      <c r="PY19" s="158"/>
      <c r="PZ19" s="158"/>
      <c r="QA19" s="158"/>
      <c r="QB19" s="158"/>
      <c r="QC19" s="158"/>
      <c r="QD19" s="158"/>
      <c r="QE19" s="158"/>
      <c r="QF19" s="158"/>
      <c r="QG19" s="158"/>
      <c r="QH19" s="158"/>
      <c r="QI19" s="158"/>
      <c r="QJ19" s="158"/>
      <c r="QK19" s="158"/>
      <c r="QL19" s="158"/>
      <c r="QM19" s="158"/>
      <c r="QN19" s="158"/>
      <c r="QO19" s="158"/>
      <c r="QP19" s="158"/>
      <c r="QQ19" s="158"/>
      <c r="QR19" s="158"/>
      <c r="QS19" s="158"/>
      <c r="QT19" s="158"/>
      <c r="QU19" s="158"/>
      <c r="QV19" s="158"/>
      <c r="QW19" s="158"/>
      <c r="QX19" s="158"/>
      <c r="QY19" s="158"/>
      <c r="QZ19" s="158"/>
      <c r="RA19" s="158"/>
      <c r="RB19" s="158"/>
      <c r="RC19" s="158"/>
      <c r="RD19" s="158"/>
      <c r="RE19" s="158"/>
      <c r="RF19" s="158"/>
      <c r="RG19" s="158"/>
      <c r="RH19" s="158"/>
      <c r="RI19" s="158"/>
      <c r="RJ19" s="158"/>
      <c r="RK19" s="158"/>
      <c r="RL19" s="158"/>
      <c r="RM19" s="158"/>
      <c r="RN19" s="158"/>
      <c r="RO19" s="158"/>
      <c r="RP19" s="158"/>
      <c r="RQ19" s="158"/>
      <c r="RR19" s="158"/>
      <c r="RS19" s="158"/>
      <c r="RT19" s="158"/>
      <c r="RU19" s="158"/>
      <c r="RV19" s="158"/>
      <c r="RW19" s="158"/>
      <c r="RX19" s="158"/>
      <c r="RY19" s="158"/>
      <c r="RZ19" s="158"/>
      <c r="SA19" s="158"/>
      <c r="SB19" s="158"/>
      <c r="SC19" s="158"/>
      <c r="SD19" s="158"/>
      <c r="SE19" s="158"/>
      <c r="SF19" s="158"/>
      <c r="SG19" s="158"/>
      <c r="SH19" s="158"/>
      <c r="SI19" s="158"/>
      <c r="SJ19" s="158"/>
      <c r="SK19" s="158"/>
      <c r="SL19" s="158"/>
      <c r="SM19" s="158"/>
      <c r="SN19" s="158"/>
      <c r="SO19" s="158"/>
      <c r="SP19" s="158"/>
      <c r="SQ19" s="158"/>
      <c r="SR19" s="158"/>
      <c r="SS19" s="158"/>
      <c r="ST19" s="158"/>
      <c r="SU19" s="158"/>
      <c r="SV19" s="158"/>
      <c r="SW19" s="158"/>
      <c r="SX19" s="158"/>
      <c r="SY19" s="158"/>
      <c r="SZ19" s="158"/>
      <c r="TA19" s="158"/>
      <c r="TB19" s="158"/>
      <c r="TC19" s="158"/>
      <c r="TD19" s="158"/>
      <c r="TE19" s="158"/>
      <c r="TF19" s="158"/>
      <c r="TG19" s="158"/>
      <c r="TH19" s="158"/>
      <c r="TI19" s="158"/>
      <c r="TJ19" s="158"/>
      <c r="TK19" s="158"/>
      <c r="TL19" s="158"/>
      <c r="TM19" s="158"/>
      <c r="TN19" s="158"/>
      <c r="TO19" s="158"/>
      <c r="TP19" s="158"/>
      <c r="TQ19" s="158"/>
      <c r="TR19" s="158"/>
      <c r="TS19" s="158"/>
      <c r="TT19" s="158"/>
      <c r="TU19" s="158"/>
      <c r="TV19" s="158"/>
      <c r="TW19" s="158"/>
      <c r="TX19" s="158"/>
      <c r="TY19" s="158"/>
      <c r="TZ19" s="158"/>
      <c r="UA19" s="158"/>
      <c r="UB19" s="158"/>
      <c r="UC19" s="158"/>
      <c r="UD19" s="158"/>
      <c r="UE19" s="158"/>
      <c r="UF19" s="158"/>
      <c r="UG19" s="158"/>
      <c r="UH19" s="158"/>
      <c r="UI19" s="158"/>
      <c r="UJ19" s="158"/>
      <c r="UK19" s="158"/>
      <c r="UL19" s="158"/>
      <c r="UM19" s="158"/>
      <c r="UN19" s="158"/>
      <c r="UO19" s="158"/>
      <c r="UP19" s="158"/>
      <c r="UQ19" s="158"/>
      <c r="UR19" s="158"/>
      <c r="US19" s="158"/>
      <c r="UT19" s="158"/>
      <c r="UU19" s="158"/>
      <c r="UV19" s="158"/>
      <c r="UW19" s="158"/>
      <c r="UX19" s="158"/>
      <c r="UY19" s="158"/>
      <c r="UZ19" s="158"/>
      <c r="VA19" s="158"/>
      <c r="VB19" s="158"/>
      <c r="VC19" s="158"/>
      <c r="VD19" s="158"/>
      <c r="VE19" s="158"/>
      <c r="VF19" s="158"/>
      <c r="VG19" s="158"/>
      <c r="VH19" s="158"/>
      <c r="VI19" s="158"/>
      <c r="VJ19" s="158"/>
      <c r="VK19" s="158"/>
      <c r="VL19" s="158"/>
      <c r="VM19" s="158"/>
      <c r="VN19" s="158"/>
      <c r="VO19" s="158"/>
      <c r="VP19" s="158"/>
      <c r="VQ19" s="158"/>
      <c r="VR19" s="158"/>
      <c r="VS19" s="158"/>
      <c r="VT19" s="158"/>
      <c r="VU19" s="158"/>
      <c r="VV19" s="158"/>
      <c r="VW19" s="158"/>
      <c r="VX19" s="158"/>
      <c r="VY19" s="158"/>
      <c r="VZ19" s="158"/>
      <c r="WA19" s="158"/>
      <c r="WB19" s="158"/>
      <c r="WC19" s="158"/>
      <c r="WD19" s="158"/>
      <c r="WE19" s="158"/>
      <c r="WF19" s="158"/>
      <c r="WG19" s="158"/>
      <c r="WH19" s="158"/>
      <c r="WI19" s="158"/>
      <c r="WJ19" s="158"/>
      <c r="WK19" s="158"/>
      <c r="WL19" s="158"/>
      <c r="WM19" s="158"/>
      <c r="WN19" s="158"/>
      <c r="WO19" s="158"/>
      <c r="WP19" s="158"/>
      <c r="WQ19" s="158"/>
      <c r="WR19" s="158"/>
      <c r="WS19" s="158"/>
      <c r="WT19" s="158"/>
      <c r="WU19" s="158"/>
      <c r="WV19" s="158"/>
      <c r="WW19" s="158"/>
      <c r="WX19" s="158"/>
      <c r="WY19" s="158"/>
      <c r="WZ19" s="158"/>
      <c r="XA19" s="158"/>
      <c r="XB19" s="158"/>
      <c r="XC19" s="158"/>
      <c r="XD19" s="158"/>
      <c r="XE19" s="158"/>
      <c r="XF19" s="158"/>
      <c r="XG19" s="158"/>
      <c r="XH19" s="158"/>
      <c r="XI19" s="158"/>
      <c r="XJ19" s="158"/>
      <c r="XK19" s="158"/>
      <c r="XL19" s="158"/>
      <c r="XM19" s="158"/>
      <c r="XN19" s="158"/>
      <c r="XO19" s="158"/>
      <c r="XP19" s="158"/>
      <c r="XQ19" s="158"/>
      <c r="XR19" s="158"/>
      <c r="XS19" s="158"/>
      <c r="XT19" s="158"/>
      <c r="XU19" s="158"/>
      <c r="XV19" s="158"/>
      <c r="XW19" s="158"/>
      <c r="XX19" s="158"/>
      <c r="XY19" s="158"/>
      <c r="XZ19" s="158"/>
      <c r="YA19" s="158"/>
      <c r="YB19" s="158"/>
      <c r="YC19" s="158"/>
      <c r="YD19" s="158"/>
      <c r="YE19" s="158"/>
      <c r="YF19" s="158"/>
      <c r="YG19" s="158"/>
      <c r="YH19" s="158"/>
      <c r="YI19" s="158"/>
      <c r="YJ19" s="158"/>
      <c r="YK19" s="158"/>
      <c r="YL19" s="158"/>
      <c r="YM19" s="158"/>
      <c r="YN19" s="158"/>
      <c r="YO19" s="158"/>
      <c r="YP19" s="158"/>
      <c r="YQ19" s="158"/>
      <c r="YR19" s="158"/>
      <c r="YS19" s="158"/>
      <c r="YT19" s="158"/>
      <c r="YU19" s="158"/>
      <c r="YV19" s="158"/>
      <c r="YW19" s="158"/>
      <c r="YX19" s="158"/>
      <c r="YY19" s="158"/>
      <c r="YZ19" s="158"/>
      <c r="ZA19" s="158"/>
      <c r="ZB19" s="158"/>
      <c r="ZC19" s="158"/>
      <c r="ZD19" s="158"/>
      <c r="ZE19" s="158"/>
      <c r="ZF19" s="158"/>
      <c r="ZG19" s="158"/>
      <c r="ZH19" s="158"/>
      <c r="ZI19" s="158"/>
      <c r="ZJ19" s="158"/>
      <c r="ZK19" s="158"/>
      <c r="ZL19" s="158"/>
      <c r="ZM19" s="158"/>
      <c r="ZN19" s="158"/>
      <c r="ZO19" s="158"/>
      <c r="ZP19" s="158"/>
      <c r="ZQ19" s="158"/>
      <c r="ZR19" s="158"/>
      <c r="ZS19" s="158"/>
      <c r="ZT19" s="158"/>
      <c r="ZU19" s="158"/>
      <c r="ZV19" s="158"/>
      <c r="ZW19" s="158"/>
      <c r="ZX19" s="158"/>
      <c r="ZY19" s="158"/>
      <c r="ZZ19" s="158"/>
      <c r="AAA19" s="158"/>
      <c r="AAB19" s="158"/>
      <c r="AAC19" s="158"/>
      <c r="AAD19" s="158"/>
      <c r="AAE19" s="158"/>
      <c r="AAF19" s="158"/>
      <c r="AAG19" s="158"/>
      <c r="AAH19" s="158"/>
      <c r="AAI19" s="158"/>
      <c r="AAJ19" s="158"/>
      <c r="AAK19" s="158"/>
      <c r="AAL19" s="158"/>
      <c r="AAM19" s="158"/>
      <c r="AAN19" s="158"/>
      <c r="AAO19" s="158"/>
      <c r="AAP19" s="158"/>
      <c r="AAQ19" s="158"/>
      <c r="AAR19" s="158"/>
      <c r="AAS19" s="158"/>
      <c r="AAT19" s="158"/>
      <c r="AAU19" s="158"/>
      <c r="AAV19" s="158"/>
      <c r="AAW19" s="158"/>
      <c r="AAX19" s="158"/>
      <c r="AAY19" s="158"/>
      <c r="AAZ19" s="158"/>
      <c r="ABA19" s="158"/>
      <c r="ABB19" s="158"/>
      <c r="ABC19" s="158"/>
      <c r="ABD19" s="158"/>
      <c r="ABE19" s="158"/>
      <c r="ABF19" s="158"/>
      <c r="ABG19" s="158"/>
      <c r="ABH19" s="158"/>
      <c r="ABI19" s="158"/>
      <c r="ABJ19" s="158"/>
      <c r="ABK19" s="158"/>
      <c r="ABL19" s="158"/>
      <c r="ABM19" s="158"/>
      <c r="ABN19" s="158"/>
      <c r="ABO19" s="158"/>
      <c r="ABP19" s="158"/>
      <c r="ABQ19" s="158"/>
      <c r="ABR19" s="158"/>
      <c r="ABS19" s="158"/>
      <c r="ABT19" s="158"/>
      <c r="ABU19" s="158"/>
      <c r="ABV19" s="158"/>
      <c r="ABW19" s="158"/>
      <c r="ABX19" s="158"/>
      <c r="ABY19" s="158"/>
      <c r="ABZ19" s="158"/>
      <c r="ACA19" s="158"/>
      <c r="ACB19" s="158"/>
      <c r="ACC19" s="158"/>
      <c r="ACD19" s="158"/>
      <c r="ACE19" s="158"/>
      <c r="ACF19" s="158"/>
      <c r="ACG19" s="158"/>
      <c r="ACH19" s="158"/>
      <c r="ACI19" s="158"/>
      <c r="ACJ19" s="158"/>
      <c r="ACK19" s="158"/>
      <c r="ACL19" s="158"/>
      <c r="ACM19" s="158"/>
      <c r="ACN19" s="158"/>
      <c r="ACO19" s="158"/>
      <c r="ACP19" s="158"/>
      <c r="ACQ19" s="158"/>
      <c r="ACR19" s="158"/>
      <c r="ACS19" s="158"/>
      <c r="ACT19" s="158"/>
      <c r="ACU19" s="158"/>
      <c r="ACV19" s="158"/>
      <c r="ACW19" s="158"/>
      <c r="ACX19" s="158"/>
      <c r="ACY19" s="158"/>
      <c r="ACZ19" s="158"/>
      <c r="ADA19" s="158"/>
      <c r="ADB19" s="158"/>
      <c r="ADC19" s="158"/>
      <c r="ADD19" s="158"/>
      <c r="ADE19" s="158"/>
      <c r="ADF19" s="158"/>
      <c r="ADG19" s="158"/>
      <c r="ADH19" s="158"/>
      <c r="ADI19" s="158"/>
      <c r="ADJ19" s="158"/>
      <c r="ADK19" s="158"/>
      <c r="ADL19" s="158"/>
      <c r="ADM19" s="158"/>
      <c r="ADN19" s="158"/>
      <c r="ADO19" s="158"/>
      <c r="ADP19" s="158"/>
      <c r="ADQ19" s="158"/>
      <c r="ADR19" s="158"/>
      <c r="ADS19" s="158"/>
      <c r="ADT19" s="158"/>
      <c r="ADU19" s="158"/>
      <c r="ADV19" s="158"/>
      <c r="ADW19" s="158"/>
      <c r="ADX19" s="158"/>
      <c r="ADY19" s="158"/>
      <c r="ADZ19" s="158"/>
      <c r="AEA19" s="158"/>
      <c r="AEB19" s="158"/>
      <c r="AEC19" s="158"/>
      <c r="AED19" s="158"/>
      <c r="AEE19" s="158"/>
      <c r="AEF19" s="158"/>
      <c r="AEG19" s="158"/>
      <c r="AEH19" s="158"/>
      <c r="AEI19" s="158"/>
      <c r="AEJ19" s="158"/>
      <c r="AEK19" s="158"/>
      <c r="AEL19" s="158"/>
      <c r="AEM19" s="158"/>
      <c r="AEN19" s="158"/>
      <c r="AEO19" s="158"/>
      <c r="AEP19" s="158"/>
      <c r="AEQ19" s="158"/>
      <c r="AER19" s="158"/>
      <c r="AES19" s="158"/>
      <c r="AET19" s="158"/>
      <c r="AEU19" s="158"/>
      <c r="AEV19" s="158"/>
      <c r="AEW19" s="158"/>
      <c r="AEX19" s="158"/>
      <c r="AEY19" s="158"/>
      <c r="AEZ19" s="158"/>
      <c r="AFA19" s="158"/>
      <c r="AFB19" s="158"/>
      <c r="AFC19" s="158"/>
      <c r="AFD19" s="158"/>
      <c r="AFE19" s="158"/>
      <c r="AFF19" s="158"/>
      <c r="AFG19" s="158"/>
      <c r="AFH19" s="158"/>
      <c r="AFI19" s="158"/>
      <c r="AFJ19" s="158"/>
      <c r="AFK19" s="158"/>
      <c r="AFL19" s="158"/>
      <c r="AFM19" s="158"/>
      <c r="AFN19" s="158"/>
      <c r="AFO19" s="158"/>
      <c r="AFP19" s="158"/>
      <c r="AFQ19" s="158"/>
      <c r="AFR19" s="158"/>
      <c r="AFS19" s="158"/>
      <c r="AFT19" s="158"/>
      <c r="AFU19" s="158"/>
      <c r="AFV19" s="158"/>
      <c r="AFW19" s="158"/>
      <c r="AFX19" s="158"/>
      <c r="AFY19" s="158"/>
      <c r="AFZ19" s="158"/>
      <c r="AGA19" s="158"/>
      <c r="AGB19" s="158"/>
      <c r="AGC19" s="158"/>
      <c r="AGD19" s="158"/>
      <c r="AGE19" s="158"/>
      <c r="AGF19" s="158"/>
      <c r="AGG19" s="158"/>
      <c r="AGH19" s="158"/>
      <c r="AGI19" s="158"/>
      <c r="AGJ19" s="158"/>
      <c r="AGK19" s="158"/>
      <c r="AGL19" s="158"/>
      <c r="AGM19" s="158"/>
      <c r="AGN19" s="158"/>
      <c r="AGO19" s="158"/>
      <c r="AGP19" s="158"/>
      <c r="AGQ19" s="158"/>
      <c r="AGR19" s="158"/>
      <c r="AGS19" s="158"/>
      <c r="AGT19" s="158"/>
      <c r="AGU19" s="158"/>
      <c r="AGV19" s="158"/>
      <c r="AGW19" s="158"/>
      <c r="AGX19" s="158"/>
      <c r="AGY19" s="158"/>
      <c r="AGZ19" s="158"/>
      <c r="AHA19" s="158"/>
      <c r="AHB19" s="158"/>
      <c r="AHC19" s="158"/>
      <c r="AHD19" s="158"/>
      <c r="AHE19" s="158"/>
      <c r="AHF19" s="158"/>
      <c r="AHG19" s="158"/>
      <c r="AHH19" s="158"/>
      <c r="AHI19" s="158"/>
      <c r="AHJ19" s="158"/>
      <c r="AHK19" s="158"/>
      <c r="AHL19" s="158"/>
      <c r="AHM19" s="158"/>
      <c r="AHN19" s="158"/>
      <c r="AHO19" s="158"/>
      <c r="AHP19" s="158"/>
      <c r="AHQ19" s="158"/>
      <c r="AHR19" s="158"/>
      <c r="AHS19" s="158"/>
      <c r="AHT19" s="158"/>
      <c r="AHU19" s="158"/>
      <c r="AHV19" s="158"/>
      <c r="AHW19" s="158"/>
      <c r="AHX19" s="158"/>
      <c r="AHY19" s="158"/>
      <c r="AHZ19" s="158"/>
      <c r="AIA19" s="158"/>
      <c r="AIB19" s="158"/>
      <c r="AIC19" s="158"/>
      <c r="AID19" s="158"/>
      <c r="AIE19" s="158"/>
      <c r="AIF19" s="158"/>
      <c r="AIG19" s="158"/>
      <c r="AIH19" s="158"/>
      <c r="AII19" s="158"/>
      <c r="AIJ19" s="158"/>
      <c r="AIK19" s="158"/>
      <c r="AIL19" s="158"/>
      <c r="AIM19" s="158"/>
      <c r="AIN19" s="158"/>
      <c r="AIO19" s="158"/>
      <c r="AIP19" s="158"/>
      <c r="AIQ19" s="158"/>
      <c r="AIR19" s="158"/>
      <c r="AIS19" s="158"/>
      <c r="AIT19" s="158"/>
      <c r="AIU19" s="158"/>
      <c r="AIV19" s="158"/>
      <c r="AIW19" s="158"/>
      <c r="AIX19" s="158"/>
      <c r="AIY19" s="158"/>
      <c r="AIZ19" s="158"/>
      <c r="AJA19" s="158"/>
      <c r="AJB19" s="158"/>
      <c r="AJC19" s="158"/>
      <c r="AJD19" s="158"/>
      <c r="AJE19" s="158"/>
      <c r="AJF19" s="158"/>
      <c r="AJG19" s="158"/>
      <c r="AJH19" s="158"/>
      <c r="AJI19" s="158"/>
      <c r="AJJ19" s="158"/>
      <c r="AJK19" s="158"/>
      <c r="AJL19" s="158"/>
      <c r="AJM19" s="158"/>
      <c r="AJN19" s="158"/>
      <c r="AJO19" s="158"/>
      <c r="AJP19" s="158"/>
      <c r="AJQ19" s="158"/>
      <c r="AJR19" s="158"/>
      <c r="AJS19" s="158"/>
      <c r="AJT19" s="158"/>
      <c r="AJU19" s="158"/>
      <c r="AJV19" s="158"/>
      <c r="AJW19" s="158"/>
      <c r="AJX19" s="158"/>
      <c r="AJY19" s="158"/>
      <c r="AJZ19" s="158"/>
      <c r="AKA19" s="158"/>
      <c r="AKB19" s="158"/>
      <c r="AKC19" s="158"/>
      <c r="AKD19" s="158"/>
      <c r="AKE19" s="158"/>
      <c r="AKF19" s="158"/>
      <c r="AKG19" s="158"/>
      <c r="AKH19" s="158"/>
      <c r="AKI19" s="158"/>
      <c r="AKJ19" s="158"/>
      <c r="AKK19" s="158"/>
      <c r="AKL19" s="158"/>
      <c r="AKM19" s="158"/>
      <c r="AKN19" s="158"/>
      <c r="AKO19" s="158"/>
      <c r="AKP19" s="158"/>
      <c r="AKQ19" s="158"/>
      <c r="AKR19" s="158"/>
      <c r="AKS19" s="158"/>
      <c r="AKT19" s="158"/>
      <c r="AKU19" s="158"/>
      <c r="AKV19" s="158"/>
      <c r="AKW19" s="158"/>
      <c r="AKX19" s="158"/>
      <c r="AKY19" s="158"/>
      <c r="AKZ19" s="158"/>
      <c r="ALA19" s="158"/>
      <c r="ALB19" s="158"/>
      <c r="ALC19" s="158"/>
      <c r="ALD19" s="158"/>
      <c r="ALE19" s="158"/>
      <c r="ALF19" s="158"/>
      <c r="ALG19" s="158"/>
      <c r="ALH19" s="158"/>
      <c r="ALI19" s="158"/>
      <c r="ALJ19" s="158"/>
      <c r="ALK19" s="158"/>
      <c r="ALL19" s="158"/>
      <c r="ALM19" s="158"/>
      <c r="ALN19" s="158"/>
      <c r="ALO19" s="158"/>
      <c r="ALP19" s="158"/>
      <c r="ALQ19" s="158"/>
      <c r="ALR19" s="158"/>
      <c r="ALS19" s="158"/>
      <c r="ALT19" s="158"/>
      <c r="ALU19" s="158"/>
      <c r="ALV19" s="158"/>
      <c r="ALW19" s="158"/>
      <c r="ALX19" s="158"/>
      <c r="ALY19" s="158"/>
      <c r="ALZ19" s="158"/>
      <c r="AMA19" s="158"/>
      <c r="AMB19" s="158"/>
      <c r="AMC19" s="158"/>
      <c r="AMD19" s="158"/>
      <c r="AME19" s="158"/>
      <c r="AMF19" s="158"/>
      <c r="AMG19" s="158"/>
      <c r="AMH19" s="158"/>
      <c r="AMI19" s="158"/>
      <c r="AMJ19" s="158"/>
    </row>
    <row r="20" spans="2:1024" ht="17.25" customHeight="1">
      <c r="B20" s="73"/>
      <c r="C20" s="478"/>
      <c r="D20" s="478"/>
      <c r="E20" s="478"/>
      <c r="F20" s="478"/>
      <c r="G20" s="478"/>
      <c r="H20" s="3"/>
      <c r="I20" s="3"/>
      <c r="J20" s="3"/>
      <c r="K20" s="3"/>
      <c r="L20" s="3"/>
      <c r="M20" s="3"/>
      <c r="N20" s="1"/>
      <c r="O20" s="1"/>
      <c r="CF20" s="158"/>
      <c r="CG20" s="158"/>
      <c r="CH20" s="158"/>
      <c r="CI20" s="158"/>
      <c r="CJ20" s="158"/>
      <c r="CK20" s="158"/>
      <c r="CL20" s="158"/>
      <c r="CM20" s="158"/>
      <c r="CN20" s="158"/>
      <c r="CO20" s="158"/>
      <c r="CP20" s="158"/>
      <c r="CQ20" s="158"/>
      <c r="CR20" s="158"/>
      <c r="CS20" s="158"/>
      <c r="CT20" s="158"/>
      <c r="CU20" s="158"/>
      <c r="CV20" s="158"/>
      <c r="CW20" s="158"/>
      <c r="CX20" s="158"/>
      <c r="CY20" s="158"/>
      <c r="CZ20" s="158"/>
      <c r="DA20" s="158"/>
      <c r="DB20" s="158"/>
      <c r="DC20" s="158"/>
      <c r="DD20" s="158"/>
      <c r="DE20" s="158"/>
      <c r="DF20" s="158"/>
      <c r="DG20" s="158"/>
      <c r="DH20" s="158"/>
      <c r="DI20" s="158"/>
      <c r="DJ20" s="158"/>
      <c r="DK20" s="158"/>
      <c r="DL20" s="158"/>
      <c r="DM20" s="158"/>
      <c r="DN20" s="158"/>
      <c r="DO20" s="158"/>
      <c r="DP20" s="158"/>
      <c r="DQ20" s="158"/>
      <c r="DR20" s="158"/>
      <c r="DS20" s="158"/>
      <c r="DT20" s="158"/>
      <c r="DU20" s="158"/>
      <c r="DV20" s="158"/>
      <c r="DW20" s="158"/>
      <c r="DX20" s="158"/>
      <c r="DY20" s="158"/>
      <c r="DZ20" s="158"/>
      <c r="EA20" s="158"/>
      <c r="EB20" s="158"/>
      <c r="EC20" s="158"/>
      <c r="ED20" s="158"/>
      <c r="EE20" s="158"/>
      <c r="EF20" s="158"/>
      <c r="EG20" s="158"/>
      <c r="EH20" s="158"/>
      <c r="EI20" s="158"/>
      <c r="EJ20" s="158"/>
      <c r="EK20" s="158"/>
      <c r="EL20" s="158"/>
      <c r="EM20" s="158"/>
      <c r="EN20" s="158"/>
      <c r="EO20" s="158"/>
      <c r="EP20" s="158"/>
      <c r="EQ20" s="158"/>
      <c r="ER20" s="158"/>
      <c r="ES20" s="158"/>
      <c r="ET20" s="158"/>
      <c r="EU20" s="158"/>
      <c r="EV20" s="158"/>
      <c r="EW20" s="158"/>
      <c r="EX20" s="158"/>
      <c r="EY20" s="158"/>
      <c r="EZ20" s="158"/>
      <c r="FA20" s="158"/>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58"/>
      <c r="GQ20" s="158"/>
      <c r="GR20" s="158"/>
      <c r="GS20" s="158"/>
      <c r="GT20" s="158"/>
      <c r="GU20" s="158"/>
      <c r="GV20" s="158"/>
      <c r="GW20" s="158"/>
      <c r="GX20" s="158"/>
      <c r="GY20" s="158"/>
      <c r="GZ20" s="158"/>
      <c r="HA20" s="158"/>
      <c r="HB20" s="158"/>
      <c r="HC20" s="158"/>
      <c r="HD20" s="158"/>
      <c r="HE20" s="158"/>
      <c r="HF20" s="158"/>
      <c r="HG20" s="158"/>
      <c r="HH20" s="158"/>
      <c r="HI20" s="158"/>
      <c r="HJ20" s="158"/>
      <c r="HK20" s="158"/>
      <c r="HL20" s="158"/>
      <c r="HM20" s="158"/>
      <c r="HN20" s="158"/>
      <c r="HO20" s="158"/>
      <c r="HP20" s="158"/>
      <c r="HQ20" s="158"/>
      <c r="HR20" s="158"/>
      <c r="HS20" s="158"/>
      <c r="HT20" s="158"/>
      <c r="HU20" s="158"/>
      <c r="HV20" s="158"/>
      <c r="HW20" s="158"/>
      <c r="HX20" s="158"/>
      <c r="HY20" s="158"/>
      <c r="HZ20" s="158"/>
      <c r="IA20" s="158"/>
      <c r="IB20" s="158"/>
      <c r="IC20" s="158"/>
      <c r="ID20" s="158"/>
      <c r="IE20" s="158"/>
      <c r="IF20" s="158"/>
      <c r="IG20" s="158"/>
      <c r="IH20" s="158"/>
      <c r="II20" s="158"/>
      <c r="IJ20" s="158"/>
      <c r="IK20" s="158"/>
      <c r="IL20" s="158"/>
      <c r="IM20" s="158"/>
      <c r="IN20" s="158"/>
      <c r="IO20" s="158"/>
      <c r="IP20" s="158"/>
      <c r="IQ20" s="158"/>
      <c r="IR20" s="158"/>
      <c r="IS20" s="158"/>
      <c r="IT20" s="158"/>
      <c r="IU20" s="158"/>
      <c r="IV20" s="158"/>
      <c r="IW20" s="158"/>
      <c r="IX20" s="158"/>
      <c r="IY20" s="158"/>
      <c r="IZ20" s="158"/>
      <c r="JA20" s="158"/>
      <c r="JB20" s="158"/>
      <c r="JC20" s="158"/>
      <c r="JD20" s="158"/>
      <c r="JE20" s="158"/>
      <c r="JF20" s="158"/>
      <c r="JG20" s="158"/>
      <c r="JH20" s="158"/>
      <c r="JI20" s="158"/>
      <c r="JJ20" s="158"/>
      <c r="JK20" s="158"/>
      <c r="JL20" s="158"/>
      <c r="JM20" s="158"/>
      <c r="JN20" s="158"/>
      <c r="JO20" s="158"/>
      <c r="JP20" s="158"/>
      <c r="JQ20" s="158"/>
      <c r="JR20" s="158"/>
      <c r="JS20" s="158"/>
      <c r="JT20" s="158"/>
      <c r="JU20" s="158"/>
      <c r="JV20" s="158"/>
      <c r="JW20" s="158"/>
      <c r="JX20" s="158"/>
      <c r="JY20" s="158"/>
      <c r="JZ20" s="158"/>
      <c r="KA20" s="158"/>
      <c r="KB20" s="158"/>
      <c r="KC20" s="158"/>
      <c r="KD20" s="158"/>
      <c r="KE20" s="158"/>
      <c r="KF20" s="158"/>
      <c r="KG20" s="158"/>
      <c r="KH20" s="158"/>
      <c r="KI20" s="158"/>
      <c r="KJ20" s="158"/>
      <c r="KK20" s="158"/>
      <c r="KL20" s="158"/>
      <c r="KM20" s="158"/>
      <c r="KN20" s="158"/>
      <c r="KO20" s="158"/>
      <c r="KP20" s="158"/>
      <c r="KQ20" s="158"/>
      <c r="KR20" s="158"/>
      <c r="KS20" s="158"/>
      <c r="KT20" s="158"/>
      <c r="KU20" s="158"/>
      <c r="KV20" s="158"/>
      <c r="KW20" s="158"/>
      <c r="KX20" s="158"/>
      <c r="KY20" s="158"/>
      <c r="KZ20" s="158"/>
      <c r="LA20" s="158"/>
      <c r="LB20" s="158"/>
      <c r="LC20" s="158"/>
      <c r="LD20" s="158"/>
      <c r="LE20" s="158"/>
      <c r="LF20" s="158"/>
      <c r="LG20" s="158"/>
      <c r="LH20" s="158"/>
      <c r="LI20" s="158"/>
      <c r="LJ20" s="158"/>
      <c r="LK20" s="158"/>
      <c r="LL20" s="158"/>
      <c r="LM20" s="158"/>
      <c r="LN20" s="158"/>
      <c r="LO20" s="158"/>
      <c r="LP20" s="158"/>
      <c r="LQ20" s="158"/>
      <c r="LR20" s="158"/>
      <c r="LS20" s="158"/>
      <c r="LT20" s="158"/>
      <c r="LU20" s="158"/>
      <c r="LV20" s="158"/>
      <c r="LW20" s="158"/>
      <c r="LX20" s="158"/>
      <c r="LY20" s="158"/>
      <c r="LZ20" s="158"/>
      <c r="MA20" s="158"/>
      <c r="MB20" s="158"/>
      <c r="MC20" s="158"/>
      <c r="MD20" s="158"/>
      <c r="ME20" s="158"/>
      <c r="MF20" s="158"/>
      <c r="MG20" s="158"/>
      <c r="MH20" s="158"/>
      <c r="MI20" s="158"/>
      <c r="MJ20" s="158"/>
      <c r="MK20" s="158"/>
      <c r="ML20" s="158"/>
      <c r="MM20" s="158"/>
      <c r="MN20" s="158"/>
      <c r="MO20" s="158"/>
      <c r="MP20" s="158"/>
      <c r="MQ20" s="158"/>
      <c r="MR20" s="158"/>
      <c r="MS20" s="158"/>
      <c r="MT20" s="158"/>
      <c r="MU20" s="158"/>
      <c r="MV20" s="158"/>
      <c r="MW20" s="158"/>
      <c r="MX20" s="158"/>
      <c r="MY20" s="158"/>
      <c r="MZ20" s="158"/>
      <c r="NA20" s="158"/>
      <c r="NB20" s="158"/>
      <c r="NC20" s="158"/>
      <c r="ND20" s="158"/>
      <c r="NE20" s="158"/>
      <c r="NF20" s="158"/>
      <c r="NG20" s="158"/>
      <c r="NH20" s="158"/>
      <c r="NI20" s="158"/>
      <c r="NJ20" s="158"/>
      <c r="NK20" s="158"/>
      <c r="NL20" s="158"/>
      <c r="NM20" s="158"/>
      <c r="NN20" s="158"/>
      <c r="NO20" s="158"/>
      <c r="NP20" s="158"/>
      <c r="NQ20" s="158"/>
      <c r="NR20" s="158"/>
      <c r="NS20" s="158"/>
      <c r="NT20" s="158"/>
      <c r="NU20" s="158"/>
      <c r="NV20" s="158"/>
      <c r="NW20" s="158"/>
      <c r="NX20" s="158"/>
      <c r="NY20" s="158"/>
      <c r="NZ20" s="158"/>
      <c r="OA20" s="158"/>
      <c r="OB20" s="158"/>
      <c r="OC20" s="158"/>
      <c r="OD20" s="158"/>
      <c r="OE20" s="158"/>
      <c r="OF20" s="158"/>
      <c r="OG20" s="158"/>
      <c r="OH20" s="158"/>
      <c r="OI20" s="158"/>
      <c r="OJ20" s="158"/>
      <c r="OK20" s="158"/>
      <c r="OL20" s="158"/>
      <c r="OM20" s="158"/>
      <c r="ON20" s="158"/>
      <c r="OO20" s="158"/>
      <c r="OP20" s="158"/>
      <c r="OQ20" s="158"/>
      <c r="OR20" s="158"/>
      <c r="OS20" s="158"/>
      <c r="OT20" s="158"/>
      <c r="OU20" s="158"/>
      <c r="OV20" s="158"/>
      <c r="OW20" s="158"/>
      <c r="OX20" s="158"/>
      <c r="OY20" s="158"/>
      <c r="OZ20" s="158"/>
      <c r="PA20" s="158"/>
      <c r="PB20" s="158"/>
      <c r="PC20" s="158"/>
      <c r="PD20" s="158"/>
      <c r="PE20" s="158"/>
      <c r="PF20" s="158"/>
      <c r="PG20" s="158"/>
      <c r="PH20" s="158"/>
      <c r="PI20" s="158"/>
      <c r="PJ20" s="158"/>
      <c r="PK20" s="158"/>
      <c r="PL20" s="158"/>
      <c r="PM20" s="158"/>
      <c r="PN20" s="158"/>
      <c r="PO20" s="158"/>
      <c r="PP20" s="158"/>
      <c r="PQ20" s="158"/>
      <c r="PR20" s="158"/>
      <c r="PS20" s="158"/>
      <c r="PT20" s="158"/>
      <c r="PU20" s="158"/>
      <c r="PV20" s="158"/>
      <c r="PW20" s="158"/>
      <c r="PX20" s="158"/>
      <c r="PY20" s="158"/>
      <c r="PZ20" s="158"/>
      <c r="QA20" s="158"/>
      <c r="QB20" s="158"/>
      <c r="QC20" s="158"/>
      <c r="QD20" s="158"/>
      <c r="QE20" s="158"/>
      <c r="QF20" s="158"/>
      <c r="QG20" s="158"/>
      <c r="QH20" s="158"/>
      <c r="QI20" s="158"/>
      <c r="QJ20" s="158"/>
      <c r="QK20" s="158"/>
      <c r="QL20" s="158"/>
      <c r="QM20" s="158"/>
      <c r="QN20" s="158"/>
      <c r="QO20" s="158"/>
      <c r="QP20" s="158"/>
      <c r="QQ20" s="158"/>
      <c r="QR20" s="158"/>
      <c r="QS20" s="158"/>
      <c r="QT20" s="158"/>
      <c r="QU20" s="158"/>
      <c r="QV20" s="158"/>
      <c r="QW20" s="158"/>
      <c r="QX20" s="158"/>
      <c r="QY20" s="158"/>
      <c r="QZ20" s="158"/>
      <c r="RA20" s="158"/>
      <c r="RB20" s="158"/>
      <c r="RC20" s="158"/>
      <c r="RD20" s="158"/>
      <c r="RE20" s="158"/>
      <c r="RF20" s="158"/>
      <c r="RG20" s="158"/>
      <c r="RH20" s="158"/>
      <c r="RI20" s="158"/>
      <c r="RJ20" s="158"/>
      <c r="RK20" s="158"/>
      <c r="RL20" s="158"/>
      <c r="RM20" s="158"/>
      <c r="RN20" s="158"/>
      <c r="RO20" s="158"/>
      <c r="RP20" s="158"/>
      <c r="RQ20" s="158"/>
      <c r="RR20" s="158"/>
      <c r="RS20" s="158"/>
      <c r="RT20" s="158"/>
      <c r="RU20" s="158"/>
      <c r="RV20" s="158"/>
      <c r="RW20" s="158"/>
      <c r="RX20" s="158"/>
      <c r="RY20" s="158"/>
      <c r="RZ20" s="158"/>
      <c r="SA20" s="158"/>
      <c r="SB20" s="158"/>
      <c r="SC20" s="158"/>
      <c r="SD20" s="158"/>
      <c r="SE20" s="158"/>
      <c r="SF20" s="158"/>
      <c r="SG20" s="158"/>
      <c r="SH20" s="158"/>
      <c r="SI20" s="158"/>
      <c r="SJ20" s="158"/>
      <c r="SK20" s="158"/>
      <c r="SL20" s="158"/>
      <c r="SM20" s="158"/>
      <c r="SN20" s="158"/>
      <c r="SO20" s="158"/>
      <c r="SP20" s="158"/>
      <c r="SQ20" s="158"/>
      <c r="SR20" s="158"/>
      <c r="SS20" s="158"/>
      <c r="ST20" s="158"/>
      <c r="SU20" s="158"/>
      <c r="SV20" s="158"/>
      <c r="SW20" s="158"/>
      <c r="SX20" s="158"/>
      <c r="SY20" s="158"/>
      <c r="SZ20" s="158"/>
      <c r="TA20" s="158"/>
      <c r="TB20" s="158"/>
      <c r="TC20" s="158"/>
      <c r="TD20" s="158"/>
      <c r="TE20" s="158"/>
      <c r="TF20" s="158"/>
      <c r="TG20" s="158"/>
      <c r="TH20" s="158"/>
      <c r="TI20" s="158"/>
      <c r="TJ20" s="158"/>
      <c r="TK20" s="158"/>
      <c r="TL20" s="158"/>
      <c r="TM20" s="158"/>
      <c r="TN20" s="158"/>
      <c r="TO20" s="158"/>
      <c r="TP20" s="158"/>
      <c r="TQ20" s="158"/>
      <c r="TR20" s="158"/>
      <c r="TS20" s="158"/>
      <c r="TT20" s="158"/>
      <c r="TU20" s="158"/>
      <c r="TV20" s="158"/>
      <c r="TW20" s="158"/>
      <c r="TX20" s="158"/>
      <c r="TY20" s="158"/>
      <c r="TZ20" s="158"/>
      <c r="UA20" s="158"/>
      <c r="UB20" s="158"/>
      <c r="UC20" s="158"/>
      <c r="UD20" s="158"/>
      <c r="UE20" s="158"/>
      <c r="UF20" s="158"/>
      <c r="UG20" s="158"/>
      <c r="UH20" s="158"/>
      <c r="UI20" s="158"/>
      <c r="UJ20" s="158"/>
      <c r="UK20" s="158"/>
      <c r="UL20" s="158"/>
      <c r="UM20" s="158"/>
      <c r="UN20" s="158"/>
      <c r="UO20" s="158"/>
      <c r="UP20" s="158"/>
      <c r="UQ20" s="158"/>
      <c r="UR20" s="158"/>
      <c r="US20" s="158"/>
      <c r="UT20" s="158"/>
      <c r="UU20" s="158"/>
      <c r="UV20" s="158"/>
      <c r="UW20" s="158"/>
      <c r="UX20" s="158"/>
      <c r="UY20" s="158"/>
      <c r="UZ20" s="158"/>
      <c r="VA20" s="158"/>
      <c r="VB20" s="158"/>
      <c r="VC20" s="158"/>
      <c r="VD20" s="158"/>
      <c r="VE20" s="158"/>
      <c r="VF20" s="158"/>
      <c r="VG20" s="158"/>
      <c r="VH20" s="158"/>
      <c r="VI20" s="158"/>
      <c r="VJ20" s="158"/>
      <c r="VK20" s="158"/>
      <c r="VL20" s="158"/>
      <c r="VM20" s="158"/>
      <c r="VN20" s="158"/>
      <c r="VO20" s="158"/>
      <c r="VP20" s="158"/>
      <c r="VQ20" s="158"/>
      <c r="VR20" s="158"/>
      <c r="VS20" s="158"/>
      <c r="VT20" s="158"/>
      <c r="VU20" s="158"/>
      <c r="VV20" s="158"/>
      <c r="VW20" s="158"/>
      <c r="VX20" s="158"/>
      <c r="VY20" s="158"/>
      <c r="VZ20" s="158"/>
      <c r="WA20" s="158"/>
      <c r="WB20" s="158"/>
      <c r="WC20" s="158"/>
      <c r="WD20" s="158"/>
      <c r="WE20" s="158"/>
      <c r="WF20" s="158"/>
      <c r="WG20" s="158"/>
      <c r="WH20" s="158"/>
      <c r="WI20" s="158"/>
      <c r="WJ20" s="158"/>
      <c r="WK20" s="158"/>
      <c r="WL20" s="158"/>
      <c r="WM20" s="158"/>
      <c r="WN20" s="158"/>
      <c r="WO20" s="158"/>
      <c r="WP20" s="158"/>
      <c r="WQ20" s="158"/>
      <c r="WR20" s="158"/>
      <c r="WS20" s="158"/>
      <c r="WT20" s="158"/>
      <c r="WU20" s="158"/>
      <c r="WV20" s="158"/>
      <c r="WW20" s="158"/>
      <c r="WX20" s="158"/>
      <c r="WY20" s="158"/>
      <c r="WZ20" s="158"/>
      <c r="XA20" s="158"/>
      <c r="XB20" s="158"/>
      <c r="XC20" s="158"/>
      <c r="XD20" s="158"/>
      <c r="XE20" s="158"/>
      <c r="XF20" s="158"/>
      <c r="XG20" s="158"/>
      <c r="XH20" s="158"/>
      <c r="XI20" s="158"/>
      <c r="XJ20" s="158"/>
      <c r="XK20" s="158"/>
      <c r="XL20" s="158"/>
      <c r="XM20" s="158"/>
      <c r="XN20" s="158"/>
      <c r="XO20" s="158"/>
      <c r="XP20" s="158"/>
      <c r="XQ20" s="158"/>
      <c r="XR20" s="158"/>
      <c r="XS20" s="158"/>
      <c r="XT20" s="158"/>
      <c r="XU20" s="158"/>
      <c r="XV20" s="158"/>
      <c r="XW20" s="158"/>
      <c r="XX20" s="158"/>
      <c r="XY20" s="158"/>
      <c r="XZ20" s="158"/>
      <c r="YA20" s="158"/>
      <c r="YB20" s="158"/>
      <c r="YC20" s="158"/>
      <c r="YD20" s="158"/>
      <c r="YE20" s="158"/>
      <c r="YF20" s="158"/>
      <c r="YG20" s="158"/>
      <c r="YH20" s="158"/>
      <c r="YI20" s="158"/>
      <c r="YJ20" s="158"/>
      <c r="YK20" s="158"/>
      <c r="YL20" s="158"/>
      <c r="YM20" s="158"/>
      <c r="YN20" s="158"/>
      <c r="YO20" s="158"/>
      <c r="YP20" s="158"/>
      <c r="YQ20" s="158"/>
      <c r="YR20" s="158"/>
      <c r="YS20" s="158"/>
      <c r="YT20" s="158"/>
      <c r="YU20" s="158"/>
      <c r="YV20" s="158"/>
      <c r="YW20" s="158"/>
      <c r="YX20" s="158"/>
      <c r="YY20" s="158"/>
      <c r="YZ20" s="158"/>
      <c r="ZA20" s="158"/>
      <c r="ZB20" s="158"/>
      <c r="ZC20" s="158"/>
      <c r="ZD20" s="158"/>
      <c r="ZE20" s="158"/>
      <c r="ZF20" s="158"/>
      <c r="ZG20" s="158"/>
      <c r="ZH20" s="158"/>
      <c r="ZI20" s="158"/>
      <c r="ZJ20" s="158"/>
      <c r="ZK20" s="158"/>
      <c r="ZL20" s="158"/>
      <c r="ZM20" s="158"/>
      <c r="ZN20" s="158"/>
      <c r="ZO20" s="158"/>
      <c r="ZP20" s="158"/>
      <c r="ZQ20" s="158"/>
      <c r="ZR20" s="158"/>
      <c r="ZS20" s="158"/>
      <c r="ZT20" s="158"/>
      <c r="ZU20" s="158"/>
      <c r="ZV20" s="158"/>
      <c r="ZW20" s="158"/>
      <c r="ZX20" s="158"/>
      <c r="ZY20" s="158"/>
      <c r="ZZ20" s="158"/>
      <c r="AAA20" s="158"/>
      <c r="AAB20" s="158"/>
      <c r="AAC20" s="158"/>
      <c r="AAD20" s="158"/>
      <c r="AAE20" s="158"/>
      <c r="AAF20" s="158"/>
      <c r="AAG20" s="158"/>
      <c r="AAH20" s="158"/>
      <c r="AAI20" s="158"/>
      <c r="AAJ20" s="158"/>
      <c r="AAK20" s="158"/>
      <c r="AAL20" s="158"/>
      <c r="AAM20" s="158"/>
      <c r="AAN20" s="158"/>
      <c r="AAO20" s="158"/>
      <c r="AAP20" s="158"/>
      <c r="AAQ20" s="158"/>
      <c r="AAR20" s="158"/>
      <c r="AAS20" s="158"/>
      <c r="AAT20" s="158"/>
      <c r="AAU20" s="158"/>
      <c r="AAV20" s="158"/>
      <c r="AAW20" s="158"/>
      <c r="AAX20" s="158"/>
      <c r="AAY20" s="158"/>
      <c r="AAZ20" s="158"/>
      <c r="ABA20" s="158"/>
      <c r="ABB20" s="158"/>
      <c r="ABC20" s="158"/>
      <c r="ABD20" s="158"/>
      <c r="ABE20" s="158"/>
      <c r="ABF20" s="158"/>
      <c r="ABG20" s="158"/>
      <c r="ABH20" s="158"/>
      <c r="ABI20" s="158"/>
      <c r="ABJ20" s="158"/>
      <c r="ABK20" s="158"/>
      <c r="ABL20" s="158"/>
      <c r="ABM20" s="158"/>
      <c r="ABN20" s="158"/>
      <c r="ABO20" s="158"/>
      <c r="ABP20" s="158"/>
      <c r="ABQ20" s="158"/>
      <c r="ABR20" s="158"/>
      <c r="ABS20" s="158"/>
      <c r="ABT20" s="158"/>
      <c r="ABU20" s="158"/>
      <c r="ABV20" s="158"/>
      <c r="ABW20" s="158"/>
      <c r="ABX20" s="158"/>
      <c r="ABY20" s="158"/>
      <c r="ABZ20" s="158"/>
      <c r="ACA20" s="158"/>
      <c r="ACB20" s="158"/>
      <c r="ACC20" s="158"/>
      <c r="ACD20" s="158"/>
      <c r="ACE20" s="158"/>
      <c r="ACF20" s="158"/>
      <c r="ACG20" s="158"/>
      <c r="ACH20" s="158"/>
      <c r="ACI20" s="158"/>
      <c r="ACJ20" s="158"/>
      <c r="ACK20" s="158"/>
      <c r="ACL20" s="158"/>
      <c r="ACM20" s="158"/>
      <c r="ACN20" s="158"/>
      <c r="ACO20" s="158"/>
      <c r="ACP20" s="158"/>
      <c r="ACQ20" s="158"/>
      <c r="ACR20" s="158"/>
      <c r="ACS20" s="158"/>
      <c r="ACT20" s="158"/>
      <c r="ACU20" s="158"/>
      <c r="ACV20" s="158"/>
      <c r="ACW20" s="158"/>
      <c r="ACX20" s="158"/>
      <c r="ACY20" s="158"/>
      <c r="ACZ20" s="158"/>
      <c r="ADA20" s="158"/>
      <c r="ADB20" s="158"/>
      <c r="ADC20" s="158"/>
      <c r="ADD20" s="158"/>
      <c r="ADE20" s="158"/>
      <c r="ADF20" s="158"/>
      <c r="ADG20" s="158"/>
      <c r="ADH20" s="158"/>
      <c r="ADI20" s="158"/>
      <c r="ADJ20" s="158"/>
      <c r="ADK20" s="158"/>
      <c r="ADL20" s="158"/>
      <c r="ADM20" s="158"/>
      <c r="ADN20" s="158"/>
      <c r="ADO20" s="158"/>
      <c r="ADP20" s="158"/>
      <c r="ADQ20" s="158"/>
      <c r="ADR20" s="158"/>
      <c r="ADS20" s="158"/>
      <c r="ADT20" s="158"/>
      <c r="ADU20" s="158"/>
      <c r="ADV20" s="158"/>
      <c r="ADW20" s="158"/>
      <c r="ADX20" s="158"/>
      <c r="ADY20" s="158"/>
      <c r="ADZ20" s="158"/>
      <c r="AEA20" s="158"/>
      <c r="AEB20" s="158"/>
      <c r="AEC20" s="158"/>
      <c r="AED20" s="158"/>
      <c r="AEE20" s="158"/>
      <c r="AEF20" s="158"/>
      <c r="AEG20" s="158"/>
      <c r="AEH20" s="158"/>
      <c r="AEI20" s="158"/>
      <c r="AEJ20" s="158"/>
      <c r="AEK20" s="158"/>
      <c r="AEL20" s="158"/>
      <c r="AEM20" s="158"/>
      <c r="AEN20" s="158"/>
      <c r="AEO20" s="158"/>
      <c r="AEP20" s="158"/>
      <c r="AEQ20" s="158"/>
      <c r="AER20" s="158"/>
      <c r="AES20" s="158"/>
      <c r="AET20" s="158"/>
      <c r="AEU20" s="158"/>
      <c r="AEV20" s="158"/>
      <c r="AEW20" s="158"/>
      <c r="AEX20" s="158"/>
      <c r="AEY20" s="158"/>
      <c r="AEZ20" s="158"/>
      <c r="AFA20" s="158"/>
      <c r="AFB20" s="158"/>
      <c r="AFC20" s="158"/>
      <c r="AFD20" s="158"/>
      <c r="AFE20" s="158"/>
      <c r="AFF20" s="158"/>
      <c r="AFG20" s="158"/>
      <c r="AFH20" s="158"/>
      <c r="AFI20" s="158"/>
      <c r="AFJ20" s="158"/>
      <c r="AFK20" s="158"/>
      <c r="AFL20" s="158"/>
      <c r="AFM20" s="158"/>
      <c r="AFN20" s="158"/>
      <c r="AFO20" s="158"/>
      <c r="AFP20" s="158"/>
      <c r="AFQ20" s="158"/>
      <c r="AFR20" s="158"/>
      <c r="AFS20" s="158"/>
      <c r="AFT20" s="158"/>
      <c r="AFU20" s="158"/>
      <c r="AFV20" s="158"/>
      <c r="AFW20" s="158"/>
      <c r="AFX20" s="158"/>
      <c r="AFY20" s="158"/>
      <c r="AFZ20" s="158"/>
      <c r="AGA20" s="158"/>
      <c r="AGB20" s="158"/>
      <c r="AGC20" s="158"/>
      <c r="AGD20" s="158"/>
      <c r="AGE20" s="158"/>
      <c r="AGF20" s="158"/>
      <c r="AGG20" s="158"/>
      <c r="AGH20" s="158"/>
      <c r="AGI20" s="158"/>
      <c r="AGJ20" s="158"/>
      <c r="AGK20" s="158"/>
      <c r="AGL20" s="158"/>
      <c r="AGM20" s="158"/>
      <c r="AGN20" s="158"/>
      <c r="AGO20" s="158"/>
      <c r="AGP20" s="158"/>
      <c r="AGQ20" s="158"/>
      <c r="AGR20" s="158"/>
      <c r="AGS20" s="158"/>
      <c r="AGT20" s="158"/>
      <c r="AGU20" s="158"/>
      <c r="AGV20" s="158"/>
      <c r="AGW20" s="158"/>
      <c r="AGX20" s="158"/>
      <c r="AGY20" s="158"/>
      <c r="AGZ20" s="158"/>
      <c r="AHA20" s="158"/>
      <c r="AHB20" s="158"/>
      <c r="AHC20" s="158"/>
      <c r="AHD20" s="158"/>
      <c r="AHE20" s="158"/>
      <c r="AHF20" s="158"/>
      <c r="AHG20" s="158"/>
      <c r="AHH20" s="158"/>
      <c r="AHI20" s="158"/>
      <c r="AHJ20" s="158"/>
      <c r="AHK20" s="158"/>
      <c r="AHL20" s="158"/>
      <c r="AHM20" s="158"/>
      <c r="AHN20" s="158"/>
      <c r="AHO20" s="158"/>
      <c r="AHP20" s="158"/>
      <c r="AHQ20" s="158"/>
      <c r="AHR20" s="158"/>
      <c r="AHS20" s="158"/>
      <c r="AHT20" s="158"/>
      <c r="AHU20" s="158"/>
      <c r="AHV20" s="158"/>
      <c r="AHW20" s="158"/>
      <c r="AHX20" s="158"/>
      <c r="AHY20" s="158"/>
      <c r="AHZ20" s="158"/>
      <c r="AIA20" s="158"/>
      <c r="AIB20" s="158"/>
      <c r="AIC20" s="158"/>
      <c r="AID20" s="158"/>
      <c r="AIE20" s="158"/>
      <c r="AIF20" s="158"/>
      <c r="AIG20" s="158"/>
      <c r="AIH20" s="158"/>
      <c r="AII20" s="158"/>
      <c r="AIJ20" s="158"/>
      <c r="AIK20" s="158"/>
      <c r="AIL20" s="158"/>
      <c r="AIM20" s="158"/>
      <c r="AIN20" s="158"/>
      <c r="AIO20" s="158"/>
      <c r="AIP20" s="158"/>
      <c r="AIQ20" s="158"/>
      <c r="AIR20" s="158"/>
      <c r="AIS20" s="158"/>
      <c r="AIT20" s="158"/>
      <c r="AIU20" s="158"/>
      <c r="AIV20" s="158"/>
      <c r="AIW20" s="158"/>
      <c r="AIX20" s="158"/>
      <c r="AIY20" s="158"/>
      <c r="AIZ20" s="158"/>
      <c r="AJA20" s="158"/>
      <c r="AJB20" s="158"/>
      <c r="AJC20" s="158"/>
      <c r="AJD20" s="158"/>
      <c r="AJE20" s="158"/>
      <c r="AJF20" s="158"/>
      <c r="AJG20" s="158"/>
      <c r="AJH20" s="158"/>
      <c r="AJI20" s="158"/>
      <c r="AJJ20" s="158"/>
      <c r="AJK20" s="158"/>
      <c r="AJL20" s="158"/>
      <c r="AJM20" s="158"/>
      <c r="AJN20" s="158"/>
      <c r="AJO20" s="158"/>
      <c r="AJP20" s="158"/>
      <c r="AJQ20" s="158"/>
      <c r="AJR20" s="158"/>
      <c r="AJS20" s="158"/>
      <c r="AJT20" s="158"/>
      <c r="AJU20" s="158"/>
      <c r="AJV20" s="158"/>
      <c r="AJW20" s="158"/>
      <c r="AJX20" s="158"/>
      <c r="AJY20" s="158"/>
      <c r="AJZ20" s="158"/>
      <c r="AKA20" s="158"/>
      <c r="AKB20" s="158"/>
      <c r="AKC20" s="158"/>
      <c r="AKD20" s="158"/>
      <c r="AKE20" s="158"/>
      <c r="AKF20" s="158"/>
      <c r="AKG20" s="158"/>
      <c r="AKH20" s="158"/>
      <c r="AKI20" s="158"/>
      <c r="AKJ20" s="158"/>
      <c r="AKK20" s="158"/>
      <c r="AKL20" s="158"/>
      <c r="AKM20" s="158"/>
      <c r="AKN20" s="158"/>
      <c r="AKO20" s="158"/>
      <c r="AKP20" s="158"/>
      <c r="AKQ20" s="158"/>
      <c r="AKR20" s="158"/>
      <c r="AKS20" s="158"/>
      <c r="AKT20" s="158"/>
      <c r="AKU20" s="158"/>
      <c r="AKV20" s="158"/>
      <c r="AKW20" s="158"/>
      <c r="AKX20" s="158"/>
      <c r="AKY20" s="158"/>
      <c r="AKZ20" s="158"/>
      <c r="ALA20" s="158"/>
      <c r="ALB20" s="158"/>
      <c r="ALC20" s="158"/>
      <c r="ALD20" s="158"/>
      <c r="ALE20" s="158"/>
      <c r="ALF20" s="158"/>
      <c r="ALG20" s="158"/>
      <c r="ALH20" s="158"/>
      <c r="ALI20" s="158"/>
      <c r="ALJ20" s="158"/>
      <c r="ALK20" s="158"/>
      <c r="ALL20" s="158"/>
      <c r="ALM20" s="158"/>
      <c r="ALN20" s="158"/>
      <c r="ALO20" s="158"/>
      <c r="ALP20" s="158"/>
      <c r="ALQ20" s="158"/>
      <c r="ALR20" s="158"/>
      <c r="ALS20" s="158"/>
      <c r="ALT20" s="158"/>
      <c r="ALU20" s="158"/>
      <c r="ALV20" s="158"/>
      <c r="ALW20" s="158"/>
      <c r="ALX20" s="158"/>
      <c r="ALY20" s="158"/>
      <c r="ALZ20" s="158"/>
      <c r="AMA20" s="158"/>
      <c r="AMB20" s="158"/>
      <c r="AMC20" s="158"/>
      <c r="AMD20" s="158"/>
      <c r="AME20" s="158"/>
      <c r="AMF20" s="158"/>
      <c r="AMG20" s="158"/>
      <c r="AMH20" s="158"/>
      <c r="AMI20" s="158"/>
      <c r="AMJ20" s="158"/>
    </row>
    <row r="21" spans="2:1024" ht="17.25" customHeight="1">
      <c r="B21" s="73"/>
      <c r="C21" s="478"/>
      <c r="D21" s="478"/>
      <c r="E21" s="478"/>
      <c r="F21" s="478"/>
      <c r="G21" s="478"/>
      <c r="H21" s="3"/>
      <c r="I21" s="3"/>
      <c r="J21" s="3"/>
      <c r="K21" s="3"/>
      <c r="L21" s="3"/>
      <c r="M21" s="3"/>
      <c r="N21" s="1"/>
      <c r="O21" s="1"/>
      <c r="CF21" s="158"/>
      <c r="CG21" s="158"/>
      <c r="CH21" s="158"/>
      <c r="CI21" s="158"/>
      <c r="CJ21" s="158"/>
      <c r="CK21" s="158"/>
      <c r="CL21" s="158"/>
      <c r="CM21" s="158"/>
      <c r="CN21" s="158"/>
      <c r="CO21" s="158"/>
      <c r="CP21" s="158"/>
      <c r="CQ21" s="158"/>
      <c r="CR21" s="158"/>
      <c r="CS21" s="158"/>
      <c r="CT21" s="158"/>
      <c r="CU21" s="158"/>
      <c r="CV21" s="158"/>
      <c r="CW21" s="158"/>
      <c r="CX21" s="158"/>
      <c r="CY21" s="158"/>
      <c r="CZ21" s="158"/>
      <c r="DA21" s="158"/>
      <c r="DB21" s="158"/>
      <c r="DC21" s="158"/>
      <c r="DD21" s="158"/>
      <c r="DE21" s="158"/>
      <c r="DF21" s="158"/>
      <c r="DG21" s="158"/>
      <c r="DH21" s="158"/>
      <c r="DI21" s="158"/>
      <c r="DJ21" s="158"/>
      <c r="DK21" s="158"/>
      <c r="DL21" s="158"/>
      <c r="DM21" s="158"/>
      <c r="DN21" s="158"/>
      <c r="DO21" s="158"/>
      <c r="DP21" s="158"/>
      <c r="DQ21" s="158"/>
      <c r="DR21" s="158"/>
      <c r="DS21" s="158"/>
      <c r="DT21" s="158"/>
      <c r="DU21" s="158"/>
      <c r="DV21" s="158"/>
      <c r="DW21" s="158"/>
      <c r="DX21" s="158"/>
      <c r="DY21" s="158"/>
      <c r="DZ21" s="158"/>
      <c r="EA21" s="158"/>
      <c r="EB21" s="158"/>
      <c r="EC21" s="158"/>
      <c r="ED21" s="158"/>
      <c r="EE21" s="158"/>
      <c r="EF21" s="158"/>
      <c r="EG21" s="158"/>
      <c r="EH21" s="158"/>
      <c r="EI21" s="158"/>
      <c r="EJ21" s="158"/>
      <c r="EK21" s="158"/>
      <c r="EL21" s="158"/>
      <c r="EM21" s="158"/>
      <c r="EN21" s="158"/>
      <c r="EO21" s="158"/>
      <c r="EP21" s="158"/>
      <c r="EQ21" s="158"/>
      <c r="ER21" s="158"/>
      <c r="ES21" s="158"/>
      <c r="ET21" s="158"/>
      <c r="EU21" s="158"/>
      <c r="EV21" s="158"/>
      <c r="EW21" s="158"/>
      <c r="EX21" s="158"/>
      <c r="EY21" s="158"/>
      <c r="EZ21" s="158"/>
      <c r="FA21" s="158"/>
      <c r="FB21" s="158"/>
      <c r="FC21" s="158"/>
      <c r="FD21" s="158"/>
      <c r="FE21" s="158"/>
      <c r="FF21" s="158"/>
      <c r="FG21" s="158"/>
      <c r="FH21" s="158"/>
      <c r="FI21" s="158"/>
      <c r="FJ21" s="158"/>
      <c r="FK21" s="158"/>
      <c r="FL21" s="158"/>
      <c r="FM21" s="158"/>
      <c r="FN21" s="158"/>
      <c r="FO21" s="158"/>
      <c r="FP21" s="158"/>
      <c r="FQ21" s="158"/>
      <c r="FR21" s="158"/>
      <c r="FS21" s="158"/>
      <c r="FT21" s="158"/>
      <c r="FU21" s="158"/>
      <c r="FV21" s="158"/>
      <c r="FW21" s="158"/>
      <c r="FX21" s="158"/>
      <c r="FY21" s="158"/>
      <c r="FZ21" s="158"/>
      <c r="GA21" s="158"/>
      <c r="GB21" s="158"/>
      <c r="GC21" s="158"/>
      <c r="GD21" s="158"/>
      <c r="GE21" s="158"/>
      <c r="GF21" s="158"/>
      <c r="GG21" s="158"/>
      <c r="GH21" s="158"/>
      <c r="GI21" s="158"/>
      <c r="GJ21" s="158"/>
      <c r="GK21" s="158"/>
      <c r="GL21" s="158"/>
      <c r="GM21" s="158"/>
      <c r="GN21" s="158"/>
      <c r="GO21" s="158"/>
      <c r="GP21" s="158"/>
      <c r="GQ21" s="158"/>
      <c r="GR21" s="158"/>
      <c r="GS21" s="158"/>
      <c r="GT21" s="158"/>
      <c r="GU21" s="158"/>
      <c r="GV21" s="158"/>
      <c r="GW21" s="158"/>
      <c r="GX21" s="158"/>
      <c r="GY21" s="158"/>
      <c r="GZ21" s="158"/>
      <c r="HA21" s="158"/>
      <c r="HB21" s="158"/>
      <c r="HC21" s="158"/>
      <c r="HD21" s="158"/>
      <c r="HE21" s="158"/>
      <c r="HF21" s="158"/>
      <c r="HG21" s="158"/>
      <c r="HH21" s="158"/>
      <c r="HI21" s="158"/>
      <c r="HJ21" s="158"/>
      <c r="HK21" s="158"/>
      <c r="HL21" s="158"/>
      <c r="HM21" s="158"/>
      <c r="HN21" s="158"/>
      <c r="HO21" s="158"/>
      <c r="HP21" s="158"/>
      <c r="HQ21" s="158"/>
      <c r="HR21" s="158"/>
      <c r="HS21" s="158"/>
      <c r="HT21" s="158"/>
      <c r="HU21" s="158"/>
      <c r="HV21" s="158"/>
      <c r="HW21" s="158"/>
      <c r="HX21" s="158"/>
      <c r="HY21" s="158"/>
      <c r="HZ21" s="158"/>
      <c r="IA21" s="158"/>
      <c r="IB21" s="158"/>
      <c r="IC21" s="158"/>
      <c r="ID21" s="158"/>
      <c r="IE21" s="158"/>
      <c r="IF21" s="158"/>
      <c r="IG21" s="158"/>
      <c r="IH21" s="158"/>
      <c r="II21" s="158"/>
      <c r="IJ21" s="158"/>
      <c r="IK21" s="158"/>
      <c r="IL21" s="158"/>
      <c r="IM21" s="158"/>
      <c r="IN21" s="158"/>
      <c r="IO21" s="158"/>
      <c r="IP21" s="158"/>
      <c r="IQ21" s="158"/>
      <c r="IR21" s="158"/>
      <c r="IS21" s="158"/>
      <c r="IT21" s="158"/>
      <c r="IU21" s="158"/>
      <c r="IV21" s="158"/>
      <c r="IW21" s="158"/>
      <c r="IX21" s="158"/>
      <c r="IY21" s="158"/>
      <c r="IZ21" s="158"/>
      <c r="JA21" s="158"/>
      <c r="JB21" s="158"/>
      <c r="JC21" s="158"/>
      <c r="JD21" s="158"/>
      <c r="JE21" s="158"/>
      <c r="JF21" s="158"/>
      <c r="JG21" s="158"/>
      <c r="JH21" s="158"/>
      <c r="JI21" s="158"/>
      <c r="JJ21" s="158"/>
      <c r="JK21" s="158"/>
      <c r="JL21" s="158"/>
      <c r="JM21" s="158"/>
      <c r="JN21" s="158"/>
      <c r="JO21" s="158"/>
      <c r="JP21" s="158"/>
      <c r="JQ21" s="158"/>
      <c r="JR21" s="158"/>
      <c r="JS21" s="158"/>
      <c r="JT21" s="158"/>
      <c r="JU21" s="158"/>
      <c r="JV21" s="158"/>
      <c r="JW21" s="158"/>
      <c r="JX21" s="158"/>
      <c r="JY21" s="158"/>
      <c r="JZ21" s="158"/>
      <c r="KA21" s="158"/>
      <c r="KB21" s="158"/>
      <c r="KC21" s="158"/>
      <c r="KD21" s="158"/>
      <c r="KE21" s="158"/>
      <c r="KF21" s="158"/>
      <c r="KG21" s="158"/>
      <c r="KH21" s="158"/>
      <c r="KI21" s="158"/>
      <c r="KJ21" s="158"/>
      <c r="KK21" s="158"/>
      <c r="KL21" s="158"/>
      <c r="KM21" s="158"/>
      <c r="KN21" s="158"/>
      <c r="KO21" s="158"/>
      <c r="KP21" s="158"/>
      <c r="KQ21" s="158"/>
      <c r="KR21" s="158"/>
      <c r="KS21" s="158"/>
      <c r="KT21" s="158"/>
      <c r="KU21" s="158"/>
      <c r="KV21" s="158"/>
      <c r="KW21" s="158"/>
      <c r="KX21" s="158"/>
      <c r="KY21" s="158"/>
      <c r="KZ21" s="158"/>
      <c r="LA21" s="158"/>
      <c r="LB21" s="158"/>
      <c r="LC21" s="158"/>
      <c r="LD21" s="158"/>
      <c r="LE21" s="158"/>
      <c r="LF21" s="158"/>
      <c r="LG21" s="158"/>
      <c r="LH21" s="158"/>
      <c r="LI21" s="158"/>
      <c r="LJ21" s="158"/>
      <c r="LK21" s="158"/>
      <c r="LL21" s="158"/>
      <c r="LM21" s="158"/>
      <c r="LN21" s="158"/>
      <c r="LO21" s="158"/>
      <c r="LP21" s="158"/>
      <c r="LQ21" s="158"/>
      <c r="LR21" s="158"/>
      <c r="LS21" s="158"/>
      <c r="LT21" s="158"/>
      <c r="LU21" s="158"/>
      <c r="LV21" s="158"/>
      <c r="LW21" s="158"/>
      <c r="LX21" s="158"/>
      <c r="LY21" s="158"/>
      <c r="LZ21" s="158"/>
      <c r="MA21" s="158"/>
      <c r="MB21" s="158"/>
      <c r="MC21" s="158"/>
      <c r="MD21" s="158"/>
      <c r="ME21" s="158"/>
      <c r="MF21" s="158"/>
      <c r="MG21" s="158"/>
      <c r="MH21" s="158"/>
      <c r="MI21" s="158"/>
      <c r="MJ21" s="158"/>
      <c r="MK21" s="158"/>
      <c r="ML21" s="158"/>
      <c r="MM21" s="158"/>
      <c r="MN21" s="158"/>
      <c r="MO21" s="158"/>
      <c r="MP21" s="158"/>
      <c r="MQ21" s="158"/>
      <c r="MR21" s="158"/>
      <c r="MS21" s="158"/>
      <c r="MT21" s="158"/>
      <c r="MU21" s="158"/>
      <c r="MV21" s="158"/>
      <c r="MW21" s="158"/>
      <c r="MX21" s="158"/>
      <c r="MY21" s="158"/>
      <c r="MZ21" s="158"/>
      <c r="NA21" s="158"/>
      <c r="NB21" s="158"/>
      <c r="NC21" s="158"/>
      <c r="ND21" s="158"/>
      <c r="NE21" s="158"/>
      <c r="NF21" s="158"/>
      <c r="NG21" s="158"/>
      <c r="NH21" s="158"/>
      <c r="NI21" s="158"/>
      <c r="NJ21" s="158"/>
      <c r="NK21" s="158"/>
      <c r="NL21" s="158"/>
      <c r="NM21" s="158"/>
      <c r="NN21" s="158"/>
      <c r="NO21" s="158"/>
      <c r="NP21" s="158"/>
      <c r="NQ21" s="158"/>
      <c r="NR21" s="158"/>
      <c r="NS21" s="158"/>
      <c r="NT21" s="158"/>
      <c r="NU21" s="158"/>
      <c r="NV21" s="158"/>
      <c r="NW21" s="158"/>
      <c r="NX21" s="158"/>
      <c r="NY21" s="158"/>
      <c r="NZ21" s="158"/>
      <c r="OA21" s="158"/>
      <c r="OB21" s="158"/>
      <c r="OC21" s="158"/>
      <c r="OD21" s="158"/>
      <c r="OE21" s="158"/>
      <c r="OF21" s="158"/>
      <c r="OG21" s="158"/>
      <c r="OH21" s="158"/>
      <c r="OI21" s="158"/>
      <c r="OJ21" s="158"/>
      <c r="OK21" s="158"/>
      <c r="OL21" s="158"/>
      <c r="OM21" s="158"/>
      <c r="ON21" s="158"/>
      <c r="OO21" s="158"/>
      <c r="OP21" s="158"/>
      <c r="OQ21" s="158"/>
      <c r="OR21" s="158"/>
      <c r="OS21" s="158"/>
      <c r="OT21" s="158"/>
      <c r="OU21" s="158"/>
      <c r="OV21" s="158"/>
      <c r="OW21" s="158"/>
      <c r="OX21" s="158"/>
      <c r="OY21" s="158"/>
      <c r="OZ21" s="158"/>
      <c r="PA21" s="158"/>
      <c r="PB21" s="158"/>
      <c r="PC21" s="158"/>
      <c r="PD21" s="158"/>
      <c r="PE21" s="158"/>
      <c r="PF21" s="158"/>
      <c r="PG21" s="158"/>
      <c r="PH21" s="158"/>
      <c r="PI21" s="158"/>
      <c r="PJ21" s="158"/>
      <c r="PK21" s="158"/>
      <c r="PL21" s="158"/>
      <c r="PM21" s="158"/>
      <c r="PN21" s="158"/>
      <c r="PO21" s="158"/>
      <c r="PP21" s="158"/>
      <c r="PQ21" s="158"/>
      <c r="PR21" s="158"/>
      <c r="PS21" s="158"/>
      <c r="PT21" s="158"/>
      <c r="PU21" s="158"/>
      <c r="PV21" s="158"/>
      <c r="PW21" s="158"/>
      <c r="PX21" s="158"/>
      <c r="PY21" s="158"/>
      <c r="PZ21" s="158"/>
      <c r="QA21" s="158"/>
      <c r="QB21" s="158"/>
      <c r="QC21" s="158"/>
      <c r="QD21" s="158"/>
      <c r="QE21" s="158"/>
      <c r="QF21" s="158"/>
      <c r="QG21" s="158"/>
      <c r="QH21" s="158"/>
      <c r="QI21" s="158"/>
      <c r="QJ21" s="158"/>
      <c r="QK21" s="158"/>
      <c r="QL21" s="158"/>
      <c r="QM21" s="158"/>
      <c r="QN21" s="158"/>
      <c r="QO21" s="158"/>
      <c r="QP21" s="158"/>
      <c r="QQ21" s="158"/>
      <c r="QR21" s="158"/>
      <c r="QS21" s="158"/>
      <c r="QT21" s="158"/>
      <c r="QU21" s="158"/>
      <c r="QV21" s="158"/>
      <c r="QW21" s="158"/>
      <c r="QX21" s="158"/>
      <c r="QY21" s="158"/>
      <c r="QZ21" s="158"/>
      <c r="RA21" s="158"/>
      <c r="RB21" s="158"/>
      <c r="RC21" s="158"/>
      <c r="RD21" s="158"/>
      <c r="RE21" s="158"/>
      <c r="RF21" s="158"/>
      <c r="RG21" s="158"/>
      <c r="RH21" s="158"/>
      <c r="RI21" s="158"/>
      <c r="RJ21" s="158"/>
      <c r="RK21" s="158"/>
      <c r="RL21" s="158"/>
      <c r="RM21" s="158"/>
      <c r="RN21" s="158"/>
      <c r="RO21" s="158"/>
      <c r="RP21" s="158"/>
      <c r="RQ21" s="158"/>
      <c r="RR21" s="158"/>
      <c r="RS21" s="158"/>
      <c r="RT21" s="158"/>
      <c r="RU21" s="158"/>
      <c r="RV21" s="158"/>
      <c r="RW21" s="158"/>
      <c r="RX21" s="158"/>
      <c r="RY21" s="158"/>
      <c r="RZ21" s="158"/>
      <c r="SA21" s="158"/>
      <c r="SB21" s="158"/>
      <c r="SC21" s="158"/>
      <c r="SD21" s="158"/>
      <c r="SE21" s="158"/>
      <c r="SF21" s="158"/>
      <c r="SG21" s="158"/>
      <c r="SH21" s="158"/>
      <c r="SI21" s="158"/>
      <c r="SJ21" s="158"/>
      <c r="SK21" s="158"/>
      <c r="SL21" s="158"/>
      <c r="SM21" s="158"/>
      <c r="SN21" s="158"/>
      <c r="SO21" s="158"/>
      <c r="SP21" s="158"/>
      <c r="SQ21" s="158"/>
      <c r="SR21" s="158"/>
      <c r="SS21" s="158"/>
      <c r="ST21" s="158"/>
      <c r="SU21" s="158"/>
      <c r="SV21" s="158"/>
      <c r="SW21" s="158"/>
      <c r="SX21" s="158"/>
      <c r="SY21" s="158"/>
      <c r="SZ21" s="158"/>
      <c r="TA21" s="158"/>
      <c r="TB21" s="158"/>
      <c r="TC21" s="158"/>
      <c r="TD21" s="158"/>
      <c r="TE21" s="158"/>
      <c r="TF21" s="158"/>
      <c r="TG21" s="158"/>
      <c r="TH21" s="158"/>
      <c r="TI21" s="158"/>
      <c r="TJ21" s="158"/>
      <c r="TK21" s="158"/>
      <c r="TL21" s="158"/>
      <c r="TM21" s="158"/>
      <c r="TN21" s="158"/>
      <c r="TO21" s="158"/>
      <c r="TP21" s="158"/>
      <c r="TQ21" s="158"/>
      <c r="TR21" s="158"/>
      <c r="TS21" s="158"/>
      <c r="TT21" s="158"/>
      <c r="TU21" s="158"/>
      <c r="TV21" s="158"/>
      <c r="TW21" s="158"/>
      <c r="TX21" s="158"/>
      <c r="TY21" s="158"/>
      <c r="TZ21" s="158"/>
      <c r="UA21" s="158"/>
      <c r="UB21" s="158"/>
      <c r="UC21" s="158"/>
      <c r="UD21" s="158"/>
      <c r="UE21" s="158"/>
      <c r="UF21" s="158"/>
      <c r="UG21" s="158"/>
      <c r="UH21" s="158"/>
      <c r="UI21" s="158"/>
      <c r="UJ21" s="158"/>
      <c r="UK21" s="158"/>
      <c r="UL21" s="158"/>
      <c r="UM21" s="158"/>
      <c r="UN21" s="158"/>
      <c r="UO21" s="158"/>
      <c r="UP21" s="158"/>
      <c r="UQ21" s="158"/>
      <c r="UR21" s="158"/>
      <c r="US21" s="158"/>
      <c r="UT21" s="158"/>
      <c r="UU21" s="158"/>
      <c r="UV21" s="158"/>
      <c r="UW21" s="158"/>
      <c r="UX21" s="158"/>
      <c r="UY21" s="158"/>
      <c r="UZ21" s="158"/>
      <c r="VA21" s="158"/>
      <c r="VB21" s="158"/>
      <c r="VC21" s="158"/>
      <c r="VD21" s="158"/>
      <c r="VE21" s="158"/>
      <c r="VF21" s="158"/>
      <c r="VG21" s="158"/>
      <c r="VH21" s="158"/>
      <c r="VI21" s="158"/>
      <c r="VJ21" s="158"/>
      <c r="VK21" s="158"/>
      <c r="VL21" s="158"/>
      <c r="VM21" s="158"/>
      <c r="VN21" s="158"/>
      <c r="VO21" s="158"/>
      <c r="VP21" s="158"/>
      <c r="VQ21" s="158"/>
      <c r="VR21" s="158"/>
      <c r="VS21" s="158"/>
      <c r="VT21" s="158"/>
      <c r="VU21" s="158"/>
      <c r="VV21" s="158"/>
      <c r="VW21" s="158"/>
      <c r="VX21" s="158"/>
      <c r="VY21" s="158"/>
      <c r="VZ21" s="158"/>
      <c r="WA21" s="158"/>
      <c r="WB21" s="158"/>
      <c r="WC21" s="158"/>
      <c r="WD21" s="158"/>
      <c r="WE21" s="158"/>
      <c r="WF21" s="158"/>
      <c r="WG21" s="158"/>
      <c r="WH21" s="158"/>
      <c r="WI21" s="158"/>
      <c r="WJ21" s="158"/>
      <c r="WK21" s="158"/>
      <c r="WL21" s="158"/>
      <c r="WM21" s="158"/>
      <c r="WN21" s="158"/>
      <c r="WO21" s="158"/>
      <c r="WP21" s="158"/>
      <c r="WQ21" s="158"/>
      <c r="WR21" s="158"/>
      <c r="WS21" s="158"/>
      <c r="WT21" s="158"/>
      <c r="WU21" s="158"/>
      <c r="WV21" s="158"/>
      <c r="WW21" s="158"/>
      <c r="WX21" s="158"/>
      <c r="WY21" s="158"/>
      <c r="WZ21" s="158"/>
      <c r="XA21" s="158"/>
      <c r="XB21" s="158"/>
      <c r="XC21" s="158"/>
      <c r="XD21" s="158"/>
      <c r="XE21" s="158"/>
      <c r="XF21" s="158"/>
      <c r="XG21" s="158"/>
      <c r="XH21" s="158"/>
      <c r="XI21" s="158"/>
      <c r="XJ21" s="158"/>
      <c r="XK21" s="158"/>
      <c r="XL21" s="158"/>
      <c r="XM21" s="158"/>
      <c r="XN21" s="158"/>
      <c r="XO21" s="158"/>
      <c r="XP21" s="158"/>
      <c r="XQ21" s="158"/>
      <c r="XR21" s="158"/>
      <c r="XS21" s="158"/>
      <c r="XT21" s="158"/>
      <c r="XU21" s="158"/>
      <c r="XV21" s="158"/>
      <c r="XW21" s="158"/>
      <c r="XX21" s="158"/>
      <c r="XY21" s="158"/>
      <c r="XZ21" s="158"/>
      <c r="YA21" s="158"/>
      <c r="YB21" s="158"/>
      <c r="YC21" s="158"/>
      <c r="YD21" s="158"/>
      <c r="YE21" s="158"/>
      <c r="YF21" s="158"/>
      <c r="YG21" s="158"/>
      <c r="YH21" s="158"/>
      <c r="YI21" s="158"/>
      <c r="YJ21" s="158"/>
      <c r="YK21" s="158"/>
      <c r="YL21" s="158"/>
      <c r="YM21" s="158"/>
      <c r="YN21" s="158"/>
      <c r="YO21" s="158"/>
      <c r="YP21" s="158"/>
      <c r="YQ21" s="158"/>
      <c r="YR21" s="158"/>
      <c r="YS21" s="158"/>
      <c r="YT21" s="158"/>
      <c r="YU21" s="158"/>
      <c r="YV21" s="158"/>
      <c r="YW21" s="158"/>
      <c r="YX21" s="158"/>
      <c r="YY21" s="158"/>
      <c r="YZ21" s="158"/>
      <c r="ZA21" s="158"/>
      <c r="ZB21" s="158"/>
      <c r="ZC21" s="158"/>
      <c r="ZD21" s="158"/>
      <c r="ZE21" s="158"/>
      <c r="ZF21" s="158"/>
      <c r="ZG21" s="158"/>
      <c r="ZH21" s="158"/>
      <c r="ZI21" s="158"/>
      <c r="ZJ21" s="158"/>
      <c r="ZK21" s="158"/>
      <c r="ZL21" s="158"/>
      <c r="ZM21" s="158"/>
      <c r="ZN21" s="158"/>
      <c r="ZO21" s="158"/>
      <c r="ZP21" s="158"/>
      <c r="ZQ21" s="158"/>
      <c r="ZR21" s="158"/>
      <c r="ZS21" s="158"/>
      <c r="ZT21" s="158"/>
      <c r="ZU21" s="158"/>
      <c r="ZV21" s="158"/>
      <c r="ZW21" s="158"/>
      <c r="ZX21" s="158"/>
      <c r="ZY21" s="158"/>
      <c r="ZZ21" s="158"/>
      <c r="AAA21" s="158"/>
      <c r="AAB21" s="158"/>
      <c r="AAC21" s="158"/>
      <c r="AAD21" s="158"/>
      <c r="AAE21" s="158"/>
      <c r="AAF21" s="158"/>
      <c r="AAG21" s="158"/>
      <c r="AAH21" s="158"/>
      <c r="AAI21" s="158"/>
      <c r="AAJ21" s="158"/>
      <c r="AAK21" s="158"/>
      <c r="AAL21" s="158"/>
      <c r="AAM21" s="158"/>
      <c r="AAN21" s="158"/>
      <c r="AAO21" s="158"/>
      <c r="AAP21" s="158"/>
      <c r="AAQ21" s="158"/>
      <c r="AAR21" s="158"/>
      <c r="AAS21" s="158"/>
      <c r="AAT21" s="158"/>
      <c r="AAU21" s="158"/>
      <c r="AAV21" s="158"/>
      <c r="AAW21" s="158"/>
      <c r="AAX21" s="158"/>
      <c r="AAY21" s="158"/>
      <c r="AAZ21" s="158"/>
      <c r="ABA21" s="158"/>
      <c r="ABB21" s="158"/>
      <c r="ABC21" s="158"/>
      <c r="ABD21" s="158"/>
      <c r="ABE21" s="158"/>
      <c r="ABF21" s="158"/>
      <c r="ABG21" s="158"/>
      <c r="ABH21" s="158"/>
      <c r="ABI21" s="158"/>
      <c r="ABJ21" s="158"/>
      <c r="ABK21" s="158"/>
      <c r="ABL21" s="158"/>
      <c r="ABM21" s="158"/>
      <c r="ABN21" s="158"/>
      <c r="ABO21" s="158"/>
      <c r="ABP21" s="158"/>
      <c r="ABQ21" s="158"/>
      <c r="ABR21" s="158"/>
      <c r="ABS21" s="158"/>
      <c r="ABT21" s="158"/>
      <c r="ABU21" s="158"/>
      <c r="ABV21" s="158"/>
      <c r="ABW21" s="158"/>
      <c r="ABX21" s="158"/>
      <c r="ABY21" s="158"/>
      <c r="ABZ21" s="158"/>
      <c r="ACA21" s="158"/>
      <c r="ACB21" s="158"/>
      <c r="ACC21" s="158"/>
      <c r="ACD21" s="158"/>
      <c r="ACE21" s="158"/>
      <c r="ACF21" s="158"/>
      <c r="ACG21" s="158"/>
      <c r="ACH21" s="158"/>
      <c r="ACI21" s="158"/>
      <c r="ACJ21" s="158"/>
      <c r="ACK21" s="158"/>
      <c r="ACL21" s="158"/>
      <c r="ACM21" s="158"/>
      <c r="ACN21" s="158"/>
      <c r="ACO21" s="158"/>
      <c r="ACP21" s="158"/>
      <c r="ACQ21" s="158"/>
      <c r="ACR21" s="158"/>
      <c r="ACS21" s="158"/>
      <c r="ACT21" s="158"/>
      <c r="ACU21" s="158"/>
      <c r="ACV21" s="158"/>
      <c r="ACW21" s="158"/>
      <c r="ACX21" s="158"/>
      <c r="ACY21" s="158"/>
      <c r="ACZ21" s="158"/>
      <c r="ADA21" s="158"/>
      <c r="ADB21" s="158"/>
      <c r="ADC21" s="158"/>
      <c r="ADD21" s="158"/>
      <c r="ADE21" s="158"/>
      <c r="ADF21" s="158"/>
      <c r="ADG21" s="158"/>
      <c r="ADH21" s="158"/>
      <c r="ADI21" s="158"/>
      <c r="ADJ21" s="158"/>
      <c r="ADK21" s="158"/>
      <c r="ADL21" s="158"/>
      <c r="ADM21" s="158"/>
      <c r="ADN21" s="158"/>
      <c r="ADO21" s="158"/>
      <c r="ADP21" s="158"/>
      <c r="ADQ21" s="158"/>
      <c r="ADR21" s="158"/>
      <c r="ADS21" s="158"/>
      <c r="ADT21" s="158"/>
      <c r="ADU21" s="158"/>
      <c r="ADV21" s="158"/>
      <c r="ADW21" s="158"/>
      <c r="ADX21" s="158"/>
      <c r="ADY21" s="158"/>
      <c r="ADZ21" s="158"/>
      <c r="AEA21" s="158"/>
      <c r="AEB21" s="158"/>
      <c r="AEC21" s="158"/>
      <c r="AED21" s="158"/>
      <c r="AEE21" s="158"/>
      <c r="AEF21" s="158"/>
      <c r="AEG21" s="158"/>
      <c r="AEH21" s="158"/>
      <c r="AEI21" s="158"/>
      <c r="AEJ21" s="158"/>
      <c r="AEK21" s="158"/>
      <c r="AEL21" s="158"/>
      <c r="AEM21" s="158"/>
      <c r="AEN21" s="158"/>
      <c r="AEO21" s="158"/>
      <c r="AEP21" s="158"/>
      <c r="AEQ21" s="158"/>
      <c r="AER21" s="158"/>
      <c r="AES21" s="158"/>
      <c r="AET21" s="158"/>
      <c r="AEU21" s="158"/>
      <c r="AEV21" s="158"/>
      <c r="AEW21" s="158"/>
      <c r="AEX21" s="158"/>
      <c r="AEY21" s="158"/>
      <c r="AEZ21" s="158"/>
      <c r="AFA21" s="158"/>
      <c r="AFB21" s="158"/>
      <c r="AFC21" s="158"/>
      <c r="AFD21" s="158"/>
      <c r="AFE21" s="158"/>
      <c r="AFF21" s="158"/>
      <c r="AFG21" s="158"/>
      <c r="AFH21" s="158"/>
      <c r="AFI21" s="158"/>
      <c r="AFJ21" s="158"/>
      <c r="AFK21" s="158"/>
      <c r="AFL21" s="158"/>
      <c r="AFM21" s="158"/>
      <c r="AFN21" s="158"/>
      <c r="AFO21" s="158"/>
      <c r="AFP21" s="158"/>
      <c r="AFQ21" s="158"/>
      <c r="AFR21" s="158"/>
      <c r="AFS21" s="158"/>
      <c r="AFT21" s="158"/>
      <c r="AFU21" s="158"/>
      <c r="AFV21" s="158"/>
      <c r="AFW21" s="158"/>
      <c r="AFX21" s="158"/>
      <c r="AFY21" s="158"/>
      <c r="AFZ21" s="158"/>
      <c r="AGA21" s="158"/>
      <c r="AGB21" s="158"/>
      <c r="AGC21" s="158"/>
      <c r="AGD21" s="158"/>
      <c r="AGE21" s="158"/>
      <c r="AGF21" s="158"/>
      <c r="AGG21" s="158"/>
      <c r="AGH21" s="158"/>
      <c r="AGI21" s="158"/>
      <c r="AGJ21" s="158"/>
      <c r="AGK21" s="158"/>
      <c r="AGL21" s="158"/>
      <c r="AGM21" s="158"/>
      <c r="AGN21" s="158"/>
      <c r="AGO21" s="158"/>
      <c r="AGP21" s="158"/>
      <c r="AGQ21" s="158"/>
      <c r="AGR21" s="158"/>
      <c r="AGS21" s="158"/>
      <c r="AGT21" s="158"/>
      <c r="AGU21" s="158"/>
      <c r="AGV21" s="158"/>
      <c r="AGW21" s="158"/>
      <c r="AGX21" s="158"/>
      <c r="AGY21" s="158"/>
      <c r="AGZ21" s="158"/>
      <c r="AHA21" s="158"/>
      <c r="AHB21" s="158"/>
      <c r="AHC21" s="158"/>
      <c r="AHD21" s="158"/>
      <c r="AHE21" s="158"/>
      <c r="AHF21" s="158"/>
      <c r="AHG21" s="158"/>
      <c r="AHH21" s="158"/>
      <c r="AHI21" s="158"/>
      <c r="AHJ21" s="158"/>
      <c r="AHK21" s="158"/>
      <c r="AHL21" s="158"/>
      <c r="AHM21" s="158"/>
      <c r="AHN21" s="158"/>
      <c r="AHO21" s="158"/>
      <c r="AHP21" s="158"/>
      <c r="AHQ21" s="158"/>
      <c r="AHR21" s="158"/>
      <c r="AHS21" s="158"/>
      <c r="AHT21" s="158"/>
      <c r="AHU21" s="158"/>
      <c r="AHV21" s="158"/>
      <c r="AHW21" s="158"/>
      <c r="AHX21" s="158"/>
      <c r="AHY21" s="158"/>
      <c r="AHZ21" s="158"/>
      <c r="AIA21" s="158"/>
      <c r="AIB21" s="158"/>
      <c r="AIC21" s="158"/>
      <c r="AID21" s="158"/>
      <c r="AIE21" s="158"/>
      <c r="AIF21" s="158"/>
      <c r="AIG21" s="158"/>
      <c r="AIH21" s="158"/>
      <c r="AII21" s="158"/>
      <c r="AIJ21" s="158"/>
      <c r="AIK21" s="158"/>
      <c r="AIL21" s="158"/>
      <c r="AIM21" s="158"/>
      <c r="AIN21" s="158"/>
      <c r="AIO21" s="158"/>
      <c r="AIP21" s="158"/>
      <c r="AIQ21" s="158"/>
      <c r="AIR21" s="158"/>
      <c r="AIS21" s="158"/>
      <c r="AIT21" s="158"/>
      <c r="AIU21" s="158"/>
      <c r="AIV21" s="158"/>
      <c r="AIW21" s="158"/>
      <c r="AIX21" s="158"/>
      <c r="AIY21" s="158"/>
      <c r="AIZ21" s="158"/>
      <c r="AJA21" s="158"/>
      <c r="AJB21" s="158"/>
      <c r="AJC21" s="158"/>
      <c r="AJD21" s="158"/>
      <c r="AJE21" s="158"/>
      <c r="AJF21" s="158"/>
      <c r="AJG21" s="158"/>
      <c r="AJH21" s="158"/>
      <c r="AJI21" s="158"/>
      <c r="AJJ21" s="158"/>
      <c r="AJK21" s="158"/>
      <c r="AJL21" s="158"/>
      <c r="AJM21" s="158"/>
      <c r="AJN21" s="158"/>
      <c r="AJO21" s="158"/>
      <c r="AJP21" s="158"/>
      <c r="AJQ21" s="158"/>
      <c r="AJR21" s="158"/>
      <c r="AJS21" s="158"/>
      <c r="AJT21" s="158"/>
      <c r="AJU21" s="158"/>
      <c r="AJV21" s="158"/>
      <c r="AJW21" s="158"/>
      <c r="AJX21" s="158"/>
      <c r="AJY21" s="158"/>
      <c r="AJZ21" s="158"/>
      <c r="AKA21" s="158"/>
      <c r="AKB21" s="158"/>
      <c r="AKC21" s="158"/>
      <c r="AKD21" s="158"/>
      <c r="AKE21" s="158"/>
      <c r="AKF21" s="158"/>
      <c r="AKG21" s="158"/>
      <c r="AKH21" s="158"/>
      <c r="AKI21" s="158"/>
      <c r="AKJ21" s="158"/>
      <c r="AKK21" s="158"/>
      <c r="AKL21" s="158"/>
      <c r="AKM21" s="158"/>
      <c r="AKN21" s="158"/>
      <c r="AKO21" s="158"/>
      <c r="AKP21" s="158"/>
      <c r="AKQ21" s="158"/>
      <c r="AKR21" s="158"/>
      <c r="AKS21" s="158"/>
      <c r="AKT21" s="158"/>
      <c r="AKU21" s="158"/>
      <c r="AKV21" s="158"/>
      <c r="AKW21" s="158"/>
      <c r="AKX21" s="158"/>
      <c r="AKY21" s="158"/>
      <c r="AKZ21" s="158"/>
      <c r="ALA21" s="158"/>
      <c r="ALB21" s="158"/>
      <c r="ALC21" s="158"/>
      <c r="ALD21" s="158"/>
      <c r="ALE21" s="158"/>
      <c r="ALF21" s="158"/>
      <c r="ALG21" s="158"/>
      <c r="ALH21" s="158"/>
      <c r="ALI21" s="158"/>
      <c r="ALJ21" s="158"/>
      <c r="ALK21" s="158"/>
      <c r="ALL21" s="158"/>
      <c r="ALM21" s="158"/>
      <c r="ALN21" s="158"/>
      <c r="ALO21" s="158"/>
      <c r="ALP21" s="158"/>
      <c r="ALQ21" s="158"/>
      <c r="ALR21" s="158"/>
      <c r="ALS21" s="158"/>
      <c r="ALT21" s="158"/>
      <c r="ALU21" s="158"/>
      <c r="ALV21" s="158"/>
      <c r="ALW21" s="158"/>
      <c r="ALX21" s="158"/>
      <c r="ALY21" s="158"/>
      <c r="ALZ21" s="158"/>
      <c r="AMA21" s="158"/>
      <c r="AMB21" s="158"/>
      <c r="AMC21" s="158"/>
      <c r="AMD21" s="158"/>
      <c r="AME21" s="158"/>
      <c r="AMF21" s="158"/>
      <c r="AMG21" s="158"/>
      <c r="AMH21" s="158"/>
      <c r="AMI21" s="158"/>
      <c r="AMJ21" s="158"/>
    </row>
    <row r="22" spans="2:1024" ht="39.75" customHeight="1">
      <c r="B22" s="73"/>
      <c r="C22" s="478"/>
      <c r="D22" s="478"/>
      <c r="E22" s="478"/>
      <c r="F22" s="478"/>
      <c r="G22" s="478"/>
      <c r="H22" s="73"/>
      <c r="I22" s="73"/>
      <c r="J22" s="73"/>
      <c r="K22" s="73"/>
      <c r="L22" s="73"/>
      <c r="M22" s="73"/>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158"/>
      <c r="DW22" s="158"/>
      <c r="DX22" s="158"/>
      <c r="DY22" s="158"/>
      <c r="DZ22" s="158"/>
      <c r="EA22" s="158"/>
      <c r="EB22" s="158"/>
      <c r="EC22" s="158"/>
      <c r="ED22" s="158"/>
      <c r="EE22" s="158"/>
      <c r="EF22" s="158"/>
      <c r="EG22" s="158"/>
      <c r="EH22" s="158"/>
      <c r="EI22" s="158"/>
      <c r="EJ22" s="158"/>
      <c r="EK22" s="158"/>
      <c r="EL22" s="158"/>
      <c r="EM22" s="158"/>
      <c r="EN22" s="158"/>
      <c r="EO22" s="158"/>
      <c r="EP22" s="158"/>
      <c r="EQ22" s="158"/>
      <c r="ER22" s="158"/>
      <c r="ES22" s="158"/>
      <c r="ET22" s="158"/>
      <c r="EU22" s="158"/>
      <c r="EV22" s="158"/>
      <c r="EW22" s="158"/>
      <c r="EX22" s="158"/>
      <c r="EY22" s="158"/>
      <c r="EZ22" s="158"/>
      <c r="FA22" s="158"/>
      <c r="FB22" s="158"/>
      <c r="FC22" s="158"/>
      <c r="FD22" s="158"/>
      <c r="FE22" s="158"/>
      <c r="FF22" s="158"/>
      <c r="FG22" s="158"/>
      <c r="FH22" s="158"/>
      <c r="FI22" s="158"/>
      <c r="FJ22" s="158"/>
      <c r="FK22" s="158"/>
      <c r="FL22" s="158"/>
      <c r="FM22" s="158"/>
      <c r="FN22" s="158"/>
      <c r="FO22" s="158"/>
      <c r="FP22" s="158"/>
      <c r="FQ22" s="158"/>
      <c r="FR22" s="158"/>
      <c r="FS22" s="158"/>
      <c r="FT22" s="158"/>
      <c r="FU22" s="158"/>
      <c r="FV22" s="158"/>
      <c r="FW22" s="158"/>
      <c r="FX22" s="158"/>
      <c r="FY22" s="158"/>
      <c r="FZ22" s="158"/>
      <c r="GA22" s="158"/>
      <c r="GB22" s="158"/>
      <c r="GC22" s="158"/>
      <c r="GD22" s="158"/>
      <c r="GE22" s="158"/>
      <c r="GF22" s="158"/>
      <c r="GG22" s="158"/>
      <c r="GH22" s="158"/>
      <c r="GI22" s="158"/>
      <c r="GJ22" s="158"/>
      <c r="GK22" s="158"/>
      <c r="GL22" s="158"/>
      <c r="GM22" s="158"/>
      <c r="GN22" s="158"/>
      <c r="GO22" s="158"/>
      <c r="GP22" s="158"/>
      <c r="GQ22" s="158"/>
      <c r="GR22" s="158"/>
      <c r="GS22" s="158"/>
      <c r="GT22" s="158"/>
      <c r="GU22" s="158"/>
      <c r="GV22" s="158"/>
      <c r="GW22" s="158"/>
      <c r="GX22" s="158"/>
      <c r="GY22" s="158"/>
      <c r="GZ22" s="158"/>
      <c r="HA22" s="158"/>
      <c r="HB22" s="158"/>
      <c r="HC22" s="158"/>
      <c r="HD22" s="158"/>
      <c r="HE22" s="158"/>
      <c r="HF22" s="158"/>
      <c r="HG22" s="158"/>
      <c r="HH22" s="158"/>
      <c r="HI22" s="158"/>
      <c r="HJ22" s="158"/>
      <c r="HK22" s="158"/>
      <c r="HL22" s="158"/>
      <c r="HM22" s="158"/>
      <c r="HN22" s="158"/>
      <c r="HO22" s="158"/>
      <c r="HP22" s="158"/>
      <c r="HQ22" s="158"/>
      <c r="HR22" s="158"/>
      <c r="HS22" s="158"/>
      <c r="HT22" s="158"/>
      <c r="HU22" s="158"/>
      <c r="HV22" s="158"/>
      <c r="HW22" s="158"/>
      <c r="HX22" s="158"/>
      <c r="HY22" s="158"/>
      <c r="HZ22" s="158"/>
      <c r="IA22" s="158"/>
      <c r="IB22" s="158"/>
      <c r="IC22" s="158"/>
      <c r="ID22" s="158"/>
      <c r="IE22" s="158"/>
      <c r="IF22" s="158"/>
      <c r="IG22" s="158"/>
      <c r="IH22" s="158"/>
      <c r="II22" s="158"/>
      <c r="IJ22" s="158"/>
      <c r="IK22" s="158"/>
      <c r="IL22" s="158"/>
      <c r="IM22" s="158"/>
      <c r="IN22" s="158"/>
      <c r="IO22" s="158"/>
      <c r="IP22" s="158"/>
      <c r="IQ22" s="158"/>
      <c r="IR22" s="158"/>
      <c r="IS22" s="158"/>
      <c r="IT22" s="158"/>
      <c r="IU22" s="158"/>
      <c r="IV22" s="158"/>
      <c r="IW22" s="158"/>
      <c r="IX22" s="158"/>
      <c r="IY22" s="158"/>
      <c r="IZ22" s="158"/>
      <c r="JA22" s="158"/>
      <c r="JB22" s="158"/>
      <c r="JC22" s="158"/>
      <c r="JD22" s="158"/>
      <c r="JE22" s="158"/>
      <c r="JF22" s="158"/>
      <c r="JG22" s="158"/>
      <c r="JH22" s="158"/>
      <c r="JI22" s="158"/>
      <c r="JJ22" s="158"/>
      <c r="JK22" s="158"/>
      <c r="JL22" s="158"/>
      <c r="JM22" s="158"/>
      <c r="JN22" s="158"/>
      <c r="JO22" s="158"/>
      <c r="JP22" s="158"/>
      <c r="JQ22" s="158"/>
      <c r="JR22" s="158"/>
      <c r="JS22" s="158"/>
      <c r="JT22" s="158"/>
      <c r="JU22" s="158"/>
      <c r="JV22" s="158"/>
      <c r="JW22" s="158"/>
      <c r="JX22" s="158"/>
      <c r="JY22" s="158"/>
      <c r="JZ22" s="158"/>
      <c r="KA22" s="158"/>
      <c r="KB22" s="158"/>
      <c r="KC22" s="158"/>
      <c r="KD22" s="158"/>
      <c r="KE22" s="158"/>
      <c r="KF22" s="158"/>
      <c r="KG22" s="158"/>
      <c r="KH22" s="158"/>
      <c r="KI22" s="158"/>
      <c r="KJ22" s="158"/>
      <c r="KK22" s="158"/>
      <c r="KL22" s="158"/>
      <c r="KM22" s="158"/>
      <c r="KN22" s="158"/>
      <c r="KO22" s="158"/>
      <c r="KP22" s="158"/>
      <c r="KQ22" s="158"/>
      <c r="KR22" s="158"/>
      <c r="KS22" s="158"/>
      <c r="KT22" s="158"/>
      <c r="KU22" s="158"/>
      <c r="KV22" s="158"/>
      <c r="KW22" s="158"/>
      <c r="KX22" s="158"/>
      <c r="KY22" s="158"/>
      <c r="KZ22" s="158"/>
      <c r="LA22" s="158"/>
      <c r="LB22" s="158"/>
      <c r="LC22" s="158"/>
      <c r="LD22" s="158"/>
      <c r="LE22" s="158"/>
      <c r="LF22" s="158"/>
      <c r="LG22" s="158"/>
      <c r="LH22" s="158"/>
      <c r="LI22" s="158"/>
      <c r="LJ22" s="158"/>
      <c r="LK22" s="158"/>
      <c r="LL22" s="158"/>
      <c r="LM22" s="158"/>
      <c r="LN22" s="158"/>
      <c r="LO22" s="158"/>
      <c r="LP22" s="158"/>
      <c r="LQ22" s="158"/>
      <c r="LR22" s="158"/>
      <c r="LS22" s="158"/>
      <c r="LT22" s="158"/>
      <c r="LU22" s="158"/>
      <c r="LV22" s="158"/>
      <c r="LW22" s="158"/>
      <c r="LX22" s="158"/>
      <c r="LY22" s="158"/>
      <c r="LZ22" s="158"/>
      <c r="MA22" s="158"/>
      <c r="MB22" s="158"/>
      <c r="MC22" s="158"/>
      <c r="MD22" s="158"/>
      <c r="ME22" s="158"/>
      <c r="MF22" s="158"/>
      <c r="MG22" s="158"/>
      <c r="MH22" s="158"/>
      <c r="MI22" s="158"/>
      <c r="MJ22" s="158"/>
      <c r="MK22" s="158"/>
      <c r="ML22" s="158"/>
      <c r="MM22" s="158"/>
      <c r="MN22" s="158"/>
      <c r="MO22" s="158"/>
      <c r="MP22" s="158"/>
      <c r="MQ22" s="158"/>
      <c r="MR22" s="158"/>
      <c r="MS22" s="158"/>
      <c r="MT22" s="158"/>
      <c r="MU22" s="158"/>
      <c r="MV22" s="158"/>
      <c r="MW22" s="158"/>
      <c r="MX22" s="158"/>
      <c r="MY22" s="158"/>
      <c r="MZ22" s="158"/>
      <c r="NA22" s="158"/>
      <c r="NB22" s="158"/>
      <c r="NC22" s="158"/>
      <c r="ND22" s="158"/>
      <c r="NE22" s="158"/>
      <c r="NF22" s="158"/>
      <c r="NG22" s="158"/>
      <c r="NH22" s="158"/>
      <c r="NI22" s="158"/>
      <c r="NJ22" s="158"/>
      <c r="NK22" s="158"/>
      <c r="NL22" s="158"/>
      <c r="NM22" s="158"/>
      <c r="NN22" s="158"/>
      <c r="NO22" s="158"/>
      <c r="NP22" s="158"/>
      <c r="NQ22" s="158"/>
      <c r="NR22" s="158"/>
      <c r="NS22" s="158"/>
      <c r="NT22" s="158"/>
      <c r="NU22" s="158"/>
      <c r="NV22" s="158"/>
      <c r="NW22" s="158"/>
      <c r="NX22" s="158"/>
      <c r="NY22" s="158"/>
      <c r="NZ22" s="158"/>
      <c r="OA22" s="158"/>
      <c r="OB22" s="158"/>
      <c r="OC22" s="158"/>
      <c r="OD22" s="158"/>
      <c r="OE22" s="158"/>
      <c r="OF22" s="158"/>
      <c r="OG22" s="158"/>
      <c r="OH22" s="158"/>
      <c r="OI22" s="158"/>
      <c r="OJ22" s="158"/>
      <c r="OK22" s="158"/>
      <c r="OL22" s="158"/>
      <c r="OM22" s="158"/>
      <c r="ON22" s="158"/>
      <c r="OO22" s="158"/>
      <c r="OP22" s="158"/>
      <c r="OQ22" s="158"/>
      <c r="OR22" s="158"/>
      <c r="OS22" s="158"/>
      <c r="OT22" s="158"/>
      <c r="OU22" s="158"/>
      <c r="OV22" s="158"/>
      <c r="OW22" s="158"/>
      <c r="OX22" s="158"/>
      <c r="OY22" s="158"/>
      <c r="OZ22" s="158"/>
      <c r="PA22" s="158"/>
      <c r="PB22" s="158"/>
      <c r="PC22" s="158"/>
      <c r="PD22" s="158"/>
      <c r="PE22" s="158"/>
      <c r="PF22" s="158"/>
      <c r="PG22" s="158"/>
      <c r="PH22" s="158"/>
      <c r="PI22" s="158"/>
      <c r="PJ22" s="158"/>
      <c r="PK22" s="158"/>
      <c r="PL22" s="158"/>
      <c r="PM22" s="158"/>
      <c r="PN22" s="158"/>
      <c r="PO22" s="158"/>
      <c r="PP22" s="158"/>
      <c r="PQ22" s="158"/>
      <c r="PR22" s="158"/>
      <c r="PS22" s="158"/>
      <c r="PT22" s="158"/>
      <c r="PU22" s="158"/>
      <c r="PV22" s="158"/>
      <c r="PW22" s="158"/>
      <c r="PX22" s="158"/>
      <c r="PY22" s="158"/>
      <c r="PZ22" s="158"/>
      <c r="QA22" s="158"/>
      <c r="QB22" s="158"/>
      <c r="QC22" s="158"/>
      <c r="QD22" s="158"/>
      <c r="QE22" s="158"/>
      <c r="QF22" s="158"/>
      <c r="QG22" s="158"/>
      <c r="QH22" s="158"/>
      <c r="QI22" s="158"/>
      <c r="QJ22" s="158"/>
      <c r="QK22" s="158"/>
      <c r="QL22" s="158"/>
      <c r="QM22" s="158"/>
      <c r="QN22" s="158"/>
      <c r="QO22" s="158"/>
      <c r="QP22" s="158"/>
      <c r="QQ22" s="158"/>
      <c r="QR22" s="158"/>
      <c r="QS22" s="158"/>
      <c r="QT22" s="158"/>
      <c r="QU22" s="158"/>
      <c r="QV22" s="158"/>
      <c r="QW22" s="158"/>
      <c r="QX22" s="158"/>
      <c r="QY22" s="158"/>
      <c r="QZ22" s="158"/>
      <c r="RA22" s="158"/>
      <c r="RB22" s="158"/>
      <c r="RC22" s="158"/>
      <c r="RD22" s="158"/>
      <c r="RE22" s="158"/>
      <c r="RF22" s="158"/>
      <c r="RG22" s="158"/>
      <c r="RH22" s="158"/>
      <c r="RI22" s="158"/>
      <c r="RJ22" s="158"/>
      <c r="RK22" s="158"/>
      <c r="RL22" s="158"/>
      <c r="RM22" s="158"/>
      <c r="RN22" s="158"/>
      <c r="RO22" s="158"/>
      <c r="RP22" s="158"/>
      <c r="RQ22" s="158"/>
      <c r="RR22" s="158"/>
      <c r="RS22" s="158"/>
      <c r="RT22" s="158"/>
      <c r="RU22" s="158"/>
      <c r="RV22" s="158"/>
      <c r="RW22" s="158"/>
      <c r="RX22" s="158"/>
      <c r="RY22" s="158"/>
      <c r="RZ22" s="158"/>
      <c r="SA22" s="158"/>
      <c r="SB22" s="158"/>
      <c r="SC22" s="158"/>
      <c r="SD22" s="158"/>
      <c r="SE22" s="158"/>
      <c r="SF22" s="158"/>
      <c r="SG22" s="158"/>
      <c r="SH22" s="158"/>
      <c r="SI22" s="158"/>
      <c r="SJ22" s="158"/>
      <c r="SK22" s="158"/>
      <c r="SL22" s="158"/>
      <c r="SM22" s="158"/>
      <c r="SN22" s="158"/>
      <c r="SO22" s="158"/>
      <c r="SP22" s="158"/>
      <c r="SQ22" s="158"/>
      <c r="SR22" s="158"/>
      <c r="SS22" s="158"/>
      <c r="ST22" s="158"/>
      <c r="SU22" s="158"/>
      <c r="SV22" s="158"/>
      <c r="SW22" s="158"/>
      <c r="SX22" s="158"/>
      <c r="SY22" s="158"/>
      <c r="SZ22" s="158"/>
      <c r="TA22" s="158"/>
      <c r="TB22" s="158"/>
      <c r="TC22" s="158"/>
      <c r="TD22" s="158"/>
      <c r="TE22" s="158"/>
      <c r="TF22" s="158"/>
      <c r="TG22" s="158"/>
      <c r="TH22" s="158"/>
      <c r="TI22" s="158"/>
      <c r="TJ22" s="158"/>
      <c r="TK22" s="158"/>
      <c r="TL22" s="158"/>
      <c r="TM22" s="158"/>
      <c r="TN22" s="158"/>
      <c r="TO22" s="158"/>
      <c r="TP22" s="158"/>
      <c r="TQ22" s="158"/>
      <c r="TR22" s="158"/>
      <c r="TS22" s="158"/>
      <c r="TT22" s="158"/>
      <c r="TU22" s="158"/>
      <c r="TV22" s="158"/>
      <c r="TW22" s="158"/>
      <c r="TX22" s="158"/>
      <c r="TY22" s="158"/>
      <c r="TZ22" s="158"/>
      <c r="UA22" s="158"/>
      <c r="UB22" s="158"/>
      <c r="UC22" s="158"/>
      <c r="UD22" s="158"/>
      <c r="UE22" s="158"/>
      <c r="UF22" s="158"/>
      <c r="UG22" s="158"/>
      <c r="UH22" s="158"/>
      <c r="UI22" s="158"/>
      <c r="UJ22" s="158"/>
      <c r="UK22" s="158"/>
      <c r="UL22" s="158"/>
      <c r="UM22" s="158"/>
      <c r="UN22" s="158"/>
      <c r="UO22" s="158"/>
      <c r="UP22" s="158"/>
      <c r="UQ22" s="158"/>
      <c r="UR22" s="158"/>
      <c r="US22" s="158"/>
      <c r="UT22" s="158"/>
      <c r="UU22" s="158"/>
      <c r="UV22" s="158"/>
      <c r="UW22" s="158"/>
      <c r="UX22" s="158"/>
      <c r="UY22" s="158"/>
      <c r="UZ22" s="158"/>
      <c r="VA22" s="158"/>
      <c r="VB22" s="158"/>
      <c r="VC22" s="158"/>
      <c r="VD22" s="158"/>
      <c r="VE22" s="158"/>
      <c r="VF22" s="158"/>
      <c r="VG22" s="158"/>
      <c r="VH22" s="158"/>
      <c r="VI22" s="158"/>
      <c r="VJ22" s="158"/>
      <c r="VK22" s="158"/>
      <c r="VL22" s="158"/>
      <c r="VM22" s="158"/>
      <c r="VN22" s="158"/>
      <c r="VO22" s="158"/>
      <c r="VP22" s="158"/>
      <c r="VQ22" s="158"/>
      <c r="VR22" s="158"/>
      <c r="VS22" s="158"/>
      <c r="VT22" s="158"/>
      <c r="VU22" s="158"/>
      <c r="VV22" s="158"/>
      <c r="VW22" s="158"/>
      <c r="VX22" s="158"/>
      <c r="VY22" s="158"/>
      <c r="VZ22" s="158"/>
      <c r="WA22" s="158"/>
      <c r="WB22" s="158"/>
      <c r="WC22" s="158"/>
      <c r="WD22" s="158"/>
      <c r="WE22" s="158"/>
      <c r="WF22" s="158"/>
      <c r="WG22" s="158"/>
      <c r="WH22" s="158"/>
      <c r="WI22" s="158"/>
      <c r="WJ22" s="158"/>
      <c r="WK22" s="158"/>
      <c r="WL22" s="158"/>
      <c r="WM22" s="158"/>
      <c r="WN22" s="158"/>
      <c r="WO22" s="158"/>
      <c r="WP22" s="158"/>
      <c r="WQ22" s="158"/>
      <c r="WR22" s="158"/>
      <c r="WS22" s="158"/>
      <c r="WT22" s="158"/>
      <c r="WU22" s="158"/>
      <c r="WV22" s="158"/>
      <c r="WW22" s="158"/>
      <c r="WX22" s="158"/>
      <c r="WY22" s="158"/>
      <c r="WZ22" s="158"/>
      <c r="XA22" s="158"/>
      <c r="XB22" s="158"/>
      <c r="XC22" s="158"/>
      <c r="XD22" s="158"/>
      <c r="XE22" s="158"/>
      <c r="XF22" s="158"/>
      <c r="XG22" s="158"/>
      <c r="XH22" s="158"/>
      <c r="XI22" s="158"/>
      <c r="XJ22" s="158"/>
      <c r="XK22" s="158"/>
      <c r="XL22" s="158"/>
      <c r="XM22" s="158"/>
      <c r="XN22" s="158"/>
      <c r="XO22" s="158"/>
      <c r="XP22" s="158"/>
      <c r="XQ22" s="158"/>
      <c r="XR22" s="158"/>
      <c r="XS22" s="158"/>
      <c r="XT22" s="158"/>
      <c r="XU22" s="158"/>
      <c r="XV22" s="158"/>
      <c r="XW22" s="158"/>
      <c r="XX22" s="158"/>
      <c r="XY22" s="158"/>
      <c r="XZ22" s="158"/>
      <c r="YA22" s="158"/>
      <c r="YB22" s="158"/>
      <c r="YC22" s="158"/>
      <c r="YD22" s="158"/>
      <c r="YE22" s="158"/>
      <c r="YF22" s="158"/>
      <c r="YG22" s="158"/>
      <c r="YH22" s="158"/>
      <c r="YI22" s="158"/>
      <c r="YJ22" s="158"/>
      <c r="YK22" s="158"/>
      <c r="YL22" s="158"/>
      <c r="YM22" s="158"/>
      <c r="YN22" s="158"/>
      <c r="YO22" s="158"/>
      <c r="YP22" s="158"/>
      <c r="YQ22" s="158"/>
      <c r="YR22" s="158"/>
      <c r="YS22" s="158"/>
      <c r="YT22" s="158"/>
      <c r="YU22" s="158"/>
      <c r="YV22" s="158"/>
      <c r="YW22" s="158"/>
      <c r="YX22" s="158"/>
      <c r="YY22" s="158"/>
      <c r="YZ22" s="158"/>
      <c r="ZA22" s="158"/>
      <c r="ZB22" s="158"/>
      <c r="ZC22" s="158"/>
      <c r="ZD22" s="158"/>
      <c r="ZE22" s="158"/>
      <c r="ZF22" s="158"/>
      <c r="ZG22" s="158"/>
      <c r="ZH22" s="158"/>
      <c r="ZI22" s="158"/>
      <c r="ZJ22" s="158"/>
      <c r="ZK22" s="158"/>
      <c r="ZL22" s="158"/>
      <c r="ZM22" s="158"/>
      <c r="ZN22" s="158"/>
      <c r="ZO22" s="158"/>
      <c r="ZP22" s="158"/>
      <c r="ZQ22" s="158"/>
      <c r="ZR22" s="158"/>
      <c r="ZS22" s="158"/>
      <c r="ZT22" s="158"/>
      <c r="ZU22" s="158"/>
      <c r="ZV22" s="158"/>
      <c r="ZW22" s="158"/>
      <c r="ZX22" s="158"/>
      <c r="ZY22" s="158"/>
      <c r="ZZ22" s="158"/>
      <c r="AAA22" s="158"/>
      <c r="AAB22" s="158"/>
      <c r="AAC22" s="158"/>
      <c r="AAD22" s="158"/>
      <c r="AAE22" s="158"/>
      <c r="AAF22" s="158"/>
      <c r="AAG22" s="158"/>
      <c r="AAH22" s="158"/>
      <c r="AAI22" s="158"/>
      <c r="AAJ22" s="158"/>
      <c r="AAK22" s="158"/>
      <c r="AAL22" s="158"/>
      <c r="AAM22" s="158"/>
      <c r="AAN22" s="158"/>
      <c r="AAO22" s="158"/>
      <c r="AAP22" s="158"/>
      <c r="AAQ22" s="158"/>
      <c r="AAR22" s="158"/>
      <c r="AAS22" s="158"/>
      <c r="AAT22" s="158"/>
      <c r="AAU22" s="158"/>
      <c r="AAV22" s="158"/>
      <c r="AAW22" s="158"/>
      <c r="AAX22" s="158"/>
      <c r="AAY22" s="158"/>
      <c r="AAZ22" s="158"/>
      <c r="ABA22" s="158"/>
      <c r="ABB22" s="158"/>
      <c r="ABC22" s="158"/>
      <c r="ABD22" s="158"/>
      <c r="ABE22" s="158"/>
      <c r="ABF22" s="158"/>
      <c r="ABG22" s="158"/>
      <c r="ABH22" s="158"/>
      <c r="ABI22" s="158"/>
      <c r="ABJ22" s="158"/>
      <c r="ABK22" s="158"/>
      <c r="ABL22" s="158"/>
      <c r="ABM22" s="158"/>
      <c r="ABN22" s="158"/>
      <c r="ABO22" s="158"/>
      <c r="ABP22" s="158"/>
      <c r="ABQ22" s="158"/>
      <c r="ABR22" s="158"/>
      <c r="ABS22" s="158"/>
      <c r="ABT22" s="158"/>
      <c r="ABU22" s="158"/>
      <c r="ABV22" s="158"/>
      <c r="ABW22" s="158"/>
      <c r="ABX22" s="158"/>
      <c r="ABY22" s="158"/>
      <c r="ABZ22" s="158"/>
      <c r="ACA22" s="158"/>
      <c r="ACB22" s="158"/>
      <c r="ACC22" s="158"/>
      <c r="ACD22" s="158"/>
      <c r="ACE22" s="158"/>
      <c r="ACF22" s="158"/>
      <c r="ACG22" s="158"/>
      <c r="ACH22" s="158"/>
      <c r="ACI22" s="158"/>
      <c r="ACJ22" s="158"/>
      <c r="ACK22" s="158"/>
      <c r="ACL22" s="158"/>
      <c r="ACM22" s="158"/>
      <c r="ACN22" s="158"/>
      <c r="ACO22" s="158"/>
      <c r="ACP22" s="158"/>
      <c r="ACQ22" s="158"/>
      <c r="ACR22" s="158"/>
      <c r="ACS22" s="158"/>
      <c r="ACT22" s="158"/>
      <c r="ACU22" s="158"/>
      <c r="ACV22" s="158"/>
      <c r="ACW22" s="158"/>
      <c r="ACX22" s="158"/>
      <c r="ACY22" s="158"/>
      <c r="ACZ22" s="158"/>
      <c r="ADA22" s="158"/>
      <c r="ADB22" s="158"/>
      <c r="ADC22" s="158"/>
      <c r="ADD22" s="158"/>
      <c r="ADE22" s="158"/>
      <c r="ADF22" s="158"/>
      <c r="ADG22" s="158"/>
      <c r="ADH22" s="158"/>
      <c r="ADI22" s="158"/>
      <c r="ADJ22" s="158"/>
      <c r="ADK22" s="158"/>
      <c r="ADL22" s="158"/>
      <c r="ADM22" s="158"/>
      <c r="ADN22" s="158"/>
      <c r="ADO22" s="158"/>
      <c r="ADP22" s="158"/>
      <c r="ADQ22" s="158"/>
      <c r="ADR22" s="158"/>
      <c r="ADS22" s="158"/>
      <c r="ADT22" s="158"/>
      <c r="ADU22" s="158"/>
      <c r="ADV22" s="158"/>
      <c r="ADW22" s="158"/>
      <c r="ADX22" s="158"/>
      <c r="ADY22" s="158"/>
      <c r="ADZ22" s="158"/>
      <c r="AEA22" s="158"/>
      <c r="AEB22" s="158"/>
      <c r="AEC22" s="158"/>
      <c r="AED22" s="158"/>
      <c r="AEE22" s="158"/>
      <c r="AEF22" s="158"/>
      <c r="AEG22" s="158"/>
      <c r="AEH22" s="158"/>
      <c r="AEI22" s="158"/>
      <c r="AEJ22" s="158"/>
      <c r="AEK22" s="158"/>
      <c r="AEL22" s="158"/>
      <c r="AEM22" s="158"/>
      <c r="AEN22" s="158"/>
      <c r="AEO22" s="158"/>
      <c r="AEP22" s="158"/>
      <c r="AEQ22" s="158"/>
      <c r="AER22" s="158"/>
      <c r="AES22" s="158"/>
      <c r="AET22" s="158"/>
      <c r="AEU22" s="158"/>
      <c r="AEV22" s="158"/>
      <c r="AEW22" s="158"/>
      <c r="AEX22" s="158"/>
      <c r="AEY22" s="158"/>
      <c r="AEZ22" s="158"/>
      <c r="AFA22" s="158"/>
      <c r="AFB22" s="158"/>
      <c r="AFC22" s="158"/>
      <c r="AFD22" s="158"/>
      <c r="AFE22" s="158"/>
      <c r="AFF22" s="158"/>
      <c r="AFG22" s="158"/>
      <c r="AFH22" s="158"/>
      <c r="AFI22" s="158"/>
      <c r="AFJ22" s="158"/>
      <c r="AFK22" s="158"/>
      <c r="AFL22" s="158"/>
      <c r="AFM22" s="158"/>
      <c r="AFN22" s="158"/>
      <c r="AFO22" s="158"/>
      <c r="AFP22" s="158"/>
      <c r="AFQ22" s="158"/>
      <c r="AFR22" s="158"/>
      <c r="AFS22" s="158"/>
      <c r="AFT22" s="158"/>
      <c r="AFU22" s="158"/>
      <c r="AFV22" s="158"/>
      <c r="AFW22" s="158"/>
      <c r="AFX22" s="158"/>
      <c r="AFY22" s="158"/>
      <c r="AFZ22" s="158"/>
      <c r="AGA22" s="158"/>
      <c r="AGB22" s="158"/>
      <c r="AGC22" s="158"/>
      <c r="AGD22" s="158"/>
      <c r="AGE22" s="158"/>
      <c r="AGF22" s="158"/>
      <c r="AGG22" s="158"/>
      <c r="AGH22" s="158"/>
      <c r="AGI22" s="158"/>
      <c r="AGJ22" s="158"/>
      <c r="AGK22" s="158"/>
      <c r="AGL22" s="158"/>
      <c r="AGM22" s="158"/>
      <c r="AGN22" s="158"/>
      <c r="AGO22" s="158"/>
      <c r="AGP22" s="158"/>
      <c r="AGQ22" s="158"/>
      <c r="AGR22" s="158"/>
      <c r="AGS22" s="158"/>
      <c r="AGT22" s="158"/>
      <c r="AGU22" s="158"/>
      <c r="AGV22" s="158"/>
      <c r="AGW22" s="158"/>
      <c r="AGX22" s="158"/>
      <c r="AGY22" s="158"/>
      <c r="AGZ22" s="158"/>
      <c r="AHA22" s="158"/>
      <c r="AHB22" s="158"/>
      <c r="AHC22" s="158"/>
      <c r="AHD22" s="158"/>
      <c r="AHE22" s="158"/>
      <c r="AHF22" s="158"/>
      <c r="AHG22" s="158"/>
      <c r="AHH22" s="158"/>
      <c r="AHI22" s="158"/>
      <c r="AHJ22" s="158"/>
      <c r="AHK22" s="158"/>
      <c r="AHL22" s="158"/>
      <c r="AHM22" s="158"/>
      <c r="AHN22" s="158"/>
      <c r="AHO22" s="158"/>
      <c r="AHP22" s="158"/>
      <c r="AHQ22" s="158"/>
      <c r="AHR22" s="158"/>
      <c r="AHS22" s="158"/>
      <c r="AHT22" s="158"/>
      <c r="AHU22" s="158"/>
      <c r="AHV22" s="158"/>
      <c r="AHW22" s="158"/>
      <c r="AHX22" s="158"/>
      <c r="AHY22" s="158"/>
      <c r="AHZ22" s="158"/>
      <c r="AIA22" s="158"/>
      <c r="AIB22" s="158"/>
      <c r="AIC22" s="158"/>
      <c r="AID22" s="158"/>
      <c r="AIE22" s="158"/>
      <c r="AIF22" s="158"/>
      <c r="AIG22" s="158"/>
      <c r="AIH22" s="158"/>
      <c r="AII22" s="158"/>
      <c r="AIJ22" s="158"/>
      <c r="AIK22" s="158"/>
      <c r="AIL22" s="158"/>
      <c r="AIM22" s="158"/>
      <c r="AIN22" s="158"/>
      <c r="AIO22" s="158"/>
      <c r="AIP22" s="158"/>
      <c r="AIQ22" s="158"/>
      <c r="AIR22" s="158"/>
      <c r="AIS22" s="158"/>
      <c r="AIT22" s="158"/>
      <c r="AIU22" s="158"/>
      <c r="AIV22" s="158"/>
      <c r="AIW22" s="158"/>
      <c r="AIX22" s="158"/>
      <c r="AIY22" s="158"/>
      <c r="AIZ22" s="158"/>
      <c r="AJA22" s="158"/>
      <c r="AJB22" s="158"/>
      <c r="AJC22" s="158"/>
      <c r="AJD22" s="158"/>
      <c r="AJE22" s="158"/>
      <c r="AJF22" s="158"/>
      <c r="AJG22" s="158"/>
      <c r="AJH22" s="158"/>
      <c r="AJI22" s="158"/>
      <c r="AJJ22" s="158"/>
      <c r="AJK22" s="158"/>
      <c r="AJL22" s="158"/>
      <c r="AJM22" s="158"/>
      <c r="AJN22" s="158"/>
      <c r="AJO22" s="158"/>
      <c r="AJP22" s="158"/>
      <c r="AJQ22" s="158"/>
      <c r="AJR22" s="158"/>
      <c r="AJS22" s="158"/>
      <c r="AJT22" s="158"/>
      <c r="AJU22" s="158"/>
      <c r="AJV22" s="158"/>
      <c r="AJW22" s="158"/>
      <c r="AJX22" s="158"/>
      <c r="AJY22" s="158"/>
      <c r="AJZ22" s="158"/>
      <c r="AKA22" s="158"/>
      <c r="AKB22" s="158"/>
      <c r="AKC22" s="158"/>
      <c r="AKD22" s="158"/>
      <c r="AKE22" s="158"/>
      <c r="AKF22" s="158"/>
      <c r="AKG22" s="158"/>
      <c r="AKH22" s="158"/>
      <c r="AKI22" s="158"/>
      <c r="AKJ22" s="158"/>
      <c r="AKK22" s="158"/>
      <c r="AKL22" s="158"/>
      <c r="AKM22" s="158"/>
      <c r="AKN22" s="158"/>
      <c r="AKO22" s="158"/>
      <c r="AKP22" s="158"/>
      <c r="AKQ22" s="158"/>
      <c r="AKR22" s="158"/>
      <c r="AKS22" s="158"/>
      <c r="AKT22" s="158"/>
      <c r="AKU22" s="158"/>
      <c r="AKV22" s="158"/>
      <c r="AKW22" s="158"/>
      <c r="AKX22" s="158"/>
      <c r="AKY22" s="158"/>
      <c r="AKZ22" s="158"/>
      <c r="ALA22" s="158"/>
      <c r="ALB22" s="158"/>
      <c r="ALC22" s="158"/>
      <c r="ALD22" s="158"/>
      <c r="ALE22" s="158"/>
      <c r="ALF22" s="158"/>
      <c r="ALG22" s="158"/>
      <c r="ALH22" s="158"/>
      <c r="ALI22" s="158"/>
      <c r="ALJ22" s="158"/>
      <c r="ALK22" s="158"/>
      <c r="ALL22" s="158"/>
      <c r="ALM22" s="158"/>
      <c r="ALN22" s="158"/>
      <c r="ALO22" s="158"/>
      <c r="ALP22" s="158"/>
      <c r="ALQ22" s="158"/>
      <c r="ALR22" s="158"/>
      <c r="ALS22" s="158"/>
      <c r="ALT22" s="158"/>
      <c r="ALU22" s="158"/>
      <c r="ALV22" s="158"/>
      <c r="ALW22" s="158"/>
      <c r="ALX22" s="158"/>
      <c r="ALY22" s="158"/>
      <c r="ALZ22" s="158"/>
      <c r="AMA22" s="158"/>
      <c r="AMB22" s="158"/>
      <c r="AMC22" s="158"/>
      <c r="AMD22" s="158"/>
      <c r="AME22" s="158"/>
      <c r="AMF22" s="158"/>
      <c r="AMG22" s="158"/>
      <c r="AMH22" s="158"/>
      <c r="AMI22" s="158"/>
      <c r="AMJ22" s="158"/>
    </row>
    <row r="23" spans="2:1024" ht="39.75" customHeight="1">
      <c r="B23" s="73"/>
      <c r="C23" s="77" t="s">
        <v>362</v>
      </c>
      <c r="D23" s="78"/>
      <c r="E23" s="78"/>
      <c r="F23" s="78"/>
      <c r="G23" s="78"/>
      <c r="H23" s="73"/>
      <c r="I23" s="3"/>
      <c r="J23" s="73"/>
      <c r="K23" s="73"/>
      <c r="L23" s="73"/>
      <c r="M23" s="73"/>
    </row>
    <row r="24" spans="2:1024" ht="39.75" customHeight="1">
      <c r="B24" s="73"/>
      <c r="C24" s="79" t="s">
        <v>426</v>
      </c>
      <c r="D24" s="78"/>
      <c r="E24" s="78"/>
      <c r="F24" s="78"/>
      <c r="G24" s="78"/>
      <c r="H24" s="73"/>
      <c r="I24" s="3"/>
      <c r="J24" s="73"/>
      <c r="K24" s="73"/>
      <c r="L24" s="73"/>
      <c r="M24" s="73"/>
    </row>
    <row r="25" spans="2:1024" ht="39.75" customHeight="1">
      <c r="B25" s="73"/>
      <c r="C25" s="80" t="s">
        <v>427</v>
      </c>
      <c r="D25" s="78"/>
      <c r="E25" s="78"/>
      <c r="F25" s="78"/>
      <c r="G25" s="78"/>
      <c r="H25" s="73"/>
      <c r="I25" s="3"/>
      <c r="J25" s="73"/>
      <c r="K25" s="73"/>
      <c r="L25" s="73"/>
      <c r="M25" s="73"/>
    </row>
    <row r="26" spans="2:1024">
      <c r="B26" s="73"/>
      <c r="C26" s="479"/>
      <c r="D26" s="479"/>
      <c r="E26" s="479"/>
      <c r="F26" s="479"/>
      <c r="G26" s="479"/>
      <c r="H26" s="479"/>
      <c r="I26" s="479"/>
      <c r="J26" s="479"/>
      <c r="K26" s="479"/>
      <c r="L26" s="479"/>
      <c r="M26" s="479"/>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158"/>
      <c r="DJ26" s="158"/>
      <c r="DK26" s="158"/>
      <c r="DL26" s="158"/>
      <c r="DM26" s="158"/>
      <c r="DN26" s="158"/>
      <c r="DO26" s="158"/>
      <c r="DP26" s="158"/>
      <c r="DQ26" s="158"/>
      <c r="DR26" s="158"/>
      <c r="DS26" s="158"/>
      <c r="DT26" s="158"/>
      <c r="DU26" s="158"/>
      <c r="DV26" s="158"/>
      <c r="DW26" s="158"/>
      <c r="DX26" s="158"/>
      <c r="DY26" s="158"/>
      <c r="DZ26" s="158"/>
      <c r="EA26" s="158"/>
      <c r="EB26" s="158"/>
      <c r="EC26" s="158"/>
      <c r="ED26" s="158"/>
      <c r="EE26" s="158"/>
      <c r="EF26" s="158"/>
      <c r="EG26" s="158"/>
      <c r="EH26" s="158"/>
      <c r="EI26" s="158"/>
      <c r="EJ26" s="158"/>
      <c r="EK26" s="158"/>
      <c r="EL26" s="158"/>
      <c r="EM26" s="158"/>
      <c r="EN26" s="158"/>
      <c r="EO26" s="158"/>
      <c r="EP26" s="158"/>
      <c r="EQ26" s="158"/>
      <c r="ER26" s="158"/>
      <c r="ES26" s="158"/>
      <c r="ET26" s="158"/>
      <c r="EU26" s="158"/>
      <c r="EV26" s="158"/>
      <c r="EW26" s="158"/>
      <c r="EX26" s="158"/>
      <c r="EY26" s="158"/>
      <c r="EZ26" s="158"/>
      <c r="FA26" s="158"/>
      <c r="FB26" s="158"/>
      <c r="FC26" s="158"/>
      <c r="FD26" s="158"/>
      <c r="FE26" s="158"/>
      <c r="FF26" s="158"/>
      <c r="FG26" s="158"/>
      <c r="FH26" s="158"/>
      <c r="FI26" s="158"/>
      <c r="FJ26" s="158"/>
      <c r="FK26" s="158"/>
      <c r="FL26" s="158"/>
      <c r="FM26" s="158"/>
      <c r="FN26" s="158"/>
      <c r="FO26" s="158"/>
      <c r="FP26" s="158"/>
      <c r="FQ26" s="158"/>
      <c r="FR26" s="158"/>
      <c r="FS26" s="158"/>
      <c r="FT26" s="158"/>
      <c r="FU26" s="158"/>
      <c r="FV26" s="158"/>
      <c r="FW26" s="158"/>
      <c r="FX26" s="158"/>
      <c r="FY26" s="158"/>
      <c r="FZ26" s="158"/>
      <c r="GA26" s="158"/>
      <c r="GB26" s="158"/>
      <c r="GC26" s="158"/>
      <c r="GD26" s="158"/>
      <c r="GE26" s="158"/>
      <c r="GF26" s="158"/>
      <c r="GG26" s="158"/>
      <c r="GH26" s="158"/>
      <c r="GI26" s="158"/>
      <c r="GJ26" s="158"/>
      <c r="GK26" s="158"/>
      <c r="GL26" s="158"/>
      <c r="GM26" s="158"/>
      <c r="GN26" s="158"/>
      <c r="GO26" s="158"/>
      <c r="GP26" s="158"/>
      <c r="GQ26" s="158"/>
      <c r="GR26" s="158"/>
      <c r="GS26" s="158"/>
      <c r="GT26" s="158"/>
      <c r="GU26" s="158"/>
      <c r="GV26" s="158"/>
      <c r="GW26" s="158"/>
      <c r="GX26" s="158"/>
      <c r="GY26" s="158"/>
      <c r="GZ26" s="158"/>
      <c r="HA26" s="158"/>
      <c r="HB26" s="158"/>
      <c r="HC26" s="158"/>
      <c r="HD26" s="158"/>
      <c r="HE26" s="158"/>
      <c r="HF26" s="158"/>
      <c r="HG26" s="158"/>
      <c r="HH26" s="158"/>
      <c r="HI26" s="158"/>
      <c r="HJ26" s="158"/>
      <c r="HK26" s="158"/>
      <c r="HL26" s="158"/>
      <c r="HM26" s="158"/>
      <c r="HN26" s="158"/>
      <c r="HO26" s="158"/>
      <c r="HP26" s="158"/>
      <c r="HQ26" s="158"/>
      <c r="HR26" s="158"/>
      <c r="HS26" s="158"/>
      <c r="HT26" s="158"/>
      <c r="HU26" s="158"/>
      <c r="HV26" s="158"/>
      <c r="HW26" s="158"/>
      <c r="HX26" s="158"/>
      <c r="HY26" s="158"/>
      <c r="HZ26" s="158"/>
      <c r="IA26" s="158"/>
      <c r="IB26" s="158"/>
      <c r="IC26" s="158"/>
      <c r="ID26" s="158"/>
      <c r="IE26" s="158"/>
      <c r="IF26" s="158"/>
      <c r="IG26" s="158"/>
      <c r="IH26" s="158"/>
      <c r="II26" s="158"/>
      <c r="IJ26" s="158"/>
      <c r="IK26" s="158"/>
      <c r="IL26" s="158"/>
      <c r="IM26" s="158"/>
      <c r="IN26" s="158"/>
      <c r="IO26" s="158"/>
      <c r="IP26" s="158"/>
      <c r="IQ26" s="158"/>
      <c r="IR26" s="158"/>
      <c r="IS26" s="158"/>
      <c r="IT26" s="158"/>
      <c r="IU26" s="158"/>
      <c r="IV26" s="158"/>
      <c r="IW26" s="158"/>
      <c r="IX26" s="158"/>
      <c r="IY26" s="158"/>
      <c r="IZ26" s="158"/>
      <c r="JA26" s="158"/>
      <c r="JB26" s="158"/>
      <c r="JC26" s="158"/>
      <c r="JD26" s="158"/>
      <c r="JE26" s="158"/>
      <c r="JF26" s="158"/>
      <c r="JG26" s="158"/>
      <c r="JH26" s="158"/>
      <c r="JI26" s="158"/>
      <c r="JJ26" s="158"/>
      <c r="JK26" s="158"/>
      <c r="JL26" s="158"/>
      <c r="JM26" s="158"/>
      <c r="JN26" s="158"/>
      <c r="JO26" s="158"/>
      <c r="JP26" s="158"/>
      <c r="JQ26" s="158"/>
      <c r="JR26" s="158"/>
      <c r="JS26" s="158"/>
      <c r="JT26" s="158"/>
      <c r="JU26" s="158"/>
      <c r="JV26" s="158"/>
      <c r="JW26" s="158"/>
      <c r="JX26" s="158"/>
      <c r="JY26" s="158"/>
      <c r="JZ26" s="158"/>
      <c r="KA26" s="158"/>
      <c r="KB26" s="158"/>
      <c r="KC26" s="158"/>
      <c r="KD26" s="158"/>
      <c r="KE26" s="158"/>
      <c r="KF26" s="158"/>
      <c r="KG26" s="158"/>
      <c r="KH26" s="158"/>
      <c r="KI26" s="158"/>
      <c r="KJ26" s="158"/>
      <c r="KK26" s="158"/>
      <c r="KL26" s="158"/>
      <c r="KM26" s="158"/>
      <c r="KN26" s="158"/>
      <c r="KO26" s="158"/>
      <c r="KP26" s="158"/>
      <c r="KQ26" s="158"/>
      <c r="KR26" s="158"/>
      <c r="KS26" s="158"/>
      <c r="KT26" s="158"/>
      <c r="KU26" s="158"/>
      <c r="KV26" s="158"/>
      <c r="KW26" s="158"/>
      <c r="KX26" s="158"/>
      <c r="KY26" s="158"/>
      <c r="KZ26" s="158"/>
      <c r="LA26" s="158"/>
      <c r="LB26" s="158"/>
      <c r="LC26" s="158"/>
      <c r="LD26" s="158"/>
      <c r="LE26" s="158"/>
      <c r="LF26" s="158"/>
      <c r="LG26" s="158"/>
      <c r="LH26" s="158"/>
      <c r="LI26" s="158"/>
      <c r="LJ26" s="158"/>
      <c r="LK26" s="158"/>
      <c r="LL26" s="158"/>
      <c r="LM26" s="158"/>
      <c r="LN26" s="158"/>
      <c r="LO26" s="158"/>
      <c r="LP26" s="158"/>
      <c r="LQ26" s="158"/>
      <c r="LR26" s="158"/>
      <c r="LS26" s="158"/>
      <c r="LT26" s="158"/>
      <c r="LU26" s="158"/>
      <c r="LV26" s="158"/>
      <c r="LW26" s="158"/>
      <c r="LX26" s="158"/>
      <c r="LY26" s="158"/>
      <c r="LZ26" s="158"/>
      <c r="MA26" s="158"/>
      <c r="MB26" s="158"/>
      <c r="MC26" s="158"/>
      <c r="MD26" s="158"/>
      <c r="ME26" s="158"/>
      <c r="MF26" s="158"/>
      <c r="MG26" s="158"/>
      <c r="MH26" s="158"/>
      <c r="MI26" s="158"/>
      <c r="MJ26" s="158"/>
      <c r="MK26" s="158"/>
      <c r="ML26" s="158"/>
      <c r="MM26" s="158"/>
      <c r="MN26" s="158"/>
      <c r="MO26" s="158"/>
      <c r="MP26" s="158"/>
      <c r="MQ26" s="158"/>
      <c r="MR26" s="158"/>
      <c r="MS26" s="158"/>
      <c r="MT26" s="158"/>
      <c r="MU26" s="158"/>
      <c r="MV26" s="158"/>
      <c r="MW26" s="158"/>
      <c r="MX26" s="158"/>
      <c r="MY26" s="158"/>
      <c r="MZ26" s="158"/>
      <c r="NA26" s="158"/>
      <c r="NB26" s="158"/>
      <c r="NC26" s="158"/>
      <c r="ND26" s="158"/>
      <c r="NE26" s="158"/>
      <c r="NF26" s="158"/>
      <c r="NG26" s="158"/>
      <c r="NH26" s="158"/>
      <c r="NI26" s="158"/>
      <c r="NJ26" s="158"/>
      <c r="NK26" s="158"/>
      <c r="NL26" s="158"/>
      <c r="NM26" s="158"/>
      <c r="NN26" s="158"/>
      <c r="NO26" s="158"/>
      <c r="NP26" s="158"/>
      <c r="NQ26" s="158"/>
      <c r="NR26" s="158"/>
      <c r="NS26" s="158"/>
      <c r="NT26" s="158"/>
      <c r="NU26" s="158"/>
      <c r="NV26" s="158"/>
      <c r="NW26" s="158"/>
      <c r="NX26" s="158"/>
      <c r="NY26" s="158"/>
      <c r="NZ26" s="158"/>
      <c r="OA26" s="158"/>
      <c r="OB26" s="158"/>
      <c r="OC26" s="158"/>
      <c r="OD26" s="158"/>
      <c r="OE26" s="158"/>
      <c r="OF26" s="158"/>
      <c r="OG26" s="158"/>
      <c r="OH26" s="158"/>
      <c r="OI26" s="158"/>
      <c r="OJ26" s="158"/>
      <c r="OK26" s="158"/>
      <c r="OL26" s="158"/>
      <c r="OM26" s="158"/>
      <c r="ON26" s="158"/>
      <c r="OO26" s="158"/>
      <c r="OP26" s="158"/>
      <c r="OQ26" s="158"/>
      <c r="OR26" s="158"/>
      <c r="OS26" s="158"/>
      <c r="OT26" s="158"/>
      <c r="OU26" s="158"/>
      <c r="OV26" s="158"/>
      <c r="OW26" s="158"/>
      <c r="OX26" s="158"/>
      <c r="OY26" s="158"/>
      <c r="OZ26" s="158"/>
      <c r="PA26" s="158"/>
      <c r="PB26" s="158"/>
      <c r="PC26" s="158"/>
      <c r="PD26" s="158"/>
      <c r="PE26" s="158"/>
      <c r="PF26" s="158"/>
      <c r="PG26" s="158"/>
      <c r="PH26" s="158"/>
      <c r="PI26" s="158"/>
      <c r="PJ26" s="158"/>
      <c r="PK26" s="158"/>
      <c r="PL26" s="158"/>
      <c r="PM26" s="158"/>
      <c r="PN26" s="158"/>
      <c r="PO26" s="158"/>
      <c r="PP26" s="158"/>
      <c r="PQ26" s="158"/>
      <c r="PR26" s="158"/>
      <c r="PS26" s="158"/>
      <c r="PT26" s="158"/>
      <c r="PU26" s="158"/>
      <c r="PV26" s="158"/>
      <c r="PW26" s="158"/>
      <c r="PX26" s="158"/>
      <c r="PY26" s="158"/>
      <c r="PZ26" s="158"/>
      <c r="QA26" s="158"/>
      <c r="QB26" s="158"/>
      <c r="QC26" s="158"/>
      <c r="QD26" s="158"/>
      <c r="QE26" s="158"/>
      <c r="QF26" s="158"/>
      <c r="QG26" s="158"/>
      <c r="QH26" s="158"/>
      <c r="QI26" s="158"/>
      <c r="QJ26" s="158"/>
      <c r="QK26" s="158"/>
      <c r="QL26" s="158"/>
      <c r="QM26" s="158"/>
      <c r="QN26" s="158"/>
      <c r="QO26" s="158"/>
      <c r="QP26" s="158"/>
      <c r="QQ26" s="158"/>
      <c r="QR26" s="158"/>
      <c r="QS26" s="158"/>
      <c r="QT26" s="158"/>
      <c r="QU26" s="158"/>
      <c r="QV26" s="158"/>
      <c r="QW26" s="158"/>
      <c r="QX26" s="158"/>
      <c r="QY26" s="158"/>
      <c r="QZ26" s="158"/>
      <c r="RA26" s="158"/>
      <c r="RB26" s="158"/>
      <c r="RC26" s="158"/>
      <c r="RD26" s="158"/>
      <c r="RE26" s="158"/>
      <c r="RF26" s="158"/>
      <c r="RG26" s="158"/>
      <c r="RH26" s="158"/>
      <c r="RI26" s="158"/>
      <c r="RJ26" s="158"/>
      <c r="RK26" s="158"/>
      <c r="RL26" s="158"/>
      <c r="RM26" s="158"/>
      <c r="RN26" s="158"/>
      <c r="RO26" s="158"/>
      <c r="RP26" s="158"/>
      <c r="RQ26" s="158"/>
      <c r="RR26" s="158"/>
      <c r="RS26" s="158"/>
      <c r="RT26" s="158"/>
      <c r="RU26" s="158"/>
      <c r="RV26" s="158"/>
      <c r="RW26" s="158"/>
      <c r="RX26" s="158"/>
      <c r="RY26" s="158"/>
      <c r="RZ26" s="158"/>
      <c r="SA26" s="158"/>
      <c r="SB26" s="158"/>
      <c r="SC26" s="158"/>
      <c r="SD26" s="158"/>
      <c r="SE26" s="158"/>
      <c r="SF26" s="158"/>
      <c r="SG26" s="158"/>
      <c r="SH26" s="158"/>
      <c r="SI26" s="158"/>
      <c r="SJ26" s="158"/>
      <c r="SK26" s="158"/>
      <c r="SL26" s="158"/>
      <c r="SM26" s="158"/>
      <c r="SN26" s="158"/>
      <c r="SO26" s="158"/>
      <c r="SP26" s="158"/>
      <c r="SQ26" s="158"/>
      <c r="SR26" s="158"/>
      <c r="SS26" s="158"/>
      <c r="ST26" s="158"/>
      <c r="SU26" s="158"/>
      <c r="SV26" s="158"/>
      <c r="SW26" s="158"/>
      <c r="SX26" s="158"/>
      <c r="SY26" s="158"/>
      <c r="SZ26" s="158"/>
      <c r="TA26" s="158"/>
      <c r="TB26" s="158"/>
      <c r="TC26" s="158"/>
      <c r="TD26" s="158"/>
      <c r="TE26" s="158"/>
      <c r="TF26" s="158"/>
      <c r="TG26" s="158"/>
      <c r="TH26" s="158"/>
      <c r="TI26" s="158"/>
      <c r="TJ26" s="158"/>
      <c r="TK26" s="158"/>
      <c r="TL26" s="158"/>
      <c r="TM26" s="158"/>
      <c r="TN26" s="158"/>
      <c r="TO26" s="158"/>
      <c r="TP26" s="158"/>
      <c r="TQ26" s="158"/>
      <c r="TR26" s="158"/>
      <c r="TS26" s="158"/>
      <c r="TT26" s="158"/>
      <c r="TU26" s="158"/>
      <c r="TV26" s="158"/>
      <c r="TW26" s="158"/>
      <c r="TX26" s="158"/>
      <c r="TY26" s="158"/>
      <c r="TZ26" s="158"/>
      <c r="UA26" s="158"/>
      <c r="UB26" s="158"/>
      <c r="UC26" s="158"/>
      <c r="UD26" s="158"/>
      <c r="UE26" s="158"/>
      <c r="UF26" s="158"/>
      <c r="UG26" s="158"/>
      <c r="UH26" s="158"/>
      <c r="UI26" s="158"/>
      <c r="UJ26" s="158"/>
      <c r="UK26" s="158"/>
      <c r="UL26" s="158"/>
      <c r="UM26" s="158"/>
      <c r="UN26" s="158"/>
      <c r="UO26" s="158"/>
      <c r="UP26" s="158"/>
      <c r="UQ26" s="158"/>
      <c r="UR26" s="158"/>
      <c r="US26" s="158"/>
      <c r="UT26" s="158"/>
      <c r="UU26" s="158"/>
      <c r="UV26" s="158"/>
      <c r="UW26" s="158"/>
      <c r="UX26" s="158"/>
      <c r="UY26" s="158"/>
      <c r="UZ26" s="158"/>
      <c r="VA26" s="158"/>
      <c r="VB26" s="158"/>
      <c r="VC26" s="158"/>
      <c r="VD26" s="158"/>
      <c r="VE26" s="158"/>
      <c r="VF26" s="158"/>
      <c r="VG26" s="158"/>
      <c r="VH26" s="158"/>
      <c r="VI26" s="158"/>
      <c r="VJ26" s="158"/>
      <c r="VK26" s="158"/>
      <c r="VL26" s="158"/>
      <c r="VM26" s="158"/>
      <c r="VN26" s="158"/>
      <c r="VO26" s="158"/>
      <c r="VP26" s="158"/>
      <c r="VQ26" s="158"/>
      <c r="VR26" s="158"/>
      <c r="VS26" s="158"/>
      <c r="VT26" s="158"/>
      <c r="VU26" s="158"/>
      <c r="VV26" s="158"/>
      <c r="VW26" s="158"/>
      <c r="VX26" s="158"/>
      <c r="VY26" s="158"/>
      <c r="VZ26" s="158"/>
      <c r="WA26" s="158"/>
      <c r="WB26" s="158"/>
      <c r="WC26" s="158"/>
      <c r="WD26" s="158"/>
      <c r="WE26" s="158"/>
      <c r="WF26" s="158"/>
      <c r="WG26" s="158"/>
      <c r="WH26" s="158"/>
      <c r="WI26" s="158"/>
      <c r="WJ26" s="158"/>
      <c r="WK26" s="158"/>
      <c r="WL26" s="158"/>
      <c r="WM26" s="158"/>
      <c r="WN26" s="158"/>
      <c r="WO26" s="158"/>
      <c r="WP26" s="158"/>
      <c r="WQ26" s="158"/>
      <c r="WR26" s="158"/>
      <c r="WS26" s="158"/>
      <c r="WT26" s="158"/>
      <c r="WU26" s="158"/>
      <c r="WV26" s="158"/>
      <c r="WW26" s="158"/>
      <c r="WX26" s="158"/>
      <c r="WY26" s="158"/>
      <c r="WZ26" s="158"/>
      <c r="XA26" s="158"/>
      <c r="XB26" s="158"/>
      <c r="XC26" s="158"/>
      <c r="XD26" s="158"/>
      <c r="XE26" s="158"/>
      <c r="XF26" s="158"/>
      <c r="XG26" s="158"/>
      <c r="XH26" s="158"/>
      <c r="XI26" s="158"/>
      <c r="XJ26" s="158"/>
      <c r="XK26" s="158"/>
      <c r="XL26" s="158"/>
      <c r="XM26" s="158"/>
      <c r="XN26" s="158"/>
      <c r="XO26" s="158"/>
      <c r="XP26" s="158"/>
      <c r="XQ26" s="158"/>
      <c r="XR26" s="158"/>
      <c r="XS26" s="158"/>
      <c r="XT26" s="158"/>
      <c r="XU26" s="158"/>
      <c r="XV26" s="158"/>
      <c r="XW26" s="158"/>
      <c r="XX26" s="158"/>
      <c r="XY26" s="158"/>
      <c r="XZ26" s="158"/>
      <c r="YA26" s="158"/>
      <c r="YB26" s="158"/>
      <c r="YC26" s="158"/>
      <c r="YD26" s="158"/>
      <c r="YE26" s="158"/>
      <c r="YF26" s="158"/>
      <c r="YG26" s="158"/>
      <c r="YH26" s="158"/>
      <c r="YI26" s="158"/>
      <c r="YJ26" s="158"/>
      <c r="YK26" s="158"/>
      <c r="YL26" s="158"/>
      <c r="YM26" s="158"/>
      <c r="YN26" s="158"/>
      <c r="YO26" s="158"/>
      <c r="YP26" s="158"/>
      <c r="YQ26" s="158"/>
      <c r="YR26" s="158"/>
      <c r="YS26" s="158"/>
      <c r="YT26" s="158"/>
      <c r="YU26" s="158"/>
      <c r="YV26" s="158"/>
      <c r="YW26" s="158"/>
      <c r="YX26" s="158"/>
      <c r="YY26" s="158"/>
      <c r="YZ26" s="158"/>
      <c r="ZA26" s="158"/>
      <c r="ZB26" s="158"/>
      <c r="ZC26" s="158"/>
      <c r="ZD26" s="158"/>
      <c r="ZE26" s="158"/>
      <c r="ZF26" s="158"/>
      <c r="ZG26" s="158"/>
      <c r="ZH26" s="158"/>
      <c r="ZI26" s="158"/>
      <c r="ZJ26" s="158"/>
      <c r="ZK26" s="158"/>
      <c r="ZL26" s="158"/>
      <c r="ZM26" s="158"/>
      <c r="ZN26" s="158"/>
      <c r="ZO26" s="158"/>
      <c r="ZP26" s="158"/>
      <c r="ZQ26" s="158"/>
      <c r="ZR26" s="158"/>
      <c r="ZS26" s="158"/>
      <c r="ZT26" s="158"/>
      <c r="ZU26" s="158"/>
      <c r="ZV26" s="158"/>
      <c r="ZW26" s="158"/>
      <c r="ZX26" s="158"/>
      <c r="ZY26" s="158"/>
      <c r="ZZ26" s="158"/>
      <c r="AAA26" s="158"/>
      <c r="AAB26" s="158"/>
      <c r="AAC26" s="158"/>
      <c r="AAD26" s="158"/>
      <c r="AAE26" s="158"/>
      <c r="AAF26" s="158"/>
      <c r="AAG26" s="158"/>
      <c r="AAH26" s="158"/>
      <c r="AAI26" s="158"/>
      <c r="AAJ26" s="158"/>
      <c r="AAK26" s="158"/>
      <c r="AAL26" s="158"/>
      <c r="AAM26" s="158"/>
      <c r="AAN26" s="158"/>
      <c r="AAO26" s="158"/>
      <c r="AAP26" s="158"/>
      <c r="AAQ26" s="158"/>
      <c r="AAR26" s="158"/>
      <c r="AAS26" s="158"/>
      <c r="AAT26" s="158"/>
      <c r="AAU26" s="158"/>
      <c r="AAV26" s="158"/>
      <c r="AAW26" s="158"/>
      <c r="AAX26" s="158"/>
      <c r="AAY26" s="158"/>
      <c r="AAZ26" s="158"/>
      <c r="ABA26" s="158"/>
      <c r="ABB26" s="158"/>
      <c r="ABC26" s="158"/>
      <c r="ABD26" s="158"/>
      <c r="ABE26" s="158"/>
      <c r="ABF26" s="158"/>
      <c r="ABG26" s="158"/>
      <c r="ABH26" s="158"/>
      <c r="ABI26" s="158"/>
      <c r="ABJ26" s="158"/>
      <c r="ABK26" s="158"/>
      <c r="ABL26" s="158"/>
      <c r="ABM26" s="158"/>
      <c r="ABN26" s="158"/>
      <c r="ABO26" s="158"/>
      <c r="ABP26" s="158"/>
      <c r="ABQ26" s="158"/>
      <c r="ABR26" s="158"/>
      <c r="ABS26" s="158"/>
      <c r="ABT26" s="158"/>
      <c r="ABU26" s="158"/>
      <c r="ABV26" s="158"/>
      <c r="ABW26" s="158"/>
      <c r="ABX26" s="158"/>
      <c r="ABY26" s="158"/>
      <c r="ABZ26" s="158"/>
      <c r="ACA26" s="158"/>
      <c r="ACB26" s="158"/>
      <c r="ACC26" s="158"/>
      <c r="ACD26" s="158"/>
      <c r="ACE26" s="158"/>
      <c r="ACF26" s="158"/>
      <c r="ACG26" s="158"/>
      <c r="ACH26" s="158"/>
      <c r="ACI26" s="158"/>
      <c r="ACJ26" s="158"/>
      <c r="ACK26" s="158"/>
      <c r="ACL26" s="158"/>
      <c r="ACM26" s="158"/>
      <c r="ACN26" s="158"/>
      <c r="ACO26" s="158"/>
      <c r="ACP26" s="158"/>
      <c r="ACQ26" s="158"/>
      <c r="ACR26" s="158"/>
      <c r="ACS26" s="158"/>
      <c r="ACT26" s="158"/>
      <c r="ACU26" s="158"/>
      <c r="ACV26" s="158"/>
      <c r="ACW26" s="158"/>
      <c r="ACX26" s="158"/>
      <c r="ACY26" s="158"/>
      <c r="ACZ26" s="158"/>
      <c r="ADA26" s="158"/>
      <c r="ADB26" s="158"/>
      <c r="ADC26" s="158"/>
      <c r="ADD26" s="158"/>
      <c r="ADE26" s="158"/>
      <c r="ADF26" s="158"/>
      <c r="ADG26" s="158"/>
      <c r="ADH26" s="158"/>
      <c r="ADI26" s="158"/>
      <c r="ADJ26" s="158"/>
      <c r="ADK26" s="158"/>
      <c r="ADL26" s="158"/>
      <c r="ADM26" s="158"/>
      <c r="ADN26" s="158"/>
      <c r="ADO26" s="158"/>
      <c r="ADP26" s="158"/>
      <c r="ADQ26" s="158"/>
      <c r="ADR26" s="158"/>
      <c r="ADS26" s="158"/>
      <c r="ADT26" s="158"/>
      <c r="ADU26" s="158"/>
      <c r="ADV26" s="158"/>
      <c r="ADW26" s="158"/>
      <c r="ADX26" s="158"/>
      <c r="ADY26" s="158"/>
      <c r="ADZ26" s="158"/>
      <c r="AEA26" s="158"/>
      <c r="AEB26" s="158"/>
      <c r="AEC26" s="158"/>
      <c r="AED26" s="158"/>
      <c r="AEE26" s="158"/>
      <c r="AEF26" s="158"/>
      <c r="AEG26" s="158"/>
      <c r="AEH26" s="158"/>
      <c r="AEI26" s="158"/>
      <c r="AEJ26" s="158"/>
      <c r="AEK26" s="158"/>
      <c r="AEL26" s="158"/>
      <c r="AEM26" s="158"/>
      <c r="AEN26" s="158"/>
      <c r="AEO26" s="158"/>
      <c r="AEP26" s="158"/>
      <c r="AEQ26" s="158"/>
      <c r="AER26" s="158"/>
      <c r="AES26" s="158"/>
      <c r="AET26" s="158"/>
      <c r="AEU26" s="158"/>
      <c r="AEV26" s="158"/>
      <c r="AEW26" s="158"/>
      <c r="AEX26" s="158"/>
      <c r="AEY26" s="158"/>
      <c r="AEZ26" s="158"/>
      <c r="AFA26" s="158"/>
      <c r="AFB26" s="158"/>
      <c r="AFC26" s="158"/>
      <c r="AFD26" s="158"/>
      <c r="AFE26" s="158"/>
      <c r="AFF26" s="158"/>
      <c r="AFG26" s="158"/>
      <c r="AFH26" s="158"/>
      <c r="AFI26" s="158"/>
      <c r="AFJ26" s="158"/>
      <c r="AFK26" s="158"/>
      <c r="AFL26" s="158"/>
      <c r="AFM26" s="158"/>
      <c r="AFN26" s="158"/>
      <c r="AFO26" s="158"/>
      <c r="AFP26" s="158"/>
      <c r="AFQ26" s="158"/>
      <c r="AFR26" s="158"/>
      <c r="AFS26" s="158"/>
      <c r="AFT26" s="158"/>
      <c r="AFU26" s="158"/>
      <c r="AFV26" s="158"/>
      <c r="AFW26" s="158"/>
      <c r="AFX26" s="158"/>
      <c r="AFY26" s="158"/>
      <c r="AFZ26" s="158"/>
      <c r="AGA26" s="158"/>
      <c r="AGB26" s="158"/>
      <c r="AGC26" s="158"/>
      <c r="AGD26" s="158"/>
      <c r="AGE26" s="158"/>
      <c r="AGF26" s="158"/>
      <c r="AGG26" s="158"/>
      <c r="AGH26" s="158"/>
      <c r="AGI26" s="158"/>
      <c r="AGJ26" s="158"/>
      <c r="AGK26" s="158"/>
      <c r="AGL26" s="158"/>
      <c r="AGM26" s="158"/>
      <c r="AGN26" s="158"/>
      <c r="AGO26" s="158"/>
      <c r="AGP26" s="158"/>
      <c r="AGQ26" s="158"/>
      <c r="AGR26" s="158"/>
      <c r="AGS26" s="158"/>
      <c r="AGT26" s="158"/>
      <c r="AGU26" s="158"/>
      <c r="AGV26" s="158"/>
      <c r="AGW26" s="158"/>
      <c r="AGX26" s="158"/>
      <c r="AGY26" s="158"/>
      <c r="AGZ26" s="158"/>
      <c r="AHA26" s="158"/>
      <c r="AHB26" s="158"/>
      <c r="AHC26" s="158"/>
      <c r="AHD26" s="158"/>
      <c r="AHE26" s="158"/>
      <c r="AHF26" s="158"/>
      <c r="AHG26" s="158"/>
      <c r="AHH26" s="158"/>
      <c r="AHI26" s="158"/>
      <c r="AHJ26" s="158"/>
      <c r="AHK26" s="158"/>
      <c r="AHL26" s="158"/>
      <c r="AHM26" s="158"/>
      <c r="AHN26" s="158"/>
      <c r="AHO26" s="158"/>
      <c r="AHP26" s="158"/>
      <c r="AHQ26" s="158"/>
      <c r="AHR26" s="158"/>
      <c r="AHS26" s="158"/>
      <c r="AHT26" s="158"/>
      <c r="AHU26" s="158"/>
      <c r="AHV26" s="158"/>
      <c r="AHW26" s="158"/>
      <c r="AHX26" s="158"/>
      <c r="AHY26" s="158"/>
      <c r="AHZ26" s="158"/>
      <c r="AIA26" s="158"/>
      <c r="AIB26" s="158"/>
      <c r="AIC26" s="158"/>
      <c r="AID26" s="158"/>
      <c r="AIE26" s="158"/>
      <c r="AIF26" s="158"/>
      <c r="AIG26" s="158"/>
      <c r="AIH26" s="158"/>
      <c r="AII26" s="158"/>
      <c r="AIJ26" s="158"/>
      <c r="AIK26" s="158"/>
      <c r="AIL26" s="158"/>
      <c r="AIM26" s="158"/>
      <c r="AIN26" s="158"/>
      <c r="AIO26" s="158"/>
      <c r="AIP26" s="158"/>
      <c r="AIQ26" s="158"/>
      <c r="AIR26" s="158"/>
      <c r="AIS26" s="158"/>
      <c r="AIT26" s="158"/>
      <c r="AIU26" s="158"/>
      <c r="AIV26" s="158"/>
      <c r="AIW26" s="158"/>
      <c r="AIX26" s="158"/>
      <c r="AIY26" s="158"/>
      <c r="AIZ26" s="158"/>
      <c r="AJA26" s="158"/>
      <c r="AJB26" s="158"/>
      <c r="AJC26" s="158"/>
      <c r="AJD26" s="158"/>
      <c r="AJE26" s="158"/>
      <c r="AJF26" s="158"/>
      <c r="AJG26" s="158"/>
      <c r="AJH26" s="158"/>
      <c r="AJI26" s="158"/>
      <c r="AJJ26" s="158"/>
      <c r="AJK26" s="158"/>
      <c r="AJL26" s="158"/>
      <c r="AJM26" s="158"/>
      <c r="AJN26" s="158"/>
      <c r="AJO26" s="158"/>
      <c r="AJP26" s="158"/>
      <c r="AJQ26" s="158"/>
      <c r="AJR26" s="158"/>
      <c r="AJS26" s="158"/>
      <c r="AJT26" s="158"/>
      <c r="AJU26" s="158"/>
      <c r="AJV26" s="158"/>
      <c r="AJW26" s="158"/>
      <c r="AJX26" s="158"/>
      <c r="AJY26" s="158"/>
      <c r="AJZ26" s="158"/>
      <c r="AKA26" s="158"/>
      <c r="AKB26" s="158"/>
      <c r="AKC26" s="158"/>
      <c r="AKD26" s="158"/>
      <c r="AKE26" s="158"/>
      <c r="AKF26" s="158"/>
      <c r="AKG26" s="158"/>
      <c r="AKH26" s="158"/>
      <c r="AKI26" s="158"/>
      <c r="AKJ26" s="158"/>
      <c r="AKK26" s="158"/>
      <c r="AKL26" s="158"/>
      <c r="AKM26" s="158"/>
      <c r="AKN26" s="158"/>
      <c r="AKO26" s="158"/>
      <c r="AKP26" s="158"/>
      <c r="AKQ26" s="158"/>
      <c r="AKR26" s="158"/>
      <c r="AKS26" s="158"/>
      <c r="AKT26" s="158"/>
      <c r="AKU26" s="158"/>
      <c r="AKV26" s="158"/>
      <c r="AKW26" s="158"/>
      <c r="AKX26" s="158"/>
      <c r="AKY26" s="158"/>
      <c r="AKZ26" s="158"/>
      <c r="ALA26" s="158"/>
      <c r="ALB26" s="158"/>
      <c r="ALC26" s="158"/>
      <c r="ALD26" s="158"/>
      <c r="ALE26" s="158"/>
      <c r="ALF26" s="158"/>
      <c r="ALG26" s="158"/>
      <c r="ALH26" s="158"/>
      <c r="ALI26" s="158"/>
      <c r="ALJ26" s="158"/>
      <c r="ALK26" s="158"/>
      <c r="ALL26" s="158"/>
      <c r="ALM26" s="158"/>
      <c r="ALN26" s="158"/>
      <c r="ALO26" s="158"/>
      <c r="ALP26" s="158"/>
      <c r="ALQ26" s="158"/>
      <c r="ALR26" s="158"/>
      <c r="ALS26" s="158"/>
      <c r="ALT26" s="158"/>
      <c r="ALU26" s="158"/>
      <c r="ALV26" s="158"/>
      <c r="ALW26" s="158"/>
      <c r="ALX26" s="158"/>
      <c r="ALY26" s="158"/>
      <c r="ALZ26" s="158"/>
      <c r="AMA26" s="158"/>
      <c r="AMB26" s="158"/>
      <c r="AMC26" s="158"/>
      <c r="AMD26" s="158"/>
      <c r="AME26" s="158"/>
      <c r="AMF26" s="158"/>
      <c r="AMG26" s="158"/>
      <c r="AMH26" s="158"/>
      <c r="AMI26" s="158"/>
      <c r="AMJ26" s="158"/>
    </row>
    <row r="27" spans="2:1024">
      <c r="B27" s="73"/>
      <c r="C27" s="81"/>
      <c r="D27" s="81"/>
      <c r="E27" s="81"/>
      <c r="F27" s="81"/>
      <c r="G27" s="81"/>
      <c r="H27" s="81"/>
      <c r="I27" s="81"/>
      <c r="J27" s="81"/>
      <c r="K27" s="81"/>
      <c r="L27" s="81"/>
      <c r="M27" s="81"/>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158"/>
      <c r="DL27" s="158"/>
      <c r="DM27" s="158"/>
      <c r="DN27" s="158"/>
      <c r="DO27" s="158"/>
      <c r="DP27" s="158"/>
      <c r="DQ27" s="158"/>
      <c r="DR27" s="158"/>
      <c r="DS27" s="158"/>
      <c r="DT27" s="158"/>
      <c r="DU27" s="158"/>
      <c r="DV27" s="158"/>
      <c r="DW27" s="158"/>
      <c r="DX27" s="158"/>
      <c r="DY27" s="158"/>
      <c r="DZ27" s="158"/>
      <c r="EA27" s="158"/>
      <c r="EB27" s="158"/>
      <c r="EC27" s="158"/>
      <c r="ED27" s="158"/>
      <c r="EE27" s="158"/>
      <c r="EF27" s="158"/>
      <c r="EG27" s="158"/>
      <c r="EH27" s="158"/>
      <c r="EI27" s="158"/>
      <c r="EJ27" s="158"/>
      <c r="EK27" s="158"/>
      <c r="EL27" s="158"/>
      <c r="EM27" s="158"/>
      <c r="EN27" s="158"/>
      <c r="EO27" s="158"/>
      <c r="EP27" s="158"/>
      <c r="EQ27" s="158"/>
      <c r="ER27" s="158"/>
      <c r="ES27" s="158"/>
      <c r="ET27" s="158"/>
      <c r="EU27" s="158"/>
      <c r="EV27" s="158"/>
      <c r="EW27" s="158"/>
      <c r="EX27" s="158"/>
      <c r="EY27" s="158"/>
      <c r="EZ27" s="158"/>
      <c r="FA27" s="158"/>
      <c r="FB27" s="158"/>
      <c r="FC27" s="158"/>
      <c r="FD27" s="158"/>
      <c r="FE27" s="158"/>
      <c r="FF27" s="158"/>
      <c r="FG27" s="158"/>
      <c r="FH27" s="158"/>
      <c r="FI27" s="158"/>
      <c r="FJ27" s="158"/>
      <c r="FK27" s="158"/>
      <c r="FL27" s="158"/>
      <c r="FM27" s="158"/>
      <c r="FN27" s="158"/>
      <c r="FO27" s="158"/>
      <c r="FP27" s="158"/>
      <c r="FQ27" s="158"/>
      <c r="FR27" s="158"/>
      <c r="FS27" s="158"/>
      <c r="FT27" s="158"/>
      <c r="FU27" s="158"/>
      <c r="FV27" s="158"/>
      <c r="FW27" s="158"/>
      <c r="FX27" s="158"/>
      <c r="FY27" s="158"/>
      <c r="FZ27" s="158"/>
      <c r="GA27" s="158"/>
      <c r="GB27" s="158"/>
      <c r="GC27" s="158"/>
      <c r="GD27" s="158"/>
      <c r="GE27" s="158"/>
      <c r="GF27" s="158"/>
      <c r="GG27" s="158"/>
      <c r="GH27" s="158"/>
      <c r="GI27" s="158"/>
      <c r="GJ27" s="158"/>
      <c r="GK27" s="158"/>
      <c r="GL27" s="158"/>
      <c r="GM27" s="158"/>
      <c r="GN27" s="158"/>
      <c r="GO27" s="158"/>
      <c r="GP27" s="158"/>
      <c r="GQ27" s="158"/>
      <c r="GR27" s="158"/>
      <c r="GS27" s="158"/>
      <c r="GT27" s="158"/>
      <c r="GU27" s="158"/>
      <c r="GV27" s="158"/>
      <c r="GW27" s="158"/>
      <c r="GX27" s="158"/>
      <c r="GY27" s="158"/>
      <c r="GZ27" s="158"/>
      <c r="HA27" s="158"/>
      <c r="HB27" s="158"/>
      <c r="HC27" s="158"/>
      <c r="HD27" s="158"/>
      <c r="HE27" s="158"/>
      <c r="HF27" s="158"/>
      <c r="HG27" s="158"/>
      <c r="HH27" s="158"/>
      <c r="HI27" s="158"/>
      <c r="HJ27" s="158"/>
      <c r="HK27" s="158"/>
      <c r="HL27" s="158"/>
      <c r="HM27" s="158"/>
      <c r="HN27" s="158"/>
      <c r="HO27" s="158"/>
      <c r="HP27" s="158"/>
      <c r="HQ27" s="158"/>
      <c r="HR27" s="158"/>
      <c r="HS27" s="158"/>
      <c r="HT27" s="158"/>
      <c r="HU27" s="158"/>
      <c r="HV27" s="158"/>
      <c r="HW27" s="158"/>
      <c r="HX27" s="158"/>
      <c r="HY27" s="158"/>
      <c r="HZ27" s="158"/>
      <c r="IA27" s="158"/>
      <c r="IB27" s="158"/>
      <c r="IC27" s="158"/>
      <c r="ID27" s="158"/>
      <c r="IE27" s="158"/>
      <c r="IF27" s="158"/>
      <c r="IG27" s="158"/>
      <c r="IH27" s="158"/>
      <c r="II27" s="158"/>
      <c r="IJ27" s="158"/>
      <c r="IK27" s="158"/>
      <c r="IL27" s="158"/>
      <c r="IM27" s="158"/>
      <c r="IN27" s="158"/>
      <c r="IO27" s="158"/>
      <c r="IP27" s="158"/>
      <c r="IQ27" s="158"/>
      <c r="IR27" s="158"/>
      <c r="IS27" s="158"/>
      <c r="IT27" s="158"/>
      <c r="IU27" s="158"/>
      <c r="IV27" s="158"/>
      <c r="IW27" s="158"/>
      <c r="IX27" s="158"/>
      <c r="IY27" s="158"/>
      <c r="IZ27" s="158"/>
      <c r="JA27" s="158"/>
      <c r="JB27" s="158"/>
      <c r="JC27" s="158"/>
      <c r="JD27" s="158"/>
      <c r="JE27" s="158"/>
      <c r="JF27" s="158"/>
      <c r="JG27" s="158"/>
      <c r="JH27" s="158"/>
      <c r="JI27" s="158"/>
      <c r="JJ27" s="158"/>
      <c r="JK27" s="158"/>
      <c r="JL27" s="158"/>
      <c r="JM27" s="158"/>
      <c r="JN27" s="158"/>
      <c r="JO27" s="158"/>
      <c r="JP27" s="158"/>
      <c r="JQ27" s="158"/>
      <c r="JR27" s="158"/>
      <c r="JS27" s="158"/>
      <c r="JT27" s="158"/>
      <c r="JU27" s="158"/>
      <c r="JV27" s="158"/>
      <c r="JW27" s="158"/>
      <c r="JX27" s="158"/>
      <c r="JY27" s="158"/>
      <c r="JZ27" s="158"/>
      <c r="KA27" s="158"/>
      <c r="KB27" s="158"/>
      <c r="KC27" s="158"/>
      <c r="KD27" s="158"/>
      <c r="KE27" s="158"/>
      <c r="KF27" s="158"/>
      <c r="KG27" s="158"/>
      <c r="KH27" s="158"/>
      <c r="KI27" s="158"/>
      <c r="KJ27" s="158"/>
      <c r="KK27" s="158"/>
      <c r="KL27" s="158"/>
      <c r="KM27" s="158"/>
      <c r="KN27" s="158"/>
      <c r="KO27" s="158"/>
      <c r="KP27" s="158"/>
      <c r="KQ27" s="158"/>
      <c r="KR27" s="158"/>
      <c r="KS27" s="158"/>
      <c r="KT27" s="158"/>
      <c r="KU27" s="158"/>
      <c r="KV27" s="158"/>
      <c r="KW27" s="158"/>
      <c r="KX27" s="158"/>
      <c r="KY27" s="158"/>
      <c r="KZ27" s="158"/>
      <c r="LA27" s="158"/>
      <c r="LB27" s="158"/>
      <c r="LC27" s="158"/>
      <c r="LD27" s="158"/>
      <c r="LE27" s="158"/>
      <c r="LF27" s="158"/>
      <c r="LG27" s="158"/>
      <c r="LH27" s="158"/>
      <c r="LI27" s="158"/>
      <c r="LJ27" s="158"/>
      <c r="LK27" s="158"/>
      <c r="LL27" s="158"/>
      <c r="LM27" s="158"/>
      <c r="LN27" s="158"/>
      <c r="LO27" s="158"/>
      <c r="LP27" s="158"/>
      <c r="LQ27" s="158"/>
      <c r="LR27" s="158"/>
      <c r="LS27" s="158"/>
      <c r="LT27" s="158"/>
      <c r="LU27" s="158"/>
      <c r="LV27" s="158"/>
      <c r="LW27" s="158"/>
      <c r="LX27" s="158"/>
      <c r="LY27" s="158"/>
      <c r="LZ27" s="158"/>
      <c r="MA27" s="158"/>
      <c r="MB27" s="158"/>
      <c r="MC27" s="158"/>
      <c r="MD27" s="158"/>
      <c r="ME27" s="158"/>
      <c r="MF27" s="158"/>
      <c r="MG27" s="158"/>
      <c r="MH27" s="158"/>
      <c r="MI27" s="158"/>
      <c r="MJ27" s="158"/>
      <c r="MK27" s="158"/>
      <c r="ML27" s="158"/>
      <c r="MM27" s="158"/>
      <c r="MN27" s="158"/>
      <c r="MO27" s="158"/>
      <c r="MP27" s="158"/>
      <c r="MQ27" s="158"/>
      <c r="MR27" s="158"/>
      <c r="MS27" s="158"/>
      <c r="MT27" s="158"/>
      <c r="MU27" s="158"/>
      <c r="MV27" s="158"/>
      <c r="MW27" s="158"/>
      <c r="MX27" s="158"/>
      <c r="MY27" s="158"/>
      <c r="MZ27" s="158"/>
      <c r="NA27" s="158"/>
      <c r="NB27" s="158"/>
      <c r="NC27" s="158"/>
      <c r="ND27" s="158"/>
      <c r="NE27" s="158"/>
      <c r="NF27" s="158"/>
      <c r="NG27" s="158"/>
      <c r="NH27" s="158"/>
      <c r="NI27" s="158"/>
      <c r="NJ27" s="158"/>
      <c r="NK27" s="158"/>
      <c r="NL27" s="158"/>
      <c r="NM27" s="158"/>
      <c r="NN27" s="158"/>
      <c r="NO27" s="158"/>
      <c r="NP27" s="158"/>
      <c r="NQ27" s="158"/>
      <c r="NR27" s="158"/>
      <c r="NS27" s="158"/>
      <c r="NT27" s="158"/>
      <c r="NU27" s="158"/>
      <c r="NV27" s="158"/>
      <c r="NW27" s="158"/>
      <c r="NX27" s="158"/>
      <c r="NY27" s="158"/>
      <c r="NZ27" s="158"/>
      <c r="OA27" s="158"/>
      <c r="OB27" s="158"/>
      <c r="OC27" s="158"/>
      <c r="OD27" s="158"/>
      <c r="OE27" s="158"/>
      <c r="OF27" s="158"/>
      <c r="OG27" s="158"/>
      <c r="OH27" s="158"/>
      <c r="OI27" s="158"/>
      <c r="OJ27" s="158"/>
      <c r="OK27" s="158"/>
      <c r="OL27" s="158"/>
      <c r="OM27" s="158"/>
      <c r="ON27" s="158"/>
      <c r="OO27" s="158"/>
      <c r="OP27" s="158"/>
      <c r="OQ27" s="158"/>
      <c r="OR27" s="158"/>
      <c r="OS27" s="158"/>
      <c r="OT27" s="158"/>
      <c r="OU27" s="158"/>
      <c r="OV27" s="158"/>
      <c r="OW27" s="158"/>
      <c r="OX27" s="158"/>
      <c r="OY27" s="158"/>
      <c r="OZ27" s="158"/>
      <c r="PA27" s="158"/>
      <c r="PB27" s="158"/>
      <c r="PC27" s="158"/>
      <c r="PD27" s="158"/>
      <c r="PE27" s="158"/>
      <c r="PF27" s="158"/>
      <c r="PG27" s="158"/>
      <c r="PH27" s="158"/>
      <c r="PI27" s="158"/>
      <c r="PJ27" s="158"/>
      <c r="PK27" s="158"/>
      <c r="PL27" s="158"/>
      <c r="PM27" s="158"/>
      <c r="PN27" s="158"/>
      <c r="PO27" s="158"/>
      <c r="PP27" s="158"/>
      <c r="PQ27" s="158"/>
      <c r="PR27" s="158"/>
      <c r="PS27" s="158"/>
      <c r="PT27" s="158"/>
      <c r="PU27" s="158"/>
      <c r="PV27" s="158"/>
      <c r="PW27" s="158"/>
      <c r="PX27" s="158"/>
      <c r="PY27" s="158"/>
      <c r="PZ27" s="158"/>
      <c r="QA27" s="158"/>
      <c r="QB27" s="158"/>
      <c r="QC27" s="158"/>
      <c r="QD27" s="158"/>
      <c r="QE27" s="158"/>
      <c r="QF27" s="158"/>
      <c r="QG27" s="158"/>
      <c r="QH27" s="158"/>
      <c r="QI27" s="158"/>
      <c r="QJ27" s="158"/>
      <c r="QK27" s="158"/>
      <c r="QL27" s="158"/>
      <c r="QM27" s="158"/>
      <c r="QN27" s="158"/>
      <c r="QO27" s="158"/>
      <c r="QP27" s="158"/>
      <c r="QQ27" s="158"/>
      <c r="QR27" s="158"/>
      <c r="QS27" s="158"/>
      <c r="QT27" s="158"/>
      <c r="QU27" s="158"/>
      <c r="QV27" s="158"/>
      <c r="QW27" s="158"/>
      <c r="QX27" s="158"/>
      <c r="QY27" s="158"/>
      <c r="QZ27" s="158"/>
      <c r="RA27" s="158"/>
      <c r="RB27" s="158"/>
      <c r="RC27" s="158"/>
      <c r="RD27" s="158"/>
      <c r="RE27" s="158"/>
      <c r="RF27" s="158"/>
      <c r="RG27" s="158"/>
      <c r="RH27" s="158"/>
      <c r="RI27" s="158"/>
      <c r="RJ27" s="158"/>
      <c r="RK27" s="158"/>
      <c r="RL27" s="158"/>
      <c r="RM27" s="158"/>
      <c r="RN27" s="158"/>
      <c r="RO27" s="158"/>
      <c r="RP27" s="158"/>
      <c r="RQ27" s="158"/>
      <c r="RR27" s="158"/>
      <c r="RS27" s="158"/>
      <c r="RT27" s="158"/>
      <c r="RU27" s="158"/>
      <c r="RV27" s="158"/>
      <c r="RW27" s="158"/>
      <c r="RX27" s="158"/>
      <c r="RY27" s="158"/>
      <c r="RZ27" s="158"/>
      <c r="SA27" s="158"/>
      <c r="SB27" s="158"/>
      <c r="SC27" s="158"/>
      <c r="SD27" s="158"/>
      <c r="SE27" s="158"/>
      <c r="SF27" s="158"/>
      <c r="SG27" s="158"/>
      <c r="SH27" s="158"/>
      <c r="SI27" s="158"/>
      <c r="SJ27" s="158"/>
      <c r="SK27" s="158"/>
      <c r="SL27" s="158"/>
      <c r="SM27" s="158"/>
      <c r="SN27" s="158"/>
      <c r="SO27" s="158"/>
      <c r="SP27" s="158"/>
      <c r="SQ27" s="158"/>
      <c r="SR27" s="158"/>
      <c r="SS27" s="158"/>
      <c r="ST27" s="158"/>
      <c r="SU27" s="158"/>
      <c r="SV27" s="158"/>
      <c r="SW27" s="158"/>
      <c r="SX27" s="158"/>
      <c r="SY27" s="158"/>
      <c r="SZ27" s="158"/>
      <c r="TA27" s="158"/>
      <c r="TB27" s="158"/>
      <c r="TC27" s="158"/>
      <c r="TD27" s="158"/>
      <c r="TE27" s="158"/>
      <c r="TF27" s="158"/>
      <c r="TG27" s="158"/>
      <c r="TH27" s="158"/>
      <c r="TI27" s="158"/>
      <c r="TJ27" s="158"/>
      <c r="TK27" s="158"/>
      <c r="TL27" s="158"/>
      <c r="TM27" s="158"/>
      <c r="TN27" s="158"/>
      <c r="TO27" s="158"/>
      <c r="TP27" s="158"/>
      <c r="TQ27" s="158"/>
      <c r="TR27" s="158"/>
      <c r="TS27" s="158"/>
      <c r="TT27" s="158"/>
      <c r="TU27" s="158"/>
      <c r="TV27" s="158"/>
      <c r="TW27" s="158"/>
      <c r="TX27" s="158"/>
      <c r="TY27" s="158"/>
      <c r="TZ27" s="158"/>
      <c r="UA27" s="158"/>
      <c r="UB27" s="158"/>
      <c r="UC27" s="158"/>
      <c r="UD27" s="158"/>
      <c r="UE27" s="158"/>
      <c r="UF27" s="158"/>
      <c r="UG27" s="158"/>
      <c r="UH27" s="158"/>
      <c r="UI27" s="158"/>
      <c r="UJ27" s="158"/>
      <c r="UK27" s="158"/>
      <c r="UL27" s="158"/>
      <c r="UM27" s="158"/>
      <c r="UN27" s="158"/>
      <c r="UO27" s="158"/>
      <c r="UP27" s="158"/>
      <c r="UQ27" s="158"/>
      <c r="UR27" s="158"/>
      <c r="US27" s="158"/>
      <c r="UT27" s="158"/>
      <c r="UU27" s="158"/>
      <c r="UV27" s="158"/>
      <c r="UW27" s="158"/>
      <c r="UX27" s="158"/>
      <c r="UY27" s="158"/>
      <c r="UZ27" s="158"/>
      <c r="VA27" s="158"/>
      <c r="VB27" s="158"/>
      <c r="VC27" s="158"/>
      <c r="VD27" s="158"/>
      <c r="VE27" s="158"/>
      <c r="VF27" s="158"/>
      <c r="VG27" s="158"/>
      <c r="VH27" s="158"/>
      <c r="VI27" s="158"/>
      <c r="VJ27" s="158"/>
      <c r="VK27" s="158"/>
      <c r="VL27" s="158"/>
      <c r="VM27" s="158"/>
      <c r="VN27" s="158"/>
      <c r="VO27" s="158"/>
      <c r="VP27" s="158"/>
      <c r="VQ27" s="158"/>
      <c r="VR27" s="158"/>
      <c r="VS27" s="158"/>
      <c r="VT27" s="158"/>
      <c r="VU27" s="158"/>
      <c r="VV27" s="158"/>
      <c r="VW27" s="158"/>
      <c r="VX27" s="158"/>
      <c r="VY27" s="158"/>
      <c r="VZ27" s="158"/>
      <c r="WA27" s="158"/>
      <c r="WB27" s="158"/>
      <c r="WC27" s="158"/>
      <c r="WD27" s="158"/>
      <c r="WE27" s="158"/>
      <c r="WF27" s="158"/>
      <c r="WG27" s="158"/>
      <c r="WH27" s="158"/>
      <c r="WI27" s="158"/>
      <c r="WJ27" s="158"/>
      <c r="WK27" s="158"/>
      <c r="WL27" s="158"/>
      <c r="WM27" s="158"/>
      <c r="WN27" s="158"/>
      <c r="WO27" s="158"/>
      <c r="WP27" s="158"/>
      <c r="WQ27" s="158"/>
      <c r="WR27" s="158"/>
      <c r="WS27" s="158"/>
      <c r="WT27" s="158"/>
      <c r="WU27" s="158"/>
      <c r="WV27" s="158"/>
      <c r="WW27" s="158"/>
      <c r="WX27" s="158"/>
      <c r="WY27" s="158"/>
      <c r="WZ27" s="158"/>
      <c r="XA27" s="158"/>
      <c r="XB27" s="158"/>
      <c r="XC27" s="158"/>
      <c r="XD27" s="158"/>
      <c r="XE27" s="158"/>
      <c r="XF27" s="158"/>
      <c r="XG27" s="158"/>
      <c r="XH27" s="158"/>
      <c r="XI27" s="158"/>
      <c r="XJ27" s="158"/>
      <c r="XK27" s="158"/>
      <c r="XL27" s="158"/>
      <c r="XM27" s="158"/>
      <c r="XN27" s="158"/>
      <c r="XO27" s="158"/>
      <c r="XP27" s="158"/>
      <c r="XQ27" s="158"/>
      <c r="XR27" s="158"/>
      <c r="XS27" s="158"/>
      <c r="XT27" s="158"/>
      <c r="XU27" s="158"/>
      <c r="XV27" s="158"/>
      <c r="XW27" s="158"/>
      <c r="XX27" s="158"/>
      <c r="XY27" s="158"/>
      <c r="XZ27" s="158"/>
      <c r="YA27" s="158"/>
      <c r="YB27" s="158"/>
      <c r="YC27" s="158"/>
      <c r="YD27" s="158"/>
      <c r="YE27" s="158"/>
      <c r="YF27" s="158"/>
      <c r="YG27" s="158"/>
      <c r="YH27" s="158"/>
      <c r="YI27" s="158"/>
      <c r="YJ27" s="158"/>
      <c r="YK27" s="158"/>
      <c r="YL27" s="158"/>
      <c r="YM27" s="158"/>
      <c r="YN27" s="158"/>
      <c r="YO27" s="158"/>
      <c r="YP27" s="158"/>
      <c r="YQ27" s="158"/>
      <c r="YR27" s="158"/>
      <c r="YS27" s="158"/>
      <c r="YT27" s="158"/>
      <c r="YU27" s="158"/>
      <c r="YV27" s="158"/>
      <c r="YW27" s="158"/>
      <c r="YX27" s="158"/>
      <c r="YY27" s="158"/>
      <c r="YZ27" s="158"/>
      <c r="ZA27" s="158"/>
      <c r="ZB27" s="158"/>
      <c r="ZC27" s="158"/>
      <c r="ZD27" s="158"/>
      <c r="ZE27" s="158"/>
      <c r="ZF27" s="158"/>
      <c r="ZG27" s="158"/>
      <c r="ZH27" s="158"/>
      <c r="ZI27" s="158"/>
      <c r="ZJ27" s="158"/>
      <c r="ZK27" s="158"/>
      <c r="ZL27" s="158"/>
      <c r="ZM27" s="158"/>
      <c r="ZN27" s="158"/>
      <c r="ZO27" s="158"/>
      <c r="ZP27" s="158"/>
      <c r="ZQ27" s="158"/>
      <c r="ZR27" s="158"/>
      <c r="ZS27" s="158"/>
      <c r="ZT27" s="158"/>
      <c r="ZU27" s="158"/>
      <c r="ZV27" s="158"/>
      <c r="ZW27" s="158"/>
      <c r="ZX27" s="158"/>
      <c r="ZY27" s="158"/>
      <c r="ZZ27" s="158"/>
      <c r="AAA27" s="158"/>
      <c r="AAB27" s="158"/>
      <c r="AAC27" s="158"/>
      <c r="AAD27" s="158"/>
      <c r="AAE27" s="158"/>
      <c r="AAF27" s="158"/>
      <c r="AAG27" s="158"/>
      <c r="AAH27" s="158"/>
      <c r="AAI27" s="158"/>
      <c r="AAJ27" s="158"/>
      <c r="AAK27" s="158"/>
      <c r="AAL27" s="158"/>
      <c r="AAM27" s="158"/>
      <c r="AAN27" s="158"/>
      <c r="AAO27" s="158"/>
      <c r="AAP27" s="158"/>
      <c r="AAQ27" s="158"/>
      <c r="AAR27" s="158"/>
      <c r="AAS27" s="158"/>
      <c r="AAT27" s="158"/>
      <c r="AAU27" s="158"/>
      <c r="AAV27" s="158"/>
      <c r="AAW27" s="158"/>
      <c r="AAX27" s="158"/>
      <c r="AAY27" s="158"/>
      <c r="AAZ27" s="158"/>
      <c r="ABA27" s="158"/>
      <c r="ABB27" s="158"/>
      <c r="ABC27" s="158"/>
      <c r="ABD27" s="158"/>
      <c r="ABE27" s="158"/>
      <c r="ABF27" s="158"/>
      <c r="ABG27" s="158"/>
      <c r="ABH27" s="158"/>
      <c r="ABI27" s="158"/>
      <c r="ABJ27" s="158"/>
      <c r="ABK27" s="158"/>
      <c r="ABL27" s="158"/>
      <c r="ABM27" s="158"/>
      <c r="ABN27" s="158"/>
      <c r="ABO27" s="158"/>
      <c r="ABP27" s="158"/>
      <c r="ABQ27" s="158"/>
      <c r="ABR27" s="158"/>
      <c r="ABS27" s="158"/>
      <c r="ABT27" s="158"/>
      <c r="ABU27" s="158"/>
      <c r="ABV27" s="158"/>
      <c r="ABW27" s="158"/>
      <c r="ABX27" s="158"/>
      <c r="ABY27" s="158"/>
      <c r="ABZ27" s="158"/>
      <c r="ACA27" s="158"/>
      <c r="ACB27" s="158"/>
      <c r="ACC27" s="158"/>
      <c r="ACD27" s="158"/>
      <c r="ACE27" s="158"/>
      <c r="ACF27" s="158"/>
      <c r="ACG27" s="158"/>
      <c r="ACH27" s="158"/>
      <c r="ACI27" s="158"/>
      <c r="ACJ27" s="158"/>
      <c r="ACK27" s="158"/>
      <c r="ACL27" s="158"/>
      <c r="ACM27" s="158"/>
      <c r="ACN27" s="158"/>
      <c r="ACO27" s="158"/>
      <c r="ACP27" s="158"/>
      <c r="ACQ27" s="158"/>
      <c r="ACR27" s="158"/>
      <c r="ACS27" s="158"/>
      <c r="ACT27" s="158"/>
      <c r="ACU27" s="158"/>
      <c r="ACV27" s="158"/>
      <c r="ACW27" s="158"/>
      <c r="ACX27" s="158"/>
      <c r="ACY27" s="158"/>
      <c r="ACZ27" s="158"/>
      <c r="ADA27" s="158"/>
      <c r="ADB27" s="158"/>
      <c r="ADC27" s="158"/>
      <c r="ADD27" s="158"/>
      <c r="ADE27" s="158"/>
      <c r="ADF27" s="158"/>
      <c r="ADG27" s="158"/>
      <c r="ADH27" s="158"/>
      <c r="ADI27" s="158"/>
      <c r="ADJ27" s="158"/>
      <c r="ADK27" s="158"/>
      <c r="ADL27" s="158"/>
      <c r="ADM27" s="158"/>
      <c r="ADN27" s="158"/>
      <c r="ADO27" s="158"/>
      <c r="ADP27" s="158"/>
      <c r="ADQ27" s="158"/>
      <c r="ADR27" s="158"/>
      <c r="ADS27" s="158"/>
      <c r="ADT27" s="158"/>
      <c r="ADU27" s="158"/>
      <c r="ADV27" s="158"/>
      <c r="ADW27" s="158"/>
      <c r="ADX27" s="158"/>
      <c r="ADY27" s="158"/>
      <c r="ADZ27" s="158"/>
      <c r="AEA27" s="158"/>
      <c r="AEB27" s="158"/>
      <c r="AEC27" s="158"/>
      <c r="AED27" s="158"/>
      <c r="AEE27" s="158"/>
      <c r="AEF27" s="158"/>
      <c r="AEG27" s="158"/>
      <c r="AEH27" s="158"/>
      <c r="AEI27" s="158"/>
      <c r="AEJ27" s="158"/>
      <c r="AEK27" s="158"/>
      <c r="AEL27" s="158"/>
      <c r="AEM27" s="158"/>
      <c r="AEN27" s="158"/>
      <c r="AEO27" s="158"/>
      <c r="AEP27" s="158"/>
      <c r="AEQ27" s="158"/>
      <c r="AER27" s="158"/>
      <c r="AES27" s="158"/>
      <c r="AET27" s="158"/>
      <c r="AEU27" s="158"/>
      <c r="AEV27" s="158"/>
      <c r="AEW27" s="158"/>
      <c r="AEX27" s="158"/>
      <c r="AEY27" s="158"/>
      <c r="AEZ27" s="158"/>
      <c r="AFA27" s="158"/>
      <c r="AFB27" s="158"/>
      <c r="AFC27" s="158"/>
      <c r="AFD27" s="158"/>
      <c r="AFE27" s="158"/>
      <c r="AFF27" s="158"/>
      <c r="AFG27" s="158"/>
      <c r="AFH27" s="158"/>
      <c r="AFI27" s="158"/>
      <c r="AFJ27" s="158"/>
      <c r="AFK27" s="158"/>
      <c r="AFL27" s="158"/>
      <c r="AFM27" s="158"/>
      <c r="AFN27" s="158"/>
      <c r="AFO27" s="158"/>
      <c r="AFP27" s="158"/>
      <c r="AFQ27" s="158"/>
      <c r="AFR27" s="158"/>
      <c r="AFS27" s="158"/>
      <c r="AFT27" s="158"/>
      <c r="AFU27" s="158"/>
      <c r="AFV27" s="158"/>
      <c r="AFW27" s="158"/>
      <c r="AFX27" s="158"/>
      <c r="AFY27" s="158"/>
      <c r="AFZ27" s="158"/>
      <c r="AGA27" s="158"/>
      <c r="AGB27" s="158"/>
      <c r="AGC27" s="158"/>
      <c r="AGD27" s="158"/>
      <c r="AGE27" s="158"/>
      <c r="AGF27" s="158"/>
      <c r="AGG27" s="158"/>
      <c r="AGH27" s="158"/>
      <c r="AGI27" s="158"/>
      <c r="AGJ27" s="158"/>
      <c r="AGK27" s="158"/>
      <c r="AGL27" s="158"/>
      <c r="AGM27" s="158"/>
      <c r="AGN27" s="158"/>
      <c r="AGO27" s="158"/>
      <c r="AGP27" s="158"/>
      <c r="AGQ27" s="158"/>
      <c r="AGR27" s="158"/>
      <c r="AGS27" s="158"/>
      <c r="AGT27" s="158"/>
      <c r="AGU27" s="158"/>
      <c r="AGV27" s="158"/>
      <c r="AGW27" s="158"/>
      <c r="AGX27" s="158"/>
      <c r="AGY27" s="158"/>
      <c r="AGZ27" s="158"/>
      <c r="AHA27" s="158"/>
      <c r="AHB27" s="158"/>
      <c r="AHC27" s="158"/>
      <c r="AHD27" s="158"/>
      <c r="AHE27" s="158"/>
      <c r="AHF27" s="158"/>
      <c r="AHG27" s="158"/>
      <c r="AHH27" s="158"/>
      <c r="AHI27" s="158"/>
      <c r="AHJ27" s="158"/>
      <c r="AHK27" s="158"/>
      <c r="AHL27" s="158"/>
      <c r="AHM27" s="158"/>
      <c r="AHN27" s="158"/>
      <c r="AHO27" s="158"/>
      <c r="AHP27" s="158"/>
      <c r="AHQ27" s="158"/>
      <c r="AHR27" s="158"/>
      <c r="AHS27" s="158"/>
      <c r="AHT27" s="158"/>
      <c r="AHU27" s="158"/>
      <c r="AHV27" s="158"/>
      <c r="AHW27" s="158"/>
      <c r="AHX27" s="158"/>
      <c r="AHY27" s="158"/>
      <c r="AHZ27" s="158"/>
      <c r="AIA27" s="158"/>
      <c r="AIB27" s="158"/>
      <c r="AIC27" s="158"/>
      <c r="AID27" s="158"/>
      <c r="AIE27" s="158"/>
      <c r="AIF27" s="158"/>
      <c r="AIG27" s="158"/>
      <c r="AIH27" s="158"/>
      <c r="AII27" s="158"/>
      <c r="AIJ27" s="158"/>
      <c r="AIK27" s="158"/>
      <c r="AIL27" s="158"/>
      <c r="AIM27" s="158"/>
      <c r="AIN27" s="158"/>
      <c r="AIO27" s="158"/>
      <c r="AIP27" s="158"/>
      <c r="AIQ27" s="158"/>
      <c r="AIR27" s="158"/>
      <c r="AIS27" s="158"/>
      <c r="AIT27" s="158"/>
      <c r="AIU27" s="158"/>
      <c r="AIV27" s="158"/>
      <c r="AIW27" s="158"/>
      <c r="AIX27" s="158"/>
      <c r="AIY27" s="158"/>
      <c r="AIZ27" s="158"/>
      <c r="AJA27" s="158"/>
      <c r="AJB27" s="158"/>
      <c r="AJC27" s="158"/>
      <c r="AJD27" s="158"/>
      <c r="AJE27" s="158"/>
      <c r="AJF27" s="158"/>
      <c r="AJG27" s="158"/>
      <c r="AJH27" s="158"/>
      <c r="AJI27" s="158"/>
      <c r="AJJ27" s="158"/>
      <c r="AJK27" s="158"/>
      <c r="AJL27" s="158"/>
      <c r="AJM27" s="158"/>
      <c r="AJN27" s="158"/>
      <c r="AJO27" s="158"/>
      <c r="AJP27" s="158"/>
      <c r="AJQ27" s="158"/>
      <c r="AJR27" s="158"/>
      <c r="AJS27" s="158"/>
      <c r="AJT27" s="158"/>
      <c r="AJU27" s="158"/>
      <c r="AJV27" s="158"/>
      <c r="AJW27" s="158"/>
      <c r="AJX27" s="158"/>
      <c r="AJY27" s="158"/>
      <c r="AJZ27" s="158"/>
      <c r="AKA27" s="158"/>
      <c r="AKB27" s="158"/>
      <c r="AKC27" s="158"/>
      <c r="AKD27" s="158"/>
      <c r="AKE27" s="158"/>
      <c r="AKF27" s="158"/>
      <c r="AKG27" s="158"/>
      <c r="AKH27" s="158"/>
      <c r="AKI27" s="158"/>
      <c r="AKJ27" s="158"/>
      <c r="AKK27" s="158"/>
      <c r="AKL27" s="158"/>
      <c r="AKM27" s="158"/>
      <c r="AKN27" s="158"/>
      <c r="AKO27" s="158"/>
      <c r="AKP27" s="158"/>
      <c r="AKQ27" s="158"/>
      <c r="AKR27" s="158"/>
      <c r="AKS27" s="158"/>
      <c r="AKT27" s="158"/>
      <c r="AKU27" s="158"/>
      <c r="AKV27" s="158"/>
      <c r="AKW27" s="158"/>
      <c r="AKX27" s="158"/>
      <c r="AKY27" s="158"/>
      <c r="AKZ27" s="158"/>
      <c r="ALA27" s="158"/>
      <c r="ALB27" s="158"/>
      <c r="ALC27" s="158"/>
      <c r="ALD27" s="158"/>
      <c r="ALE27" s="158"/>
      <c r="ALF27" s="158"/>
      <c r="ALG27" s="158"/>
      <c r="ALH27" s="158"/>
      <c r="ALI27" s="158"/>
      <c r="ALJ27" s="158"/>
      <c r="ALK27" s="158"/>
      <c r="ALL27" s="158"/>
      <c r="ALM27" s="158"/>
      <c r="ALN27" s="158"/>
      <c r="ALO27" s="158"/>
      <c r="ALP27" s="158"/>
      <c r="ALQ27" s="158"/>
      <c r="ALR27" s="158"/>
      <c r="ALS27" s="158"/>
      <c r="ALT27" s="158"/>
      <c r="ALU27" s="158"/>
      <c r="ALV27" s="158"/>
      <c r="ALW27" s="158"/>
      <c r="ALX27" s="158"/>
      <c r="ALY27" s="158"/>
      <c r="ALZ27" s="158"/>
      <c r="AMA27" s="158"/>
      <c r="AMB27" s="158"/>
      <c r="AMC27" s="158"/>
      <c r="AMD27" s="158"/>
      <c r="AME27" s="158"/>
      <c r="AMF27" s="158"/>
      <c r="AMG27" s="158"/>
      <c r="AMH27" s="158"/>
      <c r="AMI27" s="158"/>
      <c r="AMJ27" s="158"/>
    </row>
    <row r="28" spans="2:1024">
      <c r="B28" s="73"/>
      <c r="C28" s="81"/>
      <c r="D28" s="81"/>
      <c r="E28" s="81"/>
      <c r="F28" s="81"/>
      <c r="G28" s="81"/>
      <c r="H28" s="81"/>
      <c r="I28" s="81"/>
      <c r="J28" s="81"/>
      <c r="K28" s="81"/>
      <c r="L28" s="81"/>
      <c r="M28" s="81"/>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c r="DW28" s="158"/>
      <c r="DX28" s="158"/>
      <c r="DY28" s="158"/>
      <c r="DZ28" s="158"/>
      <c r="EA28" s="158"/>
      <c r="EB28" s="158"/>
      <c r="EC28" s="158"/>
      <c r="ED28" s="158"/>
      <c r="EE28" s="158"/>
      <c r="EF28" s="158"/>
      <c r="EG28" s="158"/>
      <c r="EH28" s="158"/>
      <c r="EI28" s="158"/>
      <c r="EJ28" s="158"/>
      <c r="EK28" s="158"/>
      <c r="EL28" s="158"/>
      <c r="EM28" s="158"/>
      <c r="EN28" s="158"/>
      <c r="EO28" s="158"/>
      <c r="EP28" s="158"/>
      <c r="EQ28" s="158"/>
      <c r="ER28" s="158"/>
      <c r="ES28" s="158"/>
      <c r="ET28" s="158"/>
      <c r="EU28" s="158"/>
      <c r="EV28" s="158"/>
      <c r="EW28" s="158"/>
      <c r="EX28" s="158"/>
      <c r="EY28" s="158"/>
      <c r="EZ28" s="158"/>
      <c r="FA28" s="158"/>
      <c r="FB28" s="158"/>
      <c r="FC28" s="158"/>
      <c r="FD28" s="158"/>
      <c r="FE28" s="158"/>
      <c r="FF28" s="158"/>
      <c r="FG28" s="158"/>
      <c r="FH28" s="158"/>
      <c r="FI28" s="158"/>
      <c r="FJ28" s="158"/>
      <c r="FK28" s="158"/>
      <c r="FL28" s="158"/>
      <c r="FM28" s="158"/>
      <c r="FN28" s="158"/>
      <c r="FO28" s="158"/>
      <c r="FP28" s="158"/>
      <c r="FQ28" s="158"/>
      <c r="FR28" s="158"/>
      <c r="FS28" s="158"/>
      <c r="FT28" s="158"/>
      <c r="FU28" s="158"/>
      <c r="FV28" s="158"/>
      <c r="FW28" s="158"/>
      <c r="FX28" s="158"/>
      <c r="FY28" s="158"/>
      <c r="FZ28" s="158"/>
      <c r="GA28" s="158"/>
      <c r="GB28" s="158"/>
      <c r="GC28" s="158"/>
      <c r="GD28" s="158"/>
      <c r="GE28" s="158"/>
      <c r="GF28" s="158"/>
      <c r="GG28" s="158"/>
      <c r="GH28" s="158"/>
      <c r="GI28" s="158"/>
      <c r="GJ28" s="158"/>
      <c r="GK28" s="158"/>
      <c r="GL28" s="158"/>
      <c r="GM28" s="158"/>
      <c r="GN28" s="158"/>
      <c r="GO28" s="158"/>
      <c r="GP28" s="158"/>
      <c r="GQ28" s="158"/>
      <c r="GR28" s="158"/>
      <c r="GS28" s="158"/>
      <c r="GT28" s="158"/>
      <c r="GU28" s="158"/>
      <c r="GV28" s="158"/>
      <c r="GW28" s="158"/>
      <c r="GX28" s="158"/>
      <c r="GY28" s="158"/>
      <c r="GZ28" s="158"/>
      <c r="HA28" s="158"/>
      <c r="HB28" s="158"/>
      <c r="HC28" s="158"/>
      <c r="HD28" s="158"/>
      <c r="HE28" s="158"/>
      <c r="HF28" s="158"/>
      <c r="HG28" s="158"/>
      <c r="HH28" s="158"/>
      <c r="HI28" s="158"/>
      <c r="HJ28" s="158"/>
      <c r="HK28" s="158"/>
      <c r="HL28" s="158"/>
      <c r="HM28" s="158"/>
      <c r="HN28" s="158"/>
      <c r="HO28" s="158"/>
      <c r="HP28" s="158"/>
      <c r="HQ28" s="158"/>
      <c r="HR28" s="158"/>
      <c r="HS28" s="158"/>
      <c r="HT28" s="158"/>
      <c r="HU28" s="158"/>
      <c r="HV28" s="158"/>
      <c r="HW28" s="158"/>
      <c r="HX28" s="158"/>
      <c r="HY28" s="158"/>
      <c r="HZ28" s="158"/>
      <c r="IA28" s="158"/>
      <c r="IB28" s="158"/>
      <c r="IC28" s="158"/>
      <c r="ID28" s="158"/>
      <c r="IE28" s="158"/>
      <c r="IF28" s="158"/>
      <c r="IG28" s="158"/>
      <c r="IH28" s="158"/>
      <c r="II28" s="158"/>
      <c r="IJ28" s="158"/>
      <c r="IK28" s="158"/>
      <c r="IL28" s="158"/>
      <c r="IM28" s="158"/>
      <c r="IN28" s="158"/>
      <c r="IO28" s="158"/>
      <c r="IP28" s="158"/>
      <c r="IQ28" s="158"/>
      <c r="IR28" s="158"/>
      <c r="IS28" s="158"/>
      <c r="IT28" s="158"/>
      <c r="IU28" s="158"/>
      <c r="IV28" s="158"/>
      <c r="IW28" s="158"/>
      <c r="IX28" s="158"/>
      <c r="IY28" s="158"/>
      <c r="IZ28" s="158"/>
      <c r="JA28" s="158"/>
      <c r="JB28" s="158"/>
      <c r="JC28" s="158"/>
      <c r="JD28" s="158"/>
      <c r="JE28" s="158"/>
      <c r="JF28" s="158"/>
      <c r="JG28" s="158"/>
      <c r="JH28" s="158"/>
      <c r="JI28" s="158"/>
      <c r="JJ28" s="158"/>
      <c r="JK28" s="158"/>
      <c r="JL28" s="158"/>
      <c r="JM28" s="158"/>
      <c r="JN28" s="158"/>
      <c r="JO28" s="158"/>
      <c r="JP28" s="158"/>
      <c r="JQ28" s="158"/>
      <c r="JR28" s="158"/>
      <c r="JS28" s="158"/>
      <c r="JT28" s="158"/>
      <c r="JU28" s="158"/>
      <c r="JV28" s="158"/>
      <c r="JW28" s="158"/>
      <c r="JX28" s="158"/>
      <c r="JY28" s="158"/>
      <c r="JZ28" s="158"/>
      <c r="KA28" s="158"/>
      <c r="KB28" s="158"/>
      <c r="KC28" s="158"/>
      <c r="KD28" s="158"/>
      <c r="KE28" s="158"/>
      <c r="KF28" s="158"/>
      <c r="KG28" s="158"/>
      <c r="KH28" s="158"/>
      <c r="KI28" s="158"/>
      <c r="KJ28" s="158"/>
      <c r="KK28" s="158"/>
      <c r="KL28" s="158"/>
      <c r="KM28" s="158"/>
      <c r="KN28" s="158"/>
      <c r="KO28" s="158"/>
      <c r="KP28" s="158"/>
      <c r="KQ28" s="158"/>
      <c r="KR28" s="158"/>
      <c r="KS28" s="158"/>
      <c r="KT28" s="158"/>
      <c r="KU28" s="158"/>
      <c r="KV28" s="158"/>
      <c r="KW28" s="158"/>
      <c r="KX28" s="158"/>
      <c r="KY28" s="158"/>
      <c r="KZ28" s="158"/>
      <c r="LA28" s="158"/>
      <c r="LB28" s="158"/>
      <c r="LC28" s="158"/>
      <c r="LD28" s="158"/>
      <c r="LE28" s="158"/>
      <c r="LF28" s="158"/>
      <c r="LG28" s="158"/>
      <c r="LH28" s="158"/>
      <c r="LI28" s="158"/>
      <c r="LJ28" s="158"/>
      <c r="LK28" s="158"/>
      <c r="LL28" s="158"/>
      <c r="LM28" s="158"/>
      <c r="LN28" s="158"/>
      <c r="LO28" s="158"/>
      <c r="LP28" s="158"/>
      <c r="LQ28" s="158"/>
      <c r="LR28" s="158"/>
      <c r="LS28" s="158"/>
      <c r="LT28" s="158"/>
      <c r="LU28" s="158"/>
      <c r="LV28" s="158"/>
      <c r="LW28" s="158"/>
      <c r="LX28" s="158"/>
      <c r="LY28" s="158"/>
      <c r="LZ28" s="158"/>
      <c r="MA28" s="158"/>
      <c r="MB28" s="158"/>
      <c r="MC28" s="158"/>
      <c r="MD28" s="158"/>
      <c r="ME28" s="158"/>
      <c r="MF28" s="158"/>
      <c r="MG28" s="158"/>
      <c r="MH28" s="158"/>
      <c r="MI28" s="158"/>
      <c r="MJ28" s="158"/>
      <c r="MK28" s="158"/>
      <c r="ML28" s="158"/>
      <c r="MM28" s="158"/>
      <c r="MN28" s="158"/>
      <c r="MO28" s="158"/>
      <c r="MP28" s="158"/>
      <c r="MQ28" s="158"/>
      <c r="MR28" s="158"/>
      <c r="MS28" s="158"/>
      <c r="MT28" s="158"/>
      <c r="MU28" s="158"/>
      <c r="MV28" s="158"/>
      <c r="MW28" s="158"/>
      <c r="MX28" s="158"/>
      <c r="MY28" s="158"/>
      <c r="MZ28" s="158"/>
      <c r="NA28" s="158"/>
      <c r="NB28" s="158"/>
      <c r="NC28" s="158"/>
      <c r="ND28" s="158"/>
      <c r="NE28" s="158"/>
      <c r="NF28" s="158"/>
      <c r="NG28" s="158"/>
      <c r="NH28" s="158"/>
      <c r="NI28" s="158"/>
      <c r="NJ28" s="158"/>
      <c r="NK28" s="158"/>
      <c r="NL28" s="158"/>
      <c r="NM28" s="158"/>
      <c r="NN28" s="158"/>
      <c r="NO28" s="158"/>
      <c r="NP28" s="158"/>
      <c r="NQ28" s="158"/>
      <c r="NR28" s="158"/>
      <c r="NS28" s="158"/>
      <c r="NT28" s="158"/>
      <c r="NU28" s="158"/>
      <c r="NV28" s="158"/>
      <c r="NW28" s="158"/>
      <c r="NX28" s="158"/>
      <c r="NY28" s="158"/>
      <c r="NZ28" s="158"/>
      <c r="OA28" s="158"/>
      <c r="OB28" s="158"/>
      <c r="OC28" s="158"/>
      <c r="OD28" s="158"/>
      <c r="OE28" s="158"/>
      <c r="OF28" s="158"/>
      <c r="OG28" s="158"/>
      <c r="OH28" s="158"/>
      <c r="OI28" s="158"/>
      <c r="OJ28" s="158"/>
      <c r="OK28" s="158"/>
      <c r="OL28" s="158"/>
      <c r="OM28" s="158"/>
      <c r="ON28" s="158"/>
      <c r="OO28" s="158"/>
      <c r="OP28" s="158"/>
      <c r="OQ28" s="158"/>
      <c r="OR28" s="158"/>
      <c r="OS28" s="158"/>
      <c r="OT28" s="158"/>
      <c r="OU28" s="158"/>
      <c r="OV28" s="158"/>
      <c r="OW28" s="158"/>
      <c r="OX28" s="158"/>
      <c r="OY28" s="158"/>
      <c r="OZ28" s="158"/>
      <c r="PA28" s="158"/>
      <c r="PB28" s="158"/>
      <c r="PC28" s="158"/>
      <c r="PD28" s="158"/>
      <c r="PE28" s="158"/>
      <c r="PF28" s="158"/>
      <c r="PG28" s="158"/>
      <c r="PH28" s="158"/>
      <c r="PI28" s="158"/>
      <c r="PJ28" s="158"/>
      <c r="PK28" s="158"/>
      <c r="PL28" s="158"/>
      <c r="PM28" s="158"/>
      <c r="PN28" s="158"/>
      <c r="PO28" s="158"/>
      <c r="PP28" s="158"/>
      <c r="PQ28" s="158"/>
      <c r="PR28" s="158"/>
      <c r="PS28" s="158"/>
      <c r="PT28" s="158"/>
      <c r="PU28" s="158"/>
      <c r="PV28" s="158"/>
      <c r="PW28" s="158"/>
      <c r="PX28" s="158"/>
      <c r="PY28" s="158"/>
      <c r="PZ28" s="158"/>
      <c r="QA28" s="158"/>
      <c r="QB28" s="158"/>
      <c r="QC28" s="158"/>
      <c r="QD28" s="158"/>
      <c r="QE28" s="158"/>
      <c r="QF28" s="158"/>
      <c r="QG28" s="158"/>
      <c r="QH28" s="158"/>
      <c r="QI28" s="158"/>
      <c r="QJ28" s="158"/>
      <c r="QK28" s="158"/>
      <c r="QL28" s="158"/>
      <c r="QM28" s="158"/>
      <c r="QN28" s="158"/>
      <c r="QO28" s="158"/>
      <c r="QP28" s="158"/>
      <c r="QQ28" s="158"/>
      <c r="QR28" s="158"/>
      <c r="QS28" s="158"/>
      <c r="QT28" s="158"/>
      <c r="QU28" s="158"/>
      <c r="QV28" s="158"/>
      <c r="QW28" s="158"/>
      <c r="QX28" s="158"/>
      <c r="QY28" s="158"/>
      <c r="QZ28" s="158"/>
      <c r="RA28" s="158"/>
      <c r="RB28" s="158"/>
      <c r="RC28" s="158"/>
      <c r="RD28" s="158"/>
      <c r="RE28" s="158"/>
      <c r="RF28" s="158"/>
      <c r="RG28" s="158"/>
      <c r="RH28" s="158"/>
      <c r="RI28" s="158"/>
      <c r="RJ28" s="158"/>
      <c r="RK28" s="158"/>
      <c r="RL28" s="158"/>
      <c r="RM28" s="158"/>
      <c r="RN28" s="158"/>
      <c r="RO28" s="158"/>
      <c r="RP28" s="158"/>
      <c r="RQ28" s="158"/>
      <c r="RR28" s="158"/>
      <c r="RS28" s="158"/>
      <c r="RT28" s="158"/>
      <c r="RU28" s="158"/>
      <c r="RV28" s="158"/>
      <c r="RW28" s="158"/>
      <c r="RX28" s="158"/>
      <c r="RY28" s="158"/>
      <c r="RZ28" s="158"/>
      <c r="SA28" s="158"/>
      <c r="SB28" s="158"/>
      <c r="SC28" s="158"/>
      <c r="SD28" s="158"/>
      <c r="SE28" s="158"/>
      <c r="SF28" s="158"/>
      <c r="SG28" s="158"/>
      <c r="SH28" s="158"/>
      <c r="SI28" s="158"/>
      <c r="SJ28" s="158"/>
      <c r="SK28" s="158"/>
      <c r="SL28" s="158"/>
      <c r="SM28" s="158"/>
      <c r="SN28" s="158"/>
      <c r="SO28" s="158"/>
      <c r="SP28" s="158"/>
      <c r="SQ28" s="158"/>
      <c r="SR28" s="158"/>
      <c r="SS28" s="158"/>
      <c r="ST28" s="158"/>
      <c r="SU28" s="158"/>
      <c r="SV28" s="158"/>
      <c r="SW28" s="158"/>
      <c r="SX28" s="158"/>
      <c r="SY28" s="158"/>
      <c r="SZ28" s="158"/>
      <c r="TA28" s="158"/>
      <c r="TB28" s="158"/>
      <c r="TC28" s="158"/>
      <c r="TD28" s="158"/>
      <c r="TE28" s="158"/>
      <c r="TF28" s="158"/>
      <c r="TG28" s="158"/>
      <c r="TH28" s="158"/>
      <c r="TI28" s="158"/>
      <c r="TJ28" s="158"/>
      <c r="TK28" s="158"/>
      <c r="TL28" s="158"/>
      <c r="TM28" s="158"/>
      <c r="TN28" s="158"/>
      <c r="TO28" s="158"/>
      <c r="TP28" s="158"/>
      <c r="TQ28" s="158"/>
      <c r="TR28" s="158"/>
      <c r="TS28" s="158"/>
      <c r="TT28" s="158"/>
      <c r="TU28" s="158"/>
      <c r="TV28" s="158"/>
      <c r="TW28" s="158"/>
      <c r="TX28" s="158"/>
      <c r="TY28" s="158"/>
      <c r="TZ28" s="158"/>
      <c r="UA28" s="158"/>
      <c r="UB28" s="158"/>
      <c r="UC28" s="158"/>
      <c r="UD28" s="158"/>
      <c r="UE28" s="158"/>
      <c r="UF28" s="158"/>
      <c r="UG28" s="158"/>
      <c r="UH28" s="158"/>
      <c r="UI28" s="158"/>
      <c r="UJ28" s="158"/>
      <c r="UK28" s="158"/>
      <c r="UL28" s="158"/>
      <c r="UM28" s="158"/>
      <c r="UN28" s="158"/>
      <c r="UO28" s="158"/>
      <c r="UP28" s="158"/>
      <c r="UQ28" s="158"/>
      <c r="UR28" s="158"/>
      <c r="US28" s="158"/>
      <c r="UT28" s="158"/>
      <c r="UU28" s="158"/>
      <c r="UV28" s="158"/>
      <c r="UW28" s="158"/>
      <c r="UX28" s="158"/>
      <c r="UY28" s="158"/>
      <c r="UZ28" s="158"/>
      <c r="VA28" s="158"/>
      <c r="VB28" s="158"/>
      <c r="VC28" s="158"/>
      <c r="VD28" s="158"/>
      <c r="VE28" s="158"/>
      <c r="VF28" s="158"/>
      <c r="VG28" s="158"/>
      <c r="VH28" s="158"/>
      <c r="VI28" s="158"/>
      <c r="VJ28" s="158"/>
      <c r="VK28" s="158"/>
      <c r="VL28" s="158"/>
      <c r="VM28" s="158"/>
      <c r="VN28" s="158"/>
      <c r="VO28" s="158"/>
      <c r="VP28" s="158"/>
      <c r="VQ28" s="158"/>
      <c r="VR28" s="158"/>
      <c r="VS28" s="158"/>
      <c r="VT28" s="158"/>
      <c r="VU28" s="158"/>
      <c r="VV28" s="158"/>
      <c r="VW28" s="158"/>
      <c r="VX28" s="158"/>
      <c r="VY28" s="158"/>
      <c r="VZ28" s="158"/>
      <c r="WA28" s="158"/>
      <c r="WB28" s="158"/>
      <c r="WC28" s="158"/>
      <c r="WD28" s="158"/>
      <c r="WE28" s="158"/>
      <c r="WF28" s="158"/>
      <c r="WG28" s="158"/>
      <c r="WH28" s="158"/>
      <c r="WI28" s="158"/>
      <c r="WJ28" s="158"/>
      <c r="WK28" s="158"/>
      <c r="WL28" s="158"/>
      <c r="WM28" s="158"/>
      <c r="WN28" s="158"/>
      <c r="WO28" s="158"/>
      <c r="WP28" s="158"/>
      <c r="WQ28" s="158"/>
      <c r="WR28" s="158"/>
      <c r="WS28" s="158"/>
      <c r="WT28" s="158"/>
      <c r="WU28" s="158"/>
      <c r="WV28" s="158"/>
      <c r="WW28" s="158"/>
      <c r="WX28" s="158"/>
      <c r="WY28" s="158"/>
      <c r="WZ28" s="158"/>
      <c r="XA28" s="158"/>
      <c r="XB28" s="158"/>
      <c r="XC28" s="158"/>
      <c r="XD28" s="158"/>
      <c r="XE28" s="158"/>
      <c r="XF28" s="158"/>
      <c r="XG28" s="158"/>
      <c r="XH28" s="158"/>
      <c r="XI28" s="158"/>
      <c r="XJ28" s="158"/>
      <c r="XK28" s="158"/>
      <c r="XL28" s="158"/>
      <c r="XM28" s="158"/>
      <c r="XN28" s="158"/>
      <c r="XO28" s="158"/>
      <c r="XP28" s="158"/>
      <c r="XQ28" s="158"/>
      <c r="XR28" s="158"/>
      <c r="XS28" s="158"/>
      <c r="XT28" s="158"/>
      <c r="XU28" s="158"/>
      <c r="XV28" s="158"/>
      <c r="XW28" s="158"/>
      <c r="XX28" s="158"/>
      <c r="XY28" s="158"/>
      <c r="XZ28" s="158"/>
      <c r="YA28" s="158"/>
      <c r="YB28" s="158"/>
      <c r="YC28" s="158"/>
      <c r="YD28" s="158"/>
      <c r="YE28" s="158"/>
      <c r="YF28" s="158"/>
      <c r="YG28" s="158"/>
      <c r="YH28" s="158"/>
      <c r="YI28" s="158"/>
      <c r="YJ28" s="158"/>
      <c r="YK28" s="158"/>
      <c r="YL28" s="158"/>
      <c r="YM28" s="158"/>
      <c r="YN28" s="158"/>
      <c r="YO28" s="158"/>
      <c r="YP28" s="158"/>
      <c r="YQ28" s="158"/>
      <c r="YR28" s="158"/>
      <c r="YS28" s="158"/>
      <c r="YT28" s="158"/>
      <c r="YU28" s="158"/>
      <c r="YV28" s="158"/>
      <c r="YW28" s="158"/>
      <c r="YX28" s="158"/>
      <c r="YY28" s="158"/>
      <c r="YZ28" s="158"/>
      <c r="ZA28" s="158"/>
      <c r="ZB28" s="158"/>
      <c r="ZC28" s="158"/>
      <c r="ZD28" s="158"/>
      <c r="ZE28" s="158"/>
      <c r="ZF28" s="158"/>
      <c r="ZG28" s="158"/>
      <c r="ZH28" s="158"/>
      <c r="ZI28" s="158"/>
      <c r="ZJ28" s="158"/>
      <c r="ZK28" s="158"/>
      <c r="ZL28" s="158"/>
      <c r="ZM28" s="158"/>
      <c r="ZN28" s="158"/>
      <c r="ZO28" s="158"/>
      <c r="ZP28" s="158"/>
      <c r="ZQ28" s="158"/>
      <c r="ZR28" s="158"/>
      <c r="ZS28" s="158"/>
      <c r="ZT28" s="158"/>
      <c r="ZU28" s="158"/>
      <c r="ZV28" s="158"/>
      <c r="ZW28" s="158"/>
      <c r="ZX28" s="158"/>
      <c r="ZY28" s="158"/>
      <c r="ZZ28" s="158"/>
      <c r="AAA28" s="158"/>
      <c r="AAB28" s="158"/>
      <c r="AAC28" s="158"/>
      <c r="AAD28" s="158"/>
      <c r="AAE28" s="158"/>
      <c r="AAF28" s="158"/>
      <c r="AAG28" s="158"/>
      <c r="AAH28" s="158"/>
      <c r="AAI28" s="158"/>
      <c r="AAJ28" s="158"/>
      <c r="AAK28" s="158"/>
      <c r="AAL28" s="158"/>
      <c r="AAM28" s="158"/>
      <c r="AAN28" s="158"/>
      <c r="AAO28" s="158"/>
      <c r="AAP28" s="158"/>
      <c r="AAQ28" s="158"/>
      <c r="AAR28" s="158"/>
      <c r="AAS28" s="158"/>
      <c r="AAT28" s="158"/>
      <c r="AAU28" s="158"/>
      <c r="AAV28" s="158"/>
      <c r="AAW28" s="158"/>
      <c r="AAX28" s="158"/>
      <c r="AAY28" s="158"/>
      <c r="AAZ28" s="158"/>
      <c r="ABA28" s="158"/>
      <c r="ABB28" s="158"/>
      <c r="ABC28" s="158"/>
      <c r="ABD28" s="158"/>
      <c r="ABE28" s="158"/>
      <c r="ABF28" s="158"/>
      <c r="ABG28" s="158"/>
      <c r="ABH28" s="158"/>
      <c r="ABI28" s="158"/>
      <c r="ABJ28" s="158"/>
      <c r="ABK28" s="158"/>
      <c r="ABL28" s="158"/>
      <c r="ABM28" s="158"/>
      <c r="ABN28" s="158"/>
      <c r="ABO28" s="158"/>
      <c r="ABP28" s="158"/>
      <c r="ABQ28" s="158"/>
      <c r="ABR28" s="158"/>
      <c r="ABS28" s="158"/>
      <c r="ABT28" s="158"/>
      <c r="ABU28" s="158"/>
      <c r="ABV28" s="158"/>
      <c r="ABW28" s="158"/>
      <c r="ABX28" s="158"/>
      <c r="ABY28" s="158"/>
      <c r="ABZ28" s="158"/>
      <c r="ACA28" s="158"/>
      <c r="ACB28" s="158"/>
      <c r="ACC28" s="158"/>
      <c r="ACD28" s="158"/>
      <c r="ACE28" s="158"/>
      <c r="ACF28" s="158"/>
      <c r="ACG28" s="158"/>
      <c r="ACH28" s="158"/>
      <c r="ACI28" s="158"/>
      <c r="ACJ28" s="158"/>
      <c r="ACK28" s="158"/>
      <c r="ACL28" s="158"/>
      <c r="ACM28" s="158"/>
      <c r="ACN28" s="158"/>
      <c r="ACO28" s="158"/>
      <c r="ACP28" s="158"/>
      <c r="ACQ28" s="158"/>
      <c r="ACR28" s="158"/>
      <c r="ACS28" s="158"/>
      <c r="ACT28" s="158"/>
      <c r="ACU28" s="158"/>
      <c r="ACV28" s="158"/>
      <c r="ACW28" s="158"/>
      <c r="ACX28" s="158"/>
      <c r="ACY28" s="158"/>
      <c r="ACZ28" s="158"/>
      <c r="ADA28" s="158"/>
      <c r="ADB28" s="158"/>
      <c r="ADC28" s="158"/>
      <c r="ADD28" s="158"/>
      <c r="ADE28" s="158"/>
      <c r="ADF28" s="158"/>
      <c r="ADG28" s="158"/>
      <c r="ADH28" s="158"/>
      <c r="ADI28" s="158"/>
      <c r="ADJ28" s="158"/>
      <c r="ADK28" s="158"/>
      <c r="ADL28" s="158"/>
      <c r="ADM28" s="158"/>
      <c r="ADN28" s="158"/>
      <c r="ADO28" s="158"/>
      <c r="ADP28" s="158"/>
      <c r="ADQ28" s="158"/>
      <c r="ADR28" s="158"/>
      <c r="ADS28" s="158"/>
      <c r="ADT28" s="158"/>
      <c r="ADU28" s="158"/>
      <c r="ADV28" s="158"/>
      <c r="ADW28" s="158"/>
      <c r="ADX28" s="158"/>
      <c r="ADY28" s="158"/>
      <c r="ADZ28" s="158"/>
      <c r="AEA28" s="158"/>
      <c r="AEB28" s="158"/>
      <c r="AEC28" s="158"/>
      <c r="AED28" s="158"/>
      <c r="AEE28" s="158"/>
      <c r="AEF28" s="158"/>
      <c r="AEG28" s="158"/>
      <c r="AEH28" s="158"/>
      <c r="AEI28" s="158"/>
      <c r="AEJ28" s="158"/>
      <c r="AEK28" s="158"/>
      <c r="AEL28" s="158"/>
      <c r="AEM28" s="158"/>
      <c r="AEN28" s="158"/>
      <c r="AEO28" s="158"/>
      <c r="AEP28" s="158"/>
      <c r="AEQ28" s="158"/>
      <c r="AER28" s="158"/>
      <c r="AES28" s="158"/>
      <c r="AET28" s="158"/>
      <c r="AEU28" s="158"/>
      <c r="AEV28" s="158"/>
      <c r="AEW28" s="158"/>
      <c r="AEX28" s="158"/>
      <c r="AEY28" s="158"/>
      <c r="AEZ28" s="158"/>
      <c r="AFA28" s="158"/>
      <c r="AFB28" s="158"/>
      <c r="AFC28" s="158"/>
      <c r="AFD28" s="158"/>
      <c r="AFE28" s="158"/>
      <c r="AFF28" s="158"/>
      <c r="AFG28" s="158"/>
      <c r="AFH28" s="158"/>
      <c r="AFI28" s="158"/>
      <c r="AFJ28" s="158"/>
      <c r="AFK28" s="158"/>
      <c r="AFL28" s="158"/>
      <c r="AFM28" s="158"/>
      <c r="AFN28" s="158"/>
      <c r="AFO28" s="158"/>
      <c r="AFP28" s="158"/>
      <c r="AFQ28" s="158"/>
      <c r="AFR28" s="158"/>
      <c r="AFS28" s="158"/>
      <c r="AFT28" s="158"/>
      <c r="AFU28" s="158"/>
      <c r="AFV28" s="158"/>
      <c r="AFW28" s="158"/>
      <c r="AFX28" s="158"/>
      <c r="AFY28" s="158"/>
      <c r="AFZ28" s="158"/>
      <c r="AGA28" s="158"/>
      <c r="AGB28" s="158"/>
      <c r="AGC28" s="158"/>
      <c r="AGD28" s="158"/>
      <c r="AGE28" s="158"/>
      <c r="AGF28" s="158"/>
      <c r="AGG28" s="158"/>
      <c r="AGH28" s="158"/>
      <c r="AGI28" s="158"/>
      <c r="AGJ28" s="158"/>
      <c r="AGK28" s="158"/>
      <c r="AGL28" s="158"/>
      <c r="AGM28" s="158"/>
      <c r="AGN28" s="158"/>
      <c r="AGO28" s="158"/>
      <c r="AGP28" s="158"/>
      <c r="AGQ28" s="158"/>
      <c r="AGR28" s="158"/>
      <c r="AGS28" s="158"/>
      <c r="AGT28" s="158"/>
      <c r="AGU28" s="158"/>
      <c r="AGV28" s="158"/>
      <c r="AGW28" s="158"/>
      <c r="AGX28" s="158"/>
      <c r="AGY28" s="158"/>
      <c r="AGZ28" s="158"/>
      <c r="AHA28" s="158"/>
      <c r="AHB28" s="158"/>
      <c r="AHC28" s="158"/>
      <c r="AHD28" s="158"/>
      <c r="AHE28" s="158"/>
      <c r="AHF28" s="158"/>
      <c r="AHG28" s="158"/>
      <c r="AHH28" s="158"/>
      <c r="AHI28" s="158"/>
      <c r="AHJ28" s="158"/>
      <c r="AHK28" s="158"/>
      <c r="AHL28" s="158"/>
      <c r="AHM28" s="158"/>
      <c r="AHN28" s="158"/>
      <c r="AHO28" s="158"/>
      <c r="AHP28" s="158"/>
      <c r="AHQ28" s="158"/>
      <c r="AHR28" s="158"/>
      <c r="AHS28" s="158"/>
      <c r="AHT28" s="158"/>
      <c r="AHU28" s="158"/>
      <c r="AHV28" s="158"/>
      <c r="AHW28" s="158"/>
      <c r="AHX28" s="158"/>
      <c r="AHY28" s="158"/>
      <c r="AHZ28" s="158"/>
      <c r="AIA28" s="158"/>
      <c r="AIB28" s="158"/>
      <c r="AIC28" s="158"/>
      <c r="AID28" s="158"/>
      <c r="AIE28" s="158"/>
      <c r="AIF28" s="158"/>
      <c r="AIG28" s="158"/>
      <c r="AIH28" s="158"/>
      <c r="AII28" s="158"/>
      <c r="AIJ28" s="158"/>
      <c r="AIK28" s="158"/>
      <c r="AIL28" s="158"/>
      <c r="AIM28" s="158"/>
      <c r="AIN28" s="158"/>
      <c r="AIO28" s="158"/>
      <c r="AIP28" s="158"/>
      <c r="AIQ28" s="158"/>
      <c r="AIR28" s="158"/>
      <c r="AIS28" s="158"/>
      <c r="AIT28" s="158"/>
      <c r="AIU28" s="158"/>
      <c r="AIV28" s="158"/>
      <c r="AIW28" s="158"/>
      <c r="AIX28" s="158"/>
      <c r="AIY28" s="158"/>
      <c r="AIZ28" s="158"/>
      <c r="AJA28" s="158"/>
      <c r="AJB28" s="158"/>
      <c r="AJC28" s="158"/>
      <c r="AJD28" s="158"/>
      <c r="AJE28" s="158"/>
      <c r="AJF28" s="158"/>
      <c r="AJG28" s="158"/>
      <c r="AJH28" s="158"/>
      <c r="AJI28" s="158"/>
      <c r="AJJ28" s="158"/>
      <c r="AJK28" s="158"/>
      <c r="AJL28" s="158"/>
      <c r="AJM28" s="158"/>
      <c r="AJN28" s="158"/>
      <c r="AJO28" s="158"/>
      <c r="AJP28" s="158"/>
      <c r="AJQ28" s="158"/>
      <c r="AJR28" s="158"/>
      <c r="AJS28" s="158"/>
      <c r="AJT28" s="158"/>
      <c r="AJU28" s="158"/>
      <c r="AJV28" s="158"/>
      <c r="AJW28" s="158"/>
      <c r="AJX28" s="158"/>
      <c r="AJY28" s="158"/>
      <c r="AJZ28" s="158"/>
      <c r="AKA28" s="158"/>
      <c r="AKB28" s="158"/>
      <c r="AKC28" s="158"/>
      <c r="AKD28" s="158"/>
      <c r="AKE28" s="158"/>
      <c r="AKF28" s="158"/>
      <c r="AKG28" s="158"/>
      <c r="AKH28" s="158"/>
      <c r="AKI28" s="158"/>
      <c r="AKJ28" s="158"/>
      <c r="AKK28" s="158"/>
      <c r="AKL28" s="158"/>
      <c r="AKM28" s="158"/>
      <c r="AKN28" s="158"/>
      <c r="AKO28" s="158"/>
      <c r="AKP28" s="158"/>
      <c r="AKQ28" s="158"/>
      <c r="AKR28" s="158"/>
      <c r="AKS28" s="158"/>
      <c r="AKT28" s="158"/>
      <c r="AKU28" s="158"/>
      <c r="AKV28" s="158"/>
      <c r="AKW28" s="158"/>
      <c r="AKX28" s="158"/>
      <c r="AKY28" s="158"/>
      <c r="AKZ28" s="158"/>
      <c r="ALA28" s="158"/>
      <c r="ALB28" s="158"/>
      <c r="ALC28" s="158"/>
      <c r="ALD28" s="158"/>
      <c r="ALE28" s="158"/>
      <c r="ALF28" s="158"/>
      <c r="ALG28" s="158"/>
      <c r="ALH28" s="158"/>
      <c r="ALI28" s="158"/>
      <c r="ALJ28" s="158"/>
      <c r="ALK28" s="158"/>
      <c r="ALL28" s="158"/>
      <c r="ALM28" s="158"/>
      <c r="ALN28" s="158"/>
      <c r="ALO28" s="158"/>
      <c r="ALP28" s="158"/>
      <c r="ALQ28" s="158"/>
      <c r="ALR28" s="158"/>
      <c r="ALS28" s="158"/>
      <c r="ALT28" s="158"/>
      <c r="ALU28" s="158"/>
      <c r="ALV28" s="158"/>
      <c r="ALW28" s="158"/>
      <c r="ALX28" s="158"/>
      <c r="ALY28" s="158"/>
      <c r="ALZ28" s="158"/>
      <c r="AMA28" s="158"/>
      <c r="AMB28" s="158"/>
      <c r="AMC28" s="158"/>
      <c r="AMD28" s="158"/>
      <c r="AME28" s="158"/>
      <c r="AMF28" s="158"/>
      <c r="AMG28" s="158"/>
      <c r="AMH28" s="158"/>
      <c r="AMI28" s="158"/>
      <c r="AMJ28" s="158"/>
    </row>
    <row r="29" spans="2:1024" ht="24.75" customHeight="1">
      <c r="B29" s="73"/>
      <c r="C29" s="82" t="s">
        <v>428</v>
      </c>
      <c r="D29" s="73"/>
      <c r="E29" s="82" t="s">
        <v>38</v>
      </c>
      <c r="F29" s="73"/>
      <c r="G29" s="82" t="s">
        <v>429</v>
      </c>
      <c r="H29" s="73"/>
      <c r="I29" s="73"/>
      <c r="J29" s="73"/>
      <c r="K29" s="73"/>
      <c r="L29" s="73"/>
      <c r="M29" s="73"/>
      <c r="CF29" s="158"/>
      <c r="CG29" s="158"/>
      <c r="CH29" s="158"/>
      <c r="CI29" s="158"/>
      <c r="CJ29" s="158"/>
      <c r="CK29" s="158"/>
      <c r="CL29" s="158"/>
      <c r="CM29" s="158"/>
      <c r="CN29" s="158"/>
      <c r="CO29" s="158"/>
      <c r="CP29" s="158"/>
      <c r="CQ29" s="158"/>
      <c r="CR29" s="158"/>
      <c r="CS29" s="158"/>
      <c r="CT29" s="158"/>
      <c r="CU29" s="158"/>
      <c r="CV29" s="158"/>
      <c r="CW29" s="158"/>
      <c r="CX29" s="158"/>
      <c r="CY29" s="158"/>
      <c r="CZ29" s="158"/>
      <c r="DA29" s="158"/>
      <c r="DB29" s="158"/>
      <c r="DC29" s="158"/>
      <c r="DD29" s="158"/>
      <c r="DE29" s="158"/>
      <c r="DF29" s="158"/>
      <c r="DG29" s="158"/>
      <c r="DH29" s="158"/>
      <c r="DI29" s="158"/>
      <c r="DJ29" s="158"/>
      <c r="DK29" s="158"/>
      <c r="DL29" s="158"/>
      <c r="DM29" s="158"/>
      <c r="DN29" s="158"/>
      <c r="DO29" s="158"/>
      <c r="DP29" s="158"/>
      <c r="DQ29" s="158"/>
      <c r="DR29" s="158"/>
      <c r="DS29" s="158"/>
      <c r="DT29" s="158"/>
      <c r="DU29" s="158"/>
      <c r="DV29" s="158"/>
      <c r="DW29" s="158"/>
      <c r="DX29" s="158"/>
      <c r="DY29" s="158"/>
      <c r="DZ29" s="158"/>
      <c r="EA29" s="158"/>
      <c r="EB29" s="158"/>
      <c r="EC29" s="158"/>
      <c r="ED29" s="158"/>
      <c r="EE29" s="158"/>
      <c r="EF29" s="158"/>
      <c r="EG29" s="158"/>
      <c r="EH29" s="158"/>
      <c r="EI29" s="158"/>
      <c r="EJ29" s="158"/>
      <c r="EK29" s="158"/>
      <c r="EL29" s="158"/>
      <c r="EM29" s="158"/>
      <c r="EN29" s="158"/>
      <c r="EO29" s="158"/>
      <c r="EP29" s="158"/>
      <c r="EQ29" s="158"/>
      <c r="ER29" s="158"/>
      <c r="ES29" s="158"/>
      <c r="ET29" s="158"/>
      <c r="EU29" s="158"/>
      <c r="EV29" s="158"/>
      <c r="EW29" s="158"/>
      <c r="EX29" s="158"/>
      <c r="EY29" s="158"/>
      <c r="EZ29" s="158"/>
      <c r="FA29" s="158"/>
      <c r="FB29" s="158"/>
      <c r="FC29" s="158"/>
      <c r="FD29" s="158"/>
      <c r="FE29" s="158"/>
      <c r="FF29" s="158"/>
      <c r="FG29" s="158"/>
      <c r="FH29" s="158"/>
      <c r="FI29" s="158"/>
      <c r="FJ29" s="158"/>
      <c r="FK29" s="158"/>
      <c r="FL29" s="158"/>
      <c r="FM29" s="158"/>
      <c r="FN29" s="158"/>
      <c r="FO29" s="158"/>
      <c r="FP29" s="158"/>
      <c r="FQ29" s="158"/>
      <c r="FR29" s="158"/>
      <c r="FS29" s="158"/>
      <c r="FT29" s="158"/>
      <c r="FU29" s="158"/>
      <c r="FV29" s="158"/>
      <c r="FW29" s="158"/>
      <c r="FX29" s="158"/>
      <c r="FY29" s="158"/>
      <c r="FZ29" s="158"/>
      <c r="GA29" s="158"/>
      <c r="GB29" s="158"/>
      <c r="GC29" s="158"/>
      <c r="GD29" s="158"/>
      <c r="GE29" s="158"/>
      <c r="GF29" s="158"/>
      <c r="GG29" s="158"/>
      <c r="GH29" s="158"/>
      <c r="GI29" s="158"/>
      <c r="GJ29" s="158"/>
      <c r="GK29" s="158"/>
      <c r="GL29" s="158"/>
      <c r="GM29" s="158"/>
      <c r="GN29" s="158"/>
      <c r="GO29" s="158"/>
      <c r="GP29" s="158"/>
      <c r="GQ29" s="158"/>
      <c r="GR29" s="158"/>
      <c r="GS29" s="158"/>
      <c r="GT29" s="158"/>
      <c r="GU29" s="158"/>
      <c r="GV29" s="158"/>
      <c r="GW29" s="158"/>
      <c r="GX29" s="158"/>
      <c r="GY29" s="158"/>
      <c r="GZ29" s="158"/>
      <c r="HA29" s="158"/>
      <c r="HB29" s="158"/>
      <c r="HC29" s="158"/>
      <c r="HD29" s="158"/>
      <c r="HE29" s="158"/>
      <c r="HF29" s="158"/>
      <c r="HG29" s="158"/>
      <c r="HH29" s="158"/>
      <c r="HI29" s="158"/>
      <c r="HJ29" s="158"/>
      <c r="HK29" s="158"/>
      <c r="HL29" s="158"/>
      <c r="HM29" s="158"/>
      <c r="HN29" s="158"/>
      <c r="HO29" s="158"/>
      <c r="HP29" s="158"/>
      <c r="HQ29" s="158"/>
      <c r="HR29" s="158"/>
      <c r="HS29" s="158"/>
      <c r="HT29" s="158"/>
      <c r="HU29" s="158"/>
      <c r="HV29" s="158"/>
      <c r="HW29" s="158"/>
      <c r="HX29" s="158"/>
      <c r="HY29" s="158"/>
      <c r="HZ29" s="158"/>
      <c r="IA29" s="158"/>
      <c r="IB29" s="158"/>
      <c r="IC29" s="158"/>
      <c r="ID29" s="158"/>
      <c r="IE29" s="158"/>
      <c r="IF29" s="158"/>
      <c r="IG29" s="158"/>
      <c r="IH29" s="158"/>
      <c r="II29" s="158"/>
      <c r="IJ29" s="158"/>
      <c r="IK29" s="158"/>
      <c r="IL29" s="158"/>
      <c r="IM29" s="158"/>
      <c r="IN29" s="158"/>
      <c r="IO29" s="158"/>
      <c r="IP29" s="158"/>
      <c r="IQ29" s="158"/>
      <c r="IR29" s="158"/>
      <c r="IS29" s="158"/>
      <c r="IT29" s="158"/>
      <c r="IU29" s="158"/>
      <c r="IV29" s="158"/>
      <c r="IW29" s="158"/>
      <c r="IX29" s="158"/>
      <c r="IY29" s="158"/>
      <c r="IZ29" s="158"/>
      <c r="JA29" s="158"/>
      <c r="JB29" s="158"/>
      <c r="JC29" s="158"/>
      <c r="JD29" s="158"/>
      <c r="JE29" s="158"/>
      <c r="JF29" s="158"/>
      <c r="JG29" s="158"/>
      <c r="JH29" s="158"/>
      <c r="JI29" s="158"/>
      <c r="JJ29" s="158"/>
      <c r="JK29" s="158"/>
      <c r="JL29" s="158"/>
      <c r="JM29" s="158"/>
      <c r="JN29" s="158"/>
      <c r="JO29" s="158"/>
      <c r="JP29" s="158"/>
      <c r="JQ29" s="158"/>
      <c r="JR29" s="158"/>
      <c r="JS29" s="158"/>
      <c r="JT29" s="158"/>
      <c r="JU29" s="158"/>
      <c r="JV29" s="158"/>
      <c r="JW29" s="158"/>
      <c r="JX29" s="158"/>
      <c r="JY29" s="158"/>
      <c r="JZ29" s="158"/>
      <c r="KA29" s="158"/>
      <c r="KB29" s="158"/>
      <c r="KC29" s="158"/>
      <c r="KD29" s="158"/>
      <c r="KE29" s="158"/>
      <c r="KF29" s="158"/>
      <c r="KG29" s="158"/>
      <c r="KH29" s="158"/>
      <c r="KI29" s="158"/>
      <c r="KJ29" s="158"/>
      <c r="KK29" s="158"/>
      <c r="KL29" s="158"/>
      <c r="KM29" s="158"/>
      <c r="KN29" s="158"/>
      <c r="KO29" s="158"/>
      <c r="KP29" s="158"/>
      <c r="KQ29" s="158"/>
      <c r="KR29" s="158"/>
      <c r="KS29" s="158"/>
      <c r="KT29" s="158"/>
      <c r="KU29" s="158"/>
      <c r="KV29" s="158"/>
      <c r="KW29" s="158"/>
      <c r="KX29" s="158"/>
      <c r="KY29" s="158"/>
      <c r="KZ29" s="158"/>
      <c r="LA29" s="158"/>
      <c r="LB29" s="158"/>
      <c r="LC29" s="158"/>
      <c r="LD29" s="158"/>
      <c r="LE29" s="158"/>
      <c r="LF29" s="158"/>
      <c r="LG29" s="158"/>
      <c r="LH29" s="158"/>
      <c r="LI29" s="158"/>
      <c r="LJ29" s="158"/>
      <c r="LK29" s="158"/>
      <c r="LL29" s="158"/>
      <c r="LM29" s="158"/>
      <c r="LN29" s="158"/>
      <c r="LO29" s="158"/>
      <c r="LP29" s="158"/>
      <c r="LQ29" s="158"/>
      <c r="LR29" s="158"/>
      <c r="LS29" s="158"/>
      <c r="LT29" s="158"/>
      <c r="LU29" s="158"/>
      <c r="LV29" s="158"/>
      <c r="LW29" s="158"/>
      <c r="LX29" s="158"/>
      <c r="LY29" s="158"/>
      <c r="LZ29" s="158"/>
      <c r="MA29" s="158"/>
      <c r="MB29" s="158"/>
      <c r="MC29" s="158"/>
      <c r="MD29" s="158"/>
      <c r="ME29" s="158"/>
      <c r="MF29" s="158"/>
      <c r="MG29" s="158"/>
      <c r="MH29" s="158"/>
      <c r="MI29" s="158"/>
      <c r="MJ29" s="158"/>
      <c r="MK29" s="158"/>
      <c r="ML29" s="158"/>
      <c r="MM29" s="158"/>
      <c r="MN29" s="158"/>
      <c r="MO29" s="158"/>
      <c r="MP29" s="158"/>
      <c r="MQ29" s="158"/>
      <c r="MR29" s="158"/>
      <c r="MS29" s="158"/>
      <c r="MT29" s="158"/>
      <c r="MU29" s="158"/>
      <c r="MV29" s="158"/>
      <c r="MW29" s="158"/>
      <c r="MX29" s="158"/>
      <c r="MY29" s="158"/>
      <c r="MZ29" s="158"/>
      <c r="NA29" s="158"/>
      <c r="NB29" s="158"/>
      <c r="NC29" s="158"/>
      <c r="ND29" s="158"/>
      <c r="NE29" s="158"/>
      <c r="NF29" s="158"/>
      <c r="NG29" s="158"/>
      <c r="NH29" s="158"/>
      <c r="NI29" s="158"/>
      <c r="NJ29" s="158"/>
      <c r="NK29" s="158"/>
      <c r="NL29" s="158"/>
      <c r="NM29" s="158"/>
      <c r="NN29" s="158"/>
      <c r="NO29" s="158"/>
      <c r="NP29" s="158"/>
      <c r="NQ29" s="158"/>
      <c r="NR29" s="158"/>
      <c r="NS29" s="158"/>
      <c r="NT29" s="158"/>
      <c r="NU29" s="158"/>
      <c r="NV29" s="158"/>
      <c r="NW29" s="158"/>
      <c r="NX29" s="158"/>
      <c r="NY29" s="158"/>
      <c r="NZ29" s="158"/>
      <c r="OA29" s="158"/>
      <c r="OB29" s="158"/>
      <c r="OC29" s="158"/>
      <c r="OD29" s="158"/>
      <c r="OE29" s="158"/>
      <c r="OF29" s="158"/>
      <c r="OG29" s="158"/>
      <c r="OH29" s="158"/>
      <c r="OI29" s="158"/>
      <c r="OJ29" s="158"/>
      <c r="OK29" s="158"/>
      <c r="OL29" s="158"/>
      <c r="OM29" s="158"/>
      <c r="ON29" s="158"/>
      <c r="OO29" s="158"/>
      <c r="OP29" s="158"/>
      <c r="OQ29" s="158"/>
      <c r="OR29" s="158"/>
      <c r="OS29" s="158"/>
      <c r="OT29" s="158"/>
      <c r="OU29" s="158"/>
      <c r="OV29" s="158"/>
      <c r="OW29" s="158"/>
      <c r="OX29" s="158"/>
      <c r="OY29" s="158"/>
      <c r="OZ29" s="158"/>
      <c r="PA29" s="158"/>
      <c r="PB29" s="158"/>
      <c r="PC29" s="158"/>
      <c r="PD29" s="158"/>
      <c r="PE29" s="158"/>
      <c r="PF29" s="158"/>
      <c r="PG29" s="158"/>
      <c r="PH29" s="158"/>
      <c r="PI29" s="158"/>
      <c r="PJ29" s="158"/>
      <c r="PK29" s="158"/>
      <c r="PL29" s="158"/>
      <c r="PM29" s="158"/>
      <c r="PN29" s="158"/>
      <c r="PO29" s="158"/>
      <c r="PP29" s="158"/>
      <c r="PQ29" s="158"/>
      <c r="PR29" s="158"/>
      <c r="PS29" s="158"/>
      <c r="PT29" s="158"/>
      <c r="PU29" s="158"/>
      <c r="PV29" s="158"/>
      <c r="PW29" s="158"/>
      <c r="PX29" s="158"/>
      <c r="PY29" s="158"/>
      <c r="PZ29" s="158"/>
      <c r="QA29" s="158"/>
      <c r="QB29" s="158"/>
      <c r="QC29" s="158"/>
      <c r="QD29" s="158"/>
      <c r="QE29" s="158"/>
      <c r="QF29" s="158"/>
      <c r="QG29" s="158"/>
      <c r="QH29" s="158"/>
      <c r="QI29" s="158"/>
      <c r="QJ29" s="158"/>
      <c r="QK29" s="158"/>
      <c r="QL29" s="158"/>
      <c r="QM29" s="158"/>
      <c r="QN29" s="158"/>
      <c r="QO29" s="158"/>
      <c r="QP29" s="158"/>
      <c r="QQ29" s="158"/>
      <c r="QR29" s="158"/>
      <c r="QS29" s="158"/>
      <c r="QT29" s="158"/>
      <c r="QU29" s="158"/>
      <c r="QV29" s="158"/>
      <c r="QW29" s="158"/>
      <c r="QX29" s="158"/>
      <c r="QY29" s="158"/>
      <c r="QZ29" s="158"/>
      <c r="RA29" s="158"/>
      <c r="RB29" s="158"/>
      <c r="RC29" s="158"/>
      <c r="RD29" s="158"/>
      <c r="RE29" s="158"/>
      <c r="RF29" s="158"/>
      <c r="RG29" s="158"/>
      <c r="RH29" s="158"/>
      <c r="RI29" s="158"/>
      <c r="RJ29" s="158"/>
      <c r="RK29" s="158"/>
      <c r="RL29" s="158"/>
      <c r="RM29" s="158"/>
      <c r="RN29" s="158"/>
      <c r="RO29" s="158"/>
      <c r="RP29" s="158"/>
      <c r="RQ29" s="158"/>
      <c r="RR29" s="158"/>
      <c r="RS29" s="158"/>
      <c r="RT29" s="158"/>
      <c r="RU29" s="158"/>
      <c r="RV29" s="158"/>
      <c r="RW29" s="158"/>
      <c r="RX29" s="158"/>
      <c r="RY29" s="158"/>
      <c r="RZ29" s="158"/>
      <c r="SA29" s="158"/>
      <c r="SB29" s="158"/>
      <c r="SC29" s="158"/>
      <c r="SD29" s="158"/>
      <c r="SE29" s="158"/>
      <c r="SF29" s="158"/>
      <c r="SG29" s="158"/>
      <c r="SH29" s="158"/>
      <c r="SI29" s="158"/>
      <c r="SJ29" s="158"/>
      <c r="SK29" s="158"/>
      <c r="SL29" s="158"/>
      <c r="SM29" s="158"/>
      <c r="SN29" s="158"/>
      <c r="SO29" s="158"/>
      <c r="SP29" s="158"/>
      <c r="SQ29" s="158"/>
      <c r="SR29" s="158"/>
      <c r="SS29" s="158"/>
      <c r="ST29" s="158"/>
      <c r="SU29" s="158"/>
      <c r="SV29" s="158"/>
      <c r="SW29" s="158"/>
      <c r="SX29" s="158"/>
      <c r="SY29" s="158"/>
      <c r="SZ29" s="158"/>
      <c r="TA29" s="158"/>
      <c r="TB29" s="158"/>
      <c r="TC29" s="158"/>
      <c r="TD29" s="158"/>
      <c r="TE29" s="158"/>
      <c r="TF29" s="158"/>
      <c r="TG29" s="158"/>
      <c r="TH29" s="158"/>
      <c r="TI29" s="158"/>
      <c r="TJ29" s="158"/>
      <c r="TK29" s="158"/>
      <c r="TL29" s="158"/>
      <c r="TM29" s="158"/>
      <c r="TN29" s="158"/>
      <c r="TO29" s="158"/>
      <c r="TP29" s="158"/>
      <c r="TQ29" s="158"/>
      <c r="TR29" s="158"/>
      <c r="TS29" s="158"/>
      <c r="TT29" s="158"/>
      <c r="TU29" s="158"/>
      <c r="TV29" s="158"/>
      <c r="TW29" s="158"/>
      <c r="TX29" s="158"/>
      <c r="TY29" s="158"/>
      <c r="TZ29" s="158"/>
      <c r="UA29" s="158"/>
      <c r="UB29" s="158"/>
      <c r="UC29" s="158"/>
      <c r="UD29" s="158"/>
      <c r="UE29" s="158"/>
      <c r="UF29" s="158"/>
      <c r="UG29" s="158"/>
      <c r="UH29" s="158"/>
      <c r="UI29" s="158"/>
      <c r="UJ29" s="158"/>
      <c r="UK29" s="158"/>
      <c r="UL29" s="158"/>
      <c r="UM29" s="158"/>
      <c r="UN29" s="158"/>
      <c r="UO29" s="158"/>
      <c r="UP29" s="158"/>
      <c r="UQ29" s="158"/>
      <c r="UR29" s="158"/>
      <c r="US29" s="158"/>
      <c r="UT29" s="158"/>
      <c r="UU29" s="158"/>
      <c r="UV29" s="158"/>
      <c r="UW29" s="158"/>
      <c r="UX29" s="158"/>
      <c r="UY29" s="158"/>
      <c r="UZ29" s="158"/>
      <c r="VA29" s="158"/>
      <c r="VB29" s="158"/>
      <c r="VC29" s="158"/>
      <c r="VD29" s="158"/>
      <c r="VE29" s="158"/>
      <c r="VF29" s="158"/>
      <c r="VG29" s="158"/>
      <c r="VH29" s="158"/>
      <c r="VI29" s="158"/>
      <c r="VJ29" s="158"/>
      <c r="VK29" s="158"/>
      <c r="VL29" s="158"/>
      <c r="VM29" s="158"/>
      <c r="VN29" s="158"/>
      <c r="VO29" s="158"/>
      <c r="VP29" s="158"/>
      <c r="VQ29" s="158"/>
      <c r="VR29" s="158"/>
      <c r="VS29" s="158"/>
      <c r="VT29" s="158"/>
      <c r="VU29" s="158"/>
      <c r="VV29" s="158"/>
      <c r="VW29" s="158"/>
      <c r="VX29" s="158"/>
      <c r="VY29" s="158"/>
      <c r="VZ29" s="158"/>
      <c r="WA29" s="158"/>
      <c r="WB29" s="158"/>
      <c r="WC29" s="158"/>
      <c r="WD29" s="158"/>
      <c r="WE29" s="158"/>
      <c r="WF29" s="158"/>
      <c r="WG29" s="158"/>
      <c r="WH29" s="158"/>
      <c r="WI29" s="158"/>
      <c r="WJ29" s="158"/>
      <c r="WK29" s="158"/>
      <c r="WL29" s="158"/>
      <c r="WM29" s="158"/>
      <c r="WN29" s="158"/>
      <c r="WO29" s="158"/>
      <c r="WP29" s="158"/>
      <c r="WQ29" s="158"/>
      <c r="WR29" s="158"/>
      <c r="WS29" s="158"/>
      <c r="WT29" s="158"/>
      <c r="WU29" s="158"/>
      <c r="WV29" s="158"/>
      <c r="WW29" s="158"/>
      <c r="WX29" s="158"/>
      <c r="WY29" s="158"/>
      <c r="WZ29" s="158"/>
      <c r="XA29" s="158"/>
      <c r="XB29" s="158"/>
      <c r="XC29" s="158"/>
      <c r="XD29" s="158"/>
      <c r="XE29" s="158"/>
      <c r="XF29" s="158"/>
      <c r="XG29" s="158"/>
      <c r="XH29" s="158"/>
      <c r="XI29" s="158"/>
      <c r="XJ29" s="158"/>
      <c r="XK29" s="158"/>
      <c r="XL29" s="158"/>
      <c r="XM29" s="158"/>
      <c r="XN29" s="158"/>
      <c r="XO29" s="158"/>
      <c r="XP29" s="158"/>
      <c r="XQ29" s="158"/>
      <c r="XR29" s="158"/>
      <c r="XS29" s="158"/>
      <c r="XT29" s="158"/>
      <c r="XU29" s="158"/>
      <c r="XV29" s="158"/>
      <c r="XW29" s="158"/>
      <c r="XX29" s="158"/>
      <c r="XY29" s="158"/>
      <c r="XZ29" s="158"/>
      <c r="YA29" s="158"/>
      <c r="YB29" s="158"/>
      <c r="YC29" s="158"/>
      <c r="YD29" s="158"/>
      <c r="YE29" s="158"/>
      <c r="YF29" s="158"/>
      <c r="YG29" s="158"/>
      <c r="YH29" s="158"/>
      <c r="YI29" s="158"/>
      <c r="YJ29" s="158"/>
      <c r="YK29" s="158"/>
      <c r="YL29" s="158"/>
      <c r="YM29" s="158"/>
      <c r="YN29" s="158"/>
      <c r="YO29" s="158"/>
      <c r="YP29" s="158"/>
      <c r="YQ29" s="158"/>
      <c r="YR29" s="158"/>
      <c r="YS29" s="158"/>
      <c r="YT29" s="158"/>
      <c r="YU29" s="158"/>
      <c r="YV29" s="158"/>
      <c r="YW29" s="158"/>
      <c r="YX29" s="158"/>
      <c r="YY29" s="158"/>
      <c r="YZ29" s="158"/>
      <c r="ZA29" s="158"/>
      <c r="ZB29" s="158"/>
      <c r="ZC29" s="158"/>
      <c r="ZD29" s="158"/>
      <c r="ZE29" s="158"/>
      <c r="ZF29" s="158"/>
      <c r="ZG29" s="158"/>
      <c r="ZH29" s="158"/>
      <c r="ZI29" s="158"/>
      <c r="ZJ29" s="158"/>
      <c r="ZK29" s="158"/>
      <c r="ZL29" s="158"/>
      <c r="ZM29" s="158"/>
      <c r="ZN29" s="158"/>
      <c r="ZO29" s="158"/>
      <c r="ZP29" s="158"/>
      <c r="ZQ29" s="158"/>
      <c r="ZR29" s="158"/>
      <c r="ZS29" s="158"/>
      <c r="ZT29" s="158"/>
      <c r="ZU29" s="158"/>
      <c r="ZV29" s="158"/>
      <c r="ZW29" s="158"/>
      <c r="ZX29" s="158"/>
      <c r="ZY29" s="158"/>
      <c r="ZZ29" s="158"/>
      <c r="AAA29" s="158"/>
      <c r="AAB29" s="158"/>
      <c r="AAC29" s="158"/>
      <c r="AAD29" s="158"/>
      <c r="AAE29" s="158"/>
      <c r="AAF29" s="158"/>
      <c r="AAG29" s="158"/>
      <c r="AAH29" s="158"/>
      <c r="AAI29" s="158"/>
      <c r="AAJ29" s="158"/>
      <c r="AAK29" s="158"/>
      <c r="AAL29" s="158"/>
      <c r="AAM29" s="158"/>
      <c r="AAN29" s="158"/>
      <c r="AAO29" s="158"/>
      <c r="AAP29" s="158"/>
      <c r="AAQ29" s="158"/>
      <c r="AAR29" s="158"/>
      <c r="AAS29" s="158"/>
      <c r="AAT29" s="158"/>
      <c r="AAU29" s="158"/>
      <c r="AAV29" s="158"/>
      <c r="AAW29" s="158"/>
      <c r="AAX29" s="158"/>
      <c r="AAY29" s="158"/>
      <c r="AAZ29" s="158"/>
      <c r="ABA29" s="158"/>
      <c r="ABB29" s="158"/>
      <c r="ABC29" s="158"/>
      <c r="ABD29" s="158"/>
      <c r="ABE29" s="158"/>
      <c r="ABF29" s="158"/>
      <c r="ABG29" s="158"/>
      <c r="ABH29" s="158"/>
      <c r="ABI29" s="158"/>
      <c r="ABJ29" s="158"/>
      <c r="ABK29" s="158"/>
      <c r="ABL29" s="158"/>
      <c r="ABM29" s="158"/>
      <c r="ABN29" s="158"/>
      <c r="ABO29" s="158"/>
      <c r="ABP29" s="158"/>
      <c r="ABQ29" s="158"/>
      <c r="ABR29" s="158"/>
      <c r="ABS29" s="158"/>
      <c r="ABT29" s="158"/>
      <c r="ABU29" s="158"/>
      <c r="ABV29" s="158"/>
      <c r="ABW29" s="158"/>
      <c r="ABX29" s="158"/>
      <c r="ABY29" s="158"/>
      <c r="ABZ29" s="158"/>
      <c r="ACA29" s="158"/>
      <c r="ACB29" s="158"/>
      <c r="ACC29" s="158"/>
      <c r="ACD29" s="158"/>
      <c r="ACE29" s="158"/>
      <c r="ACF29" s="158"/>
      <c r="ACG29" s="158"/>
      <c r="ACH29" s="158"/>
      <c r="ACI29" s="158"/>
      <c r="ACJ29" s="158"/>
      <c r="ACK29" s="158"/>
      <c r="ACL29" s="158"/>
      <c r="ACM29" s="158"/>
      <c r="ACN29" s="158"/>
      <c r="ACO29" s="158"/>
      <c r="ACP29" s="158"/>
      <c r="ACQ29" s="158"/>
      <c r="ACR29" s="158"/>
      <c r="ACS29" s="158"/>
      <c r="ACT29" s="158"/>
      <c r="ACU29" s="158"/>
      <c r="ACV29" s="158"/>
      <c r="ACW29" s="158"/>
      <c r="ACX29" s="158"/>
      <c r="ACY29" s="158"/>
      <c r="ACZ29" s="158"/>
      <c r="ADA29" s="158"/>
      <c r="ADB29" s="158"/>
      <c r="ADC29" s="158"/>
      <c r="ADD29" s="158"/>
      <c r="ADE29" s="158"/>
      <c r="ADF29" s="158"/>
      <c r="ADG29" s="158"/>
      <c r="ADH29" s="158"/>
      <c r="ADI29" s="158"/>
      <c r="ADJ29" s="158"/>
      <c r="ADK29" s="158"/>
      <c r="ADL29" s="158"/>
      <c r="ADM29" s="158"/>
      <c r="ADN29" s="158"/>
      <c r="ADO29" s="158"/>
      <c r="ADP29" s="158"/>
      <c r="ADQ29" s="158"/>
      <c r="ADR29" s="158"/>
      <c r="ADS29" s="158"/>
      <c r="ADT29" s="158"/>
      <c r="ADU29" s="158"/>
      <c r="ADV29" s="158"/>
      <c r="ADW29" s="158"/>
      <c r="ADX29" s="158"/>
      <c r="ADY29" s="158"/>
      <c r="ADZ29" s="158"/>
      <c r="AEA29" s="158"/>
      <c r="AEB29" s="158"/>
      <c r="AEC29" s="158"/>
      <c r="AED29" s="158"/>
      <c r="AEE29" s="158"/>
      <c r="AEF29" s="158"/>
      <c r="AEG29" s="158"/>
      <c r="AEH29" s="158"/>
      <c r="AEI29" s="158"/>
      <c r="AEJ29" s="158"/>
      <c r="AEK29" s="158"/>
      <c r="AEL29" s="158"/>
      <c r="AEM29" s="158"/>
      <c r="AEN29" s="158"/>
      <c r="AEO29" s="158"/>
      <c r="AEP29" s="158"/>
      <c r="AEQ29" s="158"/>
      <c r="AER29" s="158"/>
      <c r="AES29" s="158"/>
      <c r="AET29" s="158"/>
      <c r="AEU29" s="158"/>
      <c r="AEV29" s="158"/>
      <c r="AEW29" s="158"/>
      <c r="AEX29" s="158"/>
      <c r="AEY29" s="158"/>
      <c r="AEZ29" s="158"/>
      <c r="AFA29" s="158"/>
      <c r="AFB29" s="158"/>
      <c r="AFC29" s="158"/>
      <c r="AFD29" s="158"/>
      <c r="AFE29" s="158"/>
      <c r="AFF29" s="158"/>
      <c r="AFG29" s="158"/>
      <c r="AFH29" s="158"/>
      <c r="AFI29" s="158"/>
      <c r="AFJ29" s="158"/>
      <c r="AFK29" s="158"/>
      <c r="AFL29" s="158"/>
      <c r="AFM29" s="158"/>
      <c r="AFN29" s="158"/>
      <c r="AFO29" s="158"/>
      <c r="AFP29" s="158"/>
      <c r="AFQ29" s="158"/>
      <c r="AFR29" s="158"/>
      <c r="AFS29" s="158"/>
      <c r="AFT29" s="158"/>
      <c r="AFU29" s="158"/>
      <c r="AFV29" s="158"/>
      <c r="AFW29" s="158"/>
      <c r="AFX29" s="158"/>
      <c r="AFY29" s="158"/>
      <c r="AFZ29" s="158"/>
      <c r="AGA29" s="158"/>
      <c r="AGB29" s="158"/>
      <c r="AGC29" s="158"/>
      <c r="AGD29" s="158"/>
      <c r="AGE29" s="158"/>
      <c r="AGF29" s="158"/>
      <c r="AGG29" s="158"/>
      <c r="AGH29" s="158"/>
      <c r="AGI29" s="158"/>
      <c r="AGJ29" s="158"/>
      <c r="AGK29" s="158"/>
      <c r="AGL29" s="158"/>
      <c r="AGM29" s="158"/>
      <c r="AGN29" s="158"/>
      <c r="AGO29" s="158"/>
      <c r="AGP29" s="158"/>
      <c r="AGQ29" s="158"/>
      <c r="AGR29" s="158"/>
      <c r="AGS29" s="158"/>
      <c r="AGT29" s="158"/>
      <c r="AGU29" s="158"/>
      <c r="AGV29" s="158"/>
      <c r="AGW29" s="158"/>
      <c r="AGX29" s="158"/>
      <c r="AGY29" s="158"/>
      <c r="AGZ29" s="158"/>
      <c r="AHA29" s="158"/>
      <c r="AHB29" s="158"/>
      <c r="AHC29" s="158"/>
      <c r="AHD29" s="158"/>
      <c r="AHE29" s="158"/>
      <c r="AHF29" s="158"/>
      <c r="AHG29" s="158"/>
      <c r="AHH29" s="158"/>
      <c r="AHI29" s="158"/>
      <c r="AHJ29" s="158"/>
      <c r="AHK29" s="158"/>
      <c r="AHL29" s="158"/>
      <c r="AHM29" s="158"/>
      <c r="AHN29" s="158"/>
      <c r="AHO29" s="158"/>
      <c r="AHP29" s="158"/>
      <c r="AHQ29" s="158"/>
      <c r="AHR29" s="158"/>
      <c r="AHS29" s="158"/>
      <c r="AHT29" s="158"/>
      <c r="AHU29" s="158"/>
      <c r="AHV29" s="158"/>
      <c r="AHW29" s="158"/>
      <c r="AHX29" s="158"/>
      <c r="AHY29" s="158"/>
      <c r="AHZ29" s="158"/>
      <c r="AIA29" s="158"/>
      <c r="AIB29" s="158"/>
      <c r="AIC29" s="158"/>
      <c r="AID29" s="158"/>
      <c r="AIE29" s="158"/>
      <c r="AIF29" s="158"/>
      <c r="AIG29" s="158"/>
      <c r="AIH29" s="158"/>
      <c r="AII29" s="158"/>
      <c r="AIJ29" s="158"/>
      <c r="AIK29" s="158"/>
      <c r="AIL29" s="158"/>
      <c r="AIM29" s="158"/>
      <c r="AIN29" s="158"/>
      <c r="AIO29" s="158"/>
      <c r="AIP29" s="158"/>
      <c r="AIQ29" s="158"/>
      <c r="AIR29" s="158"/>
      <c r="AIS29" s="158"/>
      <c r="AIT29" s="158"/>
      <c r="AIU29" s="158"/>
      <c r="AIV29" s="158"/>
      <c r="AIW29" s="158"/>
      <c r="AIX29" s="158"/>
      <c r="AIY29" s="158"/>
      <c r="AIZ29" s="158"/>
      <c r="AJA29" s="158"/>
      <c r="AJB29" s="158"/>
      <c r="AJC29" s="158"/>
      <c r="AJD29" s="158"/>
      <c r="AJE29" s="158"/>
      <c r="AJF29" s="158"/>
      <c r="AJG29" s="158"/>
      <c r="AJH29" s="158"/>
      <c r="AJI29" s="158"/>
      <c r="AJJ29" s="158"/>
      <c r="AJK29" s="158"/>
      <c r="AJL29" s="158"/>
      <c r="AJM29" s="158"/>
      <c r="AJN29" s="158"/>
      <c r="AJO29" s="158"/>
      <c r="AJP29" s="158"/>
      <c r="AJQ29" s="158"/>
      <c r="AJR29" s="158"/>
      <c r="AJS29" s="158"/>
      <c r="AJT29" s="158"/>
      <c r="AJU29" s="158"/>
      <c r="AJV29" s="158"/>
      <c r="AJW29" s="158"/>
      <c r="AJX29" s="158"/>
      <c r="AJY29" s="158"/>
      <c r="AJZ29" s="158"/>
      <c r="AKA29" s="158"/>
      <c r="AKB29" s="158"/>
      <c r="AKC29" s="158"/>
      <c r="AKD29" s="158"/>
      <c r="AKE29" s="158"/>
      <c r="AKF29" s="158"/>
      <c r="AKG29" s="158"/>
      <c r="AKH29" s="158"/>
      <c r="AKI29" s="158"/>
      <c r="AKJ29" s="158"/>
      <c r="AKK29" s="158"/>
      <c r="AKL29" s="158"/>
      <c r="AKM29" s="158"/>
      <c r="AKN29" s="158"/>
      <c r="AKO29" s="158"/>
      <c r="AKP29" s="158"/>
      <c r="AKQ29" s="158"/>
      <c r="AKR29" s="158"/>
      <c r="AKS29" s="158"/>
      <c r="AKT29" s="158"/>
      <c r="AKU29" s="158"/>
      <c r="AKV29" s="158"/>
      <c r="AKW29" s="158"/>
      <c r="AKX29" s="158"/>
      <c r="AKY29" s="158"/>
      <c r="AKZ29" s="158"/>
      <c r="ALA29" s="158"/>
      <c r="ALB29" s="158"/>
      <c r="ALC29" s="158"/>
      <c r="ALD29" s="158"/>
      <c r="ALE29" s="158"/>
      <c r="ALF29" s="158"/>
      <c r="ALG29" s="158"/>
      <c r="ALH29" s="158"/>
      <c r="ALI29" s="158"/>
      <c r="ALJ29" s="158"/>
      <c r="ALK29" s="158"/>
      <c r="ALL29" s="158"/>
      <c r="ALM29" s="158"/>
      <c r="ALN29" s="158"/>
      <c r="ALO29" s="158"/>
      <c r="ALP29" s="158"/>
      <c r="ALQ29" s="158"/>
      <c r="ALR29" s="158"/>
      <c r="ALS29" s="158"/>
      <c r="ALT29" s="158"/>
      <c r="ALU29" s="158"/>
      <c r="ALV29" s="158"/>
      <c r="ALW29" s="158"/>
      <c r="ALX29" s="158"/>
      <c r="ALY29" s="158"/>
      <c r="ALZ29" s="158"/>
      <c r="AMA29" s="158"/>
      <c r="AMB29" s="158"/>
      <c r="AMC29" s="158"/>
      <c r="AMD29" s="158"/>
      <c r="AME29" s="158"/>
      <c r="AMF29" s="158"/>
      <c r="AMG29" s="158"/>
      <c r="AMH29" s="158"/>
      <c r="AMI29" s="158"/>
      <c r="AMJ29" s="158"/>
    </row>
    <row r="30" spans="2:1024" ht="21" customHeight="1">
      <c r="B30" s="73"/>
      <c r="C30" s="83"/>
      <c r="D30" s="73"/>
      <c r="E30" s="83"/>
      <c r="F30" s="73"/>
      <c r="G30" s="73"/>
      <c r="H30" s="73"/>
      <c r="I30" s="73"/>
      <c r="J30" s="73"/>
      <c r="K30" s="73"/>
      <c r="L30" s="73"/>
      <c r="M30" s="73"/>
    </row>
    <row r="31" spans="2:1024" ht="24" customHeight="1">
      <c r="B31" s="73"/>
      <c r="C31" s="84" t="s">
        <v>216</v>
      </c>
      <c r="D31" s="81"/>
      <c r="E31" s="84" t="s">
        <v>217</v>
      </c>
      <c r="F31" s="73"/>
      <c r="G31" s="85" t="s">
        <v>497</v>
      </c>
      <c r="H31" s="73"/>
      <c r="J31" s="73"/>
      <c r="K31" s="73"/>
      <c r="L31" s="73"/>
      <c r="M31" s="73"/>
    </row>
    <row r="32" spans="2:1024" ht="21" customHeight="1" outlineLevel="1">
      <c r="B32" s="73"/>
      <c r="C32" s="83"/>
      <c r="D32" s="73"/>
      <c r="E32" s="83"/>
      <c r="F32" s="73"/>
      <c r="G32" s="73"/>
      <c r="H32" s="73"/>
      <c r="I32" s="73"/>
      <c r="J32" s="73"/>
      <c r="K32" s="73"/>
      <c r="L32" s="73"/>
      <c r="M32" s="73"/>
    </row>
    <row r="33" spans="2:13" ht="21.75" customHeight="1" outlineLevel="1">
      <c r="B33" s="73"/>
      <c r="C33" s="86" t="s">
        <v>431</v>
      </c>
      <c r="D33" s="73"/>
      <c r="E33" s="87"/>
      <c r="F33" s="73"/>
      <c r="G33" s="73"/>
      <c r="H33" s="73"/>
      <c r="I33" s="73"/>
      <c r="J33" s="73"/>
      <c r="K33" s="73"/>
      <c r="L33" s="73"/>
      <c r="M33" s="73"/>
    </row>
    <row r="34" spans="2:13" ht="21" customHeight="1" outlineLevel="1">
      <c r="B34" s="73"/>
      <c r="C34" s="88"/>
      <c r="D34" s="73"/>
      <c r="E34" s="87"/>
      <c r="F34" s="73"/>
      <c r="G34" s="73"/>
      <c r="H34" s="73"/>
      <c r="I34" s="73"/>
      <c r="J34" s="73"/>
      <c r="K34" s="73"/>
      <c r="L34" s="73"/>
      <c r="M34" s="73"/>
    </row>
    <row r="35" spans="2:13" ht="21" customHeight="1" outlineLevel="1">
      <c r="B35" s="73"/>
      <c r="C35" s="89"/>
      <c r="D35" s="73"/>
      <c r="E35" s="89"/>
      <c r="F35" s="73"/>
      <c r="G35" s="73"/>
      <c r="H35" s="73"/>
      <c r="I35" s="73"/>
      <c r="J35" s="73"/>
      <c r="K35" s="73"/>
      <c r="L35" s="73"/>
      <c r="M35" s="73"/>
    </row>
    <row r="36" spans="2:13" outlineLevel="1">
      <c r="B36" s="73"/>
      <c r="C36" s="90" t="s">
        <v>36</v>
      </c>
      <c r="D36" s="89"/>
      <c r="E36" s="90" t="s">
        <v>432</v>
      </c>
      <c r="F36" s="89"/>
      <c r="G36" s="91" t="s">
        <v>433</v>
      </c>
      <c r="H36" s="73"/>
      <c r="I36" s="90" t="s">
        <v>434</v>
      </c>
      <c r="J36" s="73"/>
      <c r="K36" s="73"/>
      <c r="L36" s="89"/>
      <c r="M36" s="73"/>
    </row>
    <row r="37" spans="2:13" ht="36.75" customHeight="1" outlineLevel="1">
      <c r="B37" s="73"/>
      <c r="C37" s="92" t="s">
        <v>639</v>
      </c>
      <c r="D37" s="73"/>
      <c r="E37" s="93" t="s">
        <v>640</v>
      </c>
      <c r="F37" s="73"/>
      <c r="G37" s="94"/>
      <c r="H37" s="73"/>
      <c r="I37" s="92" t="s">
        <v>542</v>
      </c>
      <c r="J37" s="73"/>
      <c r="K37" s="73"/>
      <c r="L37" s="73"/>
      <c r="M37" s="73"/>
    </row>
    <row r="38" spans="2:13" ht="21" customHeight="1" outlineLevel="1">
      <c r="B38" s="73"/>
      <c r="C38" s="89"/>
      <c r="D38" s="73"/>
      <c r="E38" s="73"/>
      <c r="F38" s="73"/>
      <c r="G38" s="73"/>
      <c r="H38" s="73"/>
      <c r="I38" s="73"/>
      <c r="J38" s="73"/>
      <c r="K38" s="73"/>
      <c r="L38" s="73"/>
      <c r="M38" s="73"/>
    </row>
    <row r="39" spans="2:13" ht="36" outlineLevel="1">
      <c r="B39" s="73"/>
      <c r="C39" s="95" t="s">
        <v>439</v>
      </c>
      <c r="D39" s="89"/>
      <c r="E39" s="95" t="s">
        <v>440</v>
      </c>
      <c r="F39" s="89"/>
      <c r="G39" s="95" t="s">
        <v>441</v>
      </c>
      <c r="H39" s="73"/>
      <c r="I39" s="95" t="s">
        <v>442</v>
      </c>
      <c r="J39" s="89"/>
      <c r="K39" s="73"/>
      <c r="L39" s="73"/>
      <c r="M39" s="73"/>
    </row>
    <row r="40" spans="2:13" ht="36.75" customHeight="1" outlineLevel="1">
      <c r="B40" s="73"/>
      <c r="C40" s="94"/>
      <c r="D40" s="89"/>
      <c r="E40" s="94"/>
      <c r="F40" s="89"/>
      <c r="G40" s="94"/>
      <c r="H40" s="73"/>
      <c r="I40" s="150"/>
      <c r="J40" s="89"/>
      <c r="K40" s="73"/>
      <c r="L40" s="73"/>
      <c r="M40" s="73"/>
    </row>
    <row r="41" spans="2:13" ht="21" customHeight="1" outlineLevel="1">
      <c r="B41" s="73"/>
      <c r="C41" s="89"/>
      <c r="D41" s="89"/>
      <c r="E41" s="89"/>
      <c r="F41" s="89"/>
      <c r="G41" s="73"/>
      <c r="H41" s="73"/>
      <c r="I41" s="73"/>
      <c r="J41" s="89"/>
      <c r="K41" s="73"/>
      <c r="L41" s="73"/>
      <c r="M41" s="73"/>
    </row>
    <row r="42" spans="2:13" ht="21.75" customHeight="1" outlineLevel="1">
      <c r="B42" s="73"/>
      <c r="C42" s="86" t="s">
        <v>445</v>
      </c>
      <c r="D42" s="73"/>
      <c r="E42" s="98"/>
      <c r="F42" s="99"/>
      <c r="G42" s="99"/>
      <c r="H42" s="99"/>
      <c r="I42" s="99"/>
      <c r="J42" s="99"/>
      <c r="K42" s="99"/>
      <c r="L42" s="73"/>
      <c r="M42" s="73"/>
    </row>
    <row r="43" spans="2:13" ht="21" customHeight="1" outlineLevel="1">
      <c r="B43" s="73"/>
      <c r="C43" s="73"/>
      <c r="D43" s="73"/>
      <c r="E43" s="100"/>
      <c r="F43" s="101"/>
      <c r="G43" s="100"/>
      <c r="H43" s="101"/>
      <c r="I43" s="100"/>
      <c r="J43" s="102"/>
      <c r="K43" s="100"/>
      <c r="L43" s="73"/>
      <c r="M43" s="73"/>
    </row>
    <row r="44" spans="2:13" ht="21" customHeight="1" outlineLevel="1">
      <c r="B44" s="73"/>
      <c r="C44" s="73"/>
      <c r="D44" s="73"/>
      <c r="E44" s="100">
        <v>2024</v>
      </c>
      <c r="F44" s="101"/>
      <c r="G44" s="100">
        <v>2025</v>
      </c>
      <c r="H44" s="101"/>
      <c r="I44" s="100">
        <v>2026</v>
      </c>
      <c r="J44" s="102"/>
      <c r="K44" s="100" t="s">
        <v>446</v>
      </c>
      <c r="L44" s="73"/>
      <c r="M44" s="73"/>
    </row>
    <row r="45" spans="2:13" outlineLevel="1">
      <c r="B45" s="73"/>
      <c r="C45" s="95" t="s">
        <v>447</v>
      </c>
      <c r="D45" s="103"/>
      <c r="E45" s="104">
        <f>E46+E47</f>
        <v>0</v>
      </c>
      <c r="F45" s="103"/>
      <c r="G45" s="104">
        <f>G46+G47</f>
        <v>0</v>
      </c>
      <c r="H45" s="73"/>
      <c r="I45" s="104">
        <f>I46+I47</f>
        <v>0</v>
      </c>
      <c r="J45" s="103"/>
      <c r="K45" s="104">
        <f>K46+K47</f>
        <v>0</v>
      </c>
      <c r="L45" s="103"/>
      <c r="M45" s="73"/>
    </row>
    <row r="46" spans="2:13" ht="21" customHeight="1" outlineLevel="1">
      <c r="B46" s="73"/>
      <c r="C46" s="90" t="s">
        <v>448</v>
      </c>
      <c r="D46" s="103"/>
      <c r="E46" s="105">
        <v>0</v>
      </c>
      <c r="F46" s="106"/>
      <c r="G46" s="105">
        <v>0</v>
      </c>
      <c r="H46" s="73"/>
      <c r="I46" s="105">
        <v>0</v>
      </c>
      <c r="J46" s="103"/>
      <c r="K46" s="107">
        <f>E46+G46+I46</f>
        <v>0</v>
      </c>
      <c r="L46" s="103"/>
      <c r="M46" s="73"/>
    </row>
    <row r="47" spans="2:13" ht="21.75" customHeight="1" outlineLevel="1">
      <c r="B47" s="73"/>
      <c r="C47" s="90" t="s">
        <v>449</v>
      </c>
      <c r="D47" s="103"/>
      <c r="E47" s="105">
        <v>0</v>
      </c>
      <c r="F47" s="106"/>
      <c r="G47" s="105">
        <v>0</v>
      </c>
      <c r="H47" s="73"/>
      <c r="I47" s="105">
        <v>0</v>
      </c>
      <c r="J47" s="103"/>
      <c r="K47" s="107">
        <f>E47+G47+I47</f>
        <v>0</v>
      </c>
      <c r="L47" s="103"/>
      <c r="M47" s="73"/>
    </row>
    <row r="48" spans="2:13" outlineLevel="1">
      <c r="B48" s="73"/>
      <c r="C48" s="95" t="s">
        <v>450</v>
      </c>
      <c r="D48" s="103"/>
      <c r="E48" s="104">
        <f>E49+E50</f>
        <v>0</v>
      </c>
      <c r="F48" s="103"/>
      <c r="G48" s="104">
        <f>G49+G50</f>
        <v>0</v>
      </c>
      <c r="H48" s="73"/>
      <c r="I48" s="104">
        <f>I49+I50</f>
        <v>0</v>
      </c>
      <c r="J48" s="103"/>
      <c r="K48" s="104">
        <f>K49+K50</f>
        <v>0</v>
      </c>
      <c r="L48" s="103"/>
      <c r="M48" s="73"/>
    </row>
    <row r="49" spans="2:13" ht="21" customHeight="1" outlineLevel="1">
      <c r="B49" s="73"/>
      <c r="C49" s="90" t="s">
        <v>451</v>
      </c>
      <c r="D49" s="103"/>
      <c r="E49" s="105">
        <v>0</v>
      </c>
      <c r="F49" s="106"/>
      <c r="G49" s="105">
        <v>0</v>
      </c>
      <c r="H49" s="73"/>
      <c r="I49" s="105">
        <v>0</v>
      </c>
      <c r="J49" s="103"/>
      <c r="K49" s="107">
        <f>E49+G49+I49</f>
        <v>0</v>
      </c>
      <c r="L49" s="103"/>
      <c r="M49" s="73"/>
    </row>
    <row r="50" spans="2:13" ht="21" customHeight="1" outlineLevel="1">
      <c r="B50" s="73"/>
      <c r="C50" s="90" t="s">
        <v>452</v>
      </c>
      <c r="D50" s="103"/>
      <c r="E50" s="105">
        <v>0</v>
      </c>
      <c r="F50" s="106"/>
      <c r="G50" s="105">
        <v>0</v>
      </c>
      <c r="H50" s="73"/>
      <c r="I50" s="105">
        <v>0</v>
      </c>
      <c r="J50" s="103"/>
      <c r="K50" s="107">
        <f>E50+G50+I50</f>
        <v>0</v>
      </c>
      <c r="L50" s="103"/>
      <c r="M50" s="73"/>
    </row>
    <row r="51" spans="2:13" ht="21" customHeight="1" outlineLevel="1">
      <c r="B51" s="73"/>
      <c r="C51" s="95" t="s">
        <v>453</v>
      </c>
      <c r="D51" s="103"/>
      <c r="E51" s="104">
        <f>E52+E53</f>
        <v>0</v>
      </c>
      <c r="F51" s="103"/>
      <c r="G51" s="104">
        <f>G52+G53</f>
        <v>0</v>
      </c>
      <c r="H51" s="73"/>
      <c r="I51" s="104">
        <f>I52+I53</f>
        <v>0</v>
      </c>
      <c r="J51" s="103"/>
      <c r="K51" s="104">
        <f>K52+K53</f>
        <v>0</v>
      </c>
      <c r="L51" s="103"/>
      <c r="M51" s="73"/>
    </row>
    <row r="52" spans="2:13" ht="21" customHeight="1" outlineLevel="1">
      <c r="B52" s="73"/>
      <c r="C52" s="90" t="s">
        <v>454</v>
      </c>
      <c r="D52" s="103"/>
      <c r="E52" s="105">
        <v>0</v>
      </c>
      <c r="F52" s="106"/>
      <c r="G52" s="105">
        <v>0</v>
      </c>
      <c r="H52" s="73"/>
      <c r="I52" s="105">
        <v>0</v>
      </c>
      <c r="J52" s="103"/>
      <c r="K52" s="107">
        <f>E52+G52+I52</f>
        <v>0</v>
      </c>
      <c r="L52" s="103"/>
      <c r="M52" s="73"/>
    </row>
    <row r="53" spans="2:13" ht="21" customHeight="1" outlineLevel="1">
      <c r="B53" s="73"/>
      <c r="C53" s="90" t="s">
        <v>455</v>
      </c>
      <c r="D53" s="103"/>
      <c r="E53" s="105">
        <v>0</v>
      </c>
      <c r="F53" s="106"/>
      <c r="G53" s="105">
        <v>0</v>
      </c>
      <c r="H53" s="73"/>
      <c r="I53" s="105">
        <v>0</v>
      </c>
      <c r="J53" s="103"/>
      <c r="K53" s="107">
        <f>E53+G53+I53</f>
        <v>0</v>
      </c>
      <c r="L53" s="103"/>
      <c r="M53" s="73"/>
    </row>
    <row r="54" spans="2:13" ht="21" customHeight="1" outlineLevel="1">
      <c r="B54" s="73"/>
      <c r="C54" s="95" t="s">
        <v>456</v>
      </c>
      <c r="D54" s="103"/>
      <c r="E54" s="104">
        <f>E55+E56</f>
        <v>0</v>
      </c>
      <c r="F54" s="103"/>
      <c r="G54" s="104">
        <f>G55+G56</f>
        <v>0</v>
      </c>
      <c r="H54" s="73"/>
      <c r="I54" s="104">
        <f>I55+I56</f>
        <v>0</v>
      </c>
      <c r="J54" s="103"/>
      <c r="K54" s="104">
        <f>K55+K56</f>
        <v>0</v>
      </c>
      <c r="L54" s="103"/>
      <c r="M54" s="73"/>
    </row>
    <row r="55" spans="2:13" ht="21" customHeight="1" outlineLevel="1">
      <c r="B55" s="73"/>
      <c r="C55" s="90" t="s">
        <v>457</v>
      </c>
      <c r="D55" s="103"/>
      <c r="E55" s="105">
        <v>0</v>
      </c>
      <c r="F55" s="106"/>
      <c r="G55" s="105">
        <v>0</v>
      </c>
      <c r="H55" s="73"/>
      <c r="I55" s="105">
        <v>0</v>
      </c>
      <c r="J55" s="103"/>
      <c r="K55" s="107">
        <f>E55+G55+I55</f>
        <v>0</v>
      </c>
      <c r="L55" s="103"/>
      <c r="M55" s="73"/>
    </row>
    <row r="56" spans="2:13" ht="21" customHeight="1" outlineLevel="1">
      <c r="B56" s="73"/>
      <c r="C56" s="90" t="s">
        <v>458</v>
      </c>
      <c r="D56" s="103"/>
      <c r="E56" s="105">
        <v>0</v>
      </c>
      <c r="F56" s="106"/>
      <c r="G56" s="105">
        <v>0</v>
      </c>
      <c r="H56" s="73"/>
      <c r="I56" s="105">
        <v>0</v>
      </c>
      <c r="J56" s="103"/>
      <c r="K56" s="107">
        <f>E56+G56+I56</f>
        <v>0</v>
      </c>
      <c r="L56" s="103"/>
      <c r="M56" s="73"/>
    </row>
    <row r="57" spans="2:13" ht="21" customHeight="1" outlineLevel="1">
      <c r="B57" s="73"/>
      <c r="C57" s="90" t="s">
        <v>459</v>
      </c>
      <c r="D57" s="103"/>
      <c r="E57" s="108">
        <f>E45+E48+E51+E54</f>
        <v>0</v>
      </c>
      <c r="F57" s="103"/>
      <c r="G57" s="108">
        <f>G45+G48+G51+G54</f>
        <v>0</v>
      </c>
      <c r="H57" s="73"/>
      <c r="I57" s="108">
        <f>I45+I48+I51+I54</f>
        <v>0</v>
      </c>
      <c r="J57" s="103"/>
      <c r="K57" s="108">
        <f>E57+G57+I57</f>
        <v>0</v>
      </c>
      <c r="L57" s="103"/>
      <c r="M57" s="73"/>
    </row>
    <row r="58" spans="2:13" ht="21" customHeight="1" outlineLevel="1">
      <c r="B58" s="73"/>
      <c r="C58" s="109"/>
      <c r="D58" s="103"/>
      <c r="E58" s="109"/>
      <c r="F58" s="109"/>
      <c r="G58" s="109"/>
      <c r="H58" s="109"/>
      <c r="I58" s="109"/>
      <c r="J58" s="109"/>
      <c r="K58" s="109"/>
      <c r="L58" s="103"/>
      <c r="M58" s="73"/>
    </row>
    <row r="59" spans="2:13" ht="21" customHeight="1" outlineLevel="1">
      <c r="B59" s="73"/>
      <c r="C59" s="103"/>
      <c r="D59" s="89"/>
      <c r="E59" s="103"/>
      <c r="F59" s="89"/>
      <c r="G59" s="73"/>
      <c r="H59" s="73"/>
      <c r="I59" s="73"/>
      <c r="J59" s="89"/>
      <c r="K59" s="73"/>
      <c r="L59" s="89"/>
      <c r="M59" s="73"/>
    </row>
    <row r="60" spans="2:13" ht="21" customHeight="1" outlineLevel="1">
      <c r="B60" s="73"/>
      <c r="C60" s="86" t="s">
        <v>460</v>
      </c>
      <c r="D60" s="73"/>
      <c r="E60" s="99"/>
      <c r="F60" s="99"/>
      <c r="G60" s="99"/>
      <c r="H60" s="99"/>
      <c r="I60" s="99"/>
      <c r="J60" s="99"/>
      <c r="K60" s="99"/>
      <c r="L60" s="89"/>
      <c r="M60" s="73"/>
    </row>
    <row r="61" spans="2:13" ht="21" customHeight="1" outlineLevel="1">
      <c r="B61" s="73"/>
      <c r="C61" s="73"/>
      <c r="D61" s="73"/>
      <c r="E61" s="100"/>
      <c r="F61" s="101"/>
      <c r="G61" s="100"/>
      <c r="H61" s="101"/>
      <c r="I61" s="100"/>
      <c r="J61" s="102"/>
      <c r="K61" s="100"/>
      <c r="L61" s="89"/>
      <c r="M61" s="73"/>
    </row>
    <row r="62" spans="2:13" ht="21" customHeight="1" outlineLevel="1">
      <c r="B62" s="73"/>
      <c r="C62" s="73"/>
      <c r="D62" s="73"/>
      <c r="E62" s="100">
        <v>2024</v>
      </c>
      <c r="F62" s="101"/>
      <c r="G62" s="100">
        <v>2025</v>
      </c>
      <c r="H62" s="101"/>
      <c r="I62" s="100">
        <v>2026</v>
      </c>
      <c r="J62" s="102"/>
      <c r="K62" s="100" t="s">
        <v>407</v>
      </c>
      <c r="L62" s="89"/>
      <c r="M62" s="73"/>
    </row>
    <row r="63" spans="2:13" ht="21" customHeight="1" outlineLevel="1">
      <c r="B63" s="73"/>
      <c r="C63" s="95" t="s">
        <v>461</v>
      </c>
      <c r="D63" s="103"/>
      <c r="E63" s="110">
        <v>0</v>
      </c>
      <c r="F63" s="111"/>
      <c r="G63" s="110">
        <v>0</v>
      </c>
      <c r="H63" s="112"/>
      <c r="I63" s="110">
        <v>0</v>
      </c>
      <c r="J63" s="111"/>
      <c r="K63" s="113">
        <f t="shared" ref="K63:K81" si="0">E63+G63+I63</f>
        <v>0</v>
      </c>
      <c r="L63" s="89"/>
      <c r="M63" s="73"/>
    </row>
    <row r="64" spans="2:13" ht="21" customHeight="1" outlineLevel="1">
      <c r="B64" s="73"/>
      <c r="C64" s="90" t="s">
        <v>462</v>
      </c>
      <c r="D64" s="103"/>
      <c r="E64" s="110">
        <v>0</v>
      </c>
      <c r="F64" s="114"/>
      <c r="G64" s="110">
        <v>0</v>
      </c>
      <c r="H64" s="112"/>
      <c r="I64" s="110">
        <v>0</v>
      </c>
      <c r="J64" s="111"/>
      <c r="K64" s="113">
        <f t="shared" si="0"/>
        <v>0</v>
      </c>
      <c r="L64" s="89"/>
      <c r="M64" s="73"/>
    </row>
    <row r="65" spans="2:13" ht="21" customHeight="1" outlineLevel="1">
      <c r="B65" s="73"/>
      <c r="C65" s="90" t="s">
        <v>463</v>
      </c>
      <c r="D65" s="103"/>
      <c r="E65" s="110">
        <v>0</v>
      </c>
      <c r="F65" s="111"/>
      <c r="G65" s="110">
        <v>0</v>
      </c>
      <c r="H65" s="112"/>
      <c r="I65" s="110">
        <v>0</v>
      </c>
      <c r="J65" s="111"/>
      <c r="K65" s="113">
        <f t="shared" si="0"/>
        <v>0</v>
      </c>
      <c r="L65" s="89"/>
      <c r="M65" s="73"/>
    </row>
    <row r="66" spans="2:13" ht="21.75" customHeight="1" outlineLevel="1">
      <c r="B66" s="73"/>
      <c r="C66" s="90" t="s">
        <v>464</v>
      </c>
      <c r="D66" s="103"/>
      <c r="E66" s="110">
        <v>0</v>
      </c>
      <c r="F66" s="114"/>
      <c r="G66" s="110">
        <v>0</v>
      </c>
      <c r="H66" s="112"/>
      <c r="I66" s="110">
        <v>0</v>
      </c>
      <c r="J66" s="111"/>
      <c r="K66" s="113">
        <f t="shared" si="0"/>
        <v>0</v>
      </c>
      <c r="L66" s="73"/>
      <c r="M66" s="73"/>
    </row>
    <row r="67" spans="2:13" ht="21.75" customHeight="1" outlineLevel="1">
      <c r="B67" s="73"/>
      <c r="C67" s="90" t="s">
        <v>465</v>
      </c>
      <c r="D67" s="103"/>
      <c r="E67" s="110">
        <v>0</v>
      </c>
      <c r="F67" s="114"/>
      <c r="G67" s="110">
        <v>0</v>
      </c>
      <c r="H67" s="112"/>
      <c r="I67" s="110">
        <v>0</v>
      </c>
      <c r="J67" s="111"/>
      <c r="K67" s="113">
        <f t="shared" si="0"/>
        <v>0</v>
      </c>
      <c r="L67" s="73"/>
      <c r="M67" s="73"/>
    </row>
    <row r="68" spans="2:13" ht="21" customHeight="1" outlineLevel="1">
      <c r="B68" s="73"/>
      <c r="C68" s="90" t="s">
        <v>466</v>
      </c>
      <c r="D68" s="103"/>
      <c r="E68" s="110">
        <v>0</v>
      </c>
      <c r="F68" s="111"/>
      <c r="G68" s="110">
        <v>0</v>
      </c>
      <c r="H68" s="112"/>
      <c r="I68" s="110">
        <v>0</v>
      </c>
      <c r="J68" s="111"/>
      <c r="K68" s="113">
        <f t="shared" si="0"/>
        <v>0</v>
      </c>
      <c r="L68" s="73"/>
      <c r="M68" s="73"/>
    </row>
    <row r="69" spans="2:13" ht="21.75" customHeight="1" outlineLevel="1">
      <c r="B69" s="73"/>
      <c r="C69" s="90" t="s">
        <v>467</v>
      </c>
      <c r="D69" s="103"/>
      <c r="E69" s="110">
        <v>0</v>
      </c>
      <c r="F69" s="114"/>
      <c r="G69" s="110">
        <v>0</v>
      </c>
      <c r="H69" s="112"/>
      <c r="I69" s="110">
        <v>0</v>
      </c>
      <c r="J69" s="111"/>
      <c r="K69" s="113">
        <f t="shared" si="0"/>
        <v>0</v>
      </c>
      <c r="L69" s="73"/>
      <c r="M69" s="73"/>
    </row>
    <row r="70" spans="2:13" ht="21.75" customHeight="1" outlineLevel="1">
      <c r="B70" s="73"/>
      <c r="C70" s="90" t="s">
        <v>468</v>
      </c>
      <c r="D70" s="103"/>
      <c r="E70" s="110">
        <v>0</v>
      </c>
      <c r="F70" s="114"/>
      <c r="G70" s="110">
        <v>0</v>
      </c>
      <c r="H70" s="112"/>
      <c r="I70" s="110">
        <v>0</v>
      </c>
      <c r="J70" s="111"/>
      <c r="K70" s="113">
        <f t="shared" si="0"/>
        <v>0</v>
      </c>
      <c r="L70" s="73"/>
      <c r="M70" s="73"/>
    </row>
    <row r="71" spans="2:13" ht="21.75" customHeight="1" outlineLevel="1">
      <c r="B71" s="73"/>
      <c r="C71" s="90" t="s">
        <v>469</v>
      </c>
      <c r="D71" s="103"/>
      <c r="E71" s="110">
        <v>0</v>
      </c>
      <c r="F71" s="114"/>
      <c r="G71" s="110">
        <v>0</v>
      </c>
      <c r="H71" s="112"/>
      <c r="I71" s="110">
        <v>0</v>
      </c>
      <c r="J71" s="111"/>
      <c r="K71" s="113">
        <f t="shared" si="0"/>
        <v>0</v>
      </c>
      <c r="L71" s="73"/>
      <c r="M71" s="73"/>
    </row>
    <row r="72" spans="2:13" ht="21" customHeight="1" outlineLevel="1">
      <c r="B72" s="73"/>
      <c r="C72" s="115" t="s">
        <v>470</v>
      </c>
      <c r="D72" s="103"/>
      <c r="E72" s="110">
        <v>0</v>
      </c>
      <c r="F72" s="114"/>
      <c r="G72" s="110">
        <v>0</v>
      </c>
      <c r="H72" s="112"/>
      <c r="I72" s="110">
        <v>0</v>
      </c>
      <c r="J72" s="111"/>
      <c r="K72" s="113">
        <f t="shared" si="0"/>
        <v>0</v>
      </c>
      <c r="L72" s="116"/>
      <c r="M72" s="73"/>
    </row>
    <row r="73" spans="2:13" ht="21" customHeight="1" outlineLevel="1">
      <c r="B73" s="73"/>
      <c r="C73" s="115" t="s">
        <v>471</v>
      </c>
      <c r="D73" s="103"/>
      <c r="E73" s="110">
        <v>0</v>
      </c>
      <c r="F73" s="114"/>
      <c r="G73" s="110">
        <v>0</v>
      </c>
      <c r="H73" s="112"/>
      <c r="I73" s="110">
        <v>0</v>
      </c>
      <c r="J73" s="111"/>
      <c r="K73" s="113">
        <f t="shared" si="0"/>
        <v>0</v>
      </c>
      <c r="L73" s="116"/>
      <c r="M73" s="73"/>
    </row>
    <row r="74" spans="2:13" ht="21" customHeight="1" outlineLevel="1">
      <c r="B74" s="73"/>
      <c r="C74" s="115" t="s">
        <v>472</v>
      </c>
      <c r="D74" s="103"/>
      <c r="E74" s="110">
        <v>0</v>
      </c>
      <c r="F74" s="114"/>
      <c r="G74" s="110">
        <v>0</v>
      </c>
      <c r="H74" s="112"/>
      <c r="I74" s="110">
        <v>0</v>
      </c>
      <c r="J74" s="111"/>
      <c r="K74" s="113">
        <f t="shared" si="0"/>
        <v>0</v>
      </c>
      <c r="L74" s="116"/>
      <c r="M74" s="73"/>
    </row>
    <row r="75" spans="2:13" ht="21" customHeight="1" outlineLevel="1">
      <c r="B75" s="73"/>
      <c r="C75" s="115" t="s">
        <v>473</v>
      </c>
      <c r="D75" s="103"/>
      <c r="E75" s="110">
        <v>0</v>
      </c>
      <c r="F75" s="114"/>
      <c r="G75" s="110">
        <v>0</v>
      </c>
      <c r="H75" s="112"/>
      <c r="I75" s="110">
        <v>0</v>
      </c>
      <c r="J75" s="111"/>
      <c r="K75" s="113">
        <f t="shared" si="0"/>
        <v>0</v>
      </c>
      <c r="L75" s="116"/>
      <c r="M75" s="73"/>
    </row>
    <row r="76" spans="2:13" ht="21" customHeight="1" outlineLevel="1">
      <c r="B76" s="73"/>
      <c r="C76" s="115" t="s">
        <v>474</v>
      </c>
      <c r="D76" s="103"/>
      <c r="E76" s="110">
        <v>0</v>
      </c>
      <c r="F76" s="114"/>
      <c r="G76" s="110">
        <v>0</v>
      </c>
      <c r="H76" s="112"/>
      <c r="I76" s="110">
        <v>0</v>
      </c>
      <c r="J76" s="111"/>
      <c r="K76" s="113">
        <f t="shared" si="0"/>
        <v>0</v>
      </c>
      <c r="L76" s="116"/>
      <c r="M76" s="73"/>
    </row>
    <row r="77" spans="2:13" ht="21" customHeight="1" outlineLevel="1">
      <c r="B77" s="73"/>
      <c r="C77" s="115" t="s">
        <v>475</v>
      </c>
      <c r="D77" s="103"/>
      <c r="E77" s="110">
        <v>0</v>
      </c>
      <c r="F77" s="114"/>
      <c r="G77" s="110">
        <v>0</v>
      </c>
      <c r="H77" s="112"/>
      <c r="I77" s="110">
        <v>0</v>
      </c>
      <c r="J77" s="111"/>
      <c r="K77" s="113">
        <f t="shared" si="0"/>
        <v>0</v>
      </c>
      <c r="L77" s="116"/>
      <c r="M77" s="73"/>
    </row>
    <row r="78" spans="2:13" ht="21" customHeight="1" outlineLevel="1">
      <c r="B78" s="73"/>
      <c r="C78" s="115" t="s">
        <v>476</v>
      </c>
      <c r="D78" s="103"/>
      <c r="E78" s="110">
        <v>0</v>
      </c>
      <c r="F78" s="114"/>
      <c r="G78" s="110">
        <v>0</v>
      </c>
      <c r="H78" s="112"/>
      <c r="I78" s="110">
        <v>0</v>
      </c>
      <c r="J78" s="111"/>
      <c r="K78" s="113">
        <f t="shared" si="0"/>
        <v>0</v>
      </c>
      <c r="L78" s="116"/>
      <c r="M78" s="73"/>
    </row>
    <row r="79" spans="2:13" ht="21" customHeight="1" outlineLevel="1">
      <c r="B79" s="73"/>
      <c r="C79" s="115" t="s">
        <v>477</v>
      </c>
      <c r="D79" s="103"/>
      <c r="E79" s="110">
        <v>0</v>
      </c>
      <c r="F79" s="114"/>
      <c r="G79" s="110">
        <v>0</v>
      </c>
      <c r="H79" s="112"/>
      <c r="I79" s="110">
        <v>0</v>
      </c>
      <c r="J79" s="111"/>
      <c r="K79" s="113">
        <f t="shared" si="0"/>
        <v>0</v>
      </c>
      <c r="L79" s="116"/>
      <c r="M79" s="73"/>
    </row>
    <row r="80" spans="2:13" ht="21" customHeight="1" outlineLevel="1">
      <c r="B80" s="73"/>
      <c r="C80" s="115" t="s">
        <v>478</v>
      </c>
      <c r="D80" s="103"/>
      <c r="E80" s="110">
        <v>0</v>
      </c>
      <c r="F80" s="114"/>
      <c r="G80" s="110">
        <v>0</v>
      </c>
      <c r="H80" s="112"/>
      <c r="I80" s="110">
        <v>0</v>
      </c>
      <c r="J80" s="111"/>
      <c r="K80" s="113">
        <f t="shared" si="0"/>
        <v>0</v>
      </c>
      <c r="L80" s="116"/>
      <c r="M80" s="73"/>
    </row>
    <row r="81" spans="2:13" ht="21" customHeight="1" outlineLevel="1">
      <c r="B81" s="73"/>
      <c r="C81" s="115" t="s">
        <v>479</v>
      </c>
      <c r="D81" s="103"/>
      <c r="E81" s="110">
        <v>0</v>
      </c>
      <c r="F81" s="114"/>
      <c r="G81" s="110">
        <v>0</v>
      </c>
      <c r="H81" s="112"/>
      <c r="I81" s="110">
        <v>0</v>
      </c>
      <c r="J81" s="111"/>
      <c r="K81" s="113">
        <f t="shared" si="0"/>
        <v>0</v>
      </c>
      <c r="L81" s="116"/>
      <c r="M81" s="73"/>
    </row>
    <row r="82" spans="2:13" ht="21.75" customHeight="1" outlineLevel="1">
      <c r="B82" s="73"/>
      <c r="C82" s="90" t="s">
        <v>480</v>
      </c>
      <c r="D82" s="103"/>
      <c r="E82" s="117">
        <f>SUM(E63:E81)</f>
        <v>0</v>
      </c>
      <c r="F82" s="111"/>
      <c r="G82" s="117">
        <f>SUM(G63:G81)</f>
        <v>0</v>
      </c>
      <c r="H82" s="112"/>
      <c r="I82" s="117">
        <f>SUM(I63:I81)</f>
        <v>0</v>
      </c>
      <c r="J82" s="111"/>
      <c r="K82" s="117">
        <f>SUM(K63:K81)</f>
        <v>0</v>
      </c>
      <c r="L82" s="89"/>
      <c r="M82" s="73"/>
    </row>
    <row r="83" spans="2:13" ht="21" customHeight="1" outlineLevel="1">
      <c r="B83" s="73"/>
      <c r="C83" s="109"/>
      <c r="D83" s="103"/>
      <c r="E83" s="73"/>
      <c r="F83" s="73"/>
      <c r="G83" s="73"/>
      <c r="H83" s="73"/>
      <c r="I83" s="73"/>
      <c r="J83" s="73"/>
      <c r="K83" s="73"/>
      <c r="L83" s="89"/>
      <c r="M83" s="73"/>
    </row>
    <row r="84" spans="2:13" ht="21" customHeight="1" outlineLevel="1">
      <c r="B84" s="73"/>
      <c r="C84" s="73"/>
      <c r="D84" s="73"/>
      <c r="E84" s="100">
        <v>2024</v>
      </c>
      <c r="F84" s="101"/>
      <c r="G84" s="100">
        <v>2025</v>
      </c>
      <c r="H84" s="101"/>
      <c r="I84" s="100">
        <v>2026</v>
      </c>
      <c r="J84" s="102"/>
      <c r="K84" s="100" t="s">
        <v>407</v>
      </c>
      <c r="L84" s="89"/>
      <c r="M84" s="73"/>
    </row>
    <row r="85" spans="2:13" ht="21" customHeight="1" outlineLevel="1">
      <c r="B85" s="73"/>
      <c r="C85" s="95" t="s">
        <v>481</v>
      </c>
      <c r="D85" s="103"/>
      <c r="E85" s="110">
        <v>2</v>
      </c>
      <c r="F85" s="111"/>
      <c r="G85" s="110">
        <v>0</v>
      </c>
      <c r="H85" s="112"/>
      <c r="I85" s="110">
        <v>0</v>
      </c>
      <c r="J85" s="111"/>
      <c r="K85" s="113">
        <f t="shared" ref="K85:K93" si="1">E85+G85+I85</f>
        <v>2</v>
      </c>
      <c r="L85" s="89"/>
      <c r="M85" s="73"/>
    </row>
    <row r="86" spans="2:13" ht="21" customHeight="1" outlineLevel="1">
      <c r="B86" s="73"/>
      <c r="C86" s="90" t="s">
        <v>482</v>
      </c>
      <c r="D86" s="103"/>
      <c r="E86" s="110">
        <v>0</v>
      </c>
      <c r="F86" s="114"/>
      <c r="G86" s="110">
        <v>0</v>
      </c>
      <c r="H86" s="112"/>
      <c r="I86" s="110">
        <v>0</v>
      </c>
      <c r="J86" s="111"/>
      <c r="K86" s="113">
        <f t="shared" si="1"/>
        <v>0</v>
      </c>
      <c r="L86" s="89"/>
      <c r="M86" s="73"/>
    </row>
    <row r="87" spans="2:13" ht="21" customHeight="1" outlineLevel="1">
      <c r="B87" s="73"/>
      <c r="C87" s="90" t="s">
        <v>483</v>
      </c>
      <c r="D87" s="103"/>
      <c r="E87" s="110">
        <v>0</v>
      </c>
      <c r="F87" s="114"/>
      <c r="G87" s="110">
        <v>0</v>
      </c>
      <c r="H87" s="112"/>
      <c r="I87" s="110">
        <v>0</v>
      </c>
      <c r="J87" s="111"/>
      <c r="K87" s="113">
        <f t="shared" si="1"/>
        <v>0</v>
      </c>
      <c r="L87" s="73"/>
      <c r="M87" s="73"/>
    </row>
    <row r="88" spans="2:13" ht="21" customHeight="1" outlineLevel="1">
      <c r="B88" s="73"/>
      <c r="C88" s="90" t="s">
        <v>484</v>
      </c>
      <c r="D88" s="103"/>
      <c r="E88" s="110">
        <v>0</v>
      </c>
      <c r="F88" s="111"/>
      <c r="G88" s="110">
        <v>0</v>
      </c>
      <c r="H88" s="112"/>
      <c r="I88" s="110">
        <v>0</v>
      </c>
      <c r="J88" s="111"/>
      <c r="K88" s="113">
        <f t="shared" si="1"/>
        <v>0</v>
      </c>
      <c r="L88" s="89"/>
      <c r="M88" s="73"/>
    </row>
    <row r="89" spans="2:13" ht="21" customHeight="1" outlineLevel="1">
      <c r="B89" s="73"/>
      <c r="C89" s="90" t="s">
        <v>485</v>
      </c>
      <c r="D89" s="103"/>
      <c r="E89" s="110">
        <v>0</v>
      </c>
      <c r="F89" s="114"/>
      <c r="G89" s="110">
        <v>0</v>
      </c>
      <c r="H89" s="112"/>
      <c r="I89" s="110">
        <v>0</v>
      </c>
      <c r="J89" s="111"/>
      <c r="K89" s="113">
        <f t="shared" si="1"/>
        <v>0</v>
      </c>
      <c r="L89" s="116"/>
      <c r="M89" s="73"/>
    </row>
    <row r="90" spans="2:13" ht="21" customHeight="1" outlineLevel="1">
      <c r="B90" s="73"/>
      <c r="C90" s="90" t="s">
        <v>486</v>
      </c>
      <c r="D90" s="103"/>
      <c r="E90" s="110">
        <v>0</v>
      </c>
      <c r="F90" s="114"/>
      <c r="G90" s="110">
        <v>0</v>
      </c>
      <c r="H90" s="112"/>
      <c r="I90" s="110">
        <v>0</v>
      </c>
      <c r="J90" s="111"/>
      <c r="K90" s="113">
        <f t="shared" si="1"/>
        <v>0</v>
      </c>
      <c r="L90" s="116"/>
      <c r="M90" s="73"/>
    </row>
    <row r="91" spans="2:13" ht="21" customHeight="1" outlineLevel="1">
      <c r="B91" s="73"/>
      <c r="C91" s="90" t="s">
        <v>487</v>
      </c>
      <c r="D91" s="103"/>
      <c r="E91" s="110">
        <v>0</v>
      </c>
      <c r="F91" s="114"/>
      <c r="G91" s="110">
        <v>0</v>
      </c>
      <c r="H91" s="112"/>
      <c r="I91" s="110">
        <v>0</v>
      </c>
      <c r="J91" s="111"/>
      <c r="K91" s="113">
        <f t="shared" si="1"/>
        <v>0</v>
      </c>
      <c r="L91" s="116"/>
      <c r="M91" s="73"/>
    </row>
    <row r="92" spans="2:13" ht="21" customHeight="1" outlineLevel="1">
      <c r="B92" s="73"/>
      <c r="C92" s="90" t="s">
        <v>488</v>
      </c>
      <c r="D92" s="103"/>
      <c r="E92" s="110">
        <v>0</v>
      </c>
      <c r="F92" s="114"/>
      <c r="G92" s="110">
        <v>0</v>
      </c>
      <c r="H92" s="112"/>
      <c r="I92" s="110">
        <v>0</v>
      </c>
      <c r="J92" s="111"/>
      <c r="K92" s="113">
        <f t="shared" si="1"/>
        <v>0</v>
      </c>
      <c r="L92" s="116"/>
      <c r="M92" s="73"/>
    </row>
    <row r="93" spans="2:13" ht="21.75" customHeight="1" outlineLevel="1">
      <c r="B93" s="73"/>
      <c r="C93" s="90" t="s">
        <v>480</v>
      </c>
      <c r="D93" s="103"/>
      <c r="E93" s="117">
        <f>SUM(E85:E92)</f>
        <v>2</v>
      </c>
      <c r="F93" s="111"/>
      <c r="G93" s="117">
        <f>SUM(G85:G92)</f>
        <v>0</v>
      </c>
      <c r="H93" s="112"/>
      <c r="I93" s="117">
        <f>SUM(I85:I92)</f>
        <v>0</v>
      </c>
      <c r="J93" s="111"/>
      <c r="K93" s="117">
        <f t="shared" si="1"/>
        <v>2</v>
      </c>
      <c r="L93" s="89"/>
      <c r="M93" s="73"/>
    </row>
    <row r="94" spans="2:13" ht="21" customHeight="1" outlineLevel="1">
      <c r="B94" s="73"/>
      <c r="C94" s="89"/>
      <c r="D94" s="103"/>
      <c r="E94" s="89"/>
      <c r="F94" s="89"/>
      <c r="G94" s="89"/>
      <c r="H94" s="89"/>
      <c r="I94" s="89"/>
      <c r="J94" s="89"/>
      <c r="K94" s="89"/>
      <c r="L94" s="89"/>
      <c r="M94" s="73"/>
    </row>
    <row r="95" spans="2:13" ht="36" outlineLevel="1">
      <c r="B95" s="73"/>
      <c r="C95" s="93" t="s">
        <v>490</v>
      </c>
      <c r="D95" s="89"/>
      <c r="E95" s="93" t="str">
        <f>IF(K66&gt;0,"Si","No")</f>
        <v>No</v>
      </c>
      <c r="F95" s="89"/>
      <c r="G95" s="89"/>
      <c r="H95" s="89"/>
      <c r="I95" s="89"/>
      <c r="J95" s="89"/>
      <c r="K95" s="89"/>
      <c r="L95" s="89"/>
      <c r="M95" s="73"/>
    </row>
    <row r="96" spans="2:13" ht="36" outlineLevel="1">
      <c r="B96" s="73"/>
      <c r="C96" s="93" t="s">
        <v>491</v>
      </c>
      <c r="D96" s="89"/>
      <c r="E96" s="93" t="str">
        <f>IF(K67&gt;0,"Si","No")</f>
        <v>No</v>
      </c>
      <c r="F96" s="89"/>
      <c r="G96" s="89"/>
      <c r="H96" s="89"/>
      <c r="I96" s="89"/>
      <c r="J96" s="89"/>
      <c r="K96" s="89"/>
      <c r="L96" s="89"/>
      <c r="M96" s="73"/>
    </row>
    <row r="97" spans="2:13" ht="21" customHeight="1" outlineLevel="1">
      <c r="B97" s="73"/>
      <c r="C97" s="89"/>
      <c r="D97" s="89"/>
      <c r="E97" s="89"/>
      <c r="F97" s="89"/>
      <c r="G97" s="73"/>
      <c r="H97" s="73"/>
      <c r="I97" s="73"/>
      <c r="J97" s="89"/>
      <c r="K97" s="73"/>
      <c r="L97" s="89"/>
      <c r="M97" s="73"/>
    </row>
    <row r="98" spans="2:13" ht="20.25" outlineLevel="1">
      <c r="B98" s="73"/>
      <c r="C98" s="86" t="s">
        <v>492</v>
      </c>
      <c r="D98" s="73"/>
      <c r="E98" s="98"/>
      <c r="F98" s="99"/>
      <c r="G98" s="99"/>
      <c r="H98" s="99"/>
      <c r="I98" s="99"/>
      <c r="J98" s="99"/>
      <c r="K98" s="99"/>
      <c r="L98" s="89"/>
      <c r="M98" s="73"/>
    </row>
    <row r="99" spans="2:13" ht="21" customHeight="1" outlineLevel="1">
      <c r="B99" s="73"/>
      <c r="C99" s="73"/>
      <c r="D99" s="73"/>
      <c r="E99" s="100"/>
      <c r="F99" s="101"/>
      <c r="G99" s="100"/>
      <c r="H99" s="101"/>
      <c r="I99" s="100"/>
      <c r="J99" s="102"/>
      <c r="K99" s="100"/>
      <c r="L99" s="89"/>
      <c r="M99" s="73"/>
    </row>
    <row r="100" spans="2:13" ht="21" customHeight="1" outlineLevel="1">
      <c r="B100" s="73"/>
      <c r="C100" s="73"/>
      <c r="D100" s="73"/>
      <c r="E100" s="100">
        <v>2024</v>
      </c>
      <c r="F100" s="101"/>
      <c r="G100" s="100">
        <v>2025</v>
      </c>
      <c r="H100" s="101"/>
      <c r="I100" s="100">
        <v>2026</v>
      </c>
      <c r="J100" s="102"/>
      <c r="K100" s="100" t="s">
        <v>407</v>
      </c>
      <c r="L100" s="89"/>
      <c r="M100" s="73"/>
    </row>
    <row r="101" spans="2:13" ht="21" customHeight="1" outlineLevel="1">
      <c r="B101" s="73"/>
      <c r="C101" s="95" t="s">
        <v>493</v>
      </c>
      <c r="D101" s="103"/>
      <c r="E101" s="110"/>
      <c r="F101" s="111"/>
      <c r="G101" s="110"/>
      <c r="H101" s="119"/>
      <c r="I101" s="110"/>
      <c r="J101" s="111"/>
      <c r="K101" s="113" t="s">
        <v>495</v>
      </c>
      <c r="L101" s="89"/>
      <c r="M101" s="73"/>
    </row>
    <row r="102" spans="2:13" ht="21" customHeight="1" outlineLevel="1">
      <c r="B102" s="73"/>
      <c r="C102" s="95" t="s">
        <v>496</v>
      </c>
      <c r="D102" s="103"/>
      <c r="E102" s="110"/>
      <c r="F102" s="111"/>
      <c r="G102" s="110"/>
      <c r="H102" s="119"/>
      <c r="I102" s="110"/>
      <c r="J102" s="111"/>
      <c r="K102" s="113" t="s">
        <v>495</v>
      </c>
      <c r="L102" s="89"/>
      <c r="M102" s="73"/>
    </row>
    <row r="103" spans="2:13" ht="21" customHeight="1" outlineLevel="1">
      <c r="B103" s="73"/>
      <c r="C103" s="90" t="s">
        <v>498</v>
      </c>
      <c r="D103" s="103"/>
      <c r="E103" s="120">
        <v>0</v>
      </c>
      <c r="F103" s="121"/>
      <c r="G103" s="120">
        <v>0</v>
      </c>
      <c r="H103" s="122"/>
      <c r="I103" s="120">
        <v>0</v>
      </c>
      <c r="J103" s="123"/>
      <c r="K103" s="124">
        <f>E103+G103+I103</f>
        <v>0</v>
      </c>
      <c r="L103" s="73"/>
      <c r="M103" s="73"/>
    </row>
    <row r="104" spans="2:13" ht="21" customHeight="1" outlineLevel="1">
      <c r="B104" s="73"/>
      <c r="C104" s="90" t="s">
        <v>499</v>
      </c>
      <c r="D104" s="103"/>
      <c r="E104" s="110"/>
      <c r="F104" s="111"/>
      <c r="G104" s="110"/>
      <c r="H104" s="119"/>
      <c r="I104" s="110"/>
      <c r="J104" s="111"/>
      <c r="K104" s="113" t="s">
        <v>495</v>
      </c>
      <c r="L104" s="89"/>
      <c r="M104" s="73"/>
    </row>
    <row r="105" spans="2:13" ht="21" customHeight="1" outlineLevel="1">
      <c r="B105" s="73"/>
      <c r="C105" s="90" t="s">
        <v>500</v>
      </c>
      <c r="D105" s="103"/>
      <c r="E105" s="105"/>
      <c r="F105" s="125"/>
      <c r="G105" s="105"/>
      <c r="H105" s="126"/>
      <c r="I105" s="105"/>
      <c r="J105" s="111"/>
      <c r="K105" s="113" t="s">
        <v>495</v>
      </c>
      <c r="L105" s="116"/>
      <c r="M105" s="73"/>
    </row>
    <row r="106" spans="2:13" outlineLevel="1">
      <c r="B106" s="73"/>
      <c r="C106" s="90" t="s">
        <v>501</v>
      </c>
      <c r="D106" s="103"/>
      <c r="E106" s="127"/>
      <c r="F106" s="125"/>
      <c r="G106" s="105"/>
      <c r="H106" s="126"/>
      <c r="I106" s="105"/>
      <c r="J106" s="111"/>
      <c r="K106" s="113" t="s">
        <v>495</v>
      </c>
      <c r="L106" s="116"/>
      <c r="M106" s="73"/>
    </row>
    <row r="107" spans="2:13" ht="21" customHeight="1" outlineLevel="1">
      <c r="B107" s="73"/>
      <c r="C107" s="90" t="s">
        <v>503</v>
      </c>
      <c r="D107" s="103"/>
      <c r="E107" s="105"/>
      <c r="F107" s="125"/>
      <c r="G107" s="105"/>
      <c r="H107" s="126"/>
      <c r="I107" s="105"/>
      <c r="J107" s="111"/>
      <c r="K107" s="124" t="s">
        <v>495</v>
      </c>
      <c r="L107" s="89"/>
      <c r="M107" s="73"/>
    </row>
    <row r="108" spans="2:13" ht="21" customHeight="1" outlineLevel="1">
      <c r="B108" s="73"/>
      <c r="C108" s="90" t="s">
        <v>504</v>
      </c>
      <c r="D108" s="103"/>
      <c r="E108" s="110"/>
      <c r="F108" s="111"/>
      <c r="G108" s="110"/>
      <c r="H108" s="119"/>
      <c r="I108" s="110"/>
      <c r="J108" s="111"/>
      <c r="K108" s="113" t="s">
        <v>495</v>
      </c>
      <c r="L108" s="89"/>
      <c r="M108" s="73"/>
    </row>
    <row r="109" spans="2:13" ht="21.75" customHeight="1" outlineLevel="1">
      <c r="B109" s="73"/>
      <c r="C109" s="90" t="s">
        <v>506</v>
      </c>
      <c r="D109" s="103"/>
      <c r="E109" s="120">
        <v>0</v>
      </c>
      <c r="F109" s="121"/>
      <c r="G109" s="120">
        <v>0</v>
      </c>
      <c r="H109" s="122"/>
      <c r="I109" s="120">
        <v>0</v>
      </c>
      <c r="J109" s="123"/>
      <c r="K109" s="124">
        <f>E109+G109+I109</f>
        <v>0</v>
      </c>
      <c r="L109" s="73"/>
      <c r="M109" s="73"/>
    </row>
    <row r="110" spans="2:13" ht="21.75" customHeight="1" outlineLevel="1">
      <c r="B110" s="73"/>
      <c r="C110" s="90" t="s">
        <v>507</v>
      </c>
      <c r="D110" s="103"/>
      <c r="E110" s="128">
        <v>0</v>
      </c>
      <c r="F110" s="129"/>
      <c r="G110" s="128">
        <v>0</v>
      </c>
      <c r="H110" s="142"/>
      <c r="I110" s="128">
        <v>0</v>
      </c>
      <c r="J110" s="130"/>
      <c r="K110" s="131">
        <f>E110+G110+I110</f>
        <v>0</v>
      </c>
      <c r="L110" s="89"/>
      <c r="M110" s="73"/>
    </row>
    <row r="111" spans="2:13" ht="21" customHeight="1" outlineLevel="1">
      <c r="B111" s="73"/>
      <c r="C111" s="109"/>
      <c r="D111" s="103"/>
      <c r="E111" s="130"/>
      <c r="F111" s="130"/>
      <c r="G111" s="130"/>
      <c r="H111" s="132"/>
      <c r="I111" s="130"/>
      <c r="J111" s="130"/>
      <c r="K111" s="130"/>
      <c r="L111" s="89"/>
      <c r="M111" s="73"/>
    </row>
    <row r="112" spans="2:13" ht="21" customHeight="1" outlineLevel="1">
      <c r="B112" s="73"/>
      <c r="C112" s="109"/>
      <c r="D112" s="103"/>
      <c r="E112" s="98"/>
      <c r="F112" s="73"/>
      <c r="G112" s="73"/>
      <c r="H112" s="73"/>
      <c r="I112" s="73"/>
      <c r="J112" s="73"/>
      <c r="K112" s="73"/>
      <c r="L112" s="89"/>
      <c r="M112" s="73"/>
    </row>
    <row r="113" spans="2:13" ht="21" customHeight="1" outlineLevel="1">
      <c r="B113" s="73"/>
      <c r="C113" s="86" t="s">
        <v>508</v>
      </c>
      <c r="D113" s="116"/>
      <c r="E113" s="116"/>
      <c r="F113" s="116"/>
      <c r="G113" s="73"/>
      <c r="H113" s="73"/>
      <c r="I113" s="73"/>
      <c r="J113" s="116"/>
      <c r="K113" s="73"/>
      <c r="L113" s="116"/>
      <c r="M113" s="73"/>
    </row>
    <row r="114" spans="2:13" ht="21" customHeight="1" outlineLevel="1">
      <c r="B114" s="73"/>
      <c r="C114" s="89"/>
      <c r="D114" s="89"/>
      <c r="E114" s="89"/>
      <c r="F114" s="89"/>
      <c r="G114" s="73"/>
      <c r="H114" s="73"/>
      <c r="I114" s="73"/>
      <c r="J114" s="89"/>
      <c r="K114" s="73"/>
      <c r="L114" s="89"/>
      <c r="M114" s="73"/>
    </row>
    <row r="115" spans="2:13" ht="21" customHeight="1" outlineLevel="1">
      <c r="B115" s="73"/>
      <c r="C115" s="133" t="s">
        <v>509</v>
      </c>
      <c r="D115" s="89"/>
      <c r="E115" s="89"/>
      <c r="F115" s="89"/>
      <c r="G115" s="73"/>
      <c r="H115" s="73"/>
      <c r="I115" s="73"/>
      <c r="J115" s="73"/>
      <c r="K115" s="73"/>
      <c r="L115" s="89"/>
      <c r="M115" s="73"/>
    </row>
    <row r="116" spans="2:13" ht="21" customHeight="1" outlineLevel="1">
      <c r="B116" s="73"/>
      <c r="C116" s="89"/>
      <c r="D116" s="89"/>
      <c r="E116" s="89"/>
      <c r="F116" s="89"/>
      <c r="G116" s="73"/>
      <c r="H116" s="73"/>
      <c r="I116" s="73"/>
      <c r="J116" s="89"/>
      <c r="K116" s="73"/>
      <c r="L116" s="89"/>
      <c r="M116" s="73"/>
    </row>
    <row r="117" spans="2:13" ht="21" customHeight="1" outlineLevel="1">
      <c r="B117" s="73"/>
      <c r="C117" s="480"/>
      <c r="D117" s="480"/>
      <c r="E117" s="480"/>
      <c r="F117" s="480"/>
      <c r="G117" s="480"/>
      <c r="H117" s="480"/>
      <c r="I117" s="480"/>
      <c r="J117" s="480"/>
      <c r="K117" s="480"/>
      <c r="L117" s="89"/>
      <c r="M117" s="73"/>
    </row>
    <row r="118" spans="2:13" ht="21" customHeight="1" outlineLevel="1">
      <c r="B118" s="73"/>
      <c r="C118" s="480"/>
      <c r="D118" s="480"/>
      <c r="E118" s="480"/>
      <c r="F118" s="480"/>
      <c r="G118" s="480"/>
      <c r="H118" s="480"/>
      <c r="I118" s="480"/>
      <c r="J118" s="480"/>
      <c r="K118" s="480"/>
      <c r="L118" s="73"/>
      <c r="M118" s="73"/>
    </row>
    <row r="119" spans="2:13" ht="21" customHeight="1" outlineLevel="1">
      <c r="B119" s="73"/>
      <c r="C119" s="480"/>
      <c r="D119" s="480"/>
      <c r="E119" s="480"/>
      <c r="F119" s="480"/>
      <c r="G119" s="480"/>
      <c r="H119" s="480"/>
      <c r="I119" s="480"/>
      <c r="J119" s="480"/>
      <c r="K119" s="480"/>
      <c r="L119" s="73"/>
      <c r="M119" s="73"/>
    </row>
    <row r="120" spans="2:13" ht="21" customHeight="1" outlineLevel="1">
      <c r="B120" s="73"/>
      <c r="C120" s="480"/>
      <c r="D120" s="480"/>
      <c r="E120" s="480"/>
      <c r="F120" s="480"/>
      <c r="G120" s="480"/>
      <c r="H120" s="480"/>
      <c r="I120" s="480"/>
      <c r="J120" s="480"/>
      <c r="K120" s="480"/>
      <c r="L120" s="73"/>
      <c r="M120" s="73"/>
    </row>
    <row r="121" spans="2:13" ht="21" customHeight="1" outlineLevel="1">
      <c r="B121" s="73"/>
      <c r="C121" s="480"/>
      <c r="D121" s="480"/>
      <c r="E121" s="480"/>
      <c r="F121" s="480"/>
      <c r="G121" s="480"/>
      <c r="H121" s="480"/>
      <c r="I121" s="480"/>
      <c r="J121" s="480"/>
      <c r="K121" s="480"/>
      <c r="L121" s="73"/>
      <c r="M121" s="73"/>
    </row>
    <row r="122" spans="2:13" ht="21" customHeight="1" outlineLevel="1">
      <c r="B122" s="73"/>
      <c r="C122" s="480"/>
      <c r="D122" s="480"/>
      <c r="E122" s="480"/>
      <c r="F122" s="480"/>
      <c r="G122" s="480"/>
      <c r="H122" s="480"/>
      <c r="I122" s="480"/>
      <c r="J122" s="480"/>
      <c r="K122" s="480"/>
      <c r="L122" s="73"/>
      <c r="M122" s="73"/>
    </row>
    <row r="123" spans="2:13" ht="21" customHeight="1" outlineLevel="1">
      <c r="B123" s="73"/>
      <c r="C123" s="480"/>
      <c r="D123" s="480"/>
      <c r="E123" s="480"/>
      <c r="F123" s="480"/>
      <c r="G123" s="480"/>
      <c r="H123" s="480"/>
      <c r="I123" s="480"/>
      <c r="J123" s="480"/>
      <c r="K123" s="480"/>
      <c r="L123" s="73"/>
      <c r="M123" s="73"/>
    </row>
    <row r="124" spans="2:13" ht="21" customHeight="1" outlineLevel="1">
      <c r="B124" s="73"/>
      <c r="C124" s="480"/>
      <c r="D124" s="480"/>
      <c r="E124" s="480"/>
      <c r="F124" s="480"/>
      <c r="G124" s="480"/>
      <c r="H124" s="480"/>
      <c r="I124" s="480"/>
      <c r="J124" s="480"/>
      <c r="K124" s="480"/>
      <c r="L124" s="73"/>
      <c r="M124" s="73"/>
    </row>
    <row r="125" spans="2:13" ht="21" customHeight="1" outlineLevel="1">
      <c r="B125" s="73"/>
      <c r="C125" s="480"/>
      <c r="D125" s="480"/>
      <c r="E125" s="480"/>
      <c r="F125" s="480"/>
      <c r="G125" s="480"/>
      <c r="H125" s="480"/>
      <c r="I125" s="480"/>
      <c r="J125" s="480"/>
      <c r="K125" s="480"/>
      <c r="L125" s="73"/>
      <c r="M125" s="73"/>
    </row>
    <row r="126" spans="2:13" ht="21" customHeight="1" outlineLevel="1">
      <c r="B126" s="73"/>
      <c r="C126" s="480"/>
      <c r="D126" s="480"/>
      <c r="E126" s="480"/>
      <c r="F126" s="480"/>
      <c r="G126" s="480"/>
      <c r="H126" s="480"/>
      <c r="I126" s="480"/>
      <c r="J126" s="480"/>
      <c r="K126" s="480"/>
      <c r="L126" s="73"/>
      <c r="M126" s="73"/>
    </row>
    <row r="127" spans="2:13" ht="21" customHeight="1" outlineLevel="1">
      <c r="B127" s="73"/>
      <c r="C127" s="480"/>
      <c r="D127" s="480"/>
      <c r="E127" s="480"/>
      <c r="F127" s="480"/>
      <c r="G127" s="480"/>
      <c r="H127" s="480"/>
      <c r="I127" s="480"/>
      <c r="J127" s="480"/>
      <c r="K127" s="480"/>
      <c r="L127" s="73"/>
      <c r="M127" s="73"/>
    </row>
    <row r="128" spans="2:13" ht="21" customHeight="1" outlineLevel="1">
      <c r="B128" s="73"/>
      <c r="C128" s="480"/>
      <c r="D128" s="480"/>
      <c r="E128" s="480"/>
      <c r="F128" s="480"/>
      <c r="G128" s="480"/>
      <c r="H128" s="480"/>
      <c r="I128" s="480"/>
      <c r="J128" s="480"/>
      <c r="K128" s="480"/>
      <c r="L128" s="73"/>
      <c r="M128" s="73"/>
    </row>
    <row r="129" spans="2:13" ht="21" customHeight="1" outlineLevel="1">
      <c r="B129" s="73"/>
      <c r="C129" s="480"/>
      <c r="D129" s="480"/>
      <c r="E129" s="480"/>
      <c r="F129" s="480"/>
      <c r="G129" s="480"/>
      <c r="H129" s="480"/>
      <c r="I129" s="480"/>
      <c r="J129" s="480"/>
      <c r="K129" s="480"/>
      <c r="L129" s="73"/>
      <c r="M129" s="73"/>
    </row>
    <row r="130" spans="2:13" ht="21" customHeight="1" outlineLevel="1">
      <c r="B130" s="73"/>
      <c r="C130" s="480"/>
      <c r="D130" s="480"/>
      <c r="E130" s="480"/>
      <c r="F130" s="480"/>
      <c r="G130" s="480"/>
      <c r="H130" s="480"/>
      <c r="I130" s="480"/>
      <c r="J130" s="480"/>
      <c r="K130" s="480"/>
      <c r="L130" s="73"/>
      <c r="M130" s="73"/>
    </row>
    <row r="131" spans="2:13" ht="21" customHeight="1" outlineLevel="1">
      <c r="B131" s="73"/>
      <c r="C131" s="480"/>
      <c r="D131" s="480"/>
      <c r="E131" s="480"/>
      <c r="F131" s="480"/>
      <c r="G131" s="480"/>
      <c r="H131" s="480"/>
      <c r="I131" s="480"/>
      <c r="J131" s="480"/>
      <c r="K131" s="480"/>
      <c r="L131" s="73"/>
      <c r="M131" s="73"/>
    </row>
    <row r="132" spans="2:13" ht="21" customHeight="1" outlineLevel="1">
      <c r="B132" s="73"/>
      <c r="C132" s="480"/>
      <c r="D132" s="480"/>
      <c r="E132" s="480"/>
      <c r="F132" s="480"/>
      <c r="G132" s="480"/>
      <c r="H132" s="480"/>
      <c r="I132" s="480"/>
      <c r="J132" s="480"/>
      <c r="K132" s="480"/>
      <c r="L132" s="73"/>
      <c r="M132" s="73"/>
    </row>
    <row r="133" spans="2:13" ht="21" customHeight="1" outlineLevel="1">
      <c r="B133" s="73"/>
      <c r="C133" s="480"/>
      <c r="D133" s="480"/>
      <c r="E133" s="480"/>
      <c r="F133" s="480"/>
      <c r="G133" s="480"/>
      <c r="H133" s="480"/>
      <c r="I133" s="480"/>
      <c r="J133" s="480"/>
      <c r="K133" s="480"/>
      <c r="L133" s="73"/>
      <c r="M133" s="73"/>
    </row>
    <row r="134" spans="2:13" ht="21" customHeight="1" outlineLevel="1">
      <c r="B134" s="73"/>
      <c r="C134" s="480"/>
      <c r="D134" s="480"/>
      <c r="E134" s="480"/>
      <c r="F134" s="480"/>
      <c r="G134" s="480"/>
      <c r="H134" s="480"/>
      <c r="I134" s="480"/>
      <c r="J134" s="480"/>
      <c r="K134" s="480"/>
      <c r="L134" s="73"/>
      <c r="M134" s="73"/>
    </row>
    <row r="135" spans="2:13" ht="21" customHeight="1" outlineLevel="1">
      <c r="B135" s="73"/>
      <c r="C135" s="134"/>
      <c r="D135" s="73"/>
      <c r="E135" s="134"/>
      <c r="F135" s="73"/>
      <c r="G135" s="73"/>
      <c r="H135" s="73"/>
      <c r="I135" s="135"/>
      <c r="J135" s="136"/>
      <c r="K135" s="137"/>
      <c r="L135" s="73"/>
      <c r="M135" s="73"/>
    </row>
    <row r="136" spans="2:13" ht="21" customHeight="1" outlineLevel="1">
      <c r="B136" s="73"/>
      <c r="C136" s="133" t="s">
        <v>511</v>
      </c>
      <c r="D136" s="73"/>
      <c r="E136" s="134"/>
      <c r="F136" s="73"/>
      <c r="G136" s="73"/>
      <c r="H136" s="73"/>
      <c r="I136" s="135"/>
      <c r="J136" s="136"/>
      <c r="K136" s="137"/>
      <c r="L136" s="73"/>
      <c r="M136" s="73"/>
    </row>
    <row r="137" spans="2:13" ht="21" customHeight="1" outlineLevel="1">
      <c r="B137" s="73"/>
      <c r="C137" s="73"/>
      <c r="D137" s="73"/>
      <c r="E137" s="83"/>
      <c r="F137" s="73"/>
      <c r="G137" s="73"/>
      <c r="H137" s="73"/>
      <c r="I137" s="73"/>
      <c r="J137" s="73"/>
      <c r="K137" s="73"/>
      <c r="L137" s="73"/>
      <c r="M137" s="73"/>
    </row>
    <row r="138" spans="2:13" ht="21" customHeight="1" outlineLevel="1">
      <c r="B138" s="73"/>
      <c r="C138" s="481"/>
      <c r="D138" s="481"/>
      <c r="E138" s="481"/>
      <c r="F138" s="481"/>
      <c r="G138" s="481"/>
      <c r="H138" s="481"/>
      <c r="I138" s="481"/>
      <c r="J138" s="481"/>
      <c r="K138" s="481"/>
      <c r="L138" s="73"/>
      <c r="M138" s="73"/>
    </row>
    <row r="139" spans="2:13" ht="21" customHeight="1" outlineLevel="1">
      <c r="B139" s="73"/>
      <c r="C139" s="481"/>
      <c r="D139" s="481"/>
      <c r="E139" s="481"/>
      <c r="F139" s="481"/>
      <c r="G139" s="481"/>
      <c r="H139" s="481"/>
      <c r="I139" s="481"/>
      <c r="J139" s="481"/>
      <c r="K139" s="481"/>
      <c r="L139" s="73"/>
      <c r="M139" s="73"/>
    </row>
    <row r="140" spans="2:13" ht="21" customHeight="1" outlineLevel="1">
      <c r="B140" s="73"/>
      <c r="C140" s="481"/>
      <c r="D140" s="481"/>
      <c r="E140" s="481"/>
      <c r="F140" s="481"/>
      <c r="G140" s="481"/>
      <c r="H140" s="481"/>
      <c r="I140" s="481"/>
      <c r="J140" s="481"/>
      <c r="K140" s="481"/>
      <c r="L140" s="73"/>
      <c r="M140" s="73"/>
    </row>
    <row r="141" spans="2:13" ht="21" customHeight="1" outlineLevel="1">
      <c r="B141" s="73"/>
      <c r="C141" s="481"/>
      <c r="D141" s="481"/>
      <c r="E141" s="481"/>
      <c r="F141" s="481"/>
      <c r="G141" s="481"/>
      <c r="H141" s="481"/>
      <c r="I141" s="481"/>
      <c r="J141" s="481"/>
      <c r="K141" s="481"/>
      <c r="L141" s="73"/>
      <c r="M141" s="73"/>
    </row>
    <row r="142" spans="2:13" ht="21" customHeight="1" outlineLevel="1">
      <c r="B142" s="73"/>
      <c r="C142" s="481"/>
      <c r="D142" s="481"/>
      <c r="E142" s="481"/>
      <c r="F142" s="481"/>
      <c r="G142" s="481"/>
      <c r="H142" s="481"/>
      <c r="I142" s="481"/>
      <c r="J142" s="481"/>
      <c r="K142" s="481"/>
      <c r="L142" s="73"/>
      <c r="M142" s="73"/>
    </row>
    <row r="143" spans="2:13" ht="21" customHeight="1" outlineLevel="1">
      <c r="B143" s="73"/>
      <c r="C143" s="481"/>
      <c r="D143" s="481"/>
      <c r="E143" s="481"/>
      <c r="F143" s="481"/>
      <c r="G143" s="481"/>
      <c r="H143" s="481"/>
      <c r="I143" s="481"/>
      <c r="J143" s="481"/>
      <c r="K143" s="481"/>
      <c r="L143" s="73"/>
      <c r="M143" s="73"/>
    </row>
    <row r="144" spans="2:13" ht="21" customHeight="1" outlineLevel="1">
      <c r="B144" s="73"/>
      <c r="C144" s="481"/>
      <c r="D144" s="481"/>
      <c r="E144" s="481"/>
      <c r="F144" s="481"/>
      <c r="G144" s="481"/>
      <c r="H144" s="481"/>
      <c r="I144" s="481"/>
      <c r="J144" s="481"/>
      <c r="K144" s="481"/>
      <c r="L144" s="73"/>
      <c r="M144" s="73"/>
    </row>
    <row r="145" spans="2:13" ht="21" customHeight="1" outlineLevel="1">
      <c r="B145" s="73"/>
      <c r="C145" s="481"/>
      <c r="D145" s="481"/>
      <c r="E145" s="481"/>
      <c r="F145" s="481"/>
      <c r="G145" s="481"/>
      <c r="H145" s="481"/>
      <c r="I145" s="481"/>
      <c r="J145" s="481"/>
      <c r="K145" s="481"/>
      <c r="L145" s="73"/>
      <c r="M145" s="73"/>
    </row>
    <row r="146" spans="2:13" ht="21" customHeight="1" outlineLevel="1">
      <c r="B146" s="73"/>
      <c r="C146" s="481"/>
      <c r="D146" s="481"/>
      <c r="E146" s="481"/>
      <c r="F146" s="481"/>
      <c r="G146" s="481"/>
      <c r="H146" s="481"/>
      <c r="I146" s="481"/>
      <c r="J146" s="481"/>
      <c r="K146" s="481"/>
      <c r="L146" s="73"/>
      <c r="M146" s="73"/>
    </row>
    <row r="147" spans="2:13" ht="21" customHeight="1" outlineLevel="1">
      <c r="B147" s="73"/>
      <c r="C147" s="481"/>
      <c r="D147" s="481"/>
      <c r="E147" s="481"/>
      <c r="F147" s="481"/>
      <c r="G147" s="481"/>
      <c r="H147" s="481"/>
      <c r="I147" s="481"/>
      <c r="J147" s="481"/>
      <c r="K147" s="481"/>
      <c r="L147" s="73"/>
      <c r="M147" s="73"/>
    </row>
    <row r="148" spans="2:13" ht="21" customHeight="1" outlineLevel="1">
      <c r="B148" s="73"/>
      <c r="C148" s="481"/>
      <c r="D148" s="481"/>
      <c r="E148" s="481"/>
      <c r="F148" s="481"/>
      <c r="G148" s="481"/>
      <c r="H148" s="481"/>
      <c r="I148" s="481"/>
      <c r="J148" s="481"/>
      <c r="K148" s="481"/>
      <c r="L148" s="73"/>
      <c r="M148" s="73"/>
    </row>
    <row r="149" spans="2:13" ht="21" customHeight="1" outlineLevel="1">
      <c r="B149" s="73"/>
      <c r="C149" s="481"/>
      <c r="D149" s="481"/>
      <c r="E149" s="481"/>
      <c r="F149" s="481"/>
      <c r="G149" s="481"/>
      <c r="H149" s="481"/>
      <c r="I149" s="481"/>
      <c r="J149" s="481"/>
      <c r="K149" s="481"/>
      <c r="L149" s="73"/>
      <c r="M149" s="73"/>
    </row>
    <row r="150" spans="2:13" ht="21" customHeight="1" outlineLevel="1">
      <c r="B150" s="73"/>
      <c r="C150" s="481"/>
      <c r="D150" s="481"/>
      <c r="E150" s="481"/>
      <c r="F150" s="481"/>
      <c r="G150" s="481"/>
      <c r="H150" s="481"/>
      <c r="I150" s="481"/>
      <c r="J150" s="481"/>
      <c r="K150" s="481"/>
      <c r="L150" s="73"/>
      <c r="M150" s="73"/>
    </row>
    <row r="151" spans="2:13" ht="21" customHeight="1" outlineLevel="1">
      <c r="B151" s="73"/>
      <c r="C151" s="481"/>
      <c r="D151" s="481"/>
      <c r="E151" s="481"/>
      <c r="F151" s="481"/>
      <c r="G151" s="481"/>
      <c r="H151" s="481"/>
      <c r="I151" s="481"/>
      <c r="J151" s="481"/>
      <c r="K151" s="481"/>
      <c r="L151" s="73"/>
      <c r="M151" s="73"/>
    </row>
    <row r="152" spans="2:13" ht="21" customHeight="1" outlineLevel="1">
      <c r="B152" s="73"/>
      <c r="C152" s="481"/>
      <c r="D152" s="481"/>
      <c r="E152" s="481"/>
      <c r="F152" s="481"/>
      <c r="G152" s="481"/>
      <c r="H152" s="481"/>
      <c r="I152" s="481"/>
      <c r="J152" s="481"/>
      <c r="K152" s="481"/>
      <c r="L152" s="73"/>
      <c r="M152" s="73"/>
    </row>
    <row r="153" spans="2:13" ht="21" customHeight="1" outlineLevel="1">
      <c r="B153" s="73"/>
      <c r="C153" s="481"/>
      <c r="D153" s="481"/>
      <c r="E153" s="481"/>
      <c r="F153" s="481"/>
      <c r="G153" s="481"/>
      <c r="H153" s="481"/>
      <c r="I153" s="481"/>
      <c r="J153" s="481"/>
      <c r="K153" s="481"/>
      <c r="L153" s="73"/>
      <c r="M153" s="73"/>
    </row>
    <row r="154" spans="2:13" ht="21" customHeight="1" outlineLevel="1">
      <c r="B154" s="73"/>
      <c r="C154" s="481"/>
      <c r="D154" s="481"/>
      <c r="E154" s="481"/>
      <c r="F154" s="481"/>
      <c r="G154" s="481"/>
      <c r="H154" s="481"/>
      <c r="I154" s="481"/>
      <c r="J154" s="481"/>
      <c r="K154" s="481"/>
      <c r="L154" s="73"/>
      <c r="M154" s="73"/>
    </row>
    <row r="155" spans="2:13" ht="21" customHeight="1" outlineLevel="1">
      <c r="B155" s="73"/>
      <c r="C155" s="481"/>
      <c r="D155" s="481"/>
      <c r="E155" s="481"/>
      <c r="F155" s="481"/>
      <c r="G155" s="481"/>
      <c r="H155" s="481"/>
      <c r="I155" s="481"/>
      <c r="J155" s="481"/>
      <c r="K155" s="481"/>
      <c r="L155" s="73"/>
      <c r="M155" s="73"/>
    </row>
    <row r="156" spans="2:13" ht="21" customHeight="1" outlineLevel="1">
      <c r="B156" s="73"/>
      <c r="C156" s="134"/>
      <c r="D156" s="73"/>
      <c r="E156" s="134"/>
      <c r="F156" s="73"/>
      <c r="G156" s="73"/>
      <c r="H156" s="73"/>
      <c r="I156" s="135"/>
      <c r="J156" s="136"/>
      <c r="K156" s="137"/>
      <c r="L156" s="73"/>
      <c r="M156" s="73"/>
    </row>
    <row r="157" spans="2:13" ht="20.25" customHeight="1">
      <c r="B157" s="73"/>
      <c r="C157" s="134"/>
      <c r="D157" s="73"/>
      <c r="E157" s="134"/>
      <c r="F157" s="73"/>
      <c r="G157" s="73"/>
      <c r="H157" s="73"/>
      <c r="I157" s="135"/>
      <c r="J157" s="136"/>
      <c r="K157" s="137"/>
      <c r="L157" s="73"/>
      <c r="M157" s="73"/>
    </row>
    <row r="158" spans="2:13" ht="24" customHeight="1">
      <c r="B158" s="73"/>
      <c r="C158" s="84" t="s">
        <v>220</v>
      </c>
      <c r="D158" s="81"/>
      <c r="E158" s="84" t="s">
        <v>221</v>
      </c>
      <c r="F158" s="73"/>
      <c r="G158" s="85" t="s">
        <v>497</v>
      </c>
      <c r="H158" s="73"/>
      <c r="J158" s="73"/>
      <c r="K158" s="73"/>
      <c r="L158" s="73"/>
      <c r="M158" s="73"/>
    </row>
    <row r="159" spans="2:13" ht="21" customHeight="1" outlineLevel="1">
      <c r="B159" s="73"/>
      <c r="C159" s="83"/>
      <c r="D159" s="73"/>
      <c r="E159" s="83"/>
      <c r="F159" s="73"/>
      <c r="G159" s="73"/>
      <c r="H159" s="73"/>
      <c r="I159" s="73"/>
      <c r="J159" s="73"/>
      <c r="K159" s="73"/>
      <c r="L159" s="73"/>
      <c r="M159" s="73"/>
    </row>
    <row r="160" spans="2:13" ht="21.75" customHeight="1" outlineLevel="1">
      <c r="B160" s="73"/>
      <c r="C160" s="86" t="s">
        <v>431</v>
      </c>
      <c r="D160" s="73"/>
      <c r="E160" s="87"/>
      <c r="F160" s="73"/>
      <c r="G160" s="73"/>
      <c r="H160" s="73"/>
      <c r="I160" s="73"/>
      <c r="J160" s="73"/>
      <c r="K160" s="73"/>
      <c r="L160" s="73"/>
      <c r="M160" s="73"/>
    </row>
    <row r="161" spans="2:13" ht="21" customHeight="1" outlineLevel="1">
      <c r="B161" s="73"/>
      <c r="C161" s="88"/>
      <c r="D161" s="73"/>
      <c r="E161" s="87"/>
      <c r="F161" s="73"/>
      <c r="G161" s="73"/>
      <c r="H161" s="73"/>
      <c r="I161" s="73"/>
      <c r="J161" s="73"/>
      <c r="K161" s="73"/>
      <c r="L161" s="73"/>
      <c r="M161" s="73"/>
    </row>
    <row r="162" spans="2:13" ht="21" customHeight="1" outlineLevel="1">
      <c r="B162" s="73"/>
      <c r="C162" s="89"/>
      <c r="D162" s="73"/>
      <c r="E162" s="89"/>
      <c r="F162" s="73"/>
      <c r="G162" s="73"/>
      <c r="H162" s="73"/>
      <c r="I162" s="73"/>
      <c r="J162" s="73"/>
      <c r="K162" s="73"/>
      <c r="L162" s="73"/>
      <c r="M162" s="73"/>
    </row>
    <row r="163" spans="2:13" outlineLevel="1">
      <c r="B163" s="73"/>
      <c r="C163" s="90" t="s">
        <v>36</v>
      </c>
      <c r="D163" s="89"/>
      <c r="E163" s="90" t="s">
        <v>432</v>
      </c>
      <c r="F163" s="89"/>
      <c r="G163" s="91" t="s">
        <v>433</v>
      </c>
      <c r="H163" s="73"/>
      <c r="I163" s="90" t="s">
        <v>434</v>
      </c>
      <c r="J163" s="73"/>
      <c r="K163" s="73"/>
      <c r="L163" s="89"/>
      <c r="M163" s="73"/>
    </row>
    <row r="164" spans="2:13" ht="36.75" customHeight="1" outlineLevel="1">
      <c r="B164" s="73"/>
      <c r="C164" s="92" t="s">
        <v>639</v>
      </c>
      <c r="D164" s="73"/>
      <c r="E164" s="93" t="s">
        <v>641</v>
      </c>
      <c r="F164" s="73"/>
      <c r="G164" s="94"/>
      <c r="H164" s="73"/>
      <c r="I164" s="92" t="s">
        <v>542</v>
      </c>
      <c r="J164" s="73"/>
      <c r="K164" s="73"/>
      <c r="L164" s="73"/>
      <c r="M164" s="73"/>
    </row>
    <row r="165" spans="2:13" ht="21" customHeight="1" outlineLevel="1">
      <c r="B165" s="73"/>
      <c r="C165" s="89"/>
      <c r="D165" s="73"/>
      <c r="E165" s="73"/>
      <c r="F165" s="73"/>
      <c r="G165" s="73"/>
      <c r="H165" s="73"/>
      <c r="I165" s="73"/>
      <c r="J165" s="73"/>
      <c r="K165" s="73"/>
      <c r="L165" s="73"/>
      <c r="M165" s="73"/>
    </row>
    <row r="166" spans="2:13" ht="36" outlineLevel="1">
      <c r="B166" s="73"/>
      <c r="C166" s="95" t="s">
        <v>439</v>
      </c>
      <c r="D166" s="89"/>
      <c r="E166" s="95" t="s">
        <v>440</v>
      </c>
      <c r="F166" s="89"/>
      <c r="G166" s="95" t="s">
        <v>441</v>
      </c>
      <c r="H166" s="73"/>
      <c r="I166" s="95" t="s">
        <v>442</v>
      </c>
      <c r="J166" s="89"/>
      <c r="K166" s="95" t="s">
        <v>642</v>
      </c>
      <c r="L166" s="73"/>
      <c r="M166" s="73"/>
    </row>
    <row r="167" spans="2:13" ht="36.75" customHeight="1" outlineLevel="1">
      <c r="B167" s="73"/>
      <c r="C167" s="94"/>
      <c r="D167" s="89"/>
      <c r="E167" s="94"/>
      <c r="F167" s="89"/>
      <c r="G167" s="94"/>
      <c r="H167" s="73"/>
      <c r="I167" s="150"/>
      <c r="J167" s="89"/>
      <c r="K167" s="94"/>
      <c r="L167" s="73"/>
      <c r="M167" s="73"/>
    </row>
    <row r="168" spans="2:13" ht="21" customHeight="1" outlineLevel="1">
      <c r="B168" s="73"/>
      <c r="C168" s="89"/>
      <c r="D168" s="89"/>
      <c r="E168" s="89"/>
      <c r="F168" s="89"/>
      <c r="G168" s="73"/>
      <c r="H168" s="73"/>
      <c r="I168" s="73"/>
      <c r="J168" s="89"/>
      <c r="K168" s="73"/>
      <c r="L168" s="73"/>
      <c r="M168" s="73"/>
    </row>
    <row r="169" spans="2:13" ht="21.75" customHeight="1" outlineLevel="1">
      <c r="B169" s="73"/>
      <c r="C169" s="86" t="s">
        <v>445</v>
      </c>
      <c r="D169" s="73"/>
      <c r="E169" s="98"/>
      <c r="F169" s="99"/>
      <c r="G169" s="99"/>
      <c r="H169" s="99"/>
      <c r="I169" s="99"/>
      <c r="J169" s="99"/>
      <c r="K169" s="99"/>
      <c r="L169" s="73"/>
      <c r="M169" s="73"/>
    </row>
    <row r="170" spans="2:13" ht="21" customHeight="1" outlineLevel="1">
      <c r="B170" s="73"/>
      <c r="C170" s="73"/>
      <c r="D170" s="73"/>
      <c r="E170" s="100"/>
      <c r="F170" s="101"/>
      <c r="G170" s="100"/>
      <c r="H170" s="101"/>
      <c r="I170" s="100"/>
      <c r="J170" s="102"/>
      <c r="K170" s="100"/>
      <c r="L170" s="73"/>
      <c r="M170" s="73"/>
    </row>
    <row r="171" spans="2:13" ht="21" customHeight="1" outlineLevel="1">
      <c r="B171" s="73"/>
      <c r="C171" s="73"/>
      <c r="D171" s="73"/>
      <c r="E171" s="100">
        <v>2024</v>
      </c>
      <c r="F171" s="101"/>
      <c r="G171" s="100">
        <v>2025</v>
      </c>
      <c r="H171" s="101"/>
      <c r="I171" s="100">
        <v>2026</v>
      </c>
      <c r="J171" s="102"/>
      <c r="K171" s="100" t="s">
        <v>446</v>
      </c>
      <c r="L171" s="73"/>
      <c r="M171" s="73"/>
    </row>
    <row r="172" spans="2:13" outlineLevel="1">
      <c r="B172" s="73"/>
      <c r="C172" s="95" t="s">
        <v>447</v>
      </c>
      <c r="D172" s="103"/>
      <c r="E172" s="104">
        <f>E173+E174</f>
        <v>0</v>
      </c>
      <c r="F172" s="103"/>
      <c r="G172" s="104">
        <f>G173+G174</f>
        <v>0</v>
      </c>
      <c r="H172" s="73"/>
      <c r="I172" s="104">
        <f>I173+I174</f>
        <v>0</v>
      </c>
      <c r="J172" s="103"/>
      <c r="K172" s="104">
        <f>K173+K174</f>
        <v>0</v>
      </c>
      <c r="L172" s="103"/>
      <c r="M172" s="73"/>
    </row>
    <row r="173" spans="2:13" ht="21" customHeight="1" outlineLevel="1">
      <c r="B173" s="73"/>
      <c r="C173" s="90" t="s">
        <v>448</v>
      </c>
      <c r="D173" s="103"/>
      <c r="E173" s="105">
        <v>0</v>
      </c>
      <c r="F173" s="106"/>
      <c r="G173" s="105">
        <v>0</v>
      </c>
      <c r="H173" s="73"/>
      <c r="I173" s="105">
        <v>0</v>
      </c>
      <c r="J173" s="103"/>
      <c r="K173" s="107">
        <f>E173+G173+I173</f>
        <v>0</v>
      </c>
      <c r="L173" s="103"/>
      <c r="M173" s="73"/>
    </row>
    <row r="174" spans="2:13" ht="21.75" customHeight="1" outlineLevel="1">
      <c r="B174" s="73"/>
      <c r="C174" s="90" t="s">
        <v>449</v>
      </c>
      <c r="D174" s="103"/>
      <c r="E174" s="105">
        <v>0</v>
      </c>
      <c r="F174" s="106"/>
      <c r="G174" s="105">
        <v>0</v>
      </c>
      <c r="H174" s="73"/>
      <c r="I174" s="105">
        <v>0</v>
      </c>
      <c r="J174" s="103"/>
      <c r="K174" s="107">
        <f>E174+G174+I174</f>
        <v>0</v>
      </c>
      <c r="L174" s="103"/>
      <c r="M174" s="73"/>
    </row>
    <row r="175" spans="2:13" outlineLevel="1">
      <c r="B175" s="73"/>
      <c r="C175" s="95" t="s">
        <v>450</v>
      </c>
      <c r="D175" s="103"/>
      <c r="E175" s="104">
        <f>E176+E177</f>
        <v>0</v>
      </c>
      <c r="F175" s="103"/>
      <c r="G175" s="104">
        <f>G176+G177</f>
        <v>0</v>
      </c>
      <c r="H175" s="73"/>
      <c r="I175" s="104">
        <f>I176+I177</f>
        <v>0</v>
      </c>
      <c r="J175" s="103"/>
      <c r="K175" s="104">
        <f>K176+K177</f>
        <v>0</v>
      </c>
      <c r="L175" s="103"/>
      <c r="M175" s="73"/>
    </row>
    <row r="176" spans="2:13" ht="21" customHeight="1" outlineLevel="1">
      <c r="B176" s="73"/>
      <c r="C176" s="90" t="s">
        <v>451</v>
      </c>
      <c r="D176" s="103"/>
      <c r="E176" s="105">
        <v>0</v>
      </c>
      <c r="F176" s="106"/>
      <c r="G176" s="105">
        <v>0</v>
      </c>
      <c r="H176" s="73"/>
      <c r="I176" s="105">
        <v>0</v>
      </c>
      <c r="J176" s="103"/>
      <c r="K176" s="107">
        <f>E176+G176+I176</f>
        <v>0</v>
      </c>
      <c r="L176" s="103"/>
      <c r="M176" s="73"/>
    </row>
    <row r="177" spans="2:13" ht="21" customHeight="1" outlineLevel="1">
      <c r="B177" s="73"/>
      <c r="C177" s="90" t="s">
        <v>452</v>
      </c>
      <c r="D177" s="103"/>
      <c r="E177" s="105">
        <v>0</v>
      </c>
      <c r="F177" s="106"/>
      <c r="G177" s="105">
        <v>0</v>
      </c>
      <c r="H177" s="73"/>
      <c r="I177" s="105">
        <v>0</v>
      </c>
      <c r="J177" s="103"/>
      <c r="K177" s="107">
        <f>E177+G177+I177</f>
        <v>0</v>
      </c>
      <c r="L177" s="103"/>
      <c r="M177" s="73"/>
    </row>
    <row r="178" spans="2:13" ht="21" customHeight="1" outlineLevel="1">
      <c r="B178" s="73"/>
      <c r="C178" s="95" t="s">
        <v>453</v>
      </c>
      <c r="D178" s="103"/>
      <c r="E178" s="104">
        <f>E179+E180</f>
        <v>0</v>
      </c>
      <c r="F178" s="103"/>
      <c r="G178" s="104">
        <f>G179+G180</f>
        <v>0</v>
      </c>
      <c r="H178" s="73"/>
      <c r="I178" s="104">
        <f>I179+I180</f>
        <v>0</v>
      </c>
      <c r="J178" s="103"/>
      <c r="K178" s="104">
        <f>K179+K180</f>
        <v>0</v>
      </c>
      <c r="L178" s="103"/>
      <c r="M178" s="73"/>
    </row>
    <row r="179" spans="2:13" ht="21" customHeight="1" outlineLevel="1">
      <c r="B179" s="73"/>
      <c r="C179" s="90" t="s">
        <v>454</v>
      </c>
      <c r="D179" s="103"/>
      <c r="E179" s="105">
        <v>0</v>
      </c>
      <c r="F179" s="106"/>
      <c r="G179" s="105">
        <v>0</v>
      </c>
      <c r="H179" s="73"/>
      <c r="I179" s="105">
        <v>0</v>
      </c>
      <c r="J179" s="103"/>
      <c r="K179" s="107">
        <f>E179+G179+I179</f>
        <v>0</v>
      </c>
      <c r="L179" s="103"/>
      <c r="M179" s="73"/>
    </row>
    <row r="180" spans="2:13" ht="21" customHeight="1" outlineLevel="1">
      <c r="B180" s="73"/>
      <c r="C180" s="90" t="s">
        <v>455</v>
      </c>
      <c r="D180" s="103"/>
      <c r="E180" s="105">
        <v>0</v>
      </c>
      <c r="F180" s="106"/>
      <c r="G180" s="105">
        <v>0</v>
      </c>
      <c r="H180" s="73"/>
      <c r="I180" s="105">
        <v>0</v>
      </c>
      <c r="J180" s="103"/>
      <c r="K180" s="107">
        <f>E180+G180+I180</f>
        <v>0</v>
      </c>
      <c r="L180" s="103"/>
      <c r="M180" s="73"/>
    </row>
    <row r="181" spans="2:13" ht="21" customHeight="1" outlineLevel="1">
      <c r="B181" s="73"/>
      <c r="C181" s="95" t="s">
        <v>456</v>
      </c>
      <c r="D181" s="103"/>
      <c r="E181" s="104">
        <f>E182+E183</f>
        <v>0</v>
      </c>
      <c r="F181" s="103"/>
      <c r="G181" s="104">
        <f>G182+G183</f>
        <v>0</v>
      </c>
      <c r="H181" s="73"/>
      <c r="I181" s="104">
        <f>I182+I183</f>
        <v>0</v>
      </c>
      <c r="J181" s="103"/>
      <c r="K181" s="104">
        <f>K182+K183</f>
        <v>0</v>
      </c>
      <c r="L181" s="103"/>
      <c r="M181" s="73"/>
    </row>
    <row r="182" spans="2:13" ht="21" customHeight="1" outlineLevel="1">
      <c r="B182" s="73"/>
      <c r="C182" s="90" t="s">
        <v>457</v>
      </c>
      <c r="D182" s="103"/>
      <c r="E182" s="105">
        <v>0</v>
      </c>
      <c r="F182" s="106"/>
      <c r="G182" s="105">
        <v>0</v>
      </c>
      <c r="H182" s="73"/>
      <c r="I182" s="105">
        <v>0</v>
      </c>
      <c r="J182" s="103"/>
      <c r="K182" s="107">
        <f>E182+G182+I182</f>
        <v>0</v>
      </c>
      <c r="L182" s="103"/>
      <c r="M182" s="73"/>
    </row>
    <row r="183" spans="2:13" ht="21" customHeight="1" outlineLevel="1">
      <c r="B183" s="73"/>
      <c r="C183" s="90" t="s">
        <v>458</v>
      </c>
      <c r="D183" s="103"/>
      <c r="E183" s="105">
        <v>0</v>
      </c>
      <c r="F183" s="106"/>
      <c r="G183" s="105">
        <v>0</v>
      </c>
      <c r="H183" s="73"/>
      <c r="I183" s="105">
        <v>0</v>
      </c>
      <c r="J183" s="103"/>
      <c r="K183" s="107">
        <f>E183+G183+I183</f>
        <v>0</v>
      </c>
      <c r="L183" s="103"/>
      <c r="M183" s="73"/>
    </row>
    <row r="184" spans="2:13" ht="21" customHeight="1" outlineLevel="1">
      <c r="B184" s="73"/>
      <c r="C184" s="90" t="s">
        <v>459</v>
      </c>
      <c r="D184" s="103"/>
      <c r="E184" s="108">
        <f>E172+E175+E178+E181</f>
        <v>0</v>
      </c>
      <c r="F184" s="103"/>
      <c r="G184" s="108">
        <f>G172+G175+G178+G181</f>
        <v>0</v>
      </c>
      <c r="H184" s="73"/>
      <c r="I184" s="108">
        <f>I172+I175+I178+I181</f>
        <v>0</v>
      </c>
      <c r="J184" s="103"/>
      <c r="K184" s="108">
        <f>E184+G184+I184</f>
        <v>0</v>
      </c>
      <c r="L184" s="103"/>
      <c r="M184" s="73"/>
    </row>
    <row r="185" spans="2:13" ht="21" customHeight="1" outlineLevel="1">
      <c r="B185" s="73"/>
      <c r="C185" s="109"/>
      <c r="D185" s="103"/>
      <c r="E185" s="109"/>
      <c r="F185" s="109"/>
      <c r="G185" s="109"/>
      <c r="H185" s="109"/>
      <c r="I185" s="109"/>
      <c r="J185" s="109"/>
      <c r="K185" s="109"/>
      <c r="L185" s="103"/>
      <c r="M185" s="73"/>
    </row>
    <row r="186" spans="2:13" ht="21" customHeight="1" outlineLevel="1">
      <c r="B186" s="73"/>
      <c r="C186" s="103"/>
      <c r="D186" s="89"/>
      <c r="E186" s="103"/>
      <c r="F186" s="89"/>
      <c r="G186" s="73"/>
      <c r="H186" s="73"/>
      <c r="I186" s="73"/>
      <c r="J186" s="89"/>
      <c r="K186" s="73"/>
      <c r="L186" s="89"/>
      <c r="M186" s="73"/>
    </row>
    <row r="187" spans="2:13" ht="21" customHeight="1" outlineLevel="1">
      <c r="B187" s="73"/>
      <c r="C187" s="86" t="s">
        <v>460</v>
      </c>
      <c r="D187" s="73"/>
      <c r="E187" s="99"/>
      <c r="F187" s="99"/>
      <c r="G187" s="99"/>
      <c r="H187" s="99"/>
      <c r="I187" s="99"/>
      <c r="J187" s="99"/>
      <c r="K187" s="99"/>
      <c r="L187" s="89"/>
      <c r="M187" s="73"/>
    </row>
    <row r="188" spans="2:13" ht="21" customHeight="1" outlineLevel="1">
      <c r="B188" s="73"/>
      <c r="C188" s="73"/>
      <c r="D188" s="73"/>
      <c r="E188" s="100"/>
      <c r="F188" s="101"/>
      <c r="G188" s="100"/>
      <c r="H188" s="101"/>
      <c r="I188" s="100"/>
      <c r="J188" s="102"/>
      <c r="K188" s="100"/>
      <c r="L188" s="89"/>
      <c r="M188" s="73"/>
    </row>
    <row r="189" spans="2:13" ht="21" customHeight="1" outlineLevel="1">
      <c r="B189" s="73"/>
      <c r="C189" s="73"/>
      <c r="D189" s="73"/>
      <c r="E189" s="100">
        <v>2024</v>
      </c>
      <c r="F189" s="101"/>
      <c r="G189" s="100">
        <v>2025</v>
      </c>
      <c r="H189" s="101"/>
      <c r="I189" s="100">
        <v>2026</v>
      </c>
      <c r="J189" s="102"/>
      <c r="K189" s="100" t="s">
        <v>407</v>
      </c>
      <c r="L189" s="89"/>
      <c r="M189" s="73"/>
    </row>
    <row r="190" spans="2:13" ht="21" customHeight="1" outlineLevel="1">
      <c r="B190" s="73"/>
      <c r="C190" s="95" t="s">
        <v>461</v>
      </c>
      <c r="D190" s="103"/>
      <c r="E190" s="110">
        <v>0</v>
      </c>
      <c r="F190" s="111"/>
      <c r="G190" s="110">
        <v>0</v>
      </c>
      <c r="H190" s="112"/>
      <c r="I190" s="110">
        <v>0</v>
      </c>
      <c r="J190" s="111"/>
      <c r="K190" s="113">
        <f t="shared" ref="K190:K208" si="2">E190+G190+I190</f>
        <v>0</v>
      </c>
      <c r="L190" s="89"/>
      <c r="M190" s="73"/>
    </row>
    <row r="191" spans="2:13" ht="21" customHeight="1" outlineLevel="1">
      <c r="B191" s="73"/>
      <c r="C191" s="90" t="s">
        <v>462</v>
      </c>
      <c r="D191" s="103"/>
      <c r="E191" s="110">
        <v>0</v>
      </c>
      <c r="F191" s="114"/>
      <c r="G191" s="110">
        <v>0</v>
      </c>
      <c r="H191" s="112"/>
      <c r="I191" s="110">
        <v>0</v>
      </c>
      <c r="J191" s="111"/>
      <c r="K191" s="113">
        <f t="shared" si="2"/>
        <v>0</v>
      </c>
      <c r="L191" s="89"/>
      <c r="M191" s="73"/>
    </row>
    <row r="192" spans="2:13" ht="21" customHeight="1" outlineLevel="1">
      <c r="B192" s="73"/>
      <c r="C192" s="90" t="s">
        <v>463</v>
      </c>
      <c r="D192" s="103"/>
      <c r="E192" s="110">
        <v>0</v>
      </c>
      <c r="F192" s="111"/>
      <c r="G192" s="110">
        <v>0</v>
      </c>
      <c r="H192" s="112"/>
      <c r="I192" s="110">
        <v>0</v>
      </c>
      <c r="J192" s="111"/>
      <c r="K192" s="113">
        <f t="shared" si="2"/>
        <v>0</v>
      </c>
      <c r="L192" s="89"/>
      <c r="M192" s="73"/>
    </row>
    <row r="193" spans="2:13" ht="21.75" customHeight="1" outlineLevel="1">
      <c r="B193" s="73"/>
      <c r="C193" s="90" t="s">
        <v>464</v>
      </c>
      <c r="D193" s="103"/>
      <c r="E193" s="110">
        <v>0</v>
      </c>
      <c r="F193" s="114"/>
      <c r="G193" s="110">
        <v>0</v>
      </c>
      <c r="H193" s="112"/>
      <c r="I193" s="110">
        <v>0</v>
      </c>
      <c r="J193" s="111"/>
      <c r="K193" s="113">
        <f t="shared" si="2"/>
        <v>0</v>
      </c>
      <c r="L193" s="73"/>
      <c r="M193" s="73"/>
    </row>
    <row r="194" spans="2:13" ht="21.75" customHeight="1" outlineLevel="1">
      <c r="B194" s="73"/>
      <c r="C194" s="90" t="s">
        <v>465</v>
      </c>
      <c r="D194" s="103"/>
      <c r="E194" s="110">
        <v>0</v>
      </c>
      <c r="F194" s="114"/>
      <c r="G194" s="110">
        <v>0</v>
      </c>
      <c r="H194" s="112"/>
      <c r="I194" s="110">
        <v>0</v>
      </c>
      <c r="J194" s="111"/>
      <c r="K194" s="113">
        <f t="shared" si="2"/>
        <v>0</v>
      </c>
      <c r="L194" s="73"/>
      <c r="M194" s="73"/>
    </row>
    <row r="195" spans="2:13" ht="21" customHeight="1" outlineLevel="1">
      <c r="B195" s="73"/>
      <c r="C195" s="90" t="s">
        <v>466</v>
      </c>
      <c r="D195" s="103"/>
      <c r="E195" s="110">
        <v>0</v>
      </c>
      <c r="F195" s="111"/>
      <c r="G195" s="110">
        <v>0</v>
      </c>
      <c r="H195" s="112"/>
      <c r="I195" s="110">
        <v>0</v>
      </c>
      <c r="J195" s="111"/>
      <c r="K195" s="113">
        <f t="shared" si="2"/>
        <v>0</v>
      </c>
      <c r="L195" s="73"/>
      <c r="M195" s="73"/>
    </row>
    <row r="196" spans="2:13" ht="21.75" customHeight="1" outlineLevel="1">
      <c r="B196" s="73"/>
      <c r="C196" s="90" t="s">
        <v>467</v>
      </c>
      <c r="D196" s="103"/>
      <c r="E196" s="110">
        <v>0</v>
      </c>
      <c r="F196" s="114"/>
      <c r="G196" s="110">
        <v>0</v>
      </c>
      <c r="H196" s="112"/>
      <c r="I196" s="110">
        <v>0</v>
      </c>
      <c r="J196" s="111"/>
      <c r="K196" s="113">
        <f t="shared" si="2"/>
        <v>0</v>
      </c>
      <c r="L196" s="73"/>
      <c r="M196" s="73"/>
    </row>
    <row r="197" spans="2:13" ht="21.75" customHeight="1" outlineLevel="1">
      <c r="B197" s="73"/>
      <c r="C197" s="90" t="s">
        <v>468</v>
      </c>
      <c r="D197" s="103"/>
      <c r="E197" s="110">
        <v>0</v>
      </c>
      <c r="F197" s="114"/>
      <c r="G197" s="110">
        <v>0</v>
      </c>
      <c r="H197" s="112"/>
      <c r="I197" s="110">
        <v>0</v>
      </c>
      <c r="J197" s="111"/>
      <c r="K197" s="113">
        <f t="shared" si="2"/>
        <v>0</v>
      </c>
      <c r="L197" s="73"/>
      <c r="M197" s="73"/>
    </row>
    <row r="198" spans="2:13" ht="21.75" customHeight="1" outlineLevel="1">
      <c r="B198" s="73"/>
      <c r="C198" s="90" t="s">
        <v>469</v>
      </c>
      <c r="D198" s="103"/>
      <c r="E198" s="110">
        <v>0</v>
      </c>
      <c r="F198" s="114"/>
      <c r="G198" s="110">
        <v>0</v>
      </c>
      <c r="H198" s="112"/>
      <c r="I198" s="110">
        <v>0</v>
      </c>
      <c r="J198" s="111"/>
      <c r="K198" s="113">
        <f t="shared" si="2"/>
        <v>0</v>
      </c>
      <c r="L198" s="73"/>
      <c r="M198" s="73"/>
    </row>
    <row r="199" spans="2:13" ht="21" customHeight="1" outlineLevel="1">
      <c r="B199" s="73"/>
      <c r="C199" s="115" t="s">
        <v>470</v>
      </c>
      <c r="D199" s="103"/>
      <c r="E199" s="110">
        <v>0</v>
      </c>
      <c r="F199" s="114"/>
      <c r="G199" s="110">
        <v>0</v>
      </c>
      <c r="H199" s="112"/>
      <c r="I199" s="110">
        <v>0</v>
      </c>
      <c r="J199" s="111"/>
      <c r="K199" s="113">
        <f t="shared" si="2"/>
        <v>0</v>
      </c>
      <c r="L199" s="116"/>
      <c r="M199" s="73"/>
    </row>
    <row r="200" spans="2:13" ht="21" customHeight="1" outlineLevel="1">
      <c r="B200" s="73"/>
      <c r="C200" s="115" t="s">
        <v>471</v>
      </c>
      <c r="D200" s="103"/>
      <c r="E200" s="110">
        <v>0</v>
      </c>
      <c r="F200" s="114"/>
      <c r="G200" s="110">
        <v>0</v>
      </c>
      <c r="H200" s="112"/>
      <c r="I200" s="110">
        <v>0</v>
      </c>
      <c r="J200" s="111"/>
      <c r="K200" s="113">
        <f t="shared" si="2"/>
        <v>0</v>
      </c>
      <c r="L200" s="116"/>
      <c r="M200" s="73"/>
    </row>
    <row r="201" spans="2:13" ht="21" customHeight="1" outlineLevel="1">
      <c r="B201" s="73"/>
      <c r="C201" s="115" t="s">
        <v>472</v>
      </c>
      <c r="D201" s="103"/>
      <c r="E201" s="110">
        <v>0</v>
      </c>
      <c r="F201" s="114"/>
      <c r="G201" s="110">
        <v>0</v>
      </c>
      <c r="H201" s="112"/>
      <c r="I201" s="110">
        <v>0</v>
      </c>
      <c r="J201" s="111"/>
      <c r="K201" s="113">
        <f t="shared" si="2"/>
        <v>0</v>
      </c>
      <c r="L201" s="116"/>
      <c r="M201" s="73"/>
    </row>
    <row r="202" spans="2:13" ht="21" customHeight="1" outlineLevel="1">
      <c r="B202" s="73"/>
      <c r="C202" s="115" t="s">
        <v>473</v>
      </c>
      <c r="D202" s="103"/>
      <c r="E202" s="110">
        <v>0</v>
      </c>
      <c r="F202" s="114"/>
      <c r="G202" s="110">
        <v>0</v>
      </c>
      <c r="H202" s="112"/>
      <c r="I202" s="110">
        <v>0</v>
      </c>
      <c r="J202" s="111"/>
      <c r="K202" s="113">
        <f t="shared" si="2"/>
        <v>0</v>
      </c>
      <c r="L202" s="116"/>
      <c r="M202" s="73"/>
    </row>
    <row r="203" spans="2:13" ht="21" customHeight="1" outlineLevel="1">
      <c r="B203" s="73"/>
      <c r="C203" s="115" t="s">
        <v>474</v>
      </c>
      <c r="D203" s="103"/>
      <c r="E203" s="110">
        <v>0</v>
      </c>
      <c r="F203" s="114"/>
      <c r="G203" s="110">
        <v>0</v>
      </c>
      <c r="H203" s="112"/>
      <c r="I203" s="110">
        <v>0</v>
      </c>
      <c r="J203" s="111"/>
      <c r="K203" s="113">
        <f t="shared" si="2"/>
        <v>0</v>
      </c>
      <c r="L203" s="116"/>
      <c r="M203" s="73"/>
    </row>
    <row r="204" spans="2:13" ht="21" customHeight="1" outlineLevel="1">
      <c r="B204" s="73"/>
      <c r="C204" s="115" t="s">
        <v>475</v>
      </c>
      <c r="D204" s="103"/>
      <c r="E204" s="110">
        <v>0</v>
      </c>
      <c r="F204" s="114"/>
      <c r="G204" s="110">
        <v>0</v>
      </c>
      <c r="H204" s="112"/>
      <c r="I204" s="110">
        <v>0</v>
      </c>
      <c r="J204" s="111"/>
      <c r="K204" s="113">
        <f t="shared" si="2"/>
        <v>0</v>
      </c>
      <c r="L204" s="116"/>
      <c r="M204" s="73"/>
    </row>
    <row r="205" spans="2:13" ht="21" customHeight="1" outlineLevel="1">
      <c r="B205" s="73"/>
      <c r="C205" s="115" t="s">
        <v>476</v>
      </c>
      <c r="D205" s="103"/>
      <c r="E205" s="110">
        <v>0</v>
      </c>
      <c r="F205" s="114"/>
      <c r="G205" s="110">
        <v>0</v>
      </c>
      <c r="H205" s="112"/>
      <c r="I205" s="110">
        <v>0</v>
      </c>
      <c r="J205" s="111"/>
      <c r="K205" s="113">
        <f t="shared" si="2"/>
        <v>0</v>
      </c>
      <c r="L205" s="116"/>
      <c r="M205" s="73"/>
    </row>
    <row r="206" spans="2:13" ht="21" customHeight="1" outlineLevel="1">
      <c r="B206" s="73"/>
      <c r="C206" s="115" t="s">
        <v>477</v>
      </c>
      <c r="D206" s="103"/>
      <c r="E206" s="110">
        <v>0</v>
      </c>
      <c r="F206" s="114"/>
      <c r="G206" s="110">
        <v>0</v>
      </c>
      <c r="H206" s="112"/>
      <c r="I206" s="110">
        <v>0</v>
      </c>
      <c r="J206" s="111"/>
      <c r="K206" s="113">
        <f t="shared" si="2"/>
        <v>0</v>
      </c>
      <c r="L206" s="116"/>
      <c r="M206" s="73"/>
    </row>
    <row r="207" spans="2:13" ht="21" customHeight="1" outlineLevel="1">
      <c r="B207" s="73"/>
      <c r="C207" s="115" t="s">
        <v>478</v>
      </c>
      <c r="D207" s="103"/>
      <c r="E207" s="110">
        <v>0</v>
      </c>
      <c r="F207" s="114"/>
      <c r="G207" s="110">
        <v>0</v>
      </c>
      <c r="H207" s="112"/>
      <c r="I207" s="110">
        <v>0</v>
      </c>
      <c r="J207" s="111"/>
      <c r="K207" s="113">
        <f t="shared" si="2"/>
        <v>0</v>
      </c>
      <c r="L207" s="116"/>
      <c r="M207" s="73"/>
    </row>
    <row r="208" spans="2:13" ht="21" customHeight="1" outlineLevel="1">
      <c r="B208" s="73"/>
      <c r="C208" s="115" t="s">
        <v>479</v>
      </c>
      <c r="D208" s="103"/>
      <c r="E208" s="110">
        <v>0</v>
      </c>
      <c r="F208" s="114"/>
      <c r="G208" s="110">
        <v>0</v>
      </c>
      <c r="H208" s="112"/>
      <c r="I208" s="110">
        <v>0</v>
      </c>
      <c r="J208" s="111"/>
      <c r="K208" s="113">
        <f t="shared" si="2"/>
        <v>0</v>
      </c>
      <c r="L208" s="116"/>
      <c r="M208" s="73"/>
    </row>
    <row r="209" spans="2:13" ht="21.75" customHeight="1" outlineLevel="1">
      <c r="B209" s="73"/>
      <c r="C209" s="90" t="s">
        <v>480</v>
      </c>
      <c r="D209" s="103"/>
      <c r="E209" s="117">
        <f>SUM(E190:E208)</f>
        <v>0</v>
      </c>
      <c r="F209" s="111"/>
      <c r="G209" s="117">
        <f>SUM(G190:G208)</f>
        <v>0</v>
      </c>
      <c r="H209" s="112"/>
      <c r="I209" s="117">
        <f>SUM(I190:I208)</f>
        <v>0</v>
      </c>
      <c r="J209" s="111"/>
      <c r="K209" s="117">
        <f>SUM(K190:K208)</f>
        <v>0</v>
      </c>
      <c r="L209" s="89"/>
      <c r="M209" s="73"/>
    </row>
    <row r="210" spans="2:13" ht="21" customHeight="1" outlineLevel="1">
      <c r="B210" s="73"/>
      <c r="C210" s="109"/>
      <c r="D210" s="103"/>
      <c r="E210" s="73"/>
      <c r="F210" s="73"/>
      <c r="G210" s="73"/>
      <c r="H210" s="73"/>
      <c r="I210" s="73"/>
      <c r="J210" s="73"/>
      <c r="K210" s="73"/>
      <c r="L210" s="89"/>
      <c r="M210" s="73"/>
    </row>
    <row r="211" spans="2:13" ht="21" customHeight="1" outlineLevel="1">
      <c r="B211" s="73"/>
      <c r="C211" s="73"/>
      <c r="D211" s="73"/>
      <c r="E211" s="100">
        <v>2024</v>
      </c>
      <c r="F211" s="101"/>
      <c r="G211" s="100">
        <v>2025</v>
      </c>
      <c r="H211" s="101"/>
      <c r="I211" s="100">
        <v>2026</v>
      </c>
      <c r="J211" s="102"/>
      <c r="K211" s="100" t="s">
        <v>407</v>
      </c>
      <c r="L211" s="89"/>
      <c r="M211" s="73"/>
    </row>
    <row r="212" spans="2:13" ht="21" customHeight="1" outlineLevel="1">
      <c r="B212" s="73"/>
      <c r="C212" s="95" t="s">
        <v>481</v>
      </c>
      <c r="D212" s="103"/>
      <c r="E212" s="110">
        <v>0</v>
      </c>
      <c r="F212" s="111"/>
      <c r="G212" s="110">
        <v>0</v>
      </c>
      <c r="H212" s="112"/>
      <c r="I212" s="110">
        <v>0</v>
      </c>
      <c r="J212" s="111"/>
      <c r="K212" s="113">
        <f t="shared" ref="K212:K220" si="3">E212+G212+I212</f>
        <v>0</v>
      </c>
      <c r="L212" s="89"/>
      <c r="M212" s="73"/>
    </row>
    <row r="213" spans="2:13" ht="21" customHeight="1" outlineLevel="1">
      <c r="B213" s="73"/>
      <c r="C213" s="90" t="s">
        <v>482</v>
      </c>
      <c r="D213" s="103"/>
      <c r="E213" s="110">
        <v>0</v>
      </c>
      <c r="F213" s="114"/>
      <c r="G213" s="110">
        <v>0</v>
      </c>
      <c r="H213" s="112"/>
      <c r="I213" s="110">
        <v>0</v>
      </c>
      <c r="J213" s="111"/>
      <c r="K213" s="113">
        <f t="shared" si="3"/>
        <v>0</v>
      </c>
      <c r="L213" s="89"/>
      <c r="M213" s="73"/>
    </row>
    <row r="214" spans="2:13" ht="21" customHeight="1" outlineLevel="1">
      <c r="B214" s="73"/>
      <c r="C214" s="90" t="s">
        <v>483</v>
      </c>
      <c r="D214" s="103"/>
      <c r="E214" s="110">
        <v>0</v>
      </c>
      <c r="F214" s="114"/>
      <c r="G214" s="110">
        <v>0</v>
      </c>
      <c r="H214" s="112"/>
      <c r="I214" s="110">
        <v>0</v>
      </c>
      <c r="J214" s="111"/>
      <c r="K214" s="113">
        <f t="shared" si="3"/>
        <v>0</v>
      </c>
      <c r="L214" s="73"/>
      <c r="M214" s="73"/>
    </row>
    <row r="215" spans="2:13" ht="21" customHeight="1" outlineLevel="1">
      <c r="B215" s="73"/>
      <c r="C215" s="90" t="s">
        <v>484</v>
      </c>
      <c r="D215" s="103"/>
      <c r="E215" s="110">
        <v>0</v>
      </c>
      <c r="F215" s="111"/>
      <c r="G215" s="110">
        <v>0</v>
      </c>
      <c r="H215" s="112"/>
      <c r="I215" s="110">
        <v>0</v>
      </c>
      <c r="J215" s="111"/>
      <c r="K215" s="113">
        <f t="shared" si="3"/>
        <v>0</v>
      </c>
      <c r="L215" s="89"/>
      <c r="M215" s="73"/>
    </row>
    <row r="216" spans="2:13" ht="21" customHeight="1" outlineLevel="1">
      <c r="B216" s="73"/>
      <c r="C216" s="90" t="s">
        <v>485</v>
      </c>
      <c r="D216" s="103"/>
      <c r="E216" s="110">
        <v>0</v>
      </c>
      <c r="F216" s="114"/>
      <c r="G216" s="110">
        <v>0</v>
      </c>
      <c r="H216" s="112"/>
      <c r="I216" s="110">
        <v>0</v>
      </c>
      <c r="J216" s="111"/>
      <c r="K216" s="113">
        <f t="shared" si="3"/>
        <v>0</v>
      </c>
      <c r="L216" s="116"/>
      <c r="M216" s="73"/>
    </row>
    <row r="217" spans="2:13" ht="21" customHeight="1" outlineLevel="1">
      <c r="B217" s="73"/>
      <c r="C217" s="90" t="s">
        <v>486</v>
      </c>
      <c r="D217" s="103"/>
      <c r="E217" s="110">
        <v>0</v>
      </c>
      <c r="F217" s="114"/>
      <c r="G217" s="110">
        <v>0</v>
      </c>
      <c r="H217" s="112"/>
      <c r="I217" s="110">
        <v>0</v>
      </c>
      <c r="J217" s="111"/>
      <c r="K217" s="113">
        <f t="shared" si="3"/>
        <v>0</v>
      </c>
      <c r="L217" s="116"/>
      <c r="M217" s="73"/>
    </row>
    <row r="218" spans="2:13" ht="21" customHeight="1" outlineLevel="1">
      <c r="B218" s="73"/>
      <c r="C218" s="90" t="s">
        <v>487</v>
      </c>
      <c r="D218" s="103"/>
      <c r="E218" s="110">
        <v>0</v>
      </c>
      <c r="F218" s="114"/>
      <c r="G218" s="110">
        <v>0</v>
      </c>
      <c r="H218" s="112"/>
      <c r="I218" s="110">
        <v>0</v>
      </c>
      <c r="J218" s="111"/>
      <c r="K218" s="113">
        <f t="shared" si="3"/>
        <v>0</v>
      </c>
      <c r="L218" s="116"/>
      <c r="M218" s="73"/>
    </row>
    <row r="219" spans="2:13" ht="21" customHeight="1" outlineLevel="1">
      <c r="B219" s="73"/>
      <c r="C219" s="90" t="s">
        <v>488</v>
      </c>
      <c r="D219" s="103"/>
      <c r="E219" s="110">
        <v>0</v>
      </c>
      <c r="F219" s="114"/>
      <c r="G219" s="110">
        <v>0</v>
      </c>
      <c r="H219" s="112"/>
      <c r="I219" s="110">
        <v>0</v>
      </c>
      <c r="J219" s="111"/>
      <c r="K219" s="113">
        <f t="shared" si="3"/>
        <v>0</v>
      </c>
      <c r="L219" s="116"/>
      <c r="M219" s="73"/>
    </row>
    <row r="220" spans="2:13" ht="21.75" customHeight="1" outlineLevel="1">
      <c r="B220" s="73"/>
      <c r="C220" s="90" t="s">
        <v>480</v>
      </c>
      <c r="D220" s="103"/>
      <c r="E220" s="117">
        <f>SUM(E212:E219)</f>
        <v>0</v>
      </c>
      <c r="F220" s="111"/>
      <c r="G220" s="117">
        <f>SUM(G212:G219)</f>
        <v>0</v>
      </c>
      <c r="H220" s="112"/>
      <c r="I220" s="117">
        <f>SUM(I212:I219)</f>
        <v>0</v>
      </c>
      <c r="J220" s="111"/>
      <c r="K220" s="117">
        <f t="shared" si="3"/>
        <v>0</v>
      </c>
      <c r="L220" s="89"/>
      <c r="M220" s="73"/>
    </row>
    <row r="221" spans="2:13" ht="21" customHeight="1" outlineLevel="1">
      <c r="B221" s="73"/>
      <c r="C221" s="89"/>
      <c r="D221" s="103"/>
      <c r="E221" s="89"/>
      <c r="F221" s="89"/>
      <c r="G221" s="89"/>
      <c r="H221" s="89"/>
      <c r="I221" s="89"/>
      <c r="J221" s="89"/>
      <c r="K221" s="89"/>
      <c r="L221" s="89"/>
      <c r="M221" s="73"/>
    </row>
    <row r="222" spans="2:13" ht="36" outlineLevel="1">
      <c r="B222" s="73"/>
      <c r="C222" s="93" t="s">
        <v>490</v>
      </c>
      <c r="D222" s="89"/>
      <c r="E222" s="93" t="str">
        <f>IF(K193&gt;0,"Si","No")</f>
        <v>No</v>
      </c>
      <c r="F222" s="89"/>
      <c r="G222" s="89"/>
      <c r="H222" s="89"/>
      <c r="I222" s="89"/>
      <c r="J222" s="89"/>
      <c r="K222" s="89"/>
      <c r="L222" s="89"/>
      <c r="M222" s="73"/>
    </row>
    <row r="223" spans="2:13" ht="36" outlineLevel="1">
      <c r="B223" s="73"/>
      <c r="C223" s="93" t="s">
        <v>491</v>
      </c>
      <c r="D223" s="89"/>
      <c r="E223" s="93" t="str">
        <f>IF(K194&gt;0,"Si","No")</f>
        <v>No</v>
      </c>
      <c r="F223" s="89"/>
      <c r="G223" s="89"/>
      <c r="H223" s="89"/>
      <c r="I223" s="89"/>
      <c r="J223" s="89"/>
      <c r="K223" s="89"/>
      <c r="L223" s="89"/>
      <c r="M223" s="73"/>
    </row>
    <row r="224" spans="2:13" ht="21" customHeight="1" outlineLevel="1">
      <c r="B224" s="73"/>
      <c r="C224" s="89"/>
      <c r="D224" s="89"/>
      <c r="E224" s="89"/>
      <c r="F224" s="89"/>
      <c r="G224" s="73"/>
      <c r="H224" s="73"/>
      <c r="I224" s="73"/>
      <c r="J224" s="89"/>
      <c r="K224" s="73"/>
      <c r="L224" s="89"/>
      <c r="M224" s="73"/>
    </row>
    <row r="225" spans="2:13" ht="20.25" outlineLevel="1">
      <c r="B225" s="73"/>
      <c r="C225" s="86" t="s">
        <v>492</v>
      </c>
      <c r="D225" s="73"/>
      <c r="E225" s="98"/>
      <c r="F225" s="99"/>
      <c r="G225" s="99"/>
      <c r="H225" s="99"/>
      <c r="I225" s="99"/>
      <c r="J225" s="99"/>
      <c r="K225" s="99"/>
      <c r="L225" s="89"/>
      <c r="M225" s="73"/>
    </row>
    <row r="226" spans="2:13" ht="21" customHeight="1" outlineLevel="1">
      <c r="B226" s="73"/>
      <c r="C226" s="73"/>
      <c r="D226" s="73"/>
      <c r="E226" s="100"/>
      <c r="F226" s="101"/>
      <c r="G226" s="100"/>
      <c r="H226" s="101"/>
      <c r="I226" s="100"/>
      <c r="J226" s="102"/>
      <c r="K226" s="100"/>
      <c r="L226" s="89"/>
      <c r="M226" s="73"/>
    </row>
    <row r="227" spans="2:13" ht="21" customHeight="1" outlineLevel="1">
      <c r="B227" s="73"/>
      <c r="C227" s="73"/>
      <c r="D227" s="73"/>
      <c r="E227" s="100">
        <v>2024</v>
      </c>
      <c r="F227" s="101"/>
      <c r="G227" s="100">
        <v>2025</v>
      </c>
      <c r="H227" s="101"/>
      <c r="I227" s="100">
        <v>2026</v>
      </c>
      <c r="J227" s="102"/>
      <c r="K227" s="100" t="s">
        <v>407</v>
      </c>
      <c r="L227" s="89"/>
      <c r="M227" s="73"/>
    </row>
    <row r="228" spans="2:13" ht="21" customHeight="1" outlineLevel="1">
      <c r="B228" s="73"/>
      <c r="C228" s="95" t="s">
        <v>493</v>
      </c>
      <c r="D228" s="103"/>
      <c r="E228" s="110"/>
      <c r="F228" s="111"/>
      <c r="G228" s="110"/>
      <c r="H228" s="119"/>
      <c r="I228" s="110"/>
      <c r="J228" s="111"/>
      <c r="K228" s="113" t="s">
        <v>495</v>
      </c>
      <c r="L228" s="89"/>
      <c r="M228" s="73"/>
    </row>
    <row r="229" spans="2:13" ht="21" customHeight="1" outlineLevel="1">
      <c r="B229" s="73"/>
      <c r="C229" s="95" t="s">
        <v>496</v>
      </c>
      <c r="D229" s="103"/>
      <c r="E229" s="110"/>
      <c r="F229" s="111"/>
      <c r="G229" s="110"/>
      <c r="H229" s="119"/>
      <c r="I229" s="110"/>
      <c r="J229" s="111"/>
      <c r="K229" s="113" t="s">
        <v>495</v>
      </c>
      <c r="L229" s="89"/>
      <c r="M229" s="73"/>
    </row>
    <row r="230" spans="2:13" ht="21" customHeight="1" outlineLevel="1">
      <c r="B230" s="73"/>
      <c r="C230" s="90" t="s">
        <v>498</v>
      </c>
      <c r="D230" s="103"/>
      <c r="E230" s="120">
        <v>0</v>
      </c>
      <c r="F230" s="121"/>
      <c r="G230" s="120">
        <v>0</v>
      </c>
      <c r="H230" s="122"/>
      <c r="I230" s="120">
        <v>0</v>
      </c>
      <c r="J230" s="123"/>
      <c r="K230" s="124">
        <f>E230+G230+I230</f>
        <v>0</v>
      </c>
      <c r="L230" s="73"/>
      <c r="M230" s="73"/>
    </row>
    <row r="231" spans="2:13" ht="21" customHeight="1" outlineLevel="1">
      <c r="B231" s="73"/>
      <c r="C231" s="90" t="s">
        <v>499</v>
      </c>
      <c r="D231" s="103"/>
      <c r="E231" s="110"/>
      <c r="F231" s="111"/>
      <c r="G231" s="110"/>
      <c r="H231" s="119"/>
      <c r="I231" s="110"/>
      <c r="J231" s="111"/>
      <c r="K231" s="113" t="s">
        <v>495</v>
      </c>
      <c r="L231" s="89"/>
      <c r="M231" s="73"/>
    </row>
    <row r="232" spans="2:13" ht="21" customHeight="1" outlineLevel="1">
      <c r="B232" s="73"/>
      <c r="C232" s="90" t="s">
        <v>500</v>
      </c>
      <c r="D232" s="103"/>
      <c r="E232" s="105"/>
      <c r="F232" s="125"/>
      <c r="G232" s="105"/>
      <c r="H232" s="126"/>
      <c r="I232" s="105"/>
      <c r="J232" s="111"/>
      <c r="K232" s="113" t="s">
        <v>495</v>
      </c>
      <c r="L232" s="116"/>
      <c r="M232" s="73"/>
    </row>
    <row r="233" spans="2:13" outlineLevel="1">
      <c r="B233" s="73"/>
      <c r="C233" s="90" t="s">
        <v>501</v>
      </c>
      <c r="D233" s="103"/>
      <c r="E233" s="127"/>
      <c r="F233" s="125"/>
      <c r="G233" s="105"/>
      <c r="H233" s="126"/>
      <c r="I233" s="105"/>
      <c r="J233" s="111"/>
      <c r="K233" s="113" t="s">
        <v>495</v>
      </c>
      <c r="L233" s="116"/>
      <c r="M233" s="73"/>
    </row>
    <row r="234" spans="2:13" ht="21" customHeight="1" outlineLevel="1">
      <c r="B234" s="73"/>
      <c r="C234" s="90" t="s">
        <v>503</v>
      </c>
      <c r="D234" s="103"/>
      <c r="E234" s="105"/>
      <c r="F234" s="125"/>
      <c r="G234" s="105"/>
      <c r="H234" s="126"/>
      <c r="I234" s="105"/>
      <c r="J234" s="111"/>
      <c r="K234" s="124" t="s">
        <v>495</v>
      </c>
      <c r="L234" s="89"/>
      <c r="M234" s="73"/>
    </row>
    <row r="235" spans="2:13" ht="21" customHeight="1" outlineLevel="1">
      <c r="B235" s="73"/>
      <c r="C235" s="90" t="s">
        <v>504</v>
      </c>
      <c r="D235" s="103"/>
      <c r="E235" s="110"/>
      <c r="F235" s="111"/>
      <c r="G235" s="110"/>
      <c r="H235" s="119"/>
      <c r="I235" s="110"/>
      <c r="J235" s="111"/>
      <c r="K235" s="113" t="s">
        <v>495</v>
      </c>
      <c r="L235" s="89"/>
      <c r="M235" s="73"/>
    </row>
    <row r="236" spans="2:13" ht="21.75" customHeight="1" outlineLevel="1">
      <c r="B236" s="73"/>
      <c r="C236" s="90" t="s">
        <v>506</v>
      </c>
      <c r="D236" s="103"/>
      <c r="E236" s="120">
        <v>0</v>
      </c>
      <c r="F236" s="121"/>
      <c r="G236" s="120">
        <v>0</v>
      </c>
      <c r="H236" s="122"/>
      <c r="I236" s="120">
        <v>0</v>
      </c>
      <c r="J236" s="123"/>
      <c r="K236" s="124">
        <f>E236+G236+I236</f>
        <v>0</v>
      </c>
      <c r="L236" s="73"/>
      <c r="M236" s="73"/>
    </row>
    <row r="237" spans="2:13" ht="21.75" customHeight="1" outlineLevel="1">
      <c r="B237" s="73"/>
      <c r="C237" s="90" t="s">
        <v>507</v>
      </c>
      <c r="D237" s="103"/>
      <c r="E237" s="128">
        <v>0</v>
      </c>
      <c r="F237" s="129"/>
      <c r="G237" s="128">
        <v>0</v>
      </c>
      <c r="H237" s="142"/>
      <c r="I237" s="128">
        <v>0</v>
      </c>
      <c r="J237" s="130"/>
      <c r="K237" s="131">
        <f>E237+G237+I237</f>
        <v>0</v>
      </c>
      <c r="L237" s="89"/>
      <c r="M237" s="73"/>
    </row>
    <row r="238" spans="2:13" ht="21" customHeight="1" outlineLevel="1">
      <c r="B238" s="73"/>
      <c r="C238" s="109"/>
      <c r="D238" s="103"/>
      <c r="E238" s="130"/>
      <c r="F238" s="130"/>
      <c r="G238" s="130"/>
      <c r="H238" s="132"/>
      <c r="I238" s="130"/>
      <c r="J238" s="130"/>
      <c r="K238" s="130"/>
      <c r="L238" s="89"/>
      <c r="M238" s="73"/>
    </row>
    <row r="239" spans="2:13" ht="21" customHeight="1" outlineLevel="1">
      <c r="B239" s="73"/>
      <c r="C239" s="109"/>
      <c r="D239" s="103"/>
      <c r="E239" s="98"/>
      <c r="F239" s="73"/>
      <c r="G239" s="73"/>
      <c r="H239" s="73"/>
      <c r="I239" s="73"/>
      <c r="J239" s="73"/>
      <c r="K239" s="73"/>
      <c r="L239" s="89"/>
      <c r="M239" s="73"/>
    </row>
    <row r="240" spans="2:13" ht="21" customHeight="1" outlineLevel="1">
      <c r="B240" s="73"/>
      <c r="C240" s="86" t="s">
        <v>508</v>
      </c>
      <c r="D240" s="116"/>
      <c r="E240" s="116"/>
      <c r="F240" s="116"/>
      <c r="G240" s="73"/>
      <c r="H240" s="73"/>
      <c r="I240" s="73"/>
      <c r="J240" s="116"/>
      <c r="K240" s="73"/>
      <c r="L240" s="116"/>
      <c r="M240" s="73"/>
    </row>
    <row r="241" spans="2:13" ht="21" customHeight="1" outlineLevel="1">
      <c r="B241" s="73"/>
      <c r="C241" s="89"/>
      <c r="D241" s="89"/>
      <c r="E241" s="89"/>
      <c r="F241" s="89"/>
      <c r="G241" s="73"/>
      <c r="H241" s="73"/>
      <c r="I241" s="73"/>
      <c r="J241" s="89"/>
      <c r="K241" s="73"/>
      <c r="L241" s="89"/>
      <c r="M241" s="73"/>
    </row>
    <row r="242" spans="2:13" ht="21" customHeight="1" outlineLevel="1">
      <c r="B242" s="73"/>
      <c r="C242" s="133" t="s">
        <v>509</v>
      </c>
      <c r="D242" s="89"/>
      <c r="E242" s="89"/>
      <c r="F242" s="89"/>
      <c r="G242" s="73"/>
      <c r="H242" s="73"/>
      <c r="I242" s="73"/>
      <c r="J242" s="73"/>
      <c r="K242" s="73"/>
      <c r="L242" s="89"/>
      <c r="M242" s="73"/>
    </row>
    <row r="243" spans="2:13" ht="21" customHeight="1" outlineLevel="1">
      <c r="B243" s="73"/>
      <c r="C243" s="89"/>
      <c r="D243" s="89"/>
      <c r="E243" s="89"/>
      <c r="F243" s="89"/>
      <c r="G243" s="73"/>
      <c r="H243" s="73"/>
      <c r="I243" s="73"/>
      <c r="J243" s="89"/>
      <c r="K243" s="73"/>
      <c r="L243" s="89"/>
      <c r="M243" s="73"/>
    </row>
    <row r="244" spans="2:13" ht="21" customHeight="1" outlineLevel="1">
      <c r="B244" s="73"/>
      <c r="C244" s="481"/>
      <c r="D244" s="481"/>
      <c r="E244" s="481"/>
      <c r="F244" s="481"/>
      <c r="G244" s="481"/>
      <c r="H244" s="481"/>
      <c r="I244" s="481"/>
      <c r="J244" s="481"/>
      <c r="K244" s="481"/>
      <c r="L244" s="89"/>
      <c r="M244" s="73"/>
    </row>
    <row r="245" spans="2:13" ht="21" customHeight="1" outlineLevel="1">
      <c r="B245" s="73"/>
      <c r="C245" s="481"/>
      <c r="D245" s="481"/>
      <c r="E245" s="481"/>
      <c r="F245" s="481"/>
      <c r="G245" s="481"/>
      <c r="H245" s="481"/>
      <c r="I245" s="481"/>
      <c r="J245" s="481"/>
      <c r="K245" s="481"/>
      <c r="L245" s="73"/>
      <c r="M245" s="73"/>
    </row>
    <row r="246" spans="2:13" ht="21" customHeight="1" outlineLevel="1">
      <c r="B246" s="73"/>
      <c r="C246" s="481"/>
      <c r="D246" s="481"/>
      <c r="E246" s="481"/>
      <c r="F246" s="481"/>
      <c r="G246" s="481"/>
      <c r="H246" s="481"/>
      <c r="I246" s="481"/>
      <c r="J246" s="481"/>
      <c r="K246" s="481"/>
      <c r="L246" s="73"/>
      <c r="M246" s="73"/>
    </row>
    <row r="247" spans="2:13" ht="21" customHeight="1" outlineLevel="1">
      <c r="B247" s="73"/>
      <c r="C247" s="481"/>
      <c r="D247" s="481"/>
      <c r="E247" s="481"/>
      <c r="F247" s="481"/>
      <c r="G247" s="481"/>
      <c r="H247" s="481"/>
      <c r="I247" s="481"/>
      <c r="J247" s="481"/>
      <c r="K247" s="481"/>
      <c r="L247" s="73"/>
      <c r="M247" s="73"/>
    </row>
    <row r="248" spans="2:13" ht="21" customHeight="1" outlineLevel="1">
      <c r="B248" s="73"/>
      <c r="C248" s="481"/>
      <c r="D248" s="481"/>
      <c r="E248" s="481"/>
      <c r="F248" s="481"/>
      <c r="G248" s="481"/>
      <c r="H248" s="481"/>
      <c r="I248" s="481"/>
      <c r="J248" s="481"/>
      <c r="K248" s="481"/>
      <c r="L248" s="73"/>
      <c r="M248" s="73"/>
    </row>
    <row r="249" spans="2:13" ht="21" customHeight="1" outlineLevel="1">
      <c r="B249" s="73"/>
      <c r="C249" s="481"/>
      <c r="D249" s="481"/>
      <c r="E249" s="481"/>
      <c r="F249" s="481"/>
      <c r="G249" s="481"/>
      <c r="H249" s="481"/>
      <c r="I249" s="481"/>
      <c r="J249" s="481"/>
      <c r="K249" s="481"/>
      <c r="L249" s="73"/>
      <c r="M249" s="73"/>
    </row>
    <row r="250" spans="2:13" ht="21" customHeight="1" outlineLevel="1">
      <c r="B250" s="73"/>
      <c r="C250" s="481"/>
      <c r="D250" s="481"/>
      <c r="E250" s="481"/>
      <c r="F250" s="481"/>
      <c r="G250" s="481"/>
      <c r="H250" s="481"/>
      <c r="I250" s="481"/>
      <c r="J250" s="481"/>
      <c r="K250" s="481"/>
      <c r="L250" s="73"/>
      <c r="M250" s="73"/>
    </row>
    <row r="251" spans="2:13" ht="21" customHeight="1" outlineLevel="1">
      <c r="B251" s="73"/>
      <c r="C251" s="481"/>
      <c r="D251" s="481"/>
      <c r="E251" s="481"/>
      <c r="F251" s="481"/>
      <c r="G251" s="481"/>
      <c r="H251" s="481"/>
      <c r="I251" s="481"/>
      <c r="J251" s="481"/>
      <c r="K251" s="481"/>
      <c r="L251" s="73"/>
      <c r="M251" s="73"/>
    </row>
    <row r="252" spans="2:13" ht="21" customHeight="1" outlineLevel="1">
      <c r="B252" s="73"/>
      <c r="C252" s="481"/>
      <c r="D252" s="481"/>
      <c r="E252" s="481"/>
      <c r="F252" s="481"/>
      <c r="G252" s="481"/>
      <c r="H252" s="481"/>
      <c r="I252" s="481"/>
      <c r="J252" s="481"/>
      <c r="K252" s="481"/>
      <c r="L252" s="73"/>
      <c r="M252" s="73"/>
    </row>
    <row r="253" spans="2:13" ht="21" customHeight="1" outlineLevel="1">
      <c r="B253" s="73"/>
      <c r="C253" s="481"/>
      <c r="D253" s="481"/>
      <c r="E253" s="481"/>
      <c r="F253" s="481"/>
      <c r="G253" s="481"/>
      <c r="H253" s="481"/>
      <c r="I253" s="481"/>
      <c r="J253" s="481"/>
      <c r="K253" s="481"/>
      <c r="L253" s="73"/>
      <c r="M253" s="73"/>
    </row>
    <row r="254" spans="2:13" ht="21" customHeight="1" outlineLevel="1">
      <c r="B254" s="73"/>
      <c r="C254" s="481"/>
      <c r="D254" s="481"/>
      <c r="E254" s="481"/>
      <c r="F254" s="481"/>
      <c r="G254" s="481"/>
      <c r="H254" s="481"/>
      <c r="I254" s="481"/>
      <c r="J254" s="481"/>
      <c r="K254" s="481"/>
      <c r="L254" s="73"/>
      <c r="M254" s="73"/>
    </row>
    <row r="255" spans="2:13" ht="21" customHeight="1" outlineLevel="1">
      <c r="B255" s="73"/>
      <c r="C255" s="481"/>
      <c r="D255" s="481"/>
      <c r="E255" s="481"/>
      <c r="F255" s="481"/>
      <c r="G255" s="481"/>
      <c r="H255" s="481"/>
      <c r="I255" s="481"/>
      <c r="J255" s="481"/>
      <c r="K255" s="481"/>
      <c r="L255" s="73"/>
      <c r="M255" s="73"/>
    </row>
    <row r="256" spans="2:13" ht="21" customHeight="1" outlineLevel="1">
      <c r="B256" s="73"/>
      <c r="C256" s="481"/>
      <c r="D256" s="481"/>
      <c r="E256" s="481"/>
      <c r="F256" s="481"/>
      <c r="G256" s="481"/>
      <c r="H256" s="481"/>
      <c r="I256" s="481"/>
      <c r="J256" s="481"/>
      <c r="K256" s="481"/>
      <c r="L256" s="73"/>
      <c r="M256" s="73"/>
    </row>
    <row r="257" spans="2:13" ht="21" customHeight="1" outlineLevel="1">
      <c r="B257" s="73"/>
      <c r="C257" s="481"/>
      <c r="D257" s="481"/>
      <c r="E257" s="481"/>
      <c r="F257" s="481"/>
      <c r="G257" s="481"/>
      <c r="H257" s="481"/>
      <c r="I257" s="481"/>
      <c r="J257" s="481"/>
      <c r="K257" s="481"/>
      <c r="L257" s="73"/>
      <c r="M257" s="73"/>
    </row>
    <row r="258" spans="2:13" ht="21" customHeight="1" outlineLevel="1">
      <c r="B258" s="73"/>
      <c r="C258" s="481"/>
      <c r="D258" s="481"/>
      <c r="E258" s="481"/>
      <c r="F258" s="481"/>
      <c r="G258" s="481"/>
      <c r="H258" s="481"/>
      <c r="I258" s="481"/>
      <c r="J258" s="481"/>
      <c r="K258" s="481"/>
      <c r="L258" s="73"/>
      <c r="M258" s="73"/>
    </row>
    <row r="259" spans="2:13" ht="21" customHeight="1" outlineLevel="1">
      <c r="B259" s="73"/>
      <c r="C259" s="481"/>
      <c r="D259" s="481"/>
      <c r="E259" s="481"/>
      <c r="F259" s="481"/>
      <c r="G259" s="481"/>
      <c r="H259" s="481"/>
      <c r="I259" s="481"/>
      <c r="J259" s="481"/>
      <c r="K259" s="481"/>
      <c r="L259" s="73"/>
      <c r="M259" s="73"/>
    </row>
    <row r="260" spans="2:13" ht="21" customHeight="1" outlineLevel="1">
      <c r="B260" s="73"/>
      <c r="C260" s="481"/>
      <c r="D260" s="481"/>
      <c r="E260" s="481"/>
      <c r="F260" s="481"/>
      <c r="G260" s="481"/>
      <c r="H260" s="481"/>
      <c r="I260" s="481"/>
      <c r="J260" s="481"/>
      <c r="K260" s="481"/>
      <c r="L260" s="73"/>
      <c r="M260" s="73"/>
    </row>
    <row r="261" spans="2:13" ht="21" customHeight="1" outlineLevel="1">
      <c r="B261" s="73"/>
      <c r="C261" s="481"/>
      <c r="D261" s="481"/>
      <c r="E261" s="481"/>
      <c r="F261" s="481"/>
      <c r="G261" s="481"/>
      <c r="H261" s="481"/>
      <c r="I261" s="481"/>
      <c r="J261" s="481"/>
      <c r="K261" s="481"/>
      <c r="L261" s="73"/>
      <c r="M261" s="73"/>
    </row>
    <row r="262" spans="2:13" ht="21" customHeight="1" outlineLevel="1">
      <c r="B262" s="73"/>
      <c r="C262" s="134"/>
      <c r="D262" s="73"/>
      <c r="E262" s="134"/>
      <c r="F262" s="73"/>
      <c r="G262" s="73"/>
      <c r="H262" s="73"/>
      <c r="I262" s="135"/>
      <c r="J262" s="136"/>
      <c r="K262" s="137"/>
      <c r="L262" s="73"/>
      <c r="M262" s="73"/>
    </row>
    <row r="263" spans="2:13" ht="21" customHeight="1" outlineLevel="1">
      <c r="B263" s="73"/>
      <c r="C263" s="133" t="s">
        <v>511</v>
      </c>
      <c r="D263" s="73"/>
      <c r="E263" s="134"/>
      <c r="F263" s="73"/>
      <c r="G263" s="73"/>
      <c r="H263" s="73"/>
      <c r="I263" s="135"/>
      <c r="J263" s="136"/>
      <c r="K263" s="137"/>
      <c r="L263" s="73"/>
      <c r="M263" s="73"/>
    </row>
    <row r="264" spans="2:13" ht="21" customHeight="1" outlineLevel="1">
      <c r="B264" s="73"/>
      <c r="C264" s="73"/>
      <c r="D264" s="73"/>
      <c r="E264" s="83"/>
      <c r="F264" s="73"/>
      <c r="G264" s="73"/>
      <c r="H264" s="73"/>
      <c r="I264" s="73"/>
      <c r="J264" s="73"/>
      <c r="K264" s="73"/>
      <c r="L264" s="73"/>
      <c r="M264" s="73"/>
    </row>
    <row r="265" spans="2:13" ht="21" customHeight="1" outlineLevel="1">
      <c r="B265" s="73"/>
      <c r="C265" s="481"/>
      <c r="D265" s="481"/>
      <c r="E265" s="481"/>
      <c r="F265" s="481"/>
      <c r="G265" s="481"/>
      <c r="H265" s="481"/>
      <c r="I265" s="481"/>
      <c r="J265" s="481"/>
      <c r="K265" s="481"/>
      <c r="L265" s="73"/>
      <c r="M265" s="73"/>
    </row>
    <row r="266" spans="2:13" ht="21" customHeight="1" outlineLevel="1">
      <c r="B266" s="73"/>
      <c r="C266" s="481"/>
      <c r="D266" s="481"/>
      <c r="E266" s="481"/>
      <c r="F266" s="481"/>
      <c r="G266" s="481"/>
      <c r="H266" s="481"/>
      <c r="I266" s="481"/>
      <c r="J266" s="481"/>
      <c r="K266" s="481"/>
      <c r="L266" s="73"/>
      <c r="M266" s="73"/>
    </row>
    <row r="267" spans="2:13" ht="21" customHeight="1" outlineLevel="1">
      <c r="B267" s="73"/>
      <c r="C267" s="481"/>
      <c r="D267" s="481"/>
      <c r="E267" s="481"/>
      <c r="F267" s="481"/>
      <c r="G267" s="481"/>
      <c r="H267" s="481"/>
      <c r="I267" s="481"/>
      <c r="J267" s="481"/>
      <c r="K267" s="481"/>
      <c r="L267" s="73"/>
      <c r="M267" s="73"/>
    </row>
    <row r="268" spans="2:13" ht="21" customHeight="1" outlineLevel="1">
      <c r="B268" s="73"/>
      <c r="C268" s="481"/>
      <c r="D268" s="481"/>
      <c r="E268" s="481"/>
      <c r="F268" s="481"/>
      <c r="G268" s="481"/>
      <c r="H268" s="481"/>
      <c r="I268" s="481"/>
      <c r="J268" s="481"/>
      <c r="K268" s="481"/>
      <c r="L268" s="73"/>
      <c r="M268" s="73"/>
    </row>
    <row r="269" spans="2:13" ht="21" customHeight="1" outlineLevel="1">
      <c r="B269" s="73"/>
      <c r="C269" s="481"/>
      <c r="D269" s="481"/>
      <c r="E269" s="481"/>
      <c r="F269" s="481"/>
      <c r="G269" s="481"/>
      <c r="H269" s="481"/>
      <c r="I269" s="481"/>
      <c r="J269" s="481"/>
      <c r="K269" s="481"/>
      <c r="L269" s="73"/>
      <c r="M269" s="73"/>
    </row>
    <row r="270" spans="2:13" ht="21" customHeight="1" outlineLevel="1">
      <c r="B270" s="73"/>
      <c r="C270" s="481"/>
      <c r="D270" s="481"/>
      <c r="E270" s="481"/>
      <c r="F270" s="481"/>
      <c r="G270" s="481"/>
      <c r="H270" s="481"/>
      <c r="I270" s="481"/>
      <c r="J270" s="481"/>
      <c r="K270" s="481"/>
      <c r="L270" s="73"/>
      <c r="M270" s="73"/>
    </row>
    <row r="271" spans="2:13" ht="21" customHeight="1" outlineLevel="1">
      <c r="B271" s="73"/>
      <c r="C271" s="481"/>
      <c r="D271" s="481"/>
      <c r="E271" s="481"/>
      <c r="F271" s="481"/>
      <c r="G271" s="481"/>
      <c r="H271" s="481"/>
      <c r="I271" s="481"/>
      <c r="J271" s="481"/>
      <c r="K271" s="481"/>
      <c r="L271" s="73"/>
      <c r="M271" s="73"/>
    </row>
    <row r="272" spans="2:13" ht="21" customHeight="1" outlineLevel="1">
      <c r="B272" s="73"/>
      <c r="C272" s="481"/>
      <c r="D272" s="481"/>
      <c r="E272" s="481"/>
      <c r="F272" s="481"/>
      <c r="G272" s="481"/>
      <c r="H272" s="481"/>
      <c r="I272" s="481"/>
      <c r="J272" s="481"/>
      <c r="K272" s="481"/>
      <c r="L272" s="73"/>
      <c r="M272" s="73"/>
    </row>
    <row r="273" spans="2:13" ht="21" customHeight="1" outlineLevel="1">
      <c r="B273" s="73"/>
      <c r="C273" s="481"/>
      <c r="D273" s="481"/>
      <c r="E273" s="481"/>
      <c r="F273" s="481"/>
      <c r="G273" s="481"/>
      <c r="H273" s="481"/>
      <c r="I273" s="481"/>
      <c r="J273" s="481"/>
      <c r="K273" s="481"/>
      <c r="L273" s="73"/>
      <c r="M273" s="73"/>
    </row>
    <row r="274" spans="2:13" ht="21" customHeight="1" outlineLevel="1">
      <c r="B274" s="73"/>
      <c r="C274" s="481"/>
      <c r="D274" s="481"/>
      <c r="E274" s="481"/>
      <c r="F274" s="481"/>
      <c r="G274" s="481"/>
      <c r="H274" s="481"/>
      <c r="I274" s="481"/>
      <c r="J274" s="481"/>
      <c r="K274" s="481"/>
      <c r="L274" s="73"/>
      <c r="M274" s="73"/>
    </row>
    <row r="275" spans="2:13" ht="21" customHeight="1" outlineLevel="1">
      <c r="B275" s="73"/>
      <c r="C275" s="481"/>
      <c r="D275" s="481"/>
      <c r="E275" s="481"/>
      <c r="F275" s="481"/>
      <c r="G275" s="481"/>
      <c r="H275" s="481"/>
      <c r="I275" s="481"/>
      <c r="J275" s="481"/>
      <c r="K275" s="481"/>
      <c r="L275" s="73"/>
      <c r="M275" s="73"/>
    </row>
    <row r="276" spans="2:13" ht="21" customHeight="1" outlineLevel="1">
      <c r="B276" s="73"/>
      <c r="C276" s="481"/>
      <c r="D276" s="481"/>
      <c r="E276" s="481"/>
      <c r="F276" s="481"/>
      <c r="G276" s="481"/>
      <c r="H276" s="481"/>
      <c r="I276" s="481"/>
      <c r="J276" s="481"/>
      <c r="K276" s="481"/>
      <c r="L276" s="73"/>
      <c r="M276" s="73"/>
    </row>
    <row r="277" spans="2:13" ht="21" customHeight="1" outlineLevel="1">
      <c r="B277" s="73"/>
      <c r="C277" s="481"/>
      <c r="D277" s="481"/>
      <c r="E277" s="481"/>
      <c r="F277" s="481"/>
      <c r="G277" s="481"/>
      <c r="H277" s="481"/>
      <c r="I277" s="481"/>
      <c r="J277" s="481"/>
      <c r="K277" s="481"/>
      <c r="L277" s="73"/>
      <c r="M277" s="73"/>
    </row>
    <row r="278" spans="2:13" ht="21" customHeight="1" outlineLevel="1">
      <c r="B278" s="73"/>
      <c r="C278" s="481"/>
      <c r="D278" s="481"/>
      <c r="E278" s="481"/>
      <c r="F278" s="481"/>
      <c r="G278" s="481"/>
      <c r="H278" s="481"/>
      <c r="I278" s="481"/>
      <c r="J278" s="481"/>
      <c r="K278" s="481"/>
      <c r="L278" s="73"/>
      <c r="M278" s="73"/>
    </row>
    <row r="279" spans="2:13" ht="21" customHeight="1" outlineLevel="1">
      <c r="B279" s="73"/>
      <c r="C279" s="481"/>
      <c r="D279" s="481"/>
      <c r="E279" s="481"/>
      <c r="F279" s="481"/>
      <c r="G279" s="481"/>
      <c r="H279" s="481"/>
      <c r="I279" s="481"/>
      <c r="J279" s="481"/>
      <c r="K279" s="481"/>
      <c r="L279" s="73"/>
      <c r="M279" s="73"/>
    </row>
    <row r="280" spans="2:13" ht="21" customHeight="1" outlineLevel="1">
      <c r="B280" s="73"/>
      <c r="C280" s="481"/>
      <c r="D280" s="481"/>
      <c r="E280" s="481"/>
      <c r="F280" s="481"/>
      <c r="G280" s="481"/>
      <c r="H280" s="481"/>
      <c r="I280" s="481"/>
      <c r="J280" s="481"/>
      <c r="K280" s="481"/>
      <c r="L280" s="73"/>
      <c r="M280" s="73"/>
    </row>
    <row r="281" spans="2:13" ht="21" customHeight="1" outlineLevel="1">
      <c r="B281" s="73"/>
      <c r="C281" s="481"/>
      <c r="D281" s="481"/>
      <c r="E281" s="481"/>
      <c r="F281" s="481"/>
      <c r="G281" s="481"/>
      <c r="H281" s="481"/>
      <c r="I281" s="481"/>
      <c r="J281" s="481"/>
      <c r="K281" s="481"/>
      <c r="L281" s="73"/>
      <c r="M281" s="73"/>
    </row>
    <row r="282" spans="2:13" ht="21" customHeight="1" outlineLevel="1">
      <c r="B282" s="73"/>
      <c r="C282" s="481"/>
      <c r="D282" s="481"/>
      <c r="E282" s="481"/>
      <c r="F282" s="481"/>
      <c r="G282" s="481"/>
      <c r="H282" s="481"/>
      <c r="I282" s="481"/>
      <c r="J282" s="481"/>
      <c r="K282" s="481"/>
      <c r="L282" s="73"/>
      <c r="M282" s="73"/>
    </row>
    <row r="283" spans="2:13" ht="21" customHeight="1" outlineLevel="1">
      <c r="B283" s="73"/>
      <c r="C283" s="134"/>
      <c r="D283" s="73"/>
      <c r="E283" s="134"/>
      <c r="F283" s="73"/>
      <c r="G283" s="73"/>
      <c r="H283" s="73"/>
      <c r="I283" s="135"/>
      <c r="J283" s="136"/>
      <c r="K283" s="137"/>
      <c r="L283" s="73"/>
      <c r="M283" s="73"/>
    </row>
    <row r="284" spans="2:13" ht="20.25" customHeight="1">
      <c r="B284" s="73"/>
      <c r="C284" s="134"/>
      <c r="D284" s="73"/>
      <c r="E284" s="134"/>
      <c r="F284" s="73"/>
      <c r="G284" s="73"/>
      <c r="H284" s="73"/>
      <c r="I284" s="135"/>
      <c r="J284" s="136"/>
      <c r="K284" s="137"/>
      <c r="L284" s="73"/>
      <c r="M284" s="73"/>
    </row>
    <row r="285" spans="2:13" ht="24" customHeight="1">
      <c r="B285" s="73"/>
      <c r="C285" s="84" t="s">
        <v>224</v>
      </c>
      <c r="D285" s="81"/>
      <c r="E285" s="84" t="s">
        <v>643</v>
      </c>
      <c r="F285" s="73"/>
      <c r="G285" s="85" t="s">
        <v>497</v>
      </c>
      <c r="H285" s="73"/>
      <c r="J285" s="73"/>
      <c r="K285" s="73"/>
      <c r="L285" s="73"/>
      <c r="M285" s="73"/>
    </row>
    <row r="286" spans="2:13" ht="21" customHeight="1" outlineLevel="1">
      <c r="B286" s="73"/>
      <c r="C286" s="83"/>
      <c r="D286" s="73"/>
      <c r="E286" s="83"/>
      <c r="F286" s="73"/>
      <c r="G286" s="73"/>
      <c r="H286" s="73"/>
      <c r="I286" s="73"/>
      <c r="J286" s="73"/>
      <c r="K286" s="73"/>
      <c r="L286" s="73"/>
      <c r="M286" s="73"/>
    </row>
    <row r="287" spans="2:13" ht="21.75" customHeight="1" outlineLevel="1">
      <c r="B287" s="73"/>
      <c r="C287" s="86" t="s">
        <v>431</v>
      </c>
      <c r="D287" s="73"/>
      <c r="E287" s="87"/>
      <c r="F287" s="73"/>
      <c r="G287" s="73"/>
      <c r="H287" s="73"/>
      <c r="I287" s="73"/>
      <c r="J287" s="73"/>
      <c r="K287" s="73"/>
      <c r="L287" s="73"/>
      <c r="M287" s="73"/>
    </row>
    <row r="288" spans="2:13" ht="21" customHeight="1" outlineLevel="1">
      <c r="B288" s="73"/>
      <c r="C288" s="88"/>
      <c r="D288" s="73"/>
      <c r="E288" s="87"/>
      <c r="F288" s="73"/>
      <c r="G288" s="73"/>
      <c r="H288" s="73"/>
      <c r="I288" s="73"/>
      <c r="J288" s="73"/>
      <c r="K288" s="73"/>
      <c r="L288" s="73"/>
      <c r="M288" s="73"/>
    </row>
    <row r="289" spans="2:13" ht="21" customHeight="1" outlineLevel="1">
      <c r="B289" s="73"/>
      <c r="C289" s="89"/>
      <c r="D289" s="73"/>
      <c r="E289" s="89"/>
      <c r="F289" s="73"/>
      <c r="G289" s="73"/>
      <c r="H289" s="73"/>
      <c r="I289" s="73"/>
      <c r="J289" s="73"/>
      <c r="K289" s="73"/>
      <c r="L289" s="73"/>
      <c r="M289" s="73"/>
    </row>
    <row r="290" spans="2:13" outlineLevel="1">
      <c r="B290" s="73"/>
      <c r="C290" s="90" t="s">
        <v>36</v>
      </c>
      <c r="D290" s="89"/>
      <c r="E290" s="90" t="s">
        <v>432</v>
      </c>
      <c r="F290" s="89"/>
      <c r="G290" s="91" t="s">
        <v>433</v>
      </c>
      <c r="H290" s="73"/>
      <c r="I290" s="90" t="s">
        <v>434</v>
      </c>
      <c r="J290" s="73"/>
      <c r="K290" s="73"/>
      <c r="L290" s="89"/>
      <c r="M290" s="73"/>
    </row>
    <row r="291" spans="2:13" ht="36.75" customHeight="1" outlineLevel="1">
      <c r="B291" s="73"/>
      <c r="C291" s="92" t="s">
        <v>639</v>
      </c>
      <c r="D291" s="73"/>
      <c r="E291" s="93" t="s">
        <v>641</v>
      </c>
      <c r="F291" s="73"/>
      <c r="G291" s="94"/>
      <c r="H291" s="73"/>
      <c r="I291" s="92" t="s">
        <v>542</v>
      </c>
      <c r="J291" s="73"/>
      <c r="K291" s="73"/>
      <c r="L291" s="73"/>
      <c r="M291" s="73"/>
    </row>
    <row r="292" spans="2:13" ht="21" customHeight="1" outlineLevel="1">
      <c r="B292" s="73"/>
      <c r="C292" s="89"/>
      <c r="D292" s="73"/>
      <c r="E292" s="73"/>
      <c r="F292" s="73"/>
      <c r="G292" s="73"/>
      <c r="H292" s="73"/>
      <c r="I292" s="73"/>
      <c r="J292" s="73"/>
      <c r="K292" s="73"/>
      <c r="L292" s="73"/>
      <c r="M292" s="73"/>
    </row>
    <row r="293" spans="2:13" ht="36" outlineLevel="1">
      <c r="B293" s="73"/>
      <c r="C293" s="95" t="s">
        <v>439</v>
      </c>
      <c r="D293" s="89"/>
      <c r="E293" s="95" t="s">
        <v>440</v>
      </c>
      <c r="F293" s="89"/>
      <c r="G293" s="95" t="s">
        <v>441</v>
      </c>
      <c r="H293" s="73"/>
      <c r="I293" s="95" t="s">
        <v>442</v>
      </c>
      <c r="J293" s="89"/>
      <c r="K293" s="73"/>
      <c r="L293" s="73"/>
      <c r="M293" s="73"/>
    </row>
    <row r="294" spans="2:13" ht="36.75" customHeight="1" outlineLevel="1">
      <c r="B294" s="73"/>
      <c r="C294" s="94"/>
      <c r="D294" s="89"/>
      <c r="E294" s="94"/>
      <c r="F294" s="89"/>
      <c r="G294" s="94"/>
      <c r="H294" s="73"/>
      <c r="I294" s="150"/>
      <c r="J294" s="89"/>
      <c r="K294" s="73"/>
      <c r="L294" s="73"/>
      <c r="M294" s="73"/>
    </row>
    <row r="295" spans="2:13" ht="21" customHeight="1" outlineLevel="1">
      <c r="B295" s="73"/>
      <c r="C295" s="89"/>
      <c r="D295" s="89"/>
      <c r="E295" s="89"/>
      <c r="F295" s="89"/>
      <c r="G295" s="73"/>
      <c r="H295" s="73"/>
      <c r="I295" s="73"/>
      <c r="J295" s="89"/>
      <c r="K295" s="73"/>
      <c r="L295" s="73"/>
      <c r="M295" s="73"/>
    </row>
    <row r="296" spans="2:13" ht="21.75" customHeight="1" outlineLevel="1">
      <c r="B296" s="73"/>
      <c r="C296" s="86" t="s">
        <v>445</v>
      </c>
      <c r="D296" s="73"/>
      <c r="E296" s="98"/>
      <c r="F296" s="99"/>
      <c r="G296" s="99"/>
      <c r="H296" s="99"/>
      <c r="I296" s="99"/>
      <c r="J296" s="99"/>
      <c r="K296" s="99"/>
      <c r="L296" s="73"/>
      <c r="M296" s="73"/>
    </row>
    <row r="297" spans="2:13" ht="21" customHeight="1" outlineLevel="1">
      <c r="B297" s="73"/>
      <c r="C297" s="73"/>
      <c r="D297" s="73"/>
      <c r="E297" s="100"/>
      <c r="F297" s="101"/>
      <c r="G297" s="100"/>
      <c r="H297" s="101"/>
      <c r="I297" s="100"/>
      <c r="J297" s="102"/>
      <c r="K297" s="100"/>
      <c r="L297" s="73"/>
      <c r="M297" s="73"/>
    </row>
    <row r="298" spans="2:13" ht="21" customHeight="1" outlineLevel="1">
      <c r="B298" s="73"/>
      <c r="C298" s="73"/>
      <c r="D298" s="73"/>
      <c r="E298" s="100">
        <v>2024</v>
      </c>
      <c r="F298" s="101"/>
      <c r="G298" s="100">
        <v>2025</v>
      </c>
      <c r="H298" s="101"/>
      <c r="I298" s="100">
        <v>2026</v>
      </c>
      <c r="J298" s="102"/>
      <c r="K298" s="100" t="s">
        <v>446</v>
      </c>
      <c r="L298" s="73"/>
      <c r="M298" s="73"/>
    </row>
    <row r="299" spans="2:13" outlineLevel="1">
      <c r="B299" s="73"/>
      <c r="C299" s="95" t="s">
        <v>447</v>
      </c>
      <c r="D299" s="103"/>
      <c r="E299" s="104">
        <f>E300+E301</f>
        <v>0</v>
      </c>
      <c r="F299" s="103"/>
      <c r="G299" s="104">
        <f>G300+G301</f>
        <v>0</v>
      </c>
      <c r="H299" s="73"/>
      <c r="I299" s="104">
        <f>I300+I301</f>
        <v>0</v>
      </c>
      <c r="J299" s="103"/>
      <c r="K299" s="104">
        <f>K300+K301</f>
        <v>0</v>
      </c>
      <c r="L299" s="103"/>
      <c r="M299" s="73"/>
    </row>
    <row r="300" spans="2:13" ht="21" customHeight="1" outlineLevel="1">
      <c r="B300" s="73"/>
      <c r="C300" s="90" t="s">
        <v>448</v>
      </c>
      <c r="D300" s="103"/>
      <c r="E300" s="105">
        <v>0</v>
      </c>
      <c r="F300" s="106"/>
      <c r="G300" s="105">
        <v>0</v>
      </c>
      <c r="H300" s="73"/>
      <c r="I300" s="105">
        <v>0</v>
      </c>
      <c r="J300" s="103"/>
      <c r="K300" s="107">
        <f>E300+G300+I300</f>
        <v>0</v>
      </c>
      <c r="L300" s="103"/>
      <c r="M300" s="73"/>
    </row>
    <row r="301" spans="2:13" ht="21.75" customHeight="1" outlineLevel="1">
      <c r="B301" s="73"/>
      <c r="C301" s="90" t="s">
        <v>449</v>
      </c>
      <c r="D301" s="103"/>
      <c r="E301" s="105">
        <v>0</v>
      </c>
      <c r="F301" s="106"/>
      <c r="G301" s="105">
        <v>0</v>
      </c>
      <c r="H301" s="73"/>
      <c r="I301" s="105">
        <v>0</v>
      </c>
      <c r="J301" s="103"/>
      <c r="K301" s="107">
        <f>E301+G301+I301</f>
        <v>0</v>
      </c>
      <c r="L301" s="103"/>
      <c r="M301" s="73"/>
    </row>
    <row r="302" spans="2:13" outlineLevel="1">
      <c r="B302" s="73"/>
      <c r="C302" s="95" t="s">
        <v>450</v>
      </c>
      <c r="D302" s="103"/>
      <c r="E302" s="104">
        <f>E303+E304</f>
        <v>0</v>
      </c>
      <c r="F302" s="103"/>
      <c r="G302" s="104">
        <f>G303+G304</f>
        <v>0</v>
      </c>
      <c r="H302" s="73"/>
      <c r="I302" s="104">
        <f>I303+I304</f>
        <v>0</v>
      </c>
      <c r="J302" s="103"/>
      <c r="K302" s="104">
        <f>K303+K304</f>
        <v>0</v>
      </c>
      <c r="L302" s="103"/>
      <c r="M302" s="73"/>
    </row>
    <row r="303" spans="2:13" ht="21" customHeight="1" outlineLevel="1">
      <c r="B303" s="73"/>
      <c r="C303" s="90" t="s">
        <v>451</v>
      </c>
      <c r="D303" s="103"/>
      <c r="E303" s="105">
        <v>0</v>
      </c>
      <c r="F303" s="106"/>
      <c r="G303" s="105">
        <v>0</v>
      </c>
      <c r="H303" s="73"/>
      <c r="I303" s="105">
        <v>0</v>
      </c>
      <c r="J303" s="103"/>
      <c r="K303" s="107">
        <f>E303+G303+I303</f>
        <v>0</v>
      </c>
      <c r="L303" s="103"/>
      <c r="M303" s="73"/>
    </row>
    <row r="304" spans="2:13" ht="21" customHeight="1" outlineLevel="1">
      <c r="B304" s="73"/>
      <c r="C304" s="90" t="s">
        <v>452</v>
      </c>
      <c r="D304" s="103"/>
      <c r="E304" s="105">
        <v>0</v>
      </c>
      <c r="F304" s="106"/>
      <c r="G304" s="105">
        <v>0</v>
      </c>
      <c r="H304" s="73"/>
      <c r="I304" s="105">
        <v>0</v>
      </c>
      <c r="J304" s="103"/>
      <c r="K304" s="107">
        <f>E304+G304+I304</f>
        <v>0</v>
      </c>
      <c r="L304" s="103"/>
      <c r="M304" s="73"/>
    </row>
    <row r="305" spans="2:13" ht="21" customHeight="1" outlineLevel="1">
      <c r="B305" s="73"/>
      <c r="C305" s="95" t="s">
        <v>453</v>
      </c>
      <c r="D305" s="103"/>
      <c r="E305" s="104">
        <f>E306+E307</f>
        <v>0</v>
      </c>
      <c r="F305" s="103"/>
      <c r="G305" s="104">
        <f>G306+G307</f>
        <v>0</v>
      </c>
      <c r="H305" s="73"/>
      <c r="I305" s="104">
        <f>I306+I307</f>
        <v>0</v>
      </c>
      <c r="J305" s="103"/>
      <c r="K305" s="104">
        <f>K306+K307</f>
        <v>0</v>
      </c>
      <c r="L305" s="103"/>
      <c r="M305" s="73"/>
    </row>
    <row r="306" spans="2:13" ht="21" customHeight="1" outlineLevel="1">
      <c r="B306" s="73"/>
      <c r="C306" s="90" t="s">
        <v>454</v>
      </c>
      <c r="D306" s="103"/>
      <c r="E306" s="105">
        <v>0</v>
      </c>
      <c r="F306" s="106"/>
      <c r="G306" s="105">
        <v>0</v>
      </c>
      <c r="H306" s="73"/>
      <c r="I306" s="105">
        <v>0</v>
      </c>
      <c r="J306" s="103"/>
      <c r="K306" s="107">
        <f>E306+G306+I306</f>
        <v>0</v>
      </c>
      <c r="L306" s="103"/>
      <c r="M306" s="73"/>
    </row>
    <row r="307" spans="2:13" ht="21" customHeight="1" outlineLevel="1">
      <c r="B307" s="73"/>
      <c r="C307" s="90" t="s">
        <v>455</v>
      </c>
      <c r="D307" s="103"/>
      <c r="E307" s="105">
        <v>0</v>
      </c>
      <c r="F307" s="106"/>
      <c r="G307" s="105">
        <v>0</v>
      </c>
      <c r="H307" s="73"/>
      <c r="I307" s="105">
        <v>0</v>
      </c>
      <c r="J307" s="103"/>
      <c r="K307" s="107">
        <f>E307+G307+I307</f>
        <v>0</v>
      </c>
      <c r="L307" s="103"/>
      <c r="M307" s="73"/>
    </row>
    <row r="308" spans="2:13" ht="21" customHeight="1" outlineLevel="1">
      <c r="B308" s="73"/>
      <c r="C308" s="95" t="s">
        <v>456</v>
      </c>
      <c r="D308" s="103"/>
      <c r="E308" s="104">
        <f>E309+E310</f>
        <v>0</v>
      </c>
      <c r="F308" s="103"/>
      <c r="G308" s="104">
        <f>G309+G310</f>
        <v>0</v>
      </c>
      <c r="H308" s="73"/>
      <c r="I308" s="104">
        <f>I309+I310</f>
        <v>0</v>
      </c>
      <c r="J308" s="103"/>
      <c r="K308" s="104">
        <f>K309+K310</f>
        <v>0</v>
      </c>
      <c r="L308" s="103"/>
      <c r="M308" s="73"/>
    </row>
    <row r="309" spans="2:13" ht="21" customHeight="1" outlineLevel="1">
      <c r="B309" s="73"/>
      <c r="C309" s="90" t="s">
        <v>457</v>
      </c>
      <c r="D309" s="103"/>
      <c r="E309" s="105">
        <v>0</v>
      </c>
      <c r="F309" s="106"/>
      <c r="G309" s="105">
        <v>0</v>
      </c>
      <c r="H309" s="73"/>
      <c r="I309" s="105">
        <v>0</v>
      </c>
      <c r="J309" s="103"/>
      <c r="K309" s="107">
        <f>E309+G309+I309</f>
        <v>0</v>
      </c>
      <c r="L309" s="103"/>
      <c r="M309" s="73"/>
    </row>
    <row r="310" spans="2:13" ht="21" customHeight="1" outlineLevel="1">
      <c r="B310" s="73"/>
      <c r="C310" s="90" t="s">
        <v>458</v>
      </c>
      <c r="D310" s="103"/>
      <c r="E310" s="105">
        <v>0</v>
      </c>
      <c r="F310" s="106"/>
      <c r="G310" s="105">
        <v>0</v>
      </c>
      <c r="H310" s="73"/>
      <c r="I310" s="105">
        <v>0</v>
      </c>
      <c r="J310" s="103"/>
      <c r="K310" s="107">
        <f>E310+G310+I310</f>
        <v>0</v>
      </c>
      <c r="L310" s="103"/>
      <c r="M310" s="73"/>
    </row>
    <row r="311" spans="2:13" ht="21" customHeight="1" outlineLevel="1">
      <c r="B311" s="73"/>
      <c r="C311" s="90" t="s">
        <v>459</v>
      </c>
      <c r="D311" s="103"/>
      <c r="E311" s="108">
        <f>E299+E302+E305+E308</f>
        <v>0</v>
      </c>
      <c r="F311" s="103"/>
      <c r="G311" s="108">
        <f>G299+G302+G305+G308</f>
        <v>0</v>
      </c>
      <c r="H311" s="73"/>
      <c r="I311" s="108">
        <f>I299+I302+I305+I308</f>
        <v>0</v>
      </c>
      <c r="J311" s="103"/>
      <c r="K311" s="108">
        <f>E311+G311+I311</f>
        <v>0</v>
      </c>
      <c r="L311" s="103"/>
      <c r="M311" s="73"/>
    </row>
    <row r="312" spans="2:13" ht="21" customHeight="1" outlineLevel="1">
      <c r="B312" s="73"/>
      <c r="C312" s="109"/>
      <c r="D312" s="103"/>
      <c r="E312" s="109"/>
      <c r="F312" s="109"/>
      <c r="G312" s="109"/>
      <c r="H312" s="109"/>
      <c r="I312" s="109"/>
      <c r="J312" s="109"/>
      <c r="K312" s="109"/>
      <c r="L312" s="103"/>
      <c r="M312" s="73"/>
    </row>
    <row r="313" spans="2:13" ht="21" customHeight="1" outlineLevel="1">
      <c r="B313" s="73"/>
      <c r="C313" s="103"/>
      <c r="D313" s="89"/>
      <c r="E313" s="103"/>
      <c r="F313" s="89"/>
      <c r="G313" s="73"/>
      <c r="H313" s="73"/>
      <c r="I313" s="73"/>
      <c r="J313" s="89"/>
      <c r="K313" s="73"/>
      <c r="L313" s="89"/>
      <c r="M313" s="73"/>
    </row>
    <row r="314" spans="2:13" ht="21" customHeight="1" outlineLevel="1">
      <c r="B314" s="73"/>
      <c r="C314" s="86" t="s">
        <v>460</v>
      </c>
      <c r="D314" s="73"/>
      <c r="E314" s="99"/>
      <c r="F314" s="99"/>
      <c r="G314" s="99"/>
      <c r="H314" s="99"/>
      <c r="I314" s="99"/>
      <c r="J314" s="99"/>
      <c r="K314" s="99"/>
      <c r="L314" s="89"/>
      <c r="M314" s="73"/>
    </row>
    <row r="315" spans="2:13" ht="21" customHeight="1" outlineLevel="1">
      <c r="B315" s="73"/>
      <c r="C315" s="73"/>
      <c r="D315" s="73"/>
      <c r="E315" s="100"/>
      <c r="F315" s="101"/>
      <c r="G315" s="100"/>
      <c r="H315" s="101"/>
      <c r="I315" s="100"/>
      <c r="J315" s="102"/>
      <c r="K315" s="100"/>
      <c r="L315" s="89"/>
      <c r="M315" s="73"/>
    </row>
    <row r="316" spans="2:13" ht="21" customHeight="1" outlineLevel="1">
      <c r="B316" s="73"/>
      <c r="C316" s="73"/>
      <c r="D316" s="73"/>
      <c r="E316" s="100">
        <v>2024</v>
      </c>
      <c r="F316" s="101"/>
      <c r="G316" s="100">
        <v>2025</v>
      </c>
      <c r="H316" s="101"/>
      <c r="I316" s="100">
        <v>2026</v>
      </c>
      <c r="J316" s="102"/>
      <c r="K316" s="100" t="s">
        <v>407</v>
      </c>
      <c r="L316" s="89"/>
      <c r="M316" s="73"/>
    </row>
    <row r="317" spans="2:13" ht="21" customHeight="1" outlineLevel="1">
      <c r="B317" s="73"/>
      <c r="C317" s="95" t="s">
        <v>461</v>
      </c>
      <c r="D317" s="103"/>
      <c r="E317" s="110">
        <v>0</v>
      </c>
      <c r="F317" s="111"/>
      <c r="G317" s="110">
        <v>0</v>
      </c>
      <c r="H317" s="112"/>
      <c r="I317" s="110">
        <v>0</v>
      </c>
      <c r="J317" s="111"/>
      <c r="K317" s="113">
        <f t="shared" ref="K317:K335" si="4">E317+G317+I317</f>
        <v>0</v>
      </c>
      <c r="L317" s="89"/>
      <c r="M317" s="73"/>
    </row>
    <row r="318" spans="2:13" ht="21" customHeight="1" outlineLevel="1">
      <c r="B318" s="73"/>
      <c r="C318" s="90" t="s">
        <v>462</v>
      </c>
      <c r="D318" s="103"/>
      <c r="E318" s="110">
        <v>0</v>
      </c>
      <c r="F318" s="114"/>
      <c r="G318" s="110">
        <v>0</v>
      </c>
      <c r="H318" s="112"/>
      <c r="I318" s="110">
        <v>0</v>
      </c>
      <c r="J318" s="111"/>
      <c r="K318" s="113">
        <f t="shared" si="4"/>
        <v>0</v>
      </c>
      <c r="L318" s="89"/>
      <c r="M318" s="73"/>
    </row>
    <row r="319" spans="2:13" ht="21" customHeight="1" outlineLevel="1">
      <c r="B319" s="73"/>
      <c r="C319" s="90" t="s">
        <v>463</v>
      </c>
      <c r="D319" s="103"/>
      <c r="E319" s="110">
        <v>0</v>
      </c>
      <c r="F319" s="111"/>
      <c r="G319" s="110">
        <v>0</v>
      </c>
      <c r="H319" s="112"/>
      <c r="I319" s="110">
        <v>0</v>
      </c>
      <c r="J319" s="111"/>
      <c r="K319" s="113">
        <f t="shared" si="4"/>
        <v>0</v>
      </c>
      <c r="L319" s="89"/>
      <c r="M319" s="73"/>
    </row>
    <row r="320" spans="2:13" ht="21.75" customHeight="1" outlineLevel="1">
      <c r="B320" s="73"/>
      <c r="C320" s="90" t="s">
        <v>464</v>
      </c>
      <c r="D320" s="103"/>
      <c r="E320" s="110">
        <v>0</v>
      </c>
      <c r="F320" s="114"/>
      <c r="G320" s="110">
        <v>0</v>
      </c>
      <c r="H320" s="112"/>
      <c r="I320" s="110">
        <v>0</v>
      </c>
      <c r="J320" s="111"/>
      <c r="K320" s="113">
        <f t="shared" si="4"/>
        <v>0</v>
      </c>
      <c r="L320" s="73"/>
      <c r="M320" s="73"/>
    </row>
    <row r="321" spans="2:13" ht="21.75" customHeight="1" outlineLevel="1">
      <c r="B321" s="73"/>
      <c r="C321" s="90" t="s">
        <v>465</v>
      </c>
      <c r="D321" s="103"/>
      <c r="E321" s="110">
        <v>0</v>
      </c>
      <c r="F321" s="114"/>
      <c r="G321" s="110">
        <v>0</v>
      </c>
      <c r="H321" s="112"/>
      <c r="I321" s="110">
        <v>0</v>
      </c>
      <c r="J321" s="111"/>
      <c r="K321" s="113">
        <f t="shared" si="4"/>
        <v>0</v>
      </c>
      <c r="L321" s="73"/>
      <c r="M321" s="73"/>
    </row>
    <row r="322" spans="2:13" ht="21" customHeight="1" outlineLevel="1">
      <c r="B322" s="73"/>
      <c r="C322" s="90" t="s">
        <v>466</v>
      </c>
      <c r="D322" s="103"/>
      <c r="E322" s="110">
        <v>0</v>
      </c>
      <c r="F322" s="111"/>
      <c r="G322" s="110">
        <v>0</v>
      </c>
      <c r="H322" s="112"/>
      <c r="I322" s="110">
        <v>0</v>
      </c>
      <c r="J322" s="111"/>
      <c r="K322" s="113">
        <f t="shared" si="4"/>
        <v>0</v>
      </c>
      <c r="L322" s="73"/>
      <c r="M322" s="73"/>
    </row>
    <row r="323" spans="2:13" ht="21.75" customHeight="1" outlineLevel="1">
      <c r="B323" s="73"/>
      <c r="C323" s="90" t="s">
        <v>467</v>
      </c>
      <c r="D323" s="103"/>
      <c r="E323" s="110">
        <v>0</v>
      </c>
      <c r="F323" s="114"/>
      <c r="G323" s="110">
        <v>0</v>
      </c>
      <c r="H323" s="112"/>
      <c r="I323" s="110">
        <v>0</v>
      </c>
      <c r="J323" s="111"/>
      <c r="K323" s="113">
        <f t="shared" si="4"/>
        <v>0</v>
      </c>
      <c r="L323" s="73"/>
      <c r="M323" s="73"/>
    </row>
    <row r="324" spans="2:13" ht="21.75" customHeight="1" outlineLevel="1">
      <c r="B324" s="73"/>
      <c r="C324" s="90" t="s">
        <v>468</v>
      </c>
      <c r="D324" s="103"/>
      <c r="E324" s="110">
        <v>0</v>
      </c>
      <c r="F324" s="114"/>
      <c r="G324" s="110">
        <v>0</v>
      </c>
      <c r="H324" s="112"/>
      <c r="I324" s="110">
        <v>0</v>
      </c>
      <c r="J324" s="111"/>
      <c r="K324" s="113">
        <f t="shared" si="4"/>
        <v>0</v>
      </c>
      <c r="L324" s="73"/>
      <c r="M324" s="73"/>
    </row>
    <row r="325" spans="2:13" ht="21.75" customHeight="1" outlineLevel="1">
      <c r="B325" s="73"/>
      <c r="C325" s="90" t="s">
        <v>469</v>
      </c>
      <c r="D325" s="103"/>
      <c r="E325" s="110">
        <v>0</v>
      </c>
      <c r="F325" s="114"/>
      <c r="G325" s="110">
        <v>0</v>
      </c>
      <c r="H325" s="112"/>
      <c r="I325" s="110">
        <v>0</v>
      </c>
      <c r="J325" s="111"/>
      <c r="K325" s="113">
        <f t="shared" si="4"/>
        <v>0</v>
      </c>
      <c r="L325" s="73"/>
      <c r="M325" s="73"/>
    </row>
    <row r="326" spans="2:13" ht="21" customHeight="1" outlineLevel="1">
      <c r="B326" s="73"/>
      <c r="C326" s="115" t="s">
        <v>470</v>
      </c>
      <c r="D326" s="103"/>
      <c r="E326" s="110">
        <v>0</v>
      </c>
      <c r="F326" s="114"/>
      <c r="G326" s="110">
        <v>0</v>
      </c>
      <c r="H326" s="112"/>
      <c r="I326" s="110">
        <v>0</v>
      </c>
      <c r="J326" s="111"/>
      <c r="K326" s="113">
        <f t="shared" si="4"/>
        <v>0</v>
      </c>
      <c r="L326" s="116"/>
      <c r="M326" s="73"/>
    </row>
    <row r="327" spans="2:13" ht="21" customHeight="1" outlineLevel="1">
      <c r="B327" s="73"/>
      <c r="C327" s="115" t="s">
        <v>471</v>
      </c>
      <c r="D327" s="103"/>
      <c r="E327" s="110">
        <v>0</v>
      </c>
      <c r="F327" s="114"/>
      <c r="G327" s="110">
        <v>0</v>
      </c>
      <c r="H327" s="112"/>
      <c r="I327" s="110">
        <v>0</v>
      </c>
      <c r="J327" s="111"/>
      <c r="K327" s="113">
        <f t="shared" si="4"/>
        <v>0</v>
      </c>
      <c r="L327" s="116"/>
      <c r="M327" s="73"/>
    </row>
    <row r="328" spans="2:13" ht="21" customHeight="1" outlineLevel="1">
      <c r="B328" s="73"/>
      <c r="C328" s="115" t="s">
        <v>472</v>
      </c>
      <c r="D328" s="103"/>
      <c r="E328" s="110">
        <v>0</v>
      </c>
      <c r="F328" s="114"/>
      <c r="G328" s="110">
        <v>0</v>
      </c>
      <c r="H328" s="112"/>
      <c r="I328" s="110">
        <v>0</v>
      </c>
      <c r="J328" s="111"/>
      <c r="K328" s="113">
        <f t="shared" si="4"/>
        <v>0</v>
      </c>
      <c r="L328" s="116"/>
      <c r="M328" s="73"/>
    </row>
    <row r="329" spans="2:13" ht="21" customHeight="1" outlineLevel="1">
      <c r="B329" s="73"/>
      <c r="C329" s="115" t="s">
        <v>473</v>
      </c>
      <c r="D329" s="103"/>
      <c r="E329" s="110">
        <v>0</v>
      </c>
      <c r="F329" s="114"/>
      <c r="G329" s="110">
        <v>0</v>
      </c>
      <c r="H329" s="112"/>
      <c r="I329" s="110">
        <v>0</v>
      </c>
      <c r="J329" s="111"/>
      <c r="K329" s="113">
        <f t="shared" si="4"/>
        <v>0</v>
      </c>
      <c r="L329" s="116"/>
      <c r="M329" s="73"/>
    </row>
    <row r="330" spans="2:13" ht="21" customHeight="1" outlineLevel="1">
      <c r="B330" s="73"/>
      <c r="C330" s="115" t="s">
        <v>474</v>
      </c>
      <c r="D330" s="103"/>
      <c r="E330" s="110">
        <v>0</v>
      </c>
      <c r="F330" s="114"/>
      <c r="G330" s="110">
        <v>0</v>
      </c>
      <c r="H330" s="112"/>
      <c r="I330" s="110">
        <v>0</v>
      </c>
      <c r="J330" s="111"/>
      <c r="K330" s="113">
        <f t="shared" si="4"/>
        <v>0</v>
      </c>
      <c r="L330" s="116"/>
      <c r="M330" s="73"/>
    </row>
    <row r="331" spans="2:13" ht="21" customHeight="1" outlineLevel="1">
      <c r="B331" s="73"/>
      <c r="C331" s="115" t="s">
        <v>475</v>
      </c>
      <c r="D331" s="103"/>
      <c r="E331" s="110">
        <v>0</v>
      </c>
      <c r="F331" s="114"/>
      <c r="G331" s="110">
        <v>0</v>
      </c>
      <c r="H331" s="112"/>
      <c r="I331" s="110">
        <v>0</v>
      </c>
      <c r="J331" s="111"/>
      <c r="K331" s="113">
        <f t="shared" si="4"/>
        <v>0</v>
      </c>
      <c r="L331" s="116"/>
      <c r="M331" s="73"/>
    </row>
    <row r="332" spans="2:13" ht="21" customHeight="1" outlineLevel="1">
      <c r="B332" s="73"/>
      <c r="C332" s="115" t="s">
        <v>476</v>
      </c>
      <c r="D332" s="103"/>
      <c r="E332" s="110">
        <v>0</v>
      </c>
      <c r="F332" s="114"/>
      <c r="G332" s="110">
        <v>0</v>
      </c>
      <c r="H332" s="112"/>
      <c r="I332" s="110">
        <v>0</v>
      </c>
      <c r="J332" s="111"/>
      <c r="K332" s="113">
        <f t="shared" si="4"/>
        <v>0</v>
      </c>
      <c r="L332" s="116"/>
      <c r="M332" s="73"/>
    </row>
    <row r="333" spans="2:13" ht="21" customHeight="1" outlineLevel="1">
      <c r="B333" s="73"/>
      <c r="C333" s="115" t="s">
        <v>477</v>
      </c>
      <c r="D333" s="103"/>
      <c r="E333" s="110">
        <v>0</v>
      </c>
      <c r="F333" s="114"/>
      <c r="G333" s="110">
        <v>0</v>
      </c>
      <c r="H333" s="112"/>
      <c r="I333" s="110">
        <v>0</v>
      </c>
      <c r="J333" s="111"/>
      <c r="K333" s="113">
        <f t="shared" si="4"/>
        <v>0</v>
      </c>
      <c r="L333" s="116"/>
      <c r="M333" s="73"/>
    </row>
    <row r="334" spans="2:13" ht="21" customHeight="1" outlineLevel="1">
      <c r="B334" s="73"/>
      <c r="C334" s="115" t="s">
        <v>478</v>
      </c>
      <c r="D334" s="103"/>
      <c r="E334" s="110">
        <v>0</v>
      </c>
      <c r="F334" s="114"/>
      <c r="G334" s="110">
        <v>0</v>
      </c>
      <c r="H334" s="112"/>
      <c r="I334" s="110">
        <v>0</v>
      </c>
      <c r="J334" s="111"/>
      <c r="K334" s="113">
        <f t="shared" si="4"/>
        <v>0</v>
      </c>
      <c r="L334" s="116"/>
      <c r="M334" s="73"/>
    </row>
    <row r="335" spans="2:13" ht="21" customHeight="1" outlineLevel="1">
      <c r="B335" s="73"/>
      <c r="C335" s="115" t="s">
        <v>479</v>
      </c>
      <c r="D335" s="103"/>
      <c r="E335" s="110">
        <v>0</v>
      </c>
      <c r="F335" s="114"/>
      <c r="G335" s="110">
        <v>0</v>
      </c>
      <c r="H335" s="112"/>
      <c r="I335" s="110">
        <v>0</v>
      </c>
      <c r="J335" s="111"/>
      <c r="K335" s="113">
        <f t="shared" si="4"/>
        <v>0</v>
      </c>
      <c r="L335" s="116"/>
      <c r="M335" s="73"/>
    </row>
    <row r="336" spans="2:13" ht="21.75" customHeight="1" outlineLevel="1">
      <c r="B336" s="73"/>
      <c r="C336" s="90" t="s">
        <v>480</v>
      </c>
      <c r="D336" s="103"/>
      <c r="E336" s="117">
        <f>SUM(E317:E335)</f>
        <v>0</v>
      </c>
      <c r="F336" s="111"/>
      <c r="G336" s="117">
        <f>SUM(G317:G335)</f>
        <v>0</v>
      </c>
      <c r="H336" s="112"/>
      <c r="I336" s="117">
        <f>SUM(I317:I335)</f>
        <v>0</v>
      </c>
      <c r="J336" s="111"/>
      <c r="K336" s="117">
        <f>SUM(K317:K335)</f>
        <v>0</v>
      </c>
      <c r="L336" s="89"/>
      <c r="M336" s="73"/>
    </row>
    <row r="337" spans="2:13" ht="21" customHeight="1" outlineLevel="1">
      <c r="B337" s="73"/>
      <c r="C337" s="109"/>
      <c r="D337" s="103"/>
      <c r="E337" s="73"/>
      <c r="F337" s="73"/>
      <c r="G337" s="73"/>
      <c r="H337" s="73"/>
      <c r="I337" s="73"/>
      <c r="J337" s="73"/>
      <c r="K337" s="73"/>
      <c r="L337" s="89"/>
      <c r="M337" s="73"/>
    </row>
    <row r="338" spans="2:13" ht="21" customHeight="1" outlineLevel="1">
      <c r="B338" s="73"/>
      <c r="C338" s="73"/>
      <c r="D338" s="73"/>
      <c r="E338" s="100">
        <v>2024</v>
      </c>
      <c r="F338" s="101"/>
      <c r="G338" s="100">
        <v>2025</v>
      </c>
      <c r="H338" s="101"/>
      <c r="I338" s="100">
        <v>2026</v>
      </c>
      <c r="J338" s="102"/>
      <c r="K338" s="100" t="s">
        <v>407</v>
      </c>
      <c r="L338" s="89"/>
      <c r="M338" s="73"/>
    </row>
    <row r="339" spans="2:13" ht="21" customHeight="1" outlineLevel="1">
      <c r="B339" s="73"/>
      <c r="C339" s="95" t="s">
        <v>481</v>
      </c>
      <c r="D339" s="103"/>
      <c r="E339" s="110">
        <v>0</v>
      </c>
      <c r="F339" s="111"/>
      <c r="G339" s="110">
        <v>0</v>
      </c>
      <c r="H339" s="112"/>
      <c r="I339" s="110">
        <v>0</v>
      </c>
      <c r="J339" s="111"/>
      <c r="K339" s="113">
        <f t="shared" ref="K339:K347" si="5">E339+G339+I339</f>
        <v>0</v>
      </c>
      <c r="L339" s="89"/>
      <c r="M339" s="73"/>
    </row>
    <row r="340" spans="2:13" ht="21" customHeight="1" outlineLevel="1">
      <c r="B340" s="73"/>
      <c r="C340" s="90" t="s">
        <v>482</v>
      </c>
      <c r="D340" s="103"/>
      <c r="E340" s="110">
        <v>0</v>
      </c>
      <c r="F340" s="114"/>
      <c r="G340" s="110">
        <v>0</v>
      </c>
      <c r="H340" s="112"/>
      <c r="I340" s="110">
        <v>0</v>
      </c>
      <c r="J340" s="111"/>
      <c r="K340" s="113">
        <f t="shared" si="5"/>
        <v>0</v>
      </c>
      <c r="L340" s="89"/>
      <c r="M340" s="73"/>
    </row>
    <row r="341" spans="2:13" ht="21" customHeight="1" outlineLevel="1">
      <c r="B341" s="73"/>
      <c r="C341" s="90" t="s">
        <v>483</v>
      </c>
      <c r="D341" s="103"/>
      <c r="E341" s="110">
        <v>0</v>
      </c>
      <c r="F341" s="114"/>
      <c r="G341" s="110">
        <v>0</v>
      </c>
      <c r="H341" s="112"/>
      <c r="I341" s="110">
        <v>0</v>
      </c>
      <c r="J341" s="111"/>
      <c r="K341" s="113">
        <f t="shared" si="5"/>
        <v>0</v>
      </c>
      <c r="L341" s="73"/>
      <c r="M341" s="73"/>
    </row>
    <row r="342" spans="2:13" ht="21" customHeight="1" outlineLevel="1">
      <c r="B342" s="73"/>
      <c r="C342" s="90" t="s">
        <v>484</v>
      </c>
      <c r="D342" s="103"/>
      <c r="E342" s="110">
        <v>0</v>
      </c>
      <c r="F342" s="111"/>
      <c r="G342" s="110">
        <v>0</v>
      </c>
      <c r="H342" s="112"/>
      <c r="I342" s="110">
        <v>0</v>
      </c>
      <c r="J342" s="111"/>
      <c r="K342" s="113">
        <f t="shared" si="5"/>
        <v>0</v>
      </c>
      <c r="L342" s="89"/>
      <c r="M342" s="73"/>
    </row>
    <row r="343" spans="2:13" ht="21" customHeight="1" outlineLevel="1">
      <c r="B343" s="73"/>
      <c r="C343" s="90" t="s">
        <v>485</v>
      </c>
      <c r="D343" s="103"/>
      <c r="E343" s="110">
        <v>0</v>
      </c>
      <c r="F343" s="114"/>
      <c r="G343" s="110">
        <v>0</v>
      </c>
      <c r="H343" s="112"/>
      <c r="I343" s="110">
        <v>0</v>
      </c>
      <c r="J343" s="111"/>
      <c r="K343" s="113">
        <f t="shared" si="5"/>
        <v>0</v>
      </c>
      <c r="L343" s="116"/>
      <c r="M343" s="73"/>
    </row>
    <row r="344" spans="2:13" ht="21" customHeight="1" outlineLevel="1">
      <c r="B344" s="73"/>
      <c r="C344" s="90" t="s">
        <v>486</v>
      </c>
      <c r="D344" s="103"/>
      <c r="E344" s="110">
        <v>0</v>
      </c>
      <c r="F344" s="114"/>
      <c r="G344" s="110">
        <v>0</v>
      </c>
      <c r="H344" s="112"/>
      <c r="I344" s="110">
        <v>0</v>
      </c>
      <c r="J344" s="111"/>
      <c r="K344" s="113">
        <f t="shared" si="5"/>
        <v>0</v>
      </c>
      <c r="L344" s="116"/>
      <c r="M344" s="73"/>
    </row>
    <row r="345" spans="2:13" ht="21" customHeight="1" outlineLevel="1">
      <c r="B345" s="73"/>
      <c r="C345" s="90" t="s">
        <v>487</v>
      </c>
      <c r="D345" s="103"/>
      <c r="E345" s="110">
        <v>0</v>
      </c>
      <c r="F345" s="114"/>
      <c r="G345" s="110">
        <v>0</v>
      </c>
      <c r="H345" s="112"/>
      <c r="I345" s="110">
        <v>0</v>
      </c>
      <c r="J345" s="111"/>
      <c r="K345" s="113">
        <f t="shared" si="5"/>
        <v>0</v>
      </c>
      <c r="L345" s="116"/>
      <c r="M345" s="73"/>
    </row>
    <row r="346" spans="2:13" ht="21" customHeight="1" outlineLevel="1">
      <c r="B346" s="73"/>
      <c r="C346" s="90" t="s">
        <v>488</v>
      </c>
      <c r="D346" s="103"/>
      <c r="E346" s="110">
        <v>0</v>
      </c>
      <c r="F346" s="114"/>
      <c r="G346" s="110">
        <v>0</v>
      </c>
      <c r="H346" s="112"/>
      <c r="I346" s="110">
        <v>0</v>
      </c>
      <c r="J346" s="111"/>
      <c r="K346" s="113">
        <f t="shared" si="5"/>
        <v>0</v>
      </c>
      <c r="L346" s="116"/>
      <c r="M346" s="73"/>
    </row>
    <row r="347" spans="2:13" ht="21.75" customHeight="1" outlineLevel="1">
      <c r="B347" s="73"/>
      <c r="C347" s="90" t="s">
        <v>480</v>
      </c>
      <c r="D347" s="103"/>
      <c r="E347" s="117">
        <f>SUM(E339:E346)</f>
        <v>0</v>
      </c>
      <c r="F347" s="111"/>
      <c r="G347" s="117">
        <f>SUM(G339:G346)</f>
        <v>0</v>
      </c>
      <c r="H347" s="112"/>
      <c r="I347" s="117">
        <f>SUM(I339:I346)</f>
        <v>0</v>
      </c>
      <c r="J347" s="111"/>
      <c r="K347" s="117">
        <f t="shared" si="5"/>
        <v>0</v>
      </c>
      <c r="L347" s="89"/>
      <c r="M347" s="73"/>
    </row>
    <row r="348" spans="2:13" ht="21" customHeight="1" outlineLevel="1">
      <c r="B348" s="73"/>
      <c r="C348" s="89"/>
      <c r="D348" s="103"/>
      <c r="E348" s="89"/>
      <c r="F348" s="89"/>
      <c r="G348" s="89"/>
      <c r="H348" s="89"/>
      <c r="I348" s="89"/>
      <c r="J348" s="89"/>
      <c r="K348" s="89"/>
      <c r="L348" s="89"/>
      <c r="M348" s="73"/>
    </row>
    <row r="349" spans="2:13" ht="36" outlineLevel="1">
      <c r="B349" s="73"/>
      <c r="C349" s="93" t="s">
        <v>490</v>
      </c>
      <c r="D349" s="89"/>
      <c r="E349" s="93" t="str">
        <f>IF(K320&gt;0,"Si","No")</f>
        <v>No</v>
      </c>
      <c r="F349" s="89"/>
      <c r="G349" s="89"/>
      <c r="H349" s="89"/>
      <c r="I349" s="89"/>
      <c r="J349" s="89"/>
      <c r="K349" s="89"/>
      <c r="L349" s="89"/>
      <c r="M349" s="73"/>
    </row>
    <row r="350" spans="2:13" ht="36" outlineLevel="1">
      <c r="B350" s="73"/>
      <c r="C350" s="93" t="s">
        <v>491</v>
      </c>
      <c r="D350" s="89"/>
      <c r="E350" s="93" t="str">
        <f>IF(K321&gt;0,"Si","No")</f>
        <v>No</v>
      </c>
      <c r="F350" s="89"/>
      <c r="G350" s="89"/>
      <c r="H350" s="89"/>
      <c r="I350" s="89"/>
      <c r="J350" s="89"/>
      <c r="K350" s="89"/>
      <c r="L350" s="89"/>
      <c r="M350" s="73"/>
    </row>
    <row r="351" spans="2:13" ht="21" customHeight="1" outlineLevel="1">
      <c r="B351" s="73"/>
      <c r="C351" s="89"/>
      <c r="D351" s="89"/>
      <c r="E351" s="89"/>
      <c r="F351" s="89"/>
      <c r="G351" s="73"/>
      <c r="H351" s="73"/>
      <c r="I351" s="73"/>
      <c r="J351" s="89"/>
      <c r="K351" s="73"/>
      <c r="L351" s="89"/>
      <c r="M351" s="73"/>
    </row>
    <row r="352" spans="2:13" ht="20.25" outlineLevel="1">
      <c r="B352" s="73"/>
      <c r="C352" s="86" t="s">
        <v>492</v>
      </c>
      <c r="D352" s="73"/>
      <c r="E352" s="98"/>
      <c r="F352" s="99"/>
      <c r="G352" s="99"/>
      <c r="H352" s="99"/>
      <c r="I352" s="99"/>
      <c r="J352" s="99"/>
      <c r="K352" s="99"/>
      <c r="L352" s="89"/>
      <c r="M352" s="73"/>
    </row>
    <row r="353" spans="2:13" ht="21" customHeight="1" outlineLevel="1">
      <c r="B353" s="73"/>
      <c r="C353" s="73"/>
      <c r="D353" s="73"/>
      <c r="E353" s="100"/>
      <c r="F353" s="101"/>
      <c r="G353" s="100"/>
      <c r="H353" s="101"/>
      <c r="I353" s="100"/>
      <c r="J353" s="102"/>
      <c r="K353" s="100"/>
      <c r="L353" s="89"/>
      <c r="M353" s="73"/>
    </row>
    <row r="354" spans="2:13" ht="21" customHeight="1" outlineLevel="1">
      <c r="B354" s="73"/>
      <c r="C354" s="73"/>
      <c r="D354" s="73"/>
      <c r="E354" s="100">
        <v>2024</v>
      </c>
      <c r="F354" s="101"/>
      <c r="G354" s="100">
        <v>2025</v>
      </c>
      <c r="H354" s="101"/>
      <c r="I354" s="100">
        <v>2026</v>
      </c>
      <c r="J354" s="102"/>
      <c r="K354" s="100" t="s">
        <v>407</v>
      </c>
      <c r="L354" s="89"/>
      <c r="M354" s="73"/>
    </row>
    <row r="355" spans="2:13" ht="21" customHeight="1" outlineLevel="1">
      <c r="B355" s="73"/>
      <c r="C355" s="95" t="s">
        <v>493</v>
      </c>
      <c r="D355" s="103"/>
      <c r="E355" s="110"/>
      <c r="F355" s="111"/>
      <c r="G355" s="110"/>
      <c r="H355" s="119"/>
      <c r="I355" s="110"/>
      <c r="J355" s="111"/>
      <c r="K355" s="113" t="s">
        <v>495</v>
      </c>
      <c r="L355" s="89"/>
      <c r="M355" s="73"/>
    </row>
    <row r="356" spans="2:13" ht="21" customHeight="1" outlineLevel="1">
      <c r="B356" s="73"/>
      <c r="C356" s="95" t="s">
        <v>496</v>
      </c>
      <c r="D356" s="103"/>
      <c r="E356" s="110"/>
      <c r="F356" s="111"/>
      <c r="G356" s="110"/>
      <c r="H356" s="119"/>
      <c r="I356" s="110"/>
      <c r="J356" s="111"/>
      <c r="K356" s="113" t="s">
        <v>495</v>
      </c>
      <c r="L356" s="89"/>
      <c r="M356" s="73"/>
    </row>
    <row r="357" spans="2:13" ht="21" customHeight="1" outlineLevel="1">
      <c r="B357" s="73"/>
      <c r="C357" s="90" t="s">
        <v>498</v>
      </c>
      <c r="D357" s="103"/>
      <c r="E357" s="120">
        <v>0</v>
      </c>
      <c r="F357" s="121"/>
      <c r="G357" s="120">
        <v>0</v>
      </c>
      <c r="H357" s="122"/>
      <c r="I357" s="120">
        <v>0</v>
      </c>
      <c r="J357" s="123"/>
      <c r="K357" s="124">
        <f>E357+G357+I357</f>
        <v>0</v>
      </c>
      <c r="L357" s="73"/>
      <c r="M357" s="73"/>
    </row>
    <row r="358" spans="2:13" ht="21" customHeight="1" outlineLevel="1">
      <c r="B358" s="73"/>
      <c r="C358" s="90" t="s">
        <v>499</v>
      </c>
      <c r="D358" s="103"/>
      <c r="E358" s="110"/>
      <c r="F358" s="111"/>
      <c r="G358" s="110"/>
      <c r="H358" s="119"/>
      <c r="I358" s="110"/>
      <c r="J358" s="111"/>
      <c r="K358" s="113" t="s">
        <v>495</v>
      </c>
      <c r="L358" s="89"/>
      <c r="M358" s="73"/>
    </row>
    <row r="359" spans="2:13" ht="21" customHeight="1" outlineLevel="1">
      <c r="B359" s="73"/>
      <c r="C359" s="90" t="s">
        <v>500</v>
      </c>
      <c r="D359" s="103"/>
      <c r="E359" s="105"/>
      <c r="F359" s="125"/>
      <c r="G359" s="105"/>
      <c r="H359" s="126"/>
      <c r="I359" s="105"/>
      <c r="J359" s="111"/>
      <c r="K359" s="113" t="s">
        <v>495</v>
      </c>
      <c r="L359" s="116"/>
      <c r="M359" s="73"/>
    </row>
    <row r="360" spans="2:13" outlineLevel="1">
      <c r="B360" s="73"/>
      <c r="C360" s="90" t="s">
        <v>501</v>
      </c>
      <c r="D360" s="103"/>
      <c r="E360" s="127"/>
      <c r="F360" s="125"/>
      <c r="G360" s="105"/>
      <c r="H360" s="126"/>
      <c r="I360" s="105"/>
      <c r="J360" s="111"/>
      <c r="K360" s="113" t="s">
        <v>495</v>
      </c>
      <c r="L360" s="116"/>
      <c r="M360" s="73"/>
    </row>
    <row r="361" spans="2:13" ht="21" customHeight="1" outlineLevel="1">
      <c r="B361" s="73"/>
      <c r="C361" s="90" t="s">
        <v>503</v>
      </c>
      <c r="D361" s="103"/>
      <c r="E361" s="105"/>
      <c r="F361" s="125"/>
      <c r="G361" s="105"/>
      <c r="H361" s="126"/>
      <c r="I361" s="105"/>
      <c r="J361" s="111"/>
      <c r="K361" s="124" t="s">
        <v>495</v>
      </c>
      <c r="L361" s="89"/>
      <c r="M361" s="73"/>
    </row>
    <row r="362" spans="2:13" ht="21" customHeight="1" outlineLevel="1">
      <c r="B362" s="73"/>
      <c r="C362" s="90" t="s">
        <v>504</v>
      </c>
      <c r="D362" s="103"/>
      <c r="E362" s="110"/>
      <c r="F362" s="111"/>
      <c r="G362" s="110"/>
      <c r="H362" s="119"/>
      <c r="I362" s="110"/>
      <c r="J362" s="111"/>
      <c r="K362" s="113" t="s">
        <v>495</v>
      </c>
      <c r="L362" s="89"/>
      <c r="M362" s="73"/>
    </row>
    <row r="363" spans="2:13" ht="21.75" customHeight="1" outlineLevel="1">
      <c r="B363" s="73"/>
      <c r="C363" s="90" t="s">
        <v>506</v>
      </c>
      <c r="D363" s="103"/>
      <c r="E363" s="120">
        <v>0</v>
      </c>
      <c r="F363" s="121"/>
      <c r="G363" s="120">
        <v>0</v>
      </c>
      <c r="H363" s="122"/>
      <c r="I363" s="120">
        <v>0</v>
      </c>
      <c r="J363" s="123"/>
      <c r="K363" s="124">
        <f>E363+G363+I363</f>
        <v>0</v>
      </c>
      <c r="L363" s="73"/>
      <c r="M363" s="73"/>
    </row>
    <row r="364" spans="2:13" ht="21.75" customHeight="1" outlineLevel="1">
      <c r="B364" s="73"/>
      <c r="C364" s="90" t="s">
        <v>507</v>
      </c>
      <c r="D364" s="103"/>
      <c r="E364" s="128">
        <v>0</v>
      </c>
      <c r="F364" s="129"/>
      <c r="G364" s="128">
        <v>0</v>
      </c>
      <c r="H364" s="142"/>
      <c r="I364" s="128">
        <v>0</v>
      </c>
      <c r="J364" s="130"/>
      <c r="K364" s="131">
        <f>E364+G364+I364</f>
        <v>0</v>
      </c>
      <c r="L364" s="89"/>
      <c r="M364" s="73"/>
    </row>
    <row r="365" spans="2:13" ht="21" customHeight="1" outlineLevel="1">
      <c r="B365" s="73"/>
      <c r="C365" s="109"/>
      <c r="D365" s="103"/>
      <c r="E365" s="130"/>
      <c r="F365" s="130"/>
      <c r="G365" s="130"/>
      <c r="H365" s="132"/>
      <c r="I365" s="130"/>
      <c r="J365" s="130"/>
      <c r="K365" s="130"/>
      <c r="L365" s="89"/>
      <c r="M365" s="73"/>
    </row>
    <row r="366" spans="2:13" ht="21" customHeight="1" outlineLevel="1">
      <c r="B366" s="73"/>
      <c r="C366" s="109"/>
      <c r="D366" s="103"/>
      <c r="E366" s="98"/>
      <c r="F366" s="73"/>
      <c r="G366" s="73"/>
      <c r="H366" s="73"/>
      <c r="I366" s="73"/>
      <c r="J366" s="73"/>
      <c r="K366" s="73"/>
      <c r="L366" s="89"/>
      <c r="M366" s="73"/>
    </row>
    <row r="367" spans="2:13" ht="21" customHeight="1" outlineLevel="1">
      <c r="B367" s="73"/>
      <c r="C367" s="86" t="s">
        <v>508</v>
      </c>
      <c r="D367" s="116"/>
      <c r="E367" s="116"/>
      <c r="F367" s="116"/>
      <c r="G367" s="73"/>
      <c r="H367" s="73"/>
      <c r="I367" s="73"/>
      <c r="J367" s="116"/>
      <c r="K367" s="73"/>
      <c r="L367" s="116"/>
      <c r="M367" s="73"/>
    </row>
    <row r="368" spans="2:13" ht="21" customHeight="1" outlineLevel="1">
      <c r="B368" s="73"/>
      <c r="C368" s="89"/>
      <c r="D368" s="89"/>
      <c r="E368" s="89"/>
      <c r="F368" s="89"/>
      <c r="G368" s="73"/>
      <c r="H368" s="73"/>
      <c r="I368" s="73"/>
      <c r="J368" s="89"/>
      <c r="K368" s="73"/>
      <c r="L368" s="89"/>
      <c r="M368" s="73"/>
    </row>
    <row r="369" spans="2:13" ht="21" customHeight="1" outlineLevel="1">
      <c r="B369" s="73"/>
      <c r="C369" s="133" t="s">
        <v>509</v>
      </c>
      <c r="D369" s="89"/>
      <c r="E369" s="89"/>
      <c r="F369" s="89"/>
      <c r="G369" s="73"/>
      <c r="H369" s="73"/>
      <c r="I369" s="73"/>
      <c r="J369" s="73"/>
      <c r="K369" s="73"/>
      <c r="L369" s="89"/>
      <c r="M369" s="73"/>
    </row>
    <row r="370" spans="2:13" ht="21" customHeight="1" outlineLevel="1">
      <c r="B370" s="73"/>
      <c r="C370" s="89"/>
      <c r="D370" s="89"/>
      <c r="E370" s="89"/>
      <c r="F370" s="89"/>
      <c r="G370" s="73"/>
      <c r="H370" s="73"/>
      <c r="I370" s="73"/>
      <c r="J370" s="89"/>
      <c r="K370" s="73"/>
      <c r="L370" s="89"/>
      <c r="M370" s="73"/>
    </row>
    <row r="371" spans="2:13" ht="21" customHeight="1" outlineLevel="1">
      <c r="B371" s="73"/>
      <c r="C371" s="481"/>
      <c r="D371" s="481"/>
      <c r="E371" s="481"/>
      <c r="F371" s="481"/>
      <c r="G371" s="481"/>
      <c r="H371" s="481"/>
      <c r="I371" s="481"/>
      <c r="J371" s="481"/>
      <c r="K371" s="481"/>
      <c r="L371" s="89"/>
      <c r="M371" s="73"/>
    </row>
    <row r="372" spans="2:13" ht="21" customHeight="1" outlineLevel="1">
      <c r="B372" s="73"/>
      <c r="C372" s="481"/>
      <c r="D372" s="481"/>
      <c r="E372" s="481"/>
      <c r="F372" s="481"/>
      <c r="G372" s="481"/>
      <c r="H372" s="481"/>
      <c r="I372" s="481"/>
      <c r="J372" s="481"/>
      <c r="K372" s="481"/>
      <c r="L372" s="73"/>
      <c r="M372" s="73"/>
    </row>
    <row r="373" spans="2:13" ht="21" customHeight="1" outlineLevel="1">
      <c r="B373" s="73"/>
      <c r="C373" s="481"/>
      <c r="D373" s="481"/>
      <c r="E373" s="481"/>
      <c r="F373" s="481"/>
      <c r="G373" s="481"/>
      <c r="H373" s="481"/>
      <c r="I373" s="481"/>
      <c r="J373" s="481"/>
      <c r="K373" s="481"/>
      <c r="L373" s="73"/>
      <c r="M373" s="73"/>
    </row>
    <row r="374" spans="2:13" ht="21" customHeight="1" outlineLevel="1">
      <c r="B374" s="73"/>
      <c r="C374" s="481"/>
      <c r="D374" s="481"/>
      <c r="E374" s="481"/>
      <c r="F374" s="481"/>
      <c r="G374" s="481"/>
      <c r="H374" s="481"/>
      <c r="I374" s="481"/>
      <c r="J374" s="481"/>
      <c r="K374" s="481"/>
      <c r="L374" s="73"/>
      <c r="M374" s="73"/>
    </row>
    <row r="375" spans="2:13" ht="21" customHeight="1" outlineLevel="1">
      <c r="B375" s="73"/>
      <c r="C375" s="481"/>
      <c r="D375" s="481"/>
      <c r="E375" s="481"/>
      <c r="F375" s="481"/>
      <c r="G375" s="481"/>
      <c r="H375" s="481"/>
      <c r="I375" s="481"/>
      <c r="J375" s="481"/>
      <c r="K375" s="481"/>
      <c r="L375" s="73"/>
      <c r="M375" s="73"/>
    </row>
    <row r="376" spans="2:13" ht="21" customHeight="1" outlineLevel="1">
      <c r="B376" s="73"/>
      <c r="C376" s="481"/>
      <c r="D376" s="481"/>
      <c r="E376" s="481"/>
      <c r="F376" s="481"/>
      <c r="G376" s="481"/>
      <c r="H376" s="481"/>
      <c r="I376" s="481"/>
      <c r="J376" s="481"/>
      <c r="K376" s="481"/>
      <c r="L376" s="73"/>
      <c r="M376" s="73"/>
    </row>
    <row r="377" spans="2:13" ht="21" customHeight="1" outlineLevel="1">
      <c r="B377" s="73"/>
      <c r="C377" s="481"/>
      <c r="D377" s="481"/>
      <c r="E377" s="481"/>
      <c r="F377" s="481"/>
      <c r="G377" s="481"/>
      <c r="H377" s="481"/>
      <c r="I377" s="481"/>
      <c r="J377" s="481"/>
      <c r="K377" s="481"/>
      <c r="L377" s="73"/>
      <c r="M377" s="73"/>
    </row>
    <row r="378" spans="2:13" ht="21" customHeight="1" outlineLevel="1">
      <c r="B378" s="73"/>
      <c r="C378" s="481"/>
      <c r="D378" s="481"/>
      <c r="E378" s="481"/>
      <c r="F378" s="481"/>
      <c r="G378" s="481"/>
      <c r="H378" s="481"/>
      <c r="I378" s="481"/>
      <c r="J378" s="481"/>
      <c r="K378" s="481"/>
      <c r="L378" s="73"/>
      <c r="M378" s="73"/>
    </row>
    <row r="379" spans="2:13" ht="21" customHeight="1" outlineLevel="1">
      <c r="B379" s="73"/>
      <c r="C379" s="481"/>
      <c r="D379" s="481"/>
      <c r="E379" s="481"/>
      <c r="F379" s="481"/>
      <c r="G379" s="481"/>
      <c r="H379" s="481"/>
      <c r="I379" s="481"/>
      <c r="J379" s="481"/>
      <c r="K379" s="481"/>
      <c r="L379" s="73"/>
      <c r="M379" s="73"/>
    </row>
    <row r="380" spans="2:13" ht="21" customHeight="1" outlineLevel="1">
      <c r="B380" s="73"/>
      <c r="C380" s="481"/>
      <c r="D380" s="481"/>
      <c r="E380" s="481"/>
      <c r="F380" s="481"/>
      <c r="G380" s="481"/>
      <c r="H380" s="481"/>
      <c r="I380" s="481"/>
      <c r="J380" s="481"/>
      <c r="K380" s="481"/>
      <c r="L380" s="73"/>
      <c r="M380" s="73"/>
    </row>
    <row r="381" spans="2:13" ht="21" customHeight="1" outlineLevel="1">
      <c r="B381" s="73"/>
      <c r="C381" s="481"/>
      <c r="D381" s="481"/>
      <c r="E381" s="481"/>
      <c r="F381" s="481"/>
      <c r="G381" s="481"/>
      <c r="H381" s="481"/>
      <c r="I381" s="481"/>
      <c r="J381" s="481"/>
      <c r="K381" s="481"/>
      <c r="L381" s="73"/>
      <c r="M381" s="73"/>
    </row>
    <row r="382" spans="2:13" ht="21" customHeight="1" outlineLevel="1">
      <c r="B382" s="73"/>
      <c r="C382" s="481"/>
      <c r="D382" s="481"/>
      <c r="E382" s="481"/>
      <c r="F382" s="481"/>
      <c r="G382" s="481"/>
      <c r="H382" s="481"/>
      <c r="I382" s="481"/>
      <c r="J382" s="481"/>
      <c r="K382" s="481"/>
      <c r="L382" s="73"/>
      <c r="M382" s="73"/>
    </row>
    <row r="383" spans="2:13" ht="21" customHeight="1" outlineLevel="1">
      <c r="B383" s="73"/>
      <c r="C383" s="481"/>
      <c r="D383" s="481"/>
      <c r="E383" s="481"/>
      <c r="F383" s="481"/>
      <c r="G383" s="481"/>
      <c r="H383" s="481"/>
      <c r="I383" s="481"/>
      <c r="J383" s="481"/>
      <c r="K383" s="481"/>
      <c r="L383" s="73"/>
      <c r="M383" s="73"/>
    </row>
    <row r="384" spans="2:13" ht="21" customHeight="1" outlineLevel="1">
      <c r="B384" s="73"/>
      <c r="C384" s="481"/>
      <c r="D384" s="481"/>
      <c r="E384" s="481"/>
      <c r="F384" s="481"/>
      <c r="G384" s="481"/>
      <c r="H384" s="481"/>
      <c r="I384" s="481"/>
      <c r="J384" s="481"/>
      <c r="K384" s="481"/>
      <c r="L384" s="73"/>
      <c r="M384" s="73"/>
    </row>
    <row r="385" spans="2:13" ht="21" customHeight="1" outlineLevel="1">
      <c r="B385" s="73"/>
      <c r="C385" s="481"/>
      <c r="D385" s="481"/>
      <c r="E385" s="481"/>
      <c r="F385" s="481"/>
      <c r="G385" s="481"/>
      <c r="H385" s="481"/>
      <c r="I385" s="481"/>
      <c r="J385" s="481"/>
      <c r="K385" s="481"/>
      <c r="L385" s="73"/>
      <c r="M385" s="73"/>
    </row>
    <row r="386" spans="2:13" ht="21" customHeight="1" outlineLevel="1">
      <c r="B386" s="73"/>
      <c r="C386" s="481"/>
      <c r="D386" s="481"/>
      <c r="E386" s="481"/>
      <c r="F386" s="481"/>
      <c r="G386" s="481"/>
      <c r="H386" s="481"/>
      <c r="I386" s="481"/>
      <c r="J386" s="481"/>
      <c r="K386" s="481"/>
      <c r="L386" s="73"/>
      <c r="M386" s="73"/>
    </row>
    <row r="387" spans="2:13" ht="21" customHeight="1" outlineLevel="1">
      <c r="B387" s="73"/>
      <c r="C387" s="481"/>
      <c r="D387" s="481"/>
      <c r="E387" s="481"/>
      <c r="F387" s="481"/>
      <c r="G387" s="481"/>
      <c r="H387" s="481"/>
      <c r="I387" s="481"/>
      <c r="J387" s="481"/>
      <c r="K387" s="481"/>
      <c r="L387" s="73"/>
      <c r="M387" s="73"/>
    </row>
    <row r="388" spans="2:13" ht="21" customHeight="1" outlineLevel="1">
      <c r="B388" s="73"/>
      <c r="C388" s="481"/>
      <c r="D388" s="481"/>
      <c r="E388" s="481"/>
      <c r="F388" s="481"/>
      <c r="G388" s="481"/>
      <c r="H388" s="481"/>
      <c r="I388" s="481"/>
      <c r="J388" s="481"/>
      <c r="K388" s="481"/>
      <c r="L388" s="73"/>
      <c r="M388" s="73"/>
    </row>
    <row r="389" spans="2:13" ht="21" customHeight="1" outlineLevel="1">
      <c r="B389" s="73"/>
      <c r="C389" s="134"/>
      <c r="D389" s="73"/>
      <c r="E389" s="134"/>
      <c r="F389" s="73"/>
      <c r="G389" s="73"/>
      <c r="H389" s="73"/>
      <c r="I389" s="135"/>
      <c r="J389" s="136"/>
      <c r="K389" s="137"/>
      <c r="L389" s="73"/>
      <c r="M389" s="73"/>
    </row>
    <row r="390" spans="2:13" ht="21" customHeight="1" outlineLevel="1">
      <c r="B390" s="73"/>
      <c r="C390" s="133" t="s">
        <v>511</v>
      </c>
      <c r="D390" s="73"/>
      <c r="E390" s="134"/>
      <c r="F390" s="73"/>
      <c r="G390" s="73"/>
      <c r="H390" s="73"/>
      <c r="I390" s="135"/>
      <c r="J390" s="136"/>
      <c r="K390" s="137"/>
      <c r="L390" s="73"/>
      <c r="M390" s="73"/>
    </row>
    <row r="391" spans="2:13" ht="21" customHeight="1" outlineLevel="1">
      <c r="B391" s="73"/>
      <c r="C391" s="73"/>
      <c r="D391" s="73"/>
      <c r="E391" s="83"/>
      <c r="F391" s="73"/>
      <c r="G391" s="73"/>
      <c r="H391" s="73"/>
      <c r="I391" s="73"/>
      <c r="J391" s="73"/>
      <c r="K391" s="73"/>
      <c r="L391" s="73"/>
      <c r="M391" s="73"/>
    </row>
    <row r="392" spans="2:13" ht="21" customHeight="1" outlineLevel="1">
      <c r="B392" s="73"/>
      <c r="C392" s="481"/>
      <c r="D392" s="481"/>
      <c r="E392" s="481"/>
      <c r="F392" s="481"/>
      <c r="G392" s="481"/>
      <c r="H392" s="481"/>
      <c r="I392" s="481"/>
      <c r="J392" s="481"/>
      <c r="K392" s="481"/>
      <c r="L392" s="73"/>
      <c r="M392" s="73"/>
    </row>
    <row r="393" spans="2:13" ht="21" customHeight="1" outlineLevel="1">
      <c r="B393" s="73"/>
      <c r="C393" s="481"/>
      <c r="D393" s="481"/>
      <c r="E393" s="481"/>
      <c r="F393" s="481"/>
      <c r="G393" s="481"/>
      <c r="H393" s="481"/>
      <c r="I393" s="481"/>
      <c r="J393" s="481"/>
      <c r="K393" s="481"/>
      <c r="L393" s="73"/>
      <c r="M393" s="73"/>
    </row>
    <row r="394" spans="2:13" ht="21" customHeight="1" outlineLevel="1">
      <c r="B394" s="73"/>
      <c r="C394" s="481"/>
      <c r="D394" s="481"/>
      <c r="E394" s="481"/>
      <c r="F394" s="481"/>
      <c r="G394" s="481"/>
      <c r="H394" s="481"/>
      <c r="I394" s="481"/>
      <c r="J394" s="481"/>
      <c r="K394" s="481"/>
      <c r="L394" s="73"/>
      <c r="M394" s="73"/>
    </row>
    <row r="395" spans="2:13" ht="21" customHeight="1" outlineLevel="1">
      <c r="B395" s="73"/>
      <c r="C395" s="481"/>
      <c r="D395" s="481"/>
      <c r="E395" s="481"/>
      <c r="F395" s="481"/>
      <c r="G395" s="481"/>
      <c r="H395" s="481"/>
      <c r="I395" s="481"/>
      <c r="J395" s="481"/>
      <c r="K395" s="481"/>
      <c r="L395" s="73"/>
      <c r="M395" s="73"/>
    </row>
    <row r="396" spans="2:13" ht="21" customHeight="1" outlineLevel="1">
      <c r="B396" s="73"/>
      <c r="C396" s="481"/>
      <c r="D396" s="481"/>
      <c r="E396" s="481"/>
      <c r="F396" s="481"/>
      <c r="G396" s="481"/>
      <c r="H396" s="481"/>
      <c r="I396" s="481"/>
      <c r="J396" s="481"/>
      <c r="K396" s="481"/>
      <c r="L396" s="73"/>
      <c r="M396" s="73"/>
    </row>
    <row r="397" spans="2:13" ht="21" customHeight="1" outlineLevel="1">
      <c r="B397" s="73"/>
      <c r="C397" s="481"/>
      <c r="D397" s="481"/>
      <c r="E397" s="481"/>
      <c r="F397" s="481"/>
      <c r="G397" s="481"/>
      <c r="H397" s="481"/>
      <c r="I397" s="481"/>
      <c r="J397" s="481"/>
      <c r="K397" s="481"/>
      <c r="L397" s="73"/>
      <c r="M397" s="73"/>
    </row>
    <row r="398" spans="2:13" ht="21" customHeight="1" outlineLevel="1">
      <c r="B398" s="73"/>
      <c r="C398" s="481"/>
      <c r="D398" s="481"/>
      <c r="E398" s="481"/>
      <c r="F398" s="481"/>
      <c r="G398" s="481"/>
      <c r="H398" s="481"/>
      <c r="I398" s="481"/>
      <c r="J398" s="481"/>
      <c r="K398" s="481"/>
      <c r="L398" s="73"/>
      <c r="M398" s="73"/>
    </row>
    <row r="399" spans="2:13" ht="21" customHeight="1" outlineLevel="1">
      <c r="B399" s="73"/>
      <c r="C399" s="481"/>
      <c r="D399" s="481"/>
      <c r="E399" s="481"/>
      <c r="F399" s="481"/>
      <c r="G399" s="481"/>
      <c r="H399" s="481"/>
      <c r="I399" s="481"/>
      <c r="J399" s="481"/>
      <c r="K399" s="481"/>
      <c r="L399" s="73"/>
      <c r="M399" s="73"/>
    </row>
    <row r="400" spans="2:13" ht="21" customHeight="1" outlineLevel="1">
      <c r="B400" s="73"/>
      <c r="C400" s="481"/>
      <c r="D400" s="481"/>
      <c r="E400" s="481"/>
      <c r="F400" s="481"/>
      <c r="G400" s="481"/>
      <c r="H400" s="481"/>
      <c r="I400" s="481"/>
      <c r="J400" s="481"/>
      <c r="K400" s="481"/>
      <c r="L400" s="73"/>
      <c r="M400" s="73"/>
    </row>
    <row r="401" spans="2:13" ht="21" customHeight="1" outlineLevel="1">
      <c r="B401" s="73"/>
      <c r="C401" s="481"/>
      <c r="D401" s="481"/>
      <c r="E401" s="481"/>
      <c r="F401" s="481"/>
      <c r="G401" s="481"/>
      <c r="H401" s="481"/>
      <c r="I401" s="481"/>
      <c r="J401" s="481"/>
      <c r="K401" s="481"/>
      <c r="L401" s="73"/>
      <c r="M401" s="73"/>
    </row>
    <row r="402" spans="2:13" ht="21" customHeight="1" outlineLevel="1">
      <c r="B402" s="73"/>
      <c r="C402" s="481"/>
      <c r="D402" s="481"/>
      <c r="E402" s="481"/>
      <c r="F402" s="481"/>
      <c r="G402" s="481"/>
      <c r="H402" s="481"/>
      <c r="I402" s="481"/>
      <c r="J402" s="481"/>
      <c r="K402" s="481"/>
      <c r="L402" s="73"/>
      <c r="M402" s="73"/>
    </row>
    <row r="403" spans="2:13" ht="21" customHeight="1" outlineLevel="1">
      <c r="B403" s="73"/>
      <c r="C403" s="481"/>
      <c r="D403" s="481"/>
      <c r="E403" s="481"/>
      <c r="F403" s="481"/>
      <c r="G403" s="481"/>
      <c r="H403" s="481"/>
      <c r="I403" s="481"/>
      <c r="J403" s="481"/>
      <c r="K403" s="481"/>
      <c r="L403" s="73"/>
      <c r="M403" s="73"/>
    </row>
    <row r="404" spans="2:13" ht="21" customHeight="1" outlineLevel="1">
      <c r="B404" s="73"/>
      <c r="C404" s="481"/>
      <c r="D404" s="481"/>
      <c r="E404" s="481"/>
      <c r="F404" s="481"/>
      <c r="G404" s="481"/>
      <c r="H404" s="481"/>
      <c r="I404" s="481"/>
      <c r="J404" s="481"/>
      <c r="K404" s="481"/>
      <c r="L404" s="73"/>
      <c r="M404" s="73"/>
    </row>
    <row r="405" spans="2:13" ht="21" customHeight="1" outlineLevel="1">
      <c r="B405" s="73"/>
      <c r="C405" s="481"/>
      <c r="D405" s="481"/>
      <c r="E405" s="481"/>
      <c r="F405" s="481"/>
      <c r="G405" s="481"/>
      <c r="H405" s="481"/>
      <c r="I405" s="481"/>
      <c r="J405" s="481"/>
      <c r="K405" s="481"/>
      <c r="L405" s="73"/>
      <c r="M405" s="73"/>
    </row>
    <row r="406" spans="2:13" ht="21" customHeight="1" outlineLevel="1">
      <c r="B406" s="73"/>
      <c r="C406" s="481"/>
      <c r="D406" s="481"/>
      <c r="E406" s="481"/>
      <c r="F406" s="481"/>
      <c r="G406" s="481"/>
      <c r="H406" s="481"/>
      <c r="I406" s="481"/>
      <c r="J406" s="481"/>
      <c r="K406" s="481"/>
      <c r="L406" s="73"/>
      <c r="M406" s="73"/>
    </row>
    <row r="407" spans="2:13" ht="21" customHeight="1" outlineLevel="1">
      <c r="B407" s="73"/>
      <c r="C407" s="481"/>
      <c r="D407" s="481"/>
      <c r="E407" s="481"/>
      <c r="F407" s="481"/>
      <c r="G407" s="481"/>
      <c r="H407" s="481"/>
      <c r="I407" s="481"/>
      <c r="J407" s="481"/>
      <c r="K407" s="481"/>
      <c r="L407" s="73"/>
      <c r="M407" s="73"/>
    </row>
    <row r="408" spans="2:13" ht="21" customHeight="1" outlineLevel="1">
      <c r="B408" s="73"/>
      <c r="C408" s="481"/>
      <c r="D408" s="481"/>
      <c r="E408" s="481"/>
      <c r="F408" s="481"/>
      <c r="G408" s="481"/>
      <c r="H408" s="481"/>
      <c r="I408" s="481"/>
      <c r="J408" s="481"/>
      <c r="K408" s="481"/>
      <c r="L408" s="73"/>
      <c r="M408" s="73"/>
    </row>
    <row r="409" spans="2:13" ht="21" customHeight="1" outlineLevel="1">
      <c r="B409" s="73"/>
      <c r="C409" s="481"/>
      <c r="D409" s="481"/>
      <c r="E409" s="481"/>
      <c r="F409" s="481"/>
      <c r="G409" s="481"/>
      <c r="H409" s="481"/>
      <c r="I409" s="481"/>
      <c r="J409" s="481"/>
      <c r="K409" s="481"/>
      <c r="L409" s="73"/>
      <c r="M409" s="73"/>
    </row>
    <row r="410" spans="2:13" ht="21" customHeight="1" outlineLevel="1">
      <c r="B410" s="73"/>
      <c r="C410" s="134"/>
      <c r="D410" s="73"/>
      <c r="E410" s="134"/>
      <c r="F410" s="73"/>
      <c r="G410" s="73"/>
      <c r="H410" s="73"/>
      <c r="I410" s="135"/>
      <c r="J410" s="136"/>
      <c r="K410" s="137"/>
      <c r="L410" s="73"/>
      <c r="M410" s="73"/>
    </row>
    <row r="411" spans="2:13" ht="20.25" customHeight="1">
      <c r="B411" s="73"/>
      <c r="C411" s="134"/>
      <c r="D411" s="73"/>
      <c r="E411" s="134"/>
      <c r="F411" s="73"/>
      <c r="G411" s="73"/>
      <c r="H411" s="73"/>
      <c r="I411" s="135"/>
      <c r="J411" s="136"/>
      <c r="K411" s="137"/>
      <c r="L411" s="73"/>
      <c r="M411" s="73"/>
    </row>
    <row r="412" spans="2:13" ht="24" customHeight="1">
      <c r="B412" s="73"/>
      <c r="C412" s="84" t="s">
        <v>228</v>
      </c>
      <c r="D412" s="81"/>
      <c r="E412" s="84" t="s">
        <v>229</v>
      </c>
      <c r="F412" s="73"/>
      <c r="G412" s="85" t="s">
        <v>497</v>
      </c>
      <c r="H412" s="73"/>
      <c r="J412" s="73"/>
      <c r="K412" s="73"/>
      <c r="L412" s="73"/>
      <c r="M412" s="73"/>
    </row>
    <row r="413" spans="2:13" ht="21" customHeight="1" outlineLevel="1">
      <c r="B413" s="73"/>
      <c r="C413" s="83"/>
      <c r="D413" s="73"/>
      <c r="E413" s="83"/>
      <c r="F413" s="73"/>
      <c r="G413" s="73"/>
      <c r="H413" s="73"/>
      <c r="I413" s="73"/>
      <c r="J413" s="73"/>
      <c r="K413" s="73"/>
      <c r="L413" s="73"/>
      <c r="M413" s="73"/>
    </row>
    <row r="414" spans="2:13" ht="21.75" customHeight="1" outlineLevel="1">
      <c r="B414" s="73"/>
      <c r="C414" s="86" t="s">
        <v>431</v>
      </c>
      <c r="D414" s="73"/>
      <c r="E414" s="87"/>
      <c r="F414" s="73"/>
      <c r="G414" s="73"/>
      <c r="H414" s="73"/>
      <c r="I414" s="73"/>
      <c r="J414" s="73"/>
      <c r="K414" s="73"/>
      <c r="L414" s="73"/>
      <c r="M414" s="73"/>
    </row>
    <row r="415" spans="2:13" ht="21" customHeight="1" outlineLevel="1">
      <c r="B415" s="73"/>
      <c r="C415" s="88"/>
      <c r="D415" s="73"/>
      <c r="E415" s="87"/>
      <c r="F415" s="73"/>
      <c r="G415" s="73"/>
      <c r="H415" s="73"/>
      <c r="I415" s="73"/>
      <c r="J415" s="73"/>
      <c r="K415" s="73"/>
      <c r="L415" s="73"/>
      <c r="M415" s="73"/>
    </row>
    <row r="416" spans="2:13" ht="21" customHeight="1" outlineLevel="1">
      <c r="B416" s="73"/>
      <c r="C416" s="89"/>
      <c r="D416" s="73"/>
      <c r="E416" s="89"/>
      <c r="F416" s="73"/>
      <c r="G416" s="73"/>
      <c r="H416" s="73"/>
      <c r="I416" s="73"/>
      <c r="J416" s="73"/>
      <c r="K416" s="73"/>
      <c r="L416" s="73"/>
      <c r="M416" s="73"/>
    </row>
    <row r="417" spans="2:13" outlineLevel="1">
      <c r="B417" s="73"/>
      <c r="C417" s="90" t="s">
        <v>36</v>
      </c>
      <c r="D417" s="89"/>
      <c r="E417" s="90" t="s">
        <v>432</v>
      </c>
      <c r="F417" s="89"/>
      <c r="G417" s="91" t="s">
        <v>433</v>
      </c>
      <c r="H417" s="73"/>
      <c r="I417" s="90" t="s">
        <v>434</v>
      </c>
      <c r="J417" s="73"/>
      <c r="K417" s="73"/>
      <c r="L417" s="89"/>
      <c r="M417" s="73"/>
    </row>
    <row r="418" spans="2:13" ht="36.75" customHeight="1" outlineLevel="1">
      <c r="B418" s="73"/>
      <c r="C418" s="92" t="s">
        <v>639</v>
      </c>
      <c r="D418" s="73"/>
      <c r="E418" s="93" t="s">
        <v>641</v>
      </c>
      <c r="F418" s="73"/>
      <c r="G418" s="94"/>
      <c r="H418" s="73"/>
      <c r="I418" s="92" t="s">
        <v>542</v>
      </c>
      <c r="J418" s="73"/>
      <c r="K418" s="73"/>
      <c r="L418" s="73"/>
      <c r="M418" s="73"/>
    </row>
    <row r="419" spans="2:13" ht="21" customHeight="1" outlineLevel="1">
      <c r="B419" s="73"/>
      <c r="C419" s="89"/>
      <c r="D419" s="73"/>
      <c r="E419" s="73"/>
      <c r="F419" s="73"/>
      <c r="G419" s="73"/>
      <c r="H419" s="73"/>
      <c r="I419" s="73"/>
      <c r="J419" s="73"/>
      <c r="K419" s="73"/>
      <c r="L419" s="73"/>
      <c r="M419" s="73"/>
    </row>
    <row r="420" spans="2:13" ht="36" outlineLevel="1">
      <c r="B420" s="73"/>
      <c r="C420" s="95" t="s">
        <v>439</v>
      </c>
      <c r="D420" s="89"/>
      <c r="E420" s="95" t="s">
        <v>440</v>
      </c>
      <c r="F420" s="89"/>
      <c r="G420" s="95" t="s">
        <v>441</v>
      </c>
      <c r="H420" s="73"/>
      <c r="I420" s="95" t="s">
        <v>442</v>
      </c>
      <c r="J420" s="89"/>
      <c r="K420" s="73"/>
      <c r="L420" s="73"/>
      <c r="M420" s="73"/>
    </row>
    <row r="421" spans="2:13" ht="36.75" customHeight="1" outlineLevel="1">
      <c r="B421" s="73"/>
      <c r="C421" s="94"/>
      <c r="D421" s="89"/>
      <c r="E421" s="94"/>
      <c r="F421" s="89"/>
      <c r="G421" s="94"/>
      <c r="H421" s="73"/>
      <c r="I421" s="150"/>
      <c r="J421" s="89"/>
      <c r="K421" s="73"/>
      <c r="L421" s="73"/>
      <c r="M421" s="73"/>
    </row>
    <row r="422" spans="2:13" ht="21" customHeight="1" outlineLevel="1">
      <c r="B422" s="73"/>
      <c r="C422" s="89"/>
      <c r="D422" s="89"/>
      <c r="E422" s="89"/>
      <c r="F422" s="89"/>
      <c r="G422" s="73"/>
      <c r="H422" s="73"/>
      <c r="I422" s="73"/>
      <c r="J422" s="89"/>
      <c r="K422" s="73"/>
      <c r="L422" s="73"/>
      <c r="M422" s="73"/>
    </row>
    <row r="423" spans="2:13" ht="21.75" customHeight="1" outlineLevel="1">
      <c r="B423" s="73"/>
      <c r="C423" s="86" t="s">
        <v>445</v>
      </c>
      <c r="D423" s="73"/>
      <c r="E423" s="98"/>
      <c r="F423" s="99"/>
      <c r="G423" s="99"/>
      <c r="H423" s="99"/>
      <c r="I423" s="99"/>
      <c r="J423" s="99"/>
      <c r="K423" s="99"/>
      <c r="L423" s="73"/>
      <c r="M423" s="73"/>
    </row>
    <row r="424" spans="2:13" ht="21" customHeight="1" outlineLevel="1">
      <c r="B424" s="73"/>
      <c r="C424" s="73"/>
      <c r="D424" s="73"/>
      <c r="E424" s="100"/>
      <c r="F424" s="101"/>
      <c r="G424" s="100"/>
      <c r="H424" s="101"/>
      <c r="I424" s="100"/>
      <c r="J424" s="102"/>
      <c r="K424" s="100"/>
      <c r="L424" s="73"/>
      <c r="M424" s="73"/>
    </row>
    <row r="425" spans="2:13" ht="21" customHeight="1" outlineLevel="1">
      <c r="B425" s="73"/>
      <c r="C425" s="73"/>
      <c r="D425" s="73"/>
      <c r="E425" s="100">
        <v>2024</v>
      </c>
      <c r="F425" s="101"/>
      <c r="G425" s="100">
        <v>2025</v>
      </c>
      <c r="H425" s="101"/>
      <c r="I425" s="100">
        <v>2026</v>
      </c>
      <c r="J425" s="102"/>
      <c r="K425" s="100" t="s">
        <v>446</v>
      </c>
      <c r="L425" s="73"/>
      <c r="M425" s="73"/>
    </row>
    <row r="426" spans="2:13" outlineLevel="1">
      <c r="B426" s="73"/>
      <c r="C426" s="95" t="s">
        <v>447</v>
      </c>
      <c r="D426" s="103"/>
      <c r="E426" s="104">
        <f>E427+E428</f>
        <v>0</v>
      </c>
      <c r="F426" s="103"/>
      <c r="G426" s="104">
        <f>G427+G428</f>
        <v>0</v>
      </c>
      <c r="H426" s="73"/>
      <c r="I426" s="104">
        <f>I427+I428</f>
        <v>0</v>
      </c>
      <c r="J426" s="103"/>
      <c r="K426" s="104">
        <f>K427+K428</f>
        <v>0</v>
      </c>
      <c r="L426" s="103"/>
      <c r="M426" s="73"/>
    </row>
    <row r="427" spans="2:13" ht="21" customHeight="1" outlineLevel="1">
      <c r="B427" s="73"/>
      <c r="C427" s="90" t="s">
        <v>448</v>
      </c>
      <c r="D427" s="103"/>
      <c r="E427" s="105">
        <v>0</v>
      </c>
      <c r="F427" s="106"/>
      <c r="G427" s="105">
        <v>0</v>
      </c>
      <c r="H427" s="73"/>
      <c r="I427" s="105">
        <v>0</v>
      </c>
      <c r="J427" s="103"/>
      <c r="K427" s="107">
        <f>E427+G427+I427</f>
        <v>0</v>
      </c>
      <c r="L427" s="103"/>
      <c r="M427" s="73"/>
    </row>
    <row r="428" spans="2:13" ht="21.75" customHeight="1" outlineLevel="1">
      <c r="B428" s="73"/>
      <c r="C428" s="90" t="s">
        <v>449</v>
      </c>
      <c r="D428" s="103"/>
      <c r="E428" s="105">
        <v>0</v>
      </c>
      <c r="F428" s="106"/>
      <c r="G428" s="105">
        <v>0</v>
      </c>
      <c r="H428" s="73"/>
      <c r="I428" s="105">
        <v>0</v>
      </c>
      <c r="J428" s="103"/>
      <c r="K428" s="107">
        <f>E428+G428+I428</f>
        <v>0</v>
      </c>
      <c r="L428" s="103"/>
      <c r="M428" s="73"/>
    </row>
    <row r="429" spans="2:13" outlineLevel="1">
      <c r="B429" s="73"/>
      <c r="C429" s="95" t="s">
        <v>450</v>
      </c>
      <c r="D429" s="103"/>
      <c r="E429" s="104">
        <f>E430+E431</f>
        <v>0</v>
      </c>
      <c r="F429" s="103"/>
      <c r="G429" s="104">
        <f>G430+G431</f>
        <v>0</v>
      </c>
      <c r="H429" s="73"/>
      <c r="I429" s="104">
        <f>I430+I431</f>
        <v>0</v>
      </c>
      <c r="J429" s="103"/>
      <c r="K429" s="104">
        <f>K430+K431</f>
        <v>0</v>
      </c>
      <c r="L429" s="103"/>
      <c r="M429" s="73"/>
    </row>
    <row r="430" spans="2:13" ht="21" customHeight="1" outlineLevel="1">
      <c r="B430" s="73"/>
      <c r="C430" s="90" t="s">
        <v>451</v>
      </c>
      <c r="D430" s="103"/>
      <c r="E430" s="105">
        <v>0</v>
      </c>
      <c r="F430" s="106"/>
      <c r="G430" s="105">
        <v>0</v>
      </c>
      <c r="H430" s="73"/>
      <c r="I430" s="105">
        <v>0</v>
      </c>
      <c r="J430" s="103"/>
      <c r="K430" s="107">
        <f>E430+G430+I430</f>
        <v>0</v>
      </c>
      <c r="L430" s="103"/>
      <c r="M430" s="73"/>
    </row>
    <row r="431" spans="2:13" ht="21" customHeight="1" outlineLevel="1">
      <c r="B431" s="73"/>
      <c r="C431" s="90" t="s">
        <v>452</v>
      </c>
      <c r="D431" s="103"/>
      <c r="E431" s="105">
        <v>0</v>
      </c>
      <c r="F431" s="106"/>
      <c r="G431" s="105">
        <v>0</v>
      </c>
      <c r="H431" s="73"/>
      <c r="I431" s="105">
        <v>0</v>
      </c>
      <c r="J431" s="103"/>
      <c r="K431" s="107">
        <f>E431+G431+I431</f>
        <v>0</v>
      </c>
      <c r="L431" s="103"/>
      <c r="M431" s="73"/>
    </row>
    <row r="432" spans="2:13" ht="21" customHeight="1" outlineLevel="1">
      <c r="B432" s="73"/>
      <c r="C432" s="95" t="s">
        <v>453</v>
      </c>
      <c r="D432" s="103"/>
      <c r="E432" s="104">
        <f>E433+E434</f>
        <v>0</v>
      </c>
      <c r="F432" s="103"/>
      <c r="G432" s="104">
        <f>G433+G434</f>
        <v>0</v>
      </c>
      <c r="H432" s="73"/>
      <c r="I432" s="104">
        <f>I433+I434</f>
        <v>0</v>
      </c>
      <c r="J432" s="103"/>
      <c r="K432" s="104">
        <f>K433+K434</f>
        <v>0</v>
      </c>
      <c r="L432" s="103"/>
      <c r="M432" s="73"/>
    </row>
    <row r="433" spans="2:13" ht="21" customHeight="1" outlineLevel="1">
      <c r="B433" s="73"/>
      <c r="C433" s="90" t="s">
        <v>454</v>
      </c>
      <c r="D433" s="103"/>
      <c r="E433" s="105">
        <v>0</v>
      </c>
      <c r="F433" s="106"/>
      <c r="G433" s="105">
        <v>0</v>
      </c>
      <c r="H433" s="73"/>
      <c r="I433" s="105">
        <v>0</v>
      </c>
      <c r="J433" s="103"/>
      <c r="K433" s="107">
        <f>E433+G433+I433</f>
        <v>0</v>
      </c>
      <c r="L433" s="103"/>
      <c r="M433" s="73"/>
    </row>
    <row r="434" spans="2:13" ht="21" customHeight="1" outlineLevel="1">
      <c r="B434" s="73"/>
      <c r="C434" s="90" t="s">
        <v>455</v>
      </c>
      <c r="D434" s="103"/>
      <c r="E434" s="105">
        <v>0</v>
      </c>
      <c r="F434" s="106"/>
      <c r="G434" s="105">
        <v>0</v>
      </c>
      <c r="H434" s="73"/>
      <c r="I434" s="105">
        <v>0</v>
      </c>
      <c r="J434" s="103"/>
      <c r="K434" s="107">
        <f>E434+G434+I434</f>
        <v>0</v>
      </c>
      <c r="L434" s="103"/>
      <c r="M434" s="73"/>
    </row>
    <row r="435" spans="2:13" ht="21" customHeight="1" outlineLevel="1">
      <c r="B435" s="73"/>
      <c r="C435" s="95" t="s">
        <v>456</v>
      </c>
      <c r="D435" s="103"/>
      <c r="E435" s="104">
        <f>E436+E437</f>
        <v>0</v>
      </c>
      <c r="F435" s="103"/>
      <c r="G435" s="104">
        <f>G436+G437</f>
        <v>0</v>
      </c>
      <c r="H435" s="73"/>
      <c r="I435" s="104">
        <f>I436+I437</f>
        <v>0</v>
      </c>
      <c r="J435" s="103"/>
      <c r="K435" s="104">
        <f>K436+K437</f>
        <v>0</v>
      </c>
      <c r="L435" s="103"/>
      <c r="M435" s="73"/>
    </row>
    <row r="436" spans="2:13" ht="21" customHeight="1" outlineLevel="1">
      <c r="B436" s="73"/>
      <c r="C436" s="90" t="s">
        <v>457</v>
      </c>
      <c r="D436" s="103"/>
      <c r="E436" s="105">
        <v>0</v>
      </c>
      <c r="F436" s="106"/>
      <c r="G436" s="105">
        <v>0</v>
      </c>
      <c r="H436" s="73"/>
      <c r="I436" s="105">
        <v>0</v>
      </c>
      <c r="J436" s="103"/>
      <c r="K436" s="107">
        <f>E436+G436+I436</f>
        <v>0</v>
      </c>
      <c r="L436" s="103"/>
      <c r="M436" s="73"/>
    </row>
    <row r="437" spans="2:13" ht="21" customHeight="1" outlineLevel="1">
      <c r="B437" s="73"/>
      <c r="C437" s="90" t="s">
        <v>458</v>
      </c>
      <c r="D437" s="103"/>
      <c r="E437" s="105">
        <v>0</v>
      </c>
      <c r="F437" s="106"/>
      <c r="G437" s="105">
        <v>0</v>
      </c>
      <c r="H437" s="73"/>
      <c r="I437" s="105">
        <v>0</v>
      </c>
      <c r="J437" s="103"/>
      <c r="K437" s="107">
        <f>E437+G437+I437</f>
        <v>0</v>
      </c>
      <c r="L437" s="103"/>
      <c r="M437" s="73"/>
    </row>
    <row r="438" spans="2:13" ht="21" customHeight="1" outlineLevel="1">
      <c r="B438" s="73"/>
      <c r="C438" s="90" t="s">
        <v>459</v>
      </c>
      <c r="D438" s="103"/>
      <c r="E438" s="108">
        <f>E426+E429+E432+E435</f>
        <v>0</v>
      </c>
      <c r="F438" s="103"/>
      <c r="G438" s="108">
        <f>G426+G429+G432+G435</f>
        <v>0</v>
      </c>
      <c r="H438" s="73"/>
      <c r="I438" s="108">
        <f>I426+I429+I432+I435</f>
        <v>0</v>
      </c>
      <c r="J438" s="103"/>
      <c r="K438" s="108">
        <f>E438+G438+I438</f>
        <v>0</v>
      </c>
      <c r="L438" s="103"/>
      <c r="M438" s="73"/>
    </row>
    <row r="439" spans="2:13" ht="21" customHeight="1" outlineLevel="1">
      <c r="B439" s="73"/>
      <c r="C439" s="109"/>
      <c r="D439" s="103"/>
      <c r="E439" s="109"/>
      <c r="F439" s="109"/>
      <c r="G439" s="109"/>
      <c r="H439" s="109"/>
      <c r="I439" s="109"/>
      <c r="J439" s="109"/>
      <c r="K439" s="109"/>
      <c r="L439" s="103"/>
      <c r="M439" s="73"/>
    </row>
    <row r="440" spans="2:13" ht="21" customHeight="1" outlineLevel="1">
      <c r="B440" s="73"/>
      <c r="C440" s="103"/>
      <c r="D440" s="89"/>
      <c r="E440" s="103"/>
      <c r="F440" s="89"/>
      <c r="G440" s="73"/>
      <c r="H440" s="73"/>
      <c r="I440" s="73"/>
      <c r="J440" s="89"/>
      <c r="K440" s="73"/>
      <c r="L440" s="89"/>
      <c r="M440" s="73"/>
    </row>
    <row r="441" spans="2:13" ht="21" customHeight="1" outlineLevel="1">
      <c r="B441" s="73"/>
      <c r="C441" s="86" t="s">
        <v>460</v>
      </c>
      <c r="D441" s="73"/>
      <c r="E441" s="99"/>
      <c r="F441" s="99"/>
      <c r="G441" s="99"/>
      <c r="H441" s="99"/>
      <c r="I441" s="99"/>
      <c r="J441" s="99"/>
      <c r="K441" s="99"/>
      <c r="L441" s="89"/>
      <c r="M441" s="73"/>
    </row>
    <row r="442" spans="2:13" ht="21" customHeight="1" outlineLevel="1">
      <c r="B442" s="73"/>
      <c r="C442" s="73"/>
      <c r="D442" s="73"/>
      <c r="E442" s="100"/>
      <c r="F442" s="101"/>
      <c r="G442" s="100"/>
      <c r="H442" s="101"/>
      <c r="I442" s="100"/>
      <c r="J442" s="102"/>
      <c r="K442" s="100"/>
      <c r="L442" s="89"/>
      <c r="M442" s="73"/>
    </row>
    <row r="443" spans="2:13" ht="21" customHeight="1" outlineLevel="1">
      <c r="B443" s="73"/>
      <c r="C443" s="73"/>
      <c r="D443" s="73"/>
      <c r="E443" s="100">
        <v>2024</v>
      </c>
      <c r="F443" s="101"/>
      <c r="G443" s="100">
        <v>2025</v>
      </c>
      <c r="H443" s="101"/>
      <c r="I443" s="100">
        <v>2026</v>
      </c>
      <c r="J443" s="102"/>
      <c r="K443" s="100" t="s">
        <v>407</v>
      </c>
      <c r="L443" s="89"/>
      <c r="M443" s="73"/>
    </row>
    <row r="444" spans="2:13" ht="21" customHeight="1" outlineLevel="1">
      <c r="B444" s="73"/>
      <c r="C444" s="95" t="s">
        <v>461</v>
      </c>
      <c r="D444" s="103"/>
      <c r="E444" s="110">
        <v>0</v>
      </c>
      <c r="F444" s="111"/>
      <c r="G444" s="110">
        <v>0</v>
      </c>
      <c r="H444" s="112"/>
      <c r="I444" s="110">
        <v>0</v>
      </c>
      <c r="J444" s="111"/>
      <c r="K444" s="113">
        <f t="shared" ref="K444:K462" si="6">E444+G444+I444</f>
        <v>0</v>
      </c>
      <c r="L444" s="89"/>
      <c r="M444" s="73"/>
    </row>
    <row r="445" spans="2:13" ht="21" customHeight="1" outlineLevel="1">
      <c r="B445" s="73"/>
      <c r="C445" s="90" t="s">
        <v>462</v>
      </c>
      <c r="D445" s="103"/>
      <c r="E445" s="110">
        <v>0</v>
      </c>
      <c r="F445" s="114"/>
      <c r="G445" s="110">
        <v>0</v>
      </c>
      <c r="H445" s="112"/>
      <c r="I445" s="110">
        <v>0</v>
      </c>
      <c r="J445" s="111"/>
      <c r="K445" s="113">
        <f t="shared" si="6"/>
        <v>0</v>
      </c>
      <c r="L445" s="89"/>
      <c r="M445" s="73"/>
    </row>
    <row r="446" spans="2:13" ht="21" customHeight="1" outlineLevel="1">
      <c r="B446" s="73"/>
      <c r="C446" s="90" t="s">
        <v>463</v>
      </c>
      <c r="D446" s="103"/>
      <c r="E446" s="110">
        <v>0</v>
      </c>
      <c r="F446" s="111"/>
      <c r="G446" s="110">
        <v>0</v>
      </c>
      <c r="H446" s="112"/>
      <c r="I446" s="110">
        <v>0</v>
      </c>
      <c r="J446" s="111"/>
      <c r="K446" s="113">
        <f t="shared" si="6"/>
        <v>0</v>
      </c>
      <c r="L446" s="89"/>
      <c r="M446" s="73"/>
    </row>
    <row r="447" spans="2:13" ht="21.75" customHeight="1" outlineLevel="1">
      <c r="B447" s="73"/>
      <c r="C447" s="90" t="s">
        <v>464</v>
      </c>
      <c r="D447" s="103"/>
      <c r="E447" s="110">
        <v>0</v>
      </c>
      <c r="F447" s="114"/>
      <c r="G447" s="110">
        <v>0</v>
      </c>
      <c r="H447" s="112"/>
      <c r="I447" s="110">
        <v>0</v>
      </c>
      <c r="J447" s="111"/>
      <c r="K447" s="113">
        <f t="shared" si="6"/>
        <v>0</v>
      </c>
      <c r="L447" s="73"/>
      <c r="M447" s="73"/>
    </row>
    <row r="448" spans="2:13" ht="21.75" customHeight="1" outlineLevel="1">
      <c r="B448" s="73"/>
      <c r="C448" s="90" t="s">
        <v>465</v>
      </c>
      <c r="D448" s="103"/>
      <c r="E448" s="110">
        <v>0</v>
      </c>
      <c r="F448" s="114"/>
      <c r="G448" s="110">
        <v>0</v>
      </c>
      <c r="H448" s="112"/>
      <c r="I448" s="110">
        <v>0</v>
      </c>
      <c r="J448" s="111"/>
      <c r="K448" s="113">
        <f t="shared" si="6"/>
        <v>0</v>
      </c>
      <c r="L448" s="73"/>
      <c r="M448" s="73"/>
    </row>
    <row r="449" spans="2:13" ht="21" customHeight="1" outlineLevel="1">
      <c r="B449" s="73"/>
      <c r="C449" s="90" t="s">
        <v>466</v>
      </c>
      <c r="D449" s="103"/>
      <c r="E449" s="110">
        <v>0</v>
      </c>
      <c r="F449" s="111"/>
      <c r="G449" s="110">
        <v>0</v>
      </c>
      <c r="H449" s="112"/>
      <c r="I449" s="110">
        <v>0</v>
      </c>
      <c r="J449" s="111"/>
      <c r="K449" s="113">
        <f t="shared" si="6"/>
        <v>0</v>
      </c>
      <c r="L449" s="73"/>
      <c r="M449" s="73"/>
    </row>
    <row r="450" spans="2:13" ht="21.75" customHeight="1" outlineLevel="1">
      <c r="B450" s="73"/>
      <c r="C450" s="90" t="s">
        <v>467</v>
      </c>
      <c r="D450" s="103"/>
      <c r="E450" s="110">
        <v>0</v>
      </c>
      <c r="F450" s="114"/>
      <c r="G450" s="110">
        <v>0</v>
      </c>
      <c r="H450" s="112"/>
      <c r="I450" s="110">
        <v>0</v>
      </c>
      <c r="J450" s="111"/>
      <c r="K450" s="113">
        <f t="shared" si="6"/>
        <v>0</v>
      </c>
      <c r="L450" s="73"/>
      <c r="M450" s="73"/>
    </row>
    <row r="451" spans="2:13" ht="21.75" customHeight="1" outlineLevel="1">
      <c r="B451" s="73"/>
      <c r="C451" s="90" t="s">
        <v>468</v>
      </c>
      <c r="D451" s="103"/>
      <c r="E451" s="110">
        <v>0</v>
      </c>
      <c r="F451" s="114"/>
      <c r="G451" s="110">
        <v>0</v>
      </c>
      <c r="H451" s="112"/>
      <c r="I451" s="110">
        <v>0</v>
      </c>
      <c r="J451" s="111"/>
      <c r="K451" s="113">
        <f t="shared" si="6"/>
        <v>0</v>
      </c>
      <c r="L451" s="73"/>
      <c r="M451" s="73"/>
    </row>
    <row r="452" spans="2:13" ht="21.75" customHeight="1" outlineLevel="1">
      <c r="B452" s="73"/>
      <c r="C452" s="90" t="s">
        <v>469</v>
      </c>
      <c r="D452" s="103"/>
      <c r="E452" s="110">
        <v>0</v>
      </c>
      <c r="F452" s="114"/>
      <c r="G452" s="110">
        <v>0</v>
      </c>
      <c r="H452" s="112"/>
      <c r="I452" s="110">
        <v>0</v>
      </c>
      <c r="J452" s="111"/>
      <c r="K452" s="113">
        <f t="shared" si="6"/>
        <v>0</v>
      </c>
      <c r="L452" s="73"/>
      <c r="M452" s="73"/>
    </row>
    <row r="453" spans="2:13" ht="21" customHeight="1" outlineLevel="1">
      <c r="B453" s="73"/>
      <c r="C453" s="115" t="s">
        <v>470</v>
      </c>
      <c r="D453" s="103"/>
      <c r="E453" s="110">
        <v>0</v>
      </c>
      <c r="F453" s="114"/>
      <c r="G453" s="110">
        <v>0</v>
      </c>
      <c r="H453" s="112"/>
      <c r="I453" s="110">
        <v>0</v>
      </c>
      <c r="J453" s="111"/>
      <c r="K453" s="113">
        <f t="shared" si="6"/>
        <v>0</v>
      </c>
      <c r="L453" s="116"/>
      <c r="M453" s="73"/>
    </row>
    <row r="454" spans="2:13" ht="21" customHeight="1" outlineLevel="1">
      <c r="B454" s="73"/>
      <c r="C454" s="115" t="s">
        <v>471</v>
      </c>
      <c r="D454" s="103"/>
      <c r="E454" s="110">
        <v>0</v>
      </c>
      <c r="F454" s="114"/>
      <c r="G454" s="110">
        <v>0</v>
      </c>
      <c r="H454" s="112"/>
      <c r="I454" s="110">
        <v>0</v>
      </c>
      <c r="J454" s="111"/>
      <c r="K454" s="113">
        <f t="shared" si="6"/>
        <v>0</v>
      </c>
      <c r="L454" s="116"/>
      <c r="M454" s="73"/>
    </row>
    <row r="455" spans="2:13" ht="21" customHeight="1" outlineLevel="1">
      <c r="B455" s="73"/>
      <c r="C455" s="115" t="s">
        <v>472</v>
      </c>
      <c r="D455" s="103"/>
      <c r="E455" s="110">
        <v>0</v>
      </c>
      <c r="F455" s="114"/>
      <c r="G455" s="110">
        <v>0</v>
      </c>
      <c r="H455" s="112"/>
      <c r="I455" s="110">
        <v>0</v>
      </c>
      <c r="J455" s="111"/>
      <c r="K455" s="113">
        <f t="shared" si="6"/>
        <v>0</v>
      </c>
      <c r="L455" s="116"/>
      <c r="M455" s="73"/>
    </row>
    <row r="456" spans="2:13" ht="21" customHeight="1" outlineLevel="1">
      <c r="B456" s="73"/>
      <c r="C456" s="115" t="s">
        <v>473</v>
      </c>
      <c r="D456" s="103"/>
      <c r="E456" s="110">
        <v>0</v>
      </c>
      <c r="F456" s="114"/>
      <c r="G456" s="110">
        <v>0</v>
      </c>
      <c r="H456" s="112"/>
      <c r="I456" s="110">
        <v>0</v>
      </c>
      <c r="J456" s="111"/>
      <c r="K456" s="113">
        <f t="shared" si="6"/>
        <v>0</v>
      </c>
      <c r="L456" s="116"/>
      <c r="M456" s="73"/>
    </row>
    <row r="457" spans="2:13" ht="21" customHeight="1" outlineLevel="1">
      <c r="B457" s="73"/>
      <c r="C457" s="115" t="s">
        <v>474</v>
      </c>
      <c r="D457" s="103"/>
      <c r="E457" s="110">
        <v>0</v>
      </c>
      <c r="F457" s="114"/>
      <c r="G457" s="110">
        <v>0</v>
      </c>
      <c r="H457" s="112"/>
      <c r="I457" s="110">
        <v>0</v>
      </c>
      <c r="J457" s="111"/>
      <c r="K457" s="113">
        <f t="shared" si="6"/>
        <v>0</v>
      </c>
      <c r="L457" s="116"/>
      <c r="M457" s="73"/>
    </row>
    <row r="458" spans="2:13" ht="21" customHeight="1" outlineLevel="1">
      <c r="B458" s="73"/>
      <c r="C458" s="115" t="s">
        <v>475</v>
      </c>
      <c r="D458" s="103"/>
      <c r="E458" s="110">
        <v>0</v>
      </c>
      <c r="F458" s="114"/>
      <c r="G458" s="110">
        <v>0</v>
      </c>
      <c r="H458" s="112"/>
      <c r="I458" s="110">
        <v>0</v>
      </c>
      <c r="J458" s="111"/>
      <c r="K458" s="113">
        <f t="shared" si="6"/>
        <v>0</v>
      </c>
      <c r="L458" s="116"/>
      <c r="M458" s="73"/>
    </row>
    <row r="459" spans="2:13" ht="21" customHeight="1" outlineLevel="1">
      <c r="B459" s="73"/>
      <c r="C459" s="115" t="s">
        <v>476</v>
      </c>
      <c r="D459" s="103"/>
      <c r="E459" s="110">
        <v>0</v>
      </c>
      <c r="F459" s="114"/>
      <c r="G459" s="110">
        <v>0</v>
      </c>
      <c r="H459" s="112"/>
      <c r="I459" s="110">
        <v>0</v>
      </c>
      <c r="J459" s="111"/>
      <c r="K459" s="113">
        <f t="shared" si="6"/>
        <v>0</v>
      </c>
      <c r="L459" s="116"/>
      <c r="M459" s="73"/>
    </row>
    <row r="460" spans="2:13" ht="21" customHeight="1" outlineLevel="1">
      <c r="B460" s="73"/>
      <c r="C460" s="115" t="s">
        <v>477</v>
      </c>
      <c r="D460" s="103"/>
      <c r="E460" s="110">
        <v>0</v>
      </c>
      <c r="F460" s="114"/>
      <c r="G460" s="110">
        <v>0</v>
      </c>
      <c r="H460" s="112"/>
      <c r="I460" s="110">
        <v>0</v>
      </c>
      <c r="J460" s="111"/>
      <c r="K460" s="113">
        <f t="shared" si="6"/>
        <v>0</v>
      </c>
      <c r="L460" s="116"/>
      <c r="M460" s="73"/>
    </row>
    <row r="461" spans="2:13" ht="21" customHeight="1" outlineLevel="1">
      <c r="B461" s="73"/>
      <c r="C461" s="115" t="s">
        <v>478</v>
      </c>
      <c r="D461" s="103"/>
      <c r="E461" s="110">
        <v>0</v>
      </c>
      <c r="F461" s="114"/>
      <c r="G461" s="110">
        <v>0</v>
      </c>
      <c r="H461" s="112"/>
      <c r="I461" s="110">
        <v>0</v>
      </c>
      <c r="J461" s="111"/>
      <c r="K461" s="113">
        <f t="shared" si="6"/>
        <v>0</v>
      </c>
      <c r="L461" s="116"/>
      <c r="M461" s="73"/>
    </row>
    <row r="462" spans="2:13" ht="21" customHeight="1" outlineLevel="1">
      <c r="B462" s="73"/>
      <c r="C462" s="115" t="s">
        <v>479</v>
      </c>
      <c r="D462" s="103"/>
      <c r="E462" s="110">
        <v>0</v>
      </c>
      <c r="F462" s="114"/>
      <c r="G462" s="110">
        <v>0</v>
      </c>
      <c r="H462" s="112"/>
      <c r="I462" s="110">
        <v>0</v>
      </c>
      <c r="J462" s="111"/>
      <c r="K462" s="113">
        <f t="shared" si="6"/>
        <v>0</v>
      </c>
      <c r="L462" s="116"/>
      <c r="M462" s="73"/>
    </row>
    <row r="463" spans="2:13" ht="21.75" customHeight="1" outlineLevel="1">
      <c r="B463" s="73"/>
      <c r="C463" s="90" t="s">
        <v>480</v>
      </c>
      <c r="D463" s="103"/>
      <c r="E463" s="117">
        <f>SUM(E444:E462)</f>
        <v>0</v>
      </c>
      <c r="F463" s="111"/>
      <c r="G463" s="117">
        <f>SUM(G444:G462)</f>
        <v>0</v>
      </c>
      <c r="H463" s="112"/>
      <c r="I463" s="117">
        <f>SUM(I444:I462)</f>
        <v>0</v>
      </c>
      <c r="J463" s="111"/>
      <c r="K463" s="117">
        <f>SUM(K444:K462)</f>
        <v>0</v>
      </c>
      <c r="L463" s="89"/>
      <c r="M463" s="73"/>
    </row>
    <row r="464" spans="2:13" ht="21" customHeight="1" outlineLevel="1">
      <c r="B464" s="73"/>
      <c r="C464" s="109"/>
      <c r="D464" s="103"/>
      <c r="E464" s="73"/>
      <c r="F464" s="73"/>
      <c r="G464" s="73"/>
      <c r="H464" s="73"/>
      <c r="I464" s="73"/>
      <c r="J464" s="73"/>
      <c r="K464" s="73"/>
      <c r="L464" s="89"/>
      <c r="M464" s="73"/>
    </row>
    <row r="465" spans="2:13" ht="21" customHeight="1" outlineLevel="1">
      <c r="B465" s="73"/>
      <c r="C465" s="73"/>
      <c r="D465" s="73"/>
      <c r="E465" s="100">
        <v>2024</v>
      </c>
      <c r="F465" s="101"/>
      <c r="G465" s="100">
        <v>2025</v>
      </c>
      <c r="H465" s="101"/>
      <c r="I465" s="100">
        <v>2026</v>
      </c>
      <c r="J465" s="102"/>
      <c r="K465" s="100" t="s">
        <v>407</v>
      </c>
      <c r="L465" s="89"/>
      <c r="M465" s="73"/>
    </row>
    <row r="466" spans="2:13" ht="21" customHeight="1" outlineLevel="1">
      <c r="B466" s="73"/>
      <c r="C466" s="95" t="s">
        <v>481</v>
      </c>
      <c r="D466" s="103"/>
      <c r="E466" s="110">
        <v>0</v>
      </c>
      <c r="F466" s="111"/>
      <c r="G466" s="110">
        <v>0</v>
      </c>
      <c r="H466" s="112"/>
      <c r="I466" s="110">
        <v>0</v>
      </c>
      <c r="J466" s="111"/>
      <c r="K466" s="113">
        <f t="shared" ref="K466:K474" si="7">E466+G466+I466</f>
        <v>0</v>
      </c>
      <c r="L466" s="89"/>
      <c r="M466" s="73"/>
    </row>
    <row r="467" spans="2:13" ht="21" customHeight="1" outlineLevel="1">
      <c r="B467" s="73"/>
      <c r="C467" s="90" t="s">
        <v>482</v>
      </c>
      <c r="D467" s="103"/>
      <c r="E467" s="110">
        <v>0</v>
      </c>
      <c r="F467" s="114"/>
      <c r="G467" s="110">
        <v>0</v>
      </c>
      <c r="H467" s="112"/>
      <c r="I467" s="110">
        <v>0</v>
      </c>
      <c r="J467" s="111"/>
      <c r="K467" s="113">
        <f t="shared" si="7"/>
        <v>0</v>
      </c>
      <c r="L467" s="89"/>
      <c r="M467" s="73"/>
    </row>
    <row r="468" spans="2:13" ht="21" customHeight="1" outlineLevel="1">
      <c r="B468" s="73"/>
      <c r="C468" s="90" t="s">
        <v>483</v>
      </c>
      <c r="D468" s="103"/>
      <c r="E468" s="110">
        <v>0</v>
      </c>
      <c r="F468" s="114"/>
      <c r="G468" s="110">
        <v>0</v>
      </c>
      <c r="H468" s="112"/>
      <c r="I468" s="110">
        <v>0</v>
      </c>
      <c r="J468" s="111"/>
      <c r="K468" s="113">
        <f t="shared" si="7"/>
        <v>0</v>
      </c>
      <c r="L468" s="73"/>
      <c r="M468" s="73"/>
    </row>
    <row r="469" spans="2:13" ht="21" customHeight="1" outlineLevel="1">
      <c r="B469" s="73"/>
      <c r="C469" s="90" t="s">
        <v>484</v>
      </c>
      <c r="D469" s="103"/>
      <c r="E469" s="110">
        <v>0</v>
      </c>
      <c r="F469" s="111"/>
      <c r="G469" s="110">
        <v>0</v>
      </c>
      <c r="H469" s="112"/>
      <c r="I469" s="110">
        <v>0</v>
      </c>
      <c r="J469" s="111"/>
      <c r="K469" s="113">
        <f t="shared" si="7"/>
        <v>0</v>
      </c>
      <c r="L469" s="89"/>
      <c r="M469" s="73"/>
    </row>
    <row r="470" spans="2:13" ht="21" customHeight="1" outlineLevel="1">
      <c r="B470" s="73"/>
      <c r="C470" s="90" t="s">
        <v>485</v>
      </c>
      <c r="D470" s="103"/>
      <c r="E470" s="110">
        <v>0</v>
      </c>
      <c r="F470" s="114"/>
      <c r="G470" s="110">
        <v>0</v>
      </c>
      <c r="H470" s="112"/>
      <c r="I470" s="110">
        <v>0</v>
      </c>
      <c r="J470" s="111"/>
      <c r="K470" s="113">
        <f t="shared" si="7"/>
        <v>0</v>
      </c>
      <c r="L470" s="116"/>
      <c r="M470" s="73"/>
    </row>
    <row r="471" spans="2:13" ht="21" customHeight="1" outlineLevel="1">
      <c r="B471" s="73"/>
      <c r="C471" s="90" t="s">
        <v>486</v>
      </c>
      <c r="D471" s="103"/>
      <c r="E471" s="110">
        <v>0</v>
      </c>
      <c r="F471" s="114"/>
      <c r="G471" s="110">
        <v>0</v>
      </c>
      <c r="H471" s="112"/>
      <c r="I471" s="110">
        <v>0</v>
      </c>
      <c r="J471" s="111"/>
      <c r="K471" s="113">
        <f t="shared" si="7"/>
        <v>0</v>
      </c>
      <c r="L471" s="116"/>
      <c r="M471" s="73"/>
    </row>
    <row r="472" spans="2:13" ht="21" customHeight="1" outlineLevel="1">
      <c r="B472" s="73"/>
      <c r="C472" s="90" t="s">
        <v>487</v>
      </c>
      <c r="D472" s="103"/>
      <c r="E472" s="110">
        <v>0</v>
      </c>
      <c r="F472" s="114"/>
      <c r="G472" s="110">
        <v>0</v>
      </c>
      <c r="H472" s="112"/>
      <c r="I472" s="110">
        <v>0</v>
      </c>
      <c r="J472" s="111"/>
      <c r="K472" s="113">
        <f t="shared" si="7"/>
        <v>0</v>
      </c>
      <c r="L472" s="116"/>
      <c r="M472" s="73"/>
    </row>
    <row r="473" spans="2:13" ht="21" customHeight="1" outlineLevel="1">
      <c r="B473" s="73"/>
      <c r="C473" s="90" t="s">
        <v>488</v>
      </c>
      <c r="D473" s="103"/>
      <c r="E473" s="110">
        <v>0</v>
      </c>
      <c r="F473" s="114"/>
      <c r="G473" s="110">
        <v>0</v>
      </c>
      <c r="H473" s="112"/>
      <c r="I473" s="110">
        <v>0</v>
      </c>
      <c r="J473" s="111"/>
      <c r="K473" s="113">
        <f t="shared" si="7"/>
        <v>0</v>
      </c>
      <c r="L473" s="116"/>
      <c r="M473" s="73"/>
    </row>
    <row r="474" spans="2:13" ht="21.75" customHeight="1" outlineLevel="1">
      <c r="B474" s="73"/>
      <c r="C474" s="90" t="s">
        <v>480</v>
      </c>
      <c r="D474" s="103"/>
      <c r="E474" s="117">
        <f>SUM(E466:E473)</f>
        <v>0</v>
      </c>
      <c r="F474" s="111"/>
      <c r="G474" s="117">
        <f>SUM(G466:G473)</f>
        <v>0</v>
      </c>
      <c r="H474" s="112"/>
      <c r="I474" s="117">
        <f>SUM(I466:I473)</f>
        <v>0</v>
      </c>
      <c r="J474" s="111"/>
      <c r="K474" s="117">
        <f t="shared" si="7"/>
        <v>0</v>
      </c>
      <c r="L474" s="89"/>
      <c r="M474" s="73"/>
    </row>
    <row r="475" spans="2:13" ht="21" customHeight="1" outlineLevel="1">
      <c r="B475" s="73"/>
      <c r="C475" s="89"/>
      <c r="D475" s="103"/>
      <c r="E475" s="89"/>
      <c r="F475" s="89"/>
      <c r="G475" s="89"/>
      <c r="H475" s="89"/>
      <c r="I475" s="89"/>
      <c r="J475" s="89"/>
      <c r="K475" s="89"/>
      <c r="L475" s="89"/>
      <c r="M475" s="73"/>
    </row>
    <row r="476" spans="2:13" ht="36" outlineLevel="1">
      <c r="B476" s="73"/>
      <c r="C476" s="93" t="s">
        <v>490</v>
      </c>
      <c r="D476" s="89"/>
      <c r="E476" s="93" t="str">
        <f>IF(K447&gt;0,"Si","No")</f>
        <v>No</v>
      </c>
      <c r="F476" s="89"/>
      <c r="G476" s="89"/>
      <c r="H476" s="89"/>
      <c r="I476" s="89"/>
      <c r="J476" s="89"/>
      <c r="K476" s="89"/>
      <c r="L476" s="89"/>
      <c r="M476" s="73"/>
    </row>
    <row r="477" spans="2:13" ht="36" outlineLevel="1">
      <c r="B477" s="73"/>
      <c r="C477" s="93" t="s">
        <v>491</v>
      </c>
      <c r="D477" s="89"/>
      <c r="E477" s="93" t="str">
        <f>IF(K448&gt;0,"Si","No")</f>
        <v>No</v>
      </c>
      <c r="F477" s="89"/>
      <c r="G477" s="89"/>
      <c r="H477" s="89"/>
      <c r="I477" s="89"/>
      <c r="J477" s="89"/>
      <c r="K477" s="89"/>
      <c r="L477" s="89"/>
      <c r="M477" s="73"/>
    </row>
    <row r="478" spans="2:13" ht="21" customHeight="1" outlineLevel="1">
      <c r="B478" s="73"/>
      <c r="C478" s="89"/>
      <c r="D478" s="89"/>
      <c r="E478" s="89"/>
      <c r="F478" s="89"/>
      <c r="G478" s="73"/>
      <c r="H478" s="73"/>
      <c r="I478" s="73"/>
      <c r="J478" s="89"/>
      <c r="K478" s="73"/>
      <c r="L478" s="89"/>
      <c r="M478" s="73"/>
    </row>
    <row r="479" spans="2:13" ht="20.25" outlineLevel="1">
      <c r="B479" s="73"/>
      <c r="C479" s="86" t="s">
        <v>492</v>
      </c>
      <c r="D479" s="73"/>
      <c r="E479" s="98"/>
      <c r="F479" s="99"/>
      <c r="G479" s="99"/>
      <c r="H479" s="99"/>
      <c r="I479" s="99"/>
      <c r="J479" s="99"/>
      <c r="K479" s="99"/>
      <c r="L479" s="89"/>
      <c r="M479" s="73"/>
    </row>
    <row r="480" spans="2:13" ht="21" customHeight="1" outlineLevel="1">
      <c r="B480" s="73"/>
      <c r="C480" s="73"/>
      <c r="D480" s="73"/>
      <c r="E480" s="100"/>
      <c r="F480" s="101"/>
      <c r="G480" s="100"/>
      <c r="H480" s="101"/>
      <c r="I480" s="100"/>
      <c r="J480" s="102"/>
      <c r="K480" s="100"/>
      <c r="L480" s="89"/>
      <c r="M480" s="73"/>
    </row>
    <row r="481" spans="2:13" ht="21" customHeight="1" outlineLevel="1">
      <c r="B481" s="73"/>
      <c r="C481" s="73"/>
      <c r="D481" s="73"/>
      <c r="E481" s="100">
        <v>2024</v>
      </c>
      <c r="F481" s="101"/>
      <c r="G481" s="100">
        <v>2025</v>
      </c>
      <c r="H481" s="101"/>
      <c r="I481" s="100">
        <v>2026</v>
      </c>
      <c r="J481" s="102"/>
      <c r="K481" s="100" t="s">
        <v>407</v>
      </c>
      <c r="L481" s="89"/>
      <c r="M481" s="73"/>
    </row>
    <row r="482" spans="2:13" ht="21" customHeight="1" outlineLevel="1">
      <c r="B482" s="73"/>
      <c r="C482" s="95" t="s">
        <v>493</v>
      </c>
      <c r="D482" s="103"/>
      <c r="E482" s="110"/>
      <c r="F482" s="111"/>
      <c r="G482" s="110"/>
      <c r="H482" s="119"/>
      <c r="I482" s="110"/>
      <c r="J482" s="111"/>
      <c r="K482" s="113" t="s">
        <v>495</v>
      </c>
      <c r="L482" s="89"/>
      <c r="M482" s="73"/>
    </row>
    <row r="483" spans="2:13" ht="21" customHeight="1" outlineLevel="1">
      <c r="B483" s="73"/>
      <c r="C483" s="95" t="s">
        <v>496</v>
      </c>
      <c r="D483" s="103"/>
      <c r="E483" s="110"/>
      <c r="F483" s="111"/>
      <c r="G483" s="110"/>
      <c r="H483" s="119"/>
      <c r="I483" s="110"/>
      <c r="J483" s="111"/>
      <c r="K483" s="113" t="s">
        <v>495</v>
      </c>
      <c r="L483" s="89"/>
      <c r="M483" s="73"/>
    </row>
    <row r="484" spans="2:13" ht="21" customHeight="1" outlineLevel="1">
      <c r="B484" s="73"/>
      <c r="C484" s="90" t="s">
        <v>498</v>
      </c>
      <c r="D484" s="103"/>
      <c r="E484" s="120">
        <v>0</v>
      </c>
      <c r="F484" s="121"/>
      <c r="G484" s="120">
        <v>0</v>
      </c>
      <c r="H484" s="122"/>
      <c r="I484" s="120">
        <v>0</v>
      </c>
      <c r="J484" s="123"/>
      <c r="K484" s="124">
        <f>E484+G484+I484</f>
        <v>0</v>
      </c>
      <c r="L484" s="73"/>
      <c r="M484" s="73"/>
    </row>
    <row r="485" spans="2:13" ht="21" customHeight="1" outlineLevel="1">
      <c r="B485" s="73"/>
      <c r="C485" s="90" t="s">
        <v>499</v>
      </c>
      <c r="D485" s="103"/>
      <c r="E485" s="110"/>
      <c r="F485" s="111"/>
      <c r="G485" s="110"/>
      <c r="H485" s="119"/>
      <c r="I485" s="110"/>
      <c r="J485" s="111"/>
      <c r="K485" s="113" t="s">
        <v>495</v>
      </c>
      <c r="L485" s="89"/>
      <c r="M485" s="73"/>
    </row>
    <row r="486" spans="2:13" ht="21" customHeight="1" outlineLevel="1">
      <c r="B486" s="73"/>
      <c r="C486" s="90" t="s">
        <v>500</v>
      </c>
      <c r="D486" s="103"/>
      <c r="E486" s="105"/>
      <c r="F486" s="125"/>
      <c r="G486" s="105"/>
      <c r="H486" s="126"/>
      <c r="I486" s="105"/>
      <c r="J486" s="111"/>
      <c r="K486" s="113" t="s">
        <v>495</v>
      </c>
      <c r="L486" s="116"/>
      <c r="M486" s="73"/>
    </row>
    <row r="487" spans="2:13" outlineLevel="1">
      <c r="B487" s="73"/>
      <c r="C487" s="90" t="s">
        <v>501</v>
      </c>
      <c r="D487" s="103"/>
      <c r="E487" s="127"/>
      <c r="F487" s="125"/>
      <c r="G487" s="105"/>
      <c r="H487" s="126"/>
      <c r="I487" s="105"/>
      <c r="J487" s="111"/>
      <c r="K487" s="113" t="s">
        <v>495</v>
      </c>
      <c r="L487" s="116"/>
      <c r="M487" s="73"/>
    </row>
    <row r="488" spans="2:13" ht="21" customHeight="1" outlineLevel="1">
      <c r="B488" s="73"/>
      <c r="C488" s="90" t="s">
        <v>503</v>
      </c>
      <c r="D488" s="103"/>
      <c r="E488" s="105"/>
      <c r="F488" s="125"/>
      <c r="G488" s="105"/>
      <c r="H488" s="126"/>
      <c r="I488" s="105"/>
      <c r="J488" s="111"/>
      <c r="K488" s="124" t="s">
        <v>495</v>
      </c>
      <c r="L488" s="89"/>
      <c r="M488" s="73"/>
    </row>
    <row r="489" spans="2:13" ht="21" customHeight="1" outlineLevel="1">
      <c r="B489" s="73"/>
      <c r="C489" s="90" t="s">
        <v>504</v>
      </c>
      <c r="D489" s="103"/>
      <c r="E489" s="110"/>
      <c r="F489" s="111"/>
      <c r="G489" s="110"/>
      <c r="H489" s="119"/>
      <c r="I489" s="110"/>
      <c r="J489" s="111"/>
      <c r="K489" s="113" t="s">
        <v>495</v>
      </c>
      <c r="L489" s="89"/>
      <c r="M489" s="73"/>
    </row>
    <row r="490" spans="2:13" ht="21.75" customHeight="1" outlineLevel="1">
      <c r="B490" s="73"/>
      <c r="C490" s="90" t="s">
        <v>506</v>
      </c>
      <c r="D490" s="103"/>
      <c r="E490" s="120">
        <v>0</v>
      </c>
      <c r="F490" s="121"/>
      <c r="G490" s="120">
        <v>0</v>
      </c>
      <c r="H490" s="122"/>
      <c r="I490" s="120">
        <v>0</v>
      </c>
      <c r="J490" s="123"/>
      <c r="K490" s="124">
        <f>E490+G490+I490</f>
        <v>0</v>
      </c>
      <c r="L490" s="73"/>
      <c r="M490" s="73"/>
    </row>
    <row r="491" spans="2:13" ht="21.75" customHeight="1" outlineLevel="1">
      <c r="B491" s="73"/>
      <c r="C491" s="90" t="s">
        <v>507</v>
      </c>
      <c r="D491" s="103"/>
      <c r="E491" s="128">
        <v>0</v>
      </c>
      <c r="F491" s="129"/>
      <c r="G491" s="128">
        <v>0</v>
      </c>
      <c r="H491" s="142"/>
      <c r="I491" s="128">
        <v>0</v>
      </c>
      <c r="J491" s="130"/>
      <c r="K491" s="131">
        <f>E491+G491+I491</f>
        <v>0</v>
      </c>
      <c r="L491" s="89"/>
      <c r="M491" s="73"/>
    </row>
    <row r="492" spans="2:13" ht="21" customHeight="1" outlineLevel="1">
      <c r="B492" s="73"/>
      <c r="C492" s="109"/>
      <c r="D492" s="103"/>
      <c r="E492" s="130"/>
      <c r="F492" s="130"/>
      <c r="G492" s="130"/>
      <c r="H492" s="132"/>
      <c r="I492" s="130"/>
      <c r="J492" s="130"/>
      <c r="K492" s="130"/>
      <c r="L492" s="89"/>
      <c r="M492" s="73"/>
    </row>
    <row r="493" spans="2:13" ht="21" customHeight="1" outlineLevel="1">
      <c r="B493" s="73"/>
      <c r="C493" s="109"/>
      <c r="D493" s="103"/>
      <c r="E493" s="98"/>
      <c r="F493" s="73"/>
      <c r="G493" s="73"/>
      <c r="H493" s="73"/>
      <c r="I493" s="73"/>
      <c r="J493" s="73"/>
      <c r="K493" s="73"/>
      <c r="L493" s="89"/>
      <c r="M493" s="73"/>
    </row>
    <row r="494" spans="2:13" ht="21" customHeight="1" outlineLevel="1">
      <c r="B494" s="73"/>
      <c r="C494" s="86" t="s">
        <v>508</v>
      </c>
      <c r="D494" s="116"/>
      <c r="E494" s="116"/>
      <c r="F494" s="116"/>
      <c r="G494" s="73"/>
      <c r="H494" s="73"/>
      <c r="I494" s="73"/>
      <c r="J494" s="116"/>
      <c r="K494" s="73"/>
      <c r="L494" s="116"/>
      <c r="M494" s="73"/>
    </row>
    <row r="495" spans="2:13" ht="21" customHeight="1" outlineLevel="1">
      <c r="B495" s="73"/>
      <c r="C495" s="89"/>
      <c r="D495" s="89"/>
      <c r="E495" s="89"/>
      <c r="F495" s="89"/>
      <c r="G495" s="73"/>
      <c r="H495" s="73"/>
      <c r="I495" s="73"/>
      <c r="J495" s="89"/>
      <c r="K495" s="73"/>
      <c r="L495" s="89"/>
      <c r="M495" s="73"/>
    </row>
    <row r="496" spans="2:13" ht="21" customHeight="1" outlineLevel="1">
      <c r="B496" s="73"/>
      <c r="C496" s="133" t="s">
        <v>509</v>
      </c>
      <c r="D496" s="89"/>
      <c r="E496" s="89"/>
      <c r="F496" s="89"/>
      <c r="G496" s="73"/>
      <c r="H496" s="73"/>
      <c r="I496" s="73"/>
      <c r="J496" s="73"/>
      <c r="K496" s="73"/>
      <c r="L496" s="89"/>
      <c r="M496" s="73"/>
    </row>
    <row r="497" spans="2:13" ht="21" customHeight="1" outlineLevel="1">
      <c r="B497" s="73"/>
      <c r="C497" s="89"/>
      <c r="D497" s="89"/>
      <c r="E497" s="89"/>
      <c r="F497" s="89"/>
      <c r="G497" s="73"/>
      <c r="H497" s="73"/>
      <c r="I497" s="73"/>
      <c r="J497" s="89"/>
      <c r="K497" s="73"/>
      <c r="L497" s="89"/>
      <c r="M497" s="73"/>
    </row>
    <row r="498" spans="2:13" ht="21" customHeight="1" outlineLevel="1">
      <c r="B498" s="73"/>
      <c r="C498" s="481"/>
      <c r="D498" s="481"/>
      <c r="E498" s="481"/>
      <c r="F498" s="481"/>
      <c r="G498" s="481"/>
      <c r="H498" s="481"/>
      <c r="I498" s="481"/>
      <c r="J498" s="481"/>
      <c r="K498" s="481"/>
      <c r="L498" s="89"/>
      <c r="M498" s="73"/>
    </row>
    <row r="499" spans="2:13" ht="21" customHeight="1" outlineLevel="1">
      <c r="B499" s="73"/>
      <c r="C499" s="481"/>
      <c r="D499" s="481"/>
      <c r="E499" s="481"/>
      <c r="F499" s="481"/>
      <c r="G499" s="481"/>
      <c r="H499" s="481"/>
      <c r="I499" s="481"/>
      <c r="J499" s="481"/>
      <c r="K499" s="481"/>
      <c r="L499" s="73"/>
      <c r="M499" s="73"/>
    </row>
    <row r="500" spans="2:13" ht="21" customHeight="1" outlineLevel="1">
      <c r="B500" s="73"/>
      <c r="C500" s="481"/>
      <c r="D500" s="481"/>
      <c r="E500" s="481"/>
      <c r="F500" s="481"/>
      <c r="G500" s="481"/>
      <c r="H500" s="481"/>
      <c r="I500" s="481"/>
      <c r="J500" s="481"/>
      <c r="K500" s="481"/>
      <c r="L500" s="73"/>
      <c r="M500" s="73"/>
    </row>
    <row r="501" spans="2:13" ht="21" customHeight="1" outlineLevel="1">
      <c r="B501" s="73"/>
      <c r="C501" s="481"/>
      <c r="D501" s="481"/>
      <c r="E501" s="481"/>
      <c r="F501" s="481"/>
      <c r="G501" s="481"/>
      <c r="H501" s="481"/>
      <c r="I501" s="481"/>
      <c r="J501" s="481"/>
      <c r="K501" s="481"/>
      <c r="L501" s="73"/>
      <c r="M501" s="73"/>
    </row>
    <row r="502" spans="2:13" ht="21" customHeight="1" outlineLevel="1">
      <c r="B502" s="73"/>
      <c r="C502" s="481"/>
      <c r="D502" s="481"/>
      <c r="E502" s="481"/>
      <c r="F502" s="481"/>
      <c r="G502" s="481"/>
      <c r="H502" s="481"/>
      <c r="I502" s="481"/>
      <c r="J502" s="481"/>
      <c r="K502" s="481"/>
      <c r="L502" s="73"/>
      <c r="M502" s="73"/>
    </row>
    <row r="503" spans="2:13" ht="21" customHeight="1" outlineLevel="1">
      <c r="B503" s="73"/>
      <c r="C503" s="481"/>
      <c r="D503" s="481"/>
      <c r="E503" s="481"/>
      <c r="F503" s="481"/>
      <c r="G503" s="481"/>
      <c r="H503" s="481"/>
      <c r="I503" s="481"/>
      <c r="J503" s="481"/>
      <c r="K503" s="481"/>
      <c r="L503" s="73"/>
      <c r="M503" s="73"/>
    </row>
    <row r="504" spans="2:13" ht="21" customHeight="1" outlineLevel="1">
      <c r="B504" s="73"/>
      <c r="C504" s="481"/>
      <c r="D504" s="481"/>
      <c r="E504" s="481"/>
      <c r="F504" s="481"/>
      <c r="G504" s="481"/>
      <c r="H504" s="481"/>
      <c r="I504" s="481"/>
      <c r="J504" s="481"/>
      <c r="K504" s="481"/>
      <c r="L504" s="73"/>
      <c r="M504" s="73"/>
    </row>
    <row r="505" spans="2:13" ht="21" customHeight="1" outlineLevel="1">
      <c r="B505" s="73"/>
      <c r="C505" s="481"/>
      <c r="D505" s="481"/>
      <c r="E505" s="481"/>
      <c r="F505" s="481"/>
      <c r="G505" s="481"/>
      <c r="H505" s="481"/>
      <c r="I505" s="481"/>
      <c r="J505" s="481"/>
      <c r="K505" s="481"/>
      <c r="L505" s="73"/>
      <c r="M505" s="73"/>
    </row>
    <row r="506" spans="2:13" ht="21" customHeight="1" outlineLevel="1">
      <c r="B506" s="73"/>
      <c r="C506" s="481"/>
      <c r="D506" s="481"/>
      <c r="E506" s="481"/>
      <c r="F506" s="481"/>
      <c r="G506" s="481"/>
      <c r="H506" s="481"/>
      <c r="I506" s="481"/>
      <c r="J506" s="481"/>
      <c r="K506" s="481"/>
      <c r="L506" s="73"/>
      <c r="M506" s="73"/>
    </row>
    <row r="507" spans="2:13" ht="21" customHeight="1" outlineLevel="1">
      <c r="B507" s="73"/>
      <c r="C507" s="481"/>
      <c r="D507" s="481"/>
      <c r="E507" s="481"/>
      <c r="F507" s="481"/>
      <c r="G507" s="481"/>
      <c r="H507" s="481"/>
      <c r="I507" s="481"/>
      <c r="J507" s="481"/>
      <c r="K507" s="481"/>
      <c r="L507" s="73"/>
      <c r="M507" s="73"/>
    </row>
    <row r="508" spans="2:13" ht="21" customHeight="1" outlineLevel="1">
      <c r="B508" s="73"/>
      <c r="C508" s="481"/>
      <c r="D508" s="481"/>
      <c r="E508" s="481"/>
      <c r="F508" s="481"/>
      <c r="G508" s="481"/>
      <c r="H508" s="481"/>
      <c r="I508" s="481"/>
      <c r="J508" s="481"/>
      <c r="K508" s="481"/>
      <c r="L508" s="73"/>
      <c r="M508" s="73"/>
    </row>
    <row r="509" spans="2:13" ht="21" customHeight="1" outlineLevel="1">
      <c r="B509" s="73"/>
      <c r="C509" s="481"/>
      <c r="D509" s="481"/>
      <c r="E509" s="481"/>
      <c r="F509" s="481"/>
      <c r="G509" s="481"/>
      <c r="H509" s="481"/>
      <c r="I509" s="481"/>
      <c r="J509" s="481"/>
      <c r="K509" s="481"/>
      <c r="L509" s="73"/>
      <c r="M509" s="73"/>
    </row>
    <row r="510" spans="2:13" ht="21" customHeight="1" outlineLevel="1">
      <c r="B510" s="73"/>
      <c r="C510" s="481"/>
      <c r="D510" s="481"/>
      <c r="E510" s="481"/>
      <c r="F510" s="481"/>
      <c r="G510" s="481"/>
      <c r="H510" s="481"/>
      <c r="I510" s="481"/>
      <c r="J510" s="481"/>
      <c r="K510" s="481"/>
      <c r="L510" s="73"/>
      <c r="M510" s="73"/>
    </row>
    <row r="511" spans="2:13" ht="21" customHeight="1" outlineLevel="1">
      <c r="B511" s="73"/>
      <c r="C511" s="481"/>
      <c r="D511" s="481"/>
      <c r="E511" s="481"/>
      <c r="F511" s="481"/>
      <c r="G511" s="481"/>
      <c r="H511" s="481"/>
      <c r="I511" s="481"/>
      <c r="J511" s="481"/>
      <c r="K511" s="481"/>
      <c r="L511" s="73"/>
      <c r="M511" s="73"/>
    </row>
    <row r="512" spans="2:13" ht="21" customHeight="1" outlineLevel="1">
      <c r="B512" s="73"/>
      <c r="C512" s="481"/>
      <c r="D512" s="481"/>
      <c r="E512" s="481"/>
      <c r="F512" s="481"/>
      <c r="G512" s="481"/>
      <c r="H512" s="481"/>
      <c r="I512" s="481"/>
      <c r="J512" s="481"/>
      <c r="K512" s="481"/>
      <c r="L512" s="73"/>
      <c r="M512" s="73"/>
    </row>
    <row r="513" spans="2:13" ht="21" customHeight="1" outlineLevel="1">
      <c r="B513" s="73"/>
      <c r="C513" s="481"/>
      <c r="D513" s="481"/>
      <c r="E513" s="481"/>
      <c r="F513" s="481"/>
      <c r="G513" s="481"/>
      <c r="H513" s="481"/>
      <c r="I513" s="481"/>
      <c r="J513" s="481"/>
      <c r="K513" s="481"/>
      <c r="L513" s="73"/>
      <c r="M513" s="73"/>
    </row>
    <row r="514" spans="2:13" ht="21" customHeight="1" outlineLevel="1">
      <c r="B514" s="73"/>
      <c r="C514" s="481"/>
      <c r="D514" s="481"/>
      <c r="E514" s="481"/>
      <c r="F514" s="481"/>
      <c r="G514" s="481"/>
      <c r="H514" s="481"/>
      <c r="I514" s="481"/>
      <c r="J514" s="481"/>
      <c r="K514" s="481"/>
      <c r="L514" s="73"/>
      <c r="M514" s="73"/>
    </row>
    <row r="515" spans="2:13" ht="21" customHeight="1" outlineLevel="1">
      <c r="B515" s="73"/>
      <c r="C515" s="481"/>
      <c r="D515" s="481"/>
      <c r="E515" s="481"/>
      <c r="F515" s="481"/>
      <c r="G515" s="481"/>
      <c r="H515" s="481"/>
      <c r="I515" s="481"/>
      <c r="J515" s="481"/>
      <c r="K515" s="481"/>
      <c r="L515" s="73"/>
      <c r="M515" s="73"/>
    </row>
    <row r="516" spans="2:13" ht="21" customHeight="1" outlineLevel="1">
      <c r="B516" s="73"/>
      <c r="C516" s="134"/>
      <c r="D516" s="73"/>
      <c r="E516" s="134"/>
      <c r="F516" s="73"/>
      <c r="G516" s="73"/>
      <c r="H516" s="73"/>
      <c r="I516" s="135"/>
      <c r="J516" s="136"/>
      <c r="K516" s="137"/>
      <c r="L516" s="73"/>
      <c r="M516" s="73"/>
    </row>
    <row r="517" spans="2:13" ht="21" customHeight="1" outlineLevel="1">
      <c r="B517" s="73"/>
      <c r="C517" s="133" t="s">
        <v>511</v>
      </c>
      <c r="D517" s="73"/>
      <c r="E517" s="134"/>
      <c r="F517" s="73"/>
      <c r="G517" s="73"/>
      <c r="H517" s="73"/>
      <c r="I517" s="135"/>
      <c r="J517" s="136"/>
      <c r="K517" s="137"/>
      <c r="L517" s="73"/>
      <c r="M517" s="73"/>
    </row>
    <row r="518" spans="2:13" ht="21" customHeight="1" outlineLevel="1">
      <c r="B518" s="73"/>
      <c r="C518" s="73"/>
      <c r="D518" s="73"/>
      <c r="E518" s="83"/>
      <c r="F518" s="73"/>
      <c r="G518" s="73"/>
      <c r="H518" s="73"/>
      <c r="I518" s="73"/>
      <c r="J518" s="73"/>
      <c r="K518" s="73"/>
      <c r="L518" s="73"/>
      <c r="M518" s="73"/>
    </row>
    <row r="519" spans="2:13" ht="21" customHeight="1" outlineLevel="1">
      <c r="B519" s="73"/>
      <c r="C519" s="481"/>
      <c r="D519" s="481"/>
      <c r="E519" s="481"/>
      <c r="F519" s="481"/>
      <c r="G519" s="481"/>
      <c r="H519" s="481"/>
      <c r="I519" s="481"/>
      <c r="J519" s="481"/>
      <c r="K519" s="481"/>
      <c r="L519" s="73"/>
      <c r="M519" s="73"/>
    </row>
    <row r="520" spans="2:13" ht="21" customHeight="1" outlineLevel="1">
      <c r="B520" s="73"/>
      <c r="C520" s="481"/>
      <c r="D520" s="481"/>
      <c r="E520" s="481"/>
      <c r="F520" s="481"/>
      <c r="G520" s="481"/>
      <c r="H520" s="481"/>
      <c r="I520" s="481"/>
      <c r="J520" s="481"/>
      <c r="K520" s="481"/>
      <c r="L520" s="73"/>
      <c r="M520" s="73"/>
    </row>
    <row r="521" spans="2:13" ht="21" customHeight="1" outlineLevel="1">
      <c r="B521" s="73"/>
      <c r="C521" s="481"/>
      <c r="D521" s="481"/>
      <c r="E521" s="481"/>
      <c r="F521" s="481"/>
      <c r="G521" s="481"/>
      <c r="H521" s="481"/>
      <c r="I521" s="481"/>
      <c r="J521" s="481"/>
      <c r="K521" s="481"/>
      <c r="L521" s="73"/>
      <c r="M521" s="73"/>
    </row>
    <row r="522" spans="2:13" ht="21" customHeight="1" outlineLevel="1">
      <c r="B522" s="73"/>
      <c r="C522" s="481"/>
      <c r="D522" s="481"/>
      <c r="E522" s="481"/>
      <c r="F522" s="481"/>
      <c r="G522" s="481"/>
      <c r="H522" s="481"/>
      <c r="I522" s="481"/>
      <c r="J522" s="481"/>
      <c r="K522" s="481"/>
      <c r="L522" s="73"/>
      <c r="M522" s="73"/>
    </row>
    <row r="523" spans="2:13" ht="21" customHeight="1" outlineLevel="1">
      <c r="B523" s="73"/>
      <c r="C523" s="481"/>
      <c r="D523" s="481"/>
      <c r="E523" s="481"/>
      <c r="F523" s="481"/>
      <c r="G523" s="481"/>
      <c r="H523" s="481"/>
      <c r="I523" s="481"/>
      <c r="J523" s="481"/>
      <c r="K523" s="481"/>
      <c r="L523" s="73"/>
      <c r="M523" s="73"/>
    </row>
    <row r="524" spans="2:13" ht="21" customHeight="1" outlineLevel="1">
      <c r="B524" s="73"/>
      <c r="C524" s="481"/>
      <c r="D524" s="481"/>
      <c r="E524" s="481"/>
      <c r="F524" s="481"/>
      <c r="G524" s="481"/>
      <c r="H524" s="481"/>
      <c r="I524" s="481"/>
      <c r="J524" s="481"/>
      <c r="K524" s="481"/>
      <c r="L524" s="73"/>
      <c r="M524" s="73"/>
    </row>
    <row r="525" spans="2:13" ht="21" customHeight="1" outlineLevel="1">
      <c r="B525" s="73"/>
      <c r="C525" s="481"/>
      <c r="D525" s="481"/>
      <c r="E525" s="481"/>
      <c r="F525" s="481"/>
      <c r="G525" s="481"/>
      <c r="H525" s="481"/>
      <c r="I525" s="481"/>
      <c r="J525" s="481"/>
      <c r="K525" s="481"/>
      <c r="L525" s="73"/>
      <c r="M525" s="73"/>
    </row>
    <row r="526" spans="2:13" ht="21" customHeight="1" outlineLevel="1">
      <c r="B526" s="73"/>
      <c r="C526" s="481"/>
      <c r="D526" s="481"/>
      <c r="E526" s="481"/>
      <c r="F526" s="481"/>
      <c r="G526" s="481"/>
      <c r="H526" s="481"/>
      <c r="I526" s="481"/>
      <c r="J526" s="481"/>
      <c r="K526" s="481"/>
      <c r="L526" s="73"/>
      <c r="M526" s="73"/>
    </row>
    <row r="527" spans="2:13" ht="21" customHeight="1" outlineLevel="1">
      <c r="B527" s="73"/>
      <c r="C527" s="481"/>
      <c r="D527" s="481"/>
      <c r="E527" s="481"/>
      <c r="F527" s="481"/>
      <c r="G527" s="481"/>
      <c r="H527" s="481"/>
      <c r="I527" s="481"/>
      <c r="J527" s="481"/>
      <c r="K527" s="481"/>
      <c r="L527" s="73"/>
      <c r="M527" s="73"/>
    </row>
    <row r="528" spans="2:13" ht="21" customHeight="1" outlineLevel="1">
      <c r="B528" s="73"/>
      <c r="C528" s="481"/>
      <c r="D528" s="481"/>
      <c r="E528" s="481"/>
      <c r="F528" s="481"/>
      <c r="G528" s="481"/>
      <c r="H528" s="481"/>
      <c r="I528" s="481"/>
      <c r="J528" s="481"/>
      <c r="K528" s="481"/>
      <c r="L528" s="73"/>
      <c r="M528" s="73"/>
    </row>
    <row r="529" spans="2:13" ht="21" customHeight="1" outlineLevel="1">
      <c r="B529" s="73"/>
      <c r="C529" s="481"/>
      <c r="D529" s="481"/>
      <c r="E529" s="481"/>
      <c r="F529" s="481"/>
      <c r="G529" s="481"/>
      <c r="H529" s="481"/>
      <c r="I529" s="481"/>
      <c r="J529" s="481"/>
      <c r="K529" s="481"/>
      <c r="L529" s="73"/>
      <c r="M529" s="73"/>
    </row>
    <row r="530" spans="2:13" ht="21" customHeight="1" outlineLevel="1">
      <c r="B530" s="73"/>
      <c r="C530" s="481"/>
      <c r="D530" s="481"/>
      <c r="E530" s="481"/>
      <c r="F530" s="481"/>
      <c r="G530" s="481"/>
      <c r="H530" s="481"/>
      <c r="I530" s="481"/>
      <c r="J530" s="481"/>
      <c r="K530" s="481"/>
      <c r="L530" s="73"/>
      <c r="M530" s="73"/>
    </row>
    <row r="531" spans="2:13" ht="21" customHeight="1" outlineLevel="1">
      <c r="B531" s="73"/>
      <c r="C531" s="481"/>
      <c r="D531" s="481"/>
      <c r="E531" s="481"/>
      <c r="F531" s="481"/>
      <c r="G531" s="481"/>
      <c r="H531" s="481"/>
      <c r="I531" s="481"/>
      <c r="J531" s="481"/>
      <c r="K531" s="481"/>
      <c r="L531" s="73"/>
      <c r="M531" s="73"/>
    </row>
    <row r="532" spans="2:13" ht="21" customHeight="1" outlineLevel="1">
      <c r="B532" s="73"/>
      <c r="C532" s="481"/>
      <c r="D532" s="481"/>
      <c r="E532" s="481"/>
      <c r="F532" s="481"/>
      <c r="G532" s="481"/>
      <c r="H532" s="481"/>
      <c r="I532" s="481"/>
      <c r="J532" s="481"/>
      <c r="K532" s="481"/>
      <c r="L532" s="73"/>
      <c r="M532" s="73"/>
    </row>
    <row r="533" spans="2:13" ht="21" customHeight="1" outlineLevel="1">
      <c r="B533" s="73"/>
      <c r="C533" s="481"/>
      <c r="D533" s="481"/>
      <c r="E533" s="481"/>
      <c r="F533" s="481"/>
      <c r="G533" s="481"/>
      <c r="H533" s="481"/>
      <c r="I533" s="481"/>
      <c r="J533" s="481"/>
      <c r="K533" s="481"/>
      <c r="L533" s="73"/>
      <c r="M533" s="73"/>
    </row>
    <row r="534" spans="2:13" ht="21" customHeight="1" outlineLevel="1">
      <c r="B534" s="73"/>
      <c r="C534" s="481"/>
      <c r="D534" s="481"/>
      <c r="E534" s="481"/>
      <c r="F534" s="481"/>
      <c r="G534" s="481"/>
      <c r="H534" s="481"/>
      <c r="I534" s="481"/>
      <c r="J534" s="481"/>
      <c r="K534" s="481"/>
      <c r="L534" s="73"/>
      <c r="M534" s="73"/>
    </row>
    <row r="535" spans="2:13" ht="21" customHeight="1" outlineLevel="1">
      <c r="B535" s="73"/>
      <c r="C535" s="481"/>
      <c r="D535" s="481"/>
      <c r="E535" s="481"/>
      <c r="F535" s="481"/>
      <c r="G535" s="481"/>
      <c r="H535" s="481"/>
      <c r="I535" s="481"/>
      <c r="J535" s="481"/>
      <c r="K535" s="481"/>
      <c r="L535" s="73"/>
      <c r="M535" s="73"/>
    </row>
    <row r="536" spans="2:13" ht="21" customHeight="1" outlineLevel="1">
      <c r="B536" s="73"/>
      <c r="C536" s="481"/>
      <c r="D536" s="481"/>
      <c r="E536" s="481"/>
      <c r="F536" s="481"/>
      <c r="G536" s="481"/>
      <c r="H536" s="481"/>
      <c r="I536" s="481"/>
      <c r="J536" s="481"/>
      <c r="K536" s="481"/>
      <c r="L536" s="73"/>
      <c r="M536" s="73"/>
    </row>
    <row r="537" spans="2:13" ht="21" customHeight="1" outlineLevel="1">
      <c r="B537" s="73"/>
      <c r="C537" s="134"/>
      <c r="D537" s="73"/>
      <c r="E537" s="134"/>
      <c r="F537" s="73"/>
      <c r="G537" s="73"/>
      <c r="H537" s="73"/>
      <c r="I537" s="135"/>
      <c r="J537" s="136"/>
      <c r="K537" s="137"/>
      <c r="L537" s="73"/>
      <c r="M537" s="73"/>
    </row>
    <row r="538" spans="2:13" ht="20.25" customHeight="1">
      <c r="B538" s="73"/>
      <c r="C538" s="134"/>
      <c r="D538" s="73"/>
      <c r="E538" s="134"/>
      <c r="F538" s="73"/>
      <c r="G538" s="73"/>
      <c r="H538" s="73"/>
      <c r="I538" s="135"/>
      <c r="J538" s="136"/>
      <c r="K538" s="137"/>
      <c r="L538" s="73"/>
      <c r="M538" s="73"/>
    </row>
    <row r="539" spans="2:13" ht="24" customHeight="1">
      <c r="B539" s="73"/>
      <c r="C539" s="84" t="s">
        <v>232</v>
      </c>
      <c r="D539" s="81"/>
      <c r="E539" s="84" t="s">
        <v>644</v>
      </c>
      <c r="F539" s="73"/>
      <c r="G539" s="85" t="s">
        <v>430</v>
      </c>
      <c r="H539" s="73"/>
      <c r="J539" s="73"/>
      <c r="K539" s="73"/>
      <c r="L539" s="73"/>
      <c r="M539" s="73"/>
    </row>
    <row r="540" spans="2:13" ht="21" customHeight="1" outlineLevel="1">
      <c r="B540" s="73"/>
      <c r="C540" s="83"/>
      <c r="D540" s="73"/>
      <c r="E540" s="83"/>
      <c r="F540" s="73"/>
      <c r="G540" s="73"/>
      <c r="H540" s="73"/>
      <c r="I540" s="73"/>
      <c r="J540" s="73"/>
      <c r="K540" s="73"/>
      <c r="L540" s="73"/>
      <c r="M540" s="73"/>
    </row>
    <row r="541" spans="2:13" ht="21.75" customHeight="1" outlineLevel="1">
      <c r="B541" s="73"/>
      <c r="C541" s="86" t="s">
        <v>431</v>
      </c>
      <c r="D541" s="73"/>
      <c r="E541" s="87"/>
      <c r="F541" s="73"/>
      <c r="G541" s="73"/>
      <c r="H541" s="73"/>
      <c r="I541" s="73"/>
      <c r="J541" s="73"/>
      <c r="K541" s="73"/>
      <c r="L541" s="73"/>
      <c r="M541" s="73"/>
    </row>
    <row r="542" spans="2:13" ht="21" customHeight="1" outlineLevel="1">
      <c r="B542" s="73"/>
      <c r="C542" s="88"/>
      <c r="D542" s="73"/>
      <c r="E542" s="87"/>
      <c r="F542" s="73"/>
      <c r="G542" s="73"/>
      <c r="H542" s="73"/>
      <c r="I542" s="73"/>
      <c r="J542" s="73"/>
      <c r="K542" s="73"/>
      <c r="L542" s="73"/>
      <c r="M542" s="73"/>
    </row>
    <row r="543" spans="2:13" ht="21" customHeight="1" outlineLevel="1">
      <c r="B543" s="73"/>
      <c r="C543" s="89"/>
      <c r="D543" s="73"/>
      <c r="E543" s="89"/>
      <c r="F543" s="73"/>
      <c r="G543" s="73"/>
      <c r="H543" s="73"/>
      <c r="I543" s="73"/>
      <c r="J543" s="73"/>
      <c r="K543" s="73"/>
      <c r="L543" s="73"/>
      <c r="M543" s="73"/>
    </row>
    <row r="544" spans="2:13" outlineLevel="1">
      <c r="B544" s="73"/>
      <c r="C544" s="90" t="s">
        <v>36</v>
      </c>
      <c r="D544" s="89"/>
      <c r="E544" s="90" t="s">
        <v>432</v>
      </c>
      <c r="F544" s="89"/>
      <c r="G544" s="91" t="s">
        <v>433</v>
      </c>
      <c r="H544" s="73"/>
      <c r="I544" s="90" t="s">
        <v>434</v>
      </c>
      <c r="J544" s="73"/>
      <c r="K544" s="73"/>
      <c r="L544" s="89"/>
      <c r="M544" s="73"/>
    </row>
    <row r="545" spans="2:13" ht="36.75" customHeight="1" outlineLevel="1">
      <c r="B545" s="73"/>
      <c r="C545" s="92" t="s">
        <v>639</v>
      </c>
      <c r="D545" s="73"/>
      <c r="E545" s="93" t="s">
        <v>641</v>
      </c>
      <c r="F545" s="73"/>
      <c r="G545" s="94" t="s">
        <v>233</v>
      </c>
      <c r="H545" s="73"/>
      <c r="I545" s="92" t="s">
        <v>542</v>
      </c>
      <c r="J545" s="73"/>
      <c r="K545" s="73"/>
      <c r="L545" s="73"/>
      <c r="M545" s="73"/>
    </row>
    <row r="546" spans="2:13" ht="21" customHeight="1" outlineLevel="1">
      <c r="B546" s="73"/>
      <c r="C546" s="89"/>
      <c r="D546" s="73"/>
      <c r="E546" s="73"/>
      <c r="F546" s="73"/>
      <c r="G546" s="73"/>
      <c r="H546" s="73"/>
      <c r="I546" s="73"/>
      <c r="J546" s="73"/>
      <c r="K546" s="73"/>
      <c r="L546" s="73"/>
      <c r="M546" s="73"/>
    </row>
    <row r="547" spans="2:13" ht="36" outlineLevel="1">
      <c r="B547" s="73"/>
      <c r="C547" s="95" t="s">
        <v>439</v>
      </c>
      <c r="D547" s="89"/>
      <c r="E547" s="95" t="s">
        <v>440</v>
      </c>
      <c r="F547" s="89"/>
      <c r="G547" s="95" t="s">
        <v>441</v>
      </c>
      <c r="H547" s="73"/>
      <c r="I547" s="95" t="s">
        <v>442</v>
      </c>
      <c r="J547" s="89"/>
      <c r="K547" s="95" t="s">
        <v>642</v>
      </c>
      <c r="L547" s="73"/>
      <c r="M547" s="73"/>
    </row>
    <row r="548" spans="2:13" ht="36.75" customHeight="1" outlineLevel="1">
      <c r="B548" s="73"/>
      <c r="C548" s="152" t="s">
        <v>645</v>
      </c>
      <c r="D548" s="89"/>
      <c r="E548" s="152" t="s">
        <v>645</v>
      </c>
      <c r="F548" s="89"/>
      <c r="G548" s="94" t="s">
        <v>646</v>
      </c>
      <c r="H548" s="73"/>
      <c r="I548" s="150" t="s">
        <v>647</v>
      </c>
      <c r="J548" s="89"/>
      <c r="K548" s="94" t="s">
        <v>497</v>
      </c>
      <c r="L548" s="73"/>
      <c r="M548" s="73"/>
    </row>
    <row r="549" spans="2:13" ht="21" customHeight="1" outlineLevel="1">
      <c r="B549" s="73"/>
      <c r="C549" s="89"/>
      <c r="D549" s="89"/>
      <c r="E549" s="89"/>
      <c r="F549" s="89"/>
      <c r="G549" s="73"/>
      <c r="H549" s="73"/>
      <c r="I549" s="73"/>
      <c r="J549" s="89"/>
      <c r="K549" s="73"/>
      <c r="L549" s="73"/>
      <c r="M549" s="73"/>
    </row>
    <row r="550" spans="2:13" ht="21.75" customHeight="1" outlineLevel="1">
      <c r="B550" s="73"/>
      <c r="C550" s="86" t="s">
        <v>445</v>
      </c>
      <c r="D550" s="73"/>
      <c r="E550" s="98"/>
      <c r="F550" s="99"/>
      <c r="G550" s="99"/>
      <c r="H550" s="99"/>
      <c r="I550" s="99"/>
      <c r="J550" s="99"/>
      <c r="K550" s="99"/>
      <c r="L550" s="73"/>
      <c r="M550" s="73"/>
    </row>
    <row r="551" spans="2:13" ht="21" customHeight="1" outlineLevel="1">
      <c r="B551" s="73"/>
      <c r="C551" s="73"/>
      <c r="D551" s="73"/>
      <c r="E551" s="100"/>
      <c r="F551" s="101"/>
      <c r="G551" s="100"/>
      <c r="H551" s="101"/>
      <c r="I551" s="100"/>
      <c r="J551" s="102"/>
      <c r="K551" s="100"/>
      <c r="L551" s="73"/>
      <c r="M551" s="73"/>
    </row>
    <row r="552" spans="2:13" ht="21" customHeight="1" outlineLevel="1">
      <c r="B552" s="73"/>
      <c r="C552" s="73"/>
      <c r="D552" s="73"/>
      <c r="E552" s="100">
        <v>2024</v>
      </c>
      <c r="F552" s="101"/>
      <c r="G552" s="100">
        <v>2025</v>
      </c>
      <c r="H552" s="101"/>
      <c r="I552" s="100">
        <v>2026</v>
      </c>
      <c r="J552" s="102"/>
      <c r="K552" s="100" t="s">
        <v>446</v>
      </c>
      <c r="L552" s="73"/>
      <c r="M552" s="73"/>
    </row>
    <row r="553" spans="2:13" outlineLevel="1">
      <c r="B553" s="73"/>
      <c r="C553" s="95" t="s">
        <v>447</v>
      </c>
      <c r="D553" s="103"/>
      <c r="E553" s="104">
        <f>E554+E555</f>
        <v>85</v>
      </c>
      <c r="F553" s="103"/>
      <c r="G553" s="104">
        <f>G554+G555</f>
        <v>90</v>
      </c>
      <c r="H553" s="73"/>
      <c r="I553" s="104">
        <f>I554+I555</f>
        <v>95</v>
      </c>
      <c r="J553" s="103"/>
      <c r="K553" s="104">
        <f>K554+K555</f>
        <v>270</v>
      </c>
      <c r="L553" s="103"/>
      <c r="M553" s="73"/>
    </row>
    <row r="554" spans="2:13" ht="21" customHeight="1" outlineLevel="1">
      <c r="B554" s="73"/>
      <c r="C554" s="90" t="s">
        <v>448</v>
      </c>
      <c r="D554" s="103"/>
      <c r="E554" s="105">
        <v>85</v>
      </c>
      <c r="F554" s="106"/>
      <c r="G554" s="105">
        <v>90</v>
      </c>
      <c r="H554" s="73"/>
      <c r="I554" s="105">
        <v>95</v>
      </c>
      <c r="J554" s="103"/>
      <c r="K554" s="107">
        <f>E554+G554+I554</f>
        <v>270</v>
      </c>
      <c r="L554" s="103"/>
      <c r="M554" s="73"/>
    </row>
    <row r="555" spans="2:13" ht="21.75" customHeight="1" outlineLevel="1">
      <c r="B555" s="73"/>
      <c r="C555" s="90" t="s">
        <v>449</v>
      </c>
      <c r="D555" s="103"/>
      <c r="E555" s="105">
        <v>0</v>
      </c>
      <c r="F555" s="106"/>
      <c r="G555" s="105">
        <v>0</v>
      </c>
      <c r="H555" s="73"/>
      <c r="I555" s="105">
        <v>0</v>
      </c>
      <c r="J555" s="103"/>
      <c r="K555" s="107">
        <f>E555+G555+I555</f>
        <v>0</v>
      </c>
      <c r="L555" s="103"/>
      <c r="M555" s="73"/>
    </row>
    <row r="556" spans="2:13" outlineLevel="1">
      <c r="B556" s="73"/>
      <c r="C556" s="95" t="s">
        <v>450</v>
      </c>
      <c r="D556" s="103"/>
      <c r="E556" s="104">
        <f>E557+E558</f>
        <v>0</v>
      </c>
      <c r="F556" s="103"/>
      <c r="G556" s="104">
        <f>G557+G558</f>
        <v>0</v>
      </c>
      <c r="H556" s="73"/>
      <c r="I556" s="104">
        <f>I557+I558</f>
        <v>0</v>
      </c>
      <c r="J556" s="103"/>
      <c r="K556" s="104">
        <f>K557+K558</f>
        <v>0</v>
      </c>
      <c r="L556" s="103"/>
      <c r="M556" s="73"/>
    </row>
    <row r="557" spans="2:13" ht="21" customHeight="1" outlineLevel="1">
      <c r="B557" s="73"/>
      <c r="C557" s="90" t="s">
        <v>451</v>
      </c>
      <c r="D557" s="103"/>
      <c r="E557" s="105">
        <v>0</v>
      </c>
      <c r="F557" s="106"/>
      <c r="G557" s="105">
        <v>0</v>
      </c>
      <c r="H557" s="73"/>
      <c r="I557" s="105">
        <v>0</v>
      </c>
      <c r="J557" s="103"/>
      <c r="K557" s="107">
        <f>E557+G557+I557</f>
        <v>0</v>
      </c>
      <c r="L557" s="103"/>
      <c r="M557" s="73"/>
    </row>
    <row r="558" spans="2:13" ht="21" customHeight="1" outlineLevel="1">
      <c r="B558" s="73"/>
      <c r="C558" s="90" t="s">
        <v>452</v>
      </c>
      <c r="D558" s="103"/>
      <c r="E558" s="105">
        <v>0</v>
      </c>
      <c r="F558" s="106"/>
      <c r="G558" s="105">
        <v>0</v>
      </c>
      <c r="H558" s="73"/>
      <c r="I558" s="105">
        <v>0</v>
      </c>
      <c r="J558" s="103"/>
      <c r="K558" s="107">
        <f>E558+G558+I558</f>
        <v>0</v>
      </c>
      <c r="L558" s="103"/>
      <c r="M558" s="73"/>
    </row>
    <row r="559" spans="2:13" ht="21" customHeight="1" outlineLevel="1">
      <c r="B559" s="73"/>
      <c r="C559" s="95" t="s">
        <v>453</v>
      </c>
      <c r="D559" s="103"/>
      <c r="E559" s="104">
        <f>E560+E561</f>
        <v>0</v>
      </c>
      <c r="F559" s="103"/>
      <c r="G559" s="104">
        <f>G560+G561</f>
        <v>0</v>
      </c>
      <c r="H559" s="73"/>
      <c r="I559" s="104">
        <f>I560+I561</f>
        <v>0</v>
      </c>
      <c r="J559" s="103"/>
      <c r="K559" s="104">
        <f>K560+K561</f>
        <v>0</v>
      </c>
      <c r="L559" s="103"/>
      <c r="M559" s="73"/>
    </row>
    <row r="560" spans="2:13" ht="21" customHeight="1" outlineLevel="1">
      <c r="B560" s="73"/>
      <c r="C560" s="90" t="s">
        <v>454</v>
      </c>
      <c r="D560" s="103"/>
      <c r="E560" s="105">
        <v>0</v>
      </c>
      <c r="F560" s="106"/>
      <c r="G560" s="105">
        <v>0</v>
      </c>
      <c r="H560" s="73"/>
      <c r="I560" s="105">
        <v>0</v>
      </c>
      <c r="J560" s="103"/>
      <c r="K560" s="107">
        <f>E560+G560+I560</f>
        <v>0</v>
      </c>
      <c r="L560" s="103"/>
      <c r="M560" s="73"/>
    </row>
    <row r="561" spans="2:13" ht="21" customHeight="1" outlineLevel="1">
      <c r="B561" s="73"/>
      <c r="C561" s="90" t="s">
        <v>455</v>
      </c>
      <c r="D561" s="103"/>
      <c r="E561" s="105">
        <v>0</v>
      </c>
      <c r="F561" s="106"/>
      <c r="G561" s="105">
        <v>0</v>
      </c>
      <c r="H561" s="73"/>
      <c r="I561" s="105">
        <v>0</v>
      </c>
      <c r="J561" s="103"/>
      <c r="K561" s="107">
        <f>E561+G561+I561</f>
        <v>0</v>
      </c>
      <c r="L561" s="103"/>
      <c r="M561" s="73"/>
    </row>
    <row r="562" spans="2:13" ht="21" customHeight="1" outlineLevel="1">
      <c r="B562" s="73"/>
      <c r="C562" s="95" t="s">
        <v>456</v>
      </c>
      <c r="D562" s="103"/>
      <c r="E562" s="104">
        <f>E563+E564</f>
        <v>0</v>
      </c>
      <c r="F562" s="103"/>
      <c r="G562" s="104">
        <f>G563+G564</f>
        <v>0</v>
      </c>
      <c r="H562" s="73"/>
      <c r="I562" s="104">
        <f>I563+I564</f>
        <v>0</v>
      </c>
      <c r="J562" s="103"/>
      <c r="K562" s="104">
        <f>K563+K564</f>
        <v>0</v>
      </c>
      <c r="L562" s="103"/>
      <c r="M562" s="73"/>
    </row>
    <row r="563" spans="2:13" ht="21" customHeight="1" outlineLevel="1">
      <c r="B563" s="73"/>
      <c r="C563" s="90" t="s">
        <v>457</v>
      </c>
      <c r="D563" s="103"/>
      <c r="E563" s="105">
        <v>0</v>
      </c>
      <c r="F563" s="106"/>
      <c r="G563" s="105">
        <v>0</v>
      </c>
      <c r="H563" s="73"/>
      <c r="I563" s="105">
        <v>0</v>
      </c>
      <c r="J563" s="103"/>
      <c r="K563" s="107">
        <f>E563+G563+I563</f>
        <v>0</v>
      </c>
      <c r="L563" s="103"/>
      <c r="M563" s="73"/>
    </row>
    <row r="564" spans="2:13" ht="21" customHeight="1" outlineLevel="1">
      <c r="B564" s="73"/>
      <c r="C564" s="90" t="s">
        <v>458</v>
      </c>
      <c r="D564" s="103"/>
      <c r="E564" s="105">
        <v>0</v>
      </c>
      <c r="F564" s="106"/>
      <c r="G564" s="105">
        <v>0</v>
      </c>
      <c r="H564" s="73"/>
      <c r="I564" s="105">
        <v>0</v>
      </c>
      <c r="J564" s="103"/>
      <c r="K564" s="107">
        <f>E564+G564+I564</f>
        <v>0</v>
      </c>
      <c r="L564" s="103"/>
      <c r="M564" s="73"/>
    </row>
    <row r="565" spans="2:13" ht="21" customHeight="1" outlineLevel="1">
      <c r="B565" s="73"/>
      <c r="C565" s="90" t="s">
        <v>459</v>
      </c>
      <c r="D565" s="103"/>
      <c r="E565" s="108">
        <f>E553+E556+E559+E562</f>
        <v>85</v>
      </c>
      <c r="F565" s="103"/>
      <c r="G565" s="108">
        <f>G553+G556+G559+G562</f>
        <v>90</v>
      </c>
      <c r="H565" s="73"/>
      <c r="I565" s="108">
        <f>I553+I556+I559+I562</f>
        <v>95</v>
      </c>
      <c r="J565" s="103"/>
      <c r="K565" s="108">
        <f>E565+G565+I565</f>
        <v>270</v>
      </c>
      <c r="L565" s="103"/>
      <c r="M565" s="73"/>
    </row>
    <row r="566" spans="2:13" ht="21" customHeight="1" outlineLevel="1">
      <c r="B566" s="73"/>
      <c r="C566" s="109"/>
      <c r="D566" s="103"/>
      <c r="E566" s="109"/>
      <c r="F566" s="109"/>
      <c r="G566" s="109"/>
      <c r="H566" s="109"/>
      <c r="I566" s="109"/>
      <c r="J566" s="109"/>
      <c r="K566" s="109"/>
      <c r="L566" s="103"/>
      <c r="M566" s="73"/>
    </row>
    <row r="567" spans="2:13" ht="21" customHeight="1" outlineLevel="1">
      <c r="B567" s="73"/>
      <c r="C567" s="103"/>
      <c r="D567" s="89"/>
      <c r="E567" s="103"/>
      <c r="F567" s="89"/>
      <c r="G567" s="73"/>
      <c r="H567" s="73"/>
      <c r="I567" s="73"/>
      <c r="J567" s="89"/>
      <c r="K567" s="73"/>
      <c r="L567" s="89"/>
      <c r="M567" s="73"/>
    </row>
    <row r="568" spans="2:13" ht="21" customHeight="1" outlineLevel="1">
      <c r="B568" s="73"/>
      <c r="C568" s="86" t="s">
        <v>460</v>
      </c>
      <c r="D568" s="73"/>
      <c r="E568" s="99"/>
      <c r="F568" s="99"/>
      <c r="G568" s="99"/>
      <c r="H568" s="99"/>
      <c r="I568" s="99"/>
      <c r="J568" s="99"/>
      <c r="K568" s="99"/>
      <c r="L568" s="89"/>
      <c r="M568" s="73"/>
    </row>
    <row r="569" spans="2:13" ht="21" customHeight="1" outlineLevel="1">
      <c r="B569" s="73"/>
      <c r="C569" s="73"/>
      <c r="D569" s="73"/>
      <c r="E569" s="100"/>
      <c r="F569" s="101"/>
      <c r="G569" s="100"/>
      <c r="H569" s="101"/>
      <c r="I569" s="100"/>
      <c r="J569" s="102"/>
      <c r="K569" s="100"/>
      <c r="L569" s="89"/>
      <c r="M569" s="73"/>
    </row>
    <row r="570" spans="2:13" ht="21" customHeight="1" outlineLevel="1">
      <c r="B570" s="73"/>
      <c r="C570" s="73"/>
      <c r="D570" s="73"/>
      <c r="E570" s="100">
        <v>2024</v>
      </c>
      <c r="F570" s="101"/>
      <c r="G570" s="100">
        <v>2025</v>
      </c>
      <c r="H570" s="101"/>
      <c r="I570" s="100">
        <v>2026</v>
      </c>
      <c r="J570" s="102"/>
      <c r="K570" s="100" t="s">
        <v>407</v>
      </c>
      <c r="L570" s="89"/>
      <c r="M570" s="73"/>
    </row>
    <row r="571" spans="2:13" ht="21" customHeight="1" outlineLevel="1">
      <c r="B571" s="73"/>
      <c r="C571" s="95" t="s">
        <v>461</v>
      </c>
      <c r="D571" s="103"/>
      <c r="E571" s="110">
        <v>0</v>
      </c>
      <c r="F571" s="111"/>
      <c r="G571" s="110">
        <v>0</v>
      </c>
      <c r="H571" s="112"/>
      <c r="I571" s="110">
        <v>0</v>
      </c>
      <c r="J571" s="111"/>
      <c r="K571" s="113">
        <f t="shared" ref="K571:K589" si="8">E571+G571+I571</f>
        <v>0</v>
      </c>
      <c r="L571" s="89"/>
      <c r="M571" s="73"/>
    </row>
    <row r="572" spans="2:13" ht="21" customHeight="1" outlineLevel="1">
      <c r="B572" s="73"/>
      <c r="C572" s="90" t="s">
        <v>462</v>
      </c>
      <c r="D572" s="103"/>
      <c r="E572" s="110">
        <v>0</v>
      </c>
      <c r="F572" s="114"/>
      <c r="G572" s="110">
        <v>0</v>
      </c>
      <c r="H572" s="112"/>
      <c r="I572" s="110">
        <v>0</v>
      </c>
      <c r="J572" s="111"/>
      <c r="K572" s="113">
        <f t="shared" si="8"/>
        <v>0</v>
      </c>
      <c r="L572" s="89"/>
      <c r="M572" s="73"/>
    </row>
    <row r="573" spans="2:13" ht="21" customHeight="1" outlineLevel="1">
      <c r="B573" s="73"/>
      <c r="C573" s="90" t="s">
        <v>463</v>
      </c>
      <c r="D573" s="103"/>
      <c r="E573" s="110">
        <v>0</v>
      </c>
      <c r="F573" s="111"/>
      <c r="G573" s="110">
        <v>0</v>
      </c>
      <c r="H573" s="112"/>
      <c r="I573" s="110">
        <v>0</v>
      </c>
      <c r="J573" s="111"/>
      <c r="K573" s="113">
        <f t="shared" si="8"/>
        <v>0</v>
      </c>
      <c r="L573" s="89"/>
      <c r="M573" s="73"/>
    </row>
    <row r="574" spans="2:13" ht="21.75" customHeight="1" outlineLevel="1">
      <c r="B574" s="73"/>
      <c r="C574" s="90" t="s">
        <v>464</v>
      </c>
      <c r="D574" s="103"/>
      <c r="E574" s="110">
        <v>0</v>
      </c>
      <c r="F574" s="114"/>
      <c r="G574" s="110">
        <v>0</v>
      </c>
      <c r="H574" s="112"/>
      <c r="I574" s="110">
        <v>0</v>
      </c>
      <c r="J574" s="111"/>
      <c r="K574" s="113">
        <f t="shared" si="8"/>
        <v>0</v>
      </c>
      <c r="L574" s="73"/>
      <c r="M574" s="73"/>
    </row>
    <row r="575" spans="2:13" ht="21.75" customHeight="1" outlineLevel="1">
      <c r="B575" s="73"/>
      <c r="C575" s="90" t="s">
        <v>465</v>
      </c>
      <c r="D575" s="103"/>
      <c r="E575" s="110">
        <v>20186.490000000002</v>
      </c>
      <c r="F575" s="114"/>
      <c r="G575" s="110">
        <v>20186.490000000002</v>
      </c>
      <c r="H575" s="112"/>
      <c r="I575" s="110">
        <v>20186.490000000002</v>
      </c>
      <c r="J575" s="111"/>
      <c r="K575" s="113">
        <f t="shared" si="8"/>
        <v>60559.47</v>
      </c>
      <c r="L575" s="73"/>
      <c r="M575" s="73"/>
    </row>
    <row r="576" spans="2:13" ht="21" customHeight="1" outlineLevel="1">
      <c r="B576" s="73"/>
      <c r="C576" s="90" t="s">
        <v>466</v>
      </c>
      <c r="D576" s="103"/>
      <c r="E576" s="110">
        <v>0</v>
      </c>
      <c r="F576" s="111"/>
      <c r="G576" s="110">
        <v>0</v>
      </c>
      <c r="H576" s="112"/>
      <c r="I576" s="110">
        <v>0</v>
      </c>
      <c r="J576" s="111"/>
      <c r="K576" s="113">
        <f t="shared" si="8"/>
        <v>0</v>
      </c>
      <c r="L576" s="73"/>
      <c r="M576" s="73"/>
    </row>
    <row r="577" spans="2:13" ht="21.75" customHeight="1" outlineLevel="1">
      <c r="B577" s="73"/>
      <c r="C577" s="90" t="s">
        <v>467</v>
      </c>
      <c r="D577" s="103"/>
      <c r="E577" s="110">
        <v>0</v>
      </c>
      <c r="F577" s="114"/>
      <c r="G577" s="110">
        <v>0</v>
      </c>
      <c r="H577" s="112"/>
      <c r="I577" s="110">
        <v>0</v>
      </c>
      <c r="J577" s="111"/>
      <c r="K577" s="113">
        <f t="shared" si="8"/>
        <v>0</v>
      </c>
      <c r="L577" s="73"/>
      <c r="M577" s="73"/>
    </row>
    <row r="578" spans="2:13" ht="21.75" customHeight="1" outlineLevel="1">
      <c r="B578" s="73"/>
      <c r="C578" s="90" t="s">
        <v>468</v>
      </c>
      <c r="D578" s="103"/>
      <c r="E578" s="110">
        <v>0</v>
      </c>
      <c r="F578" s="114"/>
      <c r="G578" s="110">
        <v>0</v>
      </c>
      <c r="H578" s="112"/>
      <c r="I578" s="110">
        <v>0</v>
      </c>
      <c r="J578" s="111"/>
      <c r="K578" s="113">
        <f t="shared" si="8"/>
        <v>0</v>
      </c>
      <c r="L578" s="73"/>
      <c r="M578" s="73"/>
    </row>
    <row r="579" spans="2:13" ht="21.75" customHeight="1" outlineLevel="1">
      <c r="B579" s="73"/>
      <c r="C579" s="90" t="s">
        <v>469</v>
      </c>
      <c r="D579" s="103"/>
      <c r="E579" s="110">
        <v>0</v>
      </c>
      <c r="F579" s="114"/>
      <c r="G579" s="110">
        <v>0</v>
      </c>
      <c r="H579" s="112"/>
      <c r="I579" s="110">
        <v>0</v>
      </c>
      <c r="J579" s="111"/>
      <c r="K579" s="113">
        <f t="shared" si="8"/>
        <v>0</v>
      </c>
      <c r="L579" s="73"/>
      <c r="M579" s="73"/>
    </row>
    <row r="580" spans="2:13" ht="21" customHeight="1" outlineLevel="1">
      <c r="B580" s="73"/>
      <c r="C580" s="115" t="s">
        <v>470</v>
      </c>
      <c r="D580" s="103"/>
      <c r="E580" s="110">
        <v>0</v>
      </c>
      <c r="F580" s="114"/>
      <c r="G580" s="110">
        <v>0</v>
      </c>
      <c r="H580" s="112"/>
      <c r="I580" s="110">
        <v>0</v>
      </c>
      <c r="J580" s="111"/>
      <c r="K580" s="113">
        <f t="shared" si="8"/>
        <v>0</v>
      </c>
      <c r="L580" s="116"/>
      <c r="M580" s="73"/>
    </row>
    <row r="581" spans="2:13" ht="21" customHeight="1" outlineLevel="1">
      <c r="B581" s="73"/>
      <c r="C581" s="115" t="s">
        <v>471</v>
      </c>
      <c r="D581" s="103"/>
      <c r="E581" s="110">
        <v>0</v>
      </c>
      <c r="F581" s="114"/>
      <c r="G581" s="110">
        <v>0</v>
      </c>
      <c r="H581" s="112"/>
      <c r="I581" s="110">
        <v>0</v>
      </c>
      <c r="J581" s="111"/>
      <c r="K581" s="113">
        <f t="shared" si="8"/>
        <v>0</v>
      </c>
      <c r="L581" s="116"/>
      <c r="M581" s="73"/>
    </row>
    <row r="582" spans="2:13" ht="21" customHeight="1" outlineLevel="1">
      <c r="B582" s="73"/>
      <c r="C582" s="115" t="s">
        <v>472</v>
      </c>
      <c r="D582" s="103"/>
      <c r="E582" s="110">
        <v>0</v>
      </c>
      <c r="F582" s="114"/>
      <c r="G582" s="110">
        <v>0</v>
      </c>
      <c r="H582" s="112"/>
      <c r="I582" s="110">
        <v>0</v>
      </c>
      <c r="J582" s="111"/>
      <c r="K582" s="113">
        <f t="shared" si="8"/>
        <v>0</v>
      </c>
      <c r="L582" s="116"/>
      <c r="M582" s="73"/>
    </row>
    <row r="583" spans="2:13" ht="21" customHeight="1" outlineLevel="1">
      <c r="B583" s="73"/>
      <c r="C583" s="115" t="s">
        <v>473</v>
      </c>
      <c r="D583" s="103"/>
      <c r="E583" s="110">
        <v>0</v>
      </c>
      <c r="F583" s="114"/>
      <c r="G583" s="110">
        <v>0</v>
      </c>
      <c r="H583" s="112"/>
      <c r="I583" s="110">
        <v>0</v>
      </c>
      <c r="J583" s="111"/>
      <c r="K583" s="113">
        <f t="shared" si="8"/>
        <v>0</v>
      </c>
      <c r="L583" s="116"/>
      <c r="M583" s="73"/>
    </row>
    <row r="584" spans="2:13" ht="21" customHeight="1" outlineLevel="1">
      <c r="B584" s="73"/>
      <c r="C584" s="115" t="s">
        <v>474</v>
      </c>
      <c r="D584" s="103"/>
      <c r="E584" s="110">
        <v>0</v>
      </c>
      <c r="F584" s="114"/>
      <c r="G584" s="110">
        <v>0</v>
      </c>
      <c r="H584" s="112"/>
      <c r="I584" s="110">
        <v>0</v>
      </c>
      <c r="J584" s="111"/>
      <c r="K584" s="113">
        <f t="shared" si="8"/>
        <v>0</v>
      </c>
      <c r="L584" s="116"/>
      <c r="M584" s="73"/>
    </row>
    <row r="585" spans="2:13" ht="21" customHeight="1" outlineLevel="1">
      <c r="B585" s="73"/>
      <c r="C585" s="115" t="s">
        <v>475</v>
      </c>
      <c r="D585" s="103"/>
      <c r="E585" s="110">
        <v>0</v>
      </c>
      <c r="F585" s="114"/>
      <c r="G585" s="110">
        <v>0</v>
      </c>
      <c r="H585" s="112"/>
      <c r="I585" s="110">
        <v>0</v>
      </c>
      <c r="J585" s="111"/>
      <c r="K585" s="113">
        <f t="shared" si="8"/>
        <v>0</v>
      </c>
      <c r="L585" s="116"/>
      <c r="M585" s="73"/>
    </row>
    <row r="586" spans="2:13" ht="21" customHeight="1" outlineLevel="1">
      <c r="B586" s="73"/>
      <c r="C586" s="115" t="s">
        <v>476</v>
      </c>
      <c r="D586" s="103"/>
      <c r="E586" s="110">
        <v>0</v>
      </c>
      <c r="F586" s="114"/>
      <c r="G586" s="110">
        <v>0</v>
      </c>
      <c r="H586" s="112"/>
      <c r="I586" s="110">
        <v>0</v>
      </c>
      <c r="J586" s="111"/>
      <c r="K586" s="113">
        <f t="shared" si="8"/>
        <v>0</v>
      </c>
      <c r="L586" s="116"/>
      <c r="M586" s="73"/>
    </row>
    <row r="587" spans="2:13" ht="21" customHeight="1" outlineLevel="1">
      <c r="B587" s="73"/>
      <c r="C587" s="115" t="s">
        <v>477</v>
      </c>
      <c r="D587" s="103"/>
      <c r="E587" s="110">
        <v>0</v>
      </c>
      <c r="F587" s="114"/>
      <c r="G587" s="110">
        <v>0</v>
      </c>
      <c r="H587" s="112"/>
      <c r="I587" s="110">
        <v>0</v>
      </c>
      <c r="J587" s="111"/>
      <c r="K587" s="113">
        <f t="shared" si="8"/>
        <v>0</v>
      </c>
      <c r="L587" s="116"/>
      <c r="M587" s="73"/>
    </row>
    <row r="588" spans="2:13" ht="21" customHeight="1" outlineLevel="1">
      <c r="B588" s="73"/>
      <c r="C588" s="115" t="s">
        <v>478</v>
      </c>
      <c r="D588" s="103"/>
      <c r="E588" s="110">
        <v>0</v>
      </c>
      <c r="F588" s="114"/>
      <c r="G588" s="110">
        <v>0</v>
      </c>
      <c r="H588" s="112"/>
      <c r="I588" s="110">
        <v>0</v>
      </c>
      <c r="J588" s="111"/>
      <c r="K588" s="113">
        <f t="shared" si="8"/>
        <v>0</v>
      </c>
      <c r="L588" s="116"/>
      <c r="M588" s="73"/>
    </row>
    <row r="589" spans="2:13" ht="21" customHeight="1" outlineLevel="1">
      <c r="B589" s="73"/>
      <c r="C589" s="115" t="s">
        <v>479</v>
      </c>
      <c r="D589" s="103"/>
      <c r="E589" s="110">
        <v>0</v>
      </c>
      <c r="F589" s="114"/>
      <c r="G589" s="110">
        <v>0</v>
      </c>
      <c r="H589" s="112"/>
      <c r="I589" s="110">
        <v>0</v>
      </c>
      <c r="J589" s="111"/>
      <c r="K589" s="113">
        <f t="shared" si="8"/>
        <v>0</v>
      </c>
      <c r="L589" s="116"/>
      <c r="M589" s="73"/>
    </row>
    <row r="590" spans="2:13" ht="21.75" customHeight="1" outlineLevel="1">
      <c r="B590" s="73"/>
      <c r="C590" s="90" t="s">
        <v>480</v>
      </c>
      <c r="D590" s="103"/>
      <c r="E590" s="117">
        <f>SUM(E571:E589)</f>
        <v>20186.490000000002</v>
      </c>
      <c r="F590" s="111"/>
      <c r="G590" s="117">
        <f>SUM(G571:G589)</f>
        <v>20186.490000000002</v>
      </c>
      <c r="H590" s="112"/>
      <c r="I590" s="117">
        <f>SUM(I571:I589)</f>
        <v>20186.490000000002</v>
      </c>
      <c r="J590" s="111"/>
      <c r="K590" s="117">
        <f>SUM(K571:K589)</f>
        <v>60559.47</v>
      </c>
      <c r="L590" s="89"/>
      <c r="M590" s="73"/>
    </row>
    <row r="591" spans="2:13" ht="21" customHeight="1" outlineLevel="1">
      <c r="B591" s="73"/>
      <c r="C591" s="109"/>
      <c r="D591" s="103"/>
      <c r="E591" s="73"/>
      <c r="F591" s="73"/>
      <c r="G591" s="73"/>
      <c r="H591" s="73"/>
      <c r="I591" s="73"/>
      <c r="J591" s="73"/>
      <c r="K591" s="73"/>
      <c r="L591" s="89"/>
      <c r="M591" s="73"/>
    </row>
    <row r="592" spans="2:13" ht="21" customHeight="1" outlineLevel="1">
      <c r="B592" s="73"/>
      <c r="C592" s="73"/>
      <c r="D592" s="73"/>
      <c r="E592" s="100">
        <v>2024</v>
      </c>
      <c r="F592" s="101"/>
      <c r="G592" s="100">
        <v>2025</v>
      </c>
      <c r="H592" s="101"/>
      <c r="I592" s="100">
        <v>2026</v>
      </c>
      <c r="J592" s="102"/>
      <c r="K592" s="100" t="s">
        <v>407</v>
      </c>
      <c r="L592" s="89"/>
      <c r="M592" s="73"/>
    </row>
    <row r="593" spans="2:13" ht="21" customHeight="1" outlineLevel="1">
      <c r="B593" s="73"/>
      <c r="C593" s="95" t="s">
        <v>481</v>
      </c>
      <c r="D593" s="103"/>
      <c r="E593" s="110">
        <v>20186.490000000002</v>
      </c>
      <c r="F593" s="111"/>
      <c r="G593" s="110">
        <v>20186.490000000002</v>
      </c>
      <c r="H593" s="112"/>
      <c r="I593" s="110">
        <v>20186.490000000002</v>
      </c>
      <c r="J593" s="111"/>
      <c r="K593" s="113">
        <f t="shared" ref="K593:K601" si="9">E593+G593+I593</f>
        <v>60559.47</v>
      </c>
      <c r="L593" s="89"/>
      <c r="M593" s="73"/>
    </row>
    <row r="594" spans="2:13" ht="21" customHeight="1" outlineLevel="1">
      <c r="B594" s="73"/>
      <c r="C594" s="90" t="s">
        <v>482</v>
      </c>
      <c r="D594" s="103"/>
      <c r="E594" s="110">
        <v>0</v>
      </c>
      <c r="F594" s="114"/>
      <c r="G594" s="110">
        <v>0</v>
      </c>
      <c r="H594" s="112"/>
      <c r="I594" s="110">
        <v>0</v>
      </c>
      <c r="J594" s="111"/>
      <c r="K594" s="113">
        <f t="shared" si="9"/>
        <v>0</v>
      </c>
      <c r="L594" s="89"/>
      <c r="M594" s="73"/>
    </row>
    <row r="595" spans="2:13" ht="21" customHeight="1" outlineLevel="1">
      <c r="B595" s="73"/>
      <c r="C595" s="90" t="s">
        <v>483</v>
      </c>
      <c r="D595" s="103"/>
      <c r="E595" s="110">
        <v>0</v>
      </c>
      <c r="F595" s="114"/>
      <c r="G595" s="110">
        <v>0</v>
      </c>
      <c r="H595" s="112"/>
      <c r="I595" s="110">
        <v>0</v>
      </c>
      <c r="J595" s="111"/>
      <c r="K595" s="113">
        <f t="shared" si="9"/>
        <v>0</v>
      </c>
      <c r="L595" s="73"/>
      <c r="M595" s="73"/>
    </row>
    <row r="596" spans="2:13" ht="21" customHeight="1" outlineLevel="1">
      <c r="B596" s="73"/>
      <c r="C596" s="90" t="s">
        <v>484</v>
      </c>
      <c r="D596" s="103"/>
      <c r="E596" s="110">
        <v>0</v>
      </c>
      <c r="F596" s="111"/>
      <c r="G596" s="110">
        <v>0</v>
      </c>
      <c r="H596" s="112"/>
      <c r="I596" s="110">
        <v>0</v>
      </c>
      <c r="J596" s="111"/>
      <c r="K596" s="113">
        <f t="shared" si="9"/>
        <v>0</v>
      </c>
      <c r="L596" s="89"/>
      <c r="M596" s="73"/>
    </row>
    <row r="597" spans="2:13" ht="21" customHeight="1" outlineLevel="1">
      <c r="B597" s="73"/>
      <c r="C597" s="90" t="s">
        <v>485</v>
      </c>
      <c r="D597" s="103"/>
      <c r="E597" s="110">
        <v>0</v>
      </c>
      <c r="F597" s="114"/>
      <c r="G597" s="110">
        <v>0</v>
      </c>
      <c r="H597" s="112"/>
      <c r="I597" s="110">
        <v>0</v>
      </c>
      <c r="J597" s="111"/>
      <c r="K597" s="113">
        <f t="shared" si="9"/>
        <v>0</v>
      </c>
      <c r="L597" s="116"/>
      <c r="M597" s="73"/>
    </row>
    <row r="598" spans="2:13" ht="21" customHeight="1" outlineLevel="1">
      <c r="B598" s="73"/>
      <c r="C598" s="90" t="s">
        <v>486</v>
      </c>
      <c r="D598" s="103"/>
      <c r="E598" s="110">
        <v>0</v>
      </c>
      <c r="F598" s="114"/>
      <c r="G598" s="110">
        <v>0</v>
      </c>
      <c r="H598" s="112"/>
      <c r="I598" s="110">
        <v>0</v>
      </c>
      <c r="J598" s="111"/>
      <c r="K598" s="113">
        <f t="shared" si="9"/>
        <v>0</v>
      </c>
      <c r="L598" s="116"/>
      <c r="M598" s="73"/>
    </row>
    <row r="599" spans="2:13" ht="21" customHeight="1" outlineLevel="1">
      <c r="B599" s="73"/>
      <c r="C599" s="90" t="s">
        <v>487</v>
      </c>
      <c r="D599" s="103"/>
      <c r="E599" s="110">
        <v>0</v>
      </c>
      <c r="F599" s="114"/>
      <c r="G599" s="110">
        <v>0</v>
      </c>
      <c r="H599" s="112"/>
      <c r="I599" s="110">
        <v>0</v>
      </c>
      <c r="J599" s="111"/>
      <c r="K599" s="113">
        <f t="shared" si="9"/>
        <v>0</v>
      </c>
      <c r="L599" s="116"/>
      <c r="M599" s="73"/>
    </row>
    <row r="600" spans="2:13" ht="21" customHeight="1" outlineLevel="1">
      <c r="B600" s="73"/>
      <c r="C600" s="90" t="s">
        <v>488</v>
      </c>
      <c r="D600" s="103"/>
      <c r="E600" s="110">
        <v>0</v>
      </c>
      <c r="F600" s="114"/>
      <c r="G600" s="110">
        <v>0</v>
      </c>
      <c r="H600" s="112"/>
      <c r="I600" s="110">
        <v>0</v>
      </c>
      <c r="J600" s="111"/>
      <c r="K600" s="113">
        <f t="shared" si="9"/>
        <v>0</v>
      </c>
      <c r="L600" s="116"/>
      <c r="M600" s="73"/>
    </row>
    <row r="601" spans="2:13" ht="21.75" customHeight="1" outlineLevel="1">
      <c r="B601" s="73"/>
      <c r="C601" s="90" t="s">
        <v>480</v>
      </c>
      <c r="D601" s="103"/>
      <c r="E601" s="117">
        <f>SUM(E593:E600)</f>
        <v>20186.490000000002</v>
      </c>
      <c r="F601" s="111"/>
      <c r="G601" s="117">
        <f>SUM(G593:G600)</f>
        <v>20186.490000000002</v>
      </c>
      <c r="H601" s="112"/>
      <c r="I601" s="117">
        <f>SUM(I593:I600)</f>
        <v>20186.490000000002</v>
      </c>
      <c r="J601" s="111"/>
      <c r="K601" s="117">
        <f t="shared" si="9"/>
        <v>60559.47</v>
      </c>
      <c r="L601" s="89"/>
      <c r="M601" s="73"/>
    </row>
    <row r="602" spans="2:13" ht="21" customHeight="1" outlineLevel="1">
      <c r="B602" s="73"/>
      <c r="C602" s="89"/>
      <c r="D602" s="103"/>
      <c r="E602" s="89"/>
      <c r="F602" s="89"/>
      <c r="G602" s="89"/>
      <c r="H602" s="89"/>
      <c r="I602" s="89"/>
      <c r="J602" s="89"/>
      <c r="K602" s="89"/>
      <c r="L602" s="89"/>
      <c r="M602" s="73"/>
    </row>
    <row r="603" spans="2:13" ht="36" outlineLevel="1">
      <c r="B603" s="73"/>
      <c r="C603" s="93" t="s">
        <v>490</v>
      </c>
      <c r="D603" s="89"/>
      <c r="E603" s="93" t="str">
        <f>IF(K574&gt;0,"Si","No")</f>
        <v>No</v>
      </c>
      <c r="F603" s="89"/>
      <c r="G603" s="89"/>
      <c r="H603" s="89"/>
      <c r="I603" s="89"/>
      <c r="J603" s="89"/>
      <c r="K603" s="89"/>
      <c r="L603" s="89"/>
      <c r="M603" s="73"/>
    </row>
    <row r="604" spans="2:13" ht="36" outlineLevel="1">
      <c r="B604" s="73"/>
      <c r="C604" s="93" t="s">
        <v>491</v>
      </c>
      <c r="D604" s="89"/>
      <c r="E604" s="93" t="str">
        <f>IF(K575&gt;0,"Si","No")</f>
        <v>Si</v>
      </c>
      <c r="F604" s="89"/>
      <c r="G604" s="89"/>
      <c r="H604" s="89"/>
      <c r="I604" s="89"/>
      <c r="J604" s="89"/>
      <c r="K604" s="89"/>
      <c r="L604" s="89"/>
      <c r="M604" s="73"/>
    </row>
    <row r="605" spans="2:13" ht="21" customHeight="1" outlineLevel="1">
      <c r="B605" s="73"/>
      <c r="C605" s="89"/>
      <c r="D605" s="89"/>
      <c r="E605" s="89"/>
      <c r="F605" s="89"/>
      <c r="G605" s="73"/>
      <c r="H605" s="73"/>
      <c r="I605" s="73"/>
      <c r="J605" s="89"/>
      <c r="K605" s="73"/>
      <c r="L605" s="89"/>
      <c r="M605" s="73"/>
    </row>
    <row r="606" spans="2:13" ht="20.25" outlineLevel="1">
      <c r="B606" s="73"/>
      <c r="C606" s="86" t="s">
        <v>492</v>
      </c>
      <c r="D606" s="73"/>
      <c r="E606" s="98"/>
      <c r="F606" s="99"/>
      <c r="G606" s="99"/>
      <c r="H606" s="99"/>
      <c r="I606" s="99"/>
      <c r="J606" s="99"/>
      <c r="K606" s="99"/>
      <c r="L606" s="89"/>
      <c r="M606" s="73"/>
    </row>
    <row r="607" spans="2:13" ht="21" customHeight="1" outlineLevel="1">
      <c r="B607" s="73"/>
      <c r="C607" s="73"/>
      <c r="D607" s="73"/>
      <c r="E607" s="100"/>
      <c r="F607" s="101"/>
      <c r="G607" s="100"/>
      <c r="H607" s="101"/>
      <c r="I607" s="100"/>
      <c r="J607" s="102"/>
      <c r="K607" s="100"/>
      <c r="L607" s="89"/>
      <c r="M607" s="73"/>
    </row>
    <row r="608" spans="2:13" ht="21" customHeight="1" outlineLevel="1">
      <c r="B608" s="73"/>
      <c r="C608" s="73"/>
      <c r="D608" s="73"/>
      <c r="E608" s="100">
        <v>2024</v>
      </c>
      <c r="F608" s="101"/>
      <c r="G608" s="100">
        <v>2025</v>
      </c>
      <c r="H608" s="101"/>
      <c r="I608" s="100">
        <v>2026</v>
      </c>
      <c r="J608" s="102"/>
      <c r="K608" s="100" t="s">
        <v>407</v>
      </c>
      <c r="L608" s="89"/>
      <c r="M608" s="73"/>
    </row>
    <row r="609" spans="2:13" ht="21" customHeight="1" outlineLevel="1">
      <c r="B609" s="73"/>
      <c r="C609" s="95" t="s">
        <v>493</v>
      </c>
      <c r="D609" s="103"/>
      <c r="E609" s="110" t="s">
        <v>573</v>
      </c>
      <c r="F609" s="111"/>
      <c r="G609" s="110" t="s">
        <v>573</v>
      </c>
      <c r="H609" s="119"/>
      <c r="I609" s="110" t="s">
        <v>573</v>
      </c>
      <c r="J609" s="111"/>
      <c r="K609" s="113" t="s">
        <v>495</v>
      </c>
      <c r="L609" s="89"/>
      <c r="M609" s="73"/>
    </row>
    <row r="610" spans="2:13" ht="21" customHeight="1" outlineLevel="1">
      <c r="B610" s="73"/>
      <c r="C610" s="95" t="s">
        <v>496</v>
      </c>
      <c r="D610" s="103"/>
      <c r="E610" s="110"/>
      <c r="F610" s="111"/>
      <c r="G610" s="110"/>
      <c r="H610" s="119"/>
      <c r="I610" s="110"/>
      <c r="J610" s="111"/>
      <c r="K610" s="113" t="s">
        <v>495</v>
      </c>
      <c r="L610" s="89"/>
      <c r="M610" s="73"/>
    </row>
    <row r="611" spans="2:13" ht="21" customHeight="1" outlineLevel="1">
      <c r="B611" s="73"/>
      <c r="C611" s="90" t="s">
        <v>498</v>
      </c>
      <c r="D611" s="103"/>
      <c r="E611" s="120">
        <v>0</v>
      </c>
      <c r="F611" s="121"/>
      <c r="G611" s="120">
        <v>0</v>
      </c>
      <c r="H611" s="122"/>
      <c r="I611" s="120">
        <v>0</v>
      </c>
      <c r="J611" s="123"/>
      <c r="K611" s="124">
        <f>E611+G611+I611</f>
        <v>0</v>
      </c>
      <c r="L611" s="73"/>
      <c r="M611" s="73"/>
    </row>
    <row r="612" spans="2:13" ht="21" customHeight="1" outlineLevel="1">
      <c r="B612" s="73"/>
      <c r="C612" s="90" t="s">
        <v>499</v>
      </c>
      <c r="D612" s="103"/>
      <c r="E612" s="110"/>
      <c r="F612" s="111"/>
      <c r="G612" s="110"/>
      <c r="H612" s="119"/>
      <c r="I612" s="110"/>
      <c r="J612" s="111"/>
      <c r="K612" s="113" t="s">
        <v>495</v>
      </c>
      <c r="L612" s="89"/>
      <c r="M612" s="73"/>
    </row>
    <row r="613" spans="2:13" ht="21" customHeight="1" outlineLevel="1">
      <c r="B613" s="73"/>
      <c r="C613" s="90" t="s">
        <v>500</v>
      </c>
      <c r="D613" s="103"/>
      <c r="E613" s="105"/>
      <c r="F613" s="125"/>
      <c r="G613" s="105"/>
      <c r="H613" s="126"/>
      <c r="I613" s="105"/>
      <c r="J613" s="111"/>
      <c r="K613" s="113" t="s">
        <v>495</v>
      </c>
      <c r="L613" s="116"/>
      <c r="M613" s="73"/>
    </row>
    <row r="614" spans="2:13" outlineLevel="1">
      <c r="B614" s="73"/>
      <c r="C614" s="90" t="s">
        <v>501</v>
      </c>
      <c r="D614" s="103"/>
      <c r="E614" s="127"/>
      <c r="F614" s="125"/>
      <c r="G614" s="105"/>
      <c r="H614" s="126"/>
      <c r="I614" s="105"/>
      <c r="J614" s="111"/>
      <c r="K614" s="113" t="s">
        <v>495</v>
      </c>
      <c r="L614" s="116"/>
      <c r="M614" s="73"/>
    </row>
    <row r="615" spans="2:13" ht="21" customHeight="1" outlineLevel="1">
      <c r="B615" s="73"/>
      <c r="C615" s="90" t="s">
        <v>503</v>
      </c>
      <c r="D615" s="103"/>
      <c r="E615" s="105"/>
      <c r="F615" s="125"/>
      <c r="G615" s="105"/>
      <c r="H615" s="126"/>
      <c r="I615" s="105"/>
      <c r="J615" s="111"/>
      <c r="K615" s="124" t="s">
        <v>495</v>
      </c>
      <c r="L615" s="89"/>
      <c r="M615" s="73"/>
    </row>
    <row r="616" spans="2:13" ht="21" customHeight="1" outlineLevel="1">
      <c r="B616" s="73"/>
      <c r="C616" s="90" t="s">
        <v>504</v>
      </c>
      <c r="D616" s="103"/>
      <c r="E616" s="110"/>
      <c r="F616" s="111"/>
      <c r="G616" s="110"/>
      <c r="H616" s="119"/>
      <c r="I616" s="110"/>
      <c r="J616" s="111"/>
      <c r="K616" s="113" t="s">
        <v>495</v>
      </c>
      <c r="L616" s="89"/>
      <c r="M616" s="73"/>
    </row>
    <row r="617" spans="2:13" ht="21.75" customHeight="1" outlineLevel="1">
      <c r="B617" s="73"/>
      <c r="C617" s="90" t="s">
        <v>506</v>
      </c>
      <c r="D617" s="103"/>
      <c r="E617" s="120">
        <v>0</v>
      </c>
      <c r="F617" s="121"/>
      <c r="G617" s="120">
        <v>0</v>
      </c>
      <c r="H617" s="122"/>
      <c r="I617" s="120">
        <v>0</v>
      </c>
      <c r="J617" s="123"/>
      <c r="K617" s="124">
        <f>E617+G617+I617</f>
        <v>0</v>
      </c>
      <c r="L617" s="73"/>
      <c r="M617" s="73"/>
    </row>
    <row r="618" spans="2:13" ht="21.75" customHeight="1" outlineLevel="1">
      <c r="B618" s="73"/>
      <c r="C618" s="90" t="s">
        <v>507</v>
      </c>
      <c r="D618" s="103"/>
      <c r="E618" s="128">
        <v>0</v>
      </c>
      <c r="F618" s="129"/>
      <c r="G618" s="128">
        <v>0</v>
      </c>
      <c r="H618" s="142"/>
      <c r="I618" s="128">
        <v>0</v>
      </c>
      <c r="J618" s="130"/>
      <c r="K618" s="131">
        <f>E618+G618+I618</f>
        <v>0</v>
      </c>
      <c r="L618" s="89"/>
      <c r="M618" s="73"/>
    </row>
    <row r="619" spans="2:13" ht="21" customHeight="1" outlineLevel="1">
      <c r="B619" s="73"/>
      <c r="C619" s="109"/>
      <c r="D619" s="103"/>
      <c r="E619" s="130"/>
      <c r="F619" s="130"/>
      <c r="G619" s="130"/>
      <c r="H619" s="132"/>
      <c r="I619" s="130"/>
      <c r="J619" s="130"/>
      <c r="K619" s="130"/>
      <c r="L619" s="89"/>
      <c r="M619" s="73"/>
    </row>
    <row r="620" spans="2:13" ht="21" customHeight="1" outlineLevel="1">
      <c r="B620" s="73"/>
      <c r="C620" s="109"/>
      <c r="D620" s="103"/>
      <c r="E620" s="98"/>
      <c r="F620" s="73"/>
      <c r="G620" s="73"/>
      <c r="H620" s="73"/>
      <c r="I620" s="73"/>
      <c r="J620" s="73"/>
      <c r="K620" s="73"/>
      <c r="L620" s="89"/>
      <c r="M620" s="73"/>
    </row>
    <row r="621" spans="2:13" ht="21" customHeight="1" outlineLevel="1">
      <c r="B621" s="73"/>
      <c r="C621" s="86" t="s">
        <v>508</v>
      </c>
      <c r="D621" s="116"/>
      <c r="E621" s="116"/>
      <c r="F621" s="116"/>
      <c r="G621" s="73"/>
      <c r="H621" s="73"/>
      <c r="I621" s="73"/>
      <c r="J621" s="116"/>
      <c r="K621" s="73"/>
      <c r="L621" s="116"/>
      <c r="M621" s="73"/>
    </row>
    <row r="622" spans="2:13" ht="21" customHeight="1" outlineLevel="1">
      <c r="B622" s="73"/>
      <c r="C622" s="89"/>
      <c r="D622" s="89"/>
      <c r="E622" s="89"/>
      <c r="F622" s="89"/>
      <c r="G622" s="73"/>
      <c r="H622" s="73"/>
      <c r="I622" s="73"/>
      <c r="J622" s="89"/>
      <c r="K622" s="73"/>
      <c r="L622" s="89"/>
      <c r="M622" s="73"/>
    </row>
    <row r="623" spans="2:13" ht="21" customHeight="1" outlineLevel="1">
      <c r="B623" s="73"/>
      <c r="C623" s="133" t="s">
        <v>509</v>
      </c>
      <c r="D623" s="89"/>
      <c r="E623" s="89"/>
      <c r="F623" s="89"/>
      <c r="G623" s="73"/>
      <c r="H623" s="73"/>
      <c r="I623" s="73"/>
      <c r="J623" s="73"/>
      <c r="K623" s="73"/>
      <c r="L623" s="89"/>
      <c r="M623" s="73"/>
    </row>
    <row r="624" spans="2:13" ht="21" customHeight="1" outlineLevel="1">
      <c r="B624" s="73"/>
      <c r="C624" s="89"/>
      <c r="D624" s="89"/>
      <c r="E624" s="89"/>
      <c r="F624" s="89"/>
      <c r="G624" s="73"/>
      <c r="H624" s="73"/>
      <c r="I624" s="73"/>
      <c r="J624" s="89"/>
      <c r="K624" s="73"/>
      <c r="L624" s="89"/>
      <c r="M624" s="73"/>
    </row>
    <row r="625" spans="2:13" ht="21" customHeight="1" outlineLevel="1">
      <c r="B625" s="73"/>
      <c r="C625" s="496" t="s">
        <v>645</v>
      </c>
      <c r="D625" s="496"/>
      <c r="E625" s="496"/>
      <c r="F625" s="496"/>
      <c r="G625" s="496"/>
      <c r="H625" s="496"/>
      <c r="I625" s="496"/>
      <c r="J625" s="496"/>
      <c r="K625" s="496"/>
      <c r="L625" s="89"/>
      <c r="M625" s="73"/>
    </row>
    <row r="626" spans="2:13" ht="21" customHeight="1" outlineLevel="1">
      <c r="B626" s="73"/>
      <c r="C626" s="496"/>
      <c r="D626" s="496"/>
      <c r="E626" s="496"/>
      <c r="F626" s="496"/>
      <c r="G626" s="496"/>
      <c r="H626" s="496"/>
      <c r="I626" s="496"/>
      <c r="J626" s="496"/>
      <c r="K626" s="496"/>
      <c r="L626" s="73"/>
      <c r="M626" s="73"/>
    </row>
    <row r="627" spans="2:13" ht="21" customHeight="1" outlineLevel="1">
      <c r="B627" s="73"/>
      <c r="C627" s="496"/>
      <c r="D627" s="496"/>
      <c r="E627" s="496"/>
      <c r="F627" s="496"/>
      <c r="G627" s="496"/>
      <c r="H627" s="496"/>
      <c r="I627" s="496"/>
      <c r="J627" s="496"/>
      <c r="K627" s="496"/>
      <c r="L627" s="73"/>
      <c r="M627" s="73"/>
    </row>
    <row r="628" spans="2:13" ht="21" customHeight="1" outlineLevel="1">
      <c r="B628" s="73"/>
      <c r="C628" s="496"/>
      <c r="D628" s="496"/>
      <c r="E628" s="496"/>
      <c r="F628" s="496"/>
      <c r="G628" s="496"/>
      <c r="H628" s="496"/>
      <c r="I628" s="496"/>
      <c r="J628" s="496"/>
      <c r="K628" s="496"/>
      <c r="L628" s="73"/>
      <c r="M628" s="73"/>
    </row>
    <row r="629" spans="2:13" ht="21" customHeight="1" outlineLevel="1">
      <c r="B629" s="73"/>
      <c r="C629" s="496"/>
      <c r="D629" s="496"/>
      <c r="E629" s="496"/>
      <c r="F629" s="496"/>
      <c r="G629" s="496"/>
      <c r="H629" s="496"/>
      <c r="I629" s="496"/>
      <c r="J629" s="496"/>
      <c r="K629" s="496"/>
      <c r="L629" s="73"/>
      <c r="M629" s="73"/>
    </row>
    <row r="630" spans="2:13" ht="21" customHeight="1" outlineLevel="1">
      <c r="B630" s="73"/>
      <c r="C630" s="496"/>
      <c r="D630" s="496"/>
      <c r="E630" s="496"/>
      <c r="F630" s="496"/>
      <c r="G630" s="496"/>
      <c r="H630" s="496"/>
      <c r="I630" s="496"/>
      <c r="J630" s="496"/>
      <c r="K630" s="496"/>
      <c r="L630" s="73"/>
      <c r="M630" s="73"/>
    </row>
    <row r="631" spans="2:13" ht="21" customHeight="1" outlineLevel="1">
      <c r="B631" s="73"/>
      <c r="C631" s="496"/>
      <c r="D631" s="496"/>
      <c r="E631" s="496"/>
      <c r="F631" s="496"/>
      <c r="G631" s="496"/>
      <c r="H631" s="496"/>
      <c r="I631" s="496"/>
      <c r="J631" s="496"/>
      <c r="K631" s="496"/>
      <c r="L631" s="73"/>
      <c r="M631" s="73"/>
    </row>
    <row r="632" spans="2:13" ht="21" customHeight="1" outlineLevel="1">
      <c r="B632" s="73"/>
      <c r="C632" s="496"/>
      <c r="D632" s="496"/>
      <c r="E632" s="496"/>
      <c r="F632" s="496"/>
      <c r="G632" s="496"/>
      <c r="H632" s="496"/>
      <c r="I632" s="496"/>
      <c r="J632" s="496"/>
      <c r="K632" s="496"/>
      <c r="L632" s="73"/>
      <c r="M632" s="73"/>
    </row>
    <row r="633" spans="2:13" ht="21" customHeight="1" outlineLevel="1">
      <c r="B633" s="73"/>
      <c r="C633" s="496"/>
      <c r="D633" s="496"/>
      <c r="E633" s="496"/>
      <c r="F633" s="496"/>
      <c r="G633" s="496"/>
      <c r="H633" s="496"/>
      <c r="I633" s="496"/>
      <c r="J633" s="496"/>
      <c r="K633" s="496"/>
      <c r="L633" s="73"/>
      <c r="M633" s="73"/>
    </row>
    <row r="634" spans="2:13" ht="21" customHeight="1" outlineLevel="1">
      <c r="B634" s="73"/>
      <c r="C634" s="496"/>
      <c r="D634" s="496"/>
      <c r="E634" s="496"/>
      <c r="F634" s="496"/>
      <c r="G634" s="496"/>
      <c r="H634" s="496"/>
      <c r="I634" s="496"/>
      <c r="J634" s="496"/>
      <c r="K634" s="496"/>
      <c r="L634" s="73"/>
      <c r="M634" s="73"/>
    </row>
    <row r="635" spans="2:13" ht="21" customHeight="1" outlineLevel="1">
      <c r="B635" s="73"/>
      <c r="C635" s="496"/>
      <c r="D635" s="496"/>
      <c r="E635" s="496"/>
      <c r="F635" s="496"/>
      <c r="G635" s="496"/>
      <c r="H635" s="496"/>
      <c r="I635" s="496"/>
      <c r="J635" s="496"/>
      <c r="K635" s="496"/>
      <c r="L635" s="73"/>
      <c r="M635" s="73"/>
    </row>
    <row r="636" spans="2:13" ht="21" customHeight="1" outlineLevel="1">
      <c r="B636" s="73"/>
      <c r="C636" s="496"/>
      <c r="D636" s="496"/>
      <c r="E636" s="496"/>
      <c r="F636" s="496"/>
      <c r="G636" s="496"/>
      <c r="H636" s="496"/>
      <c r="I636" s="496"/>
      <c r="J636" s="496"/>
      <c r="K636" s="496"/>
      <c r="L636" s="73"/>
      <c r="M636" s="73"/>
    </row>
    <row r="637" spans="2:13" ht="21" customHeight="1" outlineLevel="1">
      <c r="B637" s="73"/>
      <c r="C637" s="496"/>
      <c r="D637" s="496"/>
      <c r="E637" s="496"/>
      <c r="F637" s="496"/>
      <c r="G637" s="496"/>
      <c r="H637" s="496"/>
      <c r="I637" s="496"/>
      <c r="J637" s="496"/>
      <c r="K637" s="496"/>
      <c r="L637" s="73"/>
      <c r="M637" s="73"/>
    </row>
    <row r="638" spans="2:13" ht="21" customHeight="1" outlineLevel="1">
      <c r="B638" s="73"/>
      <c r="C638" s="496"/>
      <c r="D638" s="496"/>
      <c r="E638" s="496"/>
      <c r="F638" s="496"/>
      <c r="G638" s="496"/>
      <c r="H638" s="496"/>
      <c r="I638" s="496"/>
      <c r="J638" s="496"/>
      <c r="K638" s="496"/>
      <c r="L638" s="73"/>
      <c r="M638" s="73"/>
    </row>
    <row r="639" spans="2:13" ht="21" customHeight="1" outlineLevel="1">
      <c r="B639" s="73"/>
      <c r="C639" s="496"/>
      <c r="D639" s="496"/>
      <c r="E639" s="496"/>
      <c r="F639" s="496"/>
      <c r="G639" s="496"/>
      <c r="H639" s="496"/>
      <c r="I639" s="496"/>
      <c r="J639" s="496"/>
      <c r="K639" s="496"/>
      <c r="L639" s="73"/>
      <c r="M639" s="73"/>
    </row>
    <row r="640" spans="2:13" ht="21" customHeight="1" outlineLevel="1">
      <c r="B640" s="73"/>
      <c r="C640" s="496"/>
      <c r="D640" s="496"/>
      <c r="E640" s="496"/>
      <c r="F640" s="496"/>
      <c r="G640" s="496"/>
      <c r="H640" s="496"/>
      <c r="I640" s="496"/>
      <c r="J640" s="496"/>
      <c r="K640" s="496"/>
      <c r="L640" s="73"/>
      <c r="M640" s="73"/>
    </row>
    <row r="641" spans="2:13" ht="21" customHeight="1" outlineLevel="1">
      <c r="B641" s="73"/>
      <c r="C641" s="496"/>
      <c r="D641" s="496"/>
      <c r="E641" s="496"/>
      <c r="F641" s="496"/>
      <c r="G641" s="496"/>
      <c r="H641" s="496"/>
      <c r="I641" s="496"/>
      <c r="J641" s="496"/>
      <c r="K641" s="496"/>
      <c r="L641" s="73"/>
      <c r="M641" s="73"/>
    </row>
    <row r="642" spans="2:13" ht="21" customHeight="1" outlineLevel="1">
      <c r="B642" s="73"/>
      <c r="C642" s="496"/>
      <c r="D642" s="496"/>
      <c r="E642" s="496"/>
      <c r="F642" s="496"/>
      <c r="G642" s="496"/>
      <c r="H642" s="496"/>
      <c r="I642" s="496"/>
      <c r="J642" s="496"/>
      <c r="K642" s="496"/>
      <c r="L642" s="73"/>
      <c r="M642" s="73"/>
    </row>
    <row r="643" spans="2:13" ht="21" customHeight="1" outlineLevel="1">
      <c r="B643" s="73"/>
      <c r="C643" s="134"/>
      <c r="D643" s="73"/>
      <c r="E643" s="134"/>
      <c r="F643" s="73"/>
      <c r="G643" s="73"/>
      <c r="H643" s="73"/>
      <c r="I643" s="135"/>
      <c r="J643" s="136"/>
      <c r="K643" s="137"/>
      <c r="L643" s="73"/>
      <c r="M643" s="73"/>
    </row>
    <row r="644" spans="2:13" ht="21" customHeight="1" outlineLevel="1">
      <c r="B644" s="73"/>
      <c r="C644" s="133" t="s">
        <v>511</v>
      </c>
      <c r="D644" s="73"/>
      <c r="E644" s="134"/>
      <c r="F644" s="73"/>
      <c r="G644" s="73"/>
      <c r="H644" s="73"/>
      <c r="I644" s="135"/>
      <c r="J644" s="136"/>
      <c r="K644" s="137"/>
      <c r="L644" s="73"/>
      <c r="M644" s="73"/>
    </row>
    <row r="645" spans="2:13" ht="21" customHeight="1" outlineLevel="1">
      <c r="B645" s="73"/>
      <c r="C645" s="73"/>
      <c r="D645" s="73"/>
      <c r="E645" s="83"/>
      <c r="F645" s="73"/>
      <c r="G645" s="73"/>
      <c r="H645" s="73"/>
      <c r="I645" s="73"/>
      <c r="J645" s="73"/>
      <c r="K645" s="73"/>
      <c r="L645" s="73"/>
      <c r="M645" s="73"/>
    </row>
    <row r="646" spans="2:13" ht="21" customHeight="1" outlineLevel="1">
      <c r="B646" s="73"/>
      <c r="C646" s="496" t="s">
        <v>648</v>
      </c>
      <c r="D646" s="496"/>
      <c r="E646" s="496"/>
      <c r="F646" s="496"/>
      <c r="G646" s="496"/>
      <c r="H646" s="496"/>
      <c r="I646" s="496"/>
      <c r="J646" s="496"/>
      <c r="K646" s="496"/>
      <c r="L646" s="73"/>
      <c r="M646" s="73"/>
    </row>
    <row r="647" spans="2:13" ht="21" customHeight="1" outlineLevel="1">
      <c r="B647" s="73"/>
      <c r="C647" s="496"/>
      <c r="D647" s="496"/>
      <c r="E647" s="496"/>
      <c r="F647" s="496"/>
      <c r="G647" s="496"/>
      <c r="H647" s="496"/>
      <c r="I647" s="496"/>
      <c r="J647" s="496"/>
      <c r="K647" s="496"/>
      <c r="L647" s="73"/>
      <c r="M647" s="73"/>
    </row>
    <row r="648" spans="2:13" ht="21" customHeight="1" outlineLevel="1">
      <c r="B648" s="73"/>
      <c r="C648" s="496"/>
      <c r="D648" s="496"/>
      <c r="E648" s="496"/>
      <c r="F648" s="496"/>
      <c r="G648" s="496"/>
      <c r="H648" s="496"/>
      <c r="I648" s="496"/>
      <c r="J648" s="496"/>
      <c r="K648" s="496"/>
      <c r="L648" s="73"/>
      <c r="M648" s="73"/>
    </row>
    <row r="649" spans="2:13" ht="21" customHeight="1" outlineLevel="1">
      <c r="B649" s="73"/>
      <c r="C649" s="496"/>
      <c r="D649" s="496"/>
      <c r="E649" s="496"/>
      <c r="F649" s="496"/>
      <c r="G649" s="496"/>
      <c r="H649" s="496"/>
      <c r="I649" s="496"/>
      <c r="J649" s="496"/>
      <c r="K649" s="496"/>
      <c r="L649" s="73"/>
      <c r="M649" s="73"/>
    </row>
    <row r="650" spans="2:13" ht="21" customHeight="1" outlineLevel="1">
      <c r="B650" s="73"/>
      <c r="C650" s="496"/>
      <c r="D650" s="496"/>
      <c r="E650" s="496"/>
      <c r="F650" s="496"/>
      <c r="G650" s="496"/>
      <c r="H650" s="496"/>
      <c r="I650" s="496"/>
      <c r="J650" s="496"/>
      <c r="K650" s="496"/>
      <c r="L650" s="73"/>
      <c r="M650" s="73"/>
    </row>
    <row r="651" spans="2:13" ht="21" customHeight="1" outlineLevel="1">
      <c r="B651" s="73"/>
      <c r="C651" s="496"/>
      <c r="D651" s="496"/>
      <c r="E651" s="496"/>
      <c r="F651" s="496"/>
      <c r="G651" s="496"/>
      <c r="H651" s="496"/>
      <c r="I651" s="496"/>
      <c r="J651" s="496"/>
      <c r="K651" s="496"/>
      <c r="L651" s="73"/>
      <c r="M651" s="73"/>
    </row>
    <row r="652" spans="2:13" ht="21" customHeight="1" outlineLevel="1">
      <c r="B652" s="73"/>
      <c r="C652" s="496"/>
      <c r="D652" s="496"/>
      <c r="E652" s="496"/>
      <c r="F652" s="496"/>
      <c r="G652" s="496"/>
      <c r="H652" s="496"/>
      <c r="I652" s="496"/>
      <c r="J652" s="496"/>
      <c r="K652" s="496"/>
      <c r="L652" s="73"/>
      <c r="M652" s="73"/>
    </row>
    <row r="653" spans="2:13" ht="21" customHeight="1" outlineLevel="1">
      <c r="B653" s="73"/>
      <c r="C653" s="496"/>
      <c r="D653" s="496"/>
      <c r="E653" s="496"/>
      <c r="F653" s="496"/>
      <c r="G653" s="496"/>
      <c r="H653" s="496"/>
      <c r="I653" s="496"/>
      <c r="J653" s="496"/>
      <c r="K653" s="496"/>
      <c r="L653" s="73"/>
      <c r="M653" s="73"/>
    </row>
    <row r="654" spans="2:13" ht="21" customHeight="1" outlineLevel="1">
      <c r="B654" s="73"/>
      <c r="C654" s="496"/>
      <c r="D654" s="496"/>
      <c r="E654" s="496"/>
      <c r="F654" s="496"/>
      <c r="G654" s="496"/>
      <c r="H654" s="496"/>
      <c r="I654" s="496"/>
      <c r="J654" s="496"/>
      <c r="K654" s="496"/>
      <c r="L654" s="73"/>
      <c r="M654" s="73"/>
    </row>
    <row r="655" spans="2:13" ht="21" customHeight="1" outlineLevel="1">
      <c r="B655" s="73"/>
      <c r="C655" s="496"/>
      <c r="D655" s="496"/>
      <c r="E655" s="496"/>
      <c r="F655" s="496"/>
      <c r="G655" s="496"/>
      <c r="H655" s="496"/>
      <c r="I655" s="496"/>
      <c r="J655" s="496"/>
      <c r="K655" s="496"/>
      <c r="L655" s="73"/>
      <c r="M655" s="73"/>
    </row>
    <row r="656" spans="2:13" ht="21" customHeight="1" outlineLevel="1">
      <c r="B656" s="73"/>
      <c r="C656" s="496"/>
      <c r="D656" s="496"/>
      <c r="E656" s="496"/>
      <c r="F656" s="496"/>
      <c r="G656" s="496"/>
      <c r="H656" s="496"/>
      <c r="I656" s="496"/>
      <c r="J656" s="496"/>
      <c r="K656" s="496"/>
      <c r="L656" s="73"/>
      <c r="M656" s="73"/>
    </row>
    <row r="657" spans="2:13" ht="21" customHeight="1" outlineLevel="1">
      <c r="B657" s="73"/>
      <c r="C657" s="496"/>
      <c r="D657" s="496"/>
      <c r="E657" s="496"/>
      <c r="F657" s="496"/>
      <c r="G657" s="496"/>
      <c r="H657" s="496"/>
      <c r="I657" s="496"/>
      <c r="J657" s="496"/>
      <c r="K657" s="496"/>
      <c r="L657" s="73"/>
      <c r="M657" s="73"/>
    </row>
    <row r="658" spans="2:13" ht="21" customHeight="1" outlineLevel="1">
      <c r="B658" s="73"/>
      <c r="C658" s="496"/>
      <c r="D658" s="496"/>
      <c r="E658" s="496"/>
      <c r="F658" s="496"/>
      <c r="G658" s="496"/>
      <c r="H658" s="496"/>
      <c r="I658" s="496"/>
      <c r="J658" s="496"/>
      <c r="K658" s="496"/>
      <c r="L658" s="73"/>
      <c r="M658" s="73"/>
    </row>
    <row r="659" spans="2:13" ht="21" customHeight="1" outlineLevel="1">
      <c r="B659" s="73"/>
      <c r="C659" s="496"/>
      <c r="D659" s="496"/>
      <c r="E659" s="496"/>
      <c r="F659" s="496"/>
      <c r="G659" s="496"/>
      <c r="H659" s="496"/>
      <c r="I659" s="496"/>
      <c r="J659" s="496"/>
      <c r="K659" s="496"/>
      <c r="L659" s="73"/>
      <c r="M659" s="73"/>
    </row>
    <row r="660" spans="2:13" ht="21" customHeight="1" outlineLevel="1">
      <c r="B660" s="73"/>
      <c r="C660" s="496"/>
      <c r="D660" s="496"/>
      <c r="E660" s="496"/>
      <c r="F660" s="496"/>
      <c r="G660" s="496"/>
      <c r="H660" s="496"/>
      <c r="I660" s="496"/>
      <c r="J660" s="496"/>
      <c r="K660" s="496"/>
      <c r="L660" s="73"/>
      <c r="M660" s="73"/>
    </row>
    <row r="661" spans="2:13" ht="21" customHeight="1" outlineLevel="1">
      <c r="B661" s="73"/>
      <c r="C661" s="496"/>
      <c r="D661" s="496"/>
      <c r="E661" s="496"/>
      <c r="F661" s="496"/>
      <c r="G661" s="496"/>
      <c r="H661" s="496"/>
      <c r="I661" s="496"/>
      <c r="J661" s="496"/>
      <c r="K661" s="496"/>
      <c r="L661" s="73"/>
      <c r="M661" s="73"/>
    </row>
    <row r="662" spans="2:13" ht="21" customHeight="1" outlineLevel="1">
      <c r="B662" s="73"/>
      <c r="C662" s="496"/>
      <c r="D662" s="496"/>
      <c r="E662" s="496"/>
      <c r="F662" s="496"/>
      <c r="G662" s="496"/>
      <c r="H662" s="496"/>
      <c r="I662" s="496"/>
      <c r="J662" s="496"/>
      <c r="K662" s="496"/>
      <c r="L662" s="73"/>
      <c r="M662" s="73"/>
    </row>
    <row r="663" spans="2:13" ht="21" customHeight="1" outlineLevel="1">
      <c r="B663" s="73"/>
      <c r="C663" s="496"/>
      <c r="D663" s="496"/>
      <c r="E663" s="496"/>
      <c r="F663" s="496"/>
      <c r="G663" s="496"/>
      <c r="H663" s="496"/>
      <c r="I663" s="496"/>
      <c r="J663" s="496"/>
      <c r="K663" s="496"/>
      <c r="L663" s="73"/>
      <c r="M663" s="73"/>
    </row>
    <row r="664" spans="2:13" ht="21" customHeight="1" outlineLevel="1">
      <c r="B664" s="73"/>
      <c r="C664" s="134"/>
      <c r="D664" s="73"/>
      <c r="E664" s="134"/>
      <c r="F664" s="73"/>
      <c r="G664" s="73"/>
      <c r="H664" s="73"/>
      <c r="I664" s="135"/>
      <c r="J664" s="136"/>
      <c r="K664" s="137"/>
      <c r="L664" s="73"/>
      <c r="M664" s="73"/>
    </row>
    <row r="665" spans="2:13" ht="20.25" customHeight="1">
      <c r="B665" s="73"/>
      <c r="C665" s="134"/>
      <c r="D665" s="73"/>
      <c r="E665" s="134"/>
      <c r="F665" s="73"/>
      <c r="G665" s="73"/>
      <c r="H665" s="73"/>
      <c r="I665" s="135"/>
      <c r="J665" s="136"/>
      <c r="K665" s="137"/>
      <c r="L665" s="73"/>
      <c r="M665" s="73"/>
    </row>
    <row r="666" spans="2:13" ht="24" customHeight="1">
      <c r="B666" s="73"/>
      <c r="C666" s="84" t="s">
        <v>236</v>
      </c>
      <c r="D666" s="81"/>
      <c r="E666" s="84" t="s">
        <v>237</v>
      </c>
      <c r="F666" s="73"/>
      <c r="G666" s="85" t="s">
        <v>430</v>
      </c>
      <c r="H666" s="73"/>
      <c r="J666" s="73"/>
      <c r="K666" s="73"/>
      <c r="L666" s="73"/>
      <c r="M666" s="73"/>
    </row>
    <row r="667" spans="2:13" ht="21" customHeight="1" outlineLevel="1">
      <c r="B667" s="73"/>
      <c r="C667" s="83"/>
      <c r="D667" s="73"/>
      <c r="E667" s="83"/>
      <c r="F667" s="73"/>
      <c r="G667" s="73"/>
      <c r="H667" s="73"/>
      <c r="I667" s="73"/>
      <c r="J667" s="73"/>
      <c r="K667" s="73"/>
      <c r="L667" s="73"/>
      <c r="M667" s="73"/>
    </row>
    <row r="668" spans="2:13" ht="21.75" customHeight="1" outlineLevel="1">
      <c r="B668" s="73"/>
      <c r="C668" s="86" t="s">
        <v>431</v>
      </c>
      <c r="D668" s="73"/>
      <c r="E668" s="87"/>
      <c r="F668" s="73"/>
      <c r="G668" s="73"/>
      <c r="H668" s="73"/>
      <c r="I668" s="73"/>
      <c r="J668" s="73"/>
      <c r="K668" s="73"/>
      <c r="L668" s="73"/>
      <c r="M668" s="73"/>
    </row>
    <row r="669" spans="2:13" ht="21" customHeight="1" outlineLevel="1">
      <c r="B669" s="73"/>
      <c r="C669" s="88"/>
      <c r="D669" s="73"/>
      <c r="E669" s="87"/>
      <c r="F669" s="73"/>
      <c r="G669" s="73"/>
      <c r="H669" s="73"/>
      <c r="I669" s="73"/>
      <c r="J669" s="73"/>
      <c r="K669" s="73"/>
      <c r="L669" s="73"/>
      <c r="M669" s="73"/>
    </row>
    <row r="670" spans="2:13" ht="21" customHeight="1" outlineLevel="1">
      <c r="B670" s="73"/>
      <c r="C670" s="89"/>
      <c r="D670" s="73"/>
      <c r="E670" s="89"/>
      <c r="F670" s="73"/>
      <c r="G670" s="73"/>
      <c r="H670" s="73"/>
      <c r="I670" s="73"/>
      <c r="J670" s="73"/>
      <c r="K670" s="73"/>
      <c r="L670" s="73"/>
      <c r="M670" s="73"/>
    </row>
    <row r="671" spans="2:13" outlineLevel="1">
      <c r="B671" s="73"/>
      <c r="C671" s="90" t="s">
        <v>36</v>
      </c>
      <c r="D671" s="89"/>
      <c r="E671" s="90" t="s">
        <v>432</v>
      </c>
      <c r="F671" s="89"/>
      <c r="G671" s="91" t="s">
        <v>433</v>
      </c>
      <c r="H671" s="73"/>
      <c r="I671" s="90" t="s">
        <v>434</v>
      </c>
      <c r="J671" s="73"/>
      <c r="K671" s="73"/>
      <c r="L671" s="89"/>
      <c r="M671" s="73"/>
    </row>
    <row r="672" spans="2:13" ht="36.75" customHeight="1" outlineLevel="1">
      <c r="B672" s="73"/>
      <c r="C672" s="92" t="s">
        <v>639</v>
      </c>
      <c r="D672" s="73"/>
      <c r="E672" s="93" t="s">
        <v>649</v>
      </c>
      <c r="F672" s="73"/>
      <c r="G672" s="96" t="s">
        <v>650</v>
      </c>
      <c r="H672" s="73"/>
      <c r="I672" s="92" t="s">
        <v>438</v>
      </c>
      <c r="J672" s="73"/>
      <c r="K672" s="73"/>
      <c r="L672" s="73"/>
      <c r="M672" s="73"/>
    </row>
    <row r="673" spans="2:13" ht="21" customHeight="1" outlineLevel="1">
      <c r="B673" s="73"/>
      <c r="C673" s="89"/>
      <c r="D673" s="73"/>
      <c r="E673" s="73"/>
      <c r="F673" s="73"/>
      <c r="G673" s="73"/>
      <c r="H673" s="73"/>
      <c r="I673" s="73"/>
      <c r="J673" s="73"/>
      <c r="K673" s="73"/>
      <c r="L673" s="73"/>
      <c r="M673" s="73"/>
    </row>
    <row r="674" spans="2:13" ht="36" outlineLevel="1">
      <c r="B674" s="73"/>
      <c r="C674" s="95" t="s">
        <v>439</v>
      </c>
      <c r="D674" s="89"/>
      <c r="E674" s="95" t="s">
        <v>440</v>
      </c>
      <c r="F674" s="89"/>
      <c r="G674" s="95" t="s">
        <v>441</v>
      </c>
      <c r="H674" s="73"/>
      <c r="I674" s="95" t="s">
        <v>442</v>
      </c>
      <c r="J674" s="89"/>
      <c r="K674" s="95" t="s">
        <v>642</v>
      </c>
      <c r="L674" s="73"/>
      <c r="M674" s="73"/>
    </row>
    <row r="675" spans="2:13" ht="36.75" customHeight="1" outlineLevel="1">
      <c r="B675" s="73"/>
      <c r="C675" s="154" t="s">
        <v>651</v>
      </c>
      <c r="D675" s="89"/>
      <c r="E675" s="154" t="s">
        <v>652</v>
      </c>
      <c r="F675" s="89"/>
      <c r="G675" s="154" t="s">
        <v>653</v>
      </c>
      <c r="H675" s="73"/>
      <c r="I675" s="155" t="s">
        <v>653</v>
      </c>
      <c r="J675" s="89"/>
      <c r="K675" s="94" t="s">
        <v>430</v>
      </c>
      <c r="L675" s="73"/>
      <c r="M675" s="73"/>
    </row>
    <row r="676" spans="2:13" ht="21" customHeight="1" outlineLevel="1">
      <c r="B676" s="73"/>
      <c r="C676" s="89"/>
      <c r="D676" s="89"/>
      <c r="E676" s="89"/>
      <c r="F676" s="89"/>
      <c r="G676" s="73"/>
      <c r="H676" s="73"/>
      <c r="I676" s="73"/>
      <c r="J676" s="89"/>
      <c r="K676" s="73"/>
      <c r="L676" s="73"/>
      <c r="M676" s="73"/>
    </row>
    <row r="677" spans="2:13" ht="21.75" customHeight="1" outlineLevel="1">
      <c r="B677" s="73"/>
      <c r="C677" s="86" t="s">
        <v>445</v>
      </c>
      <c r="D677" s="73"/>
      <c r="E677" s="98"/>
      <c r="F677" s="99"/>
      <c r="G677" s="99"/>
      <c r="H677" s="99"/>
      <c r="I677" s="99"/>
      <c r="J677" s="99"/>
      <c r="K677" s="99"/>
      <c r="L677" s="73"/>
      <c r="M677" s="73"/>
    </row>
    <row r="678" spans="2:13" ht="21" customHeight="1" outlineLevel="1">
      <c r="B678" s="73"/>
      <c r="C678" s="73"/>
      <c r="D678" s="73"/>
      <c r="E678" s="100"/>
      <c r="F678" s="101"/>
      <c r="G678" s="100"/>
      <c r="H678" s="101"/>
      <c r="I678" s="100"/>
      <c r="J678" s="102"/>
      <c r="K678" s="100"/>
      <c r="L678" s="73"/>
      <c r="M678" s="73"/>
    </row>
    <row r="679" spans="2:13" ht="21" customHeight="1" outlineLevel="1">
      <c r="B679" s="73"/>
      <c r="C679" s="73"/>
      <c r="D679" s="73"/>
      <c r="E679" s="100">
        <v>2024</v>
      </c>
      <c r="F679" s="101"/>
      <c r="G679" s="100">
        <v>2025</v>
      </c>
      <c r="H679" s="101"/>
      <c r="I679" s="100">
        <v>2026</v>
      </c>
      <c r="J679" s="102"/>
      <c r="K679" s="100" t="s">
        <v>446</v>
      </c>
      <c r="L679" s="73"/>
      <c r="M679" s="73"/>
    </row>
    <row r="680" spans="2:13" outlineLevel="1">
      <c r="B680" s="73"/>
      <c r="C680" s="95" t="s">
        <v>447</v>
      </c>
      <c r="D680" s="103"/>
      <c r="E680" s="104">
        <f>E681+E682</f>
        <v>0</v>
      </c>
      <c r="F680" s="103"/>
      <c r="G680" s="104">
        <f>G681+G682</f>
        <v>0</v>
      </c>
      <c r="H680" s="73"/>
      <c r="I680" s="104">
        <f>I681+I682</f>
        <v>0</v>
      </c>
      <c r="J680" s="103"/>
      <c r="K680" s="104">
        <f>K681+K682</f>
        <v>0</v>
      </c>
      <c r="L680" s="103"/>
      <c r="M680" s="73"/>
    </row>
    <row r="681" spans="2:13" ht="21" customHeight="1" outlineLevel="1">
      <c r="B681" s="73"/>
      <c r="C681" s="90" t="s">
        <v>448</v>
      </c>
      <c r="D681" s="103"/>
      <c r="E681" s="105">
        <v>0</v>
      </c>
      <c r="F681" s="106"/>
      <c r="G681" s="105">
        <v>0</v>
      </c>
      <c r="H681" s="73"/>
      <c r="I681" s="105">
        <v>0</v>
      </c>
      <c r="J681" s="103"/>
      <c r="K681" s="107">
        <f>E681+G681+I681</f>
        <v>0</v>
      </c>
      <c r="L681" s="103"/>
      <c r="M681" s="73"/>
    </row>
    <row r="682" spans="2:13" ht="21.75" customHeight="1" outlineLevel="1">
      <c r="B682" s="73"/>
      <c r="C682" s="90" t="s">
        <v>449</v>
      </c>
      <c r="D682" s="103"/>
      <c r="E682" s="105">
        <v>0</v>
      </c>
      <c r="F682" s="106"/>
      <c r="G682" s="105">
        <v>0</v>
      </c>
      <c r="H682" s="73"/>
      <c r="I682" s="105">
        <v>0</v>
      </c>
      <c r="J682" s="103"/>
      <c r="K682" s="107">
        <f>E682+G682+I682</f>
        <v>0</v>
      </c>
      <c r="L682" s="103"/>
      <c r="M682" s="73"/>
    </row>
    <row r="683" spans="2:13" outlineLevel="1">
      <c r="B683" s="73"/>
      <c r="C683" s="95" t="s">
        <v>450</v>
      </c>
      <c r="D683" s="103"/>
      <c r="E683" s="104">
        <f>E684+E685</f>
        <v>45</v>
      </c>
      <c r="F683" s="103"/>
      <c r="G683" s="104">
        <f>G684+G685</f>
        <v>45</v>
      </c>
      <c r="H683" s="73"/>
      <c r="I683" s="104">
        <f>I684+I685</f>
        <v>45</v>
      </c>
      <c r="J683" s="103"/>
      <c r="K683" s="104">
        <f>K684+K685</f>
        <v>135</v>
      </c>
      <c r="L683" s="103"/>
      <c r="M683" s="73"/>
    </row>
    <row r="684" spans="2:13" ht="21" customHeight="1" outlineLevel="1">
      <c r="B684" s="73"/>
      <c r="C684" s="90" t="s">
        <v>451</v>
      </c>
      <c r="D684" s="103"/>
      <c r="E684" s="105">
        <v>0</v>
      </c>
      <c r="F684" s="106"/>
      <c r="G684" s="105">
        <v>0</v>
      </c>
      <c r="H684" s="73"/>
      <c r="I684" s="105">
        <v>0</v>
      </c>
      <c r="J684" s="103"/>
      <c r="K684" s="107">
        <f>E684+G684+I684</f>
        <v>0</v>
      </c>
      <c r="L684" s="103"/>
      <c r="M684" s="73"/>
    </row>
    <row r="685" spans="2:13" ht="21" customHeight="1" outlineLevel="1">
      <c r="B685" s="73"/>
      <c r="C685" s="90" t="s">
        <v>452</v>
      </c>
      <c r="D685" s="103"/>
      <c r="E685" s="105">
        <v>45</v>
      </c>
      <c r="F685" s="106"/>
      <c r="G685" s="105">
        <v>45</v>
      </c>
      <c r="H685" s="73"/>
      <c r="I685" s="105">
        <v>45</v>
      </c>
      <c r="J685" s="103"/>
      <c r="K685" s="107">
        <f>E685+G685+I685</f>
        <v>135</v>
      </c>
      <c r="L685" s="103"/>
      <c r="M685" s="73"/>
    </row>
    <row r="686" spans="2:13" ht="21" customHeight="1" outlineLevel="1">
      <c r="B686" s="73"/>
      <c r="C686" s="95" t="s">
        <v>453</v>
      </c>
      <c r="D686" s="103"/>
      <c r="E686" s="104">
        <f>E687+E688</f>
        <v>0</v>
      </c>
      <c r="F686" s="103"/>
      <c r="G686" s="104">
        <f>G687+G688</f>
        <v>0</v>
      </c>
      <c r="H686" s="73"/>
      <c r="I686" s="104">
        <f>I687+I688</f>
        <v>0</v>
      </c>
      <c r="J686" s="103"/>
      <c r="K686" s="104">
        <f>K687+K688</f>
        <v>0</v>
      </c>
      <c r="L686" s="103"/>
      <c r="M686" s="73"/>
    </row>
    <row r="687" spans="2:13" ht="21" customHeight="1" outlineLevel="1">
      <c r="B687" s="73"/>
      <c r="C687" s="90" t="s">
        <v>454</v>
      </c>
      <c r="D687" s="103"/>
      <c r="E687" s="105">
        <v>0</v>
      </c>
      <c r="F687" s="106"/>
      <c r="G687" s="105">
        <v>0</v>
      </c>
      <c r="H687" s="73"/>
      <c r="I687" s="105">
        <v>0</v>
      </c>
      <c r="J687" s="103"/>
      <c r="K687" s="107">
        <f>E687+G687+I687</f>
        <v>0</v>
      </c>
      <c r="L687" s="103"/>
      <c r="M687" s="73"/>
    </row>
    <row r="688" spans="2:13" ht="21" customHeight="1" outlineLevel="1">
      <c r="B688" s="73"/>
      <c r="C688" s="90" t="s">
        <v>455</v>
      </c>
      <c r="D688" s="103"/>
      <c r="E688" s="105">
        <v>0</v>
      </c>
      <c r="F688" s="106"/>
      <c r="G688" s="105">
        <v>0</v>
      </c>
      <c r="H688" s="73"/>
      <c r="I688" s="105">
        <v>0</v>
      </c>
      <c r="J688" s="103"/>
      <c r="K688" s="107">
        <f>E688+G688+I688</f>
        <v>0</v>
      </c>
      <c r="L688" s="103"/>
      <c r="M688" s="73"/>
    </row>
    <row r="689" spans="2:13" ht="21" customHeight="1" outlineLevel="1">
      <c r="B689" s="73"/>
      <c r="C689" s="95" t="s">
        <v>456</v>
      </c>
      <c r="D689" s="103"/>
      <c r="E689" s="104">
        <f>E690+E691</f>
        <v>0</v>
      </c>
      <c r="F689" s="103"/>
      <c r="G689" s="104">
        <f>G690+G691</f>
        <v>0</v>
      </c>
      <c r="H689" s="73"/>
      <c r="I689" s="104">
        <f>I690+I691</f>
        <v>0</v>
      </c>
      <c r="J689" s="103"/>
      <c r="K689" s="104">
        <f>K690+K691</f>
        <v>0</v>
      </c>
      <c r="L689" s="103"/>
      <c r="M689" s="73"/>
    </row>
    <row r="690" spans="2:13" ht="21" customHeight="1" outlineLevel="1">
      <c r="B690" s="73"/>
      <c r="C690" s="90" t="s">
        <v>457</v>
      </c>
      <c r="D690" s="103"/>
      <c r="E690" s="105">
        <v>0</v>
      </c>
      <c r="F690" s="106"/>
      <c r="G690" s="105">
        <v>0</v>
      </c>
      <c r="H690" s="73"/>
      <c r="I690" s="105">
        <v>0</v>
      </c>
      <c r="J690" s="103"/>
      <c r="K690" s="107">
        <f>E690+G690+I690</f>
        <v>0</v>
      </c>
      <c r="L690" s="103"/>
      <c r="M690" s="73"/>
    </row>
    <row r="691" spans="2:13" ht="21" customHeight="1" outlineLevel="1">
      <c r="B691" s="73"/>
      <c r="C691" s="90" t="s">
        <v>458</v>
      </c>
      <c r="D691" s="103"/>
      <c r="E691" s="105">
        <v>0</v>
      </c>
      <c r="F691" s="106"/>
      <c r="G691" s="105">
        <v>0</v>
      </c>
      <c r="H691" s="73"/>
      <c r="I691" s="105">
        <v>0</v>
      </c>
      <c r="J691" s="103"/>
      <c r="K691" s="107">
        <f>E691+G691+I691</f>
        <v>0</v>
      </c>
      <c r="L691" s="103"/>
      <c r="M691" s="73"/>
    </row>
    <row r="692" spans="2:13" ht="21" customHeight="1" outlineLevel="1">
      <c r="B692" s="73"/>
      <c r="C692" s="90" t="s">
        <v>459</v>
      </c>
      <c r="D692" s="103"/>
      <c r="E692" s="108">
        <f>E680+E683+E686+E689</f>
        <v>45</v>
      </c>
      <c r="F692" s="103"/>
      <c r="G692" s="108">
        <f>G680+G683+G686+G689</f>
        <v>45</v>
      </c>
      <c r="H692" s="73"/>
      <c r="I692" s="108">
        <f>I680+I683+I686+I689</f>
        <v>45</v>
      </c>
      <c r="J692" s="103"/>
      <c r="K692" s="108">
        <f>E692+G692+I692</f>
        <v>135</v>
      </c>
      <c r="L692" s="103"/>
      <c r="M692" s="73"/>
    </row>
    <row r="693" spans="2:13" ht="21" customHeight="1" outlineLevel="1">
      <c r="B693" s="73"/>
      <c r="C693" s="109"/>
      <c r="D693" s="103"/>
      <c r="E693" s="109"/>
      <c r="F693" s="109"/>
      <c r="G693" s="109"/>
      <c r="H693" s="109"/>
      <c r="I693" s="109"/>
      <c r="J693" s="109"/>
      <c r="K693" s="109"/>
      <c r="L693" s="103"/>
      <c r="M693" s="73"/>
    </row>
    <row r="694" spans="2:13" ht="21" customHeight="1" outlineLevel="1">
      <c r="B694" s="73"/>
      <c r="C694" s="103"/>
      <c r="D694" s="89"/>
      <c r="E694" s="103"/>
      <c r="F694" s="89"/>
      <c r="G694" s="73"/>
      <c r="H694" s="73"/>
      <c r="I694" s="73"/>
      <c r="J694" s="89"/>
      <c r="K694" s="73"/>
      <c r="L694" s="89"/>
      <c r="M694" s="73"/>
    </row>
    <row r="695" spans="2:13" ht="21" customHeight="1" outlineLevel="1">
      <c r="B695" s="73"/>
      <c r="C695" s="86" t="s">
        <v>460</v>
      </c>
      <c r="D695" s="73"/>
      <c r="E695" s="99"/>
      <c r="F695" s="99"/>
      <c r="G695" s="99"/>
      <c r="H695" s="99"/>
      <c r="I695" s="99"/>
      <c r="J695" s="99"/>
      <c r="K695" s="99"/>
      <c r="L695" s="89"/>
      <c r="M695" s="73"/>
    </row>
    <row r="696" spans="2:13" ht="21" customHeight="1" outlineLevel="1">
      <c r="B696" s="73"/>
      <c r="C696" s="73"/>
      <c r="D696" s="73"/>
      <c r="E696" s="100"/>
      <c r="F696" s="101"/>
      <c r="G696" s="100"/>
      <c r="H696" s="101"/>
      <c r="I696" s="100"/>
      <c r="J696" s="102"/>
      <c r="K696" s="100"/>
      <c r="L696" s="89"/>
      <c r="M696" s="73"/>
    </row>
    <row r="697" spans="2:13" ht="21" customHeight="1" outlineLevel="1">
      <c r="B697" s="73"/>
      <c r="C697" s="73"/>
      <c r="D697" s="73"/>
      <c r="E697" s="100">
        <v>2024</v>
      </c>
      <c r="F697" s="101"/>
      <c r="G697" s="100">
        <v>2025</v>
      </c>
      <c r="H697" s="101"/>
      <c r="I697" s="100">
        <v>2026</v>
      </c>
      <c r="J697" s="102"/>
      <c r="K697" s="100" t="s">
        <v>407</v>
      </c>
      <c r="L697" s="89"/>
      <c r="M697" s="73"/>
    </row>
    <row r="698" spans="2:13" ht="21" customHeight="1" outlineLevel="1">
      <c r="B698" s="73"/>
      <c r="C698" s="95" t="s">
        <v>461</v>
      </c>
      <c r="D698" s="103"/>
      <c r="E698" s="110">
        <v>103300</v>
      </c>
      <c r="F698" s="111"/>
      <c r="G698" s="110">
        <v>103300</v>
      </c>
      <c r="H698" s="112"/>
      <c r="I698" s="110">
        <v>103300</v>
      </c>
      <c r="J698" s="111"/>
      <c r="K698" s="113">
        <f t="shared" ref="K698:K716" si="10">E698+G698+I698</f>
        <v>309900</v>
      </c>
      <c r="L698" s="89"/>
      <c r="M698" s="73"/>
    </row>
    <row r="699" spans="2:13" ht="21" customHeight="1" outlineLevel="1">
      <c r="B699" s="73"/>
      <c r="C699" s="90" t="s">
        <v>462</v>
      </c>
      <c r="D699" s="103"/>
      <c r="E699" s="110">
        <v>287777.21000000002</v>
      </c>
      <c r="F699" s="114"/>
      <c r="G699" s="110">
        <v>287777.21000000002</v>
      </c>
      <c r="H699" s="112"/>
      <c r="I699" s="110">
        <v>287777.21000000002</v>
      </c>
      <c r="J699" s="111"/>
      <c r="K699" s="113">
        <f t="shared" si="10"/>
        <v>863331.63000000012</v>
      </c>
      <c r="L699" s="89"/>
      <c r="M699" s="73"/>
    </row>
    <row r="700" spans="2:13" ht="21" customHeight="1" outlineLevel="1">
      <c r="B700" s="73"/>
      <c r="C700" s="90" t="s">
        <v>463</v>
      </c>
      <c r="D700" s="103"/>
      <c r="E700" s="110">
        <v>0</v>
      </c>
      <c r="F700" s="111"/>
      <c r="G700" s="110">
        <v>0</v>
      </c>
      <c r="H700" s="112"/>
      <c r="I700" s="110">
        <v>0</v>
      </c>
      <c r="J700" s="111"/>
      <c r="K700" s="113">
        <f t="shared" si="10"/>
        <v>0</v>
      </c>
      <c r="L700" s="89"/>
      <c r="M700" s="73"/>
    </row>
    <row r="701" spans="2:13" ht="21.75" customHeight="1" outlineLevel="1">
      <c r="B701" s="73"/>
      <c r="C701" s="90" t="s">
        <v>464</v>
      </c>
      <c r="D701" s="103"/>
      <c r="E701" s="110">
        <v>0</v>
      </c>
      <c r="F701" s="114"/>
      <c r="G701" s="110">
        <v>0</v>
      </c>
      <c r="H701" s="112"/>
      <c r="I701" s="110">
        <v>0</v>
      </c>
      <c r="J701" s="111"/>
      <c r="K701" s="113">
        <f t="shared" si="10"/>
        <v>0</v>
      </c>
      <c r="L701" s="73"/>
      <c r="M701" s="73"/>
    </row>
    <row r="702" spans="2:13" ht="21.75" customHeight="1" outlineLevel="1">
      <c r="B702" s="73"/>
      <c r="C702" s="90" t="s">
        <v>465</v>
      </c>
      <c r="D702" s="103"/>
      <c r="E702" s="110">
        <v>0</v>
      </c>
      <c r="F702" s="114"/>
      <c r="G702" s="110">
        <v>0</v>
      </c>
      <c r="H702" s="112"/>
      <c r="I702" s="110">
        <v>0</v>
      </c>
      <c r="J702" s="111"/>
      <c r="K702" s="113">
        <f t="shared" si="10"/>
        <v>0</v>
      </c>
      <c r="L702" s="73"/>
      <c r="M702" s="73"/>
    </row>
    <row r="703" spans="2:13" ht="21" customHeight="1" outlineLevel="1">
      <c r="B703" s="73"/>
      <c r="C703" s="90" t="s">
        <v>466</v>
      </c>
      <c r="D703" s="103"/>
      <c r="E703" s="110">
        <v>177230</v>
      </c>
      <c r="F703" s="111"/>
      <c r="G703" s="110">
        <v>177230</v>
      </c>
      <c r="H703" s="112"/>
      <c r="I703" s="110">
        <v>177230</v>
      </c>
      <c r="J703" s="111"/>
      <c r="K703" s="113">
        <f t="shared" si="10"/>
        <v>531690</v>
      </c>
      <c r="L703" s="73"/>
      <c r="M703" s="73"/>
    </row>
    <row r="704" spans="2:13" ht="21.75" customHeight="1" outlineLevel="1">
      <c r="B704" s="73"/>
      <c r="C704" s="90" t="s">
        <v>467</v>
      </c>
      <c r="D704" s="103"/>
      <c r="E704" s="110">
        <v>0</v>
      </c>
      <c r="F704" s="114"/>
      <c r="G704" s="110">
        <v>0</v>
      </c>
      <c r="H704" s="112"/>
      <c r="I704" s="110">
        <v>0</v>
      </c>
      <c r="J704" s="111"/>
      <c r="K704" s="113">
        <f t="shared" si="10"/>
        <v>0</v>
      </c>
      <c r="L704" s="73"/>
      <c r="M704" s="73"/>
    </row>
    <row r="705" spans="2:13" ht="21.75" customHeight="1" outlineLevel="1">
      <c r="B705" s="73"/>
      <c r="C705" s="90" t="s">
        <v>468</v>
      </c>
      <c r="D705" s="103"/>
      <c r="E705" s="110">
        <v>0</v>
      </c>
      <c r="F705" s="114"/>
      <c r="G705" s="110">
        <v>0</v>
      </c>
      <c r="H705" s="112"/>
      <c r="I705" s="110">
        <v>0</v>
      </c>
      <c r="J705" s="111"/>
      <c r="K705" s="113">
        <f t="shared" si="10"/>
        <v>0</v>
      </c>
      <c r="L705" s="73"/>
      <c r="M705" s="73"/>
    </row>
    <row r="706" spans="2:13" ht="21.75" customHeight="1" outlineLevel="1">
      <c r="B706" s="73"/>
      <c r="C706" s="90" t="s">
        <v>469</v>
      </c>
      <c r="D706" s="103"/>
      <c r="E706" s="110">
        <v>0</v>
      </c>
      <c r="F706" s="114"/>
      <c r="G706" s="110">
        <v>0</v>
      </c>
      <c r="H706" s="112"/>
      <c r="I706" s="110">
        <v>0</v>
      </c>
      <c r="J706" s="111"/>
      <c r="K706" s="113">
        <f t="shared" si="10"/>
        <v>0</v>
      </c>
      <c r="L706" s="73"/>
      <c r="M706" s="73"/>
    </row>
    <row r="707" spans="2:13" ht="21" customHeight="1" outlineLevel="1">
      <c r="B707" s="73"/>
      <c r="C707" s="115" t="s">
        <v>470</v>
      </c>
      <c r="D707" s="103"/>
      <c r="E707" s="110">
        <v>0</v>
      </c>
      <c r="F707" s="114"/>
      <c r="G707" s="110">
        <v>0</v>
      </c>
      <c r="H707" s="112"/>
      <c r="I707" s="110">
        <v>0</v>
      </c>
      <c r="J707" s="111"/>
      <c r="K707" s="113">
        <f t="shared" si="10"/>
        <v>0</v>
      </c>
      <c r="L707" s="116"/>
      <c r="M707" s="73"/>
    </row>
    <row r="708" spans="2:13" ht="21" customHeight="1" outlineLevel="1">
      <c r="B708" s="73"/>
      <c r="C708" s="115" t="s">
        <v>471</v>
      </c>
      <c r="D708" s="103"/>
      <c r="E708" s="110">
        <v>0</v>
      </c>
      <c r="F708" s="114"/>
      <c r="G708" s="110">
        <v>0</v>
      </c>
      <c r="H708" s="112"/>
      <c r="I708" s="110">
        <v>0</v>
      </c>
      <c r="J708" s="111"/>
      <c r="K708" s="113">
        <f t="shared" si="10"/>
        <v>0</v>
      </c>
      <c r="L708" s="116"/>
      <c r="M708" s="73"/>
    </row>
    <row r="709" spans="2:13" ht="21" customHeight="1" outlineLevel="1">
      <c r="B709" s="73"/>
      <c r="C709" s="115" t="s">
        <v>472</v>
      </c>
      <c r="D709" s="103"/>
      <c r="E709" s="110">
        <v>0</v>
      </c>
      <c r="F709" s="114"/>
      <c r="G709" s="110">
        <v>0</v>
      </c>
      <c r="H709" s="112"/>
      <c r="I709" s="110">
        <v>0</v>
      </c>
      <c r="J709" s="111"/>
      <c r="K709" s="113">
        <f t="shared" si="10"/>
        <v>0</v>
      </c>
      <c r="L709" s="116"/>
      <c r="M709" s="73"/>
    </row>
    <row r="710" spans="2:13" ht="21" customHeight="1" outlineLevel="1">
      <c r="B710" s="73"/>
      <c r="C710" s="115" t="s">
        <v>473</v>
      </c>
      <c r="D710" s="103"/>
      <c r="E710" s="110">
        <v>0</v>
      </c>
      <c r="F710" s="114"/>
      <c r="G710" s="110">
        <v>0</v>
      </c>
      <c r="H710" s="112"/>
      <c r="I710" s="110">
        <v>0</v>
      </c>
      <c r="J710" s="111"/>
      <c r="K710" s="113">
        <f t="shared" si="10"/>
        <v>0</v>
      </c>
      <c r="L710" s="116"/>
      <c r="M710" s="73"/>
    </row>
    <row r="711" spans="2:13" ht="21" customHeight="1" outlineLevel="1">
      <c r="B711" s="73"/>
      <c r="C711" s="115" t="s">
        <v>474</v>
      </c>
      <c r="D711" s="103"/>
      <c r="E711" s="110">
        <v>0</v>
      </c>
      <c r="F711" s="114"/>
      <c r="G711" s="110">
        <v>0</v>
      </c>
      <c r="H711" s="112"/>
      <c r="I711" s="110">
        <v>0</v>
      </c>
      <c r="J711" s="111"/>
      <c r="K711" s="113">
        <f t="shared" si="10"/>
        <v>0</v>
      </c>
      <c r="L711" s="116"/>
      <c r="M711" s="73"/>
    </row>
    <row r="712" spans="2:13" ht="21" customHeight="1" outlineLevel="1">
      <c r="B712" s="73"/>
      <c r="C712" s="115" t="s">
        <v>475</v>
      </c>
      <c r="D712" s="103"/>
      <c r="E712" s="110">
        <v>0</v>
      </c>
      <c r="F712" s="114"/>
      <c r="G712" s="110">
        <v>0</v>
      </c>
      <c r="H712" s="112"/>
      <c r="I712" s="110">
        <v>0</v>
      </c>
      <c r="J712" s="111"/>
      <c r="K712" s="113">
        <f t="shared" si="10"/>
        <v>0</v>
      </c>
      <c r="L712" s="116"/>
      <c r="M712" s="73"/>
    </row>
    <row r="713" spans="2:13" ht="21" customHeight="1" outlineLevel="1">
      <c r="B713" s="73"/>
      <c r="C713" s="115" t="s">
        <v>476</v>
      </c>
      <c r="D713" s="103"/>
      <c r="E713" s="110">
        <v>0</v>
      </c>
      <c r="F713" s="114"/>
      <c r="G713" s="110">
        <v>0</v>
      </c>
      <c r="H713" s="112"/>
      <c r="I713" s="110">
        <v>0</v>
      </c>
      <c r="J713" s="111"/>
      <c r="K713" s="113">
        <f t="shared" si="10"/>
        <v>0</v>
      </c>
      <c r="L713" s="116"/>
      <c r="M713" s="73"/>
    </row>
    <row r="714" spans="2:13" ht="21" customHeight="1" outlineLevel="1">
      <c r="B714" s="73"/>
      <c r="C714" s="115" t="s">
        <v>477</v>
      </c>
      <c r="D714" s="103"/>
      <c r="E714" s="110">
        <v>0</v>
      </c>
      <c r="F714" s="114"/>
      <c r="G714" s="110">
        <v>0</v>
      </c>
      <c r="H714" s="112"/>
      <c r="I714" s="110">
        <v>0</v>
      </c>
      <c r="J714" s="111"/>
      <c r="K714" s="113">
        <f t="shared" si="10"/>
        <v>0</v>
      </c>
      <c r="L714" s="116"/>
      <c r="M714" s="73"/>
    </row>
    <row r="715" spans="2:13" ht="21" customHeight="1" outlineLevel="1">
      <c r="B715" s="73"/>
      <c r="C715" s="115" t="s">
        <v>478</v>
      </c>
      <c r="D715" s="103"/>
      <c r="E715" s="110">
        <v>0</v>
      </c>
      <c r="F715" s="114"/>
      <c r="G715" s="110">
        <v>0</v>
      </c>
      <c r="H715" s="112"/>
      <c r="I715" s="110">
        <v>0</v>
      </c>
      <c r="J715" s="111"/>
      <c r="K715" s="113">
        <f t="shared" si="10"/>
        <v>0</v>
      </c>
      <c r="L715" s="116"/>
      <c r="M715" s="73"/>
    </row>
    <row r="716" spans="2:13" ht="21" customHeight="1" outlineLevel="1">
      <c r="B716" s="73"/>
      <c r="C716" s="115" t="s">
        <v>479</v>
      </c>
      <c r="D716" s="103"/>
      <c r="E716" s="110">
        <v>0</v>
      </c>
      <c r="F716" s="114"/>
      <c r="G716" s="110">
        <v>0</v>
      </c>
      <c r="H716" s="112"/>
      <c r="I716" s="110">
        <v>0</v>
      </c>
      <c r="J716" s="111"/>
      <c r="K716" s="113">
        <f t="shared" si="10"/>
        <v>0</v>
      </c>
      <c r="L716" s="116"/>
      <c r="M716" s="73"/>
    </row>
    <row r="717" spans="2:13" ht="21.75" customHeight="1" outlineLevel="1">
      <c r="B717" s="73"/>
      <c r="C717" s="90" t="s">
        <v>480</v>
      </c>
      <c r="D717" s="103"/>
      <c r="E717" s="117">
        <f>SUM(E698:E716)</f>
        <v>568307.21</v>
      </c>
      <c r="F717" s="111"/>
      <c r="G717" s="117">
        <f>SUM(G698:G716)</f>
        <v>568307.21</v>
      </c>
      <c r="H717" s="112"/>
      <c r="I717" s="117">
        <f>SUM(I698:I716)</f>
        <v>568307.21</v>
      </c>
      <c r="J717" s="111"/>
      <c r="K717" s="117">
        <f>SUM(K698:K716)</f>
        <v>1704921.6300000001</v>
      </c>
      <c r="L717" s="89"/>
      <c r="M717" s="73"/>
    </row>
    <row r="718" spans="2:13" ht="21" customHeight="1" outlineLevel="1">
      <c r="B718" s="73"/>
      <c r="C718" s="109"/>
      <c r="D718" s="103"/>
      <c r="E718" s="73"/>
      <c r="F718" s="73"/>
      <c r="G718" s="73"/>
      <c r="H718" s="73"/>
      <c r="I718" s="73"/>
      <c r="J718" s="73"/>
      <c r="K718" s="73"/>
      <c r="L718" s="89"/>
      <c r="M718" s="73"/>
    </row>
    <row r="719" spans="2:13" ht="21" customHeight="1" outlineLevel="1">
      <c r="B719" s="73"/>
      <c r="C719" s="73"/>
      <c r="D719" s="73"/>
      <c r="E719" s="100">
        <v>2024</v>
      </c>
      <c r="F719" s="101"/>
      <c r="G719" s="100">
        <v>2025</v>
      </c>
      <c r="H719" s="101"/>
      <c r="I719" s="100">
        <v>2026</v>
      </c>
      <c r="J719" s="102"/>
      <c r="K719" s="100" t="s">
        <v>407</v>
      </c>
      <c r="L719" s="89"/>
      <c r="M719" s="73"/>
    </row>
    <row r="720" spans="2:13" ht="21" customHeight="1" outlineLevel="1">
      <c r="B720" s="73"/>
      <c r="C720" s="95" t="s">
        <v>481</v>
      </c>
      <c r="D720" s="103"/>
      <c r="E720" s="110">
        <v>0</v>
      </c>
      <c r="F720" s="111"/>
      <c r="G720" s="110">
        <v>0</v>
      </c>
      <c r="H720" s="112"/>
      <c r="I720" s="110">
        <v>0</v>
      </c>
      <c r="J720" s="111"/>
      <c r="K720" s="113">
        <f t="shared" ref="K720:K728" si="11">E720+G720+I720</f>
        <v>0</v>
      </c>
      <c r="L720" s="89"/>
      <c r="M720" s="73"/>
    </row>
    <row r="721" spans="2:13" ht="21" customHeight="1" outlineLevel="1">
      <c r="B721" s="73"/>
      <c r="C721" s="90" t="s">
        <v>482</v>
      </c>
      <c r="D721" s="103"/>
      <c r="E721" s="110">
        <v>0</v>
      </c>
      <c r="F721" s="114"/>
      <c r="G721" s="110">
        <v>0</v>
      </c>
      <c r="H721" s="112"/>
      <c r="I721" s="110">
        <v>0</v>
      </c>
      <c r="J721" s="111"/>
      <c r="K721" s="113">
        <f t="shared" si="11"/>
        <v>0</v>
      </c>
      <c r="L721" s="89"/>
      <c r="M721" s="73"/>
    </row>
    <row r="722" spans="2:13" ht="21" customHeight="1" outlineLevel="1">
      <c r="B722" s="73"/>
      <c r="C722" s="90" t="s">
        <v>483</v>
      </c>
      <c r="D722" s="103"/>
      <c r="E722" s="110">
        <v>0</v>
      </c>
      <c r="F722" s="114"/>
      <c r="G722" s="110">
        <v>0</v>
      </c>
      <c r="H722" s="112"/>
      <c r="I722" s="110">
        <v>0</v>
      </c>
      <c r="J722" s="111"/>
      <c r="K722" s="113">
        <f t="shared" si="11"/>
        <v>0</v>
      </c>
      <c r="L722" s="73"/>
      <c r="M722" s="73"/>
    </row>
    <row r="723" spans="2:13" ht="21" customHeight="1" outlineLevel="1">
      <c r="B723" s="73"/>
      <c r="C723" s="90" t="s">
        <v>484</v>
      </c>
      <c r="D723" s="103"/>
      <c r="E723" s="110">
        <v>568307.21</v>
      </c>
      <c r="F723" s="111"/>
      <c r="G723" s="110">
        <v>568307.21</v>
      </c>
      <c r="H723" s="112"/>
      <c r="I723" s="110">
        <v>568307.21</v>
      </c>
      <c r="J723" s="111"/>
      <c r="K723" s="113">
        <f t="shared" si="11"/>
        <v>1704921.63</v>
      </c>
      <c r="L723" s="89"/>
      <c r="M723" s="73"/>
    </row>
    <row r="724" spans="2:13" ht="21" customHeight="1" outlineLevel="1">
      <c r="B724" s="73"/>
      <c r="C724" s="90" t="s">
        <v>485</v>
      </c>
      <c r="D724" s="103"/>
      <c r="E724" s="110">
        <v>0</v>
      </c>
      <c r="F724" s="114"/>
      <c r="G724" s="110">
        <v>0</v>
      </c>
      <c r="H724" s="112"/>
      <c r="I724" s="110">
        <v>0</v>
      </c>
      <c r="J724" s="111"/>
      <c r="K724" s="113">
        <f t="shared" si="11"/>
        <v>0</v>
      </c>
      <c r="L724" s="116"/>
      <c r="M724" s="73"/>
    </row>
    <row r="725" spans="2:13" ht="21" customHeight="1" outlineLevel="1">
      <c r="B725" s="73"/>
      <c r="C725" s="90" t="s">
        <v>486</v>
      </c>
      <c r="D725" s="103"/>
      <c r="E725" s="110">
        <v>0</v>
      </c>
      <c r="F725" s="114"/>
      <c r="G725" s="110">
        <v>0</v>
      </c>
      <c r="H725" s="112"/>
      <c r="I725" s="110">
        <v>0</v>
      </c>
      <c r="J725" s="111"/>
      <c r="K725" s="113">
        <f t="shared" si="11"/>
        <v>0</v>
      </c>
      <c r="L725" s="116"/>
      <c r="M725" s="73"/>
    </row>
    <row r="726" spans="2:13" ht="21" customHeight="1" outlineLevel="1">
      <c r="B726" s="73"/>
      <c r="C726" s="90" t="s">
        <v>487</v>
      </c>
      <c r="D726" s="103"/>
      <c r="E726" s="110">
        <v>0</v>
      </c>
      <c r="F726" s="114"/>
      <c r="G726" s="110">
        <v>0</v>
      </c>
      <c r="H726" s="112"/>
      <c r="I726" s="110">
        <v>0</v>
      </c>
      <c r="J726" s="111"/>
      <c r="K726" s="113">
        <f t="shared" si="11"/>
        <v>0</v>
      </c>
      <c r="L726" s="116"/>
      <c r="M726" s="73"/>
    </row>
    <row r="727" spans="2:13" ht="21" customHeight="1" outlineLevel="1">
      <c r="B727" s="73"/>
      <c r="C727" s="90" t="s">
        <v>488</v>
      </c>
      <c r="D727" s="103"/>
      <c r="E727" s="110">
        <v>0</v>
      </c>
      <c r="F727" s="114"/>
      <c r="G727" s="110">
        <v>0</v>
      </c>
      <c r="H727" s="112"/>
      <c r="I727" s="110">
        <v>0</v>
      </c>
      <c r="J727" s="111"/>
      <c r="K727" s="113">
        <f t="shared" si="11"/>
        <v>0</v>
      </c>
      <c r="L727" s="116"/>
      <c r="M727" s="73"/>
    </row>
    <row r="728" spans="2:13" ht="21.75" customHeight="1" outlineLevel="1">
      <c r="B728" s="73"/>
      <c r="C728" s="90" t="s">
        <v>480</v>
      </c>
      <c r="D728" s="103"/>
      <c r="E728" s="117">
        <f>SUM(E720:E727)</f>
        <v>568307.21</v>
      </c>
      <c r="F728" s="111"/>
      <c r="G728" s="117">
        <f>SUM(G720:G727)</f>
        <v>568307.21</v>
      </c>
      <c r="H728" s="112"/>
      <c r="I728" s="117">
        <f>SUM(I720:I727)</f>
        <v>568307.21</v>
      </c>
      <c r="J728" s="111"/>
      <c r="K728" s="117">
        <f t="shared" si="11"/>
        <v>1704921.63</v>
      </c>
      <c r="L728" s="89"/>
      <c r="M728" s="73"/>
    </row>
    <row r="729" spans="2:13" ht="21" customHeight="1" outlineLevel="1">
      <c r="B729" s="73"/>
      <c r="C729" s="89"/>
      <c r="D729" s="103"/>
      <c r="E729" s="89"/>
      <c r="F729" s="89"/>
      <c r="G729" s="89"/>
      <c r="H729" s="89"/>
      <c r="I729" s="89"/>
      <c r="J729" s="89"/>
      <c r="K729" s="89"/>
      <c r="L729" s="89"/>
      <c r="M729" s="73"/>
    </row>
    <row r="730" spans="2:13" ht="36" outlineLevel="1">
      <c r="B730" s="73"/>
      <c r="C730" s="93" t="s">
        <v>490</v>
      </c>
      <c r="D730" s="89"/>
      <c r="E730" s="93" t="str">
        <f>IF(K701&gt;0,"Si","No")</f>
        <v>No</v>
      </c>
      <c r="F730" s="89"/>
      <c r="G730" s="89"/>
      <c r="H730" s="89"/>
      <c r="I730" s="89"/>
      <c r="J730" s="89"/>
      <c r="K730" s="89"/>
      <c r="L730" s="89"/>
      <c r="M730" s="73"/>
    </row>
    <row r="731" spans="2:13" ht="36" outlineLevel="1">
      <c r="B731" s="73"/>
      <c r="C731" s="93" t="s">
        <v>491</v>
      </c>
      <c r="D731" s="89"/>
      <c r="E731" s="93" t="str">
        <f>IF(K702&gt;0,"Si","No")</f>
        <v>No</v>
      </c>
      <c r="F731" s="89"/>
      <c r="G731" s="89"/>
      <c r="H731" s="89"/>
      <c r="I731" s="89"/>
      <c r="J731" s="89"/>
      <c r="K731" s="89"/>
      <c r="L731" s="89"/>
      <c r="M731" s="73"/>
    </row>
    <row r="732" spans="2:13" ht="21" customHeight="1" outlineLevel="1">
      <c r="B732" s="73"/>
      <c r="C732" s="89"/>
      <c r="D732" s="89"/>
      <c r="E732" s="89"/>
      <c r="F732" s="89"/>
      <c r="G732" s="73"/>
      <c r="H732" s="73"/>
      <c r="I732" s="73"/>
      <c r="J732" s="89"/>
      <c r="K732" s="73"/>
      <c r="L732" s="89"/>
      <c r="M732" s="73"/>
    </row>
    <row r="733" spans="2:13" ht="20.25" outlineLevel="1">
      <c r="B733" s="73"/>
      <c r="C733" s="86" t="s">
        <v>492</v>
      </c>
      <c r="D733" s="73"/>
      <c r="E733" s="98"/>
      <c r="F733" s="99"/>
      <c r="G733" s="99"/>
      <c r="H733" s="99"/>
      <c r="I733" s="99"/>
      <c r="J733" s="99"/>
      <c r="K733" s="99"/>
      <c r="L733" s="89"/>
      <c r="M733" s="73"/>
    </row>
    <row r="734" spans="2:13" ht="21" customHeight="1" outlineLevel="1">
      <c r="B734" s="73"/>
      <c r="C734" s="73"/>
      <c r="D734" s="73"/>
      <c r="E734" s="100"/>
      <c r="F734" s="101"/>
      <c r="G734" s="100"/>
      <c r="H734" s="101"/>
      <c r="I734" s="100"/>
      <c r="J734" s="102"/>
      <c r="K734" s="100"/>
      <c r="L734" s="89"/>
      <c r="M734" s="73"/>
    </row>
    <row r="735" spans="2:13" ht="21" customHeight="1" outlineLevel="1">
      <c r="B735" s="73"/>
      <c r="C735" s="73"/>
      <c r="D735" s="73"/>
      <c r="E735" s="100">
        <v>2024</v>
      </c>
      <c r="F735" s="101"/>
      <c r="G735" s="100">
        <v>2025</v>
      </c>
      <c r="H735" s="101"/>
      <c r="I735" s="100">
        <v>2026</v>
      </c>
      <c r="J735" s="102"/>
      <c r="K735" s="100" t="s">
        <v>407</v>
      </c>
      <c r="L735" s="89"/>
      <c r="M735" s="73"/>
    </row>
    <row r="736" spans="2:13" ht="21" customHeight="1" outlineLevel="1">
      <c r="B736" s="73"/>
      <c r="C736" s="95" t="s">
        <v>493</v>
      </c>
      <c r="D736" s="103"/>
      <c r="E736" s="110" t="s">
        <v>494</v>
      </c>
      <c r="F736" s="111"/>
      <c r="G736" s="110" t="s">
        <v>494</v>
      </c>
      <c r="H736" s="119"/>
      <c r="I736" s="110" t="s">
        <v>494</v>
      </c>
      <c r="J736" s="111"/>
      <c r="K736" s="113" t="s">
        <v>495</v>
      </c>
      <c r="L736" s="89"/>
      <c r="M736" s="73"/>
    </row>
    <row r="737" spans="2:13" ht="21" customHeight="1" outlineLevel="1">
      <c r="B737" s="73"/>
      <c r="C737" s="95" t="s">
        <v>496</v>
      </c>
      <c r="D737" s="103"/>
      <c r="E737" s="110" t="s">
        <v>497</v>
      </c>
      <c r="F737" s="111"/>
      <c r="G737" s="110" t="s">
        <v>497</v>
      </c>
      <c r="H737" s="119"/>
      <c r="I737" s="110" t="s">
        <v>497</v>
      </c>
      <c r="J737" s="111"/>
      <c r="K737" s="113" t="s">
        <v>495</v>
      </c>
      <c r="L737" s="89"/>
      <c r="M737" s="73"/>
    </row>
    <row r="738" spans="2:13" ht="21" customHeight="1" outlineLevel="1">
      <c r="B738" s="73"/>
      <c r="C738" s="90" t="s">
        <v>498</v>
      </c>
      <c r="D738" s="103"/>
      <c r="E738" s="120">
        <v>0</v>
      </c>
      <c r="F738" s="121"/>
      <c r="G738" s="120">
        <v>0</v>
      </c>
      <c r="H738" s="122"/>
      <c r="I738" s="120">
        <v>0</v>
      </c>
      <c r="J738" s="123"/>
      <c r="K738" s="124">
        <f>E738+G738+I738</f>
        <v>0</v>
      </c>
      <c r="L738" s="73"/>
      <c r="M738" s="73"/>
    </row>
    <row r="739" spans="2:13" ht="21" customHeight="1" outlineLevel="1">
      <c r="B739" s="73"/>
      <c r="C739" s="90" t="s">
        <v>499</v>
      </c>
      <c r="D739" s="103"/>
      <c r="E739" s="110" t="s">
        <v>497</v>
      </c>
      <c r="F739" s="111"/>
      <c r="G739" s="110" t="s">
        <v>497</v>
      </c>
      <c r="H739" s="119"/>
      <c r="I739" s="110" t="s">
        <v>497</v>
      </c>
      <c r="J739" s="111"/>
      <c r="K739" s="113" t="s">
        <v>495</v>
      </c>
      <c r="L739" s="89"/>
      <c r="M739" s="73"/>
    </row>
    <row r="740" spans="2:13" ht="21" customHeight="1" outlineLevel="1">
      <c r="B740" s="73"/>
      <c r="C740" s="90" t="s">
        <v>500</v>
      </c>
      <c r="D740" s="103"/>
      <c r="E740" s="105"/>
      <c r="F740" s="125"/>
      <c r="G740" s="105"/>
      <c r="H740" s="126"/>
      <c r="I740" s="105"/>
      <c r="J740" s="111"/>
      <c r="K740" s="113" t="s">
        <v>495</v>
      </c>
      <c r="L740" s="116"/>
      <c r="M740" s="73"/>
    </row>
    <row r="741" spans="2:13" outlineLevel="1">
      <c r="B741" s="73"/>
      <c r="C741" s="90" t="s">
        <v>501</v>
      </c>
      <c r="D741" s="103"/>
      <c r="E741" s="127" t="s">
        <v>654</v>
      </c>
      <c r="F741" s="125"/>
      <c r="G741" s="127" t="s">
        <v>654</v>
      </c>
      <c r="H741" s="126"/>
      <c r="I741" s="127" t="s">
        <v>654</v>
      </c>
      <c r="J741" s="111"/>
      <c r="K741" s="113" t="s">
        <v>495</v>
      </c>
      <c r="L741" s="116"/>
      <c r="M741" s="73"/>
    </row>
    <row r="742" spans="2:13" ht="21" customHeight="1" outlineLevel="1">
      <c r="B742" s="73"/>
      <c r="C742" s="90" t="s">
        <v>503</v>
      </c>
      <c r="D742" s="103"/>
      <c r="E742" s="105"/>
      <c r="F742" s="125"/>
      <c r="G742" s="105"/>
      <c r="H742" s="126"/>
      <c r="I742" s="105"/>
      <c r="J742" s="111"/>
      <c r="K742" s="124" t="s">
        <v>495</v>
      </c>
      <c r="L742" s="89"/>
      <c r="M742" s="73"/>
    </row>
    <row r="743" spans="2:13" ht="21" customHeight="1" outlineLevel="1">
      <c r="B743" s="73"/>
      <c r="C743" s="90" t="s">
        <v>504</v>
      </c>
      <c r="D743" s="103"/>
      <c r="E743" s="110" t="s">
        <v>522</v>
      </c>
      <c r="F743" s="111"/>
      <c r="G743" s="110" t="s">
        <v>522</v>
      </c>
      <c r="H743" s="119"/>
      <c r="I743" s="110" t="s">
        <v>522</v>
      </c>
      <c r="J743" s="111"/>
      <c r="K743" s="113" t="s">
        <v>495</v>
      </c>
      <c r="L743" s="89"/>
      <c r="M743" s="73"/>
    </row>
    <row r="744" spans="2:13" ht="21.75" customHeight="1" outlineLevel="1">
      <c r="B744" s="73"/>
      <c r="C744" s="90" t="s">
        <v>506</v>
      </c>
      <c r="D744" s="103"/>
      <c r="E744" s="120">
        <v>11</v>
      </c>
      <c r="F744" s="121"/>
      <c r="G744" s="120">
        <v>11</v>
      </c>
      <c r="H744" s="122"/>
      <c r="I744" s="120">
        <v>11</v>
      </c>
      <c r="J744" s="123"/>
      <c r="K744" s="124">
        <f>E744+G744+I744</f>
        <v>33</v>
      </c>
      <c r="L744" s="73"/>
      <c r="M744" s="73"/>
    </row>
    <row r="745" spans="2:13" ht="21.75" customHeight="1" outlineLevel="1">
      <c r="B745" s="73"/>
      <c r="C745" s="90" t="s">
        <v>507</v>
      </c>
      <c r="D745" s="103"/>
      <c r="E745" s="128">
        <v>199730</v>
      </c>
      <c r="F745" s="129"/>
      <c r="G745" s="128">
        <v>199730</v>
      </c>
      <c r="H745" s="142"/>
      <c r="I745" s="128">
        <v>199730</v>
      </c>
      <c r="J745" s="130"/>
      <c r="K745" s="131">
        <f>E745+G745+I745</f>
        <v>599190</v>
      </c>
      <c r="L745" s="89"/>
      <c r="M745" s="73"/>
    </row>
    <row r="746" spans="2:13" ht="21" customHeight="1" outlineLevel="1">
      <c r="B746" s="73"/>
      <c r="C746" s="109"/>
      <c r="D746" s="103"/>
      <c r="E746" s="130"/>
      <c r="F746" s="130"/>
      <c r="G746" s="130"/>
      <c r="H746" s="132"/>
      <c r="I746" s="130"/>
      <c r="J746" s="130"/>
      <c r="K746" s="130"/>
      <c r="L746" s="89"/>
      <c r="M746" s="73"/>
    </row>
    <row r="747" spans="2:13" ht="21" customHeight="1" outlineLevel="1">
      <c r="B747" s="73"/>
      <c r="C747" s="109"/>
      <c r="D747" s="103"/>
      <c r="E747" s="98"/>
      <c r="F747" s="73"/>
      <c r="G747" s="73"/>
      <c r="H747" s="73"/>
      <c r="I747" s="73"/>
      <c r="J747" s="73"/>
      <c r="K747" s="73"/>
      <c r="L747" s="89"/>
      <c r="M747" s="73"/>
    </row>
    <row r="748" spans="2:13" ht="21" customHeight="1" outlineLevel="1">
      <c r="B748" s="73"/>
      <c r="C748" s="86" t="s">
        <v>508</v>
      </c>
      <c r="D748" s="116"/>
      <c r="E748" s="116"/>
      <c r="F748" s="116"/>
      <c r="G748" s="73"/>
      <c r="H748" s="73"/>
      <c r="I748" s="73"/>
      <c r="J748" s="116"/>
      <c r="K748" s="73"/>
      <c r="L748" s="116"/>
      <c r="M748" s="73"/>
    </row>
    <row r="749" spans="2:13" ht="21" customHeight="1" outlineLevel="1">
      <c r="B749" s="73"/>
      <c r="C749" s="89"/>
      <c r="D749" s="89"/>
      <c r="E749" s="89"/>
      <c r="F749" s="89"/>
      <c r="G749" s="73"/>
      <c r="H749" s="73"/>
      <c r="I749" s="73"/>
      <c r="J749" s="89"/>
      <c r="K749" s="73"/>
      <c r="L749" s="89"/>
      <c r="M749" s="73"/>
    </row>
    <row r="750" spans="2:13" ht="21" customHeight="1" outlineLevel="1">
      <c r="B750" s="73"/>
      <c r="C750" s="133" t="s">
        <v>509</v>
      </c>
      <c r="D750" s="89"/>
      <c r="E750" s="89"/>
      <c r="F750" s="89"/>
      <c r="G750" s="73"/>
      <c r="H750" s="73"/>
      <c r="I750" s="73"/>
      <c r="J750" s="73"/>
      <c r="K750" s="73"/>
      <c r="L750" s="89"/>
      <c r="M750" s="73"/>
    </row>
    <row r="751" spans="2:13" ht="21" customHeight="1" outlineLevel="1">
      <c r="B751" s="73"/>
      <c r="C751" s="89"/>
      <c r="D751" s="89"/>
      <c r="E751" s="89"/>
      <c r="F751" s="89"/>
      <c r="G751" s="73"/>
      <c r="H751" s="73"/>
      <c r="I751" s="73"/>
      <c r="J751" s="89"/>
      <c r="K751" s="73"/>
      <c r="L751" s="89"/>
      <c r="M751" s="73"/>
    </row>
    <row r="752" spans="2:13" ht="21" customHeight="1" outlineLevel="1">
      <c r="B752" s="73"/>
      <c r="C752" s="497" t="s">
        <v>574</v>
      </c>
      <c r="D752" s="497"/>
      <c r="E752" s="497"/>
      <c r="F752" s="497"/>
      <c r="G752" s="497"/>
      <c r="H752" s="497"/>
      <c r="I752" s="497"/>
      <c r="J752" s="497"/>
      <c r="K752" s="497"/>
      <c r="L752" s="89"/>
      <c r="M752" s="73"/>
    </row>
    <row r="753" spans="2:13" ht="21" customHeight="1" outlineLevel="1">
      <c r="B753" s="73"/>
      <c r="C753" s="497"/>
      <c r="D753" s="497"/>
      <c r="E753" s="497"/>
      <c r="F753" s="497"/>
      <c r="G753" s="497"/>
      <c r="H753" s="497"/>
      <c r="I753" s="497"/>
      <c r="J753" s="497"/>
      <c r="K753" s="497"/>
      <c r="L753" s="73"/>
      <c r="M753" s="73"/>
    </row>
    <row r="754" spans="2:13" ht="21" customHeight="1" outlineLevel="1">
      <c r="B754" s="73"/>
      <c r="C754" s="497"/>
      <c r="D754" s="497"/>
      <c r="E754" s="497"/>
      <c r="F754" s="497"/>
      <c r="G754" s="497"/>
      <c r="H754" s="497"/>
      <c r="I754" s="497"/>
      <c r="J754" s="497"/>
      <c r="K754" s="497"/>
      <c r="L754" s="73"/>
      <c r="M754" s="73"/>
    </row>
    <row r="755" spans="2:13" ht="21" customHeight="1" outlineLevel="1">
      <c r="B755" s="73"/>
      <c r="C755" s="497"/>
      <c r="D755" s="497"/>
      <c r="E755" s="497"/>
      <c r="F755" s="497"/>
      <c r="G755" s="497"/>
      <c r="H755" s="497"/>
      <c r="I755" s="497"/>
      <c r="J755" s="497"/>
      <c r="K755" s="497"/>
      <c r="L755" s="73"/>
      <c r="M755" s="73"/>
    </row>
    <row r="756" spans="2:13" ht="21" customHeight="1" outlineLevel="1">
      <c r="B756" s="73"/>
      <c r="C756" s="497"/>
      <c r="D756" s="497"/>
      <c r="E756" s="497"/>
      <c r="F756" s="497"/>
      <c r="G756" s="497"/>
      <c r="H756" s="497"/>
      <c r="I756" s="497"/>
      <c r="J756" s="497"/>
      <c r="K756" s="497"/>
      <c r="L756" s="73"/>
      <c r="M756" s="73"/>
    </row>
    <row r="757" spans="2:13" ht="21" customHeight="1" outlineLevel="1">
      <c r="B757" s="73"/>
      <c r="C757" s="497"/>
      <c r="D757" s="497"/>
      <c r="E757" s="497"/>
      <c r="F757" s="497"/>
      <c r="G757" s="497"/>
      <c r="H757" s="497"/>
      <c r="I757" s="497"/>
      <c r="J757" s="497"/>
      <c r="K757" s="497"/>
      <c r="L757" s="73"/>
      <c r="M757" s="73"/>
    </row>
    <row r="758" spans="2:13" ht="21" customHeight="1" outlineLevel="1">
      <c r="B758" s="73"/>
      <c r="C758" s="497"/>
      <c r="D758" s="497"/>
      <c r="E758" s="497"/>
      <c r="F758" s="497"/>
      <c r="G758" s="497"/>
      <c r="H758" s="497"/>
      <c r="I758" s="497"/>
      <c r="J758" s="497"/>
      <c r="K758" s="497"/>
      <c r="L758" s="73"/>
      <c r="M758" s="73"/>
    </row>
    <row r="759" spans="2:13" ht="21" customHeight="1" outlineLevel="1">
      <c r="B759" s="73"/>
      <c r="C759" s="497"/>
      <c r="D759" s="497"/>
      <c r="E759" s="497"/>
      <c r="F759" s="497"/>
      <c r="G759" s="497"/>
      <c r="H759" s="497"/>
      <c r="I759" s="497"/>
      <c r="J759" s="497"/>
      <c r="K759" s="497"/>
      <c r="L759" s="73"/>
      <c r="M759" s="73"/>
    </row>
    <row r="760" spans="2:13" ht="21" customHeight="1" outlineLevel="1">
      <c r="B760" s="73"/>
      <c r="C760" s="497"/>
      <c r="D760" s="497"/>
      <c r="E760" s="497"/>
      <c r="F760" s="497"/>
      <c r="G760" s="497"/>
      <c r="H760" s="497"/>
      <c r="I760" s="497"/>
      <c r="J760" s="497"/>
      <c r="K760" s="497"/>
      <c r="L760" s="73"/>
      <c r="M760" s="73"/>
    </row>
    <row r="761" spans="2:13" ht="21" customHeight="1" outlineLevel="1">
      <c r="B761" s="73"/>
      <c r="C761" s="497"/>
      <c r="D761" s="497"/>
      <c r="E761" s="497"/>
      <c r="F761" s="497"/>
      <c r="G761" s="497"/>
      <c r="H761" s="497"/>
      <c r="I761" s="497"/>
      <c r="J761" s="497"/>
      <c r="K761" s="497"/>
      <c r="L761" s="73"/>
      <c r="M761" s="73"/>
    </row>
    <row r="762" spans="2:13" ht="21" customHeight="1" outlineLevel="1">
      <c r="B762" s="73"/>
      <c r="C762" s="497"/>
      <c r="D762" s="497"/>
      <c r="E762" s="497"/>
      <c r="F762" s="497"/>
      <c r="G762" s="497"/>
      <c r="H762" s="497"/>
      <c r="I762" s="497"/>
      <c r="J762" s="497"/>
      <c r="K762" s="497"/>
      <c r="L762" s="73"/>
      <c r="M762" s="73"/>
    </row>
    <row r="763" spans="2:13" ht="21" customHeight="1" outlineLevel="1">
      <c r="B763" s="73"/>
      <c r="C763" s="497"/>
      <c r="D763" s="497"/>
      <c r="E763" s="497"/>
      <c r="F763" s="497"/>
      <c r="G763" s="497"/>
      <c r="H763" s="497"/>
      <c r="I763" s="497"/>
      <c r="J763" s="497"/>
      <c r="K763" s="497"/>
      <c r="L763" s="73"/>
      <c r="M763" s="73"/>
    </row>
    <row r="764" spans="2:13" ht="21" customHeight="1" outlineLevel="1">
      <c r="B764" s="73"/>
      <c r="C764" s="497"/>
      <c r="D764" s="497"/>
      <c r="E764" s="497"/>
      <c r="F764" s="497"/>
      <c r="G764" s="497"/>
      <c r="H764" s="497"/>
      <c r="I764" s="497"/>
      <c r="J764" s="497"/>
      <c r="K764" s="497"/>
      <c r="L764" s="73"/>
      <c r="M764" s="73"/>
    </row>
    <row r="765" spans="2:13" ht="21" customHeight="1" outlineLevel="1">
      <c r="B765" s="73"/>
      <c r="C765" s="497"/>
      <c r="D765" s="497"/>
      <c r="E765" s="497"/>
      <c r="F765" s="497"/>
      <c r="G765" s="497"/>
      <c r="H765" s="497"/>
      <c r="I765" s="497"/>
      <c r="J765" s="497"/>
      <c r="K765" s="497"/>
      <c r="L765" s="73"/>
      <c r="M765" s="73"/>
    </row>
    <row r="766" spans="2:13" ht="21" customHeight="1" outlineLevel="1">
      <c r="B766" s="73"/>
      <c r="C766" s="497"/>
      <c r="D766" s="497"/>
      <c r="E766" s="497"/>
      <c r="F766" s="497"/>
      <c r="G766" s="497"/>
      <c r="H766" s="497"/>
      <c r="I766" s="497"/>
      <c r="J766" s="497"/>
      <c r="K766" s="497"/>
      <c r="L766" s="73"/>
      <c r="M766" s="73"/>
    </row>
    <row r="767" spans="2:13" ht="21" customHeight="1" outlineLevel="1">
      <c r="B767" s="73"/>
      <c r="C767" s="497"/>
      <c r="D767" s="497"/>
      <c r="E767" s="497"/>
      <c r="F767" s="497"/>
      <c r="G767" s="497"/>
      <c r="H767" s="497"/>
      <c r="I767" s="497"/>
      <c r="J767" s="497"/>
      <c r="K767" s="497"/>
      <c r="L767" s="73"/>
      <c r="M767" s="73"/>
    </row>
    <row r="768" spans="2:13" ht="21" customHeight="1" outlineLevel="1">
      <c r="B768" s="73"/>
      <c r="C768" s="497"/>
      <c r="D768" s="497"/>
      <c r="E768" s="497"/>
      <c r="F768" s="497"/>
      <c r="G768" s="497"/>
      <c r="H768" s="497"/>
      <c r="I768" s="497"/>
      <c r="J768" s="497"/>
      <c r="K768" s="497"/>
      <c r="L768" s="73"/>
      <c r="M768" s="73"/>
    </row>
    <row r="769" spans="2:13" ht="21" customHeight="1" outlineLevel="1">
      <c r="B769" s="73"/>
      <c r="C769" s="497"/>
      <c r="D769" s="497"/>
      <c r="E769" s="497"/>
      <c r="F769" s="497"/>
      <c r="G769" s="497"/>
      <c r="H769" s="497"/>
      <c r="I769" s="497"/>
      <c r="J769" s="497"/>
      <c r="K769" s="497"/>
      <c r="L769" s="73"/>
      <c r="M769" s="73"/>
    </row>
    <row r="770" spans="2:13" ht="21" customHeight="1" outlineLevel="1">
      <c r="B770" s="73"/>
      <c r="C770" s="134"/>
      <c r="D770" s="73"/>
      <c r="E770" s="134"/>
      <c r="F770" s="73"/>
      <c r="G770" s="73"/>
      <c r="H770" s="73"/>
      <c r="I770" s="135"/>
      <c r="J770" s="136"/>
      <c r="K770" s="137"/>
      <c r="L770" s="73"/>
      <c r="M770" s="73"/>
    </row>
    <row r="771" spans="2:13" ht="21" customHeight="1" outlineLevel="1">
      <c r="B771" s="73"/>
      <c r="C771" s="133" t="s">
        <v>511</v>
      </c>
      <c r="D771" s="73"/>
      <c r="E771" s="134"/>
      <c r="F771" s="73"/>
      <c r="G771" s="73"/>
      <c r="H771" s="73"/>
      <c r="I771" s="135"/>
      <c r="J771" s="136"/>
      <c r="K771" s="137"/>
      <c r="L771" s="73"/>
      <c r="M771" s="73"/>
    </row>
    <row r="772" spans="2:13" ht="21" customHeight="1" outlineLevel="1">
      <c r="B772" s="73"/>
      <c r="C772" s="73"/>
      <c r="D772" s="73"/>
      <c r="E772" s="83"/>
      <c r="F772" s="73"/>
      <c r="G772" s="73"/>
      <c r="H772" s="73"/>
      <c r="I772" s="73"/>
      <c r="J772" s="73"/>
      <c r="K772" s="73"/>
      <c r="L772" s="73"/>
      <c r="M772" s="73"/>
    </row>
    <row r="773" spans="2:13" ht="21" customHeight="1" outlineLevel="1">
      <c r="B773" s="73"/>
      <c r="C773" s="495" t="s">
        <v>655</v>
      </c>
      <c r="D773" s="495"/>
      <c r="E773" s="495"/>
      <c r="F773" s="495"/>
      <c r="G773" s="495"/>
      <c r="H773" s="495"/>
      <c r="I773" s="495"/>
      <c r="J773" s="495"/>
      <c r="K773" s="495"/>
      <c r="L773" s="73"/>
      <c r="M773" s="73"/>
    </row>
    <row r="774" spans="2:13" ht="21" customHeight="1" outlineLevel="1">
      <c r="B774" s="73"/>
      <c r="C774" s="495"/>
      <c r="D774" s="495"/>
      <c r="E774" s="495"/>
      <c r="F774" s="495"/>
      <c r="G774" s="495"/>
      <c r="H774" s="495"/>
      <c r="I774" s="495"/>
      <c r="J774" s="495"/>
      <c r="K774" s="495"/>
      <c r="L774" s="73"/>
      <c r="M774" s="73"/>
    </row>
    <row r="775" spans="2:13" ht="21" customHeight="1" outlineLevel="1">
      <c r="B775" s="73"/>
      <c r="C775" s="495"/>
      <c r="D775" s="495"/>
      <c r="E775" s="495"/>
      <c r="F775" s="495"/>
      <c r="G775" s="495"/>
      <c r="H775" s="495"/>
      <c r="I775" s="495"/>
      <c r="J775" s="495"/>
      <c r="K775" s="495"/>
      <c r="L775" s="73"/>
      <c r="M775" s="73"/>
    </row>
    <row r="776" spans="2:13" ht="21" customHeight="1" outlineLevel="1">
      <c r="B776" s="73"/>
      <c r="C776" s="495"/>
      <c r="D776" s="495"/>
      <c r="E776" s="495"/>
      <c r="F776" s="495"/>
      <c r="G776" s="495"/>
      <c r="H776" s="495"/>
      <c r="I776" s="495"/>
      <c r="J776" s="495"/>
      <c r="K776" s="495"/>
      <c r="L776" s="73"/>
      <c r="M776" s="73"/>
    </row>
    <row r="777" spans="2:13" ht="21" customHeight="1" outlineLevel="1">
      <c r="B777" s="73"/>
      <c r="C777" s="495"/>
      <c r="D777" s="495"/>
      <c r="E777" s="495"/>
      <c r="F777" s="495"/>
      <c r="G777" s="495"/>
      <c r="H777" s="495"/>
      <c r="I777" s="495"/>
      <c r="J777" s="495"/>
      <c r="K777" s="495"/>
      <c r="L777" s="73"/>
      <c r="M777" s="73"/>
    </row>
    <row r="778" spans="2:13" ht="21" customHeight="1" outlineLevel="1">
      <c r="B778" s="73"/>
      <c r="C778" s="495"/>
      <c r="D778" s="495"/>
      <c r="E778" s="495"/>
      <c r="F778" s="495"/>
      <c r="G778" s="495"/>
      <c r="H778" s="495"/>
      <c r="I778" s="495"/>
      <c r="J778" s="495"/>
      <c r="K778" s="495"/>
      <c r="L778" s="73"/>
      <c r="M778" s="73"/>
    </row>
    <row r="779" spans="2:13" ht="21" customHeight="1" outlineLevel="1">
      <c r="B779" s="73"/>
      <c r="C779" s="495"/>
      <c r="D779" s="495"/>
      <c r="E779" s="495"/>
      <c r="F779" s="495"/>
      <c r="G779" s="495"/>
      <c r="H779" s="495"/>
      <c r="I779" s="495"/>
      <c r="J779" s="495"/>
      <c r="K779" s="495"/>
      <c r="L779" s="73"/>
      <c r="M779" s="73"/>
    </row>
    <row r="780" spans="2:13" ht="21" customHeight="1" outlineLevel="1">
      <c r="B780" s="73"/>
      <c r="C780" s="495"/>
      <c r="D780" s="495"/>
      <c r="E780" s="495"/>
      <c r="F780" s="495"/>
      <c r="G780" s="495"/>
      <c r="H780" s="495"/>
      <c r="I780" s="495"/>
      <c r="J780" s="495"/>
      <c r="K780" s="495"/>
      <c r="L780" s="73"/>
      <c r="M780" s="73"/>
    </row>
    <row r="781" spans="2:13" ht="21" customHeight="1" outlineLevel="1">
      <c r="B781" s="73"/>
      <c r="C781" s="495"/>
      <c r="D781" s="495"/>
      <c r="E781" s="495"/>
      <c r="F781" s="495"/>
      <c r="G781" s="495"/>
      <c r="H781" s="495"/>
      <c r="I781" s="495"/>
      <c r="J781" s="495"/>
      <c r="K781" s="495"/>
      <c r="L781" s="73"/>
      <c r="M781" s="73"/>
    </row>
    <row r="782" spans="2:13" ht="21" customHeight="1" outlineLevel="1">
      <c r="B782" s="73"/>
      <c r="C782" s="495"/>
      <c r="D782" s="495"/>
      <c r="E782" s="495"/>
      <c r="F782" s="495"/>
      <c r="G782" s="495"/>
      <c r="H782" s="495"/>
      <c r="I782" s="495"/>
      <c r="J782" s="495"/>
      <c r="K782" s="495"/>
      <c r="L782" s="73"/>
      <c r="M782" s="73"/>
    </row>
    <row r="783" spans="2:13" ht="21" customHeight="1" outlineLevel="1">
      <c r="B783" s="73"/>
      <c r="C783" s="495"/>
      <c r="D783" s="495"/>
      <c r="E783" s="495"/>
      <c r="F783" s="495"/>
      <c r="G783" s="495"/>
      <c r="H783" s="495"/>
      <c r="I783" s="495"/>
      <c r="J783" s="495"/>
      <c r="K783" s="495"/>
      <c r="L783" s="73"/>
      <c r="M783" s="73"/>
    </row>
    <row r="784" spans="2:13" ht="21" customHeight="1" outlineLevel="1">
      <c r="B784" s="73"/>
      <c r="C784" s="495"/>
      <c r="D784" s="495"/>
      <c r="E784" s="495"/>
      <c r="F784" s="495"/>
      <c r="G784" s="495"/>
      <c r="H784" s="495"/>
      <c r="I784" s="495"/>
      <c r="J784" s="495"/>
      <c r="K784" s="495"/>
      <c r="L784" s="73"/>
      <c r="M784" s="73"/>
    </row>
    <row r="785" spans="2:13" ht="21" customHeight="1" outlineLevel="1">
      <c r="B785" s="73"/>
      <c r="C785" s="495"/>
      <c r="D785" s="495"/>
      <c r="E785" s="495"/>
      <c r="F785" s="495"/>
      <c r="G785" s="495"/>
      <c r="H785" s="495"/>
      <c r="I785" s="495"/>
      <c r="J785" s="495"/>
      <c r="K785" s="495"/>
      <c r="L785" s="73"/>
      <c r="M785" s="73"/>
    </row>
    <row r="786" spans="2:13" ht="21" customHeight="1" outlineLevel="1">
      <c r="B786" s="73"/>
      <c r="C786" s="495"/>
      <c r="D786" s="495"/>
      <c r="E786" s="495"/>
      <c r="F786" s="495"/>
      <c r="G786" s="495"/>
      <c r="H786" s="495"/>
      <c r="I786" s="495"/>
      <c r="J786" s="495"/>
      <c r="K786" s="495"/>
      <c r="L786" s="73"/>
      <c r="M786" s="73"/>
    </row>
    <row r="787" spans="2:13" ht="21" customHeight="1" outlineLevel="1">
      <c r="B787" s="73"/>
      <c r="C787" s="495"/>
      <c r="D787" s="495"/>
      <c r="E787" s="495"/>
      <c r="F787" s="495"/>
      <c r="G787" s="495"/>
      <c r="H787" s="495"/>
      <c r="I787" s="495"/>
      <c r="J787" s="495"/>
      <c r="K787" s="495"/>
      <c r="L787" s="73"/>
      <c r="M787" s="73"/>
    </row>
    <row r="788" spans="2:13" ht="21" customHeight="1" outlineLevel="1">
      <c r="B788" s="73"/>
      <c r="C788" s="495"/>
      <c r="D788" s="495"/>
      <c r="E788" s="495"/>
      <c r="F788" s="495"/>
      <c r="G788" s="495"/>
      <c r="H788" s="495"/>
      <c r="I788" s="495"/>
      <c r="J788" s="495"/>
      <c r="K788" s="495"/>
      <c r="L788" s="73"/>
      <c r="M788" s="73"/>
    </row>
    <row r="789" spans="2:13" ht="21" customHeight="1" outlineLevel="1">
      <c r="B789" s="73"/>
      <c r="C789" s="495"/>
      <c r="D789" s="495"/>
      <c r="E789" s="495"/>
      <c r="F789" s="495"/>
      <c r="G789" s="495"/>
      <c r="H789" s="495"/>
      <c r="I789" s="495"/>
      <c r="J789" s="495"/>
      <c r="K789" s="495"/>
      <c r="L789" s="73"/>
      <c r="M789" s="73"/>
    </row>
    <row r="790" spans="2:13" ht="21" customHeight="1" outlineLevel="1">
      <c r="B790" s="73"/>
      <c r="C790" s="495"/>
      <c r="D790" s="495"/>
      <c r="E790" s="495"/>
      <c r="F790" s="495"/>
      <c r="G790" s="495"/>
      <c r="H790" s="495"/>
      <c r="I790" s="495"/>
      <c r="J790" s="495"/>
      <c r="K790" s="495"/>
      <c r="L790" s="73"/>
      <c r="M790" s="73"/>
    </row>
    <row r="791" spans="2:13" ht="21" customHeight="1" outlineLevel="1">
      <c r="B791" s="73"/>
      <c r="C791" s="134"/>
      <c r="D791" s="73"/>
      <c r="E791" s="134"/>
      <c r="F791" s="73"/>
      <c r="G791" s="73"/>
      <c r="H791" s="73"/>
      <c r="I791" s="135"/>
      <c r="J791" s="136"/>
      <c r="K791" s="137"/>
      <c r="L791" s="73"/>
      <c r="M791" s="73"/>
    </row>
    <row r="792" spans="2:13" ht="20.25" customHeight="1">
      <c r="B792" s="73"/>
      <c r="C792" s="134"/>
      <c r="D792" s="73"/>
      <c r="E792" s="134"/>
      <c r="F792" s="73"/>
      <c r="G792" s="73"/>
      <c r="H792" s="73"/>
      <c r="I792" s="135"/>
      <c r="J792" s="136"/>
      <c r="K792" s="137"/>
      <c r="L792" s="73"/>
      <c r="M792" s="73"/>
    </row>
    <row r="793" spans="2:13" ht="24" customHeight="1">
      <c r="B793" s="73"/>
      <c r="C793" s="84" t="s">
        <v>240</v>
      </c>
      <c r="D793" s="81"/>
      <c r="E793" s="151" t="s">
        <v>241</v>
      </c>
      <c r="F793" s="73"/>
      <c r="G793" s="85" t="s">
        <v>497</v>
      </c>
      <c r="H793" s="73"/>
      <c r="J793" s="73"/>
      <c r="K793" s="73"/>
      <c r="L793" s="73"/>
      <c r="M793" s="73"/>
    </row>
    <row r="794" spans="2:13" ht="21" customHeight="1" outlineLevel="1">
      <c r="B794" s="73"/>
      <c r="C794" s="83"/>
      <c r="D794" s="73"/>
      <c r="E794" s="83"/>
      <c r="F794" s="73"/>
      <c r="G794" s="73"/>
      <c r="H794" s="73"/>
      <c r="I794" s="73"/>
      <c r="J794" s="73"/>
      <c r="K794" s="73"/>
      <c r="L794" s="73"/>
      <c r="M794" s="73"/>
    </row>
    <row r="795" spans="2:13" ht="21.75" customHeight="1" outlineLevel="1">
      <c r="B795" s="73"/>
      <c r="C795" s="86" t="s">
        <v>431</v>
      </c>
      <c r="D795" s="73"/>
      <c r="E795" s="87"/>
      <c r="F795" s="73"/>
      <c r="G795" s="73"/>
      <c r="H795" s="73"/>
      <c r="I795" s="73"/>
      <c r="J795" s="73"/>
      <c r="K795" s="73"/>
      <c r="L795" s="73"/>
      <c r="M795" s="73"/>
    </row>
    <row r="796" spans="2:13" ht="21" customHeight="1" outlineLevel="1">
      <c r="B796" s="73"/>
      <c r="C796" s="88"/>
      <c r="D796" s="73"/>
      <c r="E796" s="87"/>
      <c r="F796" s="73"/>
      <c r="G796" s="73"/>
      <c r="H796" s="73"/>
      <c r="I796" s="73"/>
      <c r="J796" s="73"/>
      <c r="K796" s="73"/>
      <c r="L796" s="73"/>
      <c r="M796" s="73"/>
    </row>
    <row r="797" spans="2:13" ht="21" customHeight="1" outlineLevel="1">
      <c r="B797" s="73"/>
      <c r="C797" s="89"/>
      <c r="D797" s="73"/>
      <c r="E797" s="89"/>
      <c r="F797" s="73"/>
      <c r="G797" s="73"/>
      <c r="H797" s="73"/>
      <c r="I797" s="73"/>
      <c r="J797" s="73"/>
      <c r="K797" s="73"/>
      <c r="L797" s="73"/>
      <c r="M797" s="73"/>
    </row>
    <row r="798" spans="2:13" outlineLevel="1">
      <c r="B798" s="73"/>
      <c r="C798" s="90" t="s">
        <v>36</v>
      </c>
      <c r="D798" s="89"/>
      <c r="E798" s="90" t="s">
        <v>432</v>
      </c>
      <c r="F798" s="89"/>
      <c r="G798" s="91" t="s">
        <v>433</v>
      </c>
      <c r="H798" s="73"/>
      <c r="I798" s="90" t="s">
        <v>434</v>
      </c>
      <c r="J798" s="73"/>
      <c r="K798" s="73"/>
      <c r="L798" s="89"/>
      <c r="M798" s="73"/>
    </row>
    <row r="799" spans="2:13" ht="36.75" customHeight="1" outlineLevel="1">
      <c r="B799" s="73"/>
      <c r="C799" s="92" t="s">
        <v>639</v>
      </c>
      <c r="D799" s="73"/>
      <c r="E799" s="93" t="s">
        <v>649</v>
      </c>
      <c r="F799" s="73"/>
      <c r="G799" s="94"/>
      <c r="H799" s="73"/>
      <c r="I799" s="92" t="s">
        <v>438</v>
      </c>
      <c r="J799" s="73"/>
      <c r="K799" s="73"/>
      <c r="L799" s="73"/>
      <c r="M799" s="73"/>
    </row>
    <row r="800" spans="2:13" ht="21" customHeight="1" outlineLevel="1">
      <c r="B800" s="73"/>
      <c r="C800" s="89"/>
      <c r="D800" s="73"/>
      <c r="E800" s="73"/>
      <c r="F800" s="73"/>
      <c r="G800" s="73"/>
      <c r="H800" s="73"/>
      <c r="I800" s="73"/>
      <c r="J800" s="73"/>
      <c r="K800" s="73"/>
      <c r="L800" s="73"/>
      <c r="M800" s="73"/>
    </row>
    <row r="801" spans="2:13" ht="36" outlineLevel="1">
      <c r="B801" s="73"/>
      <c r="C801" s="95" t="s">
        <v>439</v>
      </c>
      <c r="D801" s="89"/>
      <c r="E801" s="95" t="s">
        <v>440</v>
      </c>
      <c r="F801" s="89"/>
      <c r="G801" s="95" t="s">
        <v>441</v>
      </c>
      <c r="H801" s="73"/>
      <c r="I801" s="95" t="s">
        <v>442</v>
      </c>
      <c r="J801" s="89"/>
      <c r="K801" s="95" t="s">
        <v>642</v>
      </c>
      <c r="L801" s="73"/>
      <c r="M801" s="73"/>
    </row>
    <row r="802" spans="2:13" ht="36.75" customHeight="1" outlineLevel="1">
      <c r="B802" s="73"/>
      <c r="C802" s="94"/>
      <c r="D802" s="89"/>
      <c r="E802" s="94"/>
      <c r="F802" s="89"/>
      <c r="G802" s="94"/>
      <c r="H802" s="73"/>
      <c r="I802" s="150"/>
      <c r="J802" s="89"/>
      <c r="K802" s="94"/>
      <c r="L802" s="73"/>
      <c r="M802" s="73"/>
    </row>
    <row r="803" spans="2:13" ht="21" customHeight="1" outlineLevel="1">
      <c r="B803" s="73"/>
      <c r="C803" s="89"/>
      <c r="D803" s="89"/>
      <c r="E803" s="89"/>
      <c r="F803" s="89"/>
      <c r="G803" s="73"/>
      <c r="H803" s="73"/>
      <c r="I803" s="73"/>
      <c r="J803" s="89"/>
      <c r="K803" s="73"/>
      <c r="L803" s="73"/>
      <c r="M803" s="73"/>
    </row>
    <row r="804" spans="2:13" ht="21.75" customHeight="1" outlineLevel="1">
      <c r="B804" s="73"/>
      <c r="C804" s="86" t="s">
        <v>445</v>
      </c>
      <c r="D804" s="73"/>
      <c r="E804" s="98"/>
      <c r="F804" s="99"/>
      <c r="G804" s="99"/>
      <c r="H804" s="99"/>
      <c r="I804" s="99"/>
      <c r="J804" s="99"/>
      <c r="K804" s="99"/>
      <c r="L804" s="73"/>
      <c r="M804" s="73"/>
    </row>
    <row r="805" spans="2:13" ht="21" customHeight="1" outlineLevel="1">
      <c r="B805" s="73"/>
      <c r="C805" s="73"/>
      <c r="D805" s="73"/>
      <c r="E805" s="100"/>
      <c r="F805" s="101"/>
      <c r="G805" s="100"/>
      <c r="H805" s="101"/>
      <c r="I805" s="100"/>
      <c r="J805" s="102"/>
      <c r="K805" s="100"/>
      <c r="L805" s="73"/>
      <c r="M805" s="73"/>
    </row>
    <row r="806" spans="2:13" ht="21" customHeight="1" outlineLevel="1">
      <c r="B806" s="73"/>
      <c r="C806" s="73"/>
      <c r="D806" s="73"/>
      <c r="E806" s="100">
        <v>2024</v>
      </c>
      <c r="F806" s="101"/>
      <c r="G806" s="100">
        <v>2025</v>
      </c>
      <c r="H806" s="101"/>
      <c r="I806" s="100">
        <v>2026</v>
      </c>
      <c r="J806" s="102"/>
      <c r="K806" s="100" t="s">
        <v>446</v>
      </c>
      <c r="L806" s="73"/>
      <c r="M806" s="73"/>
    </row>
    <row r="807" spans="2:13" outlineLevel="1">
      <c r="B807" s="73"/>
      <c r="C807" s="95" t="s">
        <v>447</v>
      </c>
      <c r="D807" s="103"/>
      <c r="E807" s="104">
        <f>E808+E809</f>
        <v>0</v>
      </c>
      <c r="F807" s="103"/>
      <c r="G807" s="104">
        <f>G808+G809</f>
        <v>0</v>
      </c>
      <c r="H807" s="73"/>
      <c r="I807" s="104">
        <f>I808+I809</f>
        <v>0</v>
      </c>
      <c r="J807" s="103"/>
      <c r="K807" s="104">
        <f>K808+K809</f>
        <v>0</v>
      </c>
      <c r="L807" s="103"/>
      <c r="M807" s="73"/>
    </row>
    <row r="808" spans="2:13" ht="21" customHeight="1" outlineLevel="1">
      <c r="B808" s="73"/>
      <c r="C808" s="90" t="s">
        <v>448</v>
      </c>
      <c r="D808" s="103"/>
      <c r="E808" s="105">
        <v>0</v>
      </c>
      <c r="F808" s="106"/>
      <c r="G808" s="105">
        <v>0</v>
      </c>
      <c r="H808" s="73"/>
      <c r="I808" s="105">
        <v>0</v>
      </c>
      <c r="J808" s="103"/>
      <c r="K808" s="107">
        <f>E808+G808+I808</f>
        <v>0</v>
      </c>
      <c r="L808" s="103"/>
      <c r="M808" s="73"/>
    </row>
    <row r="809" spans="2:13" ht="21.75" customHeight="1" outlineLevel="1">
      <c r="B809" s="73"/>
      <c r="C809" s="90" t="s">
        <v>449</v>
      </c>
      <c r="D809" s="103"/>
      <c r="E809" s="105">
        <v>0</v>
      </c>
      <c r="F809" s="106"/>
      <c r="G809" s="105">
        <v>0</v>
      </c>
      <c r="H809" s="73"/>
      <c r="I809" s="105">
        <v>0</v>
      </c>
      <c r="J809" s="103"/>
      <c r="K809" s="107">
        <f>E809+G809+I809</f>
        <v>0</v>
      </c>
      <c r="L809" s="103"/>
      <c r="M809" s="73"/>
    </row>
    <row r="810" spans="2:13" outlineLevel="1">
      <c r="B810" s="73"/>
      <c r="C810" s="95" t="s">
        <v>450</v>
      </c>
      <c r="D810" s="103"/>
      <c r="E810" s="104">
        <f>E811+E812</f>
        <v>0</v>
      </c>
      <c r="F810" s="103"/>
      <c r="G810" s="104">
        <f>G811+G812</f>
        <v>0</v>
      </c>
      <c r="H810" s="73"/>
      <c r="I810" s="104">
        <f>I811+I812</f>
        <v>0</v>
      </c>
      <c r="J810" s="103"/>
      <c r="K810" s="104">
        <f>K811+K812</f>
        <v>0</v>
      </c>
      <c r="L810" s="103"/>
      <c r="M810" s="73"/>
    </row>
    <row r="811" spans="2:13" ht="21" customHeight="1" outlineLevel="1">
      <c r="B811" s="73"/>
      <c r="C811" s="90" t="s">
        <v>451</v>
      </c>
      <c r="D811" s="103"/>
      <c r="E811" s="105">
        <v>0</v>
      </c>
      <c r="F811" s="106"/>
      <c r="G811" s="105">
        <v>0</v>
      </c>
      <c r="H811" s="73"/>
      <c r="I811" s="105">
        <v>0</v>
      </c>
      <c r="J811" s="103"/>
      <c r="K811" s="107">
        <f>E811+G811+I811</f>
        <v>0</v>
      </c>
      <c r="L811" s="103"/>
      <c r="M811" s="73"/>
    </row>
    <row r="812" spans="2:13" ht="21" customHeight="1" outlineLevel="1">
      <c r="B812" s="73"/>
      <c r="C812" s="90" t="s">
        <v>452</v>
      </c>
      <c r="D812" s="103"/>
      <c r="E812" s="105">
        <v>0</v>
      </c>
      <c r="F812" s="106"/>
      <c r="G812" s="105">
        <v>0</v>
      </c>
      <c r="H812" s="73"/>
      <c r="I812" s="105">
        <v>0</v>
      </c>
      <c r="J812" s="103"/>
      <c r="K812" s="107">
        <f>E812+G812+I812</f>
        <v>0</v>
      </c>
      <c r="L812" s="103"/>
      <c r="M812" s="73"/>
    </row>
    <row r="813" spans="2:13" ht="21" customHeight="1" outlineLevel="1">
      <c r="B813" s="73"/>
      <c r="C813" s="95" t="s">
        <v>453</v>
      </c>
      <c r="D813" s="103"/>
      <c r="E813" s="104">
        <f>E814+E815</f>
        <v>0</v>
      </c>
      <c r="F813" s="103"/>
      <c r="G813" s="104">
        <f>G814+G815</f>
        <v>0</v>
      </c>
      <c r="H813" s="73"/>
      <c r="I813" s="104">
        <f>I814+I815</f>
        <v>0</v>
      </c>
      <c r="J813" s="103"/>
      <c r="K813" s="104">
        <f>K814+K815</f>
        <v>0</v>
      </c>
      <c r="L813" s="103"/>
      <c r="M813" s="73"/>
    </row>
    <row r="814" spans="2:13" ht="21" customHeight="1" outlineLevel="1">
      <c r="B814" s="73"/>
      <c r="C814" s="90" t="s">
        <v>454</v>
      </c>
      <c r="D814" s="103"/>
      <c r="E814" s="105">
        <v>0</v>
      </c>
      <c r="F814" s="106"/>
      <c r="G814" s="105">
        <v>0</v>
      </c>
      <c r="H814" s="73"/>
      <c r="I814" s="105">
        <v>0</v>
      </c>
      <c r="J814" s="103"/>
      <c r="K814" s="107">
        <f>E814+G814+I814</f>
        <v>0</v>
      </c>
      <c r="L814" s="103"/>
      <c r="M814" s="73"/>
    </row>
    <row r="815" spans="2:13" ht="21" customHeight="1" outlineLevel="1">
      <c r="B815" s="73"/>
      <c r="C815" s="90" t="s">
        <v>455</v>
      </c>
      <c r="D815" s="103"/>
      <c r="E815" s="105">
        <v>0</v>
      </c>
      <c r="F815" s="106"/>
      <c r="G815" s="105">
        <v>0</v>
      </c>
      <c r="H815" s="73"/>
      <c r="I815" s="105">
        <v>0</v>
      </c>
      <c r="J815" s="103"/>
      <c r="K815" s="107">
        <f>E815+G815+I815</f>
        <v>0</v>
      </c>
      <c r="L815" s="103"/>
      <c r="M815" s="73"/>
    </row>
    <row r="816" spans="2:13" ht="21" customHeight="1" outlineLevel="1">
      <c r="B816" s="73"/>
      <c r="C816" s="95" t="s">
        <v>456</v>
      </c>
      <c r="D816" s="103"/>
      <c r="E816" s="104">
        <f>E817+E818</f>
        <v>0</v>
      </c>
      <c r="F816" s="103"/>
      <c r="G816" s="104">
        <f>G817+G818</f>
        <v>0</v>
      </c>
      <c r="H816" s="73"/>
      <c r="I816" s="104">
        <f>I817+I818</f>
        <v>0</v>
      </c>
      <c r="J816" s="103"/>
      <c r="K816" s="104">
        <f>K817+K818</f>
        <v>0</v>
      </c>
      <c r="L816" s="103"/>
      <c r="M816" s="73"/>
    </row>
    <row r="817" spans="2:13" ht="21" customHeight="1" outlineLevel="1">
      <c r="B817" s="73"/>
      <c r="C817" s="90" t="s">
        <v>457</v>
      </c>
      <c r="D817" s="103"/>
      <c r="E817" s="105">
        <v>0</v>
      </c>
      <c r="F817" s="106"/>
      <c r="G817" s="105">
        <v>0</v>
      </c>
      <c r="H817" s="73"/>
      <c r="I817" s="105">
        <v>0</v>
      </c>
      <c r="J817" s="103"/>
      <c r="K817" s="107">
        <f>E817+G817+I817</f>
        <v>0</v>
      </c>
      <c r="L817" s="103"/>
      <c r="M817" s="73"/>
    </row>
    <row r="818" spans="2:13" ht="21" customHeight="1" outlineLevel="1">
      <c r="B818" s="73"/>
      <c r="C818" s="90" t="s">
        <v>458</v>
      </c>
      <c r="D818" s="103"/>
      <c r="E818" s="105">
        <v>0</v>
      </c>
      <c r="F818" s="106"/>
      <c r="G818" s="105">
        <v>0</v>
      </c>
      <c r="H818" s="73"/>
      <c r="I818" s="105">
        <v>0</v>
      </c>
      <c r="J818" s="103"/>
      <c r="K818" s="107">
        <f>E818+G818+I818</f>
        <v>0</v>
      </c>
      <c r="L818" s="103"/>
      <c r="M818" s="73"/>
    </row>
    <row r="819" spans="2:13" ht="21" customHeight="1" outlineLevel="1">
      <c r="B819" s="73"/>
      <c r="C819" s="90" t="s">
        <v>459</v>
      </c>
      <c r="D819" s="103"/>
      <c r="E819" s="108">
        <f>E807+E810+E813+E816</f>
        <v>0</v>
      </c>
      <c r="F819" s="103"/>
      <c r="G819" s="108">
        <f>G807+G810+G813+G816</f>
        <v>0</v>
      </c>
      <c r="H819" s="73"/>
      <c r="I819" s="108">
        <f>I807+I810+I813+I816</f>
        <v>0</v>
      </c>
      <c r="J819" s="103"/>
      <c r="K819" s="108">
        <f>E819+G819+I819</f>
        <v>0</v>
      </c>
      <c r="L819" s="103"/>
      <c r="M819" s="73"/>
    </row>
    <row r="820" spans="2:13" ht="21" customHeight="1" outlineLevel="1">
      <c r="B820" s="73"/>
      <c r="C820" s="109"/>
      <c r="D820" s="103"/>
      <c r="E820" s="109"/>
      <c r="F820" s="109"/>
      <c r="G820" s="109"/>
      <c r="H820" s="109"/>
      <c r="I820" s="109"/>
      <c r="J820" s="109"/>
      <c r="K820" s="109"/>
      <c r="L820" s="103"/>
      <c r="M820" s="73"/>
    </row>
    <row r="821" spans="2:13" ht="21" customHeight="1" outlineLevel="1">
      <c r="B821" s="73"/>
      <c r="C821" s="103"/>
      <c r="D821" s="89"/>
      <c r="E821" s="103"/>
      <c r="F821" s="89"/>
      <c r="G821" s="73"/>
      <c r="H821" s="73"/>
      <c r="I821" s="73"/>
      <c r="J821" s="89"/>
      <c r="K821" s="73"/>
      <c r="L821" s="89"/>
      <c r="M821" s="73"/>
    </row>
    <row r="822" spans="2:13" ht="21" customHeight="1" outlineLevel="1">
      <c r="B822" s="73"/>
      <c r="C822" s="86" t="s">
        <v>460</v>
      </c>
      <c r="D822" s="73"/>
      <c r="E822" s="99"/>
      <c r="F822" s="99"/>
      <c r="G822" s="99"/>
      <c r="H822" s="99"/>
      <c r="I822" s="99"/>
      <c r="J822" s="99"/>
      <c r="K822" s="99"/>
      <c r="L822" s="89"/>
      <c r="M822" s="73"/>
    </row>
    <row r="823" spans="2:13" ht="21" customHeight="1" outlineLevel="1">
      <c r="B823" s="73"/>
      <c r="C823" s="73"/>
      <c r="D823" s="73"/>
      <c r="E823" s="100"/>
      <c r="F823" s="101"/>
      <c r="G823" s="100"/>
      <c r="H823" s="101"/>
      <c r="I823" s="100"/>
      <c r="J823" s="102"/>
      <c r="K823" s="100"/>
      <c r="L823" s="89"/>
      <c r="M823" s="73"/>
    </row>
    <row r="824" spans="2:13" ht="21" customHeight="1" outlineLevel="1">
      <c r="B824" s="73"/>
      <c r="C824" s="73"/>
      <c r="D824" s="73"/>
      <c r="E824" s="100">
        <v>2024</v>
      </c>
      <c r="F824" s="101"/>
      <c r="G824" s="100">
        <v>2025</v>
      </c>
      <c r="H824" s="101"/>
      <c r="I824" s="100">
        <v>2026</v>
      </c>
      <c r="J824" s="102"/>
      <c r="K824" s="100" t="s">
        <v>407</v>
      </c>
      <c r="L824" s="89"/>
      <c r="M824" s="73"/>
    </row>
    <row r="825" spans="2:13" ht="21" customHeight="1" outlineLevel="1">
      <c r="B825" s="73"/>
      <c r="C825" s="95" t="s">
        <v>461</v>
      </c>
      <c r="D825" s="103"/>
      <c r="E825" s="110">
        <v>0</v>
      </c>
      <c r="F825" s="111"/>
      <c r="G825" s="110">
        <v>0</v>
      </c>
      <c r="H825" s="112"/>
      <c r="I825" s="110">
        <v>0</v>
      </c>
      <c r="J825" s="111"/>
      <c r="K825" s="113">
        <f t="shared" ref="K825:K843" si="12">E825+G825+I825</f>
        <v>0</v>
      </c>
      <c r="L825" s="89"/>
      <c r="M825" s="73"/>
    </row>
    <row r="826" spans="2:13" ht="21" customHeight="1" outlineLevel="1">
      <c r="B826" s="73"/>
      <c r="C826" s="90" t="s">
        <v>462</v>
      </c>
      <c r="D826" s="103"/>
      <c r="E826" s="110">
        <v>0</v>
      </c>
      <c r="F826" s="114"/>
      <c r="G826" s="110">
        <v>0</v>
      </c>
      <c r="H826" s="112"/>
      <c r="I826" s="110">
        <v>0</v>
      </c>
      <c r="J826" s="111"/>
      <c r="K826" s="113">
        <f t="shared" si="12"/>
        <v>0</v>
      </c>
      <c r="L826" s="89"/>
      <c r="M826" s="73"/>
    </row>
    <row r="827" spans="2:13" ht="21" customHeight="1" outlineLevel="1">
      <c r="B827" s="73"/>
      <c r="C827" s="90" t="s">
        <v>463</v>
      </c>
      <c r="D827" s="103"/>
      <c r="E827" s="110">
        <v>0</v>
      </c>
      <c r="F827" s="111"/>
      <c r="G827" s="110">
        <v>0</v>
      </c>
      <c r="H827" s="112"/>
      <c r="I827" s="110">
        <v>0</v>
      </c>
      <c r="J827" s="111"/>
      <c r="K827" s="113">
        <f t="shared" si="12"/>
        <v>0</v>
      </c>
      <c r="L827" s="89"/>
      <c r="M827" s="73"/>
    </row>
    <row r="828" spans="2:13" ht="21.75" customHeight="1" outlineLevel="1">
      <c r="B828" s="73"/>
      <c r="C828" s="90" t="s">
        <v>464</v>
      </c>
      <c r="D828" s="103"/>
      <c r="E828" s="110">
        <v>0</v>
      </c>
      <c r="F828" s="114"/>
      <c r="G828" s="110">
        <v>0</v>
      </c>
      <c r="H828" s="112"/>
      <c r="I828" s="110">
        <v>0</v>
      </c>
      <c r="J828" s="111"/>
      <c r="K828" s="113">
        <f t="shared" si="12"/>
        <v>0</v>
      </c>
      <c r="L828" s="73"/>
      <c r="M828" s="73"/>
    </row>
    <row r="829" spans="2:13" ht="21.75" customHeight="1" outlineLevel="1">
      <c r="B829" s="73"/>
      <c r="C829" s="90" t="s">
        <v>465</v>
      </c>
      <c r="D829" s="103"/>
      <c r="E829" s="110">
        <v>0</v>
      </c>
      <c r="F829" s="114"/>
      <c r="G829" s="110">
        <v>0</v>
      </c>
      <c r="H829" s="112"/>
      <c r="I829" s="110">
        <v>0</v>
      </c>
      <c r="J829" s="111"/>
      <c r="K829" s="113">
        <f t="shared" si="12"/>
        <v>0</v>
      </c>
      <c r="L829" s="73"/>
      <c r="M829" s="73"/>
    </row>
    <row r="830" spans="2:13" ht="21" customHeight="1" outlineLevel="1">
      <c r="B830" s="73"/>
      <c r="C830" s="90" t="s">
        <v>466</v>
      </c>
      <c r="D830" s="103"/>
      <c r="E830" s="110">
        <v>0</v>
      </c>
      <c r="F830" s="111"/>
      <c r="G830" s="110">
        <v>0</v>
      </c>
      <c r="H830" s="112"/>
      <c r="I830" s="110">
        <v>0</v>
      </c>
      <c r="J830" s="111"/>
      <c r="K830" s="113">
        <f t="shared" si="12"/>
        <v>0</v>
      </c>
      <c r="L830" s="73"/>
      <c r="M830" s="73"/>
    </row>
    <row r="831" spans="2:13" ht="21.75" customHeight="1" outlineLevel="1">
      <c r="B831" s="73"/>
      <c r="C831" s="90" t="s">
        <v>467</v>
      </c>
      <c r="D831" s="103"/>
      <c r="E831" s="110">
        <v>0</v>
      </c>
      <c r="F831" s="114"/>
      <c r="G831" s="110">
        <v>0</v>
      </c>
      <c r="H831" s="112"/>
      <c r="I831" s="110">
        <v>0</v>
      </c>
      <c r="J831" s="111"/>
      <c r="K831" s="113">
        <f t="shared" si="12"/>
        <v>0</v>
      </c>
      <c r="L831" s="73"/>
      <c r="M831" s="73"/>
    </row>
    <row r="832" spans="2:13" ht="21.75" customHeight="1" outlineLevel="1">
      <c r="B832" s="73"/>
      <c r="C832" s="90" t="s">
        <v>468</v>
      </c>
      <c r="D832" s="103"/>
      <c r="E832" s="110">
        <v>0</v>
      </c>
      <c r="F832" s="114"/>
      <c r="G832" s="110">
        <v>0</v>
      </c>
      <c r="H832" s="112"/>
      <c r="I832" s="110">
        <v>0</v>
      </c>
      <c r="J832" s="111"/>
      <c r="K832" s="113">
        <f t="shared" si="12"/>
        <v>0</v>
      </c>
      <c r="L832" s="73"/>
      <c r="M832" s="73"/>
    </row>
    <row r="833" spans="2:13" ht="21.75" customHeight="1" outlineLevel="1">
      <c r="B833" s="73"/>
      <c r="C833" s="90" t="s">
        <v>469</v>
      </c>
      <c r="D833" s="103"/>
      <c r="E833" s="110">
        <v>0</v>
      </c>
      <c r="F833" s="114"/>
      <c r="G833" s="110">
        <v>0</v>
      </c>
      <c r="H833" s="112"/>
      <c r="I833" s="110">
        <v>0</v>
      </c>
      <c r="J833" s="111"/>
      <c r="K833" s="113">
        <f t="shared" si="12"/>
        <v>0</v>
      </c>
      <c r="L833" s="73"/>
      <c r="M833" s="73"/>
    </row>
    <row r="834" spans="2:13" ht="21" customHeight="1" outlineLevel="1">
      <c r="B834" s="73"/>
      <c r="C834" s="115" t="s">
        <v>470</v>
      </c>
      <c r="D834" s="103"/>
      <c r="E834" s="110">
        <v>0</v>
      </c>
      <c r="F834" s="114"/>
      <c r="G834" s="110">
        <v>0</v>
      </c>
      <c r="H834" s="112"/>
      <c r="I834" s="110">
        <v>0</v>
      </c>
      <c r="J834" s="111"/>
      <c r="K834" s="113">
        <f t="shared" si="12"/>
        <v>0</v>
      </c>
      <c r="L834" s="116"/>
      <c r="M834" s="73"/>
    </row>
    <row r="835" spans="2:13" ht="21" customHeight="1" outlineLevel="1">
      <c r="B835" s="73"/>
      <c r="C835" s="115" t="s">
        <v>471</v>
      </c>
      <c r="D835" s="103"/>
      <c r="E835" s="110">
        <v>0</v>
      </c>
      <c r="F835" s="114"/>
      <c r="G835" s="110">
        <v>0</v>
      </c>
      <c r="H835" s="112"/>
      <c r="I835" s="110">
        <v>0</v>
      </c>
      <c r="J835" s="111"/>
      <c r="K835" s="113">
        <f t="shared" si="12"/>
        <v>0</v>
      </c>
      <c r="L835" s="116"/>
      <c r="M835" s="73"/>
    </row>
    <row r="836" spans="2:13" ht="21" customHeight="1" outlineLevel="1">
      <c r="B836" s="73"/>
      <c r="C836" s="115" t="s">
        <v>472</v>
      </c>
      <c r="D836" s="103"/>
      <c r="E836" s="110">
        <v>0</v>
      </c>
      <c r="F836" s="114"/>
      <c r="G836" s="110">
        <v>0</v>
      </c>
      <c r="H836" s="112"/>
      <c r="I836" s="110">
        <v>0</v>
      </c>
      <c r="J836" s="111"/>
      <c r="K836" s="113">
        <f t="shared" si="12"/>
        <v>0</v>
      </c>
      <c r="L836" s="116"/>
      <c r="M836" s="73"/>
    </row>
    <row r="837" spans="2:13" ht="21" customHeight="1" outlineLevel="1">
      <c r="B837" s="73"/>
      <c r="C837" s="115" t="s">
        <v>473</v>
      </c>
      <c r="D837" s="103"/>
      <c r="E837" s="110">
        <v>0</v>
      </c>
      <c r="F837" s="114"/>
      <c r="G837" s="110">
        <v>0</v>
      </c>
      <c r="H837" s="112"/>
      <c r="I837" s="110">
        <v>0</v>
      </c>
      <c r="J837" s="111"/>
      <c r="K837" s="113">
        <f t="shared" si="12"/>
        <v>0</v>
      </c>
      <c r="L837" s="116"/>
      <c r="M837" s="73"/>
    </row>
    <row r="838" spans="2:13" ht="21" customHeight="1" outlineLevel="1">
      <c r="B838" s="73"/>
      <c r="C838" s="115" t="s">
        <v>474</v>
      </c>
      <c r="D838" s="103"/>
      <c r="E838" s="110">
        <v>0</v>
      </c>
      <c r="F838" s="114"/>
      <c r="G838" s="110">
        <v>0</v>
      </c>
      <c r="H838" s="112"/>
      <c r="I838" s="110">
        <v>0</v>
      </c>
      <c r="J838" s="111"/>
      <c r="K838" s="113">
        <f t="shared" si="12"/>
        <v>0</v>
      </c>
      <c r="L838" s="116"/>
      <c r="M838" s="73"/>
    </row>
    <row r="839" spans="2:13" ht="21" customHeight="1" outlineLevel="1">
      <c r="B839" s="73"/>
      <c r="C839" s="115" t="s">
        <v>475</v>
      </c>
      <c r="D839" s="103"/>
      <c r="E839" s="110">
        <v>0</v>
      </c>
      <c r="F839" s="114"/>
      <c r="G839" s="110">
        <v>0</v>
      </c>
      <c r="H839" s="112"/>
      <c r="I839" s="110">
        <v>0</v>
      </c>
      <c r="J839" s="111"/>
      <c r="K839" s="113">
        <f t="shared" si="12"/>
        <v>0</v>
      </c>
      <c r="L839" s="116"/>
      <c r="M839" s="73"/>
    </row>
    <row r="840" spans="2:13" ht="21" customHeight="1" outlineLevel="1">
      <c r="B840" s="73"/>
      <c r="C840" s="115" t="s">
        <v>476</v>
      </c>
      <c r="D840" s="103"/>
      <c r="E840" s="110">
        <v>0</v>
      </c>
      <c r="F840" s="114"/>
      <c r="G840" s="110">
        <v>0</v>
      </c>
      <c r="H840" s="112"/>
      <c r="I840" s="110">
        <v>0</v>
      </c>
      <c r="J840" s="111"/>
      <c r="K840" s="113">
        <f t="shared" si="12"/>
        <v>0</v>
      </c>
      <c r="L840" s="116"/>
      <c r="M840" s="73"/>
    </row>
    <row r="841" spans="2:13" ht="21" customHeight="1" outlineLevel="1">
      <c r="B841" s="73"/>
      <c r="C841" s="115" t="s">
        <v>477</v>
      </c>
      <c r="D841" s="103"/>
      <c r="E841" s="110">
        <v>0</v>
      </c>
      <c r="F841" s="114"/>
      <c r="G841" s="110">
        <v>0</v>
      </c>
      <c r="H841" s="112"/>
      <c r="I841" s="110">
        <v>0</v>
      </c>
      <c r="J841" s="111"/>
      <c r="K841" s="113">
        <f t="shared" si="12"/>
        <v>0</v>
      </c>
      <c r="L841" s="116"/>
      <c r="M841" s="73"/>
    </row>
    <row r="842" spans="2:13" ht="21" customHeight="1" outlineLevel="1">
      <c r="B842" s="73"/>
      <c r="C842" s="115" t="s">
        <v>478</v>
      </c>
      <c r="D842" s="103"/>
      <c r="E842" s="110">
        <v>0</v>
      </c>
      <c r="F842" s="114"/>
      <c r="G842" s="110">
        <v>0</v>
      </c>
      <c r="H842" s="112"/>
      <c r="I842" s="110">
        <v>0</v>
      </c>
      <c r="J842" s="111"/>
      <c r="K842" s="113">
        <f t="shared" si="12"/>
        <v>0</v>
      </c>
      <c r="L842" s="116"/>
      <c r="M842" s="73"/>
    </row>
    <row r="843" spans="2:13" ht="21" customHeight="1" outlineLevel="1">
      <c r="B843" s="73"/>
      <c r="C843" s="115" t="s">
        <v>479</v>
      </c>
      <c r="D843" s="103"/>
      <c r="E843" s="110">
        <v>0</v>
      </c>
      <c r="F843" s="114"/>
      <c r="G843" s="110">
        <v>0</v>
      </c>
      <c r="H843" s="112"/>
      <c r="I843" s="110">
        <v>0</v>
      </c>
      <c r="J843" s="111"/>
      <c r="K843" s="113">
        <f t="shared" si="12"/>
        <v>0</v>
      </c>
      <c r="L843" s="116"/>
      <c r="M843" s="73"/>
    </row>
    <row r="844" spans="2:13" ht="21.75" customHeight="1" outlineLevel="1">
      <c r="B844" s="73"/>
      <c r="C844" s="90" t="s">
        <v>480</v>
      </c>
      <c r="D844" s="103"/>
      <c r="E844" s="117">
        <f>SUM(E825:E843)</f>
        <v>0</v>
      </c>
      <c r="F844" s="111"/>
      <c r="G844" s="117">
        <f>SUM(G825:G843)</f>
        <v>0</v>
      </c>
      <c r="H844" s="112"/>
      <c r="I844" s="117">
        <f>SUM(I825:I843)</f>
        <v>0</v>
      </c>
      <c r="J844" s="111"/>
      <c r="K844" s="117">
        <f>SUM(K825:K843)</f>
        <v>0</v>
      </c>
      <c r="L844" s="89"/>
      <c r="M844" s="73"/>
    </row>
    <row r="845" spans="2:13" ht="21" customHeight="1" outlineLevel="1">
      <c r="B845" s="73"/>
      <c r="C845" s="109"/>
      <c r="D845" s="103"/>
      <c r="E845" s="73"/>
      <c r="F845" s="73"/>
      <c r="G845" s="73"/>
      <c r="H845" s="73"/>
      <c r="I845" s="73"/>
      <c r="J845" s="73"/>
      <c r="K845" s="73"/>
      <c r="L845" s="89"/>
      <c r="M845" s="73"/>
    </row>
    <row r="846" spans="2:13" ht="21" customHeight="1" outlineLevel="1">
      <c r="B846" s="73"/>
      <c r="C846" s="73"/>
      <c r="D846" s="73"/>
      <c r="E846" s="100">
        <v>2024</v>
      </c>
      <c r="F846" s="101"/>
      <c r="G846" s="100">
        <v>2025</v>
      </c>
      <c r="H846" s="101"/>
      <c r="I846" s="100">
        <v>2026</v>
      </c>
      <c r="J846" s="102"/>
      <c r="K846" s="100" t="s">
        <v>407</v>
      </c>
      <c r="L846" s="89"/>
      <c r="M846" s="73"/>
    </row>
    <row r="847" spans="2:13" ht="21" customHeight="1" outlineLevel="1">
      <c r="B847" s="73"/>
      <c r="C847" s="95" t="s">
        <v>481</v>
      </c>
      <c r="D847" s="103"/>
      <c r="E847" s="110">
        <v>0</v>
      </c>
      <c r="F847" s="111"/>
      <c r="G847" s="110">
        <v>0</v>
      </c>
      <c r="H847" s="112"/>
      <c r="I847" s="110">
        <v>0</v>
      </c>
      <c r="J847" s="111"/>
      <c r="K847" s="113">
        <f t="shared" ref="K847:K855" si="13">E847+G847+I847</f>
        <v>0</v>
      </c>
      <c r="L847" s="89"/>
      <c r="M847" s="73"/>
    </row>
    <row r="848" spans="2:13" ht="21" customHeight="1" outlineLevel="1">
      <c r="B848" s="73"/>
      <c r="C848" s="90" t="s">
        <v>482</v>
      </c>
      <c r="D848" s="103"/>
      <c r="E848" s="110">
        <v>0</v>
      </c>
      <c r="F848" s="114"/>
      <c r="G848" s="110">
        <v>0</v>
      </c>
      <c r="H848" s="112"/>
      <c r="I848" s="110">
        <v>0</v>
      </c>
      <c r="J848" s="111"/>
      <c r="K848" s="113">
        <f t="shared" si="13"/>
        <v>0</v>
      </c>
      <c r="L848" s="89"/>
      <c r="M848" s="73"/>
    </row>
    <row r="849" spans="2:13" ht="21" customHeight="1" outlineLevel="1">
      <c r="B849" s="73"/>
      <c r="C849" s="90" t="s">
        <v>483</v>
      </c>
      <c r="D849" s="103"/>
      <c r="E849" s="110">
        <v>0</v>
      </c>
      <c r="F849" s="114"/>
      <c r="G849" s="110">
        <v>0</v>
      </c>
      <c r="H849" s="112"/>
      <c r="I849" s="110">
        <v>0</v>
      </c>
      <c r="J849" s="111"/>
      <c r="K849" s="113">
        <f t="shared" si="13"/>
        <v>0</v>
      </c>
      <c r="L849" s="73"/>
      <c r="M849" s="73"/>
    </row>
    <row r="850" spans="2:13" ht="21" customHeight="1" outlineLevel="1">
      <c r="B850" s="73"/>
      <c r="C850" s="90" t="s">
        <v>484</v>
      </c>
      <c r="D850" s="103"/>
      <c r="E850" s="110">
        <v>0</v>
      </c>
      <c r="F850" s="111"/>
      <c r="G850" s="110">
        <v>0</v>
      </c>
      <c r="H850" s="112"/>
      <c r="I850" s="110">
        <v>0</v>
      </c>
      <c r="J850" s="111"/>
      <c r="K850" s="113">
        <f t="shared" si="13"/>
        <v>0</v>
      </c>
      <c r="L850" s="89"/>
      <c r="M850" s="73"/>
    </row>
    <row r="851" spans="2:13" ht="21" customHeight="1" outlineLevel="1">
      <c r="B851" s="73"/>
      <c r="C851" s="90" t="s">
        <v>485</v>
      </c>
      <c r="D851" s="103"/>
      <c r="E851" s="110">
        <v>0</v>
      </c>
      <c r="F851" s="114"/>
      <c r="G851" s="110">
        <v>0</v>
      </c>
      <c r="H851" s="112"/>
      <c r="I851" s="110">
        <v>0</v>
      </c>
      <c r="J851" s="111"/>
      <c r="K851" s="113">
        <f t="shared" si="13"/>
        <v>0</v>
      </c>
      <c r="L851" s="116"/>
      <c r="M851" s="73"/>
    </row>
    <row r="852" spans="2:13" ht="21" customHeight="1" outlineLevel="1">
      <c r="B852" s="73"/>
      <c r="C852" s="90" t="s">
        <v>486</v>
      </c>
      <c r="D852" s="103"/>
      <c r="E852" s="110">
        <v>0</v>
      </c>
      <c r="F852" s="114"/>
      <c r="G852" s="110">
        <v>0</v>
      </c>
      <c r="H852" s="112"/>
      <c r="I852" s="110">
        <v>0</v>
      </c>
      <c r="J852" s="111"/>
      <c r="K852" s="113">
        <f t="shared" si="13"/>
        <v>0</v>
      </c>
      <c r="L852" s="116"/>
      <c r="M852" s="73"/>
    </row>
    <row r="853" spans="2:13" ht="21" customHeight="1" outlineLevel="1">
      <c r="B853" s="73"/>
      <c r="C853" s="90" t="s">
        <v>487</v>
      </c>
      <c r="D853" s="103"/>
      <c r="E853" s="110">
        <v>0</v>
      </c>
      <c r="F853" s="114"/>
      <c r="G853" s="110">
        <v>0</v>
      </c>
      <c r="H853" s="112"/>
      <c r="I853" s="110">
        <v>0</v>
      </c>
      <c r="J853" s="111"/>
      <c r="K853" s="113">
        <f t="shared" si="13"/>
        <v>0</v>
      </c>
      <c r="L853" s="116"/>
      <c r="M853" s="73"/>
    </row>
    <row r="854" spans="2:13" ht="21" customHeight="1" outlineLevel="1">
      <c r="B854" s="73"/>
      <c r="C854" s="90" t="s">
        <v>488</v>
      </c>
      <c r="D854" s="103"/>
      <c r="E854" s="110">
        <v>0</v>
      </c>
      <c r="F854" s="114"/>
      <c r="G854" s="110">
        <v>0</v>
      </c>
      <c r="H854" s="112"/>
      <c r="I854" s="110">
        <v>0</v>
      </c>
      <c r="J854" s="111"/>
      <c r="K854" s="113">
        <f t="shared" si="13"/>
        <v>0</v>
      </c>
      <c r="L854" s="116"/>
      <c r="M854" s="73"/>
    </row>
    <row r="855" spans="2:13" ht="21.75" customHeight="1" outlineLevel="1">
      <c r="B855" s="73"/>
      <c r="C855" s="90" t="s">
        <v>480</v>
      </c>
      <c r="D855" s="103"/>
      <c r="E855" s="117">
        <f>SUM(E847:E854)</f>
        <v>0</v>
      </c>
      <c r="F855" s="111"/>
      <c r="G855" s="117">
        <f>SUM(G847:G854)</f>
        <v>0</v>
      </c>
      <c r="H855" s="112"/>
      <c r="I855" s="117">
        <f>SUM(I847:I854)</f>
        <v>0</v>
      </c>
      <c r="J855" s="111"/>
      <c r="K855" s="117">
        <f t="shared" si="13"/>
        <v>0</v>
      </c>
      <c r="L855" s="89"/>
      <c r="M855" s="73"/>
    </row>
    <row r="856" spans="2:13" ht="21" customHeight="1" outlineLevel="1">
      <c r="B856" s="73"/>
      <c r="C856" s="89"/>
      <c r="D856" s="103"/>
      <c r="E856" s="89"/>
      <c r="F856" s="89"/>
      <c r="G856" s="89"/>
      <c r="H856" s="89"/>
      <c r="I856" s="89"/>
      <c r="J856" s="89"/>
      <c r="K856" s="89"/>
      <c r="L856" s="89"/>
      <c r="M856" s="73"/>
    </row>
    <row r="857" spans="2:13" ht="36" outlineLevel="1">
      <c r="B857" s="73"/>
      <c r="C857" s="93" t="s">
        <v>490</v>
      </c>
      <c r="D857" s="89"/>
      <c r="E857" s="93" t="str">
        <f>IF(K828&gt;0,"Si","No")</f>
        <v>No</v>
      </c>
      <c r="F857" s="89"/>
      <c r="G857" s="89"/>
      <c r="H857" s="89"/>
      <c r="I857" s="89"/>
      <c r="J857" s="89"/>
      <c r="K857" s="89"/>
      <c r="L857" s="89"/>
      <c r="M857" s="73"/>
    </row>
    <row r="858" spans="2:13" ht="36" outlineLevel="1">
      <c r="B858" s="73"/>
      <c r="C858" s="93" t="s">
        <v>491</v>
      </c>
      <c r="D858" s="89"/>
      <c r="E858" s="93" t="str">
        <f>IF(K829&gt;0,"Si","No")</f>
        <v>No</v>
      </c>
      <c r="F858" s="89"/>
      <c r="G858" s="89"/>
      <c r="H858" s="89"/>
      <c r="I858" s="89"/>
      <c r="J858" s="89"/>
      <c r="K858" s="89"/>
      <c r="L858" s="89"/>
      <c r="M858" s="73"/>
    </row>
    <row r="859" spans="2:13" ht="21" customHeight="1" outlineLevel="1">
      <c r="B859" s="73"/>
      <c r="C859" s="89"/>
      <c r="D859" s="89"/>
      <c r="E859" s="89"/>
      <c r="F859" s="89"/>
      <c r="G859" s="73"/>
      <c r="H859" s="73"/>
      <c r="I859" s="73"/>
      <c r="J859" s="89"/>
      <c r="K859" s="73"/>
      <c r="L859" s="89"/>
      <c r="M859" s="73"/>
    </row>
    <row r="860" spans="2:13" ht="20.25" outlineLevel="1">
      <c r="B860" s="73"/>
      <c r="C860" s="86" t="s">
        <v>492</v>
      </c>
      <c r="D860" s="73"/>
      <c r="E860" s="98"/>
      <c r="F860" s="99"/>
      <c r="G860" s="99"/>
      <c r="H860" s="99"/>
      <c r="I860" s="99"/>
      <c r="J860" s="99"/>
      <c r="K860" s="99"/>
      <c r="L860" s="89"/>
      <c r="M860" s="73"/>
    </row>
    <row r="861" spans="2:13" ht="21" customHeight="1" outlineLevel="1">
      <c r="B861" s="73"/>
      <c r="C861" s="73"/>
      <c r="D861" s="73"/>
      <c r="E861" s="100"/>
      <c r="F861" s="101"/>
      <c r="G861" s="100"/>
      <c r="H861" s="101"/>
      <c r="I861" s="100"/>
      <c r="J861" s="102"/>
      <c r="K861" s="100"/>
      <c r="L861" s="89"/>
      <c r="M861" s="73"/>
    </row>
    <row r="862" spans="2:13" ht="21" customHeight="1" outlineLevel="1">
      <c r="B862" s="73"/>
      <c r="C862" s="73"/>
      <c r="D862" s="73"/>
      <c r="E862" s="100">
        <v>2024</v>
      </c>
      <c r="F862" s="101"/>
      <c r="G862" s="100">
        <v>2025</v>
      </c>
      <c r="H862" s="101"/>
      <c r="I862" s="100">
        <v>2026</v>
      </c>
      <c r="J862" s="102"/>
      <c r="K862" s="100" t="s">
        <v>407</v>
      </c>
      <c r="L862" s="89"/>
      <c r="M862" s="73"/>
    </row>
    <row r="863" spans="2:13" ht="21" customHeight="1" outlineLevel="1">
      <c r="B863" s="73"/>
      <c r="C863" s="95" t="s">
        <v>493</v>
      </c>
      <c r="D863" s="103"/>
      <c r="E863" s="110"/>
      <c r="F863" s="111"/>
      <c r="G863" s="110"/>
      <c r="H863" s="119"/>
      <c r="I863" s="110"/>
      <c r="J863" s="111"/>
      <c r="K863" s="113" t="s">
        <v>495</v>
      </c>
      <c r="L863" s="89"/>
      <c r="M863" s="73"/>
    </row>
    <row r="864" spans="2:13" ht="21" customHeight="1" outlineLevel="1">
      <c r="B864" s="73"/>
      <c r="C864" s="95" t="s">
        <v>496</v>
      </c>
      <c r="D864" s="103"/>
      <c r="E864" s="110"/>
      <c r="F864" s="111"/>
      <c r="G864" s="110"/>
      <c r="H864" s="119"/>
      <c r="I864" s="110"/>
      <c r="J864" s="111"/>
      <c r="K864" s="113" t="s">
        <v>495</v>
      </c>
      <c r="L864" s="89"/>
      <c r="M864" s="73"/>
    </row>
    <row r="865" spans="2:13" ht="21" customHeight="1" outlineLevel="1">
      <c r="B865" s="73"/>
      <c r="C865" s="90" t="s">
        <v>498</v>
      </c>
      <c r="D865" s="103"/>
      <c r="E865" s="120">
        <v>0</v>
      </c>
      <c r="F865" s="121"/>
      <c r="G865" s="120">
        <v>0</v>
      </c>
      <c r="H865" s="122"/>
      <c r="I865" s="120">
        <v>0</v>
      </c>
      <c r="J865" s="123"/>
      <c r="K865" s="124">
        <f>E865+G865+I865</f>
        <v>0</v>
      </c>
      <c r="L865" s="73"/>
      <c r="M865" s="73"/>
    </row>
    <row r="866" spans="2:13" ht="21" customHeight="1" outlineLevel="1">
      <c r="B866" s="73"/>
      <c r="C866" s="90" t="s">
        <v>499</v>
      </c>
      <c r="D866" s="103"/>
      <c r="E866" s="110"/>
      <c r="F866" s="111"/>
      <c r="G866" s="110"/>
      <c r="H866" s="119"/>
      <c r="I866" s="110"/>
      <c r="J866" s="111"/>
      <c r="K866" s="113" t="s">
        <v>495</v>
      </c>
      <c r="L866" s="89"/>
      <c r="M866" s="73"/>
    </row>
    <row r="867" spans="2:13" ht="21" customHeight="1" outlineLevel="1">
      <c r="B867" s="73"/>
      <c r="C867" s="90" t="s">
        <v>500</v>
      </c>
      <c r="D867" s="103"/>
      <c r="E867" s="105"/>
      <c r="F867" s="125"/>
      <c r="G867" s="105"/>
      <c r="H867" s="126"/>
      <c r="I867" s="105"/>
      <c r="J867" s="111"/>
      <c r="K867" s="113" t="s">
        <v>495</v>
      </c>
      <c r="L867" s="116"/>
      <c r="M867" s="73"/>
    </row>
    <row r="868" spans="2:13" outlineLevel="1">
      <c r="B868" s="73"/>
      <c r="C868" s="90" t="s">
        <v>501</v>
      </c>
      <c r="D868" s="103"/>
      <c r="E868" s="127"/>
      <c r="F868" s="125"/>
      <c r="G868" s="105"/>
      <c r="H868" s="126"/>
      <c r="I868" s="105"/>
      <c r="J868" s="111"/>
      <c r="K868" s="113" t="s">
        <v>495</v>
      </c>
      <c r="L868" s="116"/>
      <c r="M868" s="73"/>
    </row>
    <row r="869" spans="2:13" ht="21" customHeight="1" outlineLevel="1">
      <c r="B869" s="73"/>
      <c r="C869" s="90" t="s">
        <v>503</v>
      </c>
      <c r="D869" s="103"/>
      <c r="E869" s="105"/>
      <c r="F869" s="125"/>
      <c r="G869" s="105"/>
      <c r="H869" s="126"/>
      <c r="I869" s="105"/>
      <c r="J869" s="111"/>
      <c r="K869" s="124" t="s">
        <v>495</v>
      </c>
      <c r="L869" s="89"/>
      <c r="M869" s="73"/>
    </row>
    <row r="870" spans="2:13" ht="21" customHeight="1" outlineLevel="1">
      <c r="B870" s="73"/>
      <c r="C870" s="90" t="s">
        <v>504</v>
      </c>
      <c r="D870" s="103"/>
      <c r="E870" s="110"/>
      <c r="F870" s="111"/>
      <c r="G870" s="110"/>
      <c r="H870" s="119"/>
      <c r="I870" s="110"/>
      <c r="J870" s="111"/>
      <c r="K870" s="113" t="s">
        <v>495</v>
      </c>
      <c r="L870" s="89"/>
      <c r="M870" s="73"/>
    </row>
    <row r="871" spans="2:13" ht="21.75" customHeight="1" outlineLevel="1">
      <c r="B871" s="73"/>
      <c r="C871" s="90" t="s">
        <v>506</v>
      </c>
      <c r="D871" s="103"/>
      <c r="E871" s="120">
        <v>0</v>
      </c>
      <c r="F871" s="121"/>
      <c r="G871" s="120">
        <v>0</v>
      </c>
      <c r="H871" s="122"/>
      <c r="I871" s="120">
        <v>0</v>
      </c>
      <c r="J871" s="123"/>
      <c r="K871" s="124">
        <f>E871+G871+I871</f>
        <v>0</v>
      </c>
      <c r="L871" s="73"/>
      <c r="M871" s="73"/>
    </row>
    <row r="872" spans="2:13" ht="21.75" customHeight="1" outlineLevel="1">
      <c r="B872" s="73"/>
      <c r="C872" s="90" t="s">
        <v>507</v>
      </c>
      <c r="D872" s="103"/>
      <c r="E872" s="128">
        <v>0</v>
      </c>
      <c r="F872" s="129"/>
      <c r="G872" s="128">
        <v>0</v>
      </c>
      <c r="H872" s="142"/>
      <c r="I872" s="128">
        <v>0</v>
      </c>
      <c r="J872" s="130"/>
      <c r="K872" s="131">
        <f>E872+G872+I872</f>
        <v>0</v>
      </c>
      <c r="L872" s="89"/>
      <c r="M872" s="73"/>
    </row>
    <row r="873" spans="2:13" ht="21" customHeight="1" outlineLevel="1">
      <c r="B873" s="73"/>
      <c r="C873" s="109"/>
      <c r="D873" s="103"/>
      <c r="E873" s="130"/>
      <c r="F873" s="130"/>
      <c r="G873" s="130"/>
      <c r="H873" s="132"/>
      <c r="I873" s="130"/>
      <c r="J873" s="130"/>
      <c r="K873" s="130"/>
      <c r="L873" s="89"/>
      <c r="M873" s="73"/>
    </row>
    <row r="874" spans="2:13" ht="21" customHeight="1" outlineLevel="1">
      <c r="B874" s="73"/>
      <c r="C874" s="109"/>
      <c r="D874" s="103"/>
      <c r="E874" s="98"/>
      <c r="F874" s="73"/>
      <c r="G874" s="73"/>
      <c r="H874" s="73"/>
      <c r="I874" s="73"/>
      <c r="J874" s="73"/>
      <c r="K874" s="73"/>
      <c r="L874" s="89"/>
      <c r="M874" s="73"/>
    </row>
    <row r="875" spans="2:13" ht="21" customHeight="1" outlineLevel="1">
      <c r="B875" s="73"/>
      <c r="C875" s="86" t="s">
        <v>508</v>
      </c>
      <c r="D875" s="116"/>
      <c r="E875" s="116"/>
      <c r="F875" s="116"/>
      <c r="G875" s="73"/>
      <c r="H875" s="73"/>
      <c r="I875" s="73"/>
      <c r="J875" s="116"/>
      <c r="K875" s="73"/>
      <c r="L875" s="116"/>
      <c r="M875" s="73"/>
    </row>
    <row r="876" spans="2:13" ht="21" customHeight="1" outlineLevel="1">
      <c r="B876" s="73"/>
      <c r="C876" s="89"/>
      <c r="D876" s="89"/>
      <c r="E876" s="89"/>
      <c r="F876" s="89"/>
      <c r="G876" s="73"/>
      <c r="H876" s="73"/>
      <c r="I876" s="73"/>
      <c r="J876" s="89"/>
      <c r="K876" s="73"/>
      <c r="L876" s="89"/>
      <c r="M876" s="73"/>
    </row>
    <row r="877" spans="2:13" ht="21" customHeight="1" outlineLevel="1">
      <c r="B877" s="73"/>
      <c r="C877" s="133" t="s">
        <v>509</v>
      </c>
      <c r="D877" s="89"/>
      <c r="E877" s="89"/>
      <c r="F877" s="89"/>
      <c r="G877" s="73"/>
      <c r="H877" s="73"/>
      <c r="I877" s="73"/>
      <c r="J877" s="73"/>
      <c r="K877" s="73"/>
      <c r="L877" s="89"/>
      <c r="M877" s="73"/>
    </row>
    <row r="878" spans="2:13" ht="21" customHeight="1" outlineLevel="1">
      <c r="B878" s="73"/>
      <c r="C878" s="89"/>
      <c r="D878" s="89"/>
      <c r="E878" s="89"/>
      <c r="F878" s="89"/>
      <c r="G878" s="73"/>
      <c r="H878" s="73"/>
      <c r="I878" s="73"/>
      <c r="J878" s="89"/>
      <c r="K878" s="73"/>
      <c r="L878" s="89"/>
      <c r="M878" s="73"/>
    </row>
    <row r="879" spans="2:13" ht="21" customHeight="1" outlineLevel="1">
      <c r="B879" s="73"/>
      <c r="C879" s="481"/>
      <c r="D879" s="481"/>
      <c r="E879" s="481"/>
      <c r="F879" s="481"/>
      <c r="G879" s="481"/>
      <c r="H879" s="481"/>
      <c r="I879" s="481"/>
      <c r="J879" s="481"/>
      <c r="K879" s="481"/>
      <c r="L879" s="89"/>
      <c r="M879" s="73"/>
    </row>
    <row r="880" spans="2:13" ht="21" customHeight="1" outlineLevel="1">
      <c r="B880" s="73"/>
      <c r="C880" s="481"/>
      <c r="D880" s="481"/>
      <c r="E880" s="481"/>
      <c r="F880" s="481"/>
      <c r="G880" s="481"/>
      <c r="H880" s="481"/>
      <c r="I880" s="481"/>
      <c r="J880" s="481"/>
      <c r="K880" s="481"/>
      <c r="L880" s="73"/>
      <c r="M880" s="73"/>
    </row>
    <row r="881" spans="2:13" ht="21" customHeight="1" outlineLevel="1">
      <c r="B881" s="73"/>
      <c r="C881" s="481"/>
      <c r="D881" s="481"/>
      <c r="E881" s="481"/>
      <c r="F881" s="481"/>
      <c r="G881" s="481"/>
      <c r="H881" s="481"/>
      <c r="I881" s="481"/>
      <c r="J881" s="481"/>
      <c r="K881" s="481"/>
      <c r="L881" s="73"/>
      <c r="M881" s="73"/>
    </row>
    <row r="882" spans="2:13" ht="21" customHeight="1" outlineLevel="1">
      <c r="B882" s="73"/>
      <c r="C882" s="481"/>
      <c r="D882" s="481"/>
      <c r="E882" s="481"/>
      <c r="F882" s="481"/>
      <c r="G882" s="481"/>
      <c r="H882" s="481"/>
      <c r="I882" s="481"/>
      <c r="J882" s="481"/>
      <c r="K882" s="481"/>
      <c r="L882" s="73"/>
      <c r="M882" s="73"/>
    </row>
    <row r="883" spans="2:13" ht="21" customHeight="1" outlineLevel="1">
      <c r="B883" s="73"/>
      <c r="C883" s="481"/>
      <c r="D883" s="481"/>
      <c r="E883" s="481"/>
      <c r="F883" s="481"/>
      <c r="G883" s="481"/>
      <c r="H883" s="481"/>
      <c r="I883" s="481"/>
      <c r="J883" s="481"/>
      <c r="K883" s="481"/>
      <c r="L883" s="73"/>
      <c r="M883" s="73"/>
    </row>
    <row r="884" spans="2:13" ht="21" customHeight="1" outlineLevel="1">
      <c r="B884" s="73"/>
      <c r="C884" s="481"/>
      <c r="D884" s="481"/>
      <c r="E884" s="481"/>
      <c r="F884" s="481"/>
      <c r="G884" s="481"/>
      <c r="H884" s="481"/>
      <c r="I884" s="481"/>
      <c r="J884" s="481"/>
      <c r="K884" s="481"/>
      <c r="L884" s="73"/>
      <c r="M884" s="73"/>
    </row>
    <row r="885" spans="2:13" ht="21" customHeight="1" outlineLevel="1">
      <c r="B885" s="73"/>
      <c r="C885" s="481"/>
      <c r="D885" s="481"/>
      <c r="E885" s="481"/>
      <c r="F885" s="481"/>
      <c r="G885" s="481"/>
      <c r="H885" s="481"/>
      <c r="I885" s="481"/>
      <c r="J885" s="481"/>
      <c r="K885" s="481"/>
      <c r="L885" s="73"/>
      <c r="M885" s="73"/>
    </row>
    <row r="886" spans="2:13" ht="21" customHeight="1" outlineLevel="1">
      <c r="B886" s="73"/>
      <c r="C886" s="481"/>
      <c r="D886" s="481"/>
      <c r="E886" s="481"/>
      <c r="F886" s="481"/>
      <c r="G886" s="481"/>
      <c r="H886" s="481"/>
      <c r="I886" s="481"/>
      <c r="J886" s="481"/>
      <c r="K886" s="481"/>
      <c r="L886" s="73"/>
      <c r="M886" s="73"/>
    </row>
    <row r="887" spans="2:13" ht="21" customHeight="1" outlineLevel="1">
      <c r="B887" s="73"/>
      <c r="C887" s="481"/>
      <c r="D887" s="481"/>
      <c r="E887" s="481"/>
      <c r="F887" s="481"/>
      <c r="G887" s="481"/>
      <c r="H887" s="481"/>
      <c r="I887" s="481"/>
      <c r="J887" s="481"/>
      <c r="K887" s="481"/>
      <c r="L887" s="73"/>
      <c r="M887" s="73"/>
    </row>
    <row r="888" spans="2:13" ht="21" customHeight="1" outlineLevel="1">
      <c r="B888" s="73"/>
      <c r="C888" s="481"/>
      <c r="D888" s="481"/>
      <c r="E888" s="481"/>
      <c r="F888" s="481"/>
      <c r="G888" s="481"/>
      <c r="H888" s="481"/>
      <c r="I888" s="481"/>
      <c r="J888" s="481"/>
      <c r="K888" s="481"/>
      <c r="L888" s="73"/>
      <c r="M888" s="73"/>
    </row>
    <row r="889" spans="2:13" ht="21" customHeight="1" outlineLevel="1">
      <c r="B889" s="73"/>
      <c r="C889" s="481"/>
      <c r="D889" s="481"/>
      <c r="E889" s="481"/>
      <c r="F889" s="481"/>
      <c r="G889" s="481"/>
      <c r="H889" s="481"/>
      <c r="I889" s="481"/>
      <c r="J889" s="481"/>
      <c r="K889" s="481"/>
      <c r="L889" s="73"/>
      <c r="M889" s="73"/>
    </row>
    <row r="890" spans="2:13" ht="21" customHeight="1" outlineLevel="1">
      <c r="B890" s="73"/>
      <c r="C890" s="481"/>
      <c r="D890" s="481"/>
      <c r="E890" s="481"/>
      <c r="F890" s="481"/>
      <c r="G890" s="481"/>
      <c r="H890" s="481"/>
      <c r="I890" s="481"/>
      <c r="J890" s="481"/>
      <c r="K890" s="481"/>
      <c r="L890" s="73"/>
      <c r="M890" s="73"/>
    </row>
    <row r="891" spans="2:13" ht="21" customHeight="1" outlineLevel="1">
      <c r="B891" s="73"/>
      <c r="C891" s="481"/>
      <c r="D891" s="481"/>
      <c r="E891" s="481"/>
      <c r="F891" s="481"/>
      <c r="G891" s="481"/>
      <c r="H891" s="481"/>
      <c r="I891" s="481"/>
      <c r="J891" s="481"/>
      <c r="K891" s="481"/>
      <c r="L891" s="73"/>
      <c r="M891" s="73"/>
    </row>
    <row r="892" spans="2:13" ht="21" customHeight="1" outlineLevel="1">
      <c r="B892" s="73"/>
      <c r="C892" s="481"/>
      <c r="D892" s="481"/>
      <c r="E892" s="481"/>
      <c r="F892" s="481"/>
      <c r="G892" s="481"/>
      <c r="H892" s="481"/>
      <c r="I892" s="481"/>
      <c r="J892" s="481"/>
      <c r="K892" s="481"/>
      <c r="L892" s="73"/>
      <c r="M892" s="73"/>
    </row>
    <row r="893" spans="2:13" ht="21" customHeight="1" outlineLevel="1">
      <c r="B893" s="73"/>
      <c r="C893" s="481"/>
      <c r="D893" s="481"/>
      <c r="E893" s="481"/>
      <c r="F893" s="481"/>
      <c r="G893" s="481"/>
      <c r="H893" s="481"/>
      <c r="I893" s="481"/>
      <c r="J893" s="481"/>
      <c r="K893" s="481"/>
      <c r="L893" s="73"/>
      <c r="M893" s="73"/>
    </row>
    <row r="894" spans="2:13" ht="21" customHeight="1" outlineLevel="1">
      <c r="B894" s="73"/>
      <c r="C894" s="481"/>
      <c r="D894" s="481"/>
      <c r="E894" s="481"/>
      <c r="F894" s="481"/>
      <c r="G894" s="481"/>
      <c r="H894" s="481"/>
      <c r="I894" s="481"/>
      <c r="J894" s="481"/>
      <c r="K894" s="481"/>
      <c r="L894" s="73"/>
      <c r="M894" s="73"/>
    </row>
    <row r="895" spans="2:13" ht="21" customHeight="1" outlineLevel="1">
      <c r="B895" s="73"/>
      <c r="C895" s="481"/>
      <c r="D895" s="481"/>
      <c r="E895" s="481"/>
      <c r="F895" s="481"/>
      <c r="G895" s="481"/>
      <c r="H895" s="481"/>
      <c r="I895" s="481"/>
      <c r="J895" s="481"/>
      <c r="K895" s="481"/>
      <c r="L895" s="73"/>
      <c r="M895" s="73"/>
    </row>
    <row r="896" spans="2:13" ht="21" customHeight="1" outlineLevel="1">
      <c r="B896" s="73"/>
      <c r="C896" s="481"/>
      <c r="D896" s="481"/>
      <c r="E896" s="481"/>
      <c r="F896" s="481"/>
      <c r="G896" s="481"/>
      <c r="H896" s="481"/>
      <c r="I896" s="481"/>
      <c r="J896" s="481"/>
      <c r="K896" s="481"/>
      <c r="L896" s="73"/>
      <c r="M896" s="73"/>
    </row>
    <row r="897" spans="2:13" ht="21" customHeight="1" outlineLevel="1">
      <c r="B897" s="73"/>
      <c r="C897" s="134"/>
      <c r="D897" s="73"/>
      <c r="E897" s="134"/>
      <c r="F897" s="73"/>
      <c r="G897" s="73"/>
      <c r="H897" s="73"/>
      <c r="I897" s="135"/>
      <c r="J897" s="136"/>
      <c r="K897" s="137"/>
      <c r="L897" s="73"/>
      <c r="M897" s="73"/>
    </row>
    <row r="898" spans="2:13" ht="21" customHeight="1" outlineLevel="1">
      <c r="B898" s="73"/>
      <c r="C898" s="133" t="s">
        <v>511</v>
      </c>
      <c r="D898" s="73"/>
      <c r="E898" s="134"/>
      <c r="F898" s="73"/>
      <c r="G898" s="73"/>
      <c r="H898" s="73"/>
      <c r="I898" s="135"/>
      <c r="J898" s="136"/>
      <c r="K898" s="137"/>
      <c r="L898" s="73"/>
      <c r="M898" s="73"/>
    </row>
    <row r="899" spans="2:13" ht="21" customHeight="1" outlineLevel="1">
      <c r="B899" s="73"/>
      <c r="C899" s="73"/>
      <c r="D899" s="73"/>
      <c r="E899" s="83"/>
      <c r="F899" s="73"/>
      <c r="G899" s="73"/>
      <c r="H899" s="73"/>
      <c r="I899" s="73"/>
      <c r="J899" s="73"/>
      <c r="K899" s="73"/>
      <c r="L899" s="73"/>
      <c r="M899" s="73"/>
    </row>
    <row r="900" spans="2:13" ht="21" customHeight="1" outlineLevel="1">
      <c r="B900" s="73"/>
      <c r="C900" s="481"/>
      <c r="D900" s="481"/>
      <c r="E900" s="481"/>
      <c r="F900" s="481"/>
      <c r="G900" s="481"/>
      <c r="H900" s="481"/>
      <c r="I900" s="481"/>
      <c r="J900" s="481"/>
      <c r="K900" s="481"/>
      <c r="L900" s="73"/>
      <c r="M900" s="73"/>
    </row>
    <row r="901" spans="2:13" ht="21" customHeight="1" outlineLevel="1">
      <c r="B901" s="73"/>
      <c r="C901" s="481"/>
      <c r="D901" s="481"/>
      <c r="E901" s="481"/>
      <c r="F901" s="481"/>
      <c r="G901" s="481"/>
      <c r="H901" s="481"/>
      <c r="I901" s="481"/>
      <c r="J901" s="481"/>
      <c r="K901" s="481"/>
      <c r="L901" s="73"/>
      <c r="M901" s="73"/>
    </row>
    <row r="902" spans="2:13" ht="21" customHeight="1" outlineLevel="1">
      <c r="B902" s="73"/>
      <c r="C902" s="481"/>
      <c r="D902" s="481"/>
      <c r="E902" s="481"/>
      <c r="F902" s="481"/>
      <c r="G902" s="481"/>
      <c r="H902" s="481"/>
      <c r="I902" s="481"/>
      <c r="J902" s="481"/>
      <c r="K902" s="481"/>
      <c r="L902" s="73"/>
      <c r="M902" s="73"/>
    </row>
    <row r="903" spans="2:13" ht="21" customHeight="1" outlineLevel="1">
      <c r="B903" s="73"/>
      <c r="C903" s="481"/>
      <c r="D903" s="481"/>
      <c r="E903" s="481"/>
      <c r="F903" s="481"/>
      <c r="G903" s="481"/>
      <c r="H903" s="481"/>
      <c r="I903" s="481"/>
      <c r="J903" s="481"/>
      <c r="K903" s="481"/>
      <c r="L903" s="73"/>
      <c r="M903" s="73"/>
    </row>
    <row r="904" spans="2:13" ht="21" customHeight="1" outlineLevel="1">
      <c r="B904" s="73"/>
      <c r="C904" s="481"/>
      <c r="D904" s="481"/>
      <c r="E904" s="481"/>
      <c r="F904" s="481"/>
      <c r="G904" s="481"/>
      <c r="H904" s="481"/>
      <c r="I904" s="481"/>
      <c r="J904" s="481"/>
      <c r="K904" s="481"/>
      <c r="L904" s="73"/>
      <c r="M904" s="73"/>
    </row>
    <row r="905" spans="2:13" ht="21" customHeight="1" outlineLevel="1">
      <c r="B905" s="73"/>
      <c r="C905" s="481"/>
      <c r="D905" s="481"/>
      <c r="E905" s="481"/>
      <c r="F905" s="481"/>
      <c r="G905" s="481"/>
      <c r="H905" s="481"/>
      <c r="I905" s="481"/>
      <c r="J905" s="481"/>
      <c r="K905" s="481"/>
      <c r="L905" s="73"/>
      <c r="M905" s="73"/>
    </row>
    <row r="906" spans="2:13" ht="21" customHeight="1" outlineLevel="1">
      <c r="B906" s="73"/>
      <c r="C906" s="481"/>
      <c r="D906" s="481"/>
      <c r="E906" s="481"/>
      <c r="F906" s="481"/>
      <c r="G906" s="481"/>
      <c r="H906" s="481"/>
      <c r="I906" s="481"/>
      <c r="J906" s="481"/>
      <c r="K906" s="481"/>
      <c r="L906" s="73"/>
      <c r="M906" s="73"/>
    </row>
    <row r="907" spans="2:13" ht="21" customHeight="1" outlineLevel="1">
      <c r="B907" s="73"/>
      <c r="C907" s="481"/>
      <c r="D907" s="481"/>
      <c r="E907" s="481"/>
      <c r="F907" s="481"/>
      <c r="G907" s="481"/>
      <c r="H907" s="481"/>
      <c r="I907" s="481"/>
      <c r="J907" s="481"/>
      <c r="K907" s="481"/>
      <c r="L907" s="73"/>
      <c r="M907" s="73"/>
    </row>
    <row r="908" spans="2:13" ht="21" customHeight="1" outlineLevel="1">
      <c r="B908" s="73"/>
      <c r="C908" s="481"/>
      <c r="D908" s="481"/>
      <c r="E908" s="481"/>
      <c r="F908" s="481"/>
      <c r="G908" s="481"/>
      <c r="H908" s="481"/>
      <c r="I908" s="481"/>
      <c r="J908" s="481"/>
      <c r="K908" s="481"/>
      <c r="L908" s="73"/>
      <c r="M908" s="73"/>
    </row>
    <row r="909" spans="2:13" ht="21" customHeight="1" outlineLevel="1">
      <c r="B909" s="73"/>
      <c r="C909" s="481"/>
      <c r="D909" s="481"/>
      <c r="E909" s="481"/>
      <c r="F909" s="481"/>
      <c r="G909" s="481"/>
      <c r="H909" s="481"/>
      <c r="I909" s="481"/>
      <c r="J909" s="481"/>
      <c r="K909" s="481"/>
      <c r="L909" s="73"/>
      <c r="M909" s="73"/>
    </row>
    <row r="910" spans="2:13" ht="21" customHeight="1" outlineLevel="1">
      <c r="B910" s="73"/>
      <c r="C910" s="481"/>
      <c r="D910" s="481"/>
      <c r="E910" s="481"/>
      <c r="F910" s="481"/>
      <c r="G910" s="481"/>
      <c r="H910" s="481"/>
      <c r="I910" s="481"/>
      <c r="J910" s="481"/>
      <c r="K910" s="481"/>
      <c r="L910" s="73"/>
      <c r="M910" s="73"/>
    </row>
    <row r="911" spans="2:13" ht="21" customHeight="1" outlineLevel="1">
      <c r="B911" s="73"/>
      <c r="C911" s="481"/>
      <c r="D911" s="481"/>
      <c r="E911" s="481"/>
      <c r="F911" s="481"/>
      <c r="G911" s="481"/>
      <c r="H911" s="481"/>
      <c r="I911" s="481"/>
      <c r="J911" s="481"/>
      <c r="K911" s="481"/>
      <c r="L911" s="73"/>
      <c r="M911" s="73"/>
    </row>
    <row r="912" spans="2:13" ht="21" customHeight="1" outlineLevel="1">
      <c r="B912" s="73"/>
      <c r="C912" s="481"/>
      <c r="D912" s="481"/>
      <c r="E912" s="481"/>
      <c r="F912" s="481"/>
      <c r="G912" s="481"/>
      <c r="H912" s="481"/>
      <c r="I912" s="481"/>
      <c r="J912" s="481"/>
      <c r="K912" s="481"/>
      <c r="L912" s="73"/>
      <c r="M912" s="73"/>
    </row>
    <row r="913" spans="2:13" ht="21" customHeight="1" outlineLevel="1">
      <c r="B913" s="73"/>
      <c r="C913" s="481"/>
      <c r="D913" s="481"/>
      <c r="E913" s="481"/>
      <c r="F913" s="481"/>
      <c r="G913" s="481"/>
      <c r="H913" s="481"/>
      <c r="I913" s="481"/>
      <c r="J913" s="481"/>
      <c r="K913" s="481"/>
      <c r="L913" s="73"/>
      <c r="M913" s="73"/>
    </row>
    <row r="914" spans="2:13" ht="21" customHeight="1" outlineLevel="1">
      <c r="B914" s="73"/>
      <c r="C914" s="481"/>
      <c r="D914" s="481"/>
      <c r="E914" s="481"/>
      <c r="F914" s="481"/>
      <c r="G914" s="481"/>
      <c r="H914" s="481"/>
      <c r="I914" s="481"/>
      <c r="J914" s="481"/>
      <c r="K914" s="481"/>
      <c r="L914" s="73"/>
      <c r="M914" s="73"/>
    </row>
    <row r="915" spans="2:13" ht="21" customHeight="1" outlineLevel="1">
      <c r="B915" s="73"/>
      <c r="C915" s="481"/>
      <c r="D915" s="481"/>
      <c r="E915" s="481"/>
      <c r="F915" s="481"/>
      <c r="G915" s="481"/>
      <c r="H915" s="481"/>
      <c r="I915" s="481"/>
      <c r="J915" s="481"/>
      <c r="K915" s="481"/>
      <c r="L915" s="73"/>
      <c r="M915" s="73"/>
    </row>
    <row r="916" spans="2:13" ht="21" customHeight="1" outlineLevel="1">
      <c r="B916" s="73"/>
      <c r="C916" s="481"/>
      <c r="D916" s="481"/>
      <c r="E916" s="481"/>
      <c r="F916" s="481"/>
      <c r="G916" s="481"/>
      <c r="H916" s="481"/>
      <c r="I916" s="481"/>
      <c r="J916" s="481"/>
      <c r="K916" s="481"/>
      <c r="L916" s="73"/>
      <c r="M916" s="73"/>
    </row>
    <row r="917" spans="2:13" ht="21" customHeight="1" outlineLevel="1">
      <c r="B917" s="73"/>
      <c r="C917" s="481"/>
      <c r="D917" s="481"/>
      <c r="E917" s="481"/>
      <c r="F917" s="481"/>
      <c r="G917" s="481"/>
      <c r="H917" s="481"/>
      <c r="I917" s="481"/>
      <c r="J917" s="481"/>
      <c r="K917" s="481"/>
      <c r="L917" s="73"/>
      <c r="M917" s="73"/>
    </row>
    <row r="918" spans="2:13" ht="21" customHeight="1" outlineLevel="1">
      <c r="B918" s="73"/>
      <c r="C918" s="134"/>
      <c r="D918" s="73"/>
      <c r="E918" s="134"/>
      <c r="F918" s="73"/>
      <c r="G918" s="73"/>
      <c r="H918" s="73"/>
      <c r="I918" s="135"/>
      <c r="J918" s="136"/>
      <c r="K918" s="137"/>
      <c r="L918" s="73"/>
      <c r="M918" s="73"/>
    </row>
    <row r="919" spans="2:13" ht="20.25" customHeight="1">
      <c r="B919" s="73"/>
      <c r="C919" s="134"/>
      <c r="D919" s="73"/>
      <c r="E919" s="134"/>
      <c r="F919" s="73"/>
      <c r="G919" s="73"/>
      <c r="H919" s="73"/>
      <c r="I919" s="135"/>
      <c r="J919" s="136"/>
      <c r="K919" s="137"/>
      <c r="L919" s="73"/>
      <c r="M919" s="73"/>
    </row>
    <row r="920" spans="2:13" ht="24" customHeight="1">
      <c r="B920" s="73"/>
      <c r="C920" s="84" t="s">
        <v>244</v>
      </c>
      <c r="D920" s="81"/>
      <c r="E920" s="84" t="s">
        <v>245</v>
      </c>
      <c r="F920" s="73"/>
      <c r="G920" s="85" t="s">
        <v>430</v>
      </c>
      <c r="H920" s="73"/>
      <c r="J920" s="73"/>
      <c r="K920" s="73"/>
      <c r="L920" s="73"/>
      <c r="M920" s="73"/>
    </row>
    <row r="921" spans="2:13" ht="21" customHeight="1" outlineLevel="1">
      <c r="B921" s="73"/>
      <c r="C921" s="83"/>
      <c r="D921" s="73"/>
      <c r="E921" s="83"/>
      <c r="F921" s="73"/>
      <c r="G921" s="73"/>
      <c r="H921" s="73"/>
      <c r="I921" s="73"/>
      <c r="J921" s="73"/>
      <c r="K921" s="73"/>
      <c r="L921" s="73"/>
      <c r="M921" s="73"/>
    </row>
    <row r="922" spans="2:13" ht="21.75" customHeight="1" outlineLevel="1">
      <c r="B922" s="73"/>
      <c r="C922" s="86" t="s">
        <v>431</v>
      </c>
      <c r="D922" s="73"/>
      <c r="E922" s="87"/>
      <c r="F922" s="73"/>
      <c r="G922" s="73"/>
      <c r="H922" s="73"/>
      <c r="I922" s="73"/>
      <c r="J922" s="73"/>
      <c r="K922" s="73"/>
      <c r="L922" s="73"/>
      <c r="M922" s="73"/>
    </row>
    <row r="923" spans="2:13" ht="21" customHeight="1" outlineLevel="1">
      <c r="B923" s="73"/>
      <c r="C923" s="88"/>
      <c r="D923" s="73"/>
      <c r="E923" s="87"/>
      <c r="F923" s="73"/>
      <c r="G923" s="73"/>
      <c r="H923" s="73"/>
      <c r="I923" s="73"/>
      <c r="J923" s="73"/>
      <c r="K923" s="73"/>
      <c r="L923" s="73"/>
      <c r="M923" s="73"/>
    </row>
    <row r="924" spans="2:13" ht="21" customHeight="1" outlineLevel="1">
      <c r="B924" s="73"/>
      <c r="C924" s="89"/>
      <c r="D924" s="73"/>
      <c r="E924" s="89"/>
      <c r="F924" s="73"/>
      <c r="G924" s="73"/>
      <c r="H924" s="73"/>
      <c r="I924" s="73"/>
      <c r="J924" s="73"/>
      <c r="K924" s="73"/>
      <c r="L924" s="73"/>
      <c r="M924" s="73"/>
    </row>
    <row r="925" spans="2:13" outlineLevel="1">
      <c r="B925" s="73"/>
      <c r="C925" s="90" t="s">
        <v>36</v>
      </c>
      <c r="D925" s="89"/>
      <c r="E925" s="90" t="s">
        <v>432</v>
      </c>
      <c r="F925" s="89"/>
      <c r="G925" s="91" t="s">
        <v>433</v>
      </c>
      <c r="H925" s="73"/>
      <c r="I925" s="90" t="s">
        <v>434</v>
      </c>
      <c r="J925" s="73"/>
      <c r="K925" s="73"/>
      <c r="L925" s="89"/>
      <c r="M925" s="73"/>
    </row>
    <row r="926" spans="2:13" ht="36.75" customHeight="1" outlineLevel="1">
      <c r="B926" s="73"/>
      <c r="C926" s="92" t="s">
        <v>639</v>
      </c>
      <c r="D926" s="73"/>
      <c r="E926" s="93" t="s">
        <v>656</v>
      </c>
      <c r="F926" s="73"/>
      <c r="G926" s="159" t="s">
        <v>657</v>
      </c>
      <c r="H926" s="73"/>
      <c r="I926" s="92" t="s">
        <v>438</v>
      </c>
      <c r="J926" s="73"/>
      <c r="K926" s="73"/>
      <c r="L926" s="73"/>
      <c r="M926" s="73"/>
    </row>
    <row r="927" spans="2:13" ht="21" customHeight="1" outlineLevel="1">
      <c r="B927" s="73"/>
      <c r="C927" s="89"/>
      <c r="D927" s="73"/>
      <c r="E927" s="73"/>
      <c r="F927" s="73"/>
      <c r="G927" s="73"/>
      <c r="H927" s="73"/>
      <c r="I927" s="73"/>
      <c r="J927" s="73"/>
      <c r="K927" s="73"/>
      <c r="L927" s="73"/>
      <c r="M927" s="73"/>
    </row>
    <row r="928" spans="2:13" ht="36" outlineLevel="1">
      <c r="B928" s="73"/>
      <c r="C928" s="95" t="s">
        <v>439</v>
      </c>
      <c r="D928" s="89"/>
      <c r="E928" s="95" t="s">
        <v>440</v>
      </c>
      <c r="F928" s="89"/>
      <c r="G928" s="95" t="s">
        <v>441</v>
      </c>
      <c r="H928" s="73"/>
      <c r="I928" s="95" t="s">
        <v>442</v>
      </c>
      <c r="J928" s="89"/>
      <c r="K928" s="95" t="s">
        <v>642</v>
      </c>
      <c r="L928" s="73"/>
      <c r="M928" s="73"/>
    </row>
    <row r="929" spans="2:13" ht="36.75" customHeight="1" outlineLevel="1">
      <c r="B929" s="73"/>
      <c r="C929" s="154" t="s">
        <v>658</v>
      </c>
      <c r="D929" s="89"/>
      <c r="E929" s="154" t="s">
        <v>658</v>
      </c>
      <c r="F929" s="89"/>
      <c r="G929" s="154" t="s">
        <v>1133</v>
      </c>
      <c r="H929" s="73"/>
      <c r="I929" s="160" t="s">
        <v>659</v>
      </c>
      <c r="J929" s="89"/>
      <c r="K929" s="94" t="s">
        <v>430</v>
      </c>
      <c r="L929" s="73"/>
      <c r="M929" s="73"/>
    </row>
    <row r="930" spans="2:13" ht="21" customHeight="1" outlineLevel="1">
      <c r="B930" s="73"/>
      <c r="C930" s="89"/>
      <c r="D930" s="89"/>
      <c r="E930" s="89"/>
      <c r="F930" s="89"/>
      <c r="G930" s="73"/>
      <c r="H930" s="73"/>
      <c r="I930" s="73"/>
      <c r="J930" s="89"/>
      <c r="K930" s="73"/>
      <c r="L930" s="73"/>
      <c r="M930" s="73"/>
    </row>
    <row r="931" spans="2:13" ht="21.75" customHeight="1" outlineLevel="1">
      <c r="B931" s="73"/>
      <c r="C931" s="86" t="s">
        <v>445</v>
      </c>
      <c r="D931" s="73"/>
      <c r="E931" s="98"/>
      <c r="F931" s="99"/>
      <c r="G931" s="99"/>
      <c r="H931" s="99"/>
      <c r="I931" s="99"/>
      <c r="J931" s="99"/>
      <c r="K931" s="99"/>
      <c r="L931" s="73"/>
      <c r="M931" s="73"/>
    </row>
    <row r="932" spans="2:13" ht="21" customHeight="1" outlineLevel="1">
      <c r="B932" s="73"/>
      <c r="C932" s="73"/>
      <c r="D932" s="73"/>
      <c r="E932" s="100"/>
      <c r="F932" s="101"/>
      <c r="G932" s="100"/>
      <c r="H932" s="101"/>
      <c r="I932" s="100"/>
      <c r="J932" s="102"/>
      <c r="K932" s="100"/>
      <c r="L932" s="73"/>
      <c r="M932" s="73"/>
    </row>
    <row r="933" spans="2:13" ht="21" customHeight="1" outlineLevel="1">
      <c r="B933" s="73"/>
      <c r="C933" s="73"/>
      <c r="D933" s="73"/>
      <c r="E933" s="100">
        <v>2024</v>
      </c>
      <c r="F933" s="101"/>
      <c r="G933" s="100">
        <v>2025</v>
      </c>
      <c r="H933" s="101"/>
      <c r="I933" s="100">
        <v>2026</v>
      </c>
      <c r="J933" s="102"/>
      <c r="K933" s="100" t="s">
        <v>446</v>
      </c>
      <c r="L933" s="73"/>
      <c r="M933" s="73"/>
    </row>
    <row r="934" spans="2:13" outlineLevel="1">
      <c r="B934" s="73"/>
      <c r="C934" s="95" t="s">
        <v>447</v>
      </c>
      <c r="D934" s="103"/>
      <c r="E934" s="104">
        <f>E935+E936</f>
        <v>0</v>
      </c>
      <c r="F934" s="103"/>
      <c r="G934" s="104">
        <f>G935+G936</f>
        <v>0</v>
      </c>
      <c r="H934" s="73"/>
      <c r="I934" s="104">
        <f>I935+I936</f>
        <v>0</v>
      </c>
      <c r="J934" s="103"/>
      <c r="K934" s="104">
        <f>K935+K936</f>
        <v>0</v>
      </c>
      <c r="L934" s="103"/>
      <c r="M934" s="73"/>
    </row>
    <row r="935" spans="2:13" ht="21" customHeight="1" outlineLevel="1">
      <c r="B935" s="73"/>
      <c r="C935" s="90" t="s">
        <v>448</v>
      </c>
      <c r="D935" s="103"/>
      <c r="E935" s="105">
        <v>0</v>
      </c>
      <c r="F935" s="106"/>
      <c r="G935" s="105">
        <v>0</v>
      </c>
      <c r="H935" s="73"/>
      <c r="I935" s="105">
        <v>0</v>
      </c>
      <c r="J935" s="103"/>
      <c r="K935" s="107">
        <f>E935+G935+I935</f>
        <v>0</v>
      </c>
      <c r="L935" s="103"/>
      <c r="M935" s="73"/>
    </row>
    <row r="936" spans="2:13" ht="21.75" customHeight="1" outlineLevel="1">
      <c r="B936" s="73"/>
      <c r="C936" s="90" t="s">
        <v>449</v>
      </c>
      <c r="D936" s="103"/>
      <c r="E936" s="105">
        <v>0</v>
      </c>
      <c r="F936" s="106"/>
      <c r="G936" s="105">
        <v>0</v>
      </c>
      <c r="H936" s="73"/>
      <c r="I936" s="105">
        <v>0</v>
      </c>
      <c r="J936" s="103"/>
      <c r="K936" s="107">
        <f>E936+G936+I936</f>
        <v>0</v>
      </c>
      <c r="L936" s="103"/>
      <c r="M936" s="73"/>
    </row>
    <row r="937" spans="2:13" outlineLevel="1">
      <c r="B937" s="73"/>
      <c r="C937" s="95" t="s">
        <v>450</v>
      </c>
      <c r="D937" s="103"/>
      <c r="E937" s="104">
        <f>E938+E939</f>
        <v>10</v>
      </c>
      <c r="F937" s="103"/>
      <c r="G937" s="104">
        <f>G938+G939</f>
        <v>10</v>
      </c>
      <c r="H937" s="73"/>
      <c r="I937" s="104">
        <f>I938+I939</f>
        <v>10</v>
      </c>
      <c r="J937" s="103"/>
      <c r="K937" s="104">
        <f>K938+K939</f>
        <v>30</v>
      </c>
      <c r="L937" s="103"/>
      <c r="M937" s="73"/>
    </row>
    <row r="938" spans="2:13" ht="21" customHeight="1" outlineLevel="1">
      <c r="B938" s="73"/>
      <c r="C938" s="90" t="s">
        <v>451</v>
      </c>
      <c r="D938" s="103"/>
      <c r="E938" s="105">
        <v>0</v>
      </c>
      <c r="F938" s="106"/>
      <c r="G938" s="105">
        <v>0</v>
      </c>
      <c r="H938" s="73"/>
      <c r="I938" s="105">
        <v>0</v>
      </c>
      <c r="J938" s="103"/>
      <c r="K938" s="107">
        <f>E938+G938+I938</f>
        <v>0</v>
      </c>
      <c r="L938" s="103"/>
      <c r="M938" s="73"/>
    </row>
    <row r="939" spans="2:13" ht="21" customHeight="1" outlineLevel="1">
      <c r="B939" s="73"/>
      <c r="C939" s="90" t="s">
        <v>452</v>
      </c>
      <c r="D939" s="103"/>
      <c r="E939" s="105">
        <v>10</v>
      </c>
      <c r="F939" s="106"/>
      <c r="G939" s="105">
        <v>10</v>
      </c>
      <c r="H939" s="73"/>
      <c r="I939" s="105">
        <v>10</v>
      </c>
      <c r="J939" s="103"/>
      <c r="K939" s="107">
        <f>E939+G939+I939</f>
        <v>30</v>
      </c>
      <c r="L939" s="103"/>
      <c r="M939" s="73"/>
    </row>
    <row r="940" spans="2:13" ht="21" customHeight="1" outlineLevel="1">
      <c r="B940" s="73"/>
      <c r="C940" s="95" t="s">
        <v>453</v>
      </c>
      <c r="D940" s="103"/>
      <c r="E940" s="104">
        <f>E941+E942</f>
        <v>0</v>
      </c>
      <c r="F940" s="103"/>
      <c r="G940" s="104">
        <f>G941+G942</f>
        <v>0</v>
      </c>
      <c r="H940" s="73"/>
      <c r="I940" s="104">
        <f>I941+I942</f>
        <v>0</v>
      </c>
      <c r="J940" s="103"/>
      <c r="K940" s="104">
        <f>K941+K942</f>
        <v>0</v>
      </c>
      <c r="L940" s="103"/>
      <c r="M940" s="73"/>
    </row>
    <row r="941" spans="2:13" ht="21" customHeight="1" outlineLevel="1">
      <c r="B941" s="73"/>
      <c r="C941" s="90" t="s">
        <v>454</v>
      </c>
      <c r="D941" s="103"/>
      <c r="E941" s="105">
        <v>0</v>
      </c>
      <c r="F941" s="106"/>
      <c r="G941" s="105">
        <v>0</v>
      </c>
      <c r="H941" s="73"/>
      <c r="I941" s="105">
        <v>0</v>
      </c>
      <c r="J941" s="103"/>
      <c r="K941" s="107">
        <f>E941+G941+I941</f>
        <v>0</v>
      </c>
      <c r="L941" s="103"/>
      <c r="M941" s="73"/>
    </row>
    <row r="942" spans="2:13" ht="21" customHeight="1" outlineLevel="1">
      <c r="B942" s="73"/>
      <c r="C942" s="90" t="s">
        <v>455</v>
      </c>
      <c r="D942" s="103"/>
      <c r="E942" s="105">
        <v>0</v>
      </c>
      <c r="F942" s="106"/>
      <c r="G942" s="105">
        <v>0</v>
      </c>
      <c r="H942" s="73"/>
      <c r="I942" s="105">
        <v>0</v>
      </c>
      <c r="J942" s="103"/>
      <c r="K942" s="107">
        <f>E942+G942+I942</f>
        <v>0</v>
      </c>
      <c r="L942" s="103"/>
      <c r="M942" s="73"/>
    </row>
    <row r="943" spans="2:13" ht="21" customHeight="1" outlineLevel="1">
      <c r="B943" s="73"/>
      <c r="C943" s="95" t="s">
        <v>456</v>
      </c>
      <c r="D943" s="103"/>
      <c r="E943" s="104">
        <f>E944+E945</f>
        <v>0</v>
      </c>
      <c r="F943" s="103"/>
      <c r="G943" s="104">
        <f>G944+G945</f>
        <v>0</v>
      </c>
      <c r="H943" s="73"/>
      <c r="I943" s="104">
        <f>I944+I945</f>
        <v>0</v>
      </c>
      <c r="J943" s="103"/>
      <c r="K943" s="104">
        <f>K944+K945</f>
        <v>0</v>
      </c>
      <c r="L943" s="103"/>
      <c r="M943" s="73"/>
    </row>
    <row r="944" spans="2:13" ht="21" customHeight="1" outlineLevel="1">
      <c r="B944" s="73"/>
      <c r="C944" s="90" t="s">
        <v>457</v>
      </c>
      <c r="D944" s="103"/>
      <c r="E944" s="105">
        <v>0</v>
      </c>
      <c r="F944" s="106"/>
      <c r="G944" s="105">
        <v>0</v>
      </c>
      <c r="H944" s="73"/>
      <c r="I944" s="105">
        <v>0</v>
      </c>
      <c r="J944" s="103"/>
      <c r="K944" s="107">
        <f>E944+G944+I944</f>
        <v>0</v>
      </c>
      <c r="L944" s="103"/>
      <c r="M944" s="73"/>
    </row>
    <row r="945" spans="2:13" ht="21" customHeight="1" outlineLevel="1">
      <c r="B945" s="73"/>
      <c r="C945" s="90" t="s">
        <v>458</v>
      </c>
      <c r="D945" s="103"/>
      <c r="E945" s="105">
        <v>0</v>
      </c>
      <c r="F945" s="106"/>
      <c r="G945" s="105">
        <v>0</v>
      </c>
      <c r="H945" s="73"/>
      <c r="I945" s="105">
        <v>0</v>
      </c>
      <c r="J945" s="103"/>
      <c r="K945" s="107">
        <f>E945+G945+I945</f>
        <v>0</v>
      </c>
      <c r="L945" s="103"/>
      <c r="M945" s="73"/>
    </row>
    <row r="946" spans="2:13" ht="21" customHeight="1" outlineLevel="1">
      <c r="B946" s="73"/>
      <c r="C946" s="90" t="s">
        <v>459</v>
      </c>
      <c r="D946" s="103"/>
      <c r="E946" s="108">
        <f>E934+E937+E940+E943</f>
        <v>10</v>
      </c>
      <c r="F946" s="103"/>
      <c r="G946" s="108">
        <f>G934+G937+G940+G943</f>
        <v>10</v>
      </c>
      <c r="H946" s="73"/>
      <c r="I946" s="108">
        <f>I934+I937+I940+I943</f>
        <v>10</v>
      </c>
      <c r="J946" s="103"/>
      <c r="K946" s="108">
        <f>E946+G946+I946</f>
        <v>30</v>
      </c>
      <c r="L946" s="103"/>
      <c r="M946" s="73"/>
    </row>
    <row r="947" spans="2:13" ht="21" customHeight="1" outlineLevel="1">
      <c r="B947" s="73"/>
      <c r="C947" s="109"/>
      <c r="D947" s="103"/>
      <c r="E947" s="109"/>
      <c r="F947" s="109"/>
      <c r="G947" s="109"/>
      <c r="H947" s="109"/>
      <c r="I947" s="109"/>
      <c r="J947" s="109"/>
      <c r="K947" s="109"/>
      <c r="L947" s="103"/>
      <c r="M947" s="73"/>
    </row>
    <row r="948" spans="2:13" ht="21" customHeight="1" outlineLevel="1">
      <c r="B948" s="73"/>
      <c r="C948" s="103"/>
      <c r="D948" s="89"/>
      <c r="E948" s="103"/>
      <c r="F948" s="89"/>
      <c r="G948" s="73"/>
      <c r="H948" s="73"/>
      <c r="I948" s="73"/>
      <c r="J948" s="89"/>
      <c r="K948" s="73"/>
      <c r="L948" s="89"/>
      <c r="M948" s="73"/>
    </row>
    <row r="949" spans="2:13" ht="21" customHeight="1" outlineLevel="1">
      <c r="B949" s="73"/>
      <c r="C949" s="86" t="s">
        <v>460</v>
      </c>
      <c r="D949" s="73"/>
      <c r="E949" s="99"/>
      <c r="F949" s="99"/>
      <c r="G949" s="99"/>
      <c r="H949" s="99"/>
      <c r="I949" s="99"/>
      <c r="J949" s="99"/>
      <c r="K949" s="99"/>
      <c r="L949" s="89"/>
      <c r="M949" s="73"/>
    </row>
    <row r="950" spans="2:13" ht="21" customHeight="1" outlineLevel="1">
      <c r="B950" s="73"/>
      <c r="C950" s="73"/>
      <c r="D950" s="73"/>
      <c r="E950" s="100"/>
      <c r="F950" s="101"/>
      <c r="G950" s="100"/>
      <c r="H950" s="101"/>
      <c r="I950" s="100"/>
      <c r="J950" s="102"/>
      <c r="K950" s="100"/>
      <c r="L950" s="89"/>
      <c r="M950" s="73"/>
    </row>
    <row r="951" spans="2:13" ht="21" customHeight="1" outlineLevel="1">
      <c r="B951" s="73"/>
      <c r="C951" s="73"/>
      <c r="D951" s="73"/>
      <c r="E951" s="100">
        <v>2024</v>
      </c>
      <c r="F951" s="101"/>
      <c r="G951" s="100">
        <v>2025</v>
      </c>
      <c r="H951" s="101"/>
      <c r="I951" s="100">
        <v>2026</v>
      </c>
      <c r="J951" s="102"/>
      <c r="K951" s="100" t="s">
        <v>407</v>
      </c>
      <c r="L951" s="89"/>
      <c r="M951" s="73"/>
    </row>
    <row r="952" spans="2:13" ht="21" customHeight="1" outlineLevel="1">
      <c r="B952" s="73"/>
      <c r="C952" s="95" t="s">
        <v>461</v>
      </c>
      <c r="D952" s="103"/>
      <c r="E952" s="110">
        <v>0</v>
      </c>
      <c r="F952" s="111"/>
      <c r="G952" s="110">
        <v>0</v>
      </c>
      <c r="H952" s="112"/>
      <c r="I952" s="110">
        <v>0</v>
      </c>
      <c r="J952" s="111"/>
      <c r="K952" s="113">
        <f t="shared" ref="K952:K970" si="14">E952+G952+I952</f>
        <v>0</v>
      </c>
      <c r="L952" s="89"/>
      <c r="M952" s="73"/>
    </row>
    <row r="953" spans="2:13" ht="21" customHeight="1" outlineLevel="1">
      <c r="B953" s="73"/>
      <c r="C953" s="90" t="s">
        <v>462</v>
      </c>
      <c r="D953" s="103"/>
      <c r="E953" s="110">
        <v>110758</v>
      </c>
      <c r="F953" s="114"/>
      <c r="G953" s="110">
        <v>110758</v>
      </c>
      <c r="H953" s="112"/>
      <c r="I953" s="110">
        <v>110758</v>
      </c>
      <c r="J953" s="111"/>
      <c r="K953" s="113">
        <f t="shared" si="14"/>
        <v>332274</v>
      </c>
      <c r="L953" s="89"/>
      <c r="M953" s="73"/>
    </row>
    <row r="954" spans="2:13" ht="21" customHeight="1" outlineLevel="1">
      <c r="B954" s="73"/>
      <c r="C954" s="90" t="s">
        <v>463</v>
      </c>
      <c r="D954" s="103"/>
      <c r="E954" s="110">
        <v>0</v>
      </c>
      <c r="F954" s="111"/>
      <c r="G954" s="110">
        <v>0</v>
      </c>
      <c r="H954" s="112"/>
      <c r="I954" s="110">
        <v>0</v>
      </c>
      <c r="J954" s="111"/>
      <c r="K954" s="113">
        <f t="shared" si="14"/>
        <v>0</v>
      </c>
      <c r="L954" s="89"/>
      <c r="M954" s="73"/>
    </row>
    <row r="955" spans="2:13" ht="21.75" customHeight="1" outlineLevel="1">
      <c r="B955" s="73"/>
      <c r="C955" s="90" t="s">
        <v>464</v>
      </c>
      <c r="D955" s="103"/>
      <c r="E955" s="110">
        <v>27494</v>
      </c>
      <c r="F955" s="114"/>
      <c r="G955" s="110">
        <v>27494</v>
      </c>
      <c r="H955" s="112"/>
      <c r="I955" s="110">
        <v>27494</v>
      </c>
      <c r="J955" s="111"/>
      <c r="K955" s="113">
        <f t="shared" si="14"/>
        <v>82482</v>
      </c>
      <c r="L955" s="73"/>
      <c r="M955" s="73"/>
    </row>
    <row r="956" spans="2:13" ht="21.75" customHeight="1" outlineLevel="1">
      <c r="B956" s="73"/>
      <c r="C956" s="90" t="s">
        <v>465</v>
      </c>
      <c r="D956" s="103"/>
      <c r="E956" s="110">
        <v>0</v>
      </c>
      <c r="F956" s="114"/>
      <c r="G956" s="110">
        <v>0</v>
      </c>
      <c r="H956" s="112"/>
      <c r="I956" s="110">
        <v>0</v>
      </c>
      <c r="J956" s="111"/>
      <c r="K956" s="113">
        <f t="shared" si="14"/>
        <v>0</v>
      </c>
      <c r="L956" s="73"/>
      <c r="M956" s="73"/>
    </row>
    <row r="957" spans="2:13" ht="21" customHeight="1" outlineLevel="1">
      <c r="B957" s="73"/>
      <c r="C957" s="90" t="s">
        <v>466</v>
      </c>
      <c r="D957" s="103"/>
      <c r="E957" s="110">
        <v>0</v>
      </c>
      <c r="F957" s="111"/>
      <c r="G957" s="110">
        <v>0</v>
      </c>
      <c r="H957" s="112"/>
      <c r="I957" s="110">
        <v>0</v>
      </c>
      <c r="J957" s="111"/>
      <c r="K957" s="113">
        <f t="shared" si="14"/>
        <v>0</v>
      </c>
      <c r="L957" s="73"/>
      <c r="M957" s="73"/>
    </row>
    <row r="958" spans="2:13" ht="21.75" customHeight="1" outlineLevel="1">
      <c r="B958" s="73"/>
      <c r="C958" s="90" t="s">
        <v>467</v>
      </c>
      <c r="D958" s="103"/>
      <c r="E958" s="110">
        <v>0</v>
      </c>
      <c r="F958" s="114"/>
      <c r="G958" s="110">
        <v>0</v>
      </c>
      <c r="H958" s="112"/>
      <c r="I958" s="110">
        <v>0</v>
      </c>
      <c r="J958" s="111"/>
      <c r="K958" s="113">
        <f t="shared" si="14"/>
        <v>0</v>
      </c>
      <c r="L958" s="73"/>
      <c r="M958" s="73"/>
    </row>
    <row r="959" spans="2:13" ht="21.75" customHeight="1" outlineLevel="1">
      <c r="B959" s="73"/>
      <c r="C959" s="90" t="s">
        <v>468</v>
      </c>
      <c r="D959" s="103"/>
      <c r="E959" s="110">
        <v>0</v>
      </c>
      <c r="F959" s="114"/>
      <c r="G959" s="110">
        <v>0</v>
      </c>
      <c r="H959" s="112"/>
      <c r="I959" s="110">
        <v>0</v>
      </c>
      <c r="J959" s="111"/>
      <c r="K959" s="113">
        <f t="shared" si="14"/>
        <v>0</v>
      </c>
      <c r="L959" s="73"/>
      <c r="M959" s="73"/>
    </row>
    <row r="960" spans="2:13" ht="21.75" customHeight="1" outlineLevel="1">
      <c r="B960" s="73"/>
      <c r="C960" s="90" t="s">
        <v>469</v>
      </c>
      <c r="D960" s="103"/>
      <c r="E960" s="110">
        <v>0</v>
      </c>
      <c r="F960" s="114"/>
      <c r="G960" s="110">
        <v>0</v>
      </c>
      <c r="H960" s="112"/>
      <c r="I960" s="110">
        <v>0</v>
      </c>
      <c r="J960" s="111"/>
      <c r="K960" s="113">
        <f t="shared" si="14"/>
        <v>0</v>
      </c>
      <c r="L960" s="73"/>
      <c r="M960" s="73"/>
    </row>
    <row r="961" spans="2:13" ht="21" customHeight="1" outlineLevel="1">
      <c r="B961" s="73"/>
      <c r="C961" s="115" t="s">
        <v>470</v>
      </c>
      <c r="D961" s="103"/>
      <c r="E961" s="110">
        <v>0</v>
      </c>
      <c r="F961" s="114"/>
      <c r="G961" s="110">
        <v>0</v>
      </c>
      <c r="H961" s="112"/>
      <c r="I961" s="110">
        <v>0</v>
      </c>
      <c r="J961" s="111"/>
      <c r="K961" s="113">
        <f t="shared" si="14"/>
        <v>0</v>
      </c>
      <c r="L961" s="116"/>
      <c r="M961" s="73"/>
    </row>
    <row r="962" spans="2:13" ht="21" customHeight="1" outlineLevel="1">
      <c r="B962" s="73"/>
      <c r="C962" s="115" t="s">
        <v>471</v>
      </c>
      <c r="D962" s="103"/>
      <c r="E962" s="110">
        <v>0</v>
      </c>
      <c r="F962" s="114"/>
      <c r="G962" s="110">
        <v>0</v>
      </c>
      <c r="H962" s="112"/>
      <c r="I962" s="110">
        <v>0</v>
      </c>
      <c r="J962" s="111"/>
      <c r="K962" s="113">
        <f t="shared" si="14"/>
        <v>0</v>
      </c>
      <c r="L962" s="116"/>
      <c r="M962" s="73"/>
    </row>
    <row r="963" spans="2:13" ht="21" customHeight="1" outlineLevel="1">
      <c r="B963" s="73"/>
      <c r="C963" s="115" t="s">
        <v>472</v>
      </c>
      <c r="D963" s="103"/>
      <c r="E963" s="110">
        <v>0</v>
      </c>
      <c r="F963" s="114"/>
      <c r="G963" s="110">
        <v>0</v>
      </c>
      <c r="H963" s="112"/>
      <c r="I963" s="110">
        <v>0</v>
      </c>
      <c r="J963" s="111"/>
      <c r="K963" s="113">
        <f t="shared" si="14"/>
        <v>0</v>
      </c>
      <c r="L963" s="116"/>
      <c r="M963" s="73"/>
    </row>
    <row r="964" spans="2:13" ht="21" customHeight="1" outlineLevel="1">
      <c r="B964" s="73"/>
      <c r="C964" s="115" t="s">
        <v>473</v>
      </c>
      <c r="D964" s="103"/>
      <c r="E964" s="110">
        <v>0</v>
      </c>
      <c r="F964" s="114"/>
      <c r="G964" s="110">
        <v>0</v>
      </c>
      <c r="H964" s="112"/>
      <c r="I964" s="110">
        <v>0</v>
      </c>
      <c r="J964" s="111"/>
      <c r="K964" s="113">
        <f t="shared" si="14"/>
        <v>0</v>
      </c>
      <c r="L964" s="116"/>
      <c r="M964" s="73"/>
    </row>
    <row r="965" spans="2:13" ht="21" customHeight="1" outlineLevel="1">
      <c r="B965" s="73"/>
      <c r="C965" s="115" t="s">
        <v>474</v>
      </c>
      <c r="D965" s="103"/>
      <c r="E965" s="110">
        <v>0</v>
      </c>
      <c r="F965" s="114"/>
      <c r="G965" s="110">
        <v>0</v>
      </c>
      <c r="H965" s="112"/>
      <c r="I965" s="110">
        <v>0</v>
      </c>
      <c r="J965" s="111"/>
      <c r="K965" s="113">
        <f t="shared" si="14"/>
        <v>0</v>
      </c>
      <c r="L965" s="116"/>
      <c r="M965" s="73"/>
    </row>
    <row r="966" spans="2:13" ht="21" customHeight="1" outlineLevel="1">
      <c r="B966" s="73"/>
      <c r="C966" s="115" t="s">
        <v>475</v>
      </c>
      <c r="D966" s="103"/>
      <c r="E966" s="110">
        <v>0</v>
      </c>
      <c r="F966" s="114"/>
      <c r="G966" s="110">
        <v>0</v>
      </c>
      <c r="H966" s="112"/>
      <c r="I966" s="110">
        <v>0</v>
      </c>
      <c r="J966" s="111"/>
      <c r="K966" s="113">
        <f t="shared" si="14"/>
        <v>0</v>
      </c>
      <c r="L966" s="116"/>
      <c r="M966" s="73"/>
    </row>
    <row r="967" spans="2:13" ht="21" customHeight="1" outlineLevel="1">
      <c r="B967" s="73"/>
      <c r="C967" s="115" t="s">
        <v>476</v>
      </c>
      <c r="D967" s="103"/>
      <c r="E967" s="110">
        <v>0</v>
      </c>
      <c r="F967" s="114"/>
      <c r="G967" s="110">
        <v>0</v>
      </c>
      <c r="H967" s="112"/>
      <c r="I967" s="110">
        <v>0</v>
      </c>
      <c r="J967" s="111"/>
      <c r="K967" s="113">
        <f t="shared" si="14"/>
        <v>0</v>
      </c>
      <c r="L967" s="116"/>
      <c r="M967" s="73"/>
    </row>
    <row r="968" spans="2:13" ht="21" customHeight="1" outlineLevel="1">
      <c r="B968" s="73"/>
      <c r="C968" s="115" t="s">
        <v>477</v>
      </c>
      <c r="D968" s="103"/>
      <c r="E968" s="110">
        <v>0</v>
      </c>
      <c r="F968" s="114"/>
      <c r="G968" s="110">
        <v>0</v>
      </c>
      <c r="H968" s="112"/>
      <c r="I968" s="110">
        <v>0</v>
      </c>
      <c r="J968" s="111"/>
      <c r="K968" s="113">
        <f t="shared" si="14"/>
        <v>0</v>
      </c>
      <c r="L968" s="116"/>
      <c r="M968" s="73"/>
    </row>
    <row r="969" spans="2:13" ht="21" customHeight="1" outlineLevel="1">
      <c r="B969" s="73"/>
      <c r="C969" s="115" t="s">
        <v>478</v>
      </c>
      <c r="D969" s="103"/>
      <c r="E969" s="110">
        <v>0</v>
      </c>
      <c r="F969" s="114"/>
      <c r="G969" s="110">
        <v>0</v>
      </c>
      <c r="H969" s="112"/>
      <c r="I969" s="110">
        <v>0</v>
      </c>
      <c r="J969" s="111"/>
      <c r="K969" s="113">
        <f t="shared" si="14"/>
        <v>0</v>
      </c>
      <c r="L969" s="116"/>
      <c r="M969" s="73"/>
    </row>
    <row r="970" spans="2:13" ht="21" customHeight="1" outlineLevel="1">
      <c r="B970" s="73"/>
      <c r="C970" s="115" t="s">
        <v>479</v>
      </c>
      <c r="D970" s="103"/>
      <c r="E970" s="110">
        <v>0</v>
      </c>
      <c r="F970" s="114"/>
      <c r="G970" s="110">
        <v>0</v>
      </c>
      <c r="H970" s="112"/>
      <c r="I970" s="110">
        <v>0</v>
      </c>
      <c r="J970" s="111"/>
      <c r="K970" s="113">
        <f t="shared" si="14"/>
        <v>0</v>
      </c>
      <c r="L970" s="116"/>
      <c r="M970" s="73"/>
    </row>
    <row r="971" spans="2:13" ht="21.75" customHeight="1" outlineLevel="1">
      <c r="B971" s="73"/>
      <c r="C971" s="90" t="s">
        <v>480</v>
      </c>
      <c r="D971" s="103"/>
      <c r="E971" s="117">
        <f>SUM(E952:E970)</f>
        <v>138252</v>
      </c>
      <c r="F971" s="111"/>
      <c r="G971" s="117">
        <f>SUM(G952:G970)</f>
        <v>138252</v>
      </c>
      <c r="H971" s="112"/>
      <c r="I971" s="117">
        <f>SUM(I952:I970)</f>
        <v>138252</v>
      </c>
      <c r="J971" s="111"/>
      <c r="K971" s="117">
        <f>SUM(K952:K970)</f>
        <v>414756</v>
      </c>
      <c r="L971" s="89"/>
      <c r="M971" s="73"/>
    </row>
    <row r="972" spans="2:13" ht="21" customHeight="1" outlineLevel="1">
      <c r="B972" s="73"/>
      <c r="C972" s="109"/>
      <c r="D972" s="103"/>
      <c r="E972" s="73"/>
      <c r="F972" s="73"/>
      <c r="G972" s="73"/>
      <c r="H972" s="73"/>
      <c r="I972" s="73"/>
      <c r="J972" s="73"/>
      <c r="K972" s="73"/>
      <c r="L972" s="89"/>
      <c r="M972" s="73"/>
    </row>
    <row r="973" spans="2:13" ht="21" customHeight="1" outlineLevel="1">
      <c r="B973" s="73"/>
      <c r="C973" s="73"/>
      <c r="D973" s="73"/>
      <c r="E973" s="100">
        <v>2024</v>
      </c>
      <c r="F973" s="101"/>
      <c r="G973" s="100">
        <v>2025</v>
      </c>
      <c r="H973" s="101"/>
      <c r="I973" s="100">
        <v>2026</v>
      </c>
      <c r="J973" s="102"/>
      <c r="K973" s="100" t="s">
        <v>407</v>
      </c>
      <c r="L973" s="89"/>
      <c r="M973" s="73"/>
    </row>
    <row r="974" spans="2:13" ht="21" customHeight="1" outlineLevel="1">
      <c r="B974" s="73"/>
      <c r="C974" s="95" t="s">
        <v>481</v>
      </c>
      <c r="D974" s="103"/>
      <c r="E974" s="110">
        <v>0</v>
      </c>
      <c r="F974" s="111"/>
      <c r="G974" s="110">
        <v>0</v>
      </c>
      <c r="H974" s="112"/>
      <c r="I974" s="110">
        <v>0</v>
      </c>
      <c r="J974" s="111"/>
      <c r="K974" s="113">
        <f t="shared" ref="K974:K982" si="15">E974+G974+I974</f>
        <v>0</v>
      </c>
      <c r="L974" s="89"/>
      <c r="M974" s="73"/>
    </row>
    <row r="975" spans="2:13" ht="21" customHeight="1" outlineLevel="1">
      <c r="B975" s="73"/>
      <c r="C975" s="90" t="s">
        <v>482</v>
      </c>
      <c r="D975" s="103"/>
      <c r="E975" s="110">
        <v>0</v>
      </c>
      <c r="F975" s="114"/>
      <c r="G975" s="110">
        <v>0</v>
      </c>
      <c r="H975" s="112"/>
      <c r="I975" s="110">
        <v>0</v>
      </c>
      <c r="J975" s="111"/>
      <c r="K975" s="113">
        <f t="shared" si="15"/>
        <v>0</v>
      </c>
      <c r="L975" s="89"/>
      <c r="M975" s="73"/>
    </row>
    <row r="976" spans="2:13" ht="21" customHeight="1" outlineLevel="1">
      <c r="B976" s="73"/>
      <c r="C976" s="90" t="s">
        <v>483</v>
      </c>
      <c r="D976" s="103"/>
      <c r="E976" s="110">
        <v>0</v>
      </c>
      <c r="F976" s="114"/>
      <c r="G976" s="110">
        <v>0</v>
      </c>
      <c r="H976" s="112"/>
      <c r="I976" s="110">
        <v>0</v>
      </c>
      <c r="J976" s="111"/>
      <c r="K976" s="113">
        <f t="shared" si="15"/>
        <v>0</v>
      </c>
      <c r="L976" s="73"/>
      <c r="M976" s="73"/>
    </row>
    <row r="977" spans="2:13" ht="21" customHeight="1" outlineLevel="1">
      <c r="B977" s="73"/>
      <c r="C977" s="90" t="s">
        <v>484</v>
      </c>
      <c r="D977" s="103"/>
      <c r="E977" s="110">
        <v>138252</v>
      </c>
      <c r="F977" s="111"/>
      <c r="G977" s="110">
        <v>138252</v>
      </c>
      <c r="H977" s="112"/>
      <c r="I977" s="110">
        <v>138252</v>
      </c>
      <c r="J977" s="111"/>
      <c r="K977" s="113">
        <f t="shared" si="15"/>
        <v>414756</v>
      </c>
      <c r="L977" s="89"/>
      <c r="M977" s="73"/>
    </row>
    <row r="978" spans="2:13" ht="21" customHeight="1" outlineLevel="1">
      <c r="B978" s="73"/>
      <c r="C978" s="90" t="s">
        <v>485</v>
      </c>
      <c r="D978" s="103"/>
      <c r="E978" s="110">
        <v>0</v>
      </c>
      <c r="F978" s="114"/>
      <c r="G978" s="110">
        <v>0</v>
      </c>
      <c r="H978" s="112"/>
      <c r="I978" s="110">
        <v>0</v>
      </c>
      <c r="J978" s="111"/>
      <c r="K978" s="113">
        <f t="shared" si="15"/>
        <v>0</v>
      </c>
      <c r="L978" s="116"/>
      <c r="M978" s="73"/>
    </row>
    <row r="979" spans="2:13" ht="21" customHeight="1" outlineLevel="1">
      <c r="B979" s="73"/>
      <c r="C979" s="90" t="s">
        <v>486</v>
      </c>
      <c r="D979" s="103"/>
      <c r="E979" s="110">
        <v>0</v>
      </c>
      <c r="F979" s="114"/>
      <c r="G979" s="110">
        <v>0</v>
      </c>
      <c r="H979" s="112"/>
      <c r="I979" s="110">
        <v>0</v>
      </c>
      <c r="J979" s="111"/>
      <c r="K979" s="113">
        <f t="shared" si="15"/>
        <v>0</v>
      </c>
      <c r="L979" s="116"/>
      <c r="M979" s="73"/>
    </row>
    <row r="980" spans="2:13" ht="21" customHeight="1" outlineLevel="1">
      <c r="B980" s="73"/>
      <c r="C980" s="90" t="s">
        <v>487</v>
      </c>
      <c r="D980" s="103"/>
      <c r="E980" s="110">
        <v>0</v>
      </c>
      <c r="F980" s="114"/>
      <c r="G980" s="110">
        <v>0</v>
      </c>
      <c r="H980" s="112"/>
      <c r="I980" s="110">
        <v>0</v>
      </c>
      <c r="J980" s="111"/>
      <c r="K980" s="113">
        <f t="shared" si="15"/>
        <v>0</v>
      </c>
      <c r="L980" s="116"/>
      <c r="M980" s="73"/>
    </row>
    <row r="981" spans="2:13" ht="21" customHeight="1" outlineLevel="1">
      <c r="B981" s="73"/>
      <c r="C981" s="90" t="s">
        <v>488</v>
      </c>
      <c r="D981" s="103"/>
      <c r="E981" s="110">
        <v>0</v>
      </c>
      <c r="F981" s="114"/>
      <c r="G981" s="110">
        <v>0</v>
      </c>
      <c r="H981" s="112"/>
      <c r="I981" s="110">
        <v>0</v>
      </c>
      <c r="J981" s="111"/>
      <c r="K981" s="113">
        <f t="shared" si="15"/>
        <v>0</v>
      </c>
      <c r="L981" s="116"/>
      <c r="M981" s="73"/>
    </row>
    <row r="982" spans="2:13" ht="21.75" customHeight="1" outlineLevel="1">
      <c r="B982" s="73"/>
      <c r="C982" s="90" t="s">
        <v>480</v>
      </c>
      <c r="D982" s="103"/>
      <c r="E982" s="117">
        <f>SUM(E974:E981)</f>
        <v>138252</v>
      </c>
      <c r="F982" s="111"/>
      <c r="G982" s="117">
        <f>SUM(G974:G981)</f>
        <v>138252</v>
      </c>
      <c r="H982" s="112"/>
      <c r="I982" s="117">
        <f>SUM(I974:I981)</f>
        <v>138252</v>
      </c>
      <c r="J982" s="111"/>
      <c r="K982" s="117">
        <f t="shared" si="15"/>
        <v>414756</v>
      </c>
      <c r="L982" s="89"/>
      <c r="M982" s="73"/>
    </row>
    <row r="983" spans="2:13" ht="21" customHeight="1" outlineLevel="1">
      <c r="B983" s="73"/>
      <c r="C983" s="89"/>
      <c r="D983" s="103"/>
      <c r="E983" s="89"/>
      <c r="F983" s="89"/>
      <c r="G983" s="89"/>
      <c r="H983" s="89"/>
      <c r="I983" s="89"/>
      <c r="J983" s="89"/>
      <c r="K983" s="89"/>
      <c r="L983" s="89"/>
      <c r="M983" s="73"/>
    </row>
    <row r="984" spans="2:13" ht="36" outlineLevel="1">
      <c r="B984" s="73"/>
      <c r="C984" s="93" t="s">
        <v>490</v>
      </c>
      <c r="D984" s="89"/>
      <c r="E984" s="93" t="str">
        <f>IF(K955&gt;0,"Si","No")</f>
        <v>Si</v>
      </c>
      <c r="F984" s="89"/>
      <c r="G984" s="89"/>
      <c r="H984" s="89"/>
      <c r="I984" s="89"/>
      <c r="J984" s="89"/>
      <c r="K984" s="89"/>
      <c r="L984" s="89"/>
      <c r="M984" s="73"/>
    </row>
    <row r="985" spans="2:13" ht="36" outlineLevel="1">
      <c r="B985" s="73"/>
      <c r="C985" s="93" t="s">
        <v>491</v>
      </c>
      <c r="D985" s="89"/>
      <c r="E985" s="93" t="str">
        <f>IF(K956&gt;0,"Si","No")</f>
        <v>No</v>
      </c>
      <c r="F985" s="89"/>
      <c r="G985" s="89"/>
      <c r="H985" s="89"/>
      <c r="I985" s="89"/>
      <c r="J985" s="89"/>
      <c r="K985" s="89"/>
      <c r="L985" s="89"/>
      <c r="M985" s="73"/>
    </row>
    <row r="986" spans="2:13" ht="21" customHeight="1" outlineLevel="1">
      <c r="B986" s="73"/>
      <c r="C986" s="89"/>
      <c r="D986" s="89"/>
      <c r="E986" s="89"/>
      <c r="F986" s="89"/>
      <c r="G986" s="73"/>
      <c r="H986" s="73"/>
      <c r="I986" s="73"/>
      <c r="J986" s="89"/>
      <c r="K986" s="73"/>
      <c r="L986" s="89"/>
      <c r="M986" s="73"/>
    </row>
    <row r="987" spans="2:13" ht="20.25" outlineLevel="1">
      <c r="B987" s="73"/>
      <c r="C987" s="86" t="s">
        <v>492</v>
      </c>
      <c r="D987" s="73"/>
      <c r="E987" s="98"/>
      <c r="F987" s="99"/>
      <c r="G987" s="99"/>
      <c r="H987" s="99"/>
      <c r="I987" s="99"/>
      <c r="J987" s="99"/>
      <c r="K987" s="99"/>
      <c r="L987" s="89"/>
      <c r="M987" s="73"/>
    </row>
    <row r="988" spans="2:13" ht="21" customHeight="1" outlineLevel="1">
      <c r="B988" s="73"/>
      <c r="C988" s="73"/>
      <c r="D988" s="73"/>
      <c r="E988" s="100"/>
      <c r="F988" s="101"/>
      <c r="G988" s="100"/>
      <c r="H988" s="101"/>
      <c r="I988" s="100"/>
      <c r="J988" s="102"/>
      <c r="K988" s="100"/>
      <c r="L988" s="89"/>
      <c r="M988" s="73"/>
    </row>
    <row r="989" spans="2:13" ht="21" customHeight="1" outlineLevel="1">
      <c r="B989" s="73"/>
      <c r="C989" s="73"/>
      <c r="D989" s="73"/>
      <c r="E989" s="100">
        <v>2024</v>
      </c>
      <c r="F989" s="101"/>
      <c r="G989" s="100">
        <v>2025</v>
      </c>
      <c r="H989" s="101"/>
      <c r="I989" s="100">
        <v>2026</v>
      </c>
      <c r="J989" s="102"/>
      <c r="K989" s="100" t="s">
        <v>407</v>
      </c>
      <c r="L989" s="89"/>
      <c r="M989" s="73"/>
    </row>
    <row r="990" spans="2:13" ht="21" customHeight="1" outlineLevel="1">
      <c r="B990" s="73"/>
      <c r="C990" s="95" t="s">
        <v>493</v>
      </c>
      <c r="D990" s="103"/>
      <c r="E990" s="110" t="s">
        <v>494</v>
      </c>
      <c r="F990" s="111"/>
      <c r="G990" s="110" t="s">
        <v>494</v>
      </c>
      <c r="H990" s="119"/>
      <c r="I990" s="110" t="s">
        <v>494</v>
      </c>
      <c r="J990" s="111"/>
      <c r="K990" s="113" t="s">
        <v>495</v>
      </c>
      <c r="L990" s="89"/>
      <c r="M990" s="73"/>
    </row>
    <row r="991" spans="2:13" ht="21" customHeight="1" outlineLevel="1">
      <c r="B991" s="73"/>
      <c r="C991" s="95" t="s">
        <v>496</v>
      </c>
      <c r="D991" s="103"/>
      <c r="E991" s="110" t="s">
        <v>497</v>
      </c>
      <c r="F991" s="111"/>
      <c r="G991" s="110" t="s">
        <v>497</v>
      </c>
      <c r="H991" s="119"/>
      <c r="I991" s="110" t="s">
        <v>497</v>
      </c>
      <c r="J991" s="111"/>
      <c r="K991" s="113" t="s">
        <v>495</v>
      </c>
      <c r="L991" s="89"/>
      <c r="M991" s="73"/>
    </row>
    <row r="992" spans="2:13" ht="21" customHeight="1" outlineLevel="1">
      <c r="B992" s="73"/>
      <c r="C992" s="90" t="s">
        <v>498</v>
      </c>
      <c r="D992" s="103"/>
      <c r="E992" s="120">
        <v>0</v>
      </c>
      <c r="F992" s="121"/>
      <c r="G992" s="120">
        <v>0</v>
      </c>
      <c r="H992" s="122"/>
      <c r="I992" s="120">
        <v>0</v>
      </c>
      <c r="J992" s="123"/>
      <c r="K992" s="124">
        <f>E992+G992+I992</f>
        <v>0</v>
      </c>
      <c r="L992" s="73"/>
      <c r="M992" s="73"/>
    </row>
    <row r="993" spans="2:13" ht="21" customHeight="1" outlineLevel="1">
      <c r="B993" s="73"/>
      <c r="C993" s="90" t="s">
        <v>499</v>
      </c>
      <c r="D993" s="103"/>
      <c r="E993" s="110" t="s">
        <v>497</v>
      </c>
      <c r="F993" s="111"/>
      <c r="G993" s="110" t="s">
        <v>497</v>
      </c>
      <c r="H993" s="119"/>
      <c r="I993" s="110" t="s">
        <v>497</v>
      </c>
      <c r="J993" s="111"/>
      <c r="K993" s="113" t="s">
        <v>495</v>
      </c>
      <c r="L993" s="89"/>
      <c r="M993" s="73"/>
    </row>
    <row r="994" spans="2:13" ht="21" customHeight="1" outlineLevel="1">
      <c r="B994" s="73"/>
      <c r="C994" s="90" t="s">
        <v>500</v>
      </c>
      <c r="D994" s="103"/>
      <c r="E994" s="105"/>
      <c r="F994" s="125"/>
      <c r="G994" s="105"/>
      <c r="H994" s="126"/>
      <c r="I994" s="105"/>
      <c r="J994" s="111"/>
      <c r="K994" s="113" t="s">
        <v>495</v>
      </c>
      <c r="L994" s="116"/>
      <c r="M994" s="73"/>
    </row>
    <row r="995" spans="2:13" outlineLevel="1">
      <c r="B995" s="73"/>
      <c r="C995" s="90" t="s">
        <v>501</v>
      </c>
      <c r="D995" s="103"/>
      <c r="E995" s="127" t="s">
        <v>654</v>
      </c>
      <c r="F995" s="125"/>
      <c r="G995" s="127" t="s">
        <v>654</v>
      </c>
      <c r="H995" s="126"/>
      <c r="I995" s="127" t="s">
        <v>654</v>
      </c>
      <c r="J995" s="111"/>
      <c r="K995" s="113" t="s">
        <v>495</v>
      </c>
      <c r="L995" s="116"/>
      <c r="M995" s="73"/>
    </row>
    <row r="996" spans="2:13" ht="21" customHeight="1" outlineLevel="1">
      <c r="B996" s="73"/>
      <c r="C996" s="90" t="s">
        <v>503</v>
      </c>
      <c r="D996" s="103"/>
      <c r="E996" s="105"/>
      <c r="F996" s="125"/>
      <c r="G996" s="105"/>
      <c r="H996" s="126"/>
      <c r="I996" s="105"/>
      <c r="J996" s="111"/>
      <c r="K996" s="124" t="s">
        <v>495</v>
      </c>
      <c r="L996" s="89"/>
      <c r="M996" s="73"/>
    </row>
    <row r="997" spans="2:13" ht="21" customHeight="1" outlineLevel="1">
      <c r="B997" s="73"/>
      <c r="C997" s="90" t="s">
        <v>504</v>
      </c>
      <c r="D997" s="103"/>
      <c r="E997" s="110" t="s">
        <v>522</v>
      </c>
      <c r="F997" s="111"/>
      <c r="G997" s="110" t="s">
        <v>522</v>
      </c>
      <c r="H997" s="119"/>
      <c r="I997" s="110" t="s">
        <v>522</v>
      </c>
      <c r="J997" s="111"/>
      <c r="K997" s="113" t="s">
        <v>495</v>
      </c>
      <c r="L997" s="89"/>
      <c r="M997" s="73"/>
    </row>
    <row r="998" spans="2:13" ht="21.75" customHeight="1" outlineLevel="1">
      <c r="B998" s="73"/>
      <c r="C998" s="90" t="s">
        <v>506</v>
      </c>
      <c r="D998" s="103"/>
      <c r="E998" s="120">
        <v>11</v>
      </c>
      <c r="F998" s="121"/>
      <c r="G998" s="120">
        <v>11</v>
      </c>
      <c r="H998" s="122"/>
      <c r="I998" s="120">
        <v>11</v>
      </c>
      <c r="J998" s="123"/>
      <c r="K998" s="124">
        <f>E998+G998+I998</f>
        <v>33</v>
      </c>
      <c r="L998" s="73"/>
      <c r="M998" s="73"/>
    </row>
    <row r="999" spans="2:13" ht="21.75" customHeight="1" outlineLevel="1">
      <c r="B999" s="73"/>
      <c r="C999" s="90" t="s">
        <v>507</v>
      </c>
      <c r="D999" s="103"/>
      <c r="E999" s="128">
        <v>27494</v>
      </c>
      <c r="F999" s="129"/>
      <c r="G999" s="128">
        <v>27494</v>
      </c>
      <c r="H999" s="142"/>
      <c r="I999" s="128">
        <v>27494</v>
      </c>
      <c r="J999" s="130"/>
      <c r="K999" s="131">
        <f>E999+G999+I999</f>
        <v>82482</v>
      </c>
      <c r="L999" s="89"/>
      <c r="M999" s="73"/>
    </row>
    <row r="1000" spans="2:13" ht="21" customHeight="1" outlineLevel="1">
      <c r="B1000" s="73"/>
      <c r="C1000" s="109"/>
      <c r="D1000" s="103"/>
      <c r="E1000" s="130"/>
      <c r="F1000" s="130"/>
      <c r="G1000" s="130"/>
      <c r="H1000" s="132"/>
      <c r="I1000" s="130"/>
      <c r="J1000" s="130"/>
      <c r="K1000" s="130"/>
      <c r="L1000" s="89"/>
      <c r="M1000" s="73"/>
    </row>
    <row r="1001" spans="2:13" ht="21" customHeight="1" outlineLevel="1">
      <c r="B1001" s="73"/>
      <c r="C1001" s="109"/>
      <c r="D1001" s="103"/>
      <c r="E1001" s="98"/>
      <c r="F1001" s="73"/>
      <c r="G1001" s="73"/>
      <c r="H1001" s="73"/>
      <c r="I1001" s="73"/>
      <c r="J1001" s="73"/>
      <c r="K1001" s="73"/>
      <c r="L1001" s="89"/>
      <c r="M1001" s="73"/>
    </row>
    <row r="1002" spans="2:13" ht="21" customHeight="1" outlineLevel="1">
      <c r="B1002" s="73"/>
      <c r="C1002" s="86" t="s">
        <v>508</v>
      </c>
      <c r="D1002" s="116"/>
      <c r="E1002" s="116"/>
      <c r="F1002" s="116"/>
      <c r="G1002" s="73"/>
      <c r="H1002" s="73"/>
      <c r="I1002" s="73"/>
      <c r="J1002" s="116"/>
      <c r="K1002" s="73"/>
      <c r="L1002" s="116"/>
      <c r="M1002" s="73"/>
    </row>
    <row r="1003" spans="2:13" ht="21" customHeight="1" outlineLevel="1">
      <c r="B1003" s="73"/>
      <c r="C1003" s="89"/>
      <c r="D1003" s="89"/>
      <c r="E1003" s="89"/>
      <c r="F1003" s="89"/>
      <c r="G1003" s="73"/>
      <c r="H1003" s="73"/>
      <c r="I1003" s="73"/>
      <c r="J1003" s="89"/>
      <c r="K1003" s="73"/>
      <c r="L1003" s="89"/>
      <c r="M1003" s="73"/>
    </row>
    <row r="1004" spans="2:13" ht="21" customHeight="1" outlineLevel="1">
      <c r="B1004" s="73"/>
      <c r="C1004" s="133" t="s">
        <v>509</v>
      </c>
      <c r="D1004" s="89"/>
      <c r="E1004" s="89"/>
      <c r="F1004" s="89"/>
      <c r="G1004" s="73"/>
      <c r="H1004" s="73"/>
      <c r="I1004" s="73"/>
      <c r="J1004" s="73"/>
      <c r="K1004" s="73"/>
      <c r="L1004" s="89"/>
      <c r="M1004" s="73"/>
    </row>
    <row r="1005" spans="2:13" ht="21" customHeight="1" outlineLevel="1">
      <c r="B1005" s="73"/>
      <c r="C1005" s="89"/>
      <c r="D1005" s="89"/>
      <c r="E1005" s="89"/>
      <c r="F1005" s="89"/>
      <c r="G1005" s="73"/>
      <c r="H1005" s="73"/>
      <c r="I1005" s="73"/>
      <c r="J1005" s="89"/>
      <c r="K1005" s="73"/>
      <c r="L1005" s="89"/>
      <c r="M1005" s="73"/>
    </row>
    <row r="1006" spans="2:13" ht="21" customHeight="1" outlineLevel="1">
      <c r="B1006" s="73"/>
      <c r="C1006" s="497" t="s">
        <v>574</v>
      </c>
      <c r="D1006" s="497"/>
      <c r="E1006" s="497"/>
      <c r="F1006" s="497"/>
      <c r="G1006" s="497"/>
      <c r="H1006" s="497"/>
      <c r="I1006" s="497"/>
      <c r="J1006" s="497"/>
      <c r="K1006" s="497"/>
      <c r="L1006" s="89"/>
      <c r="M1006" s="73"/>
    </row>
    <row r="1007" spans="2:13" ht="21" customHeight="1" outlineLevel="1">
      <c r="B1007" s="73"/>
      <c r="C1007" s="497"/>
      <c r="D1007" s="497"/>
      <c r="E1007" s="497"/>
      <c r="F1007" s="497"/>
      <c r="G1007" s="497"/>
      <c r="H1007" s="497"/>
      <c r="I1007" s="497"/>
      <c r="J1007" s="497"/>
      <c r="K1007" s="497"/>
      <c r="L1007" s="73"/>
      <c r="M1007" s="73"/>
    </row>
    <row r="1008" spans="2:13" ht="21" customHeight="1" outlineLevel="1">
      <c r="B1008" s="73"/>
      <c r="C1008" s="497"/>
      <c r="D1008" s="497"/>
      <c r="E1008" s="497"/>
      <c r="F1008" s="497"/>
      <c r="G1008" s="497"/>
      <c r="H1008" s="497"/>
      <c r="I1008" s="497"/>
      <c r="J1008" s="497"/>
      <c r="K1008" s="497"/>
      <c r="L1008" s="73"/>
      <c r="M1008" s="73"/>
    </row>
    <row r="1009" spans="2:13" ht="21" customHeight="1" outlineLevel="1">
      <c r="B1009" s="73"/>
      <c r="C1009" s="497"/>
      <c r="D1009" s="497"/>
      <c r="E1009" s="497"/>
      <c r="F1009" s="497"/>
      <c r="G1009" s="497"/>
      <c r="H1009" s="497"/>
      <c r="I1009" s="497"/>
      <c r="J1009" s="497"/>
      <c r="K1009" s="497"/>
      <c r="L1009" s="73"/>
      <c r="M1009" s="73"/>
    </row>
    <row r="1010" spans="2:13" ht="21" customHeight="1" outlineLevel="1">
      <c r="B1010" s="73"/>
      <c r="C1010" s="497"/>
      <c r="D1010" s="497"/>
      <c r="E1010" s="497"/>
      <c r="F1010" s="497"/>
      <c r="G1010" s="497"/>
      <c r="H1010" s="497"/>
      <c r="I1010" s="497"/>
      <c r="J1010" s="497"/>
      <c r="K1010" s="497"/>
      <c r="L1010" s="73"/>
      <c r="M1010" s="73"/>
    </row>
    <row r="1011" spans="2:13" ht="21" customHeight="1" outlineLevel="1">
      <c r="B1011" s="73"/>
      <c r="C1011" s="497"/>
      <c r="D1011" s="497"/>
      <c r="E1011" s="497"/>
      <c r="F1011" s="497"/>
      <c r="G1011" s="497"/>
      <c r="H1011" s="497"/>
      <c r="I1011" s="497"/>
      <c r="J1011" s="497"/>
      <c r="K1011" s="497"/>
      <c r="L1011" s="73"/>
      <c r="M1011" s="73"/>
    </row>
    <row r="1012" spans="2:13" ht="21" customHeight="1" outlineLevel="1">
      <c r="B1012" s="73"/>
      <c r="C1012" s="497"/>
      <c r="D1012" s="497"/>
      <c r="E1012" s="497"/>
      <c r="F1012" s="497"/>
      <c r="G1012" s="497"/>
      <c r="H1012" s="497"/>
      <c r="I1012" s="497"/>
      <c r="J1012" s="497"/>
      <c r="K1012" s="497"/>
      <c r="L1012" s="73"/>
      <c r="M1012" s="73"/>
    </row>
    <row r="1013" spans="2:13" ht="21" customHeight="1" outlineLevel="1">
      <c r="B1013" s="73"/>
      <c r="C1013" s="497"/>
      <c r="D1013" s="497"/>
      <c r="E1013" s="497"/>
      <c r="F1013" s="497"/>
      <c r="G1013" s="497"/>
      <c r="H1013" s="497"/>
      <c r="I1013" s="497"/>
      <c r="J1013" s="497"/>
      <c r="K1013" s="497"/>
      <c r="L1013" s="73"/>
      <c r="M1013" s="73"/>
    </row>
    <row r="1014" spans="2:13" ht="21" customHeight="1" outlineLevel="1">
      <c r="B1014" s="73"/>
      <c r="C1014" s="497"/>
      <c r="D1014" s="497"/>
      <c r="E1014" s="497"/>
      <c r="F1014" s="497"/>
      <c r="G1014" s="497"/>
      <c r="H1014" s="497"/>
      <c r="I1014" s="497"/>
      <c r="J1014" s="497"/>
      <c r="K1014" s="497"/>
      <c r="L1014" s="73"/>
      <c r="M1014" s="73"/>
    </row>
    <row r="1015" spans="2:13" ht="21" customHeight="1" outlineLevel="1">
      <c r="B1015" s="73"/>
      <c r="C1015" s="497"/>
      <c r="D1015" s="497"/>
      <c r="E1015" s="497"/>
      <c r="F1015" s="497"/>
      <c r="G1015" s="497"/>
      <c r="H1015" s="497"/>
      <c r="I1015" s="497"/>
      <c r="J1015" s="497"/>
      <c r="K1015" s="497"/>
      <c r="L1015" s="73"/>
      <c r="M1015" s="73"/>
    </row>
    <row r="1016" spans="2:13" ht="21" customHeight="1" outlineLevel="1">
      <c r="B1016" s="73"/>
      <c r="C1016" s="497"/>
      <c r="D1016" s="497"/>
      <c r="E1016" s="497"/>
      <c r="F1016" s="497"/>
      <c r="G1016" s="497"/>
      <c r="H1016" s="497"/>
      <c r="I1016" s="497"/>
      <c r="J1016" s="497"/>
      <c r="K1016" s="497"/>
      <c r="L1016" s="73"/>
      <c r="M1016" s="73"/>
    </row>
    <row r="1017" spans="2:13" ht="21" customHeight="1" outlineLevel="1">
      <c r="B1017" s="73"/>
      <c r="C1017" s="497"/>
      <c r="D1017" s="497"/>
      <c r="E1017" s="497"/>
      <c r="F1017" s="497"/>
      <c r="G1017" s="497"/>
      <c r="H1017" s="497"/>
      <c r="I1017" s="497"/>
      <c r="J1017" s="497"/>
      <c r="K1017" s="497"/>
      <c r="L1017" s="73"/>
      <c r="M1017" s="73"/>
    </row>
    <row r="1018" spans="2:13" ht="21" customHeight="1" outlineLevel="1">
      <c r="B1018" s="73"/>
      <c r="C1018" s="497"/>
      <c r="D1018" s="497"/>
      <c r="E1018" s="497"/>
      <c r="F1018" s="497"/>
      <c r="G1018" s="497"/>
      <c r="H1018" s="497"/>
      <c r="I1018" s="497"/>
      <c r="J1018" s="497"/>
      <c r="K1018" s="497"/>
      <c r="L1018" s="73"/>
      <c r="M1018" s="73"/>
    </row>
    <row r="1019" spans="2:13" ht="21" customHeight="1" outlineLevel="1">
      <c r="B1019" s="73"/>
      <c r="C1019" s="497"/>
      <c r="D1019" s="497"/>
      <c r="E1019" s="497"/>
      <c r="F1019" s="497"/>
      <c r="G1019" s="497"/>
      <c r="H1019" s="497"/>
      <c r="I1019" s="497"/>
      <c r="J1019" s="497"/>
      <c r="K1019" s="497"/>
      <c r="L1019" s="73"/>
      <c r="M1019" s="73"/>
    </row>
    <row r="1020" spans="2:13" ht="21" customHeight="1" outlineLevel="1">
      <c r="B1020" s="73"/>
      <c r="C1020" s="497"/>
      <c r="D1020" s="497"/>
      <c r="E1020" s="497"/>
      <c r="F1020" s="497"/>
      <c r="G1020" s="497"/>
      <c r="H1020" s="497"/>
      <c r="I1020" s="497"/>
      <c r="J1020" s="497"/>
      <c r="K1020" s="497"/>
      <c r="L1020" s="73"/>
      <c r="M1020" s="73"/>
    </row>
    <row r="1021" spans="2:13" ht="21" customHeight="1" outlineLevel="1">
      <c r="B1021" s="73"/>
      <c r="C1021" s="497"/>
      <c r="D1021" s="497"/>
      <c r="E1021" s="497"/>
      <c r="F1021" s="497"/>
      <c r="G1021" s="497"/>
      <c r="H1021" s="497"/>
      <c r="I1021" s="497"/>
      <c r="J1021" s="497"/>
      <c r="K1021" s="497"/>
      <c r="L1021" s="73"/>
      <c r="M1021" s="73"/>
    </row>
    <row r="1022" spans="2:13" ht="21" customHeight="1" outlineLevel="1">
      <c r="B1022" s="73"/>
      <c r="C1022" s="497"/>
      <c r="D1022" s="497"/>
      <c r="E1022" s="497"/>
      <c r="F1022" s="497"/>
      <c r="G1022" s="497"/>
      <c r="H1022" s="497"/>
      <c r="I1022" s="497"/>
      <c r="J1022" s="497"/>
      <c r="K1022" s="497"/>
      <c r="L1022" s="73"/>
      <c r="M1022" s="73"/>
    </row>
    <row r="1023" spans="2:13" ht="21" customHeight="1" outlineLevel="1">
      <c r="B1023" s="73"/>
      <c r="C1023" s="497"/>
      <c r="D1023" s="497"/>
      <c r="E1023" s="497"/>
      <c r="F1023" s="497"/>
      <c r="G1023" s="497"/>
      <c r="H1023" s="497"/>
      <c r="I1023" s="497"/>
      <c r="J1023" s="497"/>
      <c r="K1023" s="497"/>
      <c r="L1023" s="73"/>
      <c r="M1023" s="73"/>
    </row>
    <row r="1024" spans="2:13" ht="21" customHeight="1" outlineLevel="1">
      <c r="B1024" s="73"/>
      <c r="C1024" s="134"/>
      <c r="D1024" s="73"/>
      <c r="E1024" s="134"/>
      <c r="F1024" s="73"/>
      <c r="G1024" s="73"/>
      <c r="H1024" s="73"/>
      <c r="I1024" s="135"/>
      <c r="J1024" s="136"/>
      <c r="K1024" s="137"/>
      <c r="L1024" s="73"/>
      <c r="M1024" s="73"/>
    </row>
    <row r="1025" spans="2:13" ht="21" customHeight="1" outlineLevel="1">
      <c r="B1025" s="73"/>
      <c r="C1025" s="133" t="s">
        <v>511</v>
      </c>
      <c r="D1025" s="73"/>
      <c r="E1025" s="134"/>
      <c r="F1025" s="73"/>
      <c r="G1025" s="73"/>
      <c r="H1025" s="73"/>
      <c r="I1025" s="135"/>
      <c r="J1025" s="136"/>
      <c r="K1025" s="137"/>
      <c r="L1025" s="73"/>
      <c r="M1025" s="73"/>
    </row>
    <row r="1026" spans="2:13" ht="21" customHeight="1" outlineLevel="1">
      <c r="B1026" s="73"/>
      <c r="C1026" s="73"/>
      <c r="D1026" s="73"/>
      <c r="E1026" s="83"/>
      <c r="F1026" s="73"/>
      <c r="G1026" s="73"/>
      <c r="H1026" s="73"/>
      <c r="I1026" s="73"/>
      <c r="J1026" s="73"/>
      <c r="K1026" s="73"/>
      <c r="L1026" s="73"/>
      <c r="M1026" s="73"/>
    </row>
    <row r="1027" spans="2:13" ht="21" customHeight="1" outlineLevel="1">
      <c r="B1027" s="73"/>
      <c r="C1027" s="481" t="s">
        <v>660</v>
      </c>
      <c r="D1027" s="481"/>
      <c r="E1027" s="481"/>
      <c r="F1027" s="481"/>
      <c r="G1027" s="481"/>
      <c r="H1027" s="481"/>
      <c r="I1027" s="481"/>
      <c r="J1027" s="481"/>
      <c r="K1027" s="481"/>
      <c r="L1027" s="73"/>
      <c r="M1027" s="73"/>
    </row>
    <row r="1028" spans="2:13" ht="21" customHeight="1" outlineLevel="1">
      <c r="B1028" s="73"/>
      <c r="C1028" s="481"/>
      <c r="D1028" s="481"/>
      <c r="E1028" s="481"/>
      <c r="F1028" s="481"/>
      <c r="G1028" s="481"/>
      <c r="H1028" s="481"/>
      <c r="I1028" s="481"/>
      <c r="J1028" s="481"/>
      <c r="K1028" s="481"/>
      <c r="L1028" s="73"/>
      <c r="M1028" s="73"/>
    </row>
    <row r="1029" spans="2:13" ht="21" customHeight="1" outlineLevel="1">
      <c r="B1029" s="73"/>
      <c r="C1029" s="481"/>
      <c r="D1029" s="481"/>
      <c r="E1029" s="481"/>
      <c r="F1029" s="481"/>
      <c r="G1029" s="481"/>
      <c r="H1029" s="481"/>
      <c r="I1029" s="481"/>
      <c r="J1029" s="481"/>
      <c r="K1029" s="481"/>
      <c r="L1029" s="73"/>
      <c r="M1029" s="73"/>
    </row>
    <row r="1030" spans="2:13" ht="21" customHeight="1" outlineLevel="1">
      <c r="B1030" s="73"/>
      <c r="C1030" s="481"/>
      <c r="D1030" s="481"/>
      <c r="E1030" s="481"/>
      <c r="F1030" s="481"/>
      <c r="G1030" s="481"/>
      <c r="H1030" s="481"/>
      <c r="I1030" s="481"/>
      <c r="J1030" s="481"/>
      <c r="K1030" s="481"/>
      <c r="L1030" s="73"/>
      <c r="M1030" s="73"/>
    </row>
    <row r="1031" spans="2:13" ht="21" customHeight="1" outlineLevel="1">
      <c r="B1031" s="73"/>
      <c r="C1031" s="481"/>
      <c r="D1031" s="481"/>
      <c r="E1031" s="481"/>
      <c r="F1031" s="481"/>
      <c r="G1031" s="481"/>
      <c r="H1031" s="481"/>
      <c r="I1031" s="481"/>
      <c r="J1031" s="481"/>
      <c r="K1031" s="481"/>
      <c r="L1031" s="73"/>
      <c r="M1031" s="73"/>
    </row>
    <row r="1032" spans="2:13" ht="21" customHeight="1" outlineLevel="1">
      <c r="B1032" s="73"/>
      <c r="C1032" s="481"/>
      <c r="D1032" s="481"/>
      <c r="E1032" s="481"/>
      <c r="F1032" s="481"/>
      <c r="G1032" s="481"/>
      <c r="H1032" s="481"/>
      <c r="I1032" s="481"/>
      <c r="J1032" s="481"/>
      <c r="K1032" s="481"/>
      <c r="L1032" s="73"/>
      <c r="M1032" s="73"/>
    </row>
    <row r="1033" spans="2:13" ht="21" customHeight="1" outlineLevel="1">
      <c r="B1033" s="73"/>
      <c r="C1033" s="481"/>
      <c r="D1033" s="481"/>
      <c r="E1033" s="481"/>
      <c r="F1033" s="481"/>
      <c r="G1033" s="481"/>
      <c r="H1033" s="481"/>
      <c r="I1033" s="481"/>
      <c r="J1033" s="481"/>
      <c r="K1033" s="481"/>
      <c r="L1033" s="73"/>
      <c r="M1033" s="73"/>
    </row>
    <row r="1034" spans="2:13" ht="21" customHeight="1" outlineLevel="1">
      <c r="B1034" s="73"/>
      <c r="C1034" s="481"/>
      <c r="D1034" s="481"/>
      <c r="E1034" s="481"/>
      <c r="F1034" s="481"/>
      <c r="G1034" s="481"/>
      <c r="H1034" s="481"/>
      <c r="I1034" s="481"/>
      <c r="J1034" s="481"/>
      <c r="K1034" s="481"/>
      <c r="L1034" s="73"/>
      <c r="M1034" s="73"/>
    </row>
    <row r="1035" spans="2:13" ht="21" customHeight="1" outlineLevel="1">
      <c r="B1035" s="73"/>
      <c r="C1035" s="481"/>
      <c r="D1035" s="481"/>
      <c r="E1035" s="481"/>
      <c r="F1035" s="481"/>
      <c r="G1035" s="481"/>
      <c r="H1035" s="481"/>
      <c r="I1035" s="481"/>
      <c r="J1035" s="481"/>
      <c r="K1035" s="481"/>
      <c r="L1035" s="73"/>
      <c r="M1035" s="73"/>
    </row>
    <row r="1036" spans="2:13" ht="21" customHeight="1" outlineLevel="1">
      <c r="B1036" s="73"/>
      <c r="C1036" s="481"/>
      <c r="D1036" s="481"/>
      <c r="E1036" s="481"/>
      <c r="F1036" s="481"/>
      <c r="G1036" s="481"/>
      <c r="H1036" s="481"/>
      <c r="I1036" s="481"/>
      <c r="J1036" s="481"/>
      <c r="K1036" s="481"/>
      <c r="L1036" s="73"/>
      <c r="M1036" s="73"/>
    </row>
    <row r="1037" spans="2:13" ht="21" customHeight="1" outlineLevel="1">
      <c r="B1037" s="73"/>
      <c r="C1037" s="481"/>
      <c r="D1037" s="481"/>
      <c r="E1037" s="481"/>
      <c r="F1037" s="481"/>
      <c r="G1037" s="481"/>
      <c r="H1037" s="481"/>
      <c r="I1037" s="481"/>
      <c r="J1037" s="481"/>
      <c r="K1037" s="481"/>
      <c r="L1037" s="73"/>
      <c r="M1037" s="73"/>
    </row>
    <row r="1038" spans="2:13" ht="21" customHeight="1" outlineLevel="1">
      <c r="B1038" s="73"/>
      <c r="C1038" s="481"/>
      <c r="D1038" s="481"/>
      <c r="E1038" s="481"/>
      <c r="F1038" s="481"/>
      <c r="G1038" s="481"/>
      <c r="H1038" s="481"/>
      <c r="I1038" s="481"/>
      <c r="J1038" s="481"/>
      <c r="K1038" s="481"/>
      <c r="L1038" s="73"/>
      <c r="M1038" s="73"/>
    </row>
    <row r="1039" spans="2:13" ht="21" customHeight="1" outlineLevel="1">
      <c r="B1039" s="73"/>
      <c r="C1039" s="481"/>
      <c r="D1039" s="481"/>
      <c r="E1039" s="481"/>
      <c r="F1039" s="481"/>
      <c r="G1039" s="481"/>
      <c r="H1039" s="481"/>
      <c r="I1039" s="481"/>
      <c r="J1039" s="481"/>
      <c r="K1039" s="481"/>
      <c r="L1039" s="73"/>
      <c r="M1039" s="73"/>
    </row>
    <row r="1040" spans="2:13" ht="21" customHeight="1" outlineLevel="1">
      <c r="B1040" s="73"/>
      <c r="C1040" s="481"/>
      <c r="D1040" s="481"/>
      <c r="E1040" s="481"/>
      <c r="F1040" s="481"/>
      <c r="G1040" s="481"/>
      <c r="H1040" s="481"/>
      <c r="I1040" s="481"/>
      <c r="J1040" s="481"/>
      <c r="K1040" s="481"/>
      <c r="L1040" s="73"/>
      <c r="M1040" s="73"/>
    </row>
    <row r="1041" spans="2:13" ht="21" customHeight="1" outlineLevel="1">
      <c r="B1041" s="73"/>
      <c r="C1041" s="481"/>
      <c r="D1041" s="481"/>
      <c r="E1041" s="481"/>
      <c r="F1041" s="481"/>
      <c r="G1041" s="481"/>
      <c r="H1041" s="481"/>
      <c r="I1041" s="481"/>
      <c r="J1041" s="481"/>
      <c r="K1041" s="481"/>
      <c r="L1041" s="73"/>
      <c r="M1041" s="73"/>
    </row>
    <row r="1042" spans="2:13" ht="21" customHeight="1" outlineLevel="1">
      <c r="B1042" s="73"/>
      <c r="C1042" s="481"/>
      <c r="D1042" s="481"/>
      <c r="E1042" s="481"/>
      <c r="F1042" s="481"/>
      <c r="G1042" s="481"/>
      <c r="H1042" s="481"/>
      <c r="I1042" s="481"/>
      <c r="J1042" s="481"/>
      <c r="K1042" s="481"/>
      <c r="L1042" s="73"/>
      <c r="M1042" s="73"/>
    </row>
    <row r="1043" spans="2:13" ht="21" customHeight="1" outlineLevel="1">
      <c r="B1043" s="73"/>
      <c r="C1043" s="481"/>
      <c r="D1043" s="481"/>
      <c r="E1043" s="481"/>
      <c r="F1043" s="481"/>
      <c r="G1043" s="481"/>
      <c r="H1043" s="481"/>
      <c r="I1043" s="481"/>
      <c r="J1043" s="481"/>
      <c r="K1043" s="481"/>
      <c r="L1043" s="73"/>
      <c r="M1043" s="73"/>
    </row>
    <row r="1044" spans="2:13" ht="21" customHeight="1" outlineLevel="1">
      <c r="B1044" s="73"/>
      <c r="C1044" s="481"/>
      <c r="D1044" s="481"/>
      <c r="E1044" s="481"/>
      <c r="F1044" s="481"/>
      <c r="G1044" s="481"/>
      <c r="H1044" s="481"/>
      <c r="I1044" s="481"/>
      <c r="J1044" s="481"/>
      <c r="K1044" s="481"/>
      <c r="L1044" s="73"/>
      <c r="M1044" s="73"/>
    </row>
    <row r="1045" spans="2:13" ht="21" customHeight="1" outlineLevel="1">
      <c r="B1045" s="73"/>
      <c r="C1045" s="134"/>
      <c r="D1045" s="73"/>
      <c r="E1045" s="134"/>
      <c r="F1045" s="73"/>
      <c r="G1045" s="73"/>
      <c r="H1045" s="73"/>
      <c r="I1045" s="135"/>
      <c r="J1045" s="136"/>
      <c r="K1045" s="137"/>
      <c r="L1045" s="73"/>
      <c r="M1045" s="73"/>
    </row>
    <row r="1046" spans="2:13" ht="20.25" customHeight="1">
      <c r="B1046" s="73"/>
      <c r="C1046" s="134"/>
      <c r="D1046" s="73"/>
      <c r="E1046" s="134"/>
      <c r="F1046" s="73"/>
      <c r="G1046" s="73"/>
      <c r="H1046" s="73"/>
      <c r="I1046" s="135"/>
      <c r="J1046" s="136"/>
      <c r="K1046" s="137"/>
      <c r="L1046" s="73"/>
      <c r="M1046" s="73"/>
    </row>
    <row r="1047" spans="2:13" ht="24" customHeight="1">
      <c r="B1047" s="73"/>
      <c r="C1047" s="84" t="s">
        <v>248</v>
      </c>
      <c r="D1047" s="81"/>
      <c r="E1047" s="84" t="s">
        <v>249</v>
      </c>
      <c r="F1047" s="73"/>
      <c r="G1047" s="85" t="s">
        <v>497</v>
      </c>
      <c r="H1047" s="73"/>
      <c r="J1047" s="73"/>
      <c r="K1047" s="73"/>
      <c r="L1047" s="73"/>
      <c r="M1047" s="73"/>
    </row>
    <row r="1048" spans="2:13" ht="21" customHeight="1" outlineLevel="1">
      <c r="B1048" s="73"/>
      <c r="C1048" s="83"/>
      <c r="D1048" s="73"/>
      <c r="E1048" s="83"/>
      <c r="F1048" s="73"/>
      <c r="G1048" s="73"/>
      <c r="H1048" s="73"/>
      <c r="I1048" s="73"/>
      <c r="J1048" s="73"/>
      <c r="K1048" s="73"/>
      <c r="L1048" s="73"/>
      <c r="M1048" s="73"/>
    </row>
    <row r="1049" spans="2:13" ht="21.75" customHeight="1" outlineLevel="1">
      <c r="B1049" s="73"/>
      <c r="C1049" s="86" t="s">
        <v>431</v>
      </c>
      <c r="D1049" s="73"/>
      <c r="E1049" s="87"/>
      <c r="F1049" s="73"/>
      <c r="G1049" s="73"/>
      <c r="H1049" s="73"/>
      <c r="I1049" s="73"/>
      <c r="J1049" s="73"/>
      <c r="K1049" s="73"/>
      <c r="L1049" s="73"/>
      <c r="M1049" s="73"/>
    </row>
    <row r="1050" spans="2:13" ht="21" customHeight="1" outlineLevel="1">
      <c r="B1050" s="73"/>
      <c r="C1050" s="88"/>
      <c r="D1050" s="73"/>
      <c r="E1050" s="87"/>
      <c r="F1050" s="73"/>
      <c r="G1050" s="73"/>
      <c r="H1050" s="73"/>
      <c r="I1050" s="73"/>
      <c r="J1050" s="73"/>
      <c r="K1050" s="73"/>
      <c r="L1050" s="73"/>
      <c r="M1050" s="73"/>
    </row>
    <row r="1051" spans="2:13" ht="21" customHeight="1" outlineLevel="1">
      <c r="B1051" s="73"/>
      <c r="C1051" s="89"/>
      <c r="D1051" s="73"/>
      <c r="E1051" s="89"/>
      <c r="F1051" s="73"/>
      <c r="G1051" s="73"/>
      <c r="H1051" s="73"/>
      <c r="I1051" s="73"/>
      <c r="J1051" s="73"/>
      <c r="K1051" s="73"/>
      <c r="L1051" s="73"/>
      <c r="M1051" s="73"/>
    </row>
    <row r="1052" spans="2:13" outlineLevel="1">
      <c r="B1052" s="73"/>
      <c r="C1052" s="90" t="s">
        <v>36</v>
      </c>
      <c r="D1052" s="89"/>
      <c r="E1052" s="90" t="s">
        <v>432</v>
      </c>
      <c r="F1052" s="89"/>
      <c r="G1052" s="91" t="s">
        <v>433</v>
      </c>
      <c r="H1052" s="73"/>
      <c r="I1052" s="90" t="s">
        <v>434</v>
      </c>
      <c r="J1052" s="73"/>
      <c r="K1052" s="73"/>
      <c r="L1052" s="89"/>
      <c r="M1052" s="73"/>
    </row>
    <row r="1053" spans="2:13" ht="36.75" customHeight="1" outlineLevel="1">
      <c r="B1053" s="73"/>
      <c r="C1053" s="92" t="s">
        <v>639</v>
      </c>
      <c r="D1053" s="73"/>
      <c r="E1053" s="93" t="s">
        <v>661</v>
      </c>
      <c r="F1053" s="73"/>
      <c r="G1053" s="94"/>
      <c r="H1053" s="73"/>
      <c r="I1053" s="92" t="s">
        <v>438</v>
      </c>
      <c r="J1053" s="73"/>
      <c r="K1053" s="73"/>
      <c r="L1053" s="73"/>
      <c r="M1053" s="73"/>
    </row>
    <row r="1054" spans="2:13" ht="21" customHeight="1" outlineLevel="1">
      <c r="B1054" s="73"/>
      <c r="C1054" s="89"/>
      <c r="D1054" s="73"/>
      <c r="E1054" s="73"/>
      <c r="F1054" s="73"/>
      <c r="G1054" s="73"/>
      <c r="H1054" s="73"/>
      <c r="I1054" s="73"/>
      <c r="J1054" s="73"/>
      <c r="K1054" s="73"/>
      <c r="L1054" s="73"/>
      <c r="M1054" s="73"/>
    </row>
    <row r="1055" spans="2:13" ht="36" outlineLevel="1">
      <c r="B1055" s="73"/>
      <c r="C1055" s="95" t="s">
        <v>439</v>
      </c>
      <c r="D1055" s="89"/>
      <c r="E1055" s="95" t="s">
        <v>440</v>
      </c>
      <c r="F1055" s="89"/>
      <c r="G1055" s="95" t="s">
        <v>441</v>
      </c>
      <c r="H1055" s="73"/>
      <c r="I1055" s="95" t="s">
        <v>442</v>
      </c>
      <c r="J1055" s="89"/>
      <c r="K1055" s="95" t="s">
        <v>642</v>
      </c>
      <c r="L1055" s="73"/>
      <c r="M1055" s="73"/>
    </row>
    <row r="1056" spans="2:13" ht="36.75" customHeight="1" outlineLevel="1">
      <c r="B1056" s="73"/>
      <c r="C1056" s="94"/>
      <c r="D1056" s="89"/>
      <c r="E1056" s="94"/>
      <c r="F1056" s="89"/>
      <c r="G1056" s="94"/>
      <c r="H1056" s="73"/>
      <c r="I1056" s="150"/>
      <c r="J1056" s="89"/>
      <c r="K1056" s="94"/>
      <c r="L1056" s="73"/>
      <c r="M1056" s="73"/>
    </row>
    <row r="1057" spans="2:13" ht="21" customHeight="1" outlineLevel="1">
      <c r="B1057" s="73"/>
      <c r="C1057" s="89"/>
      <c r="D1057" s="89"/>
      <c r="E1057" s="89"/>
      <c r="F1057" s="89"/>
      <c r="G1057" s="73"/>
      <c r="H1057" s="73"/>
      <c r="I1057" s="73"/>
      <c r="J1057" s="89"/>
      <c r="K1057" s="73"/>
      <c r="L1057" s="73"/>
      <c r="M1057" s="73"/>
    </row>
    <row r="1058" spans="2:13" ht="21.75" customHeight="1" outlineLevel="1">
      <c r="B1058" s="73"/>
      <c r="C1058" s="86" t="s">
        <v>445</v>
      </c>
      <c r="D1058" s="73"/>
      <c r="E1058" s="98"/>
      <c r="F1058" s="99"/>
      <c r="G1058" s="99"/>
      <c r="H1058" s="99"/>
      <c r="I1058" s="99"/>
      <c r="J1058" s="99"/>
      <c r="K1058" s="99"/>
      <c r="L1058" s="73"/>
      <c r="M1058" s="73"/>
    </row>
    <row r="1059" spans="2:13" ht="21" customHeight="1" outlineLevel="1">
      <c r="B1059" s="73"/>
      <c r="C1059" s="73"/>
      <c r="D1059" s="73"/>
      <c r="E1059" s="100"/>
      <c r="F1059" s="101"/>
      <c r="G1059" s="100"/>
      <c r="H1059" s="101"/>
      <c r="I1059" s="100"/>
      <c r="J1059" s="102"/>
      <c r="K1059" s="100"/>
      <c r="L1059" s="73"/>
      <c r="M1059" s="73"/>
    </row>
    <row r="1060" spans="2:13" ht="21" customHeight="1" outlineLevel="1">
      <c r="B1060" s="73"/>
      <c r="C1060" s="73"/>
      <c r="D1060" s="73"/>
      <c r="E1060" s="100">
        <v>2024</v>
      </c>
      <c r="F1060" s="101"/>
      <c r="G1060" s="100">
        <v>2025</v>
      </c>
      <c r="H1060" s="101"/>
      <c r="I1060" s="100">
        <v>2026</v>
      </c>
      <c r="J1060" s="102"/>
      <c r="K1060" s="100" t="s">
        <v>446</v>
      </c>
      <c r="L1060" s="73"/>
      <c r="M1060" s="73"/>
    </row>
    <row r="1061" spans="2:13" outlineLevel="1">
      <c r="B1061" s="73"/>
      <c r="C1061" s="95" t="s">
        <v>447</v>
      </c>
      <c r="D1061" s="103"/>
      <c r="E1061" s="104">
        <f>E1062+E1063</f>
        <v>0</v>
      </c>
      <c r="F1061" s="103"/>
      <c r="G1061" s="104">
        <f>G1062+G1063</f>
        <v>0</v>
      </c>
      <c r="H1061" s="73"/>
      <c r="I1061" s="104">
        <f>I1062+I1063</f>
        <v>0</v>
      </c>
      <c r="J1061" s="103"/>
      <c r="K1061" s="104">
        <f>K1062+K1063</f>
        <v>0</v>
      </c>
      <c r="L1061" s="103"/>
      <c r="M1061" s="73"/>
    </row>
    <row r="1062" spans="2:13" ht="21" customHeight="1" outlineLevel="1">
      <c r="B1062" s="73"/>
      <c r="C1062" s="90" t="s">
        <v>448</v>
      </c>
      <c r="D1062" s="103"/>
      <c r="E1062" s="105">
        <v>0</v>
      </c>
      <c r="F1062" s="106"/>
      <c r="G1062" s="105">
        <v>0</v>
      </c>
      <c r="H1062" s="73"/>
      <c r="I1062" s="105">
        <v>0</v>
      </c>
      <c r="J1062" s="103"/>
      <c r="K1062" s="107">
        <f>E1062+G1062+I1062</f>
        <v>0</v>
      </c>
      <c r="L1062" s="103"/>
      <c r="M1062" s="73"/>
    </row>
    <row r="1063" spans="2:13" ht="21.75" customHeight="1" outlineLevel="1">
      <c r="B1063" s="73"/>
      <c r="C1063" s="90" t="s">
        <v>449</v>
      </c>
      <c r="D1063" s="103"/>
      <c r="E1063" s="105">
        <v>0</v>
      </c>
      <c r="F1063" s="106"/>
      <c r="G1063" s="105">
        <v>0</v>
      </c>
      <c r="H1063" s="73"/>
      <c r="I1063" s="105">
        <v>0</v>
      </c>
      <c r="J1063" s="103"/>
      <c r="K1063" s="107">
        <f>E1063+G1063+I1063</f>
        <v>0</v>
      </c>
      <c r="L1063" s="103"/>
      <c r="M1063" s="73"/>
    </row>
    <row r="1064" spans="2:13" outlineLevel="1">
      <c r="B1064" s="73"/>
      <c r="C1064" s="95" t="s">
        <v>450</v>
      </c>
      <c r="D1064" s="103"/>
      <c r="E1064" s="104">
        <f>E1065+E1066</f>
        <v>0</v>
      </c>
      <c r="F1064" s="103"/>
      <c r="G1064" s="104">
        <f>G1065+G1066</f>
        <v>0</v>
      </c>
      <c r="H1064" s="73"/>
      <c r="I1064" s="104">
        <f>I1065+I1066</f>
        <v>0</v>
      </c>
      <c r="J1064" s="103"/>
      <c r="K1064" s="104">
        <f>K1065+K1066</f>
        <v>0</v>
      </c>
      <c r="L1064" s="103"/>
      <c r="M1064" s="73"/>
    </row>
    <row r="1065" spans="2:13" ht="21" customHeight="1" outlineLevel="1">
      <c r="B1065" s="73"/>
      <c r="C1065" s="90" t="s">
        <v>451</v>
      </c>
      <c r="D1065" s="103"/>
      <c r="E1065" s="105">
        <v>0</v>
      </c>
      <c r="F1065" s="106"/>
      <c r="G1065" s="105">
        <v>0</v>
      </c>
      <c r="H1065" s="73"/>
      <c r="I1065" s="105">
        <v>0</v>
      </c>
      <c r="J1065" s="103"/>
      <c r="K1065" s="107">
        <f>E1065+G1065+I1065</f>
        <v>0</v>
      </c>
      <c r="L1065" s="103"/>
      <c r="M1065" s="73"/>
    </row>
    <row r="1066" spans="2:13" ht="21" customHeight="1" outlineLevel="1">
      <c r="B1066" s="73"/>
      <c r="C1066" s="90" t="s">
        <v>452</v>
      </c>
      <c r="D1066" s="103"/>
      <c r="E1066" s="105">
        <v>0</v>
      </c>
      <c r="F1066" s="106"/>
      <c r="G1066" s="105">
        <v>0</v>
      </c>
      <c r="H1066" s="73"/>
      <c r="I1066" s="105">
        <v>0</v>
      </c>
      <c r="J1066" s="103"/>
      <c r="K1066" s="107">
        <f>E1066+G1066+I1066</f>
        <v>0</v>
      </c>
      <c r="L1066" s="103"/>
      <c r="M1066" s="73"/>
    </row>
    <row r="1067" spans="2:13" ht="21" customHeight="1" outlineLevel="1">
      <c r="B1067" s="73"/>
      <c r="C1067" s="95" t="s">
        <v>453</v>
      </c>
      <c r="D1067" s="103"/>
      <c r="E1067" s="104">
        <f>E1068+E1069</f>
        <v>0</v>
      </c>
      <c r="F1067" s="103"/>
      <c r="G1067" s="104">
        <f>G1068+G1069</f>
        <v>0</v>
      </c>
      <c r="H1067" s="73"/>
      <c r="I1067" s="104">
        <f>I1068+I1069</f>
        <v>0</v>
      </c>
      <c r="J1067" s="103"/>
      <c r="K1067" s="104">
        <f>K1068+K1069</f>
        <v>0</v>
      </c>
      <c r="L1067" s="103"/>
      <c r="M1067" s="73"/>
    </row>
    <row r="1068" spans="2:13" ht="21" customHeight="1" outlineLevel="1">
      <c r="B1068" s="73"/>
      <c r="C1068" s="90" t="s">
        <v>454</v>
      </c>
      <c r="D1068" s="103"/>
      <c r="E1068" s="105">
        <v>0</v>
      </c>
      <c r="F1068" s="106"/>
      <c r="G1068" s="105">
        <v>0</v>
      </c>
      <c r="H1068" s="73"/>
      <c r="I1068" s="105">
        <v>0</v>
      </c>
      <c r="J1068" s="103"/>
      <c r="K1068" s="107">
        <f>E1068+G1068+I1068</f>
        <v>0</v>
      </c>
      <c r="L1068" s="103"/>
      <c r="M1068" s="73"/>
    </row>
    <row r="1069" spans="2:13" ht="21" customHeight="1" outlineLevel="1">
      <c r="B1069" s="73"/>
      <c r="C1069" s="90" t="s">
        <v>455</v>
      </c>
      <c r="D1069" s="103"/>
      <c r="E1069" s="105">
        <v>0</v>
      </c>
      <c r="F1069" s="106"/>
      <c r="G1069" s="105">
        <v>0</v>
      </c>
      <c r="H1069" s="73"/>
      <c r="I1069" s="105">
        <v>0</v>
      </c>
      <c r="J1069" s="103"/>
      <c r="K1069" s="107">
        <f>E1069+G1069+I1069</f>
        <v>0</v>
      </c>
      <c r="L1069" s="103"/>
      <c r="M1069" s="73"/>
    </row>
    <row r="1070" spans="2:13" ht="21" customHeight="1" outlineLevel="1">
      <c r="B1070" s="73"/>
      <c r="C1070" s="95" t="s">
        <v>456</v>
      </c>
      <c r="D1070" s="103"/>
      <c r="E1070" s="104">
        <f>E1071+E1072</f>
        <v>0</v>
      </c>
      <c r="F1070" s="103"/>
      <c r="G1070" s="104">
        <f>G1071+G1072</f>
        <v>0</v>
      </c>
      <c r="H1070" s="73"/>
      <c r="I1070" s="104">
        <f>I1071+I1072</f>
        <v>0</v>
      </c>
      <c r="J1070" s="103"/>
      <c r="K1070" s="104">
        <f>K1071+K1072</f>
        <v>0</v>
      </c>
      <c r="L1070" s="103"/>
      <c r="M1070" s="73"/>
    </row>
    <row r="1071" spans="2:13" ht="21" customHeight="1" outlineLevel="1">
      <c r="B1071" s="73"/>
      <c r="C1071" s="90" t="s">
        <v>457</v>
      </c>
      <c r="D1071" s="103"/>
      <c r="E1071" s="105">
        <v>0</v>
      </c>
      <c r="F1071" s="106"/>
      <c r="G1071" s="105">
        <v>0</v>
      </c>
      <c r="H1071" s="73"/>
      <c r="I1071" s="105">
        <v>0</v>
      </c>
      <c r="J1071" s="103"/>
      <c r="K1071" s="107">
        <f>E1071+G1071+I1071</f>
        <v>0</v>
      </c>
      <c r="L1071" s="103"/>
      <c r="M1071" s="73"/>
    </row>
    <row r="1072" spans="2:13" ht="21" customHeight="1" outlineLevel="1">
      <c r="B1072" s="73"/>
      <c r="C1072" s="90" t="s">
        <v>458</v>
      </c>
      <c r="D1072" s="103"/>
      <c r="E1072" s="105">
        <v>0</v>
      </c>
      <c r="F1072" s="106"/>
      <c r="G1072" s="105">
        <v>0</v>
      </c>
      <c r="H1072" s="73"/>
      <c r="I1072" s="105">
        <v>0</v>
      </c>
      <c r="J1072" s="103"/>
      <c r="K1072" s="107">
        <f>E1072+G1072+I1072</f>
        <v>0</v>
      </c>
      <c r="L1072" s="103"/>
      <c r="M1072" s="73"/>
    </row>
    <row r="1073" spans="2:13" ht="21" customHeight="1" outlineLevel="1">
      <c r="B1073" s="73"/>
      <c r="C1073" s="90" t="s">
        <v>459</v>
      </c>
      <c r="D1073" s="103"/>
      <c r="E1073" s="108">
        <f>E1061+E1064+E1067+E1070</f>
        <v>0</v>
      </c>
      <c r="F1073" s="103"/>
      <c r="G1073" s="108">
        <f>G1061+G1064+G1067+G1070</f>
        <v>0</v>
      </c>
      <c r="H1073" s="73"/>
      <c r="I1073" s="108">
        <f>I1061+I1064+I1067+I1070</f>
        <v>0</v>
      </c>
      <c r="J1073" s="103"/>
      <c r="K1073" s="108">
        <f>E1073+G1073+I1073</f>
        <v>0</v>
      </c>
      <c r="L1073" s="103"/>
      <c r="M1073" s="73"/>
    </row>
    <row r="1074" spans="2:13" ht="21" customHeight="1" outlineLevel="1">
      <c r="B1074" s="73"/>
      <c r="C1074" s="109"/>
      <c r="D1074" s="103"/>
      <c r="E1074" s="109"/>
      <c r="F1074" s="109"/>
      <c r="G1074" s="109"/>
      <c r="H1074" s="109"/>
      <c r="I1074" s="109"/>
      <c r="J1074" s="109"/>
      <c r="K1074" s="109"/>
      <c r="L1074" s="103"/>
      <c r="M1074" s="73"/>
    </row>
    <row r="1075" spans="2:13" ht="21" customHeight="1" outlineLevel="1">
      <c r="B1075" s="73"/>
      <c r="C1075" s="103"/>
      <c r="D1075" s="89"/>
      <c r="E1075" s="103"/>
      <c r="F1075" s="89"/>
      <c r="G1075" s="73"/>
      <c r="H1075" s="73"/>
      <c r="I1075" s="73"/>
      <c r="J1075" s="89"/>
      <c r="K1075" s="73"/>
      <c r="L1075" s="89"/>
      <c r="M1075" s="73"/>
    </row>
    <row r="1076" spans="2:13" ht="21" customHeight="1" outlineLevel="1">
      <c r="B1076" s="73"/>
      <c r="C1076" s="86" t="s">
        <v>460</v>
      </c>
      <c r="D1076" s="73"/>
      <c r="E1076" s="99"/>
      <c r="F1076" s="99"/>
      <c r="G1076" s="99"/>
      <c r="H1076" s="99"/>
      <c r="I1076" s="99"/>
      <c r="J1076" s="99"/>
      <c r="K1076" s="99"/>
      <c r="L1076" s="89"/>
      <c r="M1076" s="73"/>
    </row>
    <row r="1077" spans="2:13" ht="21" customHeight="1" outlineLevel="1">
      <c r="B1077" s="73"/>
      <c r="C1077" s="73"/>
      <c r="D1077" s="73"/>
      <c r="E1077" s="100"/>
      <c r="F1077" s="101"/>
      <c r="G1077" s="100"/>
      <c r="H1077" s="101"/>
      <c r="I1077" s="100"/>
      <c r="J1077" s="102"/>
      <c r="K1077" s="100"/>
      <c r="L1077" s="89"/>
      <c r="M1077" s="73"/>
    </row>
    <row r="1078" spans="2:13" ht="21" customHeight="1" outlineLevel="1">
      <c r="B1078" s="73"/>
      <c r="C1078" s="73"/>
      <c r="D1078" s="73"/>
      <c r="E1078" s="100">
        <v>2024</v>
      </c>
      <c r="F1078" s="101"/>
      <c r="G1078" s="100">
        <v>2025</v>
      </c>
      <c r="H1078" s="101"/>
      <c r="I1078" s="100">
        <v>2026</v>
      </c>
      <c r="J1078" s="102"/>
      <c r="K1078" s="100" t="s">
        <v>407</v>
      </c>
      <c r="L1078" s="89"/>
      <c r="M1078" s="73"/>
    </row>
    <row r="1079" spans="2:13" ht="21" customHeight="1" outlineLevel="1">
      <c r="B1079" s="73"/>
      <c r="C1079" s="95" t="s">
        <v>461</v>
      </c>
      <c r="D1079" s="103"/>
      <c r="E1079" s="110">
        <v>0</v>
      </c>
      <c r="F1079" s="111"/>
      <c r="G1079" s="110">
        <v>0</v>
      </c>
      <c r="H1079" s="112"/>
      <c r="I1079" s="110">
        <v>0</v>
      </c>
      <c r="J1079" s="111"/>
      <c r="K1079" s="113">
        <f t="shared" ref="K1079:K1097" si="16">E1079+G1079+I1079</f>
        <v>0</v>
      </c>
      <c r="L1079" s="89"/>
      <c r="M1079" s="73"/>
    </row>
    <row r="1080" spans="2:13" ht="21" customHeight="1" outlineLevel="1">
      <c r="B1080" s="73"/>
      <c r="C1080" s="90" t="s">
        <v>462</v>
      </c>
      <c r="D1080" s="103"/>
      <c r="E1080" s="110">
        <v>0</v>
      </c>
      <c r="F1080" s="114"/>
      <c r="G1080" s="110">
        <v>0</v>
      </c>
      <c r="H1080" s="112"/>
      <c r="I1080" s="110">
        <v>0</v>
      </c>
      <c r="J1080" s="111"/>
      <c r="K1080" s="113">
        <f t="shared" si="16"/>
        <v>0</v>
      </c>
      <c r="L1080" s="89"/>
      <c r="M1080" s="73"/>
    </row>
    <row r="1081" spans="2:13" ht="21" customHeight="1" outlineLevel="1">
      <c r="B1081" s="73"/>
      <c r="C1081" s="90" t="s">
        <v>463</v>
      </c>
      <c r="D1081" s="103"/>
      <c r="E1081" s="110">
        <v>0</v>
      </c>
      <c r="F1081" s="111"/>
      <c r="G1081" s="110">
        <v>0</v>
      </c>
      <c r="H1081" s="112"/>
      <c r="I1081" s="110">
        <v>0</v>
      </c>
      <c r="J1081" s="111"/>
      <c r="K1081" s="113">
        <f t="shared" si="16"/>
        <v>0</v>
      </c>
      <c r="L1081" s="89"/>
      <c r="M1081" s="73"/>
    </row>
    <row r="1082" spans="2:13" ht="21.75" customHeight="1" outlineLevel="1">
      <c r="B1082" s="73"/>
      <c r="C1082" s="90" t="s">
        <v>464</v>
      </c>
      <c r="D1082" s="103"/>
      <c r="E1082" s="110">
        <v>0</v>
      </c>
      <c r="F1082" s="114"/>
      <c r="G1082" s="110">
        <v>0</v>
      </c>
      <c r="H1082" s="112"/>
      <c r="I1082" s="110">
        <v>0</v>
      </c>
      <c r="J1082" s="111"/>
      <c r="K1082" s="113">
        <f t="shared" si="16"/>
        <v>0</v>
      </c>
      <c r="L1082" s="73"/>
      <c r="M1082" s="73"/>
    </row>
    <row r="1083" spans="2:13" ht="21.75" customHeight="1" outlineLevel="1">
      <c r="B1083" s="73"/>
      <c r="C1083" s="90" t="s">
        <v>465</v>
      </c>
      <c r="D1083" s="103"/>
      <c r="E1083" s="110">
        <v>0</v>
      </c>
      <c r="F1083" s="114"/>
      <c r="G1083" s="110">
        <v>0</v>
      </c>
      <c r="H1083" s="112"/>
      <c r="I1083" s="110">
        <v>0</v>
      </c>
      <c r="J1083" s="111"/>
      <c r="K1083" s="113">
        <f t="shared" si="16"/>
        <v>0</v>
      </c>
      <c r="L1083" s="73"/>
      <c r="M1083" s="73"/>
    </row>
    <row r="1084" spans="2:13" ht="21" customHeight="1" outlineLevel="1">
      <c r="B1084" s="73"/>
      <c r="C1084" s="90" t="s">
        <v>466</v>
      </c>
      <c r="D1084" s="103"/>
      <c r="E1084" s="110">
        <v>0</v>
      </c>
      <c r="F1084" s="111"/>
      <c r="G1084" s="110">
        <v>0</v>
      </c>
      <c r="H1084" s="112"/>
      <c r="I1084" s="110">
        <v>0</v>
      </c>
      <c r="J1084" s="111"/>
      <c r="K1084" s="113">
        <f t="shared" si="16"/>
        <v>0</v>
      </c>
      <c r="L1084" s="73"/>
      <c r="M1084" s="73"/>
    </row>
    <row r="1085" spans="2:13" ht="21.75" customHeight="1" outlineLevel="1">
      <c r="B1085" s="73"/>
      <c r="C1085" s="90" t="s">
        <v>467</v>
      </c>
      <c r="D1085" s="103"/>
      <c r="E1085" s="110">
        <v>0</v>
      </c>
      <c r="F1085" s="114"/>
      <c r="G1085" s="110">
        <v>0</v>
      </c>
      <c r="H1085" s="112"/>
      <c r="I1085" s="110">
        <v>0</v>
      </c>
      <c r="J1085" s="111"/>
      <c r="K1085" s="113">
        <f t="shared" si="16"/>
        <v>0</v>
      </c>
      <c r="L1085" s="73"/>
      <c r="M1085" s="73"/>
    </row>
    <row r="1086" spans="2:13" ht="21.75" customHeight="1" outlineLevel="1">
      <c r="B1086" s="73"/>
      <c r="C1086" s="90" t="s">
        <v>468</v>
      </c>
      <c r="D1086" s="103"/>
      <c r="E1086" s="110">
        <v>0</v>
      </c>
      <c r="F1086" s="114"/>
      <c r="G1086" s="110">
        <v>0</v>
      </c>
      <c r="H1086" s="112"/>
      <c r="I1086" s="110">
        <v>0</v>
      </c>
      <c r="J1086" s="111"/>
      <c r="K1086" s="113">
        <f t="shared" si="16"/>
        <v>0</v>
      </c>
      <c r="L1086" s="73"/>
      <c r="M1086" s="73"/>
    </row>
    <row r="1087" spans="2:13" ht="21.75" customHeight="1" outlineLevel="1">
      <c r="B1087" s="73"/>
      <c r="C1087" s="90" t="s">
        <v>469</v>
      </c>
      <c r="D1087" s="103"/>
      <c r="E1087" s="110">
        <v>0</v>
      </c>
      <c r="F1087" s="114"/>
      <c r="G1087" s="110">
        <v>0</v>
      </c>
      <c r="H1087" s="112"/>
      <c r="I1087" s="110">
        <v>0</v>
      </c>
      <c r="J1087" s="111"/>
      <c r="K1087" s="113">
        <f t="shared" si="16"/>
        <v>0</v>
      </c>
      <c r="L1087" s="73"/>
      <c r="M1087" s="73"/>
    </row>
    <row r="1088" spans="2:13" ht="21" customHeight="1" outlineLevel="1">
      <c r="B1088" s="73"/>
      <c r="C1088" s="115" t="s">
        <v>470</v>
      </c>
      <c r="D1088" s="103"/>
      <c r="E1088" s="110">
        <v>0</v>
      </c>
      <c r="F1088" s="114"/>
      <c r="G1088" s="110">
        <v>0</v>
      </c>
      <c r="H1088" s="112"/>
      <c r="I1088" s="110">
        <v>0</v>
      </c>
      <c r="J1088" s="111"/>
      <c r="K1088" s="113">
        <f t="shared" si="16"/>
        <v>0</v>
      </c>
      <c r="L1088" s="116"/>
      <c r="M1088" s="73"/>
    </row>
    <row r="1089" spans="2:13" ht="21" customHeight="1" outlineLevel="1">
      <c r="B1089" s="73"/>
      <c r="C1089" s="115" t="s">
        <v>471</v>
      </c>
      <c r="D1089" s="103"/>
      <c r="E1089" s="110">
        <v>0</v>
      </c>
      <c r="F1089" s="114"/>
      <c r="G1089" s="110">
        <v>0</v>
      </c>
      <c r="H1089" s="112"/>
      <c r="I1089" s="110">
        <v>0</v>
      </c>
      <c r="J1089" s="111"/>
      <c r="K1089" s="113">
        <f t="shared" si="16"/>
        <v>0</v>
      </c>
      <c r="L1089" s="116"/>
      <c r="M1089" s="73"/>
    </row>
    <row r="1090" spans="2:13" ht="21" customHeight="1" outlineLevel="1">
      <c r="B1090" s="73"/>
      <c r="C1090" s="115" t="s">
        <v>472</v>
      </c>
      <c r="D1090" s="103"/>
      <c r="E1090" s="110">
        <v>0</v>
      </c>
      <c r="F1090" s="114"/>
      <c r="G1090" s="110">
        <v>0</v>
      </c>
      <c r="H1090" s="112"/>
      <c r="I1090" s="110">
        <v>0</v>
      </c>
      <c r="J1090" s="111"/>
      <c r="K1090" s="113">
        <f t="shared" si="16"/>
        <v>0</v>
      </c>
      <c r="L1090" s="116"/>
      <c r="M1090" s="73"/>
    </row>
    <row r="1091" spans="2:13" ht="21" customHeight="1" outlineLevel="1">
      <c r="B1091" s="73"/>
      <c r="C1091" s="115" t="s">
        <v>473</v>
      </c>
      <c r="D1091" s="103"/>
      <c r="E1091" s="110">
        <v>0</v>
      </c>
      <c r="F1091" s="114"/>
      <c r="G1091" s="110">
        <v>0</v>
      </c>
      <c r="H1091" s="112"/>
      <c r="I1091" s="110">
        <v>0</v>
      </c>
      <c r="J1091" s="111"/>
      <c r="K1091" s="113">
        <f t="shared" si="16"/>
        <v>0</v>
      </c>
      <c r="L1091" s="116"/>
      <c r="M1091" s="73"/>
    </row>
    <row r="1092" spans="2:13" ht="21" customHeight="1" outlineLevel="1">
      <c r="B1092" s="73"/>
      <c r="C1092" s="115" t="s">
        <v>474</v>
      </c>
      <c r="D1092" s="103"/>
      <c r="E1092" s="110">
        <v>0</v>
      </c>
      <c r="F1092" s="114"/>
      <c r="G1092" s="110">
        <v>0</v>
      </c>
      <c r="H1092" s="112"/>
      <c r="I1092" s="110">
        <v>0</v>
      </c>
      <c r="J1092" s="111"/>
      <c r="K1092" s="113">
        <f t="shared" si="16"/>
        <v>0</v>
      </c>
      <c r="L1092" s="116"/>
      <c r="M1092" s="73"/>
    </row>
    <row r="1093" spans="2:13" ht="21" customHeight="1" outlineLevel="1">
      <c r="B1093" s="73"/>
      <c r="C1093" s="115" t="s">
        <v>475</v>
      </c>
      <c r="D1093" s="103"/>
      <c r="E1093" s="110">
        <v>0</v>
      </c>
      <c r="F1093" s="114"/>
      <c r="G1093" s="110">
        <v>0</v>
      </c>
      <c r="H1093" s="112"/>
      <c r="I1093" s="110">
        <v>0</v>
      </c>
      <c r="J1093" s="111"/>
      <c r="K1093" s="113">
        <f t="shared" si="16"/>
        <v>0</v>
      </c>
      <c r="L1093" s="116"/>
      <c r="M1093" s="73"/>
    </row>
    <row r="1094" spans="2:13" ht="21" customHeight="1" outlineLevel="1">
      <c r="B1094" s="73"/>
      <c r="C1094" s="115" t="s">
        <v>476</v>
      </c>
      <c r="D1094" s="103"/>
      <c r="E1094" s="110">
        <v>0</v>
      </c>
      <c r="F1094" s="114"/>
      <c r="G1094" s="110">
        <v>0</v>
      </c>
      <c r="H1094" s="112"/>
      <c r="I1094" s="110">
        <v>0</v>
      </c>
      <c r="J1094" s="111"/>
      <c r="K1094" s="113">
        <f t="shared" si="16"/>
        <v>0</v>
      </c>
      <c r="L1094" s="116"/>
      <c r="M1094" s="73"/>
    </row>
    <row r="1095" spans="2:13" ht="21" customHeight="1" outlineLevel="1">
      <c r="B1095" s="73"/>
      <c r="C1095" s="115" t="s">
        <v>477</v>
      </c>
      <c r="D1095" s="103"/>
      <c r="E1095" s="110">
        <v>0</v>
      </c>
      <c r="F1095" s="114"/>
      <c r="G1095" s="110">
        <v>0</v>
      </c>
      <c r="H1095" s="112"/>
      <c r="I1095" s="110">
        <v>0</v>
      </c>
      <c r="J1095" s="111"/>
      <c r="K1095" s="113">
        <f t="shared" si="16"/>
        <v>0</v>
      </c>
      <c r="L1095" s="116"/>
      <c r="M1095" s="73"/>
    </row>
    <row r="1096" spans="2:13" ht="21" customHeight="1" outlineLevel="1">
      <c r="B1096" s="73"/>
      <c r="C1096" s="115" t="s">
        <v>478</v>
      </c>
      <c r="D1096" s="103"/>
      <c r="E1096" s="110">
        <v>0</v>
      </c>
      <c r="F1096" s="114"/>
      <c r="G1096" s="110">
        <v>0</v>
      </c>
      <c r="H1096" s="112"/>
      <c r="I1096" s="110">
        <v>0</v>
      </c>
      <c r="J1096" s="111"/>
      <c r="K1096" s="113">
        <f t="shared" si="16"/>
        <v>0</v>
      </c>
      <c r="L1096" s="116"/>
      <c r="M1096" s="73"/>
    </row>
    <row r="1097" spans="2:13" ht="21" customHeight="1" outlineLevel="1">
      <c r="B1097" s="73"/>
      <c r="C1097" s="115" t="s">
        <v>479</v>
      </c>
      <c r="D1097" s="103"/>
      <c r="E1097" s="110">
        <v>0</v>
      </c>
      <c r="F1097" s="114"/>
      <c r="G1097" s="110">
        <v>0</v>
      </c>
      <c r="H1097" s="112"/>
      <c r="I1097" s="110">
        <v>0</v>
      </c>
      <c r="J1097" s="111"/>
      <c r="K1097" s="113">
        <f t="shared" si="16"/>
        <v>0</v>
      </c>
      <c r="L1097" s="116"/>
      <c r="M1097" s="73"/>
    </row>
    <row r="1098" spans="2:13" ht="21.75" customHeight="1" outlineLevel="1">
      <c r="B1098" s="73"/>
      <c r="C1098" s="90" t="s">
        <v>480</v>
      </c>
      <c r="D1098" s="103"/>
      <c r="E1098" s="117">
        <f>SUM(E1079:E1097)</f>
        <v>0</v>
      </c>
      <c r="F1098" s="111"/>
      <c r="G1098" s="117">
        <f>SUM(G1079:G1097)</f>
        <v>0</v>
      </c>
      <c r="H1098" s="112"/>
      <c r="I1098" s="117">
        <f>SUM(I1079:I1097)</f>
        <v>0</v>
      </c>
      <c r="J1098" s="111"/>
      <c r="K1098" s="117">
        <f>SUM(K1079:K1097)</f>
        <v>0</v>
      </c>
      <c r="L1098" s="89"/>
      <c r="M1098" s="73"/>
    </row>
    <row r="1099" spans="2:13" ht="21" customHeight="1" outlineLevel="1">
      <c r="B1099" s="73"/>
      <c r="C1099" s="109"/>
      <c r="D1099" s="103"/>
      <c r="E1099" s="73"/>
      <c r="F1099" s="73"/>
      <c r="G1099" s="73"/>
      <c r="H1099" s="73"/>
      <c r="I1099" s="73"/>
      <c r="J1099" s="73"/>
      <c r="K1099" s="73"/>
      <c r="L1099" s="89"/>
      <c r="M1099" s="73"/>
    </row>
    <row r="1100" spans="2:13" ht="21" customHeight="1" outlineLevel="1">
      <c r="B1100" s="73"/>
      <c r="C1100" s="73"/>
      <c r="D1100" s="73"/>
      <c r="E1100" s="100">
        <v>2024</v>
      </c>
      <c r="F1100" s="101"/>
      <c r="G1100" s="100">
        <v>2025</v>
      </c>
      <c r="H1100" s="101"/>
      <c r="I1100" s="100">
        <v>2026</v>
      </c>
      <c r="J1100" s="102"/>
      <c r="K1100" s="100" t="s">
        <v>407</v>
      </c>
      <c r="L1100" s="89"/>
      <c r="M1100" s="73"/>
    </row>
    <row r="1101" spans="2:13" ht="21" customHeight="1" outlineLevel="1">
      <c r="B1101" s="73"/>
      <c r="C1101" s="95" t="s">
        <v>481</v>
      </c>
      <c r="D1101" s="103"/>
      <c r="E1101" s="110">
        <v>0</v>
      </c>
      <c r="F1101" s="111"/>
      <c r="G1101" s="110">
        <v>0</v>
      </c>
      <c r="H1101" s="112"/>
      <c r="I1101" s="110">
        <v>0</v>
      </c>
      <c r="J1101" s="111"/>
      <c r="K1101" s="113">
        <f t="shared" ref="K1101:K1109" si="17">E1101+G1101+I1101</f>
        <v>0</v>
      </c>
      <c r="L1101" s="89"/>
      <c r="M1101" s="73"/>
    </row>
    <row r="1102" spans="2:13" ht="21" customHeight="1" outlineLevel="1">
      <c r="B1102" s="73"/>
      <c r="C1102" s="90" t="s">
        <v>482</v>
      </c>
      <c r="D1102" s="103"/>
      <c r="E1102" s="110">
        <v>0</v>
      </c>
      <c r="F1102" s="114"/>
      <c r="G1102" s="110">
        <v>0</v>
      </c>
      <c r="H1102" s="112"/>
      <c r="I1102" s="110">
        <v>0</v>
      </c>
      <c r="J1102" s="111"/>
      <c r="K1102" s="113">
        <f t="shared" si="17"/>
        <v>0</v>
      </c>
      <c r="L1102" s="89"/>
      <c r="M1102" s="73"/>
    </row>
    <row r="1103" spans="2:13" ht="21" customHeight="1" outlineLevel="1">
      <c r="B1103" s="73"/>
      <c r="C1103" s="90" t="s">
        <v>483</v>
      </c>
      <c r="D1103" s="103"/>
      <c r="E1103" s="110">
        <v>0</v>
      </c>
      <c r="F1103" s="114"/>
      <c r="G1103" s="110">
        <v>0</v>
      </c>
      <c r="H1103" s="112"/>
      <c r="I1103" s="110">
        <v>0</v>
      </c>
      <c r="J1103" s="111"/>
      <c r="K1103" s="113">
        <f t="shared" si="17"/>
        <v>0</v>
      </c>
      <c r="L1103" s="73"/>
      <c r="M1103" s="73"/>
    </row>
    <row r="1104" spans="2:13" ht="21" customHeight="1" outlineLevel="1">
      <c r="B1104" s="73"/>
      <c r="C1104" s="90" t="s">
        <v>484</v>
      </c>
      <c r="D1104" s="103"/>
      <c r="E1104" s="110">
        <v>0</v>
      </c>
      <c r="F1104" s="111"/>
      <c r="G1104" s="110">
        <v>0</v>
      </c>
      <c r="H1104" s="112"/>
      <c r="I1104" s="110">
        <v>0</v>
      </c>
      <c r="J1104" s="111"/>
      <c r="K1104" s="113">
        <f t="shared" si="17"/>
        <v>0</v>
      </c>
      <c r="L1104" s="89"/>
      <c r="M1104" s="73"/>
    </row>
    <row r="1105" spans="2:13" ht="21" customHeight="1" outlineLevel="1">
      <c r="B1105" s="73"/>
      <c r="C1105" s="90" t="s">
        <v>485</v>
      </c>
      <c r="D1105" s="103"/>
      <c r="E1105" s="110">
        <v>0</v>
      </c>
      <c r="F1105" s="114"/>
      <c r="G1105" s="110">
        <v>0</v>
      </c>
      <c r="H1105" s="112"/>
      <c r="I1105" s="110">
        <v>0</v>
      </c>
      <c r="J1105" s="111"/>
      <c r="K1105" s="113">
        <f t="shared" si="17"/>
        <v>0</v>
      </c>
      <c r="L1105" s="116"/>
      <c r="M1105" s="73"/>
    </row>
    <row r="1106" spans="2:13" ht="21" customHeight="1" outlineLevel="1">
      <c r="B1106" s="73"/>
      <c r="C1106" s="90" t="s">
        <v>486</v>
      </c>
      <c r="D1106" s="103"/>
      <c r="E1106" s="110">
        <v>0</v>
      </c>
      <c r="F1106" s="114"/>
      <c r="G1106" s="110">
        <v>0</v>
      </c>
      <c r="H1106" s="112"/>
      <c r="I1106" s="110">
        <v>0</v>
      </c>
      <c r="J1106" s="111"/>
      <c r="K1106" s="113">
        <f t="shared" si="17"/>
        <v>0</v>
      </c>
      <c r="L1106" s="116"/>
      <c r="M1106" s="73"/>
    </row>
    <row r="1107" spans="2:13" ht="21" customHeight="1" outlineLevel="1">
      <c r="B1107" s="73"/>
      <c r="C1107" s="90" t="s">
        <v>487</v>
      </c>
      <c r="D1107" s="103"/>
      <c r="E1107" s="110">
        <v>0</v>
      </c>
      <c r="F1107" s="114"/>
      <c r="G1107" s="110">
        <v>0</v>
      </c>
      <c r="H1107" s="112"/>
      <c r="I1107" s="110">
        <v>0</v>
      </c>
      <c r="J1107" s="111"/>
      <c r="K1107" s="113">
        <f t="shared" si="17"/>
        <v>0</v>
      </c>
      <c r="L1107" s="116"/>
      <c r="M1107" s="73"/>
    </row>
    <row r="1108" spans="2:13" ht="21" customHeight="1" outlineLevel="1">
      <c r="B1108" s="73"/>
      <c r="C1108" s="90" t="s">
        <v>488</v>
      </c>
      <c r="D1108" s="103"/>
      <c r="E1108" s="110">
        <v>0</v>
      </c>
      <c r="F1108" s="114"/>
      <c r="G1108" s="110">
        <v>0</v>
      </c>
      <c r="H1108" s="112"/>
      <c r="I1108" s="110">
        <v>0</v>
      </c>
      <c r="J1108" s="111"/>
      <c r="K1108" s="113">
        <f t="shared" si="17"/>
        <v>0</v>
      </c>
      <c r="L1108" s="116"/>
      <c r="M1108" s="73"/>
    </row>
    <row r="1109" spans="2:13" ht="21.75" customHeight="1" outlineLevel="1">
      <c r="B1109" s="73"/>
      <c r="C1109" s="90" t="s">
        <v>480</v>
      </c>
      <c r="D1109" s="103"/>
      <c r="E1109" s="117">
        <f>SUM(E1101:E1108)</f>
        <v>0</v>
      </c>
      <c r="F1109" s="111"/>
      <c r="G1109" s="117">
        <f>SUM(G1101:G1108)</f>
        <v>0</v>
      </c>
      <c r="H1109" s="112"/>
      <c r="I1109" s="117">
        <f>SUM(I1101:I1108)</f>
        <v>0</v>
      </c>
      <c r="J1109" s="111"/>
      <c r="K1109" s="117">
        <f t="shared" si="17"/>
        <v>0</v>
      </c>
      <c r="L1109" s="89"/>
      <c r="M1109" s="73"/>
    </row>
    <row r="1110" spans="2:13" ht="21" customHeight="1" outlineLevel="1">
      <c r="B1110" s="73"/>
      <c r="C1110" s="89"/>
      <c r="D1110" s="103"/>
      <c r="E1110" s="89"/>
      <c r="F1110" s="89"/>
      <c r="G1110" s="89"/>
      <c r="H1110" s="89"/>
      <c r="I1110" s="89"/>
      <c r="J1110" s="89"/>
      <c r="K1110" s="89"/>
      <c r="L1110" s="89"/>
      <c r="M1110" s="73"/>
    </row>
    <row r="1111" spans="2:13" ht="36" outlineLevel="1">
      <c r="B1111" s="73"/>
      <c r="C1111" s="93" t="s">
        <v>490</v>
      </c>
      <c r="D1111" s="89"/>
      <c r="E1111" s="93" t="str">
        <f>IF(K1082&gt;0,"Si","No")</f>
        <v>No</v>
      </c>
      <c r="F1111" s="89"/>
      <c r="G1111" s="89"/>
      <c r="H1111" s="89"/>
      <c r="I1111" s="89"/>
      <c r="J1111" s="89"/>
      <c r="K1111" s="89"/>
      <c r="L1111" s="89"/>
      <c r="M1111" s="73"/>
    </row>
    <row r="1112" spans="2:13" ht="36" outlineLevel="1">
      <c r="B1112" s="73"/>
      <c r="C1112" s="93" t="s">
        <v>491</v>
      </c>
      <c r="D1112" s="89"/>
      <c r="E1112" s="93" t="str">
        <f>IF(K1083&gt;0,"Si","No")</f>
        <v>No</v>
      </c>
      <c r="F1112" s="89"/>
      <c r="G1112" s="89"/>
      <c r="H1112" s="89"/>
      <c r="I1112" s="89"/>
      <c r="J1112" s="89"/>
      <c r="K1112" s="89"/>
      <c r="L1112" s="89"/>
      <c r="M1112" s="73"/>
    </row>
    <row r="1113" spans="2:13" ht="21" customHeight="1" outlineLevel="1">
      <c r="B1113" s="73"/>
      <c r="C1113" s="89"/>
      <c r="D1113" s="89"/>
      <c r="E1113" s="89"/>
      <c r="F1113" s="89"/>
      <c r="G1113" s="73"/>
      <c r="H1113" s="73"/>
      <c r="I1113" s="73"/>
      <c r="J1113" s="89"/>
      <c r="K1113" s="73"/>
      <c r="L1113" s="89"/>
      <c r="M1113" s="73"/>
    </row>
    <row r="1114" spans="2:13" ht="20.25" outlineLevel="1">
      <c r="B1114" s="73"/>
      <c r="C1114" s="86" t="s">
        <v>492</v>
      </c>
      <c r="D1114" s="73"/>
      <c r="E1114" s="98"/>
      <c r="F1114" s="99"/>
      <c r="G1114" s="99"/>
      <c r="H1114" s="99"/>
      <c r="I1114" s="99"/>
      <c r="J1114" s="99"/>
      <c r="K1114" s="99"/>
      <c r="L1114" s="89"/>
      <c r="M1114" s="73"/>
    </row>
    <row r="1115" spans="2:13" ht="21" customHeight="1" outlineLevel="1">
      <c r="B1115" s="73"/>
      <c r="C1115" s="73"/>
      <c r="D1115" s="73"/>
      <c r="E1115" s="100"/>
      <c r="F1115" s="101"/>
      <c r="G1115" s="100"/>
      <c r="H1115" s="101"/>
      <c r="I1115" s="100"/>
      <c r="J1115" s="102"/>
      <c r="K1115" s="100"/>
      <c r="L1115" s="89"/>
      <c r="M1115" s="73"/>
    </row>
    <row r="1116" spans="2:13" ht="21" customHeight="1" outlineLevel="1">
      <c r="B1116" s="73"/>
      <c r="C1116" s="73"/>
      <c r="D1116" s="73"/>
      <c r="E1116" s="100">
        <v>2024</v>
      </c>
      <c r="F1116" s="101"/>
      <c r="G1116" s="100">
        <v>2025</v>
      </c>
      <c r="H1116" s="101"/>
      <c r="I1116" s="100">
        <v>2026</v>
      </c>
      <c r="J1116" s="102"/>
      <c r="K1116" s="100" t="s">
        <v>407</v>
      </c>
      <c r="L1116" s="89"/>
      <c r="M1116" s="73"/>
    </row>
    <row r="1117" spans="2:13" ht="21" customHeight="1" outlineLevel="1">
      <c r="B1117" s="73"/>
      <c r="C1117" s="95" t="s">
        <v>493</v>
      </c>
      <c r="D1117" s="103"/>
      <c r="E1117" s="110"/>
      <c r="F1117" s="111"/>
      <c r="G1117" s="110"/>
      <c r="H1117" s="119"/>
      <c r="I1117" s="110"/>
      <c r="J1117" s="111"/>
      <c r="K1117" s="113" t="s">
        <v>495</v>
      </c>
      <c r="L1117" s="89"/>
      <c r="M1117" s="73"/>
    </row>
    <row r="1118" spans="2:13" ht="21" customHeight="1" outlineLevel="1">
      <c r="B1118" s="73"/>
      <c r="C1118" s="95" t="s">
        <v>496</v>
      </c>
      <c r="D1118" s="103"/>
      <c r="E1118" s="110"/>
      <c r="F1118" s="111"/>
      <c r="G1118" s="110"/>
      <c r="H1118" s="119"/>
      <c r="I1118" s="110"/>
      <c r="J1118" s="111"/>
      <c r="K1118" s="113" t="s">
        <v>495</v>
      </c>
      <c r="L1118" s="89"/>
      <c r="M1118" s="73"/>
    </row>
    <row r="1119" spans="2:13" ht="21" customHeight="1" outlineLevel="1">
      <c r="B1119" s="73"/>
      <c r="C1119" s="90" t="s">
        <v>498</v>
      </c>
      <c r="D1119" s="103"/>
      <c r="E1119" s="120">
        <v>0</v>
      </c>
      <c r="F1119" s="121"/>
      <c r="G1119" s="120">
        <v>0</v>
      </c>
      <c r="H1119" s="122"/>
      <c r="I1119" s="120">
        <v>0</v>
      </c>
      <c r="J1119" s="123"/>
      <c r="K1119" s="124">
        <f>E1119+G1119+I1119</f>
        <v>0</v>
      </c>
      <c r="L1119" s="73"/>
      <c r="M1119" s="73"/>
    </row>
    <row r="1120" spans="2:13" ht="21" customHeight="1" outlineLevel="1">
      <c r="B1120" s="73"/>
      <c r="C1120" s="90" t="s">
        <v>499</v>
      </c>
      <c r="D1120" s="103"/>
      <c r="E1120" s="110"/>
      <c r="F1120" s="111"/>
      <c r="G1120" s="110"/>
      <c r="H1120" s="119"/>
      <c r="I1120" s="110"/>
      <c r="J1120" s="111"/>
      <c r="K1120" s="113" t="s">
        <v>495</v>
      </c>
      <c r="L1120" s="89"/>
      <c r="M1120" s="73"/>
    </row>
    <row r="1121" spans="2:13" ht="21" customHeight="1" outlineLevel="1">
      <c r="B1121" s="73"/>
      <c r="C1121" s="90" t="s">
        <v>500</v>
      </c>
      <c r="D1121" s="103"/>
      <c r="E1121" s="105"/>
      <c r="F1121" s="125"/>
      <c r="G1121" s="105"/>
      <c r="H1121" s="126"/>
      <c r="I1121" s="105"/>
      <c r="J1121" s="111"/>
      <c r="K1121" s="113" t="s">
        <v>495</v>
      </c>
      <c r="L1121" s="116"/>
      <c r="M1121" s="73"/>
    </row>
    <row r="1122" spans="2:13" outlineLevel="1">
      <c r="B1122" s="73"/>
      <c r="C1122" s="90" t="s">
        <v>501</v>
      </c>
      <c r="D1122" s="103"/>
      <c r="E1122" s="127"/>
      <c r="F1122" s="125"/>
      <c r="G1122" s="105"/>
      <c r="H1122" s="126"/>
      <c r="I1122" s="105"/>
      <c r="J1122" s="111"/>
      <c r="K1122" s="113" t="s">
        <v>495</v>
      </c>
      <c r="L1122" s="116"/>
      <c r="M1122" s="73"/>
    </row>
    <row r="1123" spans="2:13" ht="21" customHeight="1" outlineLevel="1">
      <c r="B1123" s="73"/>
      <c r="C1123" s="90" t="s">
        <v>503</v>
      </c>
      <c r="D1123" s="103"/>
      <c r="E1123" s="105"/>
      <c r="F1123" s="125"/>
      <c r="G1123" s="105"/>
      <c r="H1123" s="126"/>
      <c r="I1123" s="105"/>
      <c r="J1123" s="111"/>
      <c r="K1123" s="124" t="s">
        <v>495</v>
      </c>
      <c r="L1123" s="89"/>
      <c r="M1123" s="73"/>
    </row>
    <row r="1124" spans="2:13" ht="21" customHeight="1" outlineLevel="1">
      <c r="B1124" s="73"/>
      <c r="C1124" s="90" t="s">
        <v>504</v>
      </c>
      <c r="D1124" s="103"/>
      <c r="E1124" s="110"/>
      <c r="F1124" s="111"/>
      <c r="G1124" s="110"/>
      <c r="H1124" s="119"/>
      <c r="I1124" s="110"/>
      <c r="J1124" s="111"/>
      <c r="K1124" s="113" t="s">
        <v>495</v>
      </c>
      <c r="L1124" s="89"/>
      <c r="M1124" s="73"/>
    </row>
    <row r="1125" spans="2:13" ht="21.75" customHeight="1" outlineLevel="1">
      <c r="B1125" s="73"/>
      <c r="C1125" s="90" t="s">
        <v>506</v>
      </c>
      <c r="D1125" s="103"/>
      <c r="E1125" s="120">
        <v>0</v>
      </c>
      <c r="F1125" s="121"/>
      <c r="G1125" s="120">
        <v>0</v>
      </c>
      <c r="H1125" s="122"/>
      <c r="I1125" s="120">
        <v>0</v>
      </c>
      <c r="J1125" s="123"/>
      <c r="K1125" s="124">
        <f>E1125+G1125+I1125</f>
        <v>0</v>
      </c>
      <c r="L1125" s="73"/>
      <c r="M1125" s="73"/>
    </row>
    <row r="1126" spans="2:13" ht="21.75" customHeight="1" outlineLevel="1">
      <c r="B1126" s="73"/>
      <c r="C1126" s="90" t="s">
        <v>507</v>
      </c>
      <c r="D1126" s="103"/>
      <c r="E1126" s="128">
        <v>0</v>
      </c>
      <c r="F1126" s="129"/>
      <c r="G1126" s="128">
        <v>0</v>
      </c>
      <c r="H1126" s="142"/>
      <c r="I1126" s="128">
        <v>0</v>
      </c>
      <c r="J1126" s="130"/>
      <c r="K1126" s="131">
        <f>E1126+G1126+I1126</f>
        <v>0</v>
      </c>
      <c r="L1126" s="89"/>
      <c r="M1126" s="73"/>
    </row>
    <row r="1127" spans="2:13" ht="21" customHeight="1" outlineLevel="1">
      <c r="B1127" s="73"/>
      <c r="C1127" s="109"/>
      <c r="D1127" s="103"/>
      <c r="E1127" s="130"/>
      <c r="F1127" s="130"/>
      <c r="G1127" s="130"/>
      <c r="H1127" s="132"/>
      <c r="I1127" s="130"/>
      <c r="J1127" s="130"/>
      <c r="K1127" s="130"/>
      <c r="L1127" s="89"/>
      <c r="M1127" s="73"/>
    </row>
    <row r="1128" spans="2:13" ht="21" customHeight="1" outlineLevel="1">
      <c r="B1128" s="73"/>
      <c r="C1128" s="109"/>
      <c r="D1128" s="103"/>
      <c r="E1128" s="98"/>
      <c r="F1128" s="73"/>
      <c r="G1128" s="73"/>
      <c r="H1128" s="73"/>
      <c r="I1128" s="73"/>
      <c r="J1128" s="73"/>
      <c r="K1128" s="73"/>
      <c r="L1128" s="89"/>
      <c r="M1128" s="73"/>
    </row>
    <row r="1129" spans="2:13" ht="21" customHeight="1" outlineLevel="1">
      <c r="B1129" s="73"/>
      <c r="C1129" s="86" t="s">
        <v>508</v>
      </c>
      <c r="D1129" s="116"/>
      <c r="E1129" s="116"/>
      <c r="F1129" s="116"/>
      <c r="G1129" s="73"/>
      <c r="H1129" s="73"/>
      <c r="I1129" s="73"/>
      <c r="J1129" s="116"/>
      <c r="K1129" s="73"/>
      <c r="L1129" s="116"/>
      <c r="M1129" s="73"/>
    </row>
    <row r="1130" spans="2:13" ht="21" customHeight="1" outlineLevel="1">
      <c r="B1130" s="73"/>
      <c r="C1130" s="89"/>
      <c r="D1130" s="89"/>
      <c r="E1130" s="89"/>
      <c r="F1130" s="89"/>
      <c r="G1130" s="73"/>
      <c r="H1130" s="73"/>
      <c r="I1130" s="73"/>
      <c r="J1130" s="89"/>
      <c r="K1130" s="73"/>
      <c r="L1130" s="89"/>
      <c r="M1130" s="73"/>
    </row>
    <row r="1131" spans="2:13" ht="21" customHeight="1" outlineLevel="1">
      <c r="B1131" s="73"/>
      <c r="C1131" s="133" t="s">
        <v>509</v>
      </c>
      <c r="D1131" s="89"/>
      <c r="E1131" s="89"/>
      <c r="F1131" s="89"/>
      <c r="G1131" s="73"/>
      <c r="H1131" s="73"/>
      <c r="I1131" s="73"/>
      <c r="J1131" s="73"/>
      <c r="K1131" s="73"/>
      <c r="L1131" s="89"/>
      <c r="M1131" s="73"/>
    </row>
    <row r="1132" spans="2:13" ht="21" customHeight="1" outlineLevel="1">
      <c r="B1132" s="73"/>
      <c r="C1132" s="89"/>
      <c r="D1132" s="89"/>
      <c r="E1132" s="89"/>
      <c r="F1132" s="89"/>
      <c r="G1132" s="73"/>
      <c r="H1132" s="73"/>
      <c r="I1132" s="73"/>
      <c r="J1132" s="89"/>
      <c r="K1132" s="73"/>
      <c r="L1132" s="89"/>
      <c r="M1132" s="73"/>
    </row>
    <row r="1133" spans="2:13" ht="21" customHeight="1" outlineLevel="1">
      <c r="B1133" s="73"/>
      <c r="C1133" s="481"/>
      <c r="D1133" s="481"/>
      <c r="E1133" s="481"/>
      <c r="F1133" s="481"/>
      <c r="G1133" s="481"/>
      <c r="H1133" s="481"/>
      <c r="I1133" s="481"/>
      <c r="J1133" s="481"/>
      <c r="K1133" s="481"/>
      <c r="L1133" s="89"/>
      <c r="M1133" s="73"/>
    </row>
    <row r="1134" spans="2:13" ht="21" customHeight="1" outlineLevel="1">
      <c r="B1134" s="73"/>
      <c r="C1134" s="481"/>
      <c r="D1134" s="481"/>
      <c r="E1134" s="481"/>
      <c r="F1134" s="481"/>
      <c r="G1134" s="481"/>
      <c r="H1134" s="481"/>
      <c r="I1134" s="481"/>
      <c r="J1134" s="481"/>
      <c r="K1134" s="481"/>
      <c r="L1134" s="73"/>
      <c r="M1134" s="73"/>
    </row>
    <row r="1135" spans="2:13" ht="21" customHeight="1" outlineLevel="1">
      <c r="B1135" s="73"/>
      <c r="C1135" s="481"/>
      <c r="D1135" s="481"/>
      <c r="E1135" s="481"/>
      <c r="F1135" s="481"/>
      <c r="G1135" s="481"/>
      <c r="H1135" s="481"/>
      <c r="I1135" s="481"/>
      <c r="J1135" s="481"/>
      <c r="K1135" s="481"/>
      <c r="L1135" s="73"/>
      <c r="M1135" s="73"/>
    </row>
    <row r="1136" spans="2:13" ht="21" customHeight="1" outlineLevel="1">
      <c r="B1136" s="73"/>
      <c r="C1136" s="481"/>
      <c r="D1136" s="481"/>
      <c r="E1136" s="481"/>
      <c r="F1136" s="481"/>
      <c r="G1136" s="481"/>
      <c r="H1136" s="481"/>
      <c r="I1136" s="481"/>
      <c r="J1136" s="481"/>
      <c r="K1136" s="481"/>
      <c r="L1136" s="73"/>
      <c r="M1136" s="73"/>
    </row>
    <row r="1137" spans="2:13" ht="21" customHeight="1" outlineLevel="1">
      <c r="B1137" s="73"/>
      <c r="C1137" s="481"/>
      <c r="D1137" s="481"/>
      <c r="E1137" s="481"/>
      <c r="F1137" s="481"/>
      <c r="G1137" s="481"/>
      <c r="H1137" s="481"/>
      <c r="I1137" s="481"/>
      <c r="J1137" s="481"/>
      <c r="K1137" s="481"/>
      <c r="L1137" s="73"/>
      <c r="M1137" s="73"/>
    </row>
    <row r="1138" spans="2:13" ht="21" customHeight="1" outlineLevel="1">
      <c r="B1138" s="73"/>
      <c r="C1138" s="481"/>
      <c r="D1138" s="481"/>
      <c r="E1138" s="481"/>
      <c r="F1138" s="481"/>
      <c r="G1138" s="481"/>
      <c r="H1138" s="481"/>
      <c r="I1138" s="481"/>
      <c r="J1138" s="481"/>
      <c r="K1138" s="481"/>
      <c r="L1138" s="73"/>
      <c r="M1138" s="73"/>
    </row>
    <row r="1139" spans="2:13" ht="21" customHeight="1" outlineLevel="1">
      <c r="B1139" s="73"/>
      <c r="C1139" s="481"/>
      <c r="D1139" s="481"/>
      <c r="E1139" s="481"/>
      <c r="F1139" s="481"/>
      <c r="G1139" s="481"/>
      <c r="H1139" s="481"/>
      <c r="I1139" s="481"/>
      <c r="J1139" s="481"/>
      <c r="K1139" s="481"/>
      <c r="L1139" s="73"/>
      <c r="M1139" s="73"/>
    </row>
    <row r="1140" spans="2:13" ht="21" customHeight="1" outlineLevel="1">
      <c r="B1140" s="73"/>
      <c r="C1140" s="481"/>
      <c r="D1140" s="481"/>
      <c r="E1140" s="481"/>
      <c r="F1140" s="481"/>
      <c r="G1140" s="481"/>
      <c r="H1140" s="481"/>
      <c r="I1140" s="481"/>
      <c r="J1140" s="481"/>
      <c r="K1140" s="481"/>
      <c r="L1140" s="73"/>
      <c r="M1140" s="73"/>
    </row>
    <row r="1141" spans="2:13" ht="21" customHeight="1" outlineLevel="1">
      <c r="B1141" s="73"/>
      <c r="C1141" s="481"/>
      <c r="D1141" s="481"/>
      <c r="E1141" s="481"/>
      <c r="F1141" s="481"/>
      <c r="G1141" s="481"/>
      <c r="H1141" s="481"/>
      <c r="I1141" s="481"/>
      <c r="J1141" s="481"/>
      <c r="K1141" s="481"/>
      <c r="L1141" s="73"/>
      <c r="M1141" s="73"/>
    </row>
    <row r="1142" spans="2:13" ht="21" customHeight="1" outlineLevel="1">
      <c r="B1142" s="73"/>
      <c r="C1142" s="481"/>
      <c r="D1142" s="481"/>
      <c r="E1142" s="481"/>
      <c r="F1142" s="481"/>
      <c r="G1142" s="481"/>
      <c r="H1142" s="481"/>
      <c r="I1142" s="481"/>
      <c r="J1142" s="481"/>
      <c r="K1142" s="481"/>
      <c r="L1142" s="73"/>
      <c r="M1142" s="73"/>
    </row>
    <row r="1143" spans="2:13" ht="21" customHeight="1" outlineLevel="1">
      <c r="B1143" s="73"/>
      <c r="C1143" s="481"/>
      <c r="D1143" s="481"/>
      <c r="E1143" s="481"/>
      <c r="F1143" s="481"/>
      <c r="G1143" s="481"/>
      <c r="H1143" s="481"/>
      <c r="I1143" s="481"/>
      <c r="J1143" s="481"/>
      <c r="K1143" s="481"/>
      <c r="L1143" s="73"/>
      <c r="M1143" s="73"/>
    </row>
    <row r="1144" spans="2:13" ht="21" customHeight="1" outlineLevel="1">
      <c r="B1144" s="73"/>
      <c r="C1144" s="481"/>
      <c r="D1144" s="481"/>
      <c r="E1144" s="481"/>
      <c r="F1144" s="481"/>
      <c r="G1144" s="481"/>
      <c r="H1144" s="481"/>
      <c r="I1144" s="481"/>
      <c r="J1144" s="481"/>
      <c r="K1144" s="481"/>
      <c r="L1144" s="73"/>
      <c r="M1144" s="73"/>
    </row>
    <row r="1145" spans="2:13" ht="21" customHeight="1" outlineLevel="1">
      <c r="B1145" s="73"/>
      <c r="C1145" s="481"/>
      <c r="D1145" s="481"/>
      <c r="E1145" s="481"/>
      <c r="F1145" s="481"/>
      <c r="G1145" s="481"/>
      <c r="H1145" s="481"/>
      <c r="I1145" s="481"/>
      <c r="J1145" s="481"/>
      <c r="K1145" s="481"/>
      <c r="L1145" s="73"/>
      <c r="M1145" s="73"/>
    </row>
    <row r="1146" spans="2:13" ht="21" customHeight="1" outlineLevel="1">
      <c r="B1146" s="73"/>
      <c r="C1146" s="481"/>
      <c r="D1146" s="481"/>
      <c r="E1146" s="481"/>
      <c r="F1146" s="481"/>
      <c r="G1146" s="481"/>
      <c r="H1146" s="481"/>
      <c r="I1146" s="481"/>
      <c r="J1146" s="481"/>
      <c r="K1146" s="481"/>
      <c r="L1146" s="73"/>
      <c r="M1146" s="73"/>
    </row>
    <row r="1147" spans="2:13" ht="21" customHeight="1" outlineLevel="1">
      <c r="B1147" s="73"/>
      <c r="C1147" s="481"/>
      <c r="D1147" s="481"/>
      <c r="E1147" s="481"/>
      <c r="F1147" s="481"/>
      <c r="G1147" s="481"/>
      <c r="H1147" s="481"/>
      <c r="I1147" s="481"/>
      <c r="J1147" s="481"/>
      <c r="K1147" s="481"/>
      <c r="L1147" s="73"/>
      <c r="M1147" s="73"/>
    </row>
    <row r="1148" spans="2:13" ht="21" customHeight="1" outlineLevel="1">
      <c r="B1148" s="73"/>
      <c r="C1148" s="481"/>
      <c r="D1148" s="481"/>
      <c r="E1148" s="481"/>
      <c r="F1148" s="481"/>
      <c r="G1148" s="481"/>
      <c r="H1148" s="481"/>
      <c r="I1148" s="481"/>
      <c r="J1148" s="481"/>
      <c r="K1148" s="481"/>
      <c r="L1148" s="73"/>
      <c r="M1148" s="73"/>
    </row>
    <row r="1149" spans="2:13" ht="21" customHeight="1" outlineLevel="1">
      <c r="B1149" s="73"/>
      <c r="C1149" s="481"/>
      <c r="D1149" s="481"/>
      <c r="E1149" s="481"/>
      <c r="F1149" s="481"/>
      <c r="G1149" s="481"/>
      <c r="H1149" s="481"/>
      <c r="I1149" s="481"/>
      <c r="J1149" s="481"/>
      <c r="K1149" s="481"/>
      <c r="L1149" s="73"/>
      <c r="M1149" s="73"/>
    </row>
    <row r="1150" spans="2:13" ht="21" customHeight="1" outlineLevel="1">
      <c r="B1150" s="73"/>
      <c r="C1150" s="481"/>
      <c r="D1150" s="481"/>
      <c r="E1150" s="481"/>
      <c r="F1150" s="481"/>
      <c r="G1150" s="481"/>
      <c r="H1150" s="481"/>
      <c r="I1150" s="481"/>
      <c r="J1150" s="481"/>
      <c r="K1150" s="481"/>
      <c r="L1150" s="73"/>
      <c r="M1150" s="73"/>
    </row>
    <row r="1151" spans="2:13" ht="21" customHeight="1" outlineLevel="1">
      <c r="B1151" s="73"/>
      <c r="C1151" s="134"/>
      <c r="D1151" s="73"/>
      <c r="E1151" s="134"/>
      <c r="F1151" s="73"/>
      <c r="G1151" s="73"/>
      <c r="H1151" s="73"/>
      <c r="I1151" s="135"/>
      <c r="J1151" s="136"/>
      <c r="K1151" s="137"/>
      <c r="L1151" s="73"/>
      <c r="M1151" s="73"/>
    </row>
    <row r="1152" spans="2:13" ht="21" customHeight="1" outlineLevel="1">
      <c r="B1152" s="73"/>
      <c r="C1152" s="133" t="s">
        <v>511</v>
      </c>
      <c r="D1152" s="73"/>
      <c r="E1152" s="134"/>
      <c r="F1152" s="73"/>
      <c r="G1152" s="73"/>
      <c r="H1152" s="73"/>
      <c r="I1152" s="135"/>
      <c r="J1152" s="136"/>
      <c r="K1152" s="137"/>
      <c r="L1152" s="73"/>
      <c r="M1152" s="73"/>
    </row>
    <row r="1153" spans="2:13" ht="21" customHeight="1" outlineLevel="1">
      <c r="B1153" s="73"/>
      <c r="C1153" s="73"/>
      <c r="D1153" s="73"/>
      <c r="E1153" s="83"/>
      <c r="F1153" s="73"/>
      <c r="G1153" s="73"/>
      <c r="H1153" s="73"/>
      <c r="I1153" s="73"/>
      <c r="J1153" s="73"/>
      <c r="K1153" s="73"/>
      <c r="L1153" s="73"/>
      <c r="M1153" s="73"/>
    </row>
    <row r="1154" spans="2:13" ht="21" customHeight="1" outlineLevel="1">
      <c r="B1154" s="73"/>
      <c r="C1154" s="481"/>
      <c r="D1154" s="481"/>
      <c r="E1154" s="481"/>
      <c r="F1154" s="481"/>
      <c r="G1154" s="481"/>
      <c r="H1154" s="481"/>
      <c r="I1154" s="481"/>
      <c r="J1154" s="481"/>
      <c r="K1154" s="481"/>
      <c r="L1154" s="73"/>
      <c r="M1154" s="73"/>
    </row>
    <row r="1155" spans="2:13" ht="21" customHeight="1" outlineLevel="1">
      <c r="B1155" s="73"/>
      <c r="C1155" s="481"/>
      <c r="D1155" s="481"/>
      <c r="E1155" s="481"/>
      <c r="F1155" s="481"/>
      <c r="G1155" s="481"/>
      <c r="H1155" s="481"/>
      <c r="I1155" s="481"/>
      <c r="J1155" s="481"/>
      <c r="K1155" s="481"/>
      <c r="L1155" s="73"/>
      <c r="M1155" s="73"/>
    </row>
    <row r="1156" spans="2:13" ht="21" customHeight="1" outlineLevel="1">
      <c r="B1156" s="73"/>
      <c r="C1156" s="481"/>
      <c r="D1156" s="481"/>
      <c r="E1156" s="481"/>
      <c r="F1156" s="481"/>
      <c r="G1156" s="481"/>
      <c r="H1156" s="481"/>
      <c r="I1156" s="481"/>
      <c r="J1156" s="481"/>
      <c r="K1156" s="481"/>
      <c r="L1156" s="73"/>
      <c r="M1156" s="73"/>
    </row>
    <row r="1157" spans="2:13" ht="21" customHeight="1" outlineLevel="1">
      <c r="B1157" s="73"/>
      <c r="C1157" s="481"/>
      <c r="D1157" s="481"/>
      <c r="E1157" s="481"/>
      <c r="F1157" s="481"/>
      <c r="G1157" s="481"/>
      <c r="H1157" s="481"/>
      <c r="I1157" s="481"/>
      <c r="J1157" s="481"/>
      <c r="K1157" s="481"/>
      <c r="L1157" s="73"/>
      <c r="M1157" s="73"/>
    </row>
    <row r="1158" spans="2:13" ht="21" customHeight="1" outlineLevel="1">
      <c r="B1158" s="73"/>
      <c r="C1158" s="481"/>
      <c r="D1158" s="481"/>
      <c r="E1158" s="481"/>
      <c r="F1158" s="481"/>
      <c r="G1158" s="481"/>
      <c r="H1158" s="481"/>
      <c r="I1158" s="481"/>
      <c r="J1158" s="481"/>
      <c r="K1158" s="481"/>
      <c r="L1158" s="73"/>
      <c r="M1158" s="73"/>
    </row>
    <row r="1159" spans="2:13" ht="21" customHeight="1" outlineLevel="1">
      <c r="B1159" s="73"/>
      <c r="C1159" s="481"/>
      <c r="D1159" s="481"/>
      <c r="E1159" s="481"/>
      <c r="F1159" s="481"/>
      <c r="G1159" s="481"/>
      <c r="H1159" s="481"/>
      <c r="I1159" s="481"/>
      <c r="J1159" s="481"/>
      <c r="K1159" s="481"/>
      <c r="L1159" s="73"/>
      <c r="M1159" s="73"/>
    </row>
    <row r="1160" spans="2:13" ht="21" customHeight="1" outlineLevel="1">
      <c r="B1160" s="73"/>
      <c r="C1160" s="481"/>
      <c r="D1160" s="481"/>
      <c r="E1160" s="481"/>
      <c r="F1160" s="481"/>
      <c r="G1160" s="481"/>
      <c r="H1160" s="481"/>
      <c r="I1160" s="481"/>
      <c r="J1160" s="481"/>
      <c r="K1160" s="481"/>
      <c r="L1160" s="73"/>
      <c r="M1160" s="73"/>
    </row>
    <row r="1161" spans="2:13" ht="21" customHeight="1" outlineLevel="1">
      <c r="B1161" s="73"/>
      <c r="C1161" s="481"/>
      <c r="D1161" s="481"/>
      <c r="E1161" s="481"/>
      <c r="F1161" s="481"/>
      <c r="G1161" s="481"/>
      <c r="H1161" s="481"/>
      <c r="I1161" s="481"/>
      <c r="J1161" s="481"/>
      <c r="K1161" s="481"/>
      <c r="L1161" s="73"/>
      <c r="M1161" s="73"/>
    </row>
    <row r="1162" spans="2:13" ht="21" customHeight="1" outlineLevel="1">
      <c r="B1162" s="73"/>
      <c r="C1162" s="481"/>
      <c r="D1162" s="481"/>
      <c r="E1162" s="481"/>
      <c r="F1162" s="481"/>
      <c r="G1162" s="481"/>
      <c r="H1162" s="481"/>
      <c r="I1162" s="481"/>
      <c r="J1162" s="481"/>
      <c r="K1162" s="481"/>
      <c r="L1162" s="73"/>
      <c r="M1162" s="73"/>
    </row>
    <row r="1163" spans="2:13" ht="21" customHeight="1" outlineLevel="1">
      <c r="B1163" s="73"/>
      <c r="C1163" s="481"/>
      <c r="D1163" s="481"/>
      <c r="E1163" s="481"/>
      <c r="F1163" s="481"/>
      <c r="G1163" s="481"/>
      <c r="H1163" s="481"/>
      <c r="I1163" s="481"/>
      <c r="J1163" s="481"/>
      <c r="K1163" s="481"/>
      <c r="L1163" s="73"/>
      <c r="M1163" s="73"/>
    </row>
    <row r="1164" spans="2:13" ht="21" customHeight="1" outlineLevel="1">
      <c r="B1164" s="73"/>
      <c r="C1164" s="481"/>
      <c r="D1164" s="481"/>
      <c r="E1164" s="481"/>
      <c r="F1164" s="481"/>
      <c r="G1164" s="481"/>
      <c r="H1164" s="481"/>
      <c r="I1164" s="481"/>
      <c r="J1164" s="481"/>
      <c r="K1164" s="481"/>
      <c r="L1164" s="73"/>
      <c r="M1164" s="73"/>
    </row>
    <row r="1165" spans="2:13" ht="21" customHeight="1" outlineLevel="1">
      <c r="B1165" s="73"/>
      <c r="C1165" s="481"/>
      <c r="D1165" s="481"/>
      <c r="E1165" s="481"/>
      <c r="F1165" s="481"/>
      <c r="G1165" s="481"/>
      <c r="H1165" s="481"/>
      <c r="I1165" s="481"/>
      <c r="J1165" s="481"/>
      <c r="K1165" s="481"/>
      <c r="L1165" s="73"/>
      <c r="M1165" s="73"/>
    </row>
    <row r="1166" spans="2:13" ht="21" customHeight="1" outlineLevel="1">
      <c r="B1166" s="73"/>
      <c r="C1166" s="481"/>
      <c r="D1166" s="481"/>
      <c r="E1166" s="481"/>
      <c r="F1166" s="481"/>
      <c r="G1166" s="481"/>
      <c r="H1166" s="481"/>
      <c r="I1166" s="481"/>
      <c r="J1166" s="481"/>
      <c r="K1166" s="481"/>
      <c r="L1166" s="73"/>
      <c r="M1166" s="73"/>
    </row>
    <row r="1167" spans="2:13" ht="21" customHeight="1" outlineLevel="1">
      <c r="B1167" s="73"/>
      <c r="C1167" s="481"/>
      <c r="D1167" s="481"/>
      <c r="E1167" s="481"/>
      <c r="F1167" s="481"/>
      <c r="G1167" s="481"/>
      <c r="H1167" s="481"/>
      <c r="I1167" s="481"/>
      <c r="J1167" s="481"/>
      <c r="K1167" s="481"/>
      <c r="L1167" s="73"/>
      <c r="M1167" s="73"/>
    </row>
    <row r="1168" spans="2:13" ht="21" customHeight="1" outlineLevel="1">
      <c r="B1168" s="73"/>
      <c r="C1168" s="481"/>
      <c r="D1168" s="481"/>
      <c r="E1168" s="481"/>
      <c r="F1168" s="481"/>
      <c r="G1168" s="481"/>
      <c r="H1168" s="481"/>
      <c r="I1168" s="481"/>
      <c r="J1168" s="481"/>
      <c r="K1168" s="481"/>
      <c r="L1168" s="73"/>
      <c r="M1168" s="73"/>
    </row>
    <row r="1169" spans="2:13" ht="21" customHeight="1" outlineLevel="1">
      <c r="B1169" s="73"/>
      <c r="C1169" s="481"/>
      <c r="D1169" s="481"/>
      <c r="E1169" s="481"/>
      <c r="F1169" s="481"/>
      <c r="G1169" s="481"/>
      <c r="H1169" s="481"/>
      <c r="I1169" s="481"/>
      <c r="J1169" s="481"/>
      <c r="K1169" s="481"/>
      <c r="L1169" s="73"/>
      <c r="M1169" s="73"/>
    </row>
    <row r="1170" spans="2:13" ht="21" customHeight="1" outlineLevel="1">
      <c r="B1170" s="73"/>
      <c r="C1170" s="481"/>
      <c r="D1170" s="481"/>
      <c r="E1170" s="481"/>
      <c r="F1170" s="481"/>
      <c r="G1170" s="481"/>
      <c r="H1170" s="481"/>
      <c r="I1170" s="481"/>
      <c r="J1170" s="481"/>
      <c r="K1170" s="481"/>
      <c r="L1170" s="73"/>
      <c r="M1170" s="73"/>
    </row>
    <row r="1171" spans="2:13" ht="21" customHeight="1" outlineLevel="1">
      <c r="B1171" s="73"/>
      <c r="C1171" s="481"/>
      <c r="D1171" s="481"/>
      <c r="E1171" s="481"/>
      <c r="F1171" s="481"/>
      <c r="G1171" s="481"/>
      <c r="H1171" s="481"/>
      <c r="I1171" s="481"/>
      <c r="J1171" s="481"/>
      <c r="K1171" s="481"/>
      <c r="L1171" s="73"/>
      <c r="M1171" s="73"/>
    </row>
    <row r="1172" spans="2:13" ht="21" customHeight="1" outlineLevel="1">
      <c r="B1172" s="73"/>
      <c r="C1172" s="134"/>
      <c r="D1172" s="73"/>
      <c r="E1172" s="134"/>
      <c r="F1172" s="73"/>
      <c r="G1172" s="73"/>
      <c r="H1172" s="73"/>
      <c r="I1172" s="135"/>
      <c r="J1172" s="136"/>
      <c r="K1172" s="137"/>
      <c r="L1172" s="73"/>
      <c r="M1172" s="73"/>
    </row>
    <row r="1173" spans="2:13" ht="20.25" customHeight="1">
      <c r="B1173" s="73"/>
      <c r="C1173" s="134"/>
      <c r="D1173" s="73"/>
      <c r="E1173" s="134"/>
      <c r="F1173" s="73"/>
      <c r="G1173" s="73"/>
      <c r="H1173" s="73"/>
      <c r="I1173" s="135"/>
      <c r="J1173" s="136"/>
      <c r="K1173" s="137"/>
      <c r="L1173" s="73"/>
      <c r="M1173" s="73"/>
    </row>
    <row r="1174" spans="2:13" ht="24" customHeight="1">
      <c r="B1174" s="73"/>
      <c r="C1174" s="84" t="s">
        <v>252</v>
      </c>
      <c r="D1174" s="81"/>
      <c r="E1174" s="84" t="s">
        <v>253</v>
      </c>
      <c r="F1174" s="73"/>
      <c r="G1174" s="85" t="s">
        <v>497</v>
      </c>
      <c r="H1174" s="73"/>
      <c r="J1174" s="73"/>
      <c r="K1174" s="73"/>
      <c r="L1174" s="73"/>
      <c r="M1174" s="73"/>
    </row>
    <row r="1175" spans="2:13" ht="21" customHeight="1" outlineLevel="1">
      <c r="B1175" s="73"/>
      <c r="C1175" s="83"/>
      <c r="D1175" s="73"/>
      <c r="E1175" s="83"/>
      <c r="F1175" s="73"/>
      <c r="G1175" s="73"/>
      <c r="H1175" s="73"/>
      <c r="I1175" s="73"/>
      <c r="J1175" s="73"/>
      <c r="K1175" s="73"/>
      <c r="L1175" s="73"/>
      <c r="M1175" s="73"/>
    </row>
    <row r="1176" spans="2:13" ht="21.75" customHeight="1" outlineLevel="1">
      <c r="B1176" s="73"/>
      <c r="C1176" s="86" t="s">
        <v>431</v>
      </c>
      <c r="D1176" s="73"/>
      <c r="E1176" s="87"/>
      <c r="F1176" s="73"/>
      <c r="G1176" s="73"/>
      <c r="H1176" s="73"/>
      <c r="I1176" s="73"/>
      <c r="J1176" s="73"/>
      <c r="K1176" s="73"/>
      <c r="L1176" s="73"/>
      <c r="M1176" s="73"/>
    </row>
    <row r="1177" spans="2:13" ht="21" customHeight="1" outlineLevel="1">
      <c r="B1177" s="73"/>
      <c r="C1177" s="88"/>
      <c r="D1177" s="73"/>
      <c r="E1177" s="87"/>
      <c r="F1177" s="73"/>
      <c r="G1177" s="73"/>
      <c r="H1177" s="73"/>
      <c r="I1177" s="73"/>
      <c r="J1177" s="73"/>
      <c r="K1177" s="73"/>
      <c r="L1177" s="73"/>
      <c r="M1177" s="73"/>
    </row>
    <row r="1178" spans="2:13" ht="21" customHeight="1" outlineLevel="1">
      <c r="B1178" s="73"/>
      <c r="C1178" s="89"/>
      <c r="D1178" s="73"/>
      <c r="E1178" s="89"/>
      <c r="F1178" s="73"/>
      <c r="G1178" s="73"/>
      <c r="H1178" s="73"/>
      <c r="I1178" s="73"/>
      <c r="J1178" s="73"/>
      <c r="K1178" s="73"/>
      <c r="L1178" s="73"/>
      <c r="M1178" s="73"/>
    </row>
    <row r="1179" spans="2:13" outlineLevel="1">
      <c r="B1179" s="73"/>
      <c r="C1179" s="90" t="s">
        <v>36</v>
      </c>
      <c r="D1179" s="89"/>
      <c r="E1179" s="90" t="s">
        <v>432</v>
      </c>
      <c r="F1179" s="89"/>
      <c r="G1179" s="91" t="s">
        <v>433</v>
      </c>
      <c r="H1179" s="73"/>
      <c r="I1179" s="90" t="s">
        <v>434</v>
      </c>
      <c r="J1179" s="73"/>
      <c r="K1179" s="73"/>
      <c r="L1179" s="89"/>
      <c r="M1179" s="73"/>
    </row>
    <row r="1180" spans="2:13" ht="36.75" customHeight="1" outlineLevel="1">
      <c r="B1180" s="73"/>
      <c r="C1180" s="92" t="s">
        <v>639</v>
      </c>
      <c r="D1180" s="73"/>
      <c r="E1180" s="93" t="s">
        <v>662</v>
      </c>
      <c r="F1180" s="73"/>
      <c r="G1180" s="94"/>
      <c r="H1180" s="73"/>
      <c r="I1180" s="92" t="s">
        <v>542</v>
      </c>
      <c r="J1180" s="73"/>
      <c r="K1180" s="73"/>
      <c r="L1180" s="73"/>
      <c r="M1180" s="73"/>
    </row>
    <row r="1181" spans="2:13" ht="21" customHeight="1" outlineLevel="1">
      <c r="B1181" s="73"/>
      <c r="C1181" s="89"/>
      <c r="D1181" s="73"/>
      <c r="E1181" s="73"/>
      <c r="F1181" s="73"/>
      <c r="G1181" s="73"/>
      <c r="H1181" s="73"/>
      <c r="I1181" s="73"/>
      <c r="J1181" s="73"/>
      <c r="K1181" s="73"/>
      <c r="L1181" s="73"/>
      <c r="M1181" s="73"/>
    </row>
    <row r="1182" spans="2:13" ht="36" outlineLevel="1">
      <c r="B1182" s="73"/>
      <c r="C1182" s="95" t="s">
        <v>439</v>
      </c>
      <c r="D1182" s="89"/>
      <c r="E1182" s="95" t="s">
        <v>440</v>
      </c>
      <c r="F1182" s="89"/>
      <c r="G1182" s="95" t="s">
        <v>441</v>
      </c>
      <c r="H1182" s="73"/>
      <c r="I1182" s="95" t="s">
        <v>442</v>
      </c>
      <c r="J1182" s="89"/>
      <c r="K1182" s="73"/>
      <c r="L1182" s="73"/>
      <c r="M1182" s="73"/>
    </row>
    <row r="1183" spans="2:13" ht="36.75" customHeight="1" outlineLevel="1">
      <c r="B1183" s="73"/>
      <c r="C1183" s="94"/>
      <c r="D1183" s="89"/>
      <c r="E1183" s="94"/>
      <c r="F1183" s="89"/>
      <c r="G1183" s="94"/>
      <c r="H1183" s="73"/>
      <c r="I1183" s="150"/>
      <c r="J1183" s="89"/>
      <c r="K1183" s="73"/>
      <c r="L1183" s="73"/>
      <c r="M1183" s="73"/>
    </row>
    <row r="1184" spans="2:13" ht="21" customHeight="1" outlineLevel="1">
      <c r="B1184" s="73"/>
      <c r="C1184" s="89"/>
      <c r="D1184" s="89"/>
      <c r="E1184" s="89"/>
      <c r="F1184" s="89"/>
      <c r="G1184" s="73"/>
      <c r="H1184" s="73"/>
      <c r="I1184" s="73"/>
      <c r="J1184" s="89"/>
      <c r="K1184" s="73"/>
      <c r="L1184" s="73"/>
      <c r="M1184" s="73"/>
    </row>
    <row r="1185" spans="2:13" ht="21.75" customHeight="1" outlineLevel="1">
      <c r="B1185" s="73"/>
      <c r="C1185" s="86" t="s">
        <v>445</v>
      </c>
      <c r="D1185" s="73"/>
      <c r="E1185" s="98"/>
      <c r="F1185" s="99"/>
      <c r="G1185" s="99"/>
      <c r="H1185" s="99"/>
      <c r="I1185" s="99"/>
      <c r="J1185" s="99"/>
      <c r="K1185" s="99"/>
      <c r="L1185" s="73"/>
      <c r="M1185" s="73"/>
    </row>
    <row r="1186" spans="2:13" ht="21" customHeight="1" outlineLevel="1">
      <c r="B1186" s="73"/>
      <c r="C1186" s="73"/>
      <c r="D1186" s="73"/>
      <c r="E1186" s="100"/>
      <c r="F1186" s="101"/>
      <c r="G1186" s="100"/>
      <c r="H1186" s="101"/>
      <c r="I1186" s="100"/>
      <c r="J1186" s="102"/>
      <c r="K1186" s="100"/>
      <c r="L1186" s="73"/>
      <c r="M1186" s="73"/>
    </row>
    <row r="1187" spans="2:13" ht="21" customHeight="1" outlineLevel="1">
      <c r="B1187" s="73"/>
      <c r="C1187" s="73"/>
      <c r="D1187" s="73"/>
      <c r="E1187" s="100">
        <v>2024</v>
      </c>
      <c r="F1187" s="101"/>
      <c r="G1187" s="100">
        <v>2025</v>
      </c>
      <c r="H1187" s="101"/>
      <c r="I1187" s="100">
        <v>2026</v>
      </c>
      <c r="J1187" s="102"/>
      <c r="K1187" s="100" t="s">
        <v>446</v>
      </c>
      <c r="L1187" s="73"/>
      <c r="M1187" s="73"/>
    </row>
    <row r="1188" spans="2:13" outlineLevel="1">
      <c r="B1188" s="73"/>
      <c r="C1188" s="95" t="s">
        <v>447</v>
      </c>
      <c r="D1188" s="103"/>
      <c r="E1188" s="104">
        <f>E1189+E1190</f>
        <v>0</v>
      </c>
      <c r="F1188" s="103"/>
      <c r="G1188" s="104">
        <f>G1189+G1190</f>
        <v>0</v>
      </c>
      <c r="H1188" s="73"/>
      <c r="I1188" s="104">
        <f>I1189+I1190</f>
        <v>0</v>
      </c>
      <c r="J1188" s="103"/>
      <c r="K1188" s="104">
        <f>K1189+K1190</f>
        <v>0</v>
      </c>
      <c r="L1188" s="103"/>
      <c r="M1188" s="73"/>
    </row>
    <row r="1189" spans="2:13" ht="21" customHeight="1" outlineLevel="1">
      <c r="B1189" s="73"/>
      <c r="C1189" s="90" t="s">
        <v>448</v>
      </c>
      <c r="D1189" s="103"/>
      <c r="E1189" s="105">
        <v>0</v>
      </c>
      <c r="F1189" s="106"/>
      <c r="G1189" s="105">
        <v>0</v>
      </c>
      <c r="H1189" s="73"/>
      <c r="I1189" s="105">
        <v>0</v>
      </c>
      <c r="J1189" s="103"/>
      <c r="K1189" s="107">
        <f>E1189+G1189+I1189</f>
        <v>0</v>
      </c>
      <c r="L1189" s="103"/>
      <c r="M1189" s="73"/>
    </row>
    <row r="1190" spans="2:13" ht="21.75" customHeight="1" outlineLevel="1">
      <c r="B1190" s="73"/>
      <c r="C1190" s="90" t="s">
        <v>449</v>
      </c>
      <c r="D1190" s="103"/>
      <c r="E1190" s="105">
        <v>0</v>
      </c>
      <c r="F1190" s="106"/>
      <c r="G1190" s="105">
        <v>0</v>
      </c>
      <c r="H1190" s="73"/>
      <c r="I1190" s="105">
        <v>0</v>
      </c>
      <c r="J1190" s="103"/>
      <c r="K1190" s="107">
        <f>E1190+G1190+I1190</f>
        <v>0</v>
      </c>
      <c r="L1190" s="103"/>
      <c r="M1190" s="73"/>
    </row>
    <row r="1191" spans="2:13" outlineLevel="1">
      <c r="B1191" s="73"/>
      <c r="C1191" s="95" t="s">
        <v>450</v>
      </c>
      <c r="D1191" s="103"/>
      <c r="E1191" s="104">
        <f>E1192+E1193</f>
        <v>0</v>
      </c>
      <c r="F1191" s="103"/>
      <c r="G1191" s="104">
        <f>G1192+G1193</f>
        <v>0</v>
      </c>
      <c r="H1191" s="73"/>
      <c r="I1191" s="104">
        <f>I1192+I1193</f>
        <v>0</v>
      </c>
      <c r="J1191" s="103"/>
      <c r="K1191" s="104">
        <f>K1192+K1193</f>
        <v>0</v>
      </c>
      <c r="L1191" s="103"/>
      <c r="M1191" s="73"/>
    </row>
    <row r="1192" spans="2:13" ht="21" customHeight="1" outlineLevel="1">
      <c r="B1192" s="73"/>
      <c r="C1192" s="90" t="s">
        <v>451</v>
      </c>
      <c r="D1192" s="103"/>
      <c r="E1192" s="105">
        <v>0</v>
      </c>
      <c r="F1192" s="106"/>
      <c r="G1192" s="105">
        <v>0</v>
      </c>
      <c r="H1192" s="73"/>
      <c r="I1192" s="105">
        <v>0</v>
      </c>
      <c r="J1192" s="103"/>
      <c r="K1192" s="107">
        <f>E1192+G1192+I1192</f>
        <v>0</v>
      </c>
      <c r="L1192" s="103"/>
      <c r="M1192" s="73"/>
    </row>
    <row r="1193" spans="2:13" ht="21" customHeight="1" outlineLevel="1">
      <c r="B1193" s="73"/>
      <c r="C1193" s="90" t="s">
        <v>452</v>
      </c>
      <c r="D1193" s="103"/>
      <c r="E1193" s="105">
        <v>0</v>
      </c>
      <c r="F1193" s="106"/>
      <c r="G1193" s="105">
        <v>0</v>
      </c>
      <c r="H1193" s="73"/>
      <c r="I1193" s="105">
        <v>0</v>
      </c>
      <c r="J1193" s="103"/>
      <c r="K1193" s="107">
        <f>E1193+G1193+I1193</f>
        <v>0</v>
      </c>
      <c r="L1193" s="103"/>
      <c r="M1193" s="73"/>
    </row>
    <row r="1194" spans="2:13" ht="21" customHeight="1" outlineLevel="1">
      <c r="B1194" s="73"/>
      <c r="C1194" s="95" t="s">
        <v>453</v>
      </c>
      <c r="D1194" s="103"/>
      <c r="E1194" s="104">
        <f>E1195+E1196</f>
        <v>0</v>
      </c>
      <c r="F1194" s="103"/>
      <c r="G1194" s="104">
        <f>G1195+G1196</f>
        <v>0</v>
      </c>
      <c r="H1194" s="73"/>
      <c r="I1194" s="104">
        <f>I1195+I1196</f>
        <v>0</v>
      </c>
      <c r="J1194" s="103"/>
      <c r="K1194" s="104">
        <f>K1195+K1196</f>
        <v>0</v>
      </c>
      <c r="L1194" s="103"/>
      <c r="M1194" s="73"/>
    </row>
    <row r="1195" spans="2:13" ht="21" customHeight="1" outlineLevel="1">
      <c r="B1195" s="73"/>
      <c r="C1195" s="90" t="s">
        <v>454</v>
      </c>
      <c r="D1195" s="103"/>
      <c r="E1195" s="105">
        <v>0</v>
      </c>
      <c r="F1195" s="106"/>
      <c r="G1195" s="105">
        <v>0</v>
      </c>
      <c r="H1195" s="73"/>
      <c r="I1195" s="105">
        <v>0</v>
      </c>
      <c r="J1195" s="103"/>
      <c r="K1195" s="107">
        <f>E1195+G1195+I1195</f>
        <v>0</v>
      </c>
      <c r="L1195" s="103"/>
      <c r="M1195" s="73"/>
    </row>
    <row r="1196" spans="2:13" ht="21" customHeight="1" outlineLevel="1">
      <c r="B1196" s="73"/>
      <c r="C1196" s="90" t="s">
        <v>455</v>
      </c>
      <c r="D1196" s="103"/>
      <c r="E1196" s="105">
        <v>0</v>
      </c>
      <c r="F1196" s="106"/>
      <c r="G1196" s="105">
        <v>0</v>
      </c>
      <c r="H1196" s="73"/>
      <c r="I1196" s="105">
        <v>0</v>
      </c>
      <c r="J1196" s="103"/>
      <c r="K1196" s="107">
        <f>E1196+G1196+I1196</f>
        <v>0</v>
      </c>
      <c r="L1196" s="103"/>
      <c r="M1196" s="73"/>
    </row>
    <row r="1197" spans="2:13" ht="21" customHeight="1" outlineLevel="1">
      <c r="B1197" s="73"/>
      <c r="C1197" s="95" t="s">
        <v>456</v>
      </c>
      <c r="D1197" s="103"/>
      <c r="E1197" s="104">
        <f>E1198+E1199</f>
        <v>0</v>
      </c>
      <c r="F1197" s="103"/>
      <c r="G1197" s="104">
        <f>G1198+G1199</f>
        <v>0</v>
      </c>
      <c r="H1197" s="73"/>
      <c r="I1197" s="104">
        <f>I1198+I1199</f>
        <v>0</v>
      </c>
      <c r="J1197" s="103"/>
      <c r="K1197" s="104">
        <f>K1198+K1199</f>
        <v>0</v>
      </c>
      <c r="L1197" s="103"/>
      <c r="M1197" s="73"/>
    </row>
    <row r="1198" spans="2:13" ht="21" customHeight="1" outlineLevel="1">
      <c r="B1198" s="73"/>
      <c r="C1198" s="90" t="s">
        <v>457</v>
      </c>
      <c r="D1198" s="103"/>
      <c r="E1198" s="105">
        <v>0</v>
      </c>
      <c r="F1198" s="106"/>
      <c r="G1198" s="105">
        <v>0</v>
      </c>
      <c r="H1198" s="73"/>
      <c r="I1198" s="105">
        <v>0</v>
      </c>
      <c r="J1198" s="103"/>
      <c r="K1198" s="107">
        <f>E1198+G1198+I1198</f>
        <v>0</v>
      </c>
      <c r="L1198" s="103"/>
      <c r="M1198" s="73"/>
    </row>
    <row r="1199" spans="2:13" ht="21" customHeight="1" outlineLevel="1">
      <c r="B1199" s="73"/>
      <c r="C1199" s="90" t="s">
        <v>458</v>
      </c>
      <c r="D1199" s="103"/>
      <c r="E1199" s="105">
        <v>0</v>
      </c>
      <c r="F1199" s="106"/>
      <c r="G1199" s="105">
        <v>0</v>
      </c>
      <c r="H1199" s="73"/>
      <c r="I1199" s="105">
        <v>0</v>
      </c>
      <c r="J1199" s="103"/>
      <c r="K1199" s="107">
        <f>E1199+G1199+I1199</f>
        <v>0</v>
      </c>
      <c r="L1199" s="103"/>
      <c r="M1199" s="73"/>
    </row>
    <row r="1200" spans="2:13" ht="21" customHeight="1" outlineLevel="1">
      <c r="B1200" s="73"/>
      <c r="C1200" s="90" t="s">
        <v>459</v>
      </c>
      <c r="D1200" s="103"/>
      <c r="E1200" s="108">
        <f>E1188+E1191+E1194+E1197</f>
        <v>0</v>
      </c>
      <c r="F1200" s="103"/>
      <c r="G1200" s="108">
        <f>G1188+G1191+G1194+G1197</f>
        <v>0</v>
      </c>
      <c r="H1200" s="73"/>
      <c r="I1200" s="108">
        <f>I1188+I1191+I1194+I1197</f>
        <v>0</v>
      </c>
      <c r="J1200" s="103"/>
      <c r="K1200" s="108">
        <f>E1200+G1200+I1200</f>
        <v>0</v>
      </c>
      <c r="L1200" s="103"/>
      <c r="M1200" s="73"/>
    </row>
    <row r="1201" spans="2:13" ht="21" customHeight="1" outlineLevel="1">
      <c r="B1201" s="73"/>
      <c r="C1201" s="109"/>
      <c r="D1201" s="103"/>
      <c r="E1201" s="109"/>
      <c r="F1201" s="109"/>
      <c r="G1201" s="109"/>
      <c r="H1201" s="109"/>
      <c r="I1201" s="109"/>
      <c r="J1201" s="109"/>
      <c r="K1201" s="109"/>
      <c r="L1201" s="103"/>
      <c r="M1201" s="73"/>
    </row>
    <row r="1202" spans="2:13" ht="21" customHeight="1" outlineLevel="1">
      <c r="B1202" s="73"/>
      <c r="C1202" s="103"/>
      <c r="D1202" s="89"/>
      <c r="E1202" s="103"/>
      <c r="F1202" s="89"/>
      <c r="G1202" s="73"/>
      <c r="H1202" s="73"/>
      <c r="I1202" s="73"/>
      <c r="J1202" s="89"/>
      <c r="K1202" s="73"/>
      <c r="L1202" s="89"/>
      <c r="M1202" s="73"/>
    </row>
    <row r="1203" spans="2:13" ht="21" customHeight="1" outlineLevel="1">
      <c r="B1203" s="73"/>
      <c r="C1203" s="86" t="s">
        <v>460</v>
      </c>
      <c r="D1203" s="73"/>
      <c r="E1203" s="99"/>
      <c r="F1203" s="99"/>
      <c r="G1203" s="99"/>
      <c r="H1203" s="99"/>
      <c r="I1203" s="99"/>
      <c r="J1203" s="99"/>
      <c r="K1203" s="99"/>
      <c r="L1203" s="89"/>
      <c r="M1203" s="73"/>
    </row>
    <row r="1204" spans="2:13" ht="21" customHeight="1" outlineLevel="1">
      <c r="B1204" s="73"/>
      <c r="C1204" s="73"/>
      <c r="D1204" s="73"/>
      <c r="E1204" s="100"/>
      <c r="F1204" s="101"/>
      <c r="G1204" s="100"/>
      <c r="H1204" s="101"/>
      <c r="I1204" s="100"/>
      <c r="J1204" s="102"/>
      <c r="K1204" s="100"/>
      <c r="L1204" s="89"/>
      <c r="M1204" s="73"/>
    </row>
    <row r="1205" spans="2:13" ht="21" customHeight="1" outlineLevel="1">
      <c r="B1205" s="73"/>
      <c r="C1205" s="73"/>
      <c r="D1205" s="73"/>
      <c r="E1205" s="100">
        <v>2024</v>
      </c>
      <c r="F1205" s="101"/>
      <c r="G1205" s="100">
        <v>2025</v>
      </c>
      <c r="H1205" s="101"/>
      <c r="I1205" s="100">
        <v>2026</v>
      </c>
      <c r="J1205" s="102"/>
      <c r="K1205" s="100" t="s">
        <v>407</v>
      </c>
      <c r="L1205" s="89"/>
      <c r="M1205" s="73"/>
    </row>
    <row r="1206" spans="2:13" ht="21" customHeight="1" outlineLevel="1">
      <c r="B1206" s="73"/>
      <c r="C1206" s="95" t="s">
        <v>461</v>
      </c>
      <c r="D1206" s="103"/>
      <c r="E1206" s="110">
        <v>0</v>
      </c>
      <c r="F1206" s="111"/>
      <c r="G1206" s="110">
        <v>0</v>
      </c>
      <c r="H1206" s="112"/>
      <c r="I1206" s="110">
        <v>0</v>
      </c>
      <c r="J1206" s="111"/>
      <c r="K1206" s="113">
        <f t="shared" ref="K1206:K1224" si="18">E1206+G1206+I1206</f>
        <v>0</v>
      </c>
      <c r="L1206" s="89"/>
      <c r="M1206" s="73"/>
    </row>
    <row r="1207" spans="2:13" ht="21" customHeight="1" outlineLevel="1">
      <c r="B1207" s="73"/>
      <c r="C1207" s="90" t="s">
        <v>462</v>
      </c>
      <c r="D1207" s="103"/>
      <c r="E1207" s="110">
        <v>0</v>
      </c>
      <c r="F1207" s="114"/>
      <c r="G1207" s="110">
        <v>0</v>
      </c>
      <c r="H1207" s="112"/>
      <c r="I1207" s="110">
        <v>0</v>
      </c>
      <c r="J1207" s="111"/>
      <c r="K1207" s="113">
        <f t="shared" si="18"/>
        <v>0</v>
      </c>
      <c r="L1207" s="89"/>
      <c r="M1207" s="73"/>
    </row>
    <row r="1208" spans="2:13" ht="21" customHeight="1" outlineLevel="1">
      <c r="B1208" s="73"/>
      <c r="C1208" s="90" t="s">
        <v>463</v>
      </c>
      <c r="D1208" s="103"/>
      <c r="E1208" s="110">
        <v>0</v>
      </c>
      <c r="F1208" s="111"/>
      <c r="G1208" s="110">
        <v>0</v>
      </c>
      <c r="H1208" s="112"/>
      <c r="I1208" s="110">
        <v>0</v>
      </c>
      <c r="J1208" s="111"/>
      <c r="K1208" s="113">
        <f t="shared" si="18"/>
        <v>0</v>
      </c>
      <c r="L1208" s="89"/>
      <c r="M1208" s="73"/>
    </row>
    <row r="1209" spans="2:13" ht="21.75" customHeight="1" outlineLevel="1">
      <c r="B1209" s="73"/>
      <c r="C1209" s="90" t="s">
        <v>464</v>
      </c>
      <c r="D1209" s="103"/>
      <c r="E1209" s="110">
        <v>0</v>
      </c>
      <c r="F1209" s="114"/>
      <c r="G1209" s="110">
        <v>0</v>
      </c>
      <c r="H1209" s="112"/>
      <c r="I1209" s="110">
        <v>0</v>
      </c>
      <c r="J1209" s="111"/>
      <c r="K1209" s="113">
        <f t="shared" si="18"/>
        <v>0</v>
      </c>
      <c r="L1209" s="73"/>
      <c r="M1209" s="73"/>
    </row>
    <row r="1210" spans="2:13" ht="21.75" customHeight="1" outlineLevel="1">
      <c r="B1210" s="73"/>
      <c r="C1210" s="90" t="s">
        <v>465</v>
      </c>
      <c r="D1210" s="103"/>
      <c r="E1210" s="110">
        <v>0</v>
      </c>
      <c r="F1210" s="114"/>
      <c r="G1210" s="110">
        <v>0</v>
      </c>
      <c r="H1210" s="112"/>
      <c r="I1210" s="110">
        <v>0</v>
      </c>
      <c r="J1210" s="111"/>
      <c r="K1210" s="113">
        <f t="shared" si="18"/>
        <v>0</v>
      </c>
      <c r="L1210" s="73"/>
      <c r="M1210" s="73"/>
    </row>
    <row r="1211" spans="2:13" ht="21" customHeight="1" outlineLevel="1">
      <c r="B1211" s="73"/>
      <c r="C1211" s="90" t="s">
        <v>466</v>
      </c>
      <c r="D1211" s="103"/>
      <c r="E1211" s="110">
        <v>0</v>
      </c>
      <c r="F1211" s="111"/>
      <c r="G1211" s="110">
        <v>0</v>
      </c>
      <c r="H1211" s="112"/>
      <c r="I1211" s="110">
        <v>0</v>
      </c>
      <c r="J1211" s="111"/>
      <c r="K1211" s="113">
        <f t="shared" si="18"/>
        <v>0</v>
      </c>
      <c r="L1211" s="73"/>
      <c r="M1211" s="73"/>
    </row>
    <row r="1212" spans="2:13" ht="21.75" customHeight="1" outlineLevel="1">
      <c r="B1212" s="73"/>
      <c r="C1212" s="90" t="s">
        <v>467</v>
      </c>
      <c r="D1212" s="103"/>
      <c r="E1212" s="110">
        <v>0</v>
      </c>
      <c r="F1212" s="114"/>
      <c r="G1212" s="110">
        <v>0</v>
      </c>
      <c r="H1212" s="112"/>
      <c r="I1212" s="110">
        <v>0</v>
      </c>
      <c r="J1212" s="111"/>
      <c r="K1212" s="113">
        <f t="shared" si="18"/>
        <v>0</v>
      </c>
      <c r="L1212" s="73"/>
      <c r="M1212" s="73"/>
    </row>
    <row r="1213" spans="2:13" ht="21.75" customHeight="1" outlineLevel="1">
      <c r="B1213" s="73"/>
      <c r="C1213" s="90" t="s">
        <v>468</v>
      </c>
      <c r="D1213" s="103"/>
      <c r="E1213" s="110">
        <v>0</v>
      </c>
      <c r="F1213" s="114"/>
      <c r="G1213" s="110">
        <v>0</v>
      </c>
      <c r="H1213" s="112"/>
      <c r="I1213" s="110">
        <v>0</v>
      </c>
      <c r="J1213" s="111"/>
      <c r="K1213" s="113">
        <f t="shared" si="18"/>
        <v>0</v>
      </c>
      <c r="L1213" s="73"/>
      <c r="M1213" s="73"/>
    </row>
    <row r="1214" spans="2:13" ht="21.75" customHeight="1" outlineLevel="1">
      <c r="B1214" s="73"/>
      <c r="C1214" s="90" t="s">
        <v>469</v>
      </c>
      <c r="D1214" s="103"/>
      <c r="E1214" s="110">
        <v>0</v>
      </c>
      <c r="F1214" s="114"/>
      <c r="G1214" s="110">
        <v>0</v>
      </c>
      <c r="H1214" s="112"/>
      <c r="I1214" s="110">
        <v>0</v>
      </c>
      <c r="J1214" s="111"/>
      <c r="K1214" s="113">
        <f t="shared" si="18"/>
        <v>0</v>
      </c>
      <c r="L1214" s="73"/>
      <c r="M1214" s="73"/>
    </row>
    <row r="1215" spans="2:13" ht="21" customHeight="1" outlineLevel="1">
      <c r="B1215" s="73"/>
      <c r="C1215" s="115" t="s">
        <v>470</v>
      </c>
      <c r="D1215" s="103"/>
      <c r="E1215" s="110">
        <v>0</v>
      </c>
      <c r="F1215" s="114"/>
      <c r="G1215" s="110">
        <v>0</v>
      </c>
      <c r="H1215" s="112"/>
      <c r="I1215" s="110">
        <v>0</v>
      </c>
      <c r="J1215" s="111"/>
      <c r="K1215" s="113">
        <f t="shared" si="18"/>
        <v>0</v>
      </c>
      <c r="L1215" s="116"/>
      <c r="M1215" s="73"/>
    </row>
    <row r="1216" spans="2:13" ht="21" customHeight="1" outlineLevel="1">
      <c r="B1216" s="73"/>
      <c r="C1216" s="115" t="s">
        <v>471</v>
      </c>
      <c r="D1216" s="103"/>
      <c r="E1216" s="110">
        <v>0</v>
      </c>
      <c r="F1216" s="114"/>
      <c r="G1216" s="110">
        <v>0</v>
      </c>
      <c r="H1216" s="112"/>
      <c r="I1216" s="110">
        <v>0</v>
      </c>
      <c r="J1216" s="111"/>
      <c r="K1216" s="113">
        <f t="shared" si="18"/>
        <v>0</v>
      </c>
      <c r="L1216" s="116"/>
      <c r="M1216" s="73"/>
    </row>
    <row r="1217" spans="2:13" ht="21" customHeight="1" outlineLevel="1">
      <c r="B1217" s="73"/>
      <c r="C1217" s="115" t="s">
        <v>472</v>
      </c>
      <c r="D1217" s="103"/>
      <c r="E1217" s="110">
        <v>0</v>
      </c>
      <c r="F1217" s="114"/>
      <c r="G1217" s="110">
        <v>0</v>
      </c>
      <c r="H1217" s="112"/>
      <c r="I1217" s="110">
        <v>0</v>
      </c>
      <c r="J1217" s="111"/>
      <c r="K1217" s="113">
        <f t="shared" si="18"/>
        <v>0</v>
      </c>
      <c r="L1217" s="116"/>
      <c r="M1217" s="73"/>
    </row>
    <row r="1218" spans="2:13" ht="21" customHeight="1" outlineLevel="1">
      <c r="B1218" s="73"/>
      <c r="C1218" s="115" t="s">
        <v>473</v>
      </c>
      <c r="D1218" s="103"/>
      <c r="E1218" s="110">
        <v>0</v>
      </c>
      <c r="F1218" s="114"/>
      <c r="G1218" s="110">
        <v>0</v>
      </c>
      <c r="H1218" s="112"/>
      <c r="I1218" s="110">
        <v>0</v>
      </c>
      <c r="J1218" s="111"/>
      <c r="K1218" s="113">
        <f t="shared" si="18"/>
        <v>0</v>
      </c>
      <c r="L1218" s="116"/>
      <c r="M1218" s="73"/>
    </row>
    <row r="1219" spans="2:13" ht="21" customHeight="1" outlineLevel="1">
      <c r="B1219" s="73"/>
      <c r="C1219" s="115" t="s">
        <v>474</v>
      </c>
      <c r="D1219" s="103"/>
      <c r="E1219" s="110">
        <v>0</v>
      </c>
      <c r="F1219" s="114"/>
      <c r="G1219" s="110">
        <v>0</v>
      </c>
      <c r="H1219" s="112"/>
      <c r="I1219" s="110">
        <v>0</v>
      </c>
      <c r="J1219" s="111"/>
      <c r="K1219" s="113">
        <f t="shared" si="18"/>
        <v>0</v>
      </c>
      <c r="L1219" s="116"/>
      <c r="M1219" s="73"/>
    </row>
    <row r="1220" spans="2:13" ht="21" customHeight="1" outlineLevel="1">
      <c r="B1220" s="73"/>
      <c r="C1220" s="115" t="s">
        <v>475</v>
      </c>
      <c r="D1220" s="103"/>
      <c r="E1220" s="110">
        <v>0</v>
      </c>
      <c r="F1220" s="114"/>
      <c r="G1220" s="110">
        <v>0</v>
      </c>
      <c r="H1220" s="112"/>
      <c r="I1220" s="110">
        <v>0</v>
      </c>
      <c r="J1220" s="111"/>
      <c r="K1220" s="113">
        <f t="shared" si="18"/>
        <v>0</v>
      </c>
      <c r="L1220" s="116"/>
      <c r="M1220" s="73"/>
    </row>
    <row r="1221" spans="2:13" ht="21" customHeight="1" outlineLevel="1">
      <c r="B1221" s="73"/>
      <c r="C1221" s="115" t="s">
        <v>476</v>
      </c>
      <c r="D1221" s="103"/>
      <c r="E1221" s="110">
        <v>0</v>
      </c>
      <c r="F1221" s="114"/>
      <c r="G1221" s="110">
        <v>0</v>
      </c>
      <c r="H1221" s="112"/>
      <c r="I1221" s="110">
        <v>0</v>
      </c>
      <c r="J1221" s="111"/>
      <c r="K1221" s="113">
        <f t="shared" si="18"/>
        <v>0</v>
      </c>
      <c r="L1221" s="116"/>
      <c r="M1221" s="73"/>
    </row>
    <row r="1222" spans="2:13" ht="21" customHeight="1" outlineLevel="1">
      <c r="B1222" s="73"/>
      <c r="C1222" s="115" t="s">
        <v>477</v>
      </c>
      <c r="D1222" s="103"/>
      <c r="E1222" s="110">
        <v>0</v>
      </c>
      <c r="F1222" s="114"/>
      <c r="G1222" s="110">
        <v>0</v>
      </c>
      <c r="H1222" s="112"/>
      <c r="I1222" s="110">
        <v>0</v>
      </c>
      <c r="J1222" s="111"/>
      <c r="K1222" s="113">
        <f t="shared" si="18"/>
        <v>0</v>
      </c>
      <c r="L1222" s="116"/>
      <c r="M1222" s="73"/>
    </row>
    <row r="1223" spans="2:13" ht="21" customHeight="1" outlineLevel="1">
      <c r="B1223" s="73"/>
      <c r="C1223" s="115" t="s">
        <v>478</v>
      </c>
      <c r="D1223" s="103"/>
      <c r="E1223" s="110">
        <v>0</v>
      </c>
      <c r="F1223" s="114"/>
      <c r="G1223" s="110">
        <v>0</v>
      </c>
      <c r="H1223" s="112"/>
      <c r="I1223" s="110">
        <v>0</v>
      </c>
      <c r="J1223" s="111"/>
      <c r="K1223" s="113">
        <f t="shared" si="18"/>
        <v>0</v>
      </c>
      <c r="L1223" s="116"/>
      <c r="M1223" s="73"/>
    </row>
    <row r="1224" spans="2:13" ht="21" customHeight="1" outlineLevel="1">
      <c r="B1224" s="73"/>
      <c r="C1224" s="115" t="s">
        <v>479</v>
      </c>
      <c r="D1224" s="103"/>
      <c r="E1224" s="110">
        <v>0</v>
      </c>
      <c r="F1224" s="114"/>
      <c r="G1224" s="110">
        <v>0</v>
      </c>
      <c r="H1224" s="112"/>
      <c r="I1224" s="110">
        <v>0</v>
      </c>
      <c r="J1224" s="111"/>
      <c r="K1224" s="113">
        <f t="shared" si="18"/>
        <v>0</v>
      </c>
      <c r="L1224" s="116"/>
      <c r="M1224" s="73"/>
    </row>
    <row r="1225" spans="2:13" ht="21.75" customHeight="1" outlineLevel="1">
      <c r="B1225" s="73"/>
      <c r="C1225" s="90" t="s">
        <v>480</v>
      </c>
      <c r="D1225" s="103"/>
      <c r="E1225" s="117">
        <f>SUM(E1206:E1224)</f>
        <v>0</v>
      </c>
      <c r="F1225" s="111"/>
      <c r="G1225" s="117">
        <f>SUM(G1206:G1224)</f>
        <v>0</v>
      </c>
      <c r="H1225" s="112"/>
      <c r="I1225" s="117">
        <f>SUM(I1206:I1224)</f>
        <v>0</v>
      </c>
      <c r="J1225" s="111"/>
      <c r="K1225" s="117">
        <f>SUM(K1206:K1224)</f>
        <v>0</v>
      </c>
      <c r="L1225" s="89"/>
      <c r="M1225" s="73"/>
    </row>
    <row r="1226" spans="2:13" ht="21" customHeight="1" outlineLevel="1">
      <c r="B1226" s="73"/>
      <c r="C1226" s="109"/>
      <c r="D1226" s="103"/>
      <c r="E1226" s="73"/>
      <c r="F1226" s="73"/>
      <c r="G1226" s="73"/>
      <c r="H1226" s="73"/>
      <c r="I1226" s="73"/>
      <c r="J1226" s="73"/>
      <c r="K1226" s="73"/>
      <c r="L1226" s="89"/>
      <c r="M1226" s="73"/>
    </row>
    <row r="1227" spans="2:13" ht="21" customHeight="1" outlineLevel="1">
      <c r="B1227" s="73"/>
      <c r="C1227" s="73"/>
      <c r="D1227" s="73"/>
      <c r="E1227" s="100">
        <v>2024</v>
      </c>
      <c r="F1227" s="101"/>
      <c r="G1227" s="100">
        <v>2025</v>
      </c>
      <c r="H1227" s="101"/>
      <c r="I1227" s="100">
        <v>2026</v>
      </c>
      <c r="J1227" s="102"/>
      <c r="K1227" s="100" t="s">
        <v>407</v>
      </c>
      <c r="L1227" s="89"/>
      <c r="M1227" s="73"/>
    </row>
    <row r="1228" spans="2:13" ht="21" customHeight="1" outlineLevel="1">
      <c r="B1228" s="73"/>
      <c r="C1228" s="95" t="s">
        <v>481</v>
      </c>
      <c r="D1228" s="103"/>
      <c r="E1228" s="110">
        <v>0</v>
      </c>
      <c r="F1228" s="111"/>
      <c r="G1228" s="110">
        <v>0</v>
      </c>
      <c r="H1228" s="112"/>
      <c r="I1228" s="110">
        <v>0</v>
      </c>
      <c r="J1228" s="111"/>
      <c r="K1228" s="113">
        <f t="shared" ref="K1228:K1236" si="19">E1228+G1228+I1228</f>
        <v>0</v>
      </c>
      <c r="L1228" s="89"/>
      <c r="M1228" s="73"/>
    </row>
    <row r="1229" spans="2:13" ht="21" customHeight="1" outlineLevel="1">
      <c r="B1229" s="73"/>
      <c r="C1229" s="90" t="s">
        <v>482</v>
      </c>
      <c r="D1229" s="103"/>
      <c r="E1229" s="110">
        <v>0</v>
      </c>
      <c r="F1229" s="114"/>
      <c r="G1229" s="110">
        <v>0</v>
      </c>
      <c r="H1229" s="112"/>
      <c r="I1229" s="110">
        <v>0</v>
      </c>
      <c r="J1229" s="111"/>
      <c r="K1229" s="113">
        <f t="shared" si="19"/>
        <v>0</v>
      </c>
      <c r="L1229" s="89"/>
      <c r="M1229" s="73"/>
    </row>
    <row r="1230" spans="2:13" ht="21" customHeight="1" outlineLevel="1">
      <c r="B1230" s="73"/>
      <c r="C1230" s="90" t="s">
        <v>483</v>
      </c>
      <c r="D1230" s="103"/>
      <c r="E1230" s="110">
        <v>0</v>
      </c>
      <c r="F1230" s="114"/>
      <c r="G1230" s="110">
        <v>0</v>
      </c>
      <c r="H1230" s="112"/>
      <c r="I1230" s="110">
        <v>0</v>
      </c>
      <c r="J1230" s="111"/>
      <c r="K1230" s="113">
        <f t="shared" si="19"/>
        <v>0</v>
      </c>
      <c r="L1230" s="73"/>
      <c r="M1230" s="73"/>
    </row>
    <row r="1231" spans="2:13" ht="21" customHeight="1" outlineLevel="1">
      <c r="B1231" s="73"/>
      <c r="C1231" s="90" t="s">
        <v>484</v>
      </c>
      <c r="D1231" s="103"/>
      <c r="E1231" s="110">
        <v>0</v>
      </c>
      <c r="F1231" s="111"/>
      <c r="G1231" s="110">
        <v>0</v>
      </c>
      <c r="H1231" s="112"/>
      <c r="I1231" s="110">
        <v>0</v>
      </c>
      <c r="J1231" s="111"/>
      <c r="K1231" s="113">
        <f t="shared" si="19"/>
        <v>0</v>
      </c>
      <c r="L1231" s="89"/>
      <c r="M1231" s="73"/>
    </row>
    <row r="1232" spans="2:13" ht="21" customHeight="1" outlineLevel="1">
      <c r="B1232" s="73"/>
      <c r="C1232" s="90" t="s">
        <v>485</v>
      </c>
      <c r="D1232" s="103"/>
      <c r="E1232" s="110">
        <v>0</v>
      </c>
      <c r="F1232" s="114"/>
      <c r="G1232" s="110">
        <v>0</v>
      </c>
      <c r="H1232" s="112"/>
      <c r="I1232" s="110">
        <v>0</v>
      </c>
      <c r="J1232" s="111"/>
      <c r="K1232" s="113">
        <f t="shared" si="19"/>
        <v>0</v>
      </c>
      <c r="L1232" s="116"/>
      <c r="M1232" s="73"/>
    </row>
    <row r="1233" spans="2:13" ht="21" customHeight="1" outlineLevel="1">
      <c r="B1233" s="73"/>
      <c r="C1233" s="90" t="s">
        <v>486</v>
      </c>
      <c r="D1233" s="103"/>
      <c r="E1233" s="110">
        <v>0</v>
      </c>
      <c r="F1233" s="114"/>
      <c r="G1233" s="110">
        <v>0</v>
      </c>
      <c r="H1233" s="112"/>
      <c r="I1233" s="110">
        <v>0</v>
      </c>
      <c r="J1233" s="111"/>
      <c r="K1233" s="113">
        <f t="shared" si="19"/>
        <v>0</v>
      </c>
      <c r="L1233" s="116"/>
      <c r="M1233" s="73"/>
    </row>
    <row r="1234" spans="2:13" ht="21" customHeight="1" outlineLevel="1">
      <c r="B1234" s="73"/>
      <c r="C1234" s="90" t="s">
        <v>487</v>
      </c>
      <c r="D1234" s="103"/>
      <c r="E1234" s="110">
        <v>0</v>
      </c>
      <c r="F1234" s="114"/>
      <c r="G1234" s="110">
        <v>0</v>
      </c>
      <c r="H1234" s="112"/>
      <c r="I1234" s="110">
        <v>0</v>
      </c>
      <c r="J1234" s="111"/>
      <c r="K1234" s="113">
        <f t="shared" si="19"/>
        <v>0</v>
      </c>
      <c r="L1234" s="116"/>
      <c r="M1234" s="73"/>
    </row>
    <row r="1235" spans="2:13" ht="21" customHeight="1" outlineLevel="1">
      <c r="B1235" s="73"/>
      <c r="C1235" s="90" t="s">
        <v>488</v>
      </c>
      <c r="D1235" s="103"/>
      <c r="E1235" s="110">
        <v>0</v>
      </c>
      <c r="F1235" s="114"/>
      <c r="G1235" s="110">
        <v>0</v>
      </c>
      <c r="H1235" s="112"/>
      <c r="I1235" s="110">
        <v>0</v>
      </c>
      <c r="J1235" s="111"/>
      <c r="K1235" s="113">
        <f t="shared" si="19"/>
        <v>0</v>
      </c>
      <c r="L1235" s="116"/>
      <c r="M1235" s="73"/>
    </row>
    <row r="1236" spans="2:13" ht="21.75" customHeight="1" outlineLevel="1">
      <c r="B1236" s="73"/>
      <c r="C1236" s="90" t="s">
        <v>480</v>
      </c>
      <c r="D1236" s="103"/>
      <c r="E1236" s="117">
        <f>SUM(E1228:E1235)</f>
        <v>0</v>
      </c>
      <c r="F1236" s="111"/>
      <c r="G1236" s="117">
        <f>SUM(G1228:G1235)</f>
        <v>0</v>
      </c>
      <c r="H1236" s="112"/>
      <c r="I1236" s="117">
        <f>SUM(I1228:I1235)</f>
        <v>0</v>
      </c>
      <c r="J1236" s="111"/>
      <c r="K1236" s="117">
        <f t="shared" si="19"/>
        <v>0</v>
      </c>
      <c r="L1236" s="89"/>
      <c r="M1236" s="73"/>
    </row>
    <row r="1237" spans="2:13" ht="21" customHeight="1" outlineLevel="1">
      <c r="B1237" s="73"/>
      <c r="C1237" s="89"/>
      <c r="D1237" s="103"/>
      <c r="E1237" s="89"/>
      <c r="F1237" s="89"/>
      <c r="G1237" s="89"/>
      <c r="H1237" s="89"/>
      <c r="I1237" s="89"/>
      <c r="J1237" s="89"/>
      <c r="K1237" s="89"/>
      <c r="L1237" s="89"/>
      <c r="M1237" s="73"/>
    </row>
    <row r="1238" spans="2:13" ht="36" outlineLevel="1">
      <c r="B1238" s="73"/>
      <c r="C1238" s="93" t="s">
        <v>490</v>
      </c>
      <c r="D1238" s="89"/>
      <c r="E1238" s="93" t="str">
        <f>IF(K1209&gt;0,"Si","No")</f>
        <v>No</v>
      </c>
      <c r="F1238" s="89"/>
      <c r="G1238" s="89"/>
      <c r="H1238" s="89"/>
      <c r="I1238" s="89"/>
      <c r="J1238" s="89"/>
      <c r="K1238" s="89"/>
      <c r="L1238" s="89"/>
      <c r="M1238" s="73"/>
    </row>
    <row r="1239" spans="2:13" ht="36" outlineLevel="1">
      <c r="B1239" s="73"/>
      <c r="C1239" s="93" t="s">
        <v>491</v>
      </c>
      <c r="D1239" s="89"/>
      <c r="E1239" s="93" t="str">
        <f>IF(K1210&gt;0,"Si","No")</f>
        <v>No</v>
      </c>
      <c r="F1239" s="89"/>
      <c r="G1239" s="89"/>
      <c r="H1239" s="89"/>
      <c r="I1239" s="89"/>
      <c r="J1239" s="89"/>
      <c r="K1239" s="89"/>
      <c r="L1239" s="89"/>
      <c r="M1239" s="73"/>
    </row>
    <row r="1240" spans="2:13" ht="21" customHeight="1" outlineLevel="1">
      <c r="B1240" s="73"/>
      <c r="C1240" s="89"/>
      <c r="D1240" s="89"/>
      <c r="E1240" s="89"/>
      <c r="F1240" s="89"/>
      <c r="G1240" s="73"/>
      <c r="H1240" s="73"/>
      <c r="I1240" s="73"/>
      <c r="J1240" s="89"/>
      <c r="K1240" s="73"/>
      <c r="L1240" s="89"/>
      <c r="M1240" s="73"/>
    </row>
    <row r="1241" spans="2:13" ht="20.25" outlineLevel="1">
      <c r="B1241" s="73"/>
      <c r="C1241" s="86" t="s">
        <v>492</v>
      </c>
      <c r="D1241" s="73"/>
      <c r="E1241" s="98"/>
      <c r="F1241" s="99"/>
      <c r="G1241" s="99"/>
      <c r="H1241" s="99"/>
      <c r="I1241" s="99"/>
      <c r="J1241" s="99"/>
      <c r="K1241" s="99"/>
      <c r="L1241" s="89"/>
      <c r="M1241" s="73"/>
    </row>
    <row r="1242" spans="2:13" ht="21" customHeight="1" outlineLevel="1">
      <c r="B1242" s="73"/>
      <c r="C1242" s="73"/>
      <c r="D1242" s="73"/>
      <c r="E1242" s="100"/>
      <c r="F1242" s="101"/>
      <c r="G1242" s="100"/>
      <c r="H1242" s="101"/>
      <c r="I1242" s="100"/>
      <c r="J1242" s="102"/>
      <c r="K1242" s="100"/>
      <c r="L1242" s="89"/>
      <c r="M1242" s="73"/>
    </row>
    <row r="1243" spans="2:13" ht="21" customHeight="1" outlineLevel="1">
      <c r="B1243" s="73"/>
      <c r="C1243" s="73"/>
      <c r="D1243" s="73"/>
      <c r="E1243" s="100">
        <v>2024</v>
      </c>
      <c r="F1243" s="101"/>
      <c r="G1243" s="100">
        <v>2025</v>
      </c>
      <c r="H1243" s="101"/>
      <c r="I1243" s="100">
        <v>2026</v>
      </c>
      <c r="J1243" s="102"/>
      <c r="K1243" s="100" t="s">
        <v>407</v>
      </c>
      <c r="L1243" s="89"/>
      <c r="M1243" s="73"/>
    </row>
    <row r="1244" spans="2:13" ht="21" customHeight="1" outlineLevel="1">
      <c r="B1244" s="73"/>
      <c r="C1244" s="95" t="s">
        <v>493</v>
      </c>
      <c r="D1244" s="103"/>
      <c r="E1244" s="110"/>
      <c r="F1244" s="111"/>
      <c r="G1244" s="110"/>
      <c r="H1244" s="119"/>
      <c r="I1244" s="110"/>
      <c r="J1244" s="111"/>
      <c r="K1244" s="113" t="s">
        <v>495</v>
      </c>
      <c r="L1244" s="89"/>
      <c r="M1244" s="73"/>
    </row>
    <row r="1245" spans="2:13" ht="21" customHeight="1" outlineLevel="1">
      <c r="B1245" s="73"/>
      <c r="C1245" s="95" t="s">
        <v>496</v>
      </c>
      <c r="D1245" s="103"/>
      <c r="E1245" s="110"/>
      <c r="F1245" s="111"/>
      <c r="G1245" s="110"/>
      <c r="H1245" s="119"/>
      <c r="I1245" s="110"/>
      <c r="J1245" s="111"/>
      <c r="K1245" s="113" t="s">
        <v>495</v>
      </c>
      <c r="L1245" s="89"/>
      <c r="M1245" s="73"/>
    </row>
    <row r="1246" spans="2:13" ht="21" customHeight="1" outlineLevel="1">
      <c r="B1246" s="73"/>
      <c r="C1246" s="90" t="s">
        <v>498</v>
      </c>
      <c r="D1246" s="103"/>
      <c r="E1246" s="120">
        <v>0</v>
      </c>
      <c r="F1246" s="121"/>
      <c r="G1246" s="120">
        <v>0</v>
      </c>
      <c r="H1246" s="122"/>
      <c r="I1246" s="120">
        <v>0</v>
      </c>
      <c r="J1246" s="123"/>
      <c r="K1246" s="124">
        <f>E1246+G1246+I1246</f>
        <v>0</v>
      </c>
      <c r="L1246" s="73"/>
      <c r="M1246" s="73"/>
    </row>
    <row r="1247" spans="2:13" ht="21" customHeight="1" outlineLevel="1">
      <c r="B1247" s="73"/>
      <c r="C1247" s="90" t="s">
        <v>499</v>
      </c>
      <c r="D1247" s="103"/>
      <c r="E1247" s="110"/>
      <c r="F1247" s="111"/>
      <c r="G1247" s="110"/>
      <c r="H1247" s="119"/>
      <c r="I1247" s="110"/>
      <c r="J1247" s="111"/>
      <c r="K1247" s="113" t="s">
        <v>495</v>
      </c>
      <c r="L1247" s="89"/>
      <c r="M1247" s="73"/>
    </row>
    <row r="1248" spans="2:13" ht="21" customHeight="1" outlineLevel="1">
      <c r="B1248" s="73"/>
      <c r="C1248" s="90" t="s">
        <v>500</v>
      </c>
      <c r="D1248" s="103"/>
      <c r="E1248" s="105"/>
      <c r="F1248" s="125"/>
      <c r="G1248" s="105"/>
      <c r="H1248" s="126"/>
      <c r="I1248" s="105"/>
      <c r="J1248" s="111"/>
      <c r="K1248" s="113" t="s">
        <v>495</v>
      </c>
      <c r="L1248" s="116"/>
      <c r="M1248" s="73"/>
    </row>
    <row r="1249" spans="2:13" outlineLevel="1">
      <c r="B1249" s="73"/>
      <c r="C1249" s="90" t="s">
        <v>501</v>
      </c>
      <c r="D1249" s="103"/>
      <c r="E1249" s="127"/>
      <c r="F1249" s="125"/>
      <c r="G1249" s="105"/>
      <c r="H1249" s="126"/>
      <c r="I1249" s="105"/>
      <c r="J1249" s="111"/>
      <c r="K1249" s="113" t="s">
        <v>495</v>
      </c>
      <c r="L1249" s="116"/>
      <c r="M1249" s="73"/>
    </row>
    <row r="1250" spans="2:13" ht="21" customHeight="1" outlineLevel="1">
      <c r="B1250" s="73"/>
      <c r="C1250" s="90" t="s">
        <v>503</v>
      </c>
      <c r="D1250" s="103"/>
      <c r="E1250" s="105"/>
      <c r="F1250" s="125"/>
      <c r="G1250" s="105"/>
      <c r="H1250" s="126"/>
      <c r="I1250" s="105"/>
      <c r="J1250" s="111"/>
      <c r="K1250" s="124" t="s">
        <v>495</v>
      </c>
      <c r="L1250" s="89"/>
      <c r="M1250" s="73"/>
    </row>
    <row r="1251" spans="2:13" ht="21" customHeight="1" outlineLevel="1">
      <c r="B1251" s="73"/>
      <c r="C1251" s="90" t="s">
        <v>504</v>
      </c>
      <c r="D1251" s="103"/>
      <c r="E1251" s="110"/>
      <c r="F1251" s="111"/>
      <c r="G1251" s="110"/>
      <c r="H1251" s="119"/>
      <c r="I1251" s="110"/>
      <c r="J1251" s="111"/>
      <c r="K1251" s="113" t="s">
        <v>495</v>
      </c>
      <c r="L1251" s="89"/>
      <c r="M1251" s="73"/>
    </row>
    <row r="1252" spans="2:13" ht="21.75" customHeight="1" outlineLevel="1">
      <c r="B1252" s="73"/>
      <c r="C1252" s="90" t="s">
        <v>506</v>
      </c>
      <c r="D1252" s="103"/>
      <c r="E1252" s="120">
        <v>0</v>
      </c>
      <c r="F1252" s="121"/>
      <c r="G1252" s="120">
        <v>0</v>
      </c>
      <c r="H1252" s="122"/>
      <c r="I1252" s="120">
        <v>0</v>
      </c>
      <c r="J1252" s="123"/>
      <c r="K1252" s="124">
        <f>E1252+G1252+I1252</f>
        <v>0</v>
      </c>
      <c r="L1252" s="73"/>
      <c r="M1252" s="73"/>
    </row>
    <row r="1253" spans="2:13" ht="21.75" customHeight="1" outlineLevel="1">
      <c r="B1253" s="73"/>
      <c r="C1253" s="90" t="s">
        <v>507</v>
      </c>
      <c r="D1253" s="103"/>
      <c r="E1253" s="128">
        <v>0</v>
      </c>
      <c r="F1253" s="129"/>
      <c r="G1253" s="128">
        <v>0</v>
      </c>
      <c r="H1253" s="142"/>
      <c r="I1253" s="128">
        <v>0</v>
      </c>
      <c r="J1253" s="130"/>
      <c r="K1253" s="131">
        <f>E1253+G1253+I1253</f>
        <v>0</v>
      </c>
      <c r="L1253" s="89"/>
      <c r="M1253" s="73"/>
    </row>
    <row r="1254" spans="2:13" ht="21" customHeight="1" outlineLevel="1">
      <c r="B1254" s="73"/>
      <c r="C1254" s="109"/>
      <c r="D1254" s="103"/>
      <c r="E1254" s="130"/>
      <c r="F1254" s="130"/>
      <c r="G1254" s="130"/>
      <c r="H1254" s="132"/>
      <c r="I1254" s="130"/>
      <c r="J1254" s="130"/>
      <c r="K1254" s="130"/>
      <c r="L1254" s="89"/>
      <c r="M1254" s="73"/>
    </row>
    <row r="1255" spans="2:13" ht="21" customHeight="1" outlineLevel="1">
      <c r="B1255" s="73"/>
      <c r="C1255" s="109"/>
      <c r="D1255" s="103"/>
      <c r="E1255" s="98"/>
      <c r="F1255" s="73"/>
      <c r="G1255" s="73"/>
      <c r="H1255" s="73"/>
      <c r="I1255" s="73"/>
      <c r="J1255" s="73"/>
      <c r="K1255" s="73"/>
      <c r="L1255" s="89"/>
      <c r="M1255" s="73"/>
    </row>
    <row r="1256" spans="2:13" ht="21" customHeight="1" outlineLevel="1">
      <c r="B1256" s="73"/>
      <c r="C1256" s="86" t="s">
        <v>508</v>
      </c>
      <c r="D1256" s="116"/>
      <c r="E1256" s="116"/>
      <c r="F1256" s="116"/>
      <c r="G1256" s="73"/>
      <c r="H1256" s="73"/>
      <c r="I1256" s="73"/>
      <c r="J1256" s="116"/>
      <c r="K1256" s="73"/>
      <c r="L1256" s="116"/>
      <c r="M1256" s="73"/>
    </row>
    <row r="1257" spans="2:13" ht="21" customHeight="1" outlineLevel="1">
      <c r="B1257" s="73"/>
      <c r="C1257" s="89"/>
      <c r="D1257" s="89"/>
      <c r="E1257" s="89"/>
      <c r="F1257" s="89"/>
      <c r="G1257" s="73"/>
      <c r="H1257" s="73"/>
      <c r="I1257" s="73"/>
      <c r="J1257" s="89"/>
      <c r="K1257" s="73"/>
      <c r="L1257" s="89"/>
      <c r="M1257" s="73"/>
    </row>
    <row r="1258" spans="2:13" ht="21" customHeight="1" outlineLevel="1">
      <c r="B1258" s="73"/>
      <c r="C1258" s="133" t="s">
        <v>509</v>
      </c>
      <c r="D1258" s="89"/>
      <c r="E1258" s="89"/>
      <c r="F1258" s="89"/>
      <c r="G1258" s="73"/>
      <c r="H1258" s="73"/>
      <c r="I1258" s="73"/>
      <c r="J1258" s="73"/>
      <c r="K1258" s="73"/>
      <c r="L1258" s="89"/>
      <c r="M1258" s="73"/>
    </row>
    <row r="1259" spans="2:13" ht="21" customHeight="1" outlineLevel="1">
      <c r="B1259" s="73"/>
      <c r="C1259" s="89"/>
      <c r="D1259" s="89"/>
      <c r="E1259" s="89"/>
      <c r="F1259" s="89"/>
      <c r="G1259" s="73"/>
      <c r="H1259" s="73"/>
      <c r="I1259" s="73"/>
      <c r="J1259" s="89"/>
      <c r="K1259" s="73"/>
      <c r="L1259" s="89"/>
      <c r="M1259" s="73"/>
    </row>
    <row r="1260" spans="2:13" ht="21" customHeight="1" outlineLevel="1">
      <c r="B1260" s="73"/>
      <c r="C1260" s="481"/>
      <c r="D1260" s="481"/>
      <c r="E1260" s="481"/>
      <c r="F1260" s="481"/>
      <c r="G1260" s="481"/>
      <c r="H1260" s="481"/>
      <c r="I1260" s="481"/>
      <c r="J1260" s="481"/>
      <c r="K1260" s="481"/>
      <c r="L1260" s="89"/>
      <c r="M1260" s="73"/>
    </row>
    <row r="1261" spans="2:13" ht="21" customHeight="1" outlineLevel="1">
      <c r="B1261" s="73"/>
      <c r="C1261" s="481"/>
      <c r="D1261" s="481"/>
      <c r="E1261" s="481"/>
      <c r="F1261" s="481"/>
      <c r="G1261" s="481"/>
      <c r="H1261" s="481"/>
      <c r="I1261" s="481"/>
      <c r="J1261" s="481"/>
      <c r="K1261" s="481"/>
      <c r="L1261" s="73"/>
      <c r="M1261" s="73"/>
    </row>
    <row r="1262" spans="2:13" ht="21" customHeight="1" outlineLevel="1">
      <c r="B1262" s="73"/>
      <c r="C1262" s="481"/>
      <c r="D1262" s="481"/>
      <c r="E1262" s="481"/>
      <c r="F1262" s="481"/>
      <c r="G1262" s="481"/>
      <c r="H1262" s="481"/>
      <c r="I1262" s="481"/>
      <c r="J1262" s="481"/>
      <c r="K1262" s="481"/>
      <c r="L1262" s="73"/>
      <c r="M1262" s="73"/>
    </row>
    <row r="1263" spans="2:13" ht="21" customHeight="1" outlineLevel="1">
      <c r="B1263" s="73"/>
      <c r="C1263" s="481"/>
      <c r="D1263" s="481"/>
      <c r="E1263" s="481"/>
      <c r="F1263" s="481"/>
      <c r="G1263" s="481"/>
      <c r="H1263" s="481"/>
      <c r="I1263" s="481"/>
      <c r="J1263" s="481"/>
      <c r="K1263" s="481"/>
      <c r="L1263" s="73"/>
      <c r="M1263" s="73"/>
    </row>
    <row r="1264" spans="2:13" ht="21" customHeight="1" outlineLevel="1">
      <c r="B1264" s="73"/>
      <c r="C1264" s="481"/>
      <c r="D1264" s="481"/>
      <c r="E1264" s="481"/>
      <c r="F1264" s="481"/>
      <c r="G1264" s="481"/>
      <c r="H1264" s="481"/>
      <c r="I1264" s="481"/>
      <c r="J1264" s="481"/>
      <c r="K1264" s="481"/>
      <c r="L1264" s="73"/>
      <c r="M1264" s="73"/>
    </row>
    <row r="1265" spans="2:13" ht="21" customHeight="1" outlineLevel="1">
      <c r="B1265" s="73"/>
      <c r="C1265" s="481"/>
      <c r="D1265" s="481"/>
      <c r="E1265" s="481"/>
      <c r="F1265" s="481"/>
      <c r="G1265" s="481"/>
      <c r="H1265" s="481"/>
      <c r="I1265" s="481"/>
      <c r="J1265" s="481"/>
      <c r="K1265" s="481"/>
      <c r="L1265" s="73"/>
      <c r="M1265" s="73"/>
    </row>
    <row r="1266" spans="2:13" ht="21" customHeight="1" outlineLevel="1">
      <c r="B1266" s="73"/>
      <c r="C1266" s="481"/>
      <c r="D1266" s="481"/>
      <c r="E1266" s="481"/>
      <c r="F1266" s="481"/>
      <c r="G1266" s="481"/>
      <c r="H1266" s="481"/>
      <c r="I1266" s="481"/>
      <c r="J1266" s="481"/>
      <c r="K1266" s="481"/>
      <c r="L1266" s="73"/>
      <c r="M1266" s="73"/>
    </row>
    <row r="1267" spans="2:13" ht="21" customHeight="1" outlineLevel="1">
      <c r="B1267" s="73"/>
      <c r="C1267" s="481"/>
      <c r="D1267" s="481"/>
      <c r="E1267" s="481"/>
      <c r="F1267" s="481"/>
      <c r="G1267" s="481"/>
      <c r="H1267" s="481"/>
      <c r="I1267" s="481"/>
      <c r="J1267" s="481"/>
      <c r="K1267" s="481"/>
      <c r="L1267" s="73"/>
      <c r="M1267" s="73"/>
    </row>
    <row r="1268" spans="2:13" ht="21" customHeight="1" outlineLevel="1">
      <c r="B1268" s="73"/>
      <c r="C1268" s="481"/>
      <c r="D1268" s="481"/>
      <c r="E1268" s="481"/>
      <c r="F1268" s="481"/>
      <c r="G1268" s="481"/>
      <c r="H1268" s="481"/>
      <c r="I1268" s="481"/>
      <c r="J1268" s="481"/>
      <c r="K1268" s="481"/>
      <c r="L1268" s="73"/>
      <c r="M1268" s="73"/>
    </row>
    <row r="1269" spans="2:13" ht="21" customHeight="1" outlineLevel="1">
      <c r="B1269" s="73"/>
      <c r="C1269" s="481"/>
      <c r="D1269" s="481"/>
      <c r="E1269" s="481"/>
      <c r="F1269" s="481"/>
      <c r="G1269" s="481"/>
      <c r="H1269" s="481"/>
      <c r="I1269" s="481"/>
      <c r="J1269" s="481"/>
      <c r="K1269" s="481"/>
      <c r="L1269" s="73"/>
      <c r="M1269" s="73"/>
    </row>
    <row r="1270" spans="2:13" ht="21" customHeight="1" outlineLevel="1">
      <c r="B1270" s="73"/>
      <c r="C1270" s="481"/>
      <c r="D1270" s="481"/>
      <c r="E1270" s="481"/>
      <c r="F1270" s="481"/>
      <c r="G1270" s="481"/>
      <c r="H1270" s="481"/>
      <c r="I1270" s="481"/>
      <c r="J1270" s="481"/>
      <c r="K1270" s="481"/>
      <c r="L1270" s="73"/>
      <c r="M1270" s="73"/>
    </row>
    <row r="1271" spans="2:13" ht="21" customHeight="1" outlineLevel="1">
      <c r="B1271" s="73"/>
      <c r="C1271" s="481"/>
      <c r="D1271" s="481"/>
      <c r="E1271" s="481"/>
      <c r="F1271" s="481"/>
      <c r="G1271" s="481"/>
      <c r="H1271" s="481"/>
      <c r="I1271" s="481"/>
      <c r="J1271" s="481"/>
      <c r="K1271" s="481"/>
      <c r="L1271" s="73"/>
      <c r="M1271" s="73"/>
    </row>
    <row r="1272" spans="2:13" ht="21" customHeight="1" outlineLevel="1">
      <c r="B1272" s="73"/>
      <c r="C1272" s="481"/>
      <c r="D1272" s="481"/>
      <c r="E1272" s="481"/>
      <c r="F1272" s="481"/>
      <c r="G1272" s="481"/>
      <c r="H1272" s="481"/>
      <c r="I1272" s="481"/>
      <c r="J1272" s="481"/>
      <c r="K1272" s="481"/>
      <c r="L1272" s="73"/>
      <c r="M1272" s="73"/>
    </row>
    <row r="1273" spans="2:13" ht="21" customHeight="1" outlineLevel="1">
      <c r="B1273" s="73"/>
      <c r="C1273" s="481"/>
      <c r="D1273" s="481"/>
      <c r="E1273" s="481"/>
      <c r="F1273" s="481"/>
      <c r="G1273" s="481"/>
      <c r="H1273" s="481"/>
      <c r="I1273" s="481"/>
      <c r="J1273" s="481"/>
      <c r="K1273" s="481"/>
      <c r="L1273" s="73"/>
      <c r="M1273" s="73"/>
    </row>
    <row r="1274" spans="2:13" ht="21" customHeight="1" outlineLevel="1">
      <c r="B1274" s="73"/>
      <c r="C1274" s="481"/>
      <c r="D1274" s="481"/>
      <c r="E1274" s="481"/>
      <c r="F1274" s="481"/>
      <c r="G1274" s="481"/>
      <c r="H1274" s="481"/>
      <c r="I1274" s="481"/>
      <c r="J1274" s="481"/>
      <c r="K1274" s="481"/>
      <c r="L1274" s="73"/>
      <c r="M1274" s="73"/>
    </row>
    <row r="1275" spans="2:13" ht="21" customHeight="1" outlineLevel="1">
      <c r="B1275" s="73"/>
      <c r="C1275" s="481"/>
      <c r="D1275" s="481"/>
      <c r="E1275" s="481"/>
      <c r="F1275" s="481"/>
      <c r="G1275" s="481"/>
      <c r="H1275" s="481"/>
      <c r="I1275" s="481"/>
      <c r="J1275" s="481"/>
      <c r="K1275" s="481"/>
      <c r="L1275" s="73"/>
      <c r="M1275" s="73"/>
    </row>
    <row r="1276" spans="2:13" ht="21" customHeight="1" outlineLevel="1">
      <c r="B1276" s="73"/>
      <c r="C1276" s="481"/>
      <c r="D1276" s="481"/>
      <c r="E1276" s="481"/>
      <c r="F1276" s="481"/>
      <c r="G1276" s="481"/>
      <c r="H1276" s="481"/>
      <c r="I1276" s="481"/>
      <c r="J1276" s="481"/>
      <c r="K1276" s="481"/>
      <c r="L1276" s="73"/>
      <c r="M1276" s="73"/>
    </row>
    <row r="1277" spans="2:13" ht="21" customHeight="1" outlineLevel="1">
      <c r="B1277" s="73"/>
      <c r="C1277" s="481"/>
      <c r="D1277" s="481"/>
      <c r="E1277" s="481"/>
      <c r="F1277" s="481"/>
      <c r="G1277" s="481"/>
      <c r="H1277" s="481"/>
      <c r="I1277" s="481"/>
      <c r="J1277" s="481"/>
      <c r="K1277" s="481"/>
      <c r="L1277" s="73"/>
      <c r="M1277" s="73"/>
    </row>
    <row r="1278" spans="2:13" ht="21" customHeight="1" outlineLevel="1">
      <c r="B1278" s="73"/>
      <c r="C1278" s="134"/>
      <c r="D1278" s="73"/>
      <c r="E1278" s="134"/>
      <c r="F1278" s="73"/>
      <c r="G1278" s="73"/>
      <c r="H1278" s="73"/>
      <c r="I1278" s="135"/>
      <c r="J1278" s="136"/>
      <c r="K1278" s="137"/>
      <c r="L1278" s="73"/>
      <c r="M1278" s="73"/>
    </row>
    <row r="1279" spans="2:13" ht="21" customHeight="1" outlineLevel="1">
      <c r="B1279" s="73"/>
      <c r="C1279" s="133" t="s">
        <v>511</v>
      </c>
      <c r="D1279" s="73"/>
      <c r="E1279" s="134"/>
      <c r="F1279" s="73"/>
      <c r="G1279" s="73"/>
      <c r="H1279" s="73"/>
      <c r="I1279" s="135"/>
      <c r="J1279" s="136"/>
      <c r="K1279" s="137"/>
      <c r="L1279" s="73"/>
      <c r="M1279" s="73"/>
    </row>
    <row r="1280" spans="2:13" ht="21" customHeight="1" outlineLevel="1">
      <c r="B1280" s="73"/>
      <c r="C1280" s="73"/>
      <c r="D1280" s="73"/>
      <c r="E1280" s="83"/>
      <c r="F1280" s="73"/>
      <c r="G1280" s="73"/>
      <c r="H1280" s="73"/>
      <c r="I1280" s="73"/>
      <c r="J1280" s="73"/>
      <c r="K1280" s="73"/>
      <c r="L1280" s="73"/>
      <c r="M1280" s="73"/>
    </row>
    <row r="1281" spans="2:13" ht="21" customHeight="1" outlineLevel="1">
      <c r="B1281" s="73"/>
      <c r="C1281" s="481"/>
      <c r="D1281" s="481"/>
      <c r="E1281" s="481"/>
      <c r="F1281" s="481"/>
      <c r="G1281" s="481"/>
      <c r="H1281" s="481"/>
      <c r="I1281" s="481"/>
      <c r="J1281" s="481"/>
      <c r="K1281" s="481"/>
      <c r="L1281" s="73"/>
      <c r="M1281" s="73"/>
    </row>
    <row r="1282" spans="2:13" ht="21" customHeight="1" outlineLevel="1">
      <c r="B1282" s="73"/>
      <c r="C1282" s="481"/>
      <c r="D1282" s="481"/>
      <c r="E1282" s="481"/>
      <c r="F1282" s="481"/>
      <c r="G1282" s="481"/>
      <c r="H1282" s="481"/>
      <c r="I1282" s="481"/>
      <c r="J1282" s="481"/>
      <c r="K1282" s="481"/>
      <c r="L1282" s="73"/>
      <c r="M1282" s="73"/>
    </row>
    <row r="1283" spans="2:13" ht="21" customHeight="1" outlineLevel="1">
      <c r="B1283" s="73"/>
      <c r="C1283" s="481"/>
      <c r="D1283" s="481"/>
      <c r="E1283" s="481"/>
      <c r="F1283" s="481"/>
      <c r="G1283" s="481"/>
      <c r="H1283" s="481"/>
      <c r="I1283" s="481"/>
      <c r="J1283" s="481"/>
      <c r="K1283" s="481"/>
      <c r="L1283" s="73"/>
      <c r="M1283" s="73"/>
    </row>
    <row r="1284" spans="2:13" ht="21" customHeight="1" outlineLevel="1">
      <c r="B1284" s="73"/>
      <c r="C1284" s="481"/>
      <c r="D1284" s="481"/>
      <c r="E1284" s="481"/>
      <c r="F1284" s="481"/>
      <c r="G1284" s="481"/>
      <c r="H1284" s="481"/>
      <c r="I1284" s="481"/>
      <c r="J1284" s="481"/>
      <c r="K1284" s="481"/>
      <c r="L1284" s="73"/>
      <c r="M1284" s="73"/>
    </row>
    <row r="1285" spans="2:13" ht="21" customHeight="1" outlineLevel="1">
      <c r="B1285" s="73"/>
      <c r="C1285" s="481"/>
      <c r="D1285" s="481"/>
      <c r="E1285" s="481"/>
      <c r="F1285" s="481"/>
      <c r="G1285" s="481"/>
      <c r="H1285" s="481"/>
      <c r="I1285" s="481"/>
      <c r="J1285" s="481"/>
      <c r="K1285" s="481"/>
      <c r="L1285" s="73"/>
      <c r="M1285" s="73"/>
    </row>
    <row r="1286" spans="2:13" ht="21" customHeight="1" outlineLevel="1">
      <c r="B1286" s="73"/>
      <c r="C1286" s="481"/>
      <c r="D1286" s="481"/>
      <c r="E1286" s="481"/>
      <c r="F1286" s="481"/>
      <c r="G1286" s="481"/>
      <c r="H1286" s="481"/>
      <c r="I1286" s="481"/>
      <c r="J1286" s="481"/>
      <c r="K1286" s="481"/>
      <c r="L1286" s="73"/>
      <c r="M1286" s="73"/>
    </row>
    <row r="1287" spans="2:13" ht="21" customHeight="1" outlineLevel="1">
      <c r="B1287" s="73"/>
      <c r="C1287" s="481"/>
      <c r="D1287" s="481"/>
      <c r="E1287" s="481"/>
      <c r="F1287" s="481"/>
      <c r="G1287" s="481"/>
      <c r="H1287" s="481"/>
      <c r="I1287" s="481"/>
      <c r="J1287" s="481"/>
      <c r="K1287" s="481"/>
      <c r="L1287" s="73"/>
      <c r="M1287" s="73"/>
    </row>
    <row r="1288" spans="2:13" ht="21" customHeight="1" outlineLevel="1">
      <c r="B1288" s="73"/>
      <c r="C1288" s="481"/>
      <c r="D1288" s="481"/>
      <c r="E1288" s="481"/>
      <c r="F1288" s="481"/>
      <c r="G1288" s="481"/>
      <c r="H1288" s="481"/>
      <c r="I1288" s="481"/>
      <c r="J1288" s="481"/>
      <c r="K1288" s="481"/>
      <c r="L1288" s="73"/>
      <c r="M1288" s="73"/>
    </row>
    <row r="1289" spans="2:13" ht="21" customHeight="1" outlineLevel="1">
      <c r="B1289" s="73"/>
      <c r="C1289" s="481"/>
      <c r="D1289" s="481"/>
      <c r="E1289" s="481"/>
      <c r="F1289" s="481"/>
      <c r="G1289" s="481"/>
      <c r="H1289" s="481"/>
      <c r="I1289" s="481"/>
      <c r="J1289" s="481"/>
      <c r="K1289" s="481"/>
      <c r="L1289" s="73"/>
      <c r="M1289" s="73"/>
    </row>
    <row r="1290" spans="2:13" ht="21" customHeight="1" outlineLevel="1">
      <c r="B1290" s="73"/>
      <c r="C1290" s="481"/>
      <c r="D1290" s="481"/>
      <c r="E1290" s="481"/>
      <c r="F1290" s="481"/>
      <c r="G1290" s="481"/>
      <c r="H1290" s="481"/>
      <c r="I1290" s="481"/>
      <c r="J1290" s="481"/>
      <c r="K1290" s="481"/>
      <c r="L1290" s="73"/>
      <c r="M1290" s="73"/>
    </row>
    <row r="1291" spans="2:13" ht="21" customHeight="1" outlineLevel="1">
      <c r="B1291" s="73"/>
      <c r="C1291" s="481"/>
      <c r="D1291" s="481"/>
      <c r="E1291" s="481"/>
      <c r="F1291" s="481"/>
      <c r="G1291" s="481"/>
      <c r="H1291" s="481"/>
      <c r="I1291" s="481"/>
      <c r="J1291" s="481"/>
      <c r="K1291" s="481"/>
      <c r="L1291" s="73"/>
      <c r="M1291" s="73"/>
    </row>
    <row r="1292" spans="2:13" ht="21" customHeight="1" outlineLevel="1">
      <c r="B1292" s="73"/>
      <c r="C1292" s="481"/>
      <c r="D1292" s="481"/>
      <c r="E1292" s="481"/>
      <c r="F1292" s="481"/>
      <c r="G1292" s="481"/>
      <c r="H1292" s="481"/>
      <c r="I1292" s="481"/>
      <c r="J1292" s="481"/>
      <c r="K1292" s="481"/>
      <c r="L1292" s="73"/>
      <c r="M1292" s="73"/>
    </row>
    <row r="1293" spans="2:13" ht="21" customHeight="1" outlineLevel="1">
      <c r="B1293" s="73"/>
      <c r="C1293" s="481"/>
      <c r="D1293" s="481"/>
      <c r="E1293" s="481"/>
      <c r="F1293" s="481"/>
      <c r="G1293" s="481"/>
      <c r="H1293" s="481"/>
      <c r="I1293" s="481"/>
      <c r="J1293" s="481"/>
      <c r="K1293" s="481"/>
      <c r="L1293" s="73"/>
      <c r="M1293" s="73"/>
    </row>
    <row r="1294" spans="2:13" ht="21" customHeight="1" outlineLevel="1">
      <c r="B1294" s="73"/>
      <c r="C1294" s="481"/>
      <c r="D1294" s="481"/>
      <c r="E1294" s="481"/>
      <c r="F1294" s="481"/>
      <c r="G1294" s="481"/>
      <c r="H1294" s="481"/>
      <c r="I1294" s="481"/>
      <c r="J1294" s="481"/>
      <c r="K1294" s="481"/>
      <c r="L1294" s="73"/>
      <c r="M1294" s="73"/>
    </row>
    <row r="1295" spans="2:13" ht="21" customHeight="1" outlineLevel="1">
      <c r="B1295" s="73"/>
      <c r="C1295" s="481"/>
      <c r="D1295" s="481"/>
      <c r="E1295" s="481"/>
      <c r="F1295" s="481"/>
      <c r="G1295" s="481"/>
      <c r="H1295" s="481"/>
      <c r="I1295" s="481"/>
      <c r="J1295" s="481"/>
      <c r="K1295" s="481"/>
      <c r="L1295" s="73"/>
      <c r="M1295" s="73"/>
    </row>
    <row r="1296" spans="2:13" ht="21" customHeight="1" outlineLevel="1">
      <c r="B1296" s="73"/>
      <c r="C1296" s="481"/>
      <c r="D1296" s="481"/>
      <c r="E1296" s="481"/>
      <c r="F1296" s="481"/>
      <c r="G1296" s="481"/>
      <c r="H1296" s="481"/>
      <c r="I1296" s="481"/>
      <c r="J1296" s="481"/>
      <c r="K1296" s="481"/>
      <c r="L1296" s="73"/>
      <c r="M1296" s="73"/>
    </row>
    <row r="1297" spans="2:13" ht="21" customHeight="1" outlineLevel="1">
      <c r="B1297" s="73"/>
      <c r="C1297" s="481"/>
      <c r="D1297" s="481"/>
      <c r="E1297" s="481"/>
      <c r="F1297" s="481"/>
      <c r="G1297" s="481"/>
      <c r="H1297" s="481"/>
      <c r="I1297" s="481"/>
      <c r="J1297" s="481"/>
      <c r="K1297" s="481"/>
      <c r="L1297" s="73"/>
      <c r="M1297" s="73"/>
    </row>
    <row r="1298" spans="2:13" ht="21" customHeight="1" outlineLevel="1">
      <c r="B1298" s="73"/>
      <c r="C1298" s="481"/>
      <c r="D1298" s="481"/>
      <c r="E1298" s="481"/>
      <c r="F1298" s="481"/>
      <c r="G1298" s="481"/>
      <c r="H1298" s="481"/>
      <c r="I1298" s="481"/>
      <c r="J1298" s="481"/>
      <c r="K1298" s="481"/>
      <c r="L1298" s="73"/>
      <c r="M1298" s="73"/>
    </row>
    <row r="1299" spans="2:13" ht="21" customHeight="1" outlineLevel="1">
      <c r="B1299" s="73"/>
      <c r="C1299" s="134"/>
      <c r="D1299" s="73"/>
      <c r="E1299" s="134"/>
      <c r="F1299" s="73"/>
      <c r="G1299" s="73"/>
      <c r="H1299" s="73"/>
      <c r="I1299" s="135"/>
      <c r="J1299" s="136"/>
      <c r="K1299" s="137"/>
      <c r="L1299" s="73"/>
      <c r="M1299" s="73"/>
    </row>
    <row r="1300" spans="2:13" ht="20.25" customHeight="1">
      <c r="B1300" s="73"/>
      <c r="C1300" s="134"/>
      <c r="D1300" s="73"/>
      <c r="E1300" s="134"/>
      <c r="F1300" s="73"/>
      <c r="G1300" s="73"/>
      <c r="H1300" s="73"/>
      <c r="I1300" s="135"/>
      <c r="J1300" s="136"/>
      <c r="K1300" s="137"/>
      <c r="L1300" s="73"/>
      <c r="M1300" s="73"/>
    </row>
    <row r="1301" spans="2:13" ht="39.75" customHeight="1">
      <c r="B1301" s="73"/>
      <c r="C1301" s="84" t="s">
        <v>256</v>
      </c>
      <c r="D1301" s="81"/>
      <c r="E1301" s="151" t="s">
        <v>257</v>
      </c>
      <c r="F1301" s="73"/>
      <c r="G1301" s="85" t="s">
        <v>497</v>
      </c>
      <c r="H1301" s="73"/>
      <c r="J1301" s="73"/>
      <c r="K1301" s="73"/>
      <c r="L1301" s="73"/>
      <c r="M1301" s="73"/>
    </row>
    <row r="1302" spans="2:13" ht="21" customHeight="1" outlineLevel="1">
      <c r="B1302" s="73"/>
      <c r="C1302" s="83"/>
      <c r="D1302" s="73"/>
      <c r="E1302" s="83"/>
      <c r="F1302" s="73"/>
      <c r="G1302" s="73"/>
      <c r="H1302" s="73"/>
      <c r="I1302" s="73"/>
      <c r="J1302" s="73"/>
      <c r="K1302" s="73"/>
      <c r="L1302" s="73"/>
      <c r="M1302" s="73"/>
    </row>
    <row r="1303" spans="2:13" ht="21.75" customHeight="1" outlineLevel="1">
      <c r="B1303" s="73"/>
      <c r="C1303" s="86" t="s">
        <v>431</v>
      </c>
      <c r="D1303" s="73"/>
      <c r="E1303" s="87"/>
      <c r="F1303" s="73"/>
      <c r="G1303" s="73"/>
      <c r="H1303" s="73"/>
      <c r="I1303" s="73"/>
      <c r="J1303" s="73"/>
      <c r="K1303" s="73"/>
      <c r="L1303" s="73"/>
      <c r="M1303" s="73"/>
    </row>
    <row r="1304" spans="2:13" ht="21" customHeight="1" outlineLevel="1">
      <c r="B1304" s="73"/>
      <c r="C1304" s="88"/>
      <c r="D1304" s="73"/>
      <c r="E1304" s="87"/>
      <c r="F1304" s="73"/>
      <c r="G1304" s="73"/>
      <c r="H1304" s="73"/>
      <c r="I1304" s="73"/>
      <c r="J1304" s="73"/>
      <c r="K1304" s="73"/>
      <c r="L1304" s="73"/>
      <c r="M1304" s="73"/>
    </row>
    <row r="1305" spans="2:13" ht="21" customHeight="1" outlineLevel="1">
      <c r="B1305" s="73"/>
      <c r="C1305" s="89"/>
      <c r="D1305" s="73"/>
      <c r="E1305" s="89"/>
      <c r="F1305" s="73"/>
      <c r="G1305" s="73"/>
      <c r="H1305" s="73"/>
      <c r="I1305" s="73"/>
      <c r="J1305" s="73"/>
      <c r="K1305" s="73"/>
      <c r="L1305" s="73"/>
      <c r="M1305" s="73"/>
    </row>
    <row r="1306" spans="2:13" outlineLevel="1">
      <c r="B1306" s="73"/>
      <c r="C1306" s="90" t="s">
        <v>36</v>
      </c>
      <c r="D1306" s="89"/>
      <c r="E1306" s="90" t="s">
        <v>432</v>
      </c>
      <c r="F1306" s="89"/>
      <c r="G1306" s="91" t="s">
        <v>433</v>
      </c>
      <c r="H1306" s="73"/>
      <c r="I1306" s="90" t="s">
        <v>434</v>
      </c>
      <c r="J1306" s="73"/>
      <c r="K1306" s="73"/>
      <c r="L1306" s="89"/>
      <c r="M1306" s="73"/>
    </row>
    <row r="1307" spans="2:13" ht="36.75" customHeight="1" outlineLevel="1">
      <c r="B1307" s="73"/>
      <c r="C1307" s="92" t="s">
        <v>639</v>
      </c>
      <c r="D1307" s="73"/>
      <c r="E1307" s="93" t="s">
        <v>663</v>
      </c>
      <c r="F1307" s="73"/>
      <c r="G1307" s="94"/>
      <c r="H1307" s="73"/>
      <c r="I1307" s="92" t="s">
        <v>542</v>
      </c>
      <c r="J1307" s="73"/>
      <c r="K1307" s="73"/>
      <c r="L1307" s="73"/>
      <c r="M1307" s="73"/>
    </row>
    <row r="1308" spans="2:13" ht="21" customHeight="1" outlineLevel="1">
      <c r="B1308" s="73"/>
      <c r="C1308" s="89"/>
      <c r="D1308" s="73"/>
      <c r="E1308" s="73"/>
      <c r="F1308" s="73"/>
      <c r="G1308" s="73"/>
      <c r="H1308" s="73"/>
      <c r="I1308" s="73"/>
      <c r="J1308" s="73"/>
      <c r="K1308" s="73"/>
      <c r="L1308" s="73"/>
      <c r="M1308" s="73"/>
    </row>
    <row r="1309" spans="2:13" ht="36" outlineLevel="1">
      <c r="B1309" s="73"/>
      <c r="C1309" s="95" t="s">
        <v>439</v>
      </c>
      <c r="D1309" s="89"/>
      <c r="E1309" s="95" t="s">
        <v>440</v>
      </c>
      <c r="F1309" s="89"/>
      <c r="G1309" s="95" t="s">
        <v>441</v>
      </c>
      <c r="H1309" s="73"/>
      <c r="I1309" s="95" t="s">
        <v>442</v>
      </c>
      <c r="J1309" s="89"/>
      <c r="K1309" s="73"/>
      <c r="L1309" s="73"/>
      <c r="M1309" s="73"/>
    </row>
    <row r="1310" spans="2:13" ht="36.75" customHeight="1" outlineLevel="1">
      <c r="B1310" s="73"/>
      <c r="C1310" s="94"/>
      <c r="D1310" s="89"/>
      <c r="E1310" s="94"/>
      <c r="F1310" s="89"/>
      <c r="G1310" s="94"/>
      <c r="H1310" s="73"/>
      <c r="I1310" s="150"/>
      <c r="J1310" s="89"/>
      <c r="K1310" s="73"/>
      <c r="L1310" s="73"/>
      <c r="M1310" s="73"/>
    </row>
    <row r="1311" spans="2:13" ht="21" customHeight="1" outlineLevel="1">
      <c r="B1311" s="73"/>
      <c r="C1311" s="89"/>
      <c r="D1311" s="89"/>
      <c r="E1311" s="89"/>
      <c r="F1311" s="89"/>
      <c r="G1311" s="73"/>
      <c r="H1311" s="73"/>
      <c r="I1311" s="73"/>
      <c r="J1311" s="89"/>
      <c r="K1311" s="73"/>
      <c r="L1311" s="73"/>
      <c r="M1311" s="73"/>
    </row>
    <row r="1312" spans="2:13" ht="21.75" customHeight="1" outlineLevel="1">
      <c r="B1312" s="73"/>
      <c r="C1312" s="86" t="s">
        <v>445</v>
      </c>
      <c r="D1312" s="73"/>
      <c r="E1312" s="98"/>
      <c r="F1312" s="99"/>
      <c r="G1312" s="99"/>
      <c r="H1312" s="99"/>
      <c r="I1312" s="99"/>
      <c r="J1312" s="99"/>
      <c r="K1312" s="99"/>
      <c r="L1312" s="73"/>
      <c r="M1312" s="73"/>
    </row>
    <row r="1313" spans="2:13" ht="21" customHeight="1" outlineLevel="1">
      <c r="B1313" s="73"/>
      <c r="C1313" s="73"/>
      <c r="D1313" s="73"/>
      <c r="E1313" s="100"/>
      <c r="F1313" s="101"/>
      <c r="G1313" s="100"/>
      <c r="H1313" s="101"/>
      <c r="I1313" s="100"/>
      <c r="J1313" s="102"/>
      <c r="K1313" s="100"/>
      <c r="L1313" s="73"/>
      <c r="M1313" s="73"/>
    </row>
    <row r="1314" spans="2:13" ht="21" customHeight="1" outlineLevel="1">
      <c r="B1314" s="73"/>
      <c r="C1314" s="73"/>
      <c r="D1314" s="73"/>
      <c r="E1314" s="100">
        <v>2024</v>
      </c>
      <c r="F1314" s="101"/>
      <c r="G1314" s="100">
        <v>2025</v>
      </c>
      <c r="H1314" s="101"/>
      <c r="I1314" s="100">
        <v>2026</v>
      </c>
      <c r="J1314" s="102"/>
      <c r="K1314" s="100" t="s">
        <v>446</v>
      </c>
      <c r="L1314" s="73"/>
      <c r="M1314" s="73"/>
    </row>
    <row r="1315" spans="2:13" outlineLevel="1">
      <c r="B1315" s="73"/>
      <c r="C1315" s="95" t="s">
        <v>447</v>
      </c>
      <c r="D1315" s="103"/>
      <c r="E1315" s="104">
        <f>E1316+E1317</f>
        <v>0</v>
      </c>
      <c r="F1315" s="103"/>
      <c r="G1315" s="104">
        <f>G1316+G1317</f>
        <v>0</v>
      </c>
      <c r="H1315" s="73"/>
      <c r="I1315" s="104">
        <f>I1316+I1317</f>
        <v>0</v>
      </c>
      <c r="J1315" s="103"/>
      <c r="K1315" s="104">
        <f>K1316+K1317</f>
        <v>0</v>
      </c>
      <c r="L1315" s="103"/>
      <c r="M1315" s="73"/>
    </row>
    <row r="1316" spans="2:13" ht="21" customHeight="1" outlineLevel="1">
      <c r="B1316" s="73"/>
      <c r="C1316" s="90" t="s">
        <v>448</v>
      </c>
      <c r="D1316" s="103"/>
      <c r="E1316" s="105">
        <v>0</v>
      </c>
      <c r="F1316" s="106"/>
      <c r="G1316" s="105">
        <v>0</v>
      </c>
      <c r="H1316" s="73"/>
      <c r="I1316" s="105">
        <v>0</v>
      </c>
      <c r="J1316" s="103"/>
      <c r="K1316" s="107">
        <f>E1316+G1316+I1316</f>
        <v>0</v>
      </c>
      <c r="L1316" s="103"/>
      <c r="M1316" s="73"/>
    </row>
    <row r="1317" spans="2:13" ht="21.75" customHeight="1" outlineLevel="1">
      <c r="B1317" s="73"/>
      <c r="C1317" s="90" t="s">
        <v>449</v>
      </c>
      <c r="D1317" s="103"/>
      <c r="E1317" s="105">
        <v>0</v>
      </c>
      <c r="F1317" s="106"/>
      <c r="G1317" s="105">
        <v>0</v>
      </c>
      <c r="H1317" s="73"/>
      <c r="I1317" s="105">
        <v>0</v>
      </c>
      <c r="J1317" s="103"/>
      <c r="K1317" s="107">
        <f>E1317+G1317+I1317</f>
        <v>0</v>
      </c>
      <c r="L1317" s="103"/>
      <c r="M1317" s="73"/>
    </row>
    <row r="1318" spans="2:13" outlineLevel="1">
      <c r="B1318" s="73"/>
      <c r="C1318" s="95" t="s">
        <v>450</v>
      </c>
      <c r="D1318" s="103"/>
      <c r="E1318" s="104">
        <f>E1319+E1320</f>
        <v>0</v>
      </c>
      <c r="F1318" s="103"/>
      <c r="G1318" s="104">
        <f>G1319+G1320</f>
        <v>0</v>
      </c>
      <c r="H1318" s="73"/>
      <c r="I1318" s="104">
        <f>I1319+I1320</f>
        <v>0</v>
      </c>
      <c r="J1318" s="103"/>
      <c r="K1318" s="104">
        <f>K1319+K1320</f>
        <v>0</v>
      </c>
      <c r="L1318" s="103"/>
      <c r="M1318" s="73"/>
    </row>
    <row r="1319" spans="2:13" ht="21" customHeight="1" outlineLevel="1">
      <c r="B1319" s="73"/>
      <c r="C1319" s="90" t="s">
        <v>451</v>
      </c>
      <c r="D1319" s="103"/>
      <c r="E1319" s="105">
        <v>0</v>
      </c>
      <c r="F1319" s="106"/>
      <c r="G1319" s="105">
        <v>0</v>
      </c>
      <c r="H1319" s="73"/>
      <c r="I1319" s="105">
        <v>0</v>
      </c>
      <c r="J1319" s="103"/>
      <c r="K1319" s="107">
        <f>E1319+G1319+I1319</f>
        <v>0</v>
      </c>
      <c r="L1319" s="103"/>
      <c r="M1319" s="73"/>
    </row>
    <row r="1320" spans="2:13" ht="21" customHeight="1" outlineLevel="1">
      <c r="B1320" s="73"/>
      <c r="C1320" s="90" t="s">
        <v>452</v>
      </c>
      <c r="D1320" s="103"/>
      <c r="E1320" s="105">
        <v>0</v>
      </c>
      <c r="F1320" s="106"/>
      <c r="G1320" s="105">
        <v>0</v>
      </c>
      <c r="H1320" s="73"/>
      <c r="I1320" s="105">
        <v>0</v>
      </c>
      <c r="J1320" s="103"/>
      <c r="K1320" s="107">
        <f>E1320+G1320+I1320</f>
        <v>0</v>
      </c>
      <c r="L1320" s="103"/>
      <c r="M1320" s="73"/>
    </row>
    <row r="1321" spans="2:13" ht="21" customHeight="1" outlineLevel="1">
      <c r="B1321" s="73"/>
      <c r="C1321" s="95" t="s">
        <v>453</v>
      </c>
      <c r="D1321" s="103"/>
      <c r="E1321" s="104">
        <f>E1322+E1323</f>
        <v>0</v>
      </c>
      <c r="F1321" s="103"/>
      <c r="G1321" s="104">
        <f>G1322+G1323</f>
        <v>0</v>
      </c>
      <c r="H1321" s="73"/>
      <c r="I1321" s="104">
        <f>I1322+I1323</f>
        <v>0</v>
      </c>
      <c r="J1321" s="103"/>
      <c r="K1321" s="104">
        <f>K1322+K1323</f>
        <v>0</v>
      </c>
      <c r="L1321" s="103"/>
      <c r="M1321" s="73"/>
    </row>
    <row r="1322" spans="2:13" ht="21" customHeight="1" outlineLevel="1">
      <c r="B1322" s="73"/>
      <c r="C1322" s="90" t="s">
        <v>454</v>
      </c>
      <c r="D1322" s="103"/>
      <c r="E1322" s="105">
        <v>0</v>
      </c>
      <c r="F1322" s="106"/>
      <c r="G1322" s="105">
        <v>0</v>
      </c>
      <c r="H1322" s="73"/>
      <c r="I1322" s="105">
        <v>0</v>
      </c>
      <c r="J1322" s="103"/>
      <c r="K1322" s="107">
        <f>E1322+G1322+I1322</f>
        <v>0</v>
      </c>
      <c r="L1322" s="103"/>
      <c r="M1322" s="73"/>
    </row>
    <row r="1323" spans="2:13" ht="21" customHeight="1" outlineLevel="1">
      <c r="B1323" s="73"/>
      <c r="C1323" s="90" t="s">
        <v>455</v>
      </c>
      <c r="D1323" s="103"/>
      <c r="E1323" s="105">
        <v>0</v>
      </c>
      <c r="F1323" s="106"/>
      <c r="G1323" s="105">
        <v>0</v>
      </c>
      <c r="H1323" s="73"/>
      <c r="I1323" s="105">
        <v>0</v>
      </c>
      <c r="J1323" s="103"/>
      <c r="K1323" s="107">
        <f>E1323+G1323+I1323</f>
        <v>0</v>
      </c>
      <c r="L1323" s="103"/>
      <c r="M1323" s="73"/>
    </row>
    <row r="1324" spans="2:13" ht="21" customHeight="1" outlineLevel="1">
      <c r="B1324" s="73"/>
      <c r="C1324" s="95" t="s">
        <v>456</v>
      </c>
      <c r="D1324" s="103"/>
      <c r="E1324" s="104">
        <f>E1325+E1326</f>
        <v>0</v>
      </c>
      <c r="F1324" s="103"/>
      <c r="G1324" s="104">
        <f>G1325+G1326</f>
        <v>0</v>
      </c>
      <c r="H1324" s="73"/>
      <c r="I1324" s="104">
        <f>I1325+I1326</f>
        <v>0</v>
      </c>
      <c r="J1324" s="103"/>
      <c r="K1324" s="104">
        <f>K1325+K1326</f>
        <v>0</v>
      </c>
      <c r="L1324" s="103"/>
      <c r="M1324" s="73"/>
    </row>
    <row r="1325" spans="2:13" ht="21" customHeight="1" outlineLevel="1">
      <c r="B1325" s="73"/>
      <c r="C1325" s="90" t="s">
        <v>457</v>
      </c>
      <c r="D1325" s="103"/>
      <c r="E1325" s="105">
        <v>0</v>
      </c>
      <c r="F1325" s="106"/>
      <c r="G1325" s="105">
        <v>0</v>
      </c>
      <c r="H1325" s="73"/>
      <c r="I1325" s="105">
        <v>0</v>
      </c>
      <c r="J1325" s="103"/>
      <c r="K1325" s="107">
        <f>E1325+G1325+I1325</f>
        <v>0</v>
      </c>
      <c r="L1325" s="103"/>
      <c r="M1325" s="73"/>
    </row>
    <row r="1326" spans="2:13" ht="21" customHeight="1" outlineLevel="1">
      <c r="B1326" s="73"/>
      <c r="C1326" s="90" t="s">
        <v>458</v>
      </c>
      <c r="D1326" s="103"/>
      <c r="E1326" s="105">
        <v>0</v>
      </c>
      <c r="F1326" s="106"/>
      <c r="G1326" s="105">
        <v>0</v>
      </c>
      <c r="H1326" s="73"/>
      <c r="I1326" s="105">
        <v>0</v>
      </c>
      <c r="J1326" s="103"/>
      <c r="K1326" s="107">
        <f>E1326+G1326+I1326</f>
        <v>0</v>
      </c>
      <c r="L1326" s="103"/>
      <c r="M1326" s="73"/>
    </row>
    <row r="1327" spans="2:13" ht="21" customHeight="1" outlineLevel="1">
      <c r="B1327" s="73"/>
      <c r="C1327" s="90" t="s">
        <v>459</v>
      </c>
      <c r="D1327" s="103"/>
      <c r="E1327" s="108">
        <f>E1315+E1318+E1321+E1324</f>
        <v>0</v>
      </c>
      <c r="F1327" s="103"/>
      <c r="G1327" s="108">
        <f>G1315+G1318+G1321+G1324</f>
        <v>0</v>
      </c>
      <c r="H1327" s="73"/>
      <c r="I1327" s="108">
        <f>I1315+I1318+I1321+I1324</f>
        <v>0</v>
      </c>
      <c r="J1327" s="103"/>
      <c r="K1327" s="108">
        <f>E1327+G1327+I1327</f>
        <v>0</v>
      </c>
      <c r="L1327" s="103"/>
      <c r="M1327" s="73"/>
    </row>
    <row r="1328" spans="2:13" ht="21" customHeight="1" outlineLevel="1">
      <c r="B1328" s="73"/>
      <c r="C1328" s="109"/>
      <c r="D1328" s="103"/>
      <c r="E1328" s="109"/>
      <c r="F1328" s="109"/>
      <c r="G1328" s="109"/>
      <c r="H1328" s="109"/>
      <c r="I1328" s="109"/>
      <c r="J1328" s="109"/>
      <c r="K1328" s="109"/>
      <c r="L1328" s="103"/>
      <c r="M1328" s="73"/>
    </row>
    <row r="1329" spans="2:13" ht="21" customHeight="1" outlineLevel="1">
      <c r="B1329" s="73"/>
      <c r="C1329" s="103"/>
      <c r="D1329" s="89"/>
      <c r="E1329" s="103"/>
      <c r="F1329" s="89"/>
      <c r="G1329" s="73"/>
      <c r="H1329" s="73"/>
      <c r="I1329" s="73"/>
      <c r="J1329" s="89"/>
      <c r="K1329" s="73"/>
      <c r="L1329" s="89"/>
      <c r="M1329" s="73"/>
    </row>
    <row r="1330" spans="2:13" ht="21" customHeight="1" outlineLevel="1">
      <c r="B1330" s="73"/>
      <c r="C1330" s="86" t="s">
        <v>460</v>
      </c>
      <c r="D1330" s="73"/>
      <c r="E1330" s="99"/>
      <c r="F1330" s="99"/>
      <c r="G1330" s="99"/>
      <c r="H1330" s="99"/>
      <c r="I1330" s="99"/>
      <c r="J1330" s="99"/>
      <c r="K1330" s="99"/>
      <c r="L1330" s="89"/>
      <c r="M1330" s="73"/>
    </row>
    <row r="1331" spans="2:13" ht="21" customHeight="1" outlineLevel="1">
      <c r="B1331" s="73"/>
      <c r="C1331" s="73"/>
      <c r="D1331" s="73"/>
      <c r="E1331" s="100"/>
      <c r="F1331" s="101"/>
      <c r="G1331" s="100"/>
      <c r="H1331" s="101"/>
      <c r="I1331" s="100"/>
      <c r="J1331" s="102"/>
      <c r="K1331" s="100"/>
      <c r="L1331" s="89"/>
      <c r="M1331" s="73"/>
    </row>
    <row r="1332" spans="2:13" ht="21" customHeight="1" outlineLevel="1">
      <c r="B1332" s="73"/>
      <c r="C1332" s="73"/>
      <c r="D1332" s="73"/>
      <c r="E1332" s="100">
        <v>2024</v>
      </c>
      <c r="F1332" s="101"/>
      <c r="G1332" s="100">
        <v>2025</v>
      </c>
      <c r="H1332" s="101"/>
      <c r="I1332" s="100">
        <v>2026</v>
      </c>
      <c r="J1332" s="102"/>
      <c r="K1332" s="100" t="s">
        <v>407</v>
      </c>
      <c r="L1332" s="89"/>
      <c r="M1332" s="73"/>
    </row>
    <row r="1333" spans="2:13" ht="21" customHeight="1" outlineLevel="1">
      <c r="B1333" s="73"/>
      <c r="C1333" s="95" t="s">
        <v>461</v>
      </c>
      <c r="D1333" s="103"/>
      <c r="E1333" s="110">
        <v>0</v>
      </c>
      <c r="F1333" s="111"/>
      <c r="G1333" s="110">
        <v>0</v>
      </c>
      <c r="H1333" s="112"/>
      <c r="I1333" s="110">
        <v>0</v>
      </c>
      <c r="J1333" s="111"/>
      <c r="K1333" s="113">
        <f t="shared" ref="K1333:K1351" si="20">E1333+G1333+I1333</f>
        <v>0</v>
      </c>
      <c r="L1333" s="89"/>
      <c r="M1333" s="73"/>
    </row>
    <row r="1334" spans="2:13" ht="21" customHeight="1" outlineLevel="1">
      <c r="B1334" s="73"/>
      <c r="C1334" s="90" t="s">
        <v>462</v>
      </c>
      <c r="D1334" s="103"/>
      <c r="E1334" s="110">
        <v>0</v>
      </c>
      <c r="F1334" s="114"/>
      <c r="G1334" s="110">
        <v>0</v>
      </c>
      <c r="H1334" s="112"/>
      <c r="I1334" s="110">
        <v>0</v>
      </c>
      <c r="J1334" s="111"/>
      <c r="K1334" s="113">
        <f t="shared" si="20"/>
        <v>0</v>
      </c>
      <c r="L1334" s="89"/>
      <c r="M1334" s="73"/>
    </row>
    <row r="1335" spans="2:13" ht="21" customHeight="1" outlineLevel="1">
      <c r="B1335" s="73"/>
      <c r="C1335" s="90" t="s">
        <v>463</v>
      </c>
      <c r="D1335" s="103"/>
      <c r="E1335" s="110">
        <v>0</v>
      </c>
      <c r="F1335" s="111"/>
      <c r="G1335" s="110">
        <v>0</v>
      </c>
      <c r="H1335" s="112"/>
      <c r="I1335" s="110">
        <v>0</v>
      </c>
      <c r="J1335" s="111"/>
      <c r="K1335" s="113">
        <f t="shared" si="20"/>
        <v>0</v>
      </c>
      <c r="L1335" s="89"/>
      <c r="M1335" s="73"/>
    </row>
    <row r="1336" spans="2:13" ht="21.75" customHeight="1" outlineLevel="1">
      <c r="B1336" s="73"/>
      <c r="C1336" s="90" t="s">
        <v>464</v>
      </c>
      <c r="D1336" s="103"/>
      <c r="E1336" s="110">
        <v>0</v>
      </c>
      <c r="F1336" s="114"/>
      <c r="G1336" s="110">
        <v>0</v>
      </c>
      <c r="H1336" s="112"/>
      <c r="I1336" s="110">
        <v>0</v>
      </c>
      <c r="J1336" s="111"/>
      <c r="K1336" s="113">
        <f t="shared" si="20"/>
        <v>0</v>
      </c>
      <c r="L1336" s="73"/>
      <c r="M1336" s="73"/>
    </row>
    <row r="1337" spans="2:13" ht="21.75" customHeight="1" outlineLevel="1">
      <c r="B1337" s="73"/>
      <c r="C1337" s="90" t="s">
        <v>465</v>
      </c>
      <c r="D1337" s="103"/>
      <c r="E1337" s="110">
        <v>0</v>
      </c>
      <c r="F1337" s="114"/>
      <c r="G1337" s="110">
        <v>0</v>
      </c>
      <c r="H1337" s="112"/>
      <c r="I1337" s="110">
        <v>0</v>
      </c>
      <c r="J1337" s="111"/>
      <c r="K1337" s="113">
        <f t="shared" si="20"/>
        <v>0</v>
      </c>
      <c r="L1337" s="73"/>
      <c r="M1337" s="73"/>
    </row>
    <row r="1338" spans="2:13" ht="21" customHeight="1" outlineLevel="1">
      <c r="B1338" s="73"/>
      <c r="C1338" s="90" t="s">
        <v>466</v>
      </c>
      <c r="D1338" s="103"/>
      <c r="E1338" s="110">
        <v>0</v>
      </c>
      <c r="F1338" s="111"/>
      <c r="G1338" s="110">
        <v>0</v>
      </c>
      <c r="H1338" s="112"/>
      <c r="I1338" s="110">
        <v>0</v>
      </c>
      <c r="J1338" s="111"/>
      <c r="K1338" s="113">
        <f t="shared" si="20"/>
        <v>0</v>
      </c>
      <c r="L1338" s="73"/>
      <c r="M1338" s="73"/>
    </row>
    <row r="1339" spans="2:13" ht="21.75" customHeight="1" outlineLevel="1">
      <c r="B1339" s="73"/>
      <c r="C1339" s="90" t="s">
        <v>467</v>
      </c>
      <c r="D1339" s="103"/>
      <c r="E1339" s="110">
        <v>0</v>
      </c>
      <c r="F1339" s="114"/>
      <c r="G1339" s="110">
        <v>0</v>
      </c>
      <c r="H1339" s="112"/>
      <c r="I1339" s="110">
        <v>0</v>
      </c>
      <c r="J1339" s="111"/>
      <c r="K1339" s="113">
        <f t="shared" si="20"/>
        <v>0</v>
      </c>
      <c r="L1339" s="73"/>
      <c r="M1339" s="73"/>
    </row>
    <row r="1340" spans="2:13" ht="21.75" customHeight="1" outlineLevel="1">
      <c r="B1340" s="73"/>
      <c r="C1340" s="90" t="s">
        <v>468</v>
      </c>
      <c r="D1340" s="103"/>
      <c r="E1340" s="110">
        <v>0</v>
      </c>
      <c r="F1340" s="114"/>
      <c r="G1340" s="110">
        <v>0</v>
      </c>
      <c r="H1340" s="112"/>
      <c r="I1340" s="110">
        <v>0</v>
      </c>
      <c r="J1340" s="111"/>
      <c r="K1340" s="113">
        <f t="shared" si="20"/>
        <v>0</v>
      </c>
      <c r="L1340" s="73"/>
      <c r="M1340" s="73"/>
    </row>
    <row r="1341" spans="2:13" ht="21.75" customHeight="1" outlineLevel="1">
      <c r="B1341" s="73"/>
      <c r="C1341" s="90" t="s">
        <v>469</v>
      </c>
      <c r="D1341" s="103"/>
      <c r="E1341" s="110">
        <v>0</v>
      </c>
      <c r="F1341" s="114"/>
      <c r="G1341" s="110">
        <v>0</v>
      </c>
      <c r="H1341" s="112"/>
      <c r="I1341" s="110">
        <v>0</v>
      </c>
      <c r="J1341" s="111"/>
      <c r="K1341" s="113">
        <f t="shared" si="20"/>
        <v>0</v>
      </c>
      <c r="L1341" s="73"/>
      <c r="M1341" s="73"/>
    </row>
    <row r="1342" spans="2:13" ht="21" customHeight="1" outlineLevel="1">
      <c r="B1342" s="73"/>
      <c r="C1342" s="115" t="s">
        <v>470</v>
      </c>
      <c r="D1342" s="103"/>
      <c r="E1342" s="110">
        <v>0</v>
      </c>
      <c r="F1342" s="114"/>
      <c r="G1342" s="110">
        <v>0</v>
      </c>
      <c r="H1342" s="112"/>
      <c r="I1342" s="110">
        <v>0</v>
      </c>
      <c r="J1342" s="111"/>
      <c r="K1342" s="113">
        <f t="shared" si="20"/>
        <v>0</v>
      </c>
      <c r="L1342" s="116"/>
      <c r="M1342" s="73"/>
    </row>
    <row r="1343" spans="2:13" ht="21" customHeight="1" outlineLevel="1">
      <c r="B1343" s="73"/>
      <c r="C1343" s="115" t="s">
        <v>471</v>
      </c>
      <c r="D1343" s="103"/>
      <c r="E1343" s="110">
        <v>0</v>
      </c>
      <c r="F1343" s="114"/>
      <c r="G1343" s="110">
        <v>0</v>
      </c>
      <c r="H1343" s="112"/>
      <c r="I1343" s="110">
        <v>0</v>
      </c>
      <c r="J1343" s="111"/>
      <c r="K1343" s="113">
        <f t="shared" si="20"/>
        <v>0</v>
      </c>
      <c r="L1343" s="116"/>
      <c r="M1343" s="73"/>
    </row>
    <row r="1344" spans="2:13" ht="21" customHeight="1" outlineLevel="1">
      <c r="B1344" s="73"/>
      <c r="C1344" s="115" t="s">
        <v>472</v>
      </c>
      <c r="D1344" s="103"/>
      <c r="E1344" s="110">
        <v>0</v>
      </c>
      <c r="F1344" s="114"/>
      <c r="G1344" s="110">
        <v>0</v>
      </c>
      <c r="H1344" s="112"/>
      <c r="I1344" s="110">
        <v>0</v>
      </c>
      <c r="J1344" s="111"/>
      <c r="K1344" s="113">
        <f t="shared" si="20"/>
        <v>0</v>
      </c>
      <c r="L1344" s="116"/>
      <c r="M1344" s="73"/>
    </row>
    <row r="1345" spans="2:13" ht="21" customHeight="1" outlineLevel="1">
      <c r="B1345" s="73"/>
      <c r="C1345" s="115" t="s">
        <v>473</v>
      </c>
      <c r="D1345" s="103"/>
      <c r="E1345" s="110">
        <v>0</v>
      </c>
      <c r="F1345" s="114"/>
      <c r="G1345" s="110">
        <v>0</v>
      </c>
      <c r="H1345" s="112"/>
      <c r="I1345" s="110">
        <v>0</v>
      </c>
      <c r="J1345" s="111"/>
      <c r="K1345" s="113">
        <f t="shared" si="20"/>
        <v>0</v>
      </c>
      <c r="L1345" s="116"/>
      <c r="M1345" s="73"/>
    </row>
    <row r="1346" spans="2:13" ht="21" customHeight="1" outlineLevel="1">
      <c r="B1346" s="73"/>
      <c r="C1346" s="115" t="s">
        <v>474</v>
      </c>
      <c r="D1346" s="103"/>
      <c r="E1346" s="110">
        <v>0</v>
      </c>
      <c r="F1346" s="114"/>
      <c r="G1346" s="110">
        <v>0</v>
      </c>
      <c r="H1346" s="112"/>
      <c r="I1346" s="110">
        <v>0</v>
      </c>
      <c r="J1346" s="111"/>
      <c r="K1346" s="113">
        <f t="shared" si="20"/>
        <v>0</v>
      </c>
      <c r="L1346" s="116"/>
      <c r="M1346" s="73"/>
    </row>
    <row r="1347" spans="2:13" ht="21" customHeight="1" outlineLevel="1">
      <c r="B1347" s="73"/>
      <c r="C1347" s="115" t="s">
        <v>475</v>
      </c>
      <c r="D1347" s="103"/>
      <c r="E1347" s="110">
        <v>0</v>
      </c>
      <c r="F1347" s="114"/>
      <c r="G1347" s="110">
        <v>0</v>
      </c>
      <c r="H1347" s="112"/>
      <c r="I1347" s="110">
        <v>0</v>
      </c>
      <c r="J1347" s="111"/>
      <c r="K1347" s="113">
        <f t="shared" si="20"/>
        <v>0</v>
      </c>
      <c r="L1347" s="116"/>
      <c r="M1347" s="73"/>
    </row>
    <row r="1348" spans="2:13" ht="21" customHeight="1" outlineLevel="1">
      <c r="B1348" s="73"/>
      <c r="C1348" s="115" t="s">
        <v>476</v>
      </c>
      <c r="D1348" s="103"/>
      <c r="E1348" s="110">
        <v>0</v>
      </c>
      <c r="F1348" s="114"/>
      <c r="G1348" s="110">
        <v>0</v>
      </c>
      <c r="H1348" s="112"/>
      <c r="I1348" s="110">
        <v>0</v>
      </c>
      <c r="J1348" s="111"/>
      <c r="K1348" s="113">
        <f t="shared" si="20"/>
        <v>0</v>
      </c>
      <c r="L1348" s="116"/>
      <c r="M1348" s="73"/>
    </row>
    <row r="1349" spans="2:13" ht="21" customHeight="1" outlineLevel="1">
      <c r="B1349" s="73"/>
      <c r="C1349" s="115" t="s">
        <v>477</v>
      </c>
      <c r="D1349" s="103"/>
      <c r="E1349" s="110">
        <v>0</v>
      </c>
      <c r="F1349" s="114"/>
      <c r="G1349" s="110">
        <v>0</v>
      </c>
      <c r="H1349" s="112"/>
      <c r="I1349" s="110">
        <v>0</v>
      </c>
      <c r="J1349" s="111"/>
      <c r="K1349" s="113">
        <f t="shared" si="20"/>
        <v>0</v>
      </c>
      <c r="L1349" s="116"/>
      <c r="M1349" s="73"/>
    </row>
    <row r="1350" spans="2:13" ht="21" customHeight="1" outlineLevel="1">
      <c r="B1350" s="73"/>
      <c r="C1350" s="115" t="s">
        <v>478</v>
      </c>
      <c r="D1350" s="103"/>
      <c r="E1350" s="110">
        <v>0</v>
      </c>
      <c r="F1350" s="114"/>
      <c r="G1350" s="110">
        <v>0</v>
      </c>
      <c r="H1350" s="112"/>
      <c r="I1350" s="110">
        <v>0</v>
      </c>
      <c r="J1350" s="111"/>
      <c r="K1350" s="113">
        <f t="shared" si="20"/>
        <v>0</v>
      </c>
      <c r="L1350" s="116"/>
      <c r="M1350" s="73"/>
    </row>
    <row r="1351" spans="2:13" ht="21" customHeight="1" outlineLevel="1">
      <c r="B1351" s="73"/>
      <c r="C1351" s="115" t="s">
        <v>479</v>
      </c>
      <c r="D1351" s="103"/>
      <c r="E1351" s="110">
        <v>0</v>
      </c>
      <c r="F1351" s="114"/>
      <c r="G1351" s="110">
        <v>0</v>
      </c>
      <c r="H1351" s="112"/>
      <c r="I1351" s="110">
        <v>0</v>
      </c>
      <c r="J1351" s="111"/>
      <c r="K1351" s="113">
        <f t="shared" si="20"/>
        <v>0</v>
      </c>
      <c r="L1351" s="116"/>
      <c r="M1351" s="73"/>
    </row>
    <row r="1352" spans="2:13" ht="21.75" customHeight="1" outlineLevel="1">
      <c r="B1352" s="73"/>
      <c r="C1352" s="90" t="s">
        <v>480</v>
      </c>
      <c r="D1352" s="103"/>
      <c r="E1352" s="117">
        <f>SUM(E1333:E1351)</f>
        <v>0</v>
      </c>
      <c r="F1352" s="111"/>
      <c r="G1352" s="117">
        <f>SUM(G1333:G1351)</f>
        <v>0</v>
      </c>
      <c r="H1352" s="112"/>
      <c r="I1352" s="117">
        <f>SUM(I1333:I1351)</f>
        <v>0</v>
      </c>
      <c r="J1352" s="111"/>
      <c r="K1352" s="117">
        <f>SUM(K1333:K1351)</f>
        <v>0</v>
      </c>
      <c r="L1352" s="89"/>
      <c r="M1352" s="73"/>
    </row>
    <row r="1353" spans="2:13" ht="21" customHeight="1" outlineLevel="1">
      <c r="B1353" s="73"/>
      <c r="C1353" s="109"/>
      <c r="D1353" s="103"/>
      <c r="E1353" s="73"/>
      <c r="F1353" s="73"/>
      <c r="G1353" s="73"/>
      <c r="H1353" s="73"/>
      <c r="I1353" s="73"/>
      <c r="J1353" s="73"/>
      <c r="K1353" s="73"/>
      <c r="L1353" s="89"/>
      <c r="M1353" s="73"/>
    </row>
    <row r="1354" spans="2:13" ht="21" customHeight="1" outlineLevel="1">
      <c r="B1354" s="73"/>
      <c r="C1354" s="73"/>
      <c r="D1354" s="73"/>
      <c r="E1354" s="100">
        <v>2024</v>
      </c>
      <c r="F1354" s="101"/>
      <c r="G1354" s="100">
        <v>2025</v>
      </c>
      <c r="H1354" s="101"/>
      <c r="I1354" s="100">
        <v>2026</v>
      </c>
      <c r="J1354" s="102"/>
      <c r="K1354" s="100" t="s">
        <v>407</v>
      </c>
      <c r="L1354" s="89"/>
      <c r="M1354" s="73"/>
    </row>
    <row r="1355" spans="2:13" ht="21" customHeight="1" outlineLevel="1">
      <c r="B1355" s="73"/>
      <c r="C1355" s="95" t="s">
        <v>481</v>
      </c>
      <c r="D1355" s="103"/>
      <c r="E1355" s="110">
        <v>0</v>
      </c>
      <c r="F1355" s="111"/>
      <c r="G1355" s="110">
        <v>0</v>
      </c>
      <c r="H1355" s="112"/>
      <c r="I1355" s="110">
        <v>0</v>
      </c>
      <c r="J1355" s="111"/>
      <c r="K1355" s="113">
        <f t="shared" ref="K1355:K1363" si="21">E1355+G1355+I1355</f>
        <v>0</v>
      </c>
      <c r="L1355" s="89"/>
      <c r="M1355" s="73"/>
    </row>
    <row r="1356" spans="2:13" ht="21" customHeight="1" outlineLevel="1">
      <c r="B1356" s="73"/>
      <c r="C1356" s="90" t="s">
        <v>482</v>
      </c>
      <c r="D1356" s="103"/>
      <c r="E1356" s="110">
        <v>0</v>
      </c>
      <c r="F1356" s="114"/>
      <c r="G1356" s="110">
        <v>0</v>
      </c>
      <c r="H1356" s="112"/>
      <c r="I1356" s="110">
        <v>0</v>
      </c>
      <c r="J1356" s="111"/>
      <c r="K1356" s="113">
        <f t="shared" si="21"/>
        <v>0</v>
      </c>
      <c r="L1356" s="89"/>
      <c r="M1356" s="73"/>
    </row>
    <row r="1357" spans="2:13" ht="21" customHeight="1" outlineLevel="1">
      <c r="B1357" s="73"/>
      <c r="C1357" s="90" t="s">
        <v>483</v>
      </c>
      <c r="D1357" s="103"/>
      <c r="E1357" s="110">
        <v>0</v>
      </c>
      <c r="F1357" s="114"/>
      <c r="G1357" s="110">
        <v>0</v>
      </c>
      <c r="H1357" s="112"/>
      <c r="I1357" s="110">
        <v>0</v>
      </c>
      <c r="J1357" s="111"/>
      <c r="K1357" s="113">
        <f t="shared" si="21"/>
        <v>0</v>
      </c>
      <c r="L1357" s="73"/>
      <c r="M1357" s="73"/>
    </row>
    <row r="1358" spans="2:13" ht="21" customHeight="1" outlineLevel="1">
      <c r="B1358" s="73"/>
      <c r="C1358" s="90" t="s">
        <v>484</v>
      </c>
      <c r="D1358" s="103"/>
      <c r="E1358" s="110">
        <v>0</v>
      </c>
      <c r="F1358" s="111"/>
      <c r="G1358" s="110">
        <v>0</v>
      </c>
      <c r="H1358" s="112"/>
      <c r="I1358" s="110">
        <v>0</v>
      </c>
      <c r="J1358" s="111"/>
      <c r="K1358" s="113">
        <f t="shared" si="21"/>
        <v>0</v>
      </c>
      <c r="L1358" s="89"/>
      <c r="M1358" s="73"/>
    </row>
    <row r="1359" spans="2:13" ht="21" customHeight="1" outlineLevel="1">
      <c r="B1359" s="73"/>
      <c r="C1359" s="90" t="s">
        <v>485</v>
      </c>
      <c r="D1359" s="103"/>
      <c r="E1359" s="110">
        <v>0</v>
      </c>
      <c r="F1359" s="114"/>
      <c r="G1359" s="110">
        <v>0</v>
      </c>
      <c r="H1359" s="112"/>
      <c r="I1359" s="110">
        <v>0</v>
      </c>
      <c r="J1359" s="111"/>
      <c r="K1359" s="113">
        <f t="shared" si="21"/>
        <v>0</v>
      </c>
      <c r="L1359" s="116"/>
      <c r="M1359" s="73"/>
    </row>
    <row r="1360" spans="2:13" ht="21" customHeight="1" outlineLevel="1">
      <c r="B1360" s="73"/>
      <c r="C1360" s="90" t="s">
        <v>486</v>
      </c>
      <c r="D1360" s="103"/>
      <c r="E1360" s="110">
        <v>0</v>
      </c>
      <c r="F1360" s="114"/>
      <c r="G1360" s="110">
        <v>0</v>
      </c>
      <c r="H1360" s="112"/>
      <c r="I1360" s="110">
        <v>0</v>
      </c>
      <c r="J1360" s="111"/>
      <c r="K1360" s="113">
        <f t="shared" si="21"/>
        <v>0</v>
      </c>
      <c r="L1360" s="116"/>
      <c r="M1360" s="73"/>
    </row>
    <row r="1361" spans="2:13" ht="21" customHeight="1" outlineLevel="1">
      <c r="B1361" s="73"/>
      <c r="C1361" s="90" t="s">
        <v>487</v>
      </c>
      <c r="D1361" s="103"/>
      <c r="E1361" s="110">
        <v>0</v>
      </c>
      <c r="F1361" s="114"/>
      <c r="G1361" s="110">
        <v>0</v>
      </c>
      <c r="H1361" s="112"/>
      <c r="I1361" s="110">
        <v>0</v>
      </c>
      <c r="J1361" s="111"/>
      <c r="K1361" s="113">
        <f t="shared" si="21"/>
        <v>0</v>
      </c>
      <c r="L1361" s="116"/>
      <c r="M1361" s="73"/>
    </row>
    <row r="1362" spans="2:13" ht="21" customHeight="1" outlineLevel="1">
      <c r="B1362" s="73"/>
      <c r="C1362" s="90" t="s">
        <v>488</v>
      </c>
      <c r="D1362" s="103"/>
      <c r="E1362" s="110">
        <v>0</v>
      </c>
      <c r="F1362" s="114"/>
      <c r="G1362" s="110">
        <v>0</v>
      </c>
      <c r="H1362" s="112"/>
      <c r="I1362" s="110">
        <v>0</v>
      </c>
      <c r="J1362" s="111"/>
      <c r="K1362" s="113">
        <f t="shared" si="21"/>
        <v>0</v>
      </c>
      <c r="L1362" s="116"/>
      <c r="M1362" s="73"/>
    </row>
    <row r="1363" spans="2:13" ht="21.75" customHeight="1" outlineLevel="1">
      <c r="B1363" s="73"/>
      <c r="C1363" s="90" t="s">
        <v>480</v>
      </c>
      <c r="D1363" s="103"/>
      <c r="E1363" s="117">
        <f>SUM(E1355:E1362)</f>
        <v>0</v>
      </c>
      <c r="F1363" s="111"/>
      <c r="G1363" s="117">
        <f>SUM(G1355:G1362)</f>
        <v>0</v>
      </c>
      <c r="H1363" s="112"/>
      <c r="I1363" s="117">
        <f>SUM(I1355:I1362)</f>
        <v>0</v>
      </c>
      <c r="J1363" s="111"/>
      <c r="K1363" s="117">
        <f t="shared" si="21"/>
        <v>0</v>
      </c>
      <c r="L1363" s="89"/>
      <c r="M1363" s="73"/>
    </row>
    <row r="1364" spans="2:13" ht="21" customHeight="1" outlineLevel="1">
      <c r="B1364" s="73"/>
      <c r="C1364" s="89"/>
      <c r="D1364" s="103"/>
      <c r="E1364" s="89"/>
      <c r="F1364" s="89"/>
      <c r="G1364" s="89"/>
      <c r="H1364" s="89"/>
      <c r="I1364" s="89"/>
      <c r="J1364" s="89"/>
      <c r="K1364" s="89"/>
      <c r="L1364" s="89"/>
      <c r="M1364" s="73"/>
    </row>
    <row r="1365" spans="2:13" ht="36" outlineLevel="1">
      <c r="B1365" s="73"/>
      <c r="C1365" s="93" t="s">
        <v>490</v>
      </c>
      <c r="D1365" s="89"/>
      <c r="E1365" s="93" t="str">
        <f>IF(K1336&gt;0,"Si","No")</f>
        <v>No</v>
      </c>
      <c r="F1365" s="89"/>
      <c r="G1365" s="89"/>
      <c r="H1365" s="89"/>
      <c r="I1365" s="89"/>
      <c r="J1365" s="89"/>
      <c r="K1365" s="89"/>
      <c r="L1365" s="89"/>
      <c r="M1365" s="73"/>
    </row>
    <row r="1366" spans="2:13" ht="36" outlineLevel="1">
      <c r="B1366" s="73"/>
      <c r="C1366" s="93" t="s">
        <v>491</v>
      </c>
      <c r="D1366" s="89"/>
      <c r="E1366" s="93" t="str">
        <f>IF(K1337&gt;0,"Si","No")</f>
        <v>No</v>
      </c>
      <c r="F1366" s="89"/>
      <c r="G1366" s="89"/>
      <c r="H1366" s="89"/>
      <c r="I1366" s="89"/>
      <c r="J1366" s="89"/>
      <c r="K1366" s="89"/>
      <c r="L1366" s="89"/>
      <c r="M1366" s="73"/>
    </row>
    <row r="1367" spans="2:13" ht="21" customHeight="1" outlineLevel="1">
      <c r="B1367" s="73"/>
      <c r="C1367" s="89"/>
      <c r="D1367" s="89"/>
      <c r="E1367" s="89"/>
      <c r="F1367" s="89"/>
      <c r="G1367" s="73"/>
      <c r="H1367" s="73"/>
      <c r="I1367" s="73"/>
      <c r="J1367" s="89"/>
      <c r="K1367" s="73"/>
      <c r="L1367" s="89"/>
      <c r="M1367" s="73"/>
    </row>
    <row r="1368" spans="2:13" ht="20.25" outlineLevel="1">
      <c r="B1368" s="73"/>
      <c r="C1368" s="86" t="s">
        <v>492</v>
      </c>
      <c r="D1368" s="73"/>
      <c r="E1368" s="98"/>
      <c r="F1368" s="99"/>
      <c r="G1368" s="99"/>
      <c r="H1368" s="99"/>
      <c r="I1368" s="99"/>
      <c r="J1368" s="99"/>
      <c r="K1368" s="99"/>
      <c r="L1368" s="89"/>
      <c r="M1368" s="73"/>
    </row>
    <row r="1369" spans="2:13" ht="21" customHeight="1" outlineLevel="1">
      <c r="B1369" s="73"/>
      <c r="C1369" s="73"/>
      <c r="D1369" s="73"/>
      <c r="E1369" s="100"/>
      <c r="F1369" s="101"/>
      <c r="G1369" s="100"/>
      <c r="H1369" s="101"/>
      <c r="I1369" s="100"/>
      <c r="J1369" s="102"/>
      <c r="K1369" s="100"/>
      <c r="L1369" s="89"/>
      <c r="M1369" s="73"/>
    </row>
    <row r="1370" spans="2:13" ht="21" customHeight="1" outlineLevel="1">
      <c r="B1370" s="73"/>
      <c r="C1370" s="73"/>
      <c r="D1370" s="73"/>
      <c r="E1370" s="100">
        <v>2024</v>
      </c>
      <c r="F1370" s="101"/>
      <c r="G1370" s="100">
        <v>2025</v>
      </c>
      <c r="H1370" s="101"/>
      <c r="I1370" s="100">
        <v>2026</v>
      </c>
      <c r="J1370" s="102"/>
      <c r="K1370" s="100" t="s">
        <v>407</v>
      </c>
      <c r="L1370" s="89"/>
      <c r="M1370" s="73"/>
    </row>
    <row r="1371" spans="2:13" ht="21" customHeight="1" outlineLevel="1">
      <c r="B1371" s="73"/>
      <c r="C1371" s="95" t="s">
        <v>493</v>
      </c>
      <c r="D1371" s="103"/>
      <c r="E1371" s="110"/>
      <c r="F1371" s="111"/>
      <c r="G1371" s="110"/>
      <c r="H1371" s="119"/>
      <c r="I1371" s="110"/>
      <c r="J1371" s="111"/>
      <c r="K1371" s="113" t="s">
        <v>495</v>
      </c>
      <c r="L1371" s="89"/>
      <c r="M1371" s="73"/>
    </row>
    <row r="1372" spans="2:13" ht="21" customHeight="1" outlineLevel="1">
      <c r="B1372" s="73"/>
      <c r="C1372" s="95" t="s">
        <v>496</v>
      </c>
      <c r="D1372" s="103"/>
      <c r="E1372" s="110"/>
      <c r="F1372" s="111"/>
      <c r="G1372" s="110"/>
      <c r="H1372" s="119"/>
      <c r="I1372" s="110"/>
      <c r="J1372" s="111"/>
      <c r="K1372" s="113" t="s">
        <v>495</v>
      </c>
      <c r="L1372" s="89"/>
      <c r="M1372" s="73"/>
    </row>
    <row r="1373" spans="2:13" ht="21" customHeight="1" outlineLevel="1">
      <c r="B1373" s="73"/>
      <c r="C1373" s="90" t="s">
        <v>498</v>
      </c>
      <c r="D1373" s="103"/>
      <c r="E1373" s="120">
        <v>0</v>
      </c>
      <c r="F1373" s="121"/>
      <c r="G1373" s="120">
        <v>0</v>
      </c>
      <c r="H1373" s="122"/>
      <c r="I1373" s="120">
        <v>0</v>
      </c>
      <c r="J1373" s="123"/>
      <c r="K1373" s="124">
        <f>E1373+G1373+I1373</f>
        <v>0</v>
      </c>
      <c r="L1373" s="73"/>
      <c r="M1373" s="73"/>
    </row>
    <row r="1374" spans="2:13" ht="21" customHeight="1" outlineLevel="1">
      <c r="B1374" s="73"/>
      <c r="C1374" s="90" t="s">
        <v>499</v>
      </c>
      <c r="D1374" s="103"/>
      <c r="E1374" s="110"/>
      <c r="F1374" s="111"/>
      <c r="G1374" s="110"/>
      <c r="H1374" s="119"/>
      <c r="I1374" s="110"/>
      <c r="J1374" s="111"/>
      <c r="K1374" s="113" t="s">
        <v>495</v>
      </c>
      <c r="L1374" s="89"/>
      <c r="M1374" s="73"/>
    </row>
    <row r="1375" spans="2:13" ht="21" customHeight="1" outlineLevel="1">
      <c r="B1375" s="73"/>
      <c r="C1375" s="90" t="s">
        <v>500</v>
      </c>
      <c r="D1375" s="103"/>
      <c r="E1375" s="105"/>
      <c r="F1375" s="125"/>
      <c r="G1375" s="105"/>
      <c r="H1375" s="126"/>
      <c r="I1375" s="105"/>
      <c r="J1375" s="111"/>
      <c r="K1375" s="113" t="s">
        <v>495</v>
      </c>
      <c r="L1375" s="116"/>
      <c r="M1375" s="73"/>
    </row>
    <row r="1376" spans="2:13" outlineLevel="1">
      <c r="B1376" s="73"/>
      <c r="C1376" s="90" t="s">
        <v>501</v>
      </c>
      <c r="D1376" s="103"/>
      <c r="E1376" s="127"/>
      <c r="F1376" s="125"/>
      <c r="G1376" s="105"/>
      <c r="H1376" s="126"/>
      <c r="I1376" s="105"/>
      <c r="J1376" s="111"/>
      <c r="K1376" s="113" t="s">
        <v>495</v>
      </c>
      <c r="L1376" s="116"/>
      <c r="M1376" s="73"/>
    </row>
    <row r="1377" spans="2:13" ht="21" customHeight="1" outlineLevel="1">
      <c r="B1377" s="73"/>
      <c r="C1377" s="90" t="s">
        <v>503</v>
      </c>
      <c r="D1377" s="103"/>
      <c r="E1377" s="105"/>
      <c r="F1377" s="125"/>
      <c r="G1377" s="105"/>
      <c r="H1377" s="126"/>
      <c r="I1377" s="105"/>
      <c r="J1377" s="111"/>
      <c r="K1377" s="124" t="s">
        <v>495</v>
      </c>
      <c r="L1377" s="89"/>
      <c r="M1377" s="73"/>
    </row>
    <row r="1378" spans="2:13" ht="21" customHeight="1" outlineLevel="1">
      <c r="B1378" s="73"/>
      <c r="C1378" s="90" t="s">
        <v>504</v>
      </c>
      <c r="D1378" s="103"/>
      <c r="E1378" s="110"/>
      <c r="F1378" s="111"/>
      <c r="G1378" s="110"/>
      <c r="H1378" s="119"/>
      <c r="I1378" s="110"/>
      <c r="J1378" s="111"/>
      <c r="K1378" s="113" t="s">
        <v>495</v>
      </c>
      <c r="L1378" s="89"/>
      <c r="M1378" s="73"/>
    </row>
    <row r="1379" spans="2:13" ht="21.75" customHeight="1" outlineLevel="1">
      <c r="B1379" s="73"/>
      <c r="C1379" s="90" t="s">
        <v>506</v>
      </c>
      <c r="D1379" s="103"/>
      <c r="E1379" s="120">
        <v>0</v>
      </c>
      <c r="F1379" s="121"/>
      <c r="G1379" s="120">
        <v>0</v>
      </c>
      <c r="H1379" s="122"/>
      <c r="I1379" s="120">
        <v>0</v>
      </c>
      <c r="J1379" s="123"/>
      <c r="K1379" s="124">
        <f>E1379+G1379+I1379</f>
        <v>0</v>
      </c>
      <c r="L1379" s="73"/>
      <c r="M1379" s="73"/>
    </row>
    <row r="1380" spans="2:13" ht="21.75" customHeight="1" outlineLevel="1">
      <c r="B1380" s="73"/>
      <c r="C1380" s="90" t="s">
        <v>507</v>
      </c>
      <c r="D1380" s="103"/>
      <c r="E1380" s="128">
        <v>0</v>
      </c>
      <c r="F1380" s="129"/>
      <c r="G1380" s="128">
        <v>0</v>
      </c>
      <c r="H1380" s="142"/>
      <c r="I1380" s="128">
        <v>0</v>
      </c>
      <c r="J1380" s="130"/>
      <c r="K1380" s="131">
        <f>E1380+G1380+I1380</f>
        <v>0</v>
      </c>
      <c r="L1380" s="89"/>
      <c r="M1380" s="73"/>
    </row>
    <row r="1381" spans="2:13" ht="21" customHeight="1" outlineLevel="1">
      <c r="B1381" s="73"/>
      <c r="C1381" s="109"/>
      <c r="D1381" s="103"/>
      <c r="E1381" s="130"/>
      <c r="F1381" s="130"/>
      <c r="G1381" s="130"/>
      <c r="H1381" s="132"/>
      <c r="I1381" s="130"/>
      <c r="J1381" s="130"/>
      <c r="K1381" s="130"/>
      <c r="L1381" s="89"/>
      <c r="M1381" s="73"/>
    </row>
    <row r="1382" spans="2:13" ht="21" customHeight="1" outlineLevel="1">
      <c r="B1382" s="73"/>
      <c r="C1382" s="109"/>
      <c r="D1382" s="103"/>
      <c r="E1382" s="98"/>
      <c r="F1382" s="73"/>
      <c r="G1382" s="73"/>
      <c r="H1382" s="73"/>
      <c r="I1382" s="73"/>
      <c r="J1382" s="73"/>
      <c r="K1382" s="73"/>
      <c r="L1382" s="89"/>
      <c r="M1382" s="73"/>
    </row>
    <row r="1383" spans="2:13" ht="21" customHeight="1" outlineLevel="1">
      <c r="B1383" s="73"/>
      <c r="C1383" s="86" t="s">
        <v>508</v>
      </c>
      <c r="D1383" s="116"/>
      <c r="E1383" s="116"/>
      <c r="F1383" s="116"/>
      <c r="G1383" s="73"/>
      <c r="H1383" s="73"/>
      <c r="I1383" s="73"/>
      <c r="J1383" s="116"/>
      <c r="K1383" s="73"/>
      <c r="L1383" s="116"/>
      <c r="M1383" s="73"/>
    </row>
    <row r="1384" spans="2:13" ht="21" customHeight="1" outlineLevel="1">
      <c r="B1384" s="73"/>
      <c r="C1384" s="89"/>
      <c r="D1384" s="89"/>
      <c r="E1384" s="89"/>
      <c r="F1384" s="89"/>
      <c r="G1384" s="73"/>
      <c r="H1384" s="73"/>
      <c r="I1384" s="73"/>
      <c r="J1384" s="89"/>
      <c r="K1384" s="73"/>
      <c r="L1384" s="89"/>
      <c r="M1384" s="73"/>
    </row>
    <row r="1385" spans="2:13" ht="21" customHeight="1" outlineLevel="1">
      <c r="B1385" s="73"/>
      <c r="C1385" s="133" t="s">
        <v>509</v>
      </c>
      <c r="D1385" s="89"/>
      <c r="E1385" s="89"/>
      <c r="F1385" s="89"/>
      <c r="G1385" s="73"/>
      <c r="H1385" s="73"/>
      <c r="I1385" s="73"/>
      <c r="J1385" s="73"/>
      <c r="K1385" s="73"/>
      <c r="L1385" s="89"/>
      <c r="M1385" s="73"/>
    </row>
    <row r="1386" spans="2:13" ht="21" customHeight="1" outlineLevel="1">
      <c r="B1386" s="73"/>
      <c r="C1386" s="89"/>
      <c r="D1386" s="89"/>
      <c r="E1386" s="89"/>
      <c r="F1386" s="89"/>
      <c r="G1386" s="73"/>
      <c r="H1386" s="73"/>
      <c r="I1386" s="73"/>
      <c r="J1386" s="89"/>
      <c r="K1386" s="73"/>
      <c r="L1386" s="89"/>
      <c r="M1386" s="73"/>
    </row>
    <row r="1387" spans="2:13" ht="21" customHeight="1" outlineLevel="1">
      <c r="B1387" s="73"/>
      <c r="C1387" s="481"/>
      <c r="D1387" s="481"/>
      <c r="E1387" s="481"/>
      <c r="F1387" s="481"/>
      <c r="G1387" s="481"/>
      <c r="H1387" s="481"/>
      <c r="I1387" s="481"/>
      <c r="J1387" s="481"/>
      <c r="K1387" s="481"/>
      <c r="L1387" s="89"/>
      <c r="M1387" s="73"/>
    </row>
    <row r="1388" spans="2:13" ht="21" customHeight="1" outlineLevel="1">
      <c r="B1388" s="73"/>
      <c r="C1388" s="481"/>
      <c r="D1388" s="481"/>
      <c r="E1388" s="481"/>
      <c r="F1388" s="481"/>
      <c r="G1388" s="481"/>
      <c r="H1388" s="481"/>
      <c r="I1388" s="481"/>
      <c r="J1388" s="481"/>
      <c r="K1388" s="481"/>
      <c r="L1388" s="73"/>
      <c r="M1388" s="73"/>
    </row>
    <row r="1389" spans="2:13" ht="21" customHeight="1" outlineLevel="1">
      <c r="B1389" s="73"/>
      <c r="C1389" s="481"/>
      <c r="D1389" s="481"/>
      <c r="E1389" s="481"/>
      <c r="F1389" s="481"/>
      <c r="G1389" s="481"/>
      <c r="H1389" s="481"/>
      <c r="I1389" s="481"/>
      <c r="J1389" s="481"/>
      <c r="K1389" s="481"/>
      <c r="L1389" s="73"/>
      <c r="M1389" s="73"/>
    </row>
    <row r="1390" spans="2:13" ht="21" customHeight="1" outlineLevel="1">
      <c r="B1390" s="73"/>
      <c r="C1390" s="481"/>
      <c r="D1390" s="481"/>
      <c r="E1390" s="481"/>
      <c r="F1390" s="481"/>
      <c r="G1390" s="481"/>
      <c r="H1390" s="481"/>
      <c r="I1390" s="481"/>
      <c r="J1390" s="481"/>
      <c r="K1390" s="481"/>
      <c r="L1390" s="73"/>
      <c r="M1390" s="73"/>
    </row>
    <row r="1391" spans="2:13" ht="21" customHeight="1" outlineLevel="1">
      <c r="B1391" s="73"/>
      <c r="C1391" s="481"/>
      <c r="D1391" s="481"/>
      <c r="E1391" s="481"/>
      <c r="F1391" s="481"/>
      <c r="G1391" s="481"/>
      <c r="H1391" s="481"/>
      <c r="I1391" s="481"/>
      <c r="J1391" s="481"/>
      <c r="K1391" s="481"/>
      <c r="L1391" s="73"/>
      <c r="M1391" s="73"/>
    </row>
    <row r="1392" spans="2:13" ht="21" customHeight="1" outlineLevel="1">
      <c r="B1392" s="73"/>
      <c r="C1392" s="481"/>
      <c r="D1392" s="481"/>
      <c r="E1392" s="481"/>
      <c r="F1392" s="481"/>
      <c r="G1392" s="481"/>
      <c r="H1392" s="481"/>
      <c r="I1392" s="481"/>
      <c r="J1392" s="481"/>
      <c r="K1392" s="481"/>
      <c r="L1392" s="73"/>
      <c r="M1392" s="73"/>
    </row>
    <row r="1393" spans="2:13" ht="21" customHeight="1" outlineLevel="1">
      <c r="B1393" s="73"/>
      <c r="C1393" s="481"/>
      <c r="D1393" s="481"/>
      <c r="E1393" s="481"/>
      <c r="F1393" s="481"/>
      <c r="G1393" s="481"/>
      <c r="H1393" s="481"/>
      <c r="I1393" s="481"/>
      <c r="J1393" s="481"/>
      <c r="K1393" s="481"/>
      <c r="L1393" s="73"/>
      <c r="M1393" s="73"/>
    </row>
    <row r="1394" spans="2:13" ht="21" customHeight="1" outlineLevel="1">
      <c r="B1394" s="73"/>
      <c r="C1394" s="481"/>
      <c r="D1394" s="481"/>
      <c r="E1394" s="481"/>
      <c r="F1394" s="481"/>
      <c r="G1394" s="481"/>
      <c r="H1394" s="481"/>
      <c r="I1394" s="481"/>
      <c r="J1394" s="481"/>
      <c r="K1394" s="481"/>
      <c r="L1394" s="73"/>
      <c r="M1394" s="73"/>
    </row>
    <row r="1395" spans="2:13" ht="21" customHeight="1" outlineLevel="1">
      <c r="B1395" s="73"/>
      <c r="C1395" s="481"/>
      <c r="D1395" s="481"/>
      <c r="E1395" s="481"/>
      <c r="F1395" s="481"/>
      <c r="G1395" s="481"/>
      <c r="H1395" s="481"/>
      <c r="I1395" s="481"/>
      <c r="J1395" s="481"/>
      <c r="K1395" s="481"/>
      <c r="L1395" s="73"/>
      <c r="M1395" s="73"/>
    </row>
    <row r="1396" spans="2:13" ht="21" customHeight="1" outlineLevel="1">
      <c r="B1396" s="73"/>
      <c r="C1396" s="481"/>
      <c r="D1396" s="481"/>
      <c r="E1396" s="481"/>
      <c r="F1396" s="481"/>
      <c r="G1396" s="481"/>
      <c r="H1396" s="481"/>
      <c r="I1396" s="481"/>
      <c r="J1396" s="481"/>
      <c r="K1396" s="481"/>
      <c r="L1396" s="73"/>
      <c r="M1396" s="73"/>
    </row>
    <row r="1397" spans="2:13" ht="21" customHeight="1" outlineLevel="1">
      <c r="B1397" s="73"/>
      <c r="C1397" s="481"/>
      <c r="D1397" s="481"/>
      <c r="E1397" s="481"/>
      <c r="F1397" s="481"/>
      <c r="G1397" s="481"/>
      <c r="H1397" s="481"/>
      <c r="I1397" s="481"/>
      <c r="J1397" s="481"/>
      <c r="K1397" s="481"/>
      <c r="L1397" s="73"/>
      <c r="M1397" s="73"/>
    </row>
    <row r="1398" spans="2:13" ht="21" customHeight="1" outlineLevel="1">
      <c r="B1398" s="73"/>
      <c r="C1398" s="481"/>
      <c r="D1398" s="481"/>
      <c r="E1398" s="481"/>
      <c r="F1398" s="481"/>
      <c r="G1398" s="481"/>
      <c r="H1398" s="481"/>
      <c r="I1398" s="481"/>
      <c r="J1398" s="481"/>
      <c r="K1398" s="481"/>
      <c r="L1398" s="73"/>
      <c r="M1398" s="73"/>
    </row>
    <row r="1399" spans="2:13" ht="21" customHeight="1" outlineLevel="1">
      <c r="B1399" s="73"/>
      <c r="C1399" s="481"/>
      <c r="D1399" s="481"/>
      <c r="E1399" s="481"/>
      <c r="F1399" s="481"/>
      <c r="G1399" s="481"/>
      <c r="H1399" s="481"/>
      <c r="I1399" s="481"/>
      <c r="J1399" s="481"/>
      <c r="K1399" s="481"/>
      <c r="L1399" s="73"/>
      <c r="M1399" s="73"/>
    </row>
    <row r="1400" spans="2:13" ht="21" customHeight="1" outlineLevel="1">
      <c r="B1400" s="73"/>
      <c r="C1400" s="481"/>
      <c r="D1400" s="481"/>
      <c r="E1400" s="481"/>
      <c r="F1400" s="481"/>
      <c r="G1400" s="481"/>
      <c r="H1400" s="481"/>
      <c r="I1400" s="481"/>
      <c r="J1400" s="481"/>
      <c r="K1400" s="481"/>
      <c r="L1400" s="73"/>
      <c r="M1400" s="73"/>
    </row>
    <row r="1401" spans="2:13" ht="21" customHeight="1" outlineLevel="1">
      <c r="B1401" s="73"/>
      <c r="C1401" s="481"/>
      <c r="D1401" s="481"/>
      <c r="E1401" s="481"/>
      <c r="F1401" s="481"/>
      <c r="G1401" s="481"/>
      <c r="H1401" s="481"/>
      <c r="I1401" s="481"/>
      <c r="J1401" s="481"/>
      <c r="K1401" s="481"/>
      <c r="L1401" s="73"/>
      <c r="M1401" s="73"/>
    </row>
    <row r="1402" spans="2:13" ht="21" customHeight="1" outlineLevel="1">
      <c r="B1402" s="73"/>
      <c r="C1402" s="481"/>
      <c r="D1402" s="481"/>
      <c r="E1402" s="481"/>
      <c r="F1402" s="481"/>
      <c r="G1402" s="481"/>
      <c r="H1402" s="481"/>
      <c r="I1402" s="481"/>
      <c r="J1402" s="481"/>
      <c r="K1402" s="481"/>
      <c r="L1402" s="73"/>
      <c r="M1402" s="73"/>
    </row>
    <row r="1403" spans="2:13" ht="21" customHeight="1" outlineLevel="1">
      <c r="B1403" s="73"/>
      <c r="C1403" s="481"/>
      <c r="D1403" s="481"/>
      <c r="E1403" s="481"/>
      <c r="F1403" s="481"/>
      <c r="G1403" s="481"/>
      <c r="H1403" s="481"/>
      <c r="I1403" s="481"/>
      <c r="J1403" s="481"/>
      <c r="K1403" s="481"/>
      <c r="L1403" s="73"/>
      <c r="M1403" s="73"/>
    </row>
    <row r="1404" spans="2:13" ht="21" customHeight="1" outlineLevel="1">
      <c r="B1404" s="73"/>
      <c r="C1404" s="481"/>
      <c r="D1404" s="481"/>
      <c r="E1404" s="481"/>
      <c r="F1404" s="481"/>
      <c r="G1404" s="481"/>
      <c r="H1404" s="481"/>
      <c r="I1404" s="481"/>
      <c r="J1404" s="481"/>
      <c r="K1404" s="481"/>
      <c r="L1404" s="73"/>
      <c r="M1404" s="73"/>
    </row>
    <row r="1405" spans="2:13" ht="21" customHeight="1" outlineLevel="1">
      <c r="B1405" s="73"/>
      <c r="C1405" s="134"/>
      <c r="D1405" s="73"/>
      <c r="E1405" s="134"/>
      <c r="F1405" s="73"/>
      <c r="G1405" s="73"/>
      <c r="H1405" s="73"/>
      <c r="I1405" s="135"/>
      <c r="J1405" s="136"/>
      <c r="K1405" s="137"/>
      <c r="L1405" s="73"/>
      <c r="M1405" s="73"/>
    </row>
    <row r="1406" spans="2:13" ht="21" customHeight="1" outlineLevel="1">
      <c r="B1406" s="73"/>
      <c r="C1406" s="133" t="s">
        <v>511</v>
      </c>
      <c r="D1406" s="73"/>
      <c r="E1406" s="134"/>
      <c r="F1406" s="73"/>
      <c r="G1406" s="73"/>
      <c r="H1406" s="73"/>
      <c r="I1406" s="135"/>
      <c r="J1406" s="136"/>
      <c r="K1406" s="137"/>
      <c r="L1406" s="73"/>
      <c r="M1406" s="73"/>
    </row>
    <row r="1407" spans="2:13" ht="21" customHeight="1" outlineLevel="1">
      <c r="B1407" s="73"/>
      <c r="C1407" s="73"/>
      <c r="D1407" s="73"/>
      <c r="E1407" s="83"/>
      <c r="F1407" s="73"/>
      <c r="G1407" s="73"/>
      <c r="H1407" s="73"/>
      <c r="I1407" s="73"/>
      <c r="J1407" s="73"/>
      <c r="K1407" s="73"/>
      <c r="L1407" s="73"/>
      <c r="M1407" s="73"/>
    </row>
    <row r="1408" spans="2:13" ht="21" customHeight="1" outlineLevel="1">
      <c r="B1408" s="73"/>
      <c r="C1408" s="481"/>
      <c r="D1408" s="481"/>
      <c r="E1408" s="481"/>
      <c r="F1408" s="481"/>
      <c r="G1408" s="481"/>
      <c r="H1408" s="481"/>
      <c r="I1408" s="481"/>
      <c r="J1408" s="481"/>
      <c r="K1408" s="481"/>
      <c r="L1408" s="73"/>
      <c r="M1408" s="73"/>
    </row>
    <row r="1409" spans="2:13" ht="21" customHeight="1" outlineLevel="1">
      <c r="B1409" s="73"/>
      <c r="C1409" s="481"/>
      <c r="D1409" s="481"/>
      <c r="E1409" s="481"/>
      <c r="F1409" s="481"/>
      <c r="G1409" s="481"/>
      <c r="H1409" s="481"/>
      <c r="I1409" s="481"/>
      <c r="J1409" s="481"/>
      <c r="K1409" s="481"/>
      <c r="L1409" s="73"/>
      <c r="M1409" s="73"/>
    </row>
    <row r="1410" spans="2:13" ht="21" customHeight="1" outlineLevel="1">
      <c r="B1410" s="73"/>
      <c r="C1410" s="481"/>
      <c r="D1410" s="481"/>
      <c r="E1410" s="481"/>
      <c r="F1410" s="481"/>
      <c r="G1410" s="481"/>
      <c r="H1410" s="481"/>
      <c r="I1410" s="481"/>
      <c r="J1410" s="481"/>
      <c r="K1410" s="481"/>
      <c r="L1410" s="73"/>
      <c r="M1410" s="73"/>
    </row>
    <row r="1411" spans="2:13" ht="21" customHeight="1" outlineLevel="1">
      <c r="B1411" s="73"/>
      <c r="C1411" s="481"/>
      <c r="D1411" s="481"/>
      <c r="E1411" s="481"/>
      <c r="F1411" s="481"/>
      <c r="G1411" s="481"/>
      <c r="H1411" s="481"/>
      <c r="I1411" s="481"/>
      <c r="J1411" s="481"/>
      <c r="K1411" s="481"/>
      <c r="L1411" s="73"/>
      <c r="M1411" s="73"/>
    </row>
    <row r="1412" spans="2:13" ht="21" customHeight="1" outlineLevel="1">
      <c r="B1412" s="73"/>
      <c r="C1412" s="481"/>
      <c r="D1412" s="481"/>
      <c r="E1412" s="481"/>
      <c r="F1412" s="481"/>
      <c r="G1412" s="481"/>
      <c r="H1412" s="481"/>
      <c r="I1412" s="481"/>
      <c r="J1412" s="481"/>
      <c r="K1412" s="481"/>
      <c r="L1412" s="73"/>
      <c r="M1412" s="73"/>
    </row>
    <row r="1413" spans="2:13" ht="21" customHeight="1" outlineLevel="1">
      <c r="B1413" s="73"/>
      <c r="C1413" s="481"/>
      <c r="D1413" s="481"/>
      <c r="E1413" s="481"/>
      <c r="F1413" s="481"/>
      <c r="G1413" s="481"/>
      <c r="H1413" s="481"/>
      <c r="I1413" s="481"/>
      <c r="J1413" s="481"/>
      <c r="K1413" s="481"/>
      <c r="L1413" s="73"/>
      <c r="M1413" s="73"/>
    </row>
    <row r="1414" spans="2:13" ht="21" customHeight="1" outlineLevel="1">
      <c r="B1414" s="73"/>
      <c r="C1414" s="481"/>
      <c r="D1414" s="481"/>
      <c r="E1414" s="481"/>
      <c r="F1414" s="481"/>
      <c r="G1414" s="481"/>
      <c r="H1414" s="481"/>
      <c r="I1414" s="481"/>
      <c r="J1414" s="481"/>
      <c r="K1414" s="481"/>
      <c r="L1414" s="73"/>
      <c r="M1414" s="73"/>
    </row>
    <row r="1415" spans="2:13" ht="21" customHeight="1" outlineLevel="1">
      <c r="B1415" s="73"/>
      <c r="C1415" s="481"/>
      <c r="D1415" s="481"/>
      <c r="E1415" s="481"/>
      <c r="F1415" s="481"/>
      <c r="G1415" s="481"/>
      <c r="H1415" s="481"/>
      <c r="I1415" s="481"/>
      <c r="J1415" s="481"/>
      <c r="K1415" s="481"/>
      <c r="L1415" s="73"/>
      <c r="M1415" s="73"/>
    </row>
    <row r="1416" spans="2:13" ht="21" customHeight="1" outlineLevel="1">
      <c r="B1416" s="73"/>
      <c r="C1416" s="481"/>
      <c r="D1416" s="481"/>
      <c r="E1416" s="481"/>
      <c r="F1416" s="481"/>
      <c r="G1416" s="481"/>
      <c r="H1416" s="481"/>
      <c r="I1416" s="481"/>
      <c r="J1416" s="481"/>
      <c r="K1416" s="481"/>
      <c r="L1416" s="73"/>
      <c r="M1416" s="73"/>
    </row>
    <row r="1417" spans="2:13" ht="21" customHeight="1" outlineLevel="1">
      <c r="B1417" s="73"/>
      <c r="C1417" s="481"/>
      <c r="D1417" s="481"/>
      <c r="E1417" s="481"/>
      <c r="F1417" s="481"/>
      <c r="G1417" s="481"/>
      <c r="H1417" s="481"/>
      <c r="I1417" s="481"/>
      <c r="J1417" s="481"/>
      <c r="K1417" s="481"/>
      <c r="L1417" s="73"/>
      <c r="M1417" s="73"/>
    </row>
    <row r="1418" spans="2:13" ht="21" customHeight="1" outlineLevel="1">
      <c r="B1418" s="73"/>
      <c r="C1418" s="481"/>
      <c r="D1418" s="481"/>
      <c r="E1418" s="481"/>
      <c r="F1418" s="481"/>
      <c r="G1418" s="481"/>
      <c r="H1418" s="481"/>
      <c r="I1418" s="481"/>
      <c r="J1418" s="481"/>
      <c r="K1418" s="481"/>
      <c r="L1418" s="73"/>
      <c r="M1418" s="73"/>
    </row>
    <row r="1419" spans="2:13" ht="21" customHeight="1" outlineLevel="1">
      <c r="B1419" s="73"/>
      <c r="C1419" s="481"/>
      <c r="D1419" s="481"/>
      <c r="E1419" s="481"/>
      <c r="F1419" s="481"/>
      <c r="G1419" s="481"/>
      <c r="H1419" s="481"/>
      <c r="I1419" s="481"/>
      <c r="J1419" s="481"/>
      <c r="K1419" s="481"/>
      <c r="L1419" s="73"/>
      <c r="M1419" s="73"/>
    </row>
    <row r="1420" spans="2:13" ht="21" customHeight="1" outlineLevel="1">
      <c r="B1420" s="73"/>
      <c r="C1420" s="481"/>
      <c r="D1420" s="481"/>
      <c r="E1420" s="481"/>
      <c r="F1420" s="481"/>
      <c r="G1420" s="481"/>
      <c r="H1420" s="481"/>
      <c r="I1420" s="481"/>
      <c r="J1420" s="481"/>
      <c r="K1420" s="481"/>
      <c r="L1420" s="73"/>
      <c r="M1420" s="73"/>
    </row>
    <row r="1421" spans="2:13" ht="21" customHeight="1" outlineLevel="1">
      <c r="B1421" s="73"/>
      <c r="C1421" s="481"/>
      <c r="D1421" s="481"/>
      <c r="E1421" s="481"/>
      <c r="F1421" s="481"/>
      <c r="G1421" s="481"/>
      <c r="H1421" s="481"/>
      <c r="I1421" s="481"/>
      <c r="J1421" s="481"/>
      <c r="K1421" s="481"/>
      <c r="L1421" s="73"/>
      <c r="M1421" s="73"/>
    </row>
    <row r="1422" spans="2:13" ht="21" customHeight="1" outlineLevel="1">
      <c r="B1422" s="73"/>
      <c r="C1422" s="481"/>
      <c r="D1422" s="481"/>
      <c r="E1422" s="481"/>
      <c r="F1422" s="481"/>
      <c r="G1422" s="481"/>
      <c r="H1422" s="481"/>
      <c r="I1422" s="481"/>
      <c r="J1422" s="481"/>
      <c r="K1422" s="481"/>
      <c r="L1422" s="73"/>
      <c r="M1422" s="73"/>
    </row>
    <row r="1423" spans="2:13" ht="21" customHeight="1" outlineLevel="1">
      <c r="B1423" s="73"/>
      <c r="C1423" s="481"/>
      <c r="D1423" s="481"/>
      <c r="E1423" s="481"/>
      <c r="F1423" s="481"/>
      <c r="G1423" s="481"/>
      <c r="H1423" s="481"/>
      <c r="I1423" s="481"/>
      <c r="J1423" s="481"/>
      <c r="K1423" s="481"/>
      <c r="L1423" s="73"/>
      <c r="M1423" s="73"/>
    </row>
    <row r="1424" spans="2:13" ht="21" customHeight="1" outlineLevel="1">
      <c r="B1424" s="73"/>
      <c r="C1424" s="481"/>
      <c r="D1424" s="481"/>
      <c r="E1424" s="481"/>
      <c r="F1424" s="481"/>
      <c r="G1424" s="481"/>
      <c r="H1424" s="481"/>
      <c r="I1424" s="481"/>
      <c r="J1424" s="481"/>
      <c r="K1424" s="481"/>
      <c r="L1424" s="73"/>
      <c r="M1424" s="73"/>
    </row>
    <row r="1425" spans="2:13" ht="21" customHeight="1" outlineLevel="1">
      <c r="B1425" s="73"/>
      <c r="C1425" s="481"/>
      <c r="D1425" s="481"/>
      <c r="E1425" s="481"/>
      <c r="F1425" s="481"/>
      <c r="G1425" s="481"/>
      <c r="H1425" s="481"/>
      <c r="I1425" s="481"/>
      <c r="J1425" s="481"/>
      <c r="K1425" s="481"/>
      <c r="L1425" s="73"/>
      <c r="M1425" s="73"/>
    </row>
    <row r="1426" spans="2:13" ht="21" customHeight="1" outlineLevel="1">
      <c r="B1426" s="73"/>
      <c r="C1426" s="134"/>
      <c r="D1426" s="73"/>
      <c r="E1426" s="134"/>
      <c r="F1426" s="73"/>
      <c r="G1426" s="73"/>
      <c r="H1426" s="73"/>
      <c r="I1426" s="135"/>
      <c r="J1426" s="136"/>
      <c r="K1426" s="137"/>
      <c r="L1426" s="73"/>
      <c r="M1426" s="73"/>
    </row>
    <row r="1427" spans="2:13" ht="20.25" customHeight="1">
      <c r="B1427" s="73"/>
      <c r="C1427" s="134"/>
      <c r="D1427" s="73"/>
      <c r="E1427" s="134"/>
      <c r="F1427" s="73"/>
      <c r="G1427" s="73"/>
      <c r="H1427" s="73"/>
      <c r="I1427" s="135"/>
      <c r="J1427" s="136"/>
      <c r="K1427" s="137"/>
      <c r="L1427" s="73"/>
      <c r="M1427" s="73"/>
    </row>
    <row r="1428" spans="2:13" ht="24" customHeight="1">
      <c r="B1428" s="73"/>
      <c r="C1428" s="84" t="s">
        <v>260</v>
      </c>
      <c r="D1428" s="81"/>
      <c r="E1428" s="84" t="s">
        <v>664</v>
      </c>
      <c r="F1428" s="73"/>
      <c r="G1428" s="85" t="s">
        <v>497</v>
      </c>
      <c r="H1428" s="73"/>
      <c r="J1428" s="73"/>
      <c r="K1428" s="73"/>
      <c r="L1428" s="73"/>
      <c r="M1428" s="73"/>
    </row>
    <row r="1429" spans="2:13" ht="21" customHeight="1" outlineLevel="1">
      <c r="B1429" s="73"/>
      <c r="C1429" s="83"/>
      <c r="D1429" s="73"/>
      <c r="E1429" s="83"/>
      <c r="F1429" s="73"/>
      <c r="G1429" s="73"/>
      <c r="H1429" s="73"/>
      <c r="I1429" s="73"/>
      <c r="J1429" s="73"/>
      <c r="K1429" s="73"/>
      <c r="L1429" s="73"/>
      <c r="M1429" s="73"/>
    </row>
    <row r="1430" spans="2:13" ht="21.75" customHeight="1" outlineLevel="1">
      <c r="B1430" s="73"/>
      <c r="C1430" s="86" t="s">
        <v>431</v>
      </c>
      <c r="D1430" s="73"/>
      <c r="E1430" s="87"/>
      <c r="F1430" s="73"/>
      <c r="G1430" s="73"/>
      <c r="H1430" s="73"/>
      <c r="I1430" s="73"/>
      <c r="J1430" s="73"/>
      <c r="K1430" s="73"/>
      <c r="L1430" s="73"/>
      <c r="M1430" s="73"/>
    </row>
    <row r="1431" spans="2:13" ht="21" customHeight="1" outlineLevel="1">
      <c r="B1431" s="73"/>
      <c r="C1431" s="88"/>
      <c r="D1431" s="73"/>
      <c r="E1431" s="87"/>
      <c r="F1431" s="73"/>
      <c r="G1431" s="73"/>
      <c r="H1431" s="73"/>
      <c r="I1431" s="73"/>
      <c r="J1431" s="73"/>
      <c r="K1431" s="73"/>
      <c r="L1431" s="73"/>
      <c r="M1431" s="73"/>
    </row>
    <row r="1432" spans="2:13" ht="21" customHeight="1" outlineLevel="1">
      <c r="B1432" s="73"/>
      <c r="C1432" s="89"/>
      <c r="D1432" s="73"/>
      <c r="E1432" s="89"/>
      <c r="F1432" s="73"/>
      <c r="G1432" s="73"/>
      <c r="H1432" s="73"/>
      <c r="I1432" s="73"/>
      <c r="J1432" s="73"/>
      <c r="K1432" s="73"/>
      <c r="L1432" s="73"/>
      <c r="M1432" s="73"/>
    </row>
    <row r="1433" spans="2:13" outlineLevel="1">
      <c r="B1433" s="73"/>
      <c r="C1433" s="90" t="s">
        <v>36</v>
      </c>
      <c r="D1433" s="89"/>
      <c r="E1433" s="90" t="s">
        <v>432</v>
      </c>
      <c r="F1433" s="89"/>
      <c r="G1433" s="91" t="s">
        <v>433</v>
      </c>
      <c r="H1433" s="73"/>
      <c r="I1433" s="90" t="s">
        <v>434</v>
      </c>
      <c r="J1433" s="73"/>
      <c r="K1433" s="73"/>
      <c r="L1433" s="89"/>
      <c r="M1433" s="73"/>
    </row>
    <row r="1434" spans="2:13" ht="36.75" customHeight="1" outlineLevel="1">
      <c r="B1434" s="73"/>
      <c r="C1434" s="92" t="s">
        <v>639</v>
      </c>
      <c r="D1434" s="73"/>
      <c r="E1434" s="93" t="s">
        <v>663</v>
      </c>
      <c r="F1434" s="73"/>
      <c r="G1434" s="94"/>
      <c r="H1434" s="73"/>
      <c r="I1434" s="92" t="s">
        <v>438</v>
      </c>
      <c r="J1434" s="73"/>
      <c r="K1434" s="73"/>
      <c r="L1434" s="73"/>
      <c r="M1434" s="73"/>
    </row>
    <row r="1435" spans="2:13" ht="21" customHeight="1" outlineLevel="1">
      <c r="B1435" s="73"/>
      <c r="C1435" s="89"/>
      <c r="D1435" s="73"/>
      <c r="E1435" s="73"/>
      <c r="F1435" s="73"/>
      <c r="G1435" s="73"/>
      <c r="H1435" s="73"/>
      <c r="I1435" s="73"/>
      <c r="J1435" s="73"/>
      <c r="K1435" s="73"/>
      <c r="L1435" s="73"/>
      <c r="M1435" s="73"/>
    </row>
    <row r="1436" spans="2:13" ht="36" outlineLevel="1">
      <c r="B1436" s="73"/>
      <c r="C1436" s="95" t="s">
        <v>439</v>
      </c>
      <c r="D1436" s="89"/>
      <c r="E1436" s="95" t="s">
        <v>440</v>
      </c>
      <c r="F1436" s="89"/>
      <c r="G1436" s="95" t="s">
        <v>441</v>
      </c>
      <c r="H1436" s="73"/>
      <c r="I1436" s="95" t="s">
        <v>442</v>
      </c>
      <c r="J1436" s="89"/>
      <c r="K1436" s="73"/>
      <c r="L1436" s="73"/>
      <c r="M1436" s="73"/>
    </row>
    <row r="1437" spans="2:13" ht="36.75" customHeight="1" outlineLevel="1">
      <c r="B1437" s="73"/>
      <c r="C1437" s="94"/>
      <c r="D1437" s="89"/>
      <c r="E1437" s="94"/>
      <c r="F1437" s="89"/>
      <c r="G1437" s="94"/>
      <c r="H1437" s="73"/>
      <c r="I1437" s="150"/>
      <c r="J1437" s="89"/>
      <c r="K1437" s="73"/>
      <c r="L1437" s="73"/>
      <c r="M1437" s="73"/>
    </row>
    <row r="1438" spans="2:13" ht="21" customHeight="1" outlineLevel="1">
      <c r="B1438" s="73"/>
      <c r="C1438" s="89"/>
      <c r="D1438" s="89"/>
      <c r="E1438" s="89"/>
      <c r="F1438" s="89"/>
      <c r="G1438" s="73"/>
      <c r="H1438" s="73"/>
      <c r="I1438" s="73"/>
      <c r="J1438" s="89"/>
      <c r="K1438" s="73"/>
      <c r="L1438" s="73"/>
      <c r="M1438" s="73"/>
    </row>
    <row r="1439" spans="2:13" ht="21.75" customHeight="1" outlineLevel="1">
      <c r="B1439" s="73"/>
      <c r="C1439" s="86" t="s">
        <v>445</v>
      </c>
      <c r="D1439" s="73"/>
      <c r="E1439" s="98"/>
      <c r="F1439" s="99"/>
      <c r="G1439" s="99"/>
      <c r="H1439" s="99"/>
      <c r="I1439" s="99"/>
      <c r="J1439" s="99"/>
      <c r="K1439" s="99"/>
      <c r="L1439" s="73"/>
      <c r="M1439" s="73"/>
    </row>
    <row r="1440" spans="2:13" ht="21" customHeight="1" outlineLevel="1">
      <c r="B1440" s="73"/>
      <c r="C1440" s="73"/>
      <c r="D1440" s="73"/>
      <c r="E1440" s="100"/>
      <c r="F1440" s="101"/>
      <c r="G1440" s="100"/>
      <c r="H1440" s="101"/>
      <c r="I1440" s="100"/>
      <c r="J1440" s="102"/>
      <c r="K1440" s="100"/>
      <c r="L1440" s="73"/>
      <c r="M1440" s="73"/>
    </row>
    <row r="1441" spans="2:13" ht="21" customHeight="1" outlineLevel="1">
      <c r="B1441" s="73"/>
      <c r="C1441" s="73"/>
      <c r="D1441" s="73"/>
      <c r="E1441" s="100">
        <v>2024</v>
      </c>
      <c r="F1441" s="101"/>
      <c r="G1441" s="100">
        <v>2025</v>
      </c>
      <c r="H1441" s="101"/>
      <c r="I1441" s="100">
        <v>2026</v>
      </c>
      <c r="J1441" s="102"/>
      <c r="K1441" s="100" t="s">
        <v>446</v>
      </c>
      <c r="L1441" s="73"/>
      <c r="M1441" s="73"/>
    </row>
    <row r="1442" spans="2:13" outlineLevel="1">
      <c r="B1442" s="73"/>
      <c r="C1442" s="95" t="s">
        <v>447</v>
      </c>
      <c r="D1442" s="103"/>
      <c r="E1442" s="104">
        <f>E1443+E1444</f>
        <v>0</v>
      </c>
      <c r="F1442" s="103"/>
      <c r="G1442" s="104">
        <f>G1443+G1444</f>
        <v>0</v>
      </c>
      <c r="H1442" s="73"/>
      <c r="I1442" s="104">
        <f>I1443+I1444</f>
        <v>0</v>
      </c>
      <c r="J1442" s="103"/>
      <c r="K1442" s="104">
        <f>K1443+K1444</f>
        <v>0</v>
      </c>
      <c r="L1442" s="103"/>
      <c r="M1442" s="73"/>
    </row>
    <row r="1443" spans="2:13" ht="21" customHeight="1" outlineLevel="1">
      <c r="B1443" s="73"/>
      <c r="C1443" s="90" t="s">
        <v>448</v>
      </c>
      <c r="D1443" s="103"/>
      <c r="E1443" s="105">
        <v>0</v>
      </c>
      <c r="F1443" s="106"/>
      <c r="G1443" s="105">
        <v>0</v>
      </c>
      <c r="H1443" s="73"/>
      <c r="I1443" s="105">
        <v>0</v>
      </c>
      <c r="J1443" s="103"/>
      <c r="K1443" s="107">
        <f>E1443+G1443+I1443</f>
        <v>0</v>
      </c>
      <c r="L1443" s="103"/>
      <c r="M1443" s="73"/>
    </row>
    <row r="1444" spans="2:13" ht="21.75" customHeight="1" outlineLevel="1">
      <c r="B1444" s="73"/>
      <c r="C1444" s="90" t="s">
        <v>449</v>
      </c>
      <c r="D1444" s="103"/>
      <c r="E1444" s="105">
        <v>0</v>
      </c>
      <c r="F1444" s="106"/>
      <c r="G1444" s="105">
        <v>0</v>
      </c>
      <c r="H1444" s="73"/>
      <c r="I1444" s="105">
        <v>0</v>
      </c>
      <c r="J1444" s="103"/>
      <c r="K1444" s="107">
        <f>E1444+G1444+I1444</f>
        <v>0</v>
      </c>
      <c r="L1444" s="103"/>
      <c r="M1444" s="73"/>
    </row>
    <row r="1445" spans="2:13" outlineLevel="1">
      <c r="B1445" s="73"/>
      <c r="C1445" s="95" t="s">
        <v>450</v>
      </c>
      <c r="D1445" s="103"/>
      <c r="E1445" s="104">
        <f>E1446+E1447</f>
        <v>0</v>
      </c>
      <c r="F1445" s="103"/>
      <c r="G1445" s="104">
        <f>G1446+G1447</f>
        <v>0</v>
      </c>
      <c r="H1445" s="73"/>
      <c r="I1445" s="104">
        <f>I1446+I1447</f>
        <v>0</v>
      </c>
      <c r="J1445" s="103"/>
      <c r="K1445" s="104">
        <f>K1446+K1447</f>
        <v>0</v>
      </c>
      <c r="L1445" s="103"/>
      <c r="M1445" s="73"/>
    </row>
    <row r="1446" spans="2:13" ht="21" customHeight="1" outlineLevel="1">
      <c r="B1446" s="73"/>
      <c r="C1446" s="90" t="s">
        <v>451</v>
      </c>
      <c r="D1446" s="103"/>
      <c r="E1446" s="105">
        <v>0</v>
      </c>
      <c r="F1446" s="106"/>
      <c r="G1446" s="105">
        <v>0</v>
      </c>
      <c r="H1446" s="73"/>
      <c r="I1446" s="105">
        <v>0</v>
      </c>
      <c r="J1446" s="103"/>
      <c r="K1446" s="107">
        <f>E1446+G1446+I1446</f>
        <v>0</v>
      </c>
      <c r="L1446" s="103"/>
      <c r="M1446" s="73"/>
    </row>
    <row r="1447" spans="2:13" ht="21" customHeight="1" outlineLevel="1">
      <c r="B1447" s="73"/>
      <c r="C1447" s="90" t="s">
        <v>452</v>
      </c>
      <c r="D1447" s="103"/>
      <c r="E1447" s="105">
        <v>0</v>
      </c>
      <c r="F1447" s="106"/>
      <c r="G1447" s="105">
        <v>0</v>
      </c>
      <c r="H1447" s="73"/>
      <c r="I1447" s="105">
        <v>0</v>
      </c>
      <c r="J1447" s="103"/>
      <c r="K1447" s="107">
        <f>E1447+G1447+I1447</f>
        <v>0</v>
      </c>
      <c r="L1447" s="103"/>
      <c r="M1447" s="73"/>
    </row>
    <row r="1448" spans="2:13" ht="21" customHeight="1" outlineLevel="1">
      <c r="B1448" s="73"/>
      <c r="C1448" s="95" t="s">
        <v>453</v>
      </c>
      <c r="D1448" s="103"/>
      <c r="E1448" s="104">
        <f>E1449+E1450</f>
        <v>0</v>
      </c>
      <c r="F1448" s="103"/>
      <c r="G1448" s="104">
        <f>G1449+G1450</f>
        <v>0</v>
      </c>
      <c r="H1448" s="73"/>
      <c r="I1448" s="104">
        <f>I1449+I1450</f>
        <v>0</v>
      </c>
      <c r="J1448" s="103"/>
      <c r="K1448" s="104">
        <f>K1449+K1450</f>
        <v>0</v>
      </c>
      <c r="L1448" s="103"/>
      <c r="M1448" s="73"/>
    </row>
    <row r="1449" spans="2:13" ht="21" customHeight="1" outlineLevel="1">
      <c r="B1449" s="73"/>
      <c r="C1449" s="90" t="s">
        <v>454</v>
      </c>
      <c r="D1449" s="103"/>
      <c r="E1449" s="105">
        <v>0</v>
      </c>
      <c r="F1449" s="106"/>
      <c r="G1449" s="105">
        <v>0</v>
      </c>
      <c r="H1449" s="73"/>
      <c r="I1449" s="105">
        <v>0</v>
      </c>
      <c r="J1449" s="103"/>
      <c r="K1449" s="107">
        <f>E1449+G1449+I1449</f>
        <v>0</v>
      </c>
      <c r="L1449" s="103"/>
      <c r="M1449" s="73"/>
    </row>
    <row r="1450" spans="2:13" ht="21" customHeight="1" outlineLevel="1">
      <c r="B1450" s="73"/>
      <c r="C1450" s="90" t="s">
        <v>455</v>
      </c>
      <c r="D1450" s="103"/>
      <c r="E1450" s="105">
        <v>0</v>
      </c>
      <c r="F1450" s="106"/>
      <c r="G1450" s="105">
        <v>0</v>
      </c>
      <c r="H1450" s="73"/>
      <c r="I1450" s="105">
        <v>0</v>
      </c>
      <c r="J1450" s="103"/>
      <c r="K1450" s="107">
        <f>E1450+G1450+I1450</f>
        <v>0</v>
      </c>
      <c r="L1450" s="103"/>
      <c r="M1450" s="73"/>
    </row>
    <row r="1451" spans="2:13" ht="21" customHeight="1" outlineLevel="1">
      <c r="B1451" s="73"/>
      <c r="C1451" s="95" t="s">
        <v>456</v>
      </c>
      <c r="D1451" s="103"/>
      <c r="E1451" s="104">
        <f>E1452+E1453</f>
        <v>0</v>
      </c>
      <c r="F1451" s="103"/>
      <c r="G1451" s="104">
        <f>G1452+G1453</f>
        <v>0</v>
      </c>
      <c r="H1451" s="73"/>
      <c r="I1451" s="104">
        <f>I1452+I1453</f>
        <v>0</v>
      </c>
      <c r="J1451" s="103"/>
      <c r="K1451" s="104">
        <f>K1452+K1453</f>
        <v>0</v>
      </c>
      <c r="L1451" s="103"/>
      <c r="M1451" s="73"/>
    </row>
    <row r="1452" spans="2:13" ht="21" customHeight="1" outlineLevel="1">
      <c r="B1452" s="73"/>
      <c r="C1452" s="90" t="s">
        <v>457</v>
      </c>
      <c r="D1452" s="103"/>
      <c r="E1452" s="105">
        <v>0</v>
      </c>
      <c r="F1452" s="106"/>
      <c r="G1452" s="105">
        <v>0</v>
      </c>
      <c r="H1452" s="73"/>
      <c r="I1452" s="105">
        <v>0</v>
      </c>
      <c r="J1452" s="103"/>
      <c r="K1452" s="107">
        <f>E1452+G1452+I1452</f>
        <v>0</v>
      </c>
      <c r="L1452" s="103"/>
      <c r="M1452" s="73"/>
    </row>
    <row r="1453" spans="2:13" ht="21" customHeight="1" outlineLevel="1">
      <c r="B1453" s="73"/>
      <c r="C1453" s="90" t="s">
        <v>458</v>
      </c>
      <c r="D1453" s="103"/>
      <c r="E1453" s="105">
        <v>0</v>
      </c>
      <c r="F1453" s="106"/>
      <c r="G1453" s="105">
        <v>0</v>
      </c>
      <c r="H1453" s="73"/>
      <c r="I1453" s="105">
        <v>0</v>
      </c>
      <c r="J1453" s="103"/>
      <c r="K1453" s="107">
        <f>E1453+G1453+I1453</f>
        <v>0</v>
      </c>
      <c r="L1453" s="103"/>
      <c r="M1453" s="73"/>
    </row>
    <row r="1454" spans="2:13" ht="21" customHeight="1" outlineLevel="1">
      <c r="B1454" s="73"/>
      <c r="C1454" s="90" t="s">
        <v>459</v>
      </c>
      <c r="D1454" s="103"/>
      <c r="E1454" s="108">
        <f>E1442+E1445+E1448+E1451</f>
        <v>0</v>
      </c>
      <c r="F1454" s="103"/>
      <c r="G1454" s="108">
        <f>G1442+G1445+G1448+G1451</f>
        <v>0</v>
      </c>
      <c r="H1454" s="73"/>
      <c r="I1454" s="108">
        <f>I1442+I1445+I1448+I1451</f>
        <v>0</v>
      </c>
      <c r="J1454" s="103"/>
      <c r="K1454" s="108">
        <f>E1454+G1454+I1454</f>
        <v>0</v>
      </c>
      <c r="L1454" s="103"/>
      <c r="M1454" s="73"/>
    </row>
    <row r="1455" spans="2:13" ht="21" customHeight="1" outlineLevel="1">
      <c r="B1455" s="73"/>
      <c r="C1455" s="109"/>
      <c r="D1455" s="103"/>
      <c r="E1455" s="109"/>
      <c r="F1455" s="109"/>
      <c r="G1455" s="109"/>
      <c r="H1455" s="109"/>
      <c r="I1455" s="109"/>
      <c r="J1455" s="109"/>
      <c r="K1455" s="109"/>
      <c r="L1455" s="103"/>
      <c r="M1455" s="73"/>
    </row>
    <row r="1456" spans="2:13" ht="21" customHeight="1" outlineLevel="1">
      <c r="B1456" s="73"/>
      <c r="C1456" s="103"/>
      <c r="D1456" s="89"/>
      <c r="E1456" s="103"/>
      <c r="F1456" s="89"/>
      <c r="G1456" s="73"/>
      <c r="H1456" s="73"/>
      <c r="I1456" s="73"/>
      <c r="J1456" s="89"/>
      <c r="K1456" s="73"/>
      <c r="L1456" s="89"/>
      <c r="M1456" s="73"/>
    </row>
    <row r="1457" spans="2:13" ht="21" customHeight="1" outlineLevel="1">
      <c r="B1457" s="73"/>
      <c r="C1457" s="86" t="s">
        <v>460</v>
      </c>
      <c r="D1457" s="73"/>
      <c r="E1457" s="99"/>
      <c r="F1457" s="99"/>
      <c r="G1457" s="99"/>
      <c r="H1457" s="99"/>
      <c r="I1457" s="99"/>
      <c r="J1457" s="99"/>
      <c r="K1457" s="99"/>
      <c r="L1457" s="89"/>
      <c r="M1457" s="73"/>
    </row>
    <row r="1458" spans="2:13" ht="21" customHeight="1" outlineLevel="1">
      <c r="B1458" s="73"/>
      <c r="C1458" s="73"/>
      <c r="D1458" s="73"/>
      <c r="E1458" s="100"/>
      <c r="F1458" s="101"/>
      <c r="G1458" s="100"/>
      <c r="H1458" s="101"/>
      <c r="I1458" s="100"/>
      <c r="J1458" s="102"/>
      <c r="K1458" s="100"/>
      <c r="L1458" s="89"/>
      <c r="M1458" s="73"/>
    </row>
    <row r="1459" spans="2:13" ht="21" customHeight="1" outlineLevel="1">
      <c r="B1459" s="73"/>
      <c r="C1459" s="73"/>
      <c r="D1459" s="73"/>
      <c r="E1459" s="100">
        <v>2024</v>
      </c>
      <c r="F1459" s="101"/>
      <c r="G1459" s="100">
        <v>2025</v>
      </c>
      <c r="H1459" s="101"/>
      <c r="I1459" s="100">
        <v>2026</v>
      </c>
      <c r="J1459" s="102"/>
      <c r="K1459" s="100" t="s">
        <v>407</v>
      </c>
      <c r="L1459" s="89"/>
      <c r="M1459" s="73"/>
    </row>
    <row r="1460" spans="2:13" ht="21" customHeight="1" outlineLevel="1">
      <c r="B1460" s="73"/>
      <c r="C1460" s="95" t="s">
        <v>461</v>
      </c>
      <c r="D1460" s="103"/>
      <c r="E1460" s="110">
        <v>0</v>
      </c>
      <c r="F1460" s="111"/>
      <c r="G1460" s="110">
        <v>0</v>
      </c>
      <c r="H1460" s="112"/>
      <c r="I1460" s="110">
        <v>0</v>
      </c>
      <c r="J1460" s="111"/>
      <c r="K1460" s="113">
        <f t="shared" ref="K1460:K1478" si="22">E1460+G1460+I1460</f>
        <v>0</v>
      </c>
      <c r="L1460" s="89"/>
      <c r="M1460" s="73"/>
    </row>
    <row r="1461" spans="2:13" ht="21" customHeight="1" outlineLevel="1">
      <c r="B1461" s="73"/>
      <c r="C1461" s="90" t="s">
        <v>462</v>
      </c>
      <c r="D1461" s="103"/>
      <c r="E1461" s="110">
        <v>0</v>
      </c>
      <c r="F1461" s="114"/>
      <c r="G1461" s="110">
        <v>0</v>
      </c>
      <c r="H1461" s="112"/>
      <c r="I1461" s="110">
        <v>0</v>
      </c>
      <c r="J1461" s="111"/>
      <c r="K1461" s="113">
        <f t="shared" si="22"/>
        <v>0</v>
      </c>
      <c r="L1461" s="89"/>
      <c r="M1461" s="73"/>
    </row>
    <row r="1462" spans="2:13" ht="21" customHeight="1" outlineLevel="1">
      <c r="B1462" s="73"/>
      <c r="C1462" s="90" t="s">
        <v>463</v>
      </c>
      <c r="D1462" s="103"/>
      <c r="E1462" s="110">
        <v>0</v>
      </c>
      <c r="F1462" s="111"/>
      <c r="G1462" s="110">
        <v>0</v>
      </c>
      <c r="H1462" s="112"/>
      <c r="I1462" s="110">
        <v>0</v>
      </c>
      <c r="J1462" s="111"/>
      <c r="K1462" s="113">
        <f t="shared" si="22"/>
        <v>0</v>
      </c>
      <c r="L1462" s="89"/>
      <c r="M1462" s="73"/>
    </row>
    <row r="1463" spans="2:13" ht="21.75" customHeight="1" outlineLevel="1">
      <c r="B1463" s="73"/>
      <c r="C1463" s="90" t="s">
        <v>464</v>
      </c>
      <c r="D1463" s="103"/>
      <c r="E1463" s="110">
        <v>0</v>
      </c>
      <c r="F1463" s="114"/>
      <c r="G1463" s="110">
        <v>0</v>
      </c>
      <c r="H1463" s="112"/>
      <c r="I1463" s="110">
        <v>0</v>
      </c>
      <c r="J1463" s="111"/>
      <c r="K1463" s="113">
        <f t="shared" si="22"/>
        <v>0</v>
      </c>
      <c r="L1463" s="73"/>
      <c r="M1463" s="73"/>
    </row>
    <row r="1464" spans="2:13" ht="21.75" customHeight="1" outlineLevel="1">
      <c r="B1464" s="73"/>
      <c r="C1464" s="90" t="s">
        <v>465</v>
      </c>
      <c r="D1464" s="103"/>
      <c r="E1464" s="110">
        <v>0</v>
      </c>
      <c r="F1464" s="114"/>
      <c r="G1464" s="110">
        <v>0</v>
      </c>
      <c r="H1464" s="112"/>
      <c r="I1464" s="110">
        <v>0</v>
      </c>
      <c r="J1464" s="111"/>
      <c r="K1464" s="113">
        <f t="shared" si="22"/>
        <v>0</v>
      </c>
      <c r="L1464" s="73"/>
      <c r="M1464" s="73"/>
    </row>
    <row r="1465" spans="2:13" ht="21" customHeight="1" outlineLevel="1">
      <c r="B1465" s="73"/>
      <c r="C1465" s="90" t="s">
        <v>466</v>
      </c>
      <c r="D1465" s="103"/>
      <c r="E1465" s="110">
        <v>0</v>
      </c>
      <c r="F1465" s="111"/>
      <c r="G1465" s="110">
        <v>0</v>
      </c>
      <c r="H1465" s="112"/>
      <c r="I1465" s="110">
        <v>0</v>
      </c>
      <c r="J1465" s="111"/>
      <c r="K1465" s="113">
        <f t="shared" si="22"/>
        <v>0</v>
      </c>
      <c r="L1465" s="73"/>
      <c r="M1465" s="73"/>
    </row>
    <row r="1466" spans="2:13" ht="21.75" customHeight="1" outlineLevel="1">
      <c r="B1466" s="73"/>
      <c r="C1466" s="90" t="s">
        <v>467</v>
      </c>
      <c r="D1466" s="103"/>
      <c r="E1466" s="110">
        <v>0</v>
      </c>
      <c r="F1466" s="114"/>
      <c r="G1466" s="110">
        <v>0</v>
      </c>
      <c r="H1466" s="112"/>
      <c r="I1466" s="110">
        <v>0</v>
      </c>
      <c r="J1466" s="111"/>
      <c r="K1466" s="113">
        <f t="shared" si="22"/>
        <v>0</v>
      </c>
      <c r="L1466" s="73"/>
      <c r="M1466" s="73"/>
    </row>
    <row r="1467" spans="2:13" ht="21.75" customHeight="1" outlineLevel="1">
      <c r="B1467" s="73"/>
      <c r="C1467" s="90" t="s">
        <v>468</v>
      </c>
      <c r="D1467" s="103"/>
      <c r="E1467" s="110">
        <v>0</v>
      </c>
      <c r="F1467" s="114"/>
      <c r="G1467" s="110">
        <v>0</v>
      </c>
      <c r="H1467" s="112"/>
      <c r="I1467" s="110">
        <v>0</v>
      </c>
      <c r="J1467" s="111"/>
      <c r="K1467" s="113">
        <f t="shared" si="22"/>
        <v>0</v>
      </c>
      <c r="L1467" s="73"/>
      <c r="M1467" s="73"/>
    </row>
    <row r="1468" spans="2:13" ht="21.75" customHeight="1" outlineLevel="1">
      <c r="B1468" s="73"/>
      <c r="C1468" s="90" t="s">
        <v>469</v>
      </c>
      <c r="D1468" s="103"/>
      <c r="E1468" s="110">
        <v>0</v>
      </c>
      <c r="F1468" s="114"/>
      <c r="G1468" s="110">
        <v>0</v>
      </c>
      <c r="H1468" s="112"/>
      <c r="I1468" s="110">
        <v>0</v>
      </c>
      <c r="J1468" s="111"/>
      <c r="K1468" s="113">
        <f t="shared" si="22"/>
        <v>0</v>
      </c>
      <c r="L1468" s="73"/>
      <c r="M1468" s="73"/>
    </row>
    <row r="1469" spans="2:13" ht="21" customHeight="1" outlineLevel="1">
      <c r="B1469" s="73"/>
      <c r="C1469" s="115" t="s">
        <v>470</v>
      </c>
      <c r="D1469" s="103"/>
      <c r="E1469" s="110">
        <v>0</v>
      </c>
      <c r="F1469" s="114"/>
      <c r="G1469" s="110">
        <v>0</v>
      </c>
      <c r="H1469" s="112"/>
      <c r="I1469" s="110">
        <v>0</v>
      </c>
      <c r="J1469" s="111"/>
      <c r="K1469" s="113">
        <f t="shared" si="22"/>
        <v>0</v>
      </c>
      <c r="L1469" s="116"/>
      <c r="M1469" s="73"/>
    </row>
    <row r="1470" spans="2:13" ht="21" customHeight="1" outlineLevel="1">
      <c r="B1470" s="73"/>
      <c r="C1470" s="115" t="s">
        <v>471</v>
      </c>
      <c r="D1470" s="103"/>
      <c r="E1470" s="110">
        <v>0</v>
      </c>
      <c r="F1470" s="114"/>
      <c r="G1470" s="110">
        <v>0</v>
      </c>
      <c r="H1470" s="112"/>
      <c r="I1470" s="110">
        <v>0</v>
      </c>
      <c r="J1470" s="111"/>
      <c r="K1470" s="113">
        <f t="shared" si="22"/>
        <v>0</v>
      </c>
      <c r="L1470" s="116"/>
      <c r="M1470" s="73"/>
    </row>
    <row r="1471" spans="2:13" ht="21" customHeight="1" outlineLevel="1">
      <c r="B1471" s="73"/>
      <c r="C1471" s="115" t="s">
        <v>472</v>
      </c>
      <c r="D1471" s="103"/>
      <c r="E1471" s="110">
        <v>0</v>
      </c>
      <c r="F1471" s="114"/>
      <c r="G1471" s="110">
        <v>0</v>
      </c>
      <c r="H1471" s="112"/>
      <c r="I1471" s="110">
        <v>0</v>
      </c>
      <c r="J1471" s="111"/>
      <c r="K1471" s="113">
        <f t="shared" si="22"/>
        <v>0</v>
      </c>
      <c r="L1471" s="116"/>
      <c r="M1471" s="73"/>
    </row>
    <row r="1472" spans="2:13" ht="21" customHeight="1" outlineLevel="1">
      <c r="B1472" s="73"/>
      <c r="C1472" s="115" t="s">
        <v>473</v>
      </c>
      <c r="D1472" s="103"/>
      <c r="E1472" s="110">
        <v>0</v>
      </c>
      <c r="F1472" s="114"/>
      <c r="G1472" s="110">
        <v>0</v>
      </c>
      <c r="H1472" s="112"/>
      <c r="I1472" s="110">
        <v>0</v>
      </c>
      <c r="J1472" s="111"/>
      <c r="K1472" s="113">
        <f t="shared" si="22"/>
        <v>0</v>
      </c>
      <c r="L1472" s="116"/>
      <c r="M1472" s="73"/>
    </row>
    <row r="1473" spans="2:13" ht="21" customHeight="1" outlineLevel="1">
      <c r="B1473" s="73"/>
      <c r="C1473" s="115" t="s">
        <v>474</v>
      </c>
      <c r="D1473" s="103"/>
      <c r="E1473" s="110">
        <v>0</v>
      </c>
      <c r="F1473" s="114"/>
      <c r="G1473" s="110">
        <v>0</v>
      </c>
      <c r="H1473" s="112"/>
      <c r="I1473" s="110">
        <v>0</v>
      </c>
      <c r="J1473" s="111"/>
      <c r="K1473" s="113">
        <f t="shared" si="22"/>
        <v>0</v>
      </c>
      <c r="L1473" s="116"/>
      <c r="M1473" s="73"/>
    </row>
    <row r="1474" spans="2:13" ht="21" customHeight="1" outlineLevel="1">
      <c r="B1474" s="73"/>
      <c r="C1474" s="115" t="s">
        <v>475</v>
      </c>
      <c r="D1474" s="103"/>
      <c r="E1474" s="110">
        <v>0</v>
      </c>
      <c r="F1474" s="114"/>
      <c r="G1474" s="110">
        <v>0</v>
      </c>
      <c r="H1474" s="112"/>
      <c r="I1474" s="110">
        <v>0</v>
      </c>
      <c r="J1474" s="111"/>
      <c r="K1474" s="113">
        <f t="shared" si="22"/>
        <v>0</v>
      </c>
      <c r="L1474" s="116"/>
      <c r="M1474" s="73"/>
    </row>
    <row r="1475" spans="2:13" ht="21" customHeight="1" outlineLevel="1">
      <c r="B1475" s="73"/>
      <c r="C1475" s="115" t="s">
        <v>476</v>
      </c>
      <c r="D1475" s="103"/>
      <c r="E1475" s="110">
        <v>0</v>
      </c>
      <c r="F1475" s="114"/>
      <c r="G1475" s="110">
        <v>0</v>
      </c>
      <c r="H1475" s="112"/>
      <c r="I1475" s="110">
        <v>0</v>
      </c>
      <c r="J1475" s="111"/>
      <c r="K1475" s="113">
        <f t="shared" si="22"/>
        <v>0</v>
      </c>
      <c r="L1475" s="116"/>
      <c r="M1475" s="73"/>
    </row>
    <row r="1476" spans="2:13" ht="21" customHeight="1" outlineLevel="1">
      <c r="B1476" s="73"/>
      <c r="C1476" s="115" t="s">
        <v>477</v>
      </c>
      <c r="D1476" s="103"/>
      <c r="E1476" s="110">
        <v>0</v>
      </c>
      <c r="F1476" s="114"/>
      <c r="G1476" s="110">
        <v>0</v>
      </c>
      <c r="H1476" s="112"/>
      <c r="I1476" s="110">
        <v>0</v>
      </c>
      <c r="J1476" s="111"/>
      <c r="K1476" s="113">
        <f t="shared" si="22"/>
        <v>0</v>
      </c>
      <c r="L1476" s="116"/>
      <c r="M1476" s="73"/>
    </row>
    <row r="1477" spans="2:13" ht="21" customHeight="1" outlineLevel="1">
      <c r="B1477" s="73"/>
      <c r="C1477" s="115" t="s">
        <v>478</v>
      </c>
      <c r="D1477" s="103"/>
      <c r="E1477" s="110">
        <v>0</v>
      </c>
      <c r="F1477" s="114"/>
      <c r="G1477" s="110">
        <v>0</v>
      </c>
      <c r="H1477" s="112"/>
      <c r="I1477" s="110">
        <v>0</v>
      </c>
      <c r="J1477" s="111"/>
      <c r="K1477" s="113">
        <f t="shared" si="22"/>
        <v>0</v>
      </c>
      <c r="L1477" s="116"/>
      <c r="M1477" s="73"/>
    </row>
    <row r="1478" spans="2:13" ht="21" customHeight="1" outlineLevel="1">
      <c r="B1478" s="73"/>
      <c r="C1478" s="115" t="s">
        <v>479</v>
      </c>
      <c r="D1478" s="103"/>
      <c r="E1478" s="110">
        <v>0</v>
      </c>
      <c r="F1478" s="114"/>
      <c r="G1478" s="110">
        <v>0</v>
      </c>
      <c r="H1478" s="112"/>
      <c r="I1478" s="110">
        <v>0</v>
      </c>
      <c r="J1478" s="111"/>
      <c r="K1478" s="113">
        <f t="shared" si="22"/>
        <v>0</v>
      </c>
      <c r="L1478" s="116"/>
      <c r="M1478" s="73"/>
    </row>
    <row r="1479" spans="2:13" ht="21.75" customHeight="1" outlineLevel="1">
      <c r="B1479" s="73"/>
      <c r="C1479" s="90" t="s">
        <v>480</v>
      </c>
      <c r="D1479" s="103"/>
      <c r="E1479" s="117">
        <f>SUM(E1460:E1478)</f>
        <v>0</v>
      </c>
      <c r="F1479" s="111"/>
      <c r="G1479" s="117">
        <f>SUM(G1460:G1478)</f>
        <v>0</v>
      </c>
      <c r="H1479" s="112"/>
      <c r="I1479" s="117">
        <f>SUM(I1460:I1478)</f>
        <v>0</v>
      </c>
      <c r="J1479" s="111"/>
      <c r="K1479" s="117">
        <f>SUM(K1460:K1478)</f>
        <v>0</v>
      </c>
      <c r="L1479" s="89"/>
      <c r="M1479" s="73"/>
    </row>
    <row r="1480" spans="2:13" ht="21" customHeight="1" outlineLevel="1">
      <c r="B1480" s="73"/>
      <c r="C1480" s="109"/>
      <c r="D1480" s="103"/>
      <c r="E1480" s="73"/>
      <c r="F1480" s="73"/>
      <c r="G1480" s="73"/>
      <c r="H1480" s="73"/>
      <c r="I1480" s="73"/>
      <c r="J1480" s="73"/>
      <c r="K1480" s="73"/>
      <c r="L1480" s="89"/>
      <c r="M1480" s="73"/>
    </row>
    <row r="1481" spans="2:13" ht="21" customHeight="1" outlineLevel="1">
      <c r="B1481" s="73"/>
      <c r="C1481" s="73"/>
      <c r="D1481" s="73"/>
      <c r="E1481" s="100">
        <v>2024</v>
      </c>
      <c r="F1481" s="101"/>
      <c r="G1481" s="100">
        <v>2025</v>
      </c>
      <c r="H1481" s="101"/>
      <c r="I1481" s="100">
        <v>2026</v>
      </c>
      <c r="J1481" s="102"/>
      <c r="K1481" s="100" t="s">
        <v>407</v>
      </c>
      <c r="L1481" s="89"/>
      <c r="M1481" s="73"/>
    </row>
    <row r="1482" spans="2:13" ht="21" customHeight="1" outlineLevel="1">
      <c r="B1482" s="73"/>
      <c r="C1482" s="95" t="s">
        <v>481</v>
      </c>
      <c r="D1482" s="103"/>
      <c r="E1482" s="110">
        <v>0</v>
      </c>
      <c r="F1482" s="111"/>
      <c r="G1482" s="110">
        <v>0</v>
      </c>
      <c r="H1482" s="112"/>
      <c r="I1482" s="110">
        <v>0</v>
      </c>
      <c r="J1482" s="111"/>
      <c r="K1482" s="113">
        <f t="shared" ref="K1482:K1490" si="23">E1482+G1482+I1482</f>
        <v>0</v>
      </c>
      <c r="L1482" s="89"/>
      <c r="M1482" s="73"/>
    </row>
    <row r="1483" spans="2:13" ht="21" customHeight="1" outlineLevel="1">
      <c r="B1483" s="73"/>
      <c r="C1483" s="90" t="s">
        <v>482</v>
      </c>
      <c r="D1483" s="103"/>
      <c r="E1483" s="110">
        <v>0</v>
      </c>
      <c r="F1483" s="114"/>
      <c r="G1483" s="110">
        <v>0</v>
      </c>
      <c r="H1483" s="112"/>
      <c r="I1483" s="110">
        <v>0</v>
      </c>
      <c r="J1483" s="111"/>
      <c r="K1483" s="113">
        <f t="shared" si="23"/>
        <v>0</v>
      </c>
      <c r="L1483" s="89"/>
      <c r="M1483" s="73"/>
    </row>
    <row r="1484" spans="2:13" ht="21" customHeight="1" outlineLevel="1">
      <c r="B1484" s="73"/>
      <c r="C1484" s="90" t="s">
        <v>483</v>
      </c>
      <c r="D1484" s="103"/>
      <c r="E1484" s="110">
        <v>0</v>
      </c>
      <c r="F1484" s="114"/>
      <c r="G1484" s="110">
        <v>0</v>
      </c>
      <c r="H1484" s="112"/>
      <c r="I1484" s="110">
        <v>0</v>
      </c>
      <c r="J1484" s="111"/>
      <c r="K1484" s="113">
        <f t="shared" si="23"/>
        <v>0</v>
      </c>
      <c r="L1484" s="73"/>
      <c r="M1484" s="73"/>
    </row>
    <row r="1485" spans="2:13" ht="21" customHeight="1" outlineLevel="1">
      <c r="B1485" s="73"/>
      <c r="C1485" s="90" t="s">
        <v>484</v>
      </c>
      <c r="D1485" s="103"/>
      <c r="E1485" s="110">
        <v>0</v>
      </c>
      <c r="F1485" s="111"/>
      <c r="G1485" s="110">
        <v>0</v>
      </c>
      <c r="H1485" s="112"/>
      <c r="I1485" s="110">
        <v>0</v>
      </c>
      <c r="J1485" s="111"/>
      <c r="K1485" s="113">
        <f t="shared" si="23"/>
        <v>0</v>
      </c>
      <c r="L1485" s="89"/>
      <c r="M1485" s="73"/>
    </row>
    <row r="1486" spans="2:13" ht="21" customHeight="1" outlineLevel="1">
      <c r="B1486" s="73"/>
      <c r="C1486" s="90" t="s">
        <v>485</v>
      </c>
      <c r="D1486" s="103"/>
      <c r="E1486" s="110">
        <v>0</v>
      </c>
      <c r="F1486" s="114"/>
      <c r="G1486" s="110">
        <v>0</v>
      </c>
      <c r="H1486" s="112"/>
      <c r="I1486" s="110">
        <v>0</v>
      </c>
      <c r="J1486" s="111"/>
      <c r="K1486" s="113">
        <f t="shared" si="23"/>
        <v>0</v>
      </c>
      <c r="L1486" s="116"/>
      <c r="M1486" s="73"/>
    </row>
    <row r="1487" spans="2:13" ht="21" customHeight="1" outlineLevel="1">
      <c r="B1487" s="73"/>
      <c r="C1487" s="90" t="s">
        <v>486</v>
      </c>
      <c r="D1487" s="103"/>
      <c r="E1487" s="110">
        <v>0</v>
      </c>
      <c r="F1487" s="114"/>
      <c r="G1487" s="110">
        <v>0</v>
      </c>
      <c r="H1487" s="112"/>
      <c r="I1487" s="110">
        <v>0</v>
      </c>
      <c r="J1487" s="111"/>
      <c r="K1487" s="113">
        <f t="shared" si="23"/>
        <v>0</v>
      </c>
      <c r="L1487" s="116"/>
      <c r="M1487" s="73"/>
    </row>
    <row r="1488" spans="2:13" ht="21" customHeight="1" outlineLevel="1">
      <c r="B1488" s="73"/>
      <c r="C1488" s="90" t="s">
        <v>487</v>
      </c>
      <c r="D1488" s="103"/>
      <c r="E1488" s="110">
        <v>0</v>
      </c>
      <c r="F1488" s="114"/>
      <c r="G1488" s="110">
        <v>0</v>
      </c>
      <c r="H1488" s="112"/>
      <c r="I1488" s="110">
        <v>0</v>
      </c>
      <c r="J1488" s="111"/>
      <c r="K1488" s="113">
        <f t="shared" si="23"/>
        <v>0</v>
      </c>
      <c r="L1488" s="116"/>
      <c r="M1488" s="73"/>
    </row>
    <row r="1489" spans="2:13" ht="21" customHeight="1" outlineLevel="1">
      <c r="B1489" s="73"/>
      <c r="C1489" s="90" t="s">
        <v>488</v>
      </c>
      <c r="D1489" s="103"/>
      <c r="E1489" s="110">
        <v>0</v>
      </c>
      <c r="F1489" s="114"/>
      <c r="G1489" s="110">
        <v>0</v>
      </c>
      <c r="H1489" s="112"/>
      <c r="I1489" s="110">
        <v>0</v>
      </c>
      <c r="J1489" s="111"/>
      <c r="K1489" s="113">
        <f t="shared" si="23"/>
        <v>0</v>
      </c>
      <c r="L1489" s="116"/>
      <c r="M1489" s="73"/>
    </row>
    <row r="1490" spans="2:13" ht="21.75" customHeight="1" outlineLevel="1">
      <c r="B1490" s="73"/>
      <c r="C1490" s="90" t="s">
        <v>480</v>
      </c>
      <c r="D1490" s="103"/>
      <c r="E1490" s="117">
        <f>SUM(E1482:E1489)</f>
        <v>0</v>
      </c>
      <c r="F1490" s="111"/>
      <c r="G1490" s="117">
        <f>SUM(G1482:G1489)</f>
        <v>0</v>
      </c>
      <c r="H1490" s="112"/>
      <c r="I1490" s="117">
        <f>SUM(I1482:I1489)</f>
        <v>0</v>
      </c>
      <c r="J1490" s="111"/>
      <c r="K1490" s="117">
        <f t="shared" si="23"/>
        <v>0</v>
      </c>
      <c r="L1490" s="89"/>
      <c r="M1490" s="73"/>
    </row>
    <row r="1491" spans="2:13" ht="21" customHeight="1" outlineLevel="1">
      <c r="B1491" s="73"/>
      <c r="C1491" s="89"/>
      <c r="D1491" s="103"/>
      <c r="E1491" s="89"/>
      <c r="F1491" s="89"/>
      <c r="G1491" s="89"/>
      <c r="H1491" s="89"/>
      <c r="I1491" s="89"/>
      <c r="J1491" s="89"/>
      <c r="K1491" s="89"/>
      <c r="L1491" s="89"/>
      <c r="M1491" s="73"/>
    </row>
    <row r="1492" spans="2:13" ht="36" outlineLevel="1">
      <c r="B1492" s="73"/>
      <c r="C1492" s="93" t="s">
        <v>490</v>
      </c>
      <c r="D1492" s="89"/>
      <c r="E1492" s="93" t="str">
        <f>IF(K1463&gt;0,"Si","No")</f>
        <v>No</v>
      </c>
      <c r="F1492" s="89"/>
      <c r="G1492" s="89"/>
      <c r="H1492" s="89"/>
      <c r="I1492" s="89"/>
      <c r="J1492" s="89"/>
      <c r="K1492" s="89"/>
      <c r="L1492" s="89"/>
      <c r="M1492" s="73"/>
    </row>
    <row r="1493" spans="2:13" ht="36" outlineLevel="1">
      <c r="B1493" s="73"/>
      <c r="C1493" s="93" t="s">
        <v>491</v>
      </c>
      <c r="D1493" s="89"/>
      <c r="E1493" s="93" t="str">
        <f>IF(K1464&gt;0,"Si","No")</f>
        <v>No</v>
      </c>
      <c r="F1493" s="89"/>
      <c r="G1493" s="89"/>
      <c r="H1493" s="89"/>
      <c r="I1493" s="89"/>
      <c r="J1493" s="89"/>
      <c r="K1493" s="89"/>
      <c r="L1493" s="89"/>
      <c r="M1493" s="73"/>
    </row>
    <row r="1494" spans="2:13" ht="21" customHeight="1" outlineLevel="1">
      <c r="B1494" s="73"/>
      <c r="C1494" s="89"/>
      <c r="D1494" s="89"/>
      <c r="E1494" s="89"/>
      <c r="F1494" s="89"/>
      <c r="G1494" s="73"/>
      <c r="H1494" s="73"/>
      <c r="I1494" s="73"/>
      <c r="J1494" s="89"/>
      <c r="K1494" s="73"/>
      <c r="L1494" s="89"/>
      <c r="M1494" s="73"/>
    </row>
    <row r="1495" spans="2:13" ht="20.25" outlineLevel="1">
      <c r="B1495" s="73"/>
      <c r="C1495" s="86" t="s">
        <v>492</v>
      </c>
      <c r="D1495" s="73"/>
      <c r="E1495" s="98"/>
      <c r="F1495" s="99"/>
      <c r="G1495" s="99"/>
      <c r="H1495" s="99"/>
      <c r="I1495" s="99"/>
      <c r="J1495" s="99"/>
      <c r="K1495" s="99"/>
      <c r="L1495" s="89"/>
      <c r="M1495" s="73"/>
    </row>
    <row r="1496" spans="2:13" ht="21" customHeight="1" outlineLevel="1">
      <c r="B1496" s="73"/>
      <c r="C1496" s="73"/>
      <c r="D1496" s="73"/>
      <c r="E1496" s="100"/>
      <c r="F1496" s="101"/>
      <c r="G1496" s="100"/>
      <c r="H1496" s="101"/>
      <c r="I1496" s="100"/>
      <c r="J1496" s="102"/>
      <c r="K1496" s="100"/>
      <c r="L1496" s="89"/>
      <c r="M1496" s="73"/>
    </row>
    <row r="1497" spans="2:13" ht="21" customHeight="1" outlineLevel="1">
      <c r="B1497" s="73"/>
      <c r="C1497" s="73"/>
      <c r="D1497" s="73"/>
      <c r="E1497" s="100">
        <v>2024</v>
      </c>
      <c r="F1497" s="101"/>
      <c r="G1497" s="100">
        <v>2025</v>
      </c>
      <c r="H1497" s="101"/>
      <c r="I1497" s="100">
        <v>2026</v>
      </c>
      <c r="J1497" s="102"/>
      <c r="K1497" s="100" t="s">
        <v>407</v>
      </c>
      <c r="L1497" s="89"/>
      <c r="M1497" s="73"/>
    </row>
    <row r="1498" spans="2:13" ht="21" customHeight="1" outlineLevel="1">
      <c r="B1498" s="73"/>
      <c r="C1498" s="95" t="s">
        <v>493</v>
      </c>
      <c r="D1498" s="103"/>
      <c r="E1498" s="110"/>
      <c r="F1498" s="111"/>
      <c r="G1498" s="110"/>
      <c r="H1498" s="119"/>
      <c r="I1498" s="110"/>
      <c r="J1498" s="111"/>
      <c r="K1498" s="113" t="s">
        <v>495</v>
      </c>
      <c r="L1498" s="89"/>
      <c r="M1498" s="73"/>
    </row>
    <row r="1499" spans="2:13" ht="21" customHeight="1" outlineLevel="1">
      <c r="B1499" s="73"/>
      <c r="C1499" s="95" t="s">
        <v>496</v>
      </c>
      <c r="D1499" s="103"/>
      <c r="E1499" s="110"/>
      <c r="F1499" s="111"/>
      <c r="G1499" s="110"/>
      <c r="H1499" s="119"/>
      <c r="I1499" s="110"/>
      <c r="J1499" s="111"/>
      <c r="K1499" s="113" t="s">
        <v>495</v>
      </c>
      <c r="L1499" s="89"/>
      <c r="M1499" s="73"/>
    </row>
    <row r="1500" spans="2:13" ht="21" customHeight="1" outlineLevel="1">
      <c r="B1500" s="73"/>
      <c r="C1500" s="90" t="s">
        <v>498</v>
      </c>
      <c r="D1500" s="103"/>
      <c r="E1500" s="120">
        <v>0</v>
      </c>
      <c r="F1500" s="121"/>
      <c r="G1500" s="120">
        <v>0</v>
      </c>
      <c r="H1500" s="122"/>
      <c r="I1500" s="120">
        <v>0</v>
      </c>
      <c r="J1500" s="123"/>
      <c r="K1500" s="124">
        <f>E1500+G1500+I1500</f>
        <v>0</v>
      </c>
      <c r="L1500" s="73"/>
      <c r="M1500" s="73"/>
    </row>
    <row r="1501" spans="2:13" ht="21" customHeight="1" outlineLevel="1">
      <c r="B1501" s="73"/>
      <c r="C1501" s="90" t="s">
        <v>499</v>
      </c>
      <c r="D1501" s="103"/>
      <c r="E1501" s="110"/>
      <c r="F1501" s="111"/>
      <c r="G1501" s="110"/>
      <c r="H1501" s="119"/>
      <c r="I1501" s="110"/>
      <c r="J1501" s="111"/>
      <c r="K1501" s="113" t="s">
        <v>495</v>
      </c>
      <c r="L1501" s="89"/>
      <c r="M1501" s="73"/>
    </row>
    <row r="1502" spans="2:13" ht="21" customHeight="1" outlineLevel="1">
      <c r="B1502" s="73"/>
      <c r="C1502" s="90" t="s">
        <v>500</v>
      </c>
      <c r="D1502" s="103"/>
      <c r="E1502" s="105"/>
      <c r="F1502" s="125"/>
      <c r="G1502" s="105"/>
      <c r="H1502" s="126"/>
      <c r="I1502" s="105"/>
      <c r="J1502" s="111"/>
      <c r="K1502" s="113" t="s">
        <v>495</v>
      </c>
      <c r="L1502" s="116"/>
      <c r="M1502" s="73"/>
    </row>
    <row r="1503" spans="2:13" outlineLevel="1">
      <c r="B1503" s="73"/>
      <c r="C1503" s="90" t="s">
        <v>501</v>
      </c>
      <c r="D1503" s="103"/>
      <c r="E1503" s="127"/>
      <c r="F1503" s="125"/>
      <c r="G1503" s="105"/>
      <c r="H1503" s="126"/>
      <c r="I1503" s="105"/>
      <c r="J1503" s="111"/>
      <c r="K1503" s="113" t="s">
        <v>495</v>
      </c>
      <c r="L1503" s="116"/>
      <c r="M1503" s="73"/>
    </row>
    <row r="1504" spans="2:13" ht="21" customHeight="1" outlineLevel="1">
      <c r="B1504" s="73"/>
      <c r="C1504" s="90" t="s">
        <v>503</v>
      </c>
      <c r="D1504" s="103"/>
      <c r="E1504" s="105"/>
      <c r="F1504" s="125"/>
      <c r="G1504" s="105"/>
      <c r="H1504" s="126"/>
      <c r="I1504" s="105"/>
      <c r="J1504" s="111"/>
      <c r="K1504" s="124" t="s">
        <v>495</v>
      </c>
      <c r="L1504" s="89"/>
      <c r="M1504" s="73"/>
    </row>
    <row r="1505" spans="2:13" ht="21" customHeight="1" outlineLevel="1">
      <c r="B1505" s="73"/>
      <c r="C1505" s="90" t="s">
        <v>504</v>
      </c>
      <c r="D1505" s="103"/>
      <c r="E1505" s="110"/>
      <c r="F1505" s="111"/>
      <c r="G1505" s="110"/>
      <c r="H1505" s="119"/>
      <c r="I1505" s="110"/>
      <c r="J1505" s="111"/>
      <c r="K1505" s="113" t="s">
        <v>495</v>
      </c>
      <c r="L1505" s="89"/>
      <c r="M1505" s="73"/>
    </row>
    <row r="1506" spans="2:13" ht="21.75" customHeight="1" outlineLevel="1">
      <c r="B1506" s="73"/>
      <c r="C1506" s="90" t="s">
        <v>506</v>
      </c>
      <c r="D1506" s="103"/>
      <c r="E1506" s="120">
        <v>0</v>
      </c>
      <c r="F1506" s="121"/>
      <c r="G1506" s="120">
        <v>0</v>
      </c>
      <c r="H1506" s="122"/>
      <c r="I1506" s="120">
        <v>0</v>
      </c>
      <c r="J1506" s="123"/>
      <c r="K1506" s="124">
        <f>E1506+G1506+I1506</f>
        <v>0</v>
      </c>
      <c r="L1506" s="73"/>
      <c r="M1506" s="73"/>
    </row>
    <row r="1507" spans="2:13" ht="21.75" customHeight="1" outlineLevel="1">
      <c r="B1507" s="73"/>
      <c r="C1507" s="90" t="s">
        <v>507</v>
      </c>
      <c r="D1507" s="103"/>
      <c r="E1507" s="128">
        <v>0</v>
      </c>
      <c r="F1507" s="129"/>
      <c r="G1507" s="128">
        <v>0</v>
      </c>
      <c r="H1507" s="142"/>
      <c r="I1507" s="128">
        <v>0</v>
      </c>
      <c r="J1507" s="130"/>
      <c r="K1507" s="131">
        <f>E1507+G1507+I1507</f>
        <v>0</v>
      </c>
      <c r="L1507" s="89"/>
      <c r="M1507" s="73"/>
    </row>
    <row r="1508" spans="2:13" ht="21" customHeight="1" outlineLevel="1">
      <c r="B1508" s="73"/>
      <c r="C1508" s="109"/>
      <c r="D1508" s="103"/>
      <c r="E1508" s="130"/>
      <c r="F1508" s="130"/>
      <c r="G1508" s="130"/>
      <c r="H1508" s="132"/>
      <c r="I1508" s="130"/>
      <c r="J1508" s="130"/>
      <c r="K1508" s="130"/>
      <c r="L1508" s="89"/>
      <c r="M1508" s="73"/>
    </row>
    <row r="1509" spans="2:13" ht="21" customHeight="1" outlineLevel="1">
      <c r="B1509" s="73"/>
      <c r="C1509" s="109"/>
      <c r="D1509" s="103"/>
      <c r="E1509" s="98"/>
      <c r="F1509" s="73"/>
      <c r="G1509" s="73"/>
      <c r="H1509" s="73"/>
      <c r="I1509" s="73"/>
      <c r="J1509" s="73"/>
      <c r="K1509" s="73"/>
      <c r="L1509" s="89"/>
      <c r="M1509" s="73"/>
    </row>
    <row r="1510" spans="2:13" ht="21" customHeight="1" outlineLevel="1">
      <c r="B1510" s="73"/>
      <c r="C1510" s="86" t="s">
        <v>508</v>
      </c>
      <c r="D1510" s="116"/>
      <c r="E1510" s="116"/>
      <c r="F1510" s="116"/>
      <c r="G1510" s="73"/>
      <c r="H1510" s="73"/>
      <c r="I1510" s="73"/>
      <c r="J1510" s="116"/>
      <c r="K1510" s="73"/>
      <c r="L1510" s="116"/>
      <c r="M1510" s="73"/>
    </row>
    <row r="1511" spans="2:13" ht="21" customHeight="1" outlineLevel="1">
      <c r="B1511" s="73"/>
      <c r="C1511" s="89"/>
      <c r="D1511" s="89"/>
      <c r="E1511" s="89"/>
      <c r="F1511" s="89"/>
      <c r="G1511" s="73"/>
      <c r="H1511" s="73"/>
      <c r="I1511" s="73"/>
      <c r="J1511" s="89"/>
      <c r="K1511" s="73"/>
      <c r="L1511" s="89"/>
      <c r="M1511" s="73"/>
    </row>
    <row r="1512" spans="2:13" ht="21" customHeight="1" outlineLevel="1">
      <c r="B1512" s="73"/>
      <c r="C1512" s="133" t="s">
        <v>509</v>
      </c>
      <c r="D1512" s="89"/>
      <c r="E1512" s="89"/>
      <c r="F1512" s="89"/>
      <c r="G1512" s="73"/>
      <c r="H1512" s="73"/>
      <c r="I1512" s="73"/>
      <c r="J1512" s="73"/>
      <c r="K1512" s="73"/>
      <c r="L1512" s="89"/>
      <c r="M1512" s="73"/>
    </row>
    <row r="1513" spans="2:13" ht="21" customHeight="1" outlineLevel="1">
      <c r="B1513" s="73"/>
      <c r="C1513" s="89"/>
      <c r="D1513" s="89"/>
      <c r="E1513" s="89"/>
      <c r="F1513" s="89"/>
      <c r="G1513" s="73"/>
      <c r="H1513" s="73"/>
      <c r="I1513" s="73"/>
      <c r="J1513" s="89"/>
      <c r="K1513" s="73"/>
      <c r="L1513" s="89"/>
      <c r="M1513" s="73"/>
    </row>
    <row r="1514" spans="2:13" ht="21" customHeight="1" outlineLevel="1">
      <c r="B1514" s="73"/>
      <c r="C1514" s="481"/>
      <c r="D1514" s="481"/>
      <c r="E1514" s="481"/>
      <c r="F1514" s="481"/>
      <c r="G1514" s="481"/>
      <c r="H1514" s="481"/>
      <c r="I1514" s="481"/>
      <c r="J1514" s="481"/>
      <c r="K1514" s="481"/>
      <c r="L1514" s="89"/>
      <c r="M1514" s="73"/>
    </row>
    <row r="1515" spans="2:13" ht="21" customHeight="1" outlineLevel="1">
      <c r="B1515" s="73"/>
      <c r="C1515" s="481"/>
      <c r="D1515" s="481"/>
      <c r="E1515" s="481"/>
      <c r="F1515" s="481"/>
      <c r="G1515" s="481"/>
      <c r="H1515" s="481"/>
      <c r="I1515" s="481"/>
      <c r="J1515" s="481"/>
      <c r="K1515" s="481"/>
      <c r="L1515" s="73"/>
      <c r="M1515" s="73"/>
    </row>
    <row r="1516" spans="2:13" ht="21" customHeight="1" outlineLevel="1">
      <c r="B1516" s="73"/>
      <c r="C1516" s="481"/>
      <c r="D1516" s="481"/>
      <c r="E1516" s="481"/>
      <c r="F1516" s="481"/>
      <c r="G1516" s="481"/>
      <c r="H1516" s="481"/>
      <c r="I1516" s="481"/>
      <c r="J1516" s="481"/>
      <c r="K1516" s="481"/>
      <c r="L1516" s="73"/>
      <c r="M1516" s="73"/>
    </row>
    <row r="1517" spans="2:13" ht="21" customHeight="1" outlineLevel="1">
      <c r="B1517" s="73"/>
      <c r="C1517" s="481"/>
      <c r="D1517" s="481"/>
      <c r="E1517" s="481"/>
      <c r="F1517" s="481"/>
      <c r="G1517" s="481"/>
      <c r="H1517" s="481"/>
      <c r="I1517" s="481"/>
      <c r="J1517" s="481"/>
      <c r="K1517" s="481"/>
      <c r="L1517" s="73"/>
      <c r="M1517" s="73"/>
    </row>
    <row r="1518" spans="2:13" ht="21" customHeight="1" outlineLevel="1">
      <c r="B1518" s="73"/>
      <c r="C1518" s="481"/>
      <c r="D1518" s="481"/>
      <c r="E1518" s="481"/>
      <c r="F1518" s="481"/>
      <c r="G1518" s="481"/>
      <c r="H1518" s="481"/>
      <c r="I1518" s="481"/>
      <c r="J1518" s="481"/>
      <c r="K1518" s="481"/>
      <c r="L1518" s="73"/>
      <c r="M1518" s="73"/>
    </row>
    <row r="1519" spans="2:13" ht="21" customHeight="1" outlineLevel="1">
      <c r="B1519" s="73"/>
      <c r="C1519" s="481"/>
      <c r="D1519" s="481"/>
      <c r="E1519" s="481"/>
      <c r="F1519" s="481"/>
      <c r="G1519" s="481"/>
      <c r="H1519" s="481"/>
      <c r="I1519" s="481"/>
      <c r="J1519" s="481"/>
      <c r="K1519" s="481"/>
      <c r="L1519" s="73"/>
      <c r="M1519" s="73"/>
    </row>
    <row r="1520" spans="2:13" ht="21" customHeight="1" outlineLevel="1">
      <c r="B1520" s="73"/>
      <c r="C1520" s="481"/>
      <c r="D1520" s="481"/>
      <c r="E1520" s="481"/>
      <c r="F1520" s="481"/>
      <c r="G1520" s="481"/>
      <c r="H1520" s="481"/>
      <c r="I1520" s="481"/>
      <c r="J1520" s="481"/>
      <c r="K1520" s="481"/>
      <c r="L1520" s="73"/>
      <c r="M1520" s="73"/>
    </row>
    <row r="1521" spans="2:13" ht="21" customHeight="1" outlineLevel="1">
      <c r="B1521" s="73"/>
      <c r="C1521" s="481"/>
      <c r="D1521" s="481"/>
      <c r="E1521" s="481"/>
      <c r="F1521" s="481"/>
      <c r="G1521" s="481"/>
      <c r="H1521" s="481"/>
      <c r="I1521" s="481"/>
      <c r="J1521" s="481"/>
      <c r="K1521" s="481"/>
      <c r="L1521" s="73"/>
      <c r="M1521" s="73"/>
    </row>
    <row r="1522" spans="2:13" ht="21" customHeight="1" outlineLevel="1">
      <c r="B1522" s="73"/>
      <c r="C1522" s="481"/>
      <c r="D1522" s="481"/>
      <c r="E1522" s="481"/>
      <c r="F1522" s="481"/>
      <c r="G1522" s="481"/>
      <c r="H1522" s="481"/>
      <c r="I1522" s="481"/>
      <c r="J1522" s="481"/>
      <c r="K1522" s="481"/>
      <c r="L1522" s="73"/>
      <c r="M1522" s="73"/>
    </row>
    <row r="1523" spans="2:13" ht="21" customHeight="1" outlineLevel="1">
      <c r="B1523" s="73"/>
      <c r="C1523" s="481"/>
      <c r="D1523" s="481"/>
      <c r="E1523" s="481"/>
      <c r="F1523" s="481"/>
      <c r="G1523" s="481"/>
      <c r="H1523" s="481"/>
      <c r="I1523" s="481"/>
      <c r="J1523" s="481"/>
      <c r="K1523" s="481"/>
      <c r="L1523" s="73"/>
      <c r="M1523" s="73"/>
    </row>
    <row r="1524" spans="2:13" ht="21" customHeight="1" outlineLevel="1">
      <c r="B1524" s="73"/>
      <c r="C1524" s="481"/>
      <c r="D1524" s="481"/>
      <c r="E1524" s="481"/>
      <c r="F1524" s="481"/>
      <c r="G1524" s="481"/>
      <c r="H1524" s="481"/>
      <c r="I1524" s="481"/>
      <c r="J1524" s="481"/>
      <c r="K1524" s="481"/>
      <c r="L1524" s="73"/>
      <c r="M1524" s="73"/>
    </row>
    <row r="1525" spans="2:13" ht="21" customHeight="1" outlineLevel="1">
      <c r="B1525" s="73"/>
      <c r="C1525" s="481"/>
      <c r="D1525" s="481"/>
      <c r="E1525" s="481"/>
      <c r="F1525" s="481"/>
      <c r="G1525" s="481"/>
      <c r="H1525" s="481"/>
      <c r="I1525" s="481"/>
      <c r="J1525" s="481"/>
      <c r="K1525" s="481"/>
      <c r="L1525" s="73"/>
      <c r="M1525" s="73"/>
    </row>
    <row r="1526" spans="2:13" ht="21" customHeight="1" outlineLevel="1">
      <c r="B1526" s="73"/>
      <c r="C1526" s="481"/>
      <c r="D1526" s="481"/>
      <c r="E1526" s="481"/>
      <c r="F1526" s="481"/>
      <c r="G1526" s="481"/>
      <c r="H1526" s="481"/>
      <c r="I1526" s="481"/>
      <c r="J1526" s="481"/>
      <c r="K1526" s="481"/>
      <c r="L1526" s="73"/>
      <c r="M1526" s="73"/>
    </row>
    <row r="1527" spans="2:13" ht="21" customHeight="1" outlineLevel="1">
      <c r="B1527" s="73"/>
      <c r="C1527" s="481"/>
      <c r="D1527" s="481"/>
      <c r="E1527" s="481"/>
      <c r="F1527" s="481"/>
      <c r="G1527" s="481"/>
      <c r="H1527" s="481"/>
      <c r="I1527" s="481"/>
      <c r="J1527" s="481"/>
      <c r="K1527" s="481"/>
      <c r="L1527" s="73"/>
      <c r="M1527" s="73"/>
    </row>
    <row r="1528" spans="2:13" ht="21" customHeight="1" outlineLevel="1">
      <c r="B1528" s="73"/>
      <c r="C1528" s="481"/>
      <c r="D1528" s="481"/>
      <c r="E1528" s="481"/>
      <c r="F1528" s="481"/>
      <c r="G1528" s="481"/>
      <c r="H1528" s="481"/>
      <c r="I1528" s="481"/>
      <c r="J1528" s="481"/>
      <c r="K1528" s="481"/>
      <c r="L1528" s="73"/>
      <c r="M1528" s="73"/>
    </row>
    <row r="1529" spans="2:13" ht="21" customHeight="1" outlineLevel="1">
      <c r="B1529" s="73"/>
      <c r="C1529" s="481"/>
      <c r="D1529" s="481"/>
      <c r="E1529" s="481"/>
      <c r="F1529" s="481"/>
      <c r="G1529" s="481"/>
      <c r="H1529" s="481"/>
      <c r="I1529" s="481"/>
      <c r="J1529" s="481"/>
      <c r="K1529" s="481"/>
      <c r="L1529" s="73"/>
      <c r="M1529" s="73"/>
    </row>
    <row r="1530" spans="2:13" ht="21" customHeight="1" outlineLevel="1">
      <c r="B1530" s="73"/>
      <c r="C1530" s="481"/>
      <c r="D1530" s="481"/>
      <c r="E1530" s="481"/>
      <c r="F1530" s="481"/>
      <c r="G1530" s="481"/>
      <c r="H1530" s="481"/>
      <c r="I1530" s="481"/>
      <c r="J1530" s="481"/>
      <c r="K1530" s="481"/>
      <c r="L1530" s="73"/>
      <c r="M1530" s="73"/>
    </row>
    <row r="1531" spans="2:13" ht="21" customHeight="1" outlineLevel="1">
      <c r="B1531" s="73"/>
      <c r="C1531" s="481"/>
      <c r="D1531" s="481"/>
      <c r="E1531" s="481"/>
      <c r="F1531" s="481"/>
      <c r="G1531" s="481"/>
      <c r="H1531" s="481"/>
      <c r="I1531" s="481"/>
      <c r="J1531" s="481"/>
      <c r="K1531" s="481"/>
      <c r="L1531" s="73"/>
      <c r="M1531" s="73"/>
    </row>
    <row r="1532" spans="2:13" ht="21" customHeight="1" outlineLevel="1">
      <c r="B1532" s="73"/>
      <c r="C1532" s="134"/>
      <c r="D1532" s="73"/>
      <c r="E1532" s="134"/>
      <c r="F1532" s="73"/>
      <c r="G1532" s="73"/>
      <c r="H1532" s="73"/>
      <c r="I1532" s="135"/>
      <c r="J1532" s="136"/>
      <c r="K1532" s="137"/>
      <c r="L1532" s="73"/>
      <c r="M1532" s="73"/>
    </row>
    <row r="1533" spans="2:13" ht="21" customHeight="1" outlineLevel="1">
      <c r="B1533" s="73"/>
      <c r="C1533" s="133" t="s">
        <v>511</v>
      </c>
      <c r="D1533" s="73"/>
      <c r="E1533" s="134"/>
      <c r="F1533" s="73"/>
      <c r="G1533" s="73"/>
      <c r="H1533" s="73"/>
      <c r="I1533" s="135"/>
      <c r="J1533" s="136"/>
      <c r="K1533" s="137"/>
      <c r="L1533" s="73"/>
      <c r="M1533" s="73"/>
    </row>
    <row r="1534" spans="2:13" ht="21" customHeight="1" outlineLevel="1">
      <c r="B1534" s="73"/>
      <c r="C1534" s="73"/>
      <c r="D1534" s="73"/>
      <c r="E1534" s="83"/>
      <c r="F1534" s="73"/>
      <c r="G1534" s="73"/>
      <c r="H1534" s="73"/>
      <c r="I1534" s="73"/>
      <c r="J1534" s="73"/>
      <c r="K1534" s="73"/>
      <c r="L1534" s="73"/>
      <c r="M1534" s="73"/>
    </row>
    <row r="1535" spans="2:13" ht="21" customHeight="1" outlineLevel="1">
      <c r="B1535" s="73"/>
      <c r="C1535" s="481"/>
      <c r="D1535" s="481"/>
      <c r="E1535" s="481"/>
      <c r="F1535" s="481"/>
      <c r="G1535" s="481"/>
      <c r="H1535" s="481"/>
      <c r="I1535" s="481"/>
      <c r="J1535" s="481"/>
      <c r="K1535" s="481"/>
      <c r="L1535" s="73"/>
      <c r="M1535" s="73"/>
    </row>
    <row r="1536" spans="2:13" ht="21" customHeight="1" outlineLevel="1">
      <c r="B1536" s="73"/>
      <c r="C1536" s="481"/>
      <c r="D1536" s="481"/>
      <c r="E1536" s="481"/>
      <c r="F1536" s="481"/>
      <c r="G1536" s="481"/>
      <c r="H1536" s="481"/>
      <c r="I1536" s="481"/>
      <c r="J1536" s="481"/>
      <c r="K1536" s="481"/>
      <c r="L1536" s="73"/>
      <c r="M1536" s="73"/>
    </row>
    <row r="1537" spans="2:13" ht="21" customHeight="1" outlineLevel="1">
      <c r="B1537" s="73"/>
      <c r="C1537" s="481"/>
      <c r="D1537" s="481"/>
      <c r="E1537" s="481"/>
      <c r="F1537" s="481"/>
      <c r="G1537" s="481"/>
      <c r="H1537" s="481"/>
      <c r="I1537" s="481"/>
      <c r="J1537" s="481"/>
      <c r="K1537" s="481"/>
      <c r="L1537" s="73"/>
      <c r="M1537" s="73"/>
    </row>
    <row r="1538" spans="2:13" ht="21" customHeight="1" outlineLevel="1">
      <c r="B1538" s="73"/>
      <c r="C1538" s="481"/>
      <c r="D1538" s="481"/>
      <c r="E1538" s="481"/>
      <c r="F1538" s="481"/>
      <c r="G1538" s="481"/>
      <c r="H1538" s="481"/>
      <c r="I1538" s="481"/>
      <c r="J1538" s="481"/>
      <c r="K1538" s="481"/>
      <c r="L1538" s="73"/>
      <c r="M1538" s="73"/>
    </row>
    <row r="1539" spans="2:13" ht="21" customHeight="1" outlineLevel="1">
      <c r="B1539" s="73"/>
      <c r="C1539" s="481"/>
      <c r="D1539" s="481"/>
      <c r="E1539" s="481"/>
      <c r="F1539" s="481"/>
      <c r="G1539" s="481"/>
      <c r="H1539" s="481"/>
      <c r="I1539" s="481"/>
      <c r="J1539" s="481"/>
      <c r="K1539" s="481"/>
      <c r="L1539" s="73"/>
      <c r="M1539" s="73"/>
    </row>
    <row r="1540" spans="2:13" ht="21" customHeight="1" outlineLevel="1">
      <c r="B1540" s="73"/>
      <c r="C1540" s="481"/>
      <c r="D1540" s="481"/>
      <c r="E1540" s="481"/>
      <c r="F1540" s="481"/>
      <c r="G1540" s="481"/>
      <c r="H1540" s="481"/>
      <c r="I1540" s="481"/>
      <c r="J1540" s="481"/>
      <c r="K1540" s="481"/>
      <c r="L1540" s="73"/>
      <c r="M1540" s="73"/>
    </row>
    <row r="1541" spans="2:13" ht="21" customHeight="1" outlineLevel="1">
      <c r="B1541" s="73"/>
      <c r="C1541" s="481"/>
      <c r="D1541" s="481"/>
      <c r="E1541" s="481"/>
      <c r="F1541" s="481"/>
      <c r="G1541" s="481"/>
      <c r="H1541" s="481"/>
      <c r="I1541" s="481"/>
      <c r="J1541" s="481"/>
      <c r="K1541" s="481"/>
      <c r="L1541" s="73"/>
      <c r="M1541" s="73"/>
    </row>
    <row r="1542" spans="2:13" ht="21" customHeight="1" outlineLevel="1">
      <c r="B1542" s="73"/>
      <c r="C1542" s="481"/>
      <c r="D1542" s="481"/>
      <c r="E1542" s="481"/>
      <c r="F1542" s="481"/>
      <c r="G1542" s="481"/>
      <c r="H1542" s="481"/>
      <c r="I1542" s="481"/>
      <c r="J1542" s="481"/>
      <c r="K1542" s="481"/>
      <c r="L1542" s="73"/>
      <c r="M1542" s="73"/>
    </row>
    <row r="1543" spans="2:13" ht="21" customHeight="1" outlineLevel="1">
      <c r="B1543" s="73"/>
      <c r="C1543" s="481"/>
      <c r="D1543" s="481"/>
      <c r="E1543" s="481"/>
      <c r="F1543" s="481"/>
      <c r="G1543" s="481"/>
      <c r="H1543" s="481"/>
      <c r="I1543" s="481"/>
      <c r="J1543" s="481"/>
      <c r="K1543" s="481"/>
      <c r="L1543" s="73"/>
      <c r="M1543" s="73"/>
    </row>
    <row r="1544" spans="2:13" ht="21" customHeight="1" outlineLevel="1">
      <c r="B1544" s="73"/>
      <c r="C1544" s="481"/>
      <c r="D1544" s="481"/>
      <c r="E1544" s="481"/>
      <c r="F1544" s="481"/>
      <c r="G1544" s="481"/>
      <c r="H1544" s="481"/>
      <c r="I1544" s="481"/>
      <c r="J1544" s="481"/>
      <c r="K1544" s="481"/>
      <c r="L1544" s="73"/>
      <c r="M1544" s="73"/>
    </row>
    <row r="1545" spans="2:13" ht="21" customHeight="1" outlineLevel="1">
      <c r="B1545" s="73"/>
      <c r="C1545" s="481"/>
      <c r="D1545" s="481"/>
      <c r="E1545" s="481"/>
      <c r="F1545" s="481"/>
      <c r="G1545" s="481"/>
      <c r="H1545" s="481"/>
      <c r="I1545" s="481"/>
      <c r="J1545" s="481"/>
      <c r="K1545" s="481"/>
      <c r="L1545" s="73"/>
      <c r="M1545" s="73"/>
    </row>
    <row r="1546" spans="2:13" ht="21" customHeight="1" outlineLevel="1">
      <c r="B1546" s="73"/>
      <c r="C1546" s="481"/>
      <c r="D1546" s="481"/>
      <c r="E1546" s="481"/>
      <c r="F1546" s="481"/>
      <c r="G1546" s="481"/>
      <c r="H1546" s="481"/>
      <c r="I1546" s="481"/>
      <c r="J1546" s="481"/>
      <c r="K1546" s="481"/>
      <c r="L1546" s="73"/>
      <c r="M1546" s="73"/>
    </row>
    <row r="1547" spans="2:13" ht="21" customHeight="1" outlineLevel="1">
      <c r="B1547" s="73"/>
      <c r="C1547" s="481"/>
      <c r="D1547" s="481"/>
      <c r="E1547" s="481"/>
      <c r="F1547" s="481"/>
      <c r="G1547" s="481"/>
      <c r="H1547" s="481"/>
      <c r="I1547" s="481"/>
      <c r="J1547" s="481"/>
      <c r="K1547" s="481"/>
      <c r="L1547" s="73"/>
      <c r="M1547" s="73"/>
    </row>
    <row r="1548" spans="2:13" ht="21" customHeight="1" outlineLevel="1">
      <c r="B1548" s="73"/>
      <c r="C1548" s="481"/>
      <c r="D1548" s="481"/>
      <c r="E1548" s="481"/>
      <c r="F1548" s="481"/>
      <c r="G1548" s="481"/>
      <c r="H1548" s="481"/>
      <c r="I1548" s="481"/>
      <c r="J1548" s="481"/>
      <c r="K1548" s="481"/>
      <c r="L1548" s="73"/>
      <c r="M1548" s="73"/>
    </row>
    <row r="1549" spans="2:13" ht="21" customHeight="1" outlineLevel="1">
      <c r="B1549" s="73"/>
      <c r="C1549" s="481"/>
      <c r="D1549" s="481"/>
      <c r="E1549" s="481"/>
      <c r="F1549" s="481"/>
      <c r="G1549" s="481"/>
      <c r="H1549" s="481"/>
      <c r="I1549" s="481"/>
      <c r="J1549" s="481"/>
      <c r="K1549" s="481"/>
      <c r="L1549" s="73"/>
      <c r="M1549" s="73"/>
    </row>
    <row r="1550" spans="2:13" ht="21" customHeight="1" outlineLevel="1">
      <c r="B1550" s="73"/>
      <c r="C1550" s="481"/>
      <c r="D1550" s="481"/>
      <c r="E1550" s="481"/>
      <c r="F1550" s="481"/>
      <c r="G1550" s="481"/>
      <c r="H1550" s="481"/>
      <c r="I1550" s="481"/>
      <c r="J1550" s="481"/>
      <c r="K1550" s="481"/>
      <c r="L1550" s="73"/>
      <c r="M1550" s="73"/>
    </row>
    <row r="1551" spans="2:13" ht="21" customHeight="1" outlineLevel="1">
      <c r="B1551" s="73"/>
      <c r="C1551" s="481"/>
      <c r="D1551" s="481"/>
      <c r="E1551" s="481"/>
      <c r="F1551" s="481"/>
      <c r="G1551" s="481"/>
      <c r="H1551" s="481"/>
      <c r="I1551" s="481"/>
      <c r="J1551" s="481"/>
      <c r="K1551" s="481"/>
      <c r="L1551" s="73"/>
      <c r="M1551" s="73"/>
    </row>
    <row r="1552" spans="2:13" ht="21" customHeight="1" outlineLevel="1">
      <c r="B1552" s="73"/>
      <c r="C1552" s="481"/>
      <c r="D1552" s="481"/>
      <c r="E1552" s="481"/>
      <c r="F1552" s="481"/>
      <c r="G1552" s="481"/>
      <c r="H1552" s="481"/>
      <c r="I1552" s="481"/>
      <c r="J1552" s="481"/>
      <c r="K1552" s="481"/>
      <c r="L1552" s="73"/>
      <c r="M1552" s="73"/>
    </row>
    <row r="1553" spans="2:13" ht="21" customHeight="1" outlineLevel="1">
      <c r="B1553" s="73"/>
      <c r="C1553" s="134"/>
      <c r="D1553" s="73"/>
      <c r="E1553" s="134"/>
      <c r="F1553" s="73"/>
      <c r="G1553" s="73"/>
      <c r="H1553" s="73"/>
      <c r="I1553" s="135"/>
      <c r="J1553" s="136"/>
      <c r="K1553" s="137"/>
      <c r="L1553" s="73"/>
      <c r="M1553" s="73"/>
    </row>
    <row r="1554" spans="2:13" ht="20.25" customHeight="1">
      <c r="B1554" s="73"/>
      <c r="C1554" s="134"/>
      <c r="D1554" s="73"/>
      <c r="E1554" s="134"/>
      <c r="F1554" s="73"/>
      <c r="G1554" s="73"/>
      <c r="H1554" s="73"/>
      <c r="I1554" s="135"/>
      <c r="J1554" s="136"/>
      <c r="K1554" s="137"/>
      <c r="L1554" s="73"/>
      <c r="M1554" s="73"/>
    </row>
  </sheetData>
  <sheetProtection password="96EB" sheet="1" objects="1" scenarios="1" selectLockedCells="1" selectUnlockedCells="1"/>
  <mergeCells count="26">
    <mergeCell ref="C1535:K1552"/>
    <mergeCell ref="C1260:K1277"/>
    <mergeCell ref="C1281:K1298"/>
    <mergeCell ref="C1387:K1404"/>
    <mergeCell ref="C1408:K1425"/>
    <mergeCell ref="C1514:K1531"/>
    <mergeCell ref="C900:K917"/>
    <mergeCell ref="C1006:K1023"/>
    <mergeCell ref="C1027:K1044"/>
    <mergeCell ref="C1133:K1150"/>
    <mergeCell ref="C1154:K1171"/>
    <mergeCell ref="C625:K642"/>
    <mergeCell ref="C646:K663"/>
    <mergeCell ref="C752:K769"/>
    <mergeCell ref="C773:K790"/>
    <mergeCell ref="C879:K896"/>
    <mergeCell ref="C265:K282"/>
    <mergeCell ref="C371:K388"/>
    <mergeCell ref="C392:K409"/>
    <mergeCell ref="C498:K515"/>
    <mergeCell ref="C519:K536"/>
    <mergeCell ref="C5:G22"/>
    <mergeCell ref="C26:M26"/>
    <mergeCell ref="C117:K134"/>
    <mergeCell ref="C138:K155"/>
    <mergeCell ref="C244:K261"/>
  </mergeCells>
  <conditionalFormatting sqref="E106">
    <cfRule type="expression" dxfId="137" priority="2">
      <formula>C106="NO"</formula>
    </cfRule>
    <cfRule type="expression" dxfId="136" priority="3">
      <formula>C106=" "</formula>
    </cfRule>
    <cfRule type="expression" dxfId="135" priority="4">
      <formula>C106="Sì"</formula>
    </cfRule>
  </conditionalFormatting>
  <conditionalFormatting sqref="E233">
    <cfRule type="expression" dxfId="134" priority="5">
      <formula>C233="NO"</formula>
    </cfRule>
    <cfRule type="expression" dxfId="133" priority="6">
      <formula>C233=" "</formula>
    </cfRule>
    <cfRule type="expression" dxfId="132" priority="7">
      <formula>C233="Sì"</formula>
    </cfRule>
  </conditionalFormatting>
  <conditionalFormatting sqref="E360">
    <cfRule type="expression" dxfId="131" priority="8">
      <formula>C360="NO"</formula>
    </cfRule>
    <cfRule type="expression" dxfId="130" priority="9">
      <formula>C360=" "</formula>
    </cfRule>
    <cfRule type="expression" dxfId="129" priority="10">
      <formula>C360="Sì"</formula>
    </cfRule>
  </conditionalFormatting>
  <conditionalFormatting sqref="E487">
    <cfRule type="expression" dxfId="128" priority="11">
      <formula>C487="NO"</formula>
    </cfRule>
    <cfRule type="expression" dxfId="127" priority="12">
      <formula>C487=" "</formula>
    </cfRule>
    <cfRule type="expression" dxfId="126" priority="13">
      <formula>C487="Sì"</formula>
    </cfRule>
  </conditionalFormatting>
  <conditionalFormatting sqref="E614">
    <cfRule type="expression" dxfId="125" priority="14">
      <formula>C614="NO"</formula>
    </cfRule>
    <cfRule type="expression" dxfId="124" priority="15">
      <formula>C614=" "</formula>
    </cfRule>
    <cfRule type="expression" dxfId="123" priority="16">
      <formula>C614="Sì"</formula>
    </cfRule>
  </conditionalFormatting>
  <conditionalFormatting sqref="E741">
    <cfRule type="expression" dxfId="122" priority="17">
      <formula>C741="NO"</formula>
    </cfRule>
    <cfRule type="expression" dxfId="121" priority="18">
      <formula>C741=" "</formula>
    </cfRule>
    <cfRule type="expression" dxfId="120" priority="19">
      <formula>C741="Sì"</formula>
    </cfRule>
  </conditionalFormatting>
  <conditionalFormatting sqref="E868">
    <cfRule type="expression" dxfId="119" priority="20">
      <formula>C868="NO"</formula>
    </cfRule>
    <cfRule type="expression" dxfId="118" priority="21">
      <formula>C868=" "</formula>
    </cfRule>
    <cfRule type="expression" dxfId="117" priority="22">
      <formula>C868="Sì"</formula>
    </cfRule>
  </conditionalFormatting>
  <conditionalFormatting sqref="E995">
    <cfRule type="expression" dxfId="116" priority="23">
      <formula>C995="NO"</formula>
    </cfRule>
    <cfRule type="expression" dxfId="115" priority="24">
      <formula>C995=" "</formula>
    </cfRule>
    <cfRule type="expression" dxfId="114" priority="25">
      <formula>C995="Sì"</formula>
    </cfRule>
  </conditionalFormatting>
  <conditionalFormatting sqref="E1122">
    <cfRule type="expression" dxfId="113" priority="26">
      <formula>C1122="NO"</formula>
    </cfRule>
    <cfRule type="expression" dxfId="112" priority="27">
      <formula>C1122=" "</formula>
    </cfRule>
    <cfRule type="expression" dxfId="111" priority="28">
      <formula>C1122="Sì"</formula>
    </cfRule>
  </conditionalFormatting>
  <conditionalFormatting sqref="E1249">
    <cfRule type="expression" dxfId="110" priority="29">
      <formula>C1249="NO"</formula>
    </cfRule>
    <cfRule type="expression" dxfId="109" priority="30">
      <formula>C1249=" "</formula>
    </cfRule>
    <cfRule type="expression" dxfId="108" priority="31">
      <formula>C1249="Sì"</formula>
    </cfRule>
  </conditionalFormatting>
  <conditionalFormatting sqref="E1376">
    <cfRule type="expression" dxfId="107" priority="32">
      <formula>C1376="NO"</formula>
    </cfRule>
    <cfRule type="expression" dxfId="106" priority="33">
      <formula>C1376=" "</formula>
    </cfRule>
    <cfRule type="expression" dxfId="105" priority="34">
      <formula>C1376="Sì"</formula>
    </cfRule>
  </conditionalFormatting>
  <conditionalFormatting sqref="E1503">
    <cfRule type="expression" dxfId="104" priority="35">
      <formula>C1503="NO"</formula>
    </cfRule>
    <cfRule type="expression" dxfId="103" priority="36">
      <formula>C1503=" "</formula>
    </cfRule>
    <cfRule type="expression" dxfId="102" priority="37">
      <formula>C1503="Sì"</formula>
    </cfRule>
  </conditionalFormatting>
  <conditionalFormatting sqref="G741">
    <cfRule type="expression" dxfId="101" priority="38">
      <formula>E741="NO"</formula>
    </cfRule>
    <cfRule type="expression" dxfId="100" priority="39">
      <formula>E741=" "</formula>
    </cfRule>
    <cfRule type="expression" dxfId="99" priority="40">
      <formula>E741="Sì"</formula>
    </cfRule>
  </conditionalFormatting>
  <conditionalFormatting sqref="G995">
    <cfRule type="expression" dxfId="98" priority="41">
      <formula>E995="NO"</formula>
    </cfRule>
    <cfRule type="expression" dxfId="97" priority="42">
      <formula>E995=" "</formula>
    </cfRule>
    <cfRule type="expression" dxfId="96" priority="43">
      <formula>E995="Sì"</formula>
    </cfRule>
  </conditionalFormatting>
  <conditionalFormatting sqref="I741">
    <cfRule type="expression" dxfId="95" priority="44">
      <formula>G741="NO"</formula>
    </cfRule>
    <cfRule type="expression" dxfId="94" priority="45">
      <formula>G741=" "</formula>
    </cfRule>
    <cfRule type="expression" dxfId="93" priority="46">
      <formula>G741="Sì"</formula>
    </cfRule>
  </conditionalFormatting>
  <conditionalFormatting sqref="I995">
    <cfRule type="expression" dxfId="92" priority="47">
      <formula>G995="NO"</formula>
    </cfRule>
    <cfRule type="expression" dxfId="91" priority="48">
      <formula>G995=" "</formula>
    </cfRule>
    <cfRule type="expression" dxfId="90" priority="49">
      <formula>G995="Sì"</formula>
    </cfRule>
  </conditionalFormatting>
  <dataValidations count="5">
    <dataValidation type="textLength" allowBlank="1" showInputMessage="1" showErrorMessage="1" sqref="C117:K134 C138:K155 C244:K261 C265:K282 C371:K388 C392:K409 C498:K515 C519:K536 C625:K642 C646:K663 C752:K769 C773:K790 C879:K896 C900:K917 C1006:K1023 C1027:K1044 C1133:K1150 C1154:K1171 C1260:K1277 C1281:K1298 C1387:K1404 C1408:K1425 C1514:K1531 C1535:K1552">
      <formula1>0</formula1>
      <formula2>5000</formula2>
    </dataValidation>
    <dataValidation type="list" allowBlank="1" showInputMessage="1" showErrorMessage="1" sqref="E101 G101 I101 E228 G228 I228 E355 G355 I355 E482 G482 I482 E609 G609 I609 E736 G736 I736 E863 G863 I863 E990 G990 I990 E1117 G1117 I1117 E1244 G1244 I1244 E1371 G1371 I1371 E1498 G1498 I1498">
      <formula1>"Distrettuale,Comunale,Altro"</formula1>
      <formula2>0</formula2>
    </dataValidation>
    <dataValidation type="list" allowBlank="1" showInputMessage="1" showErrorMessage="1" sqref="E108 G108 I108 E235 G235 I235 E362 G362 I362 E489 G489 I489 E616 G616 I616 E743 G743 I743 E870 G870 I870 E997 G997 I997 E1124 G1124 I1124 E1251 G1251 I1251 E1378 G1378 I1378 E1505 G1505 I1505">
      <formula1>"Bando di gara,Affidamento diretto"</formula1>
      <formula2>0</formula2>
    </dataValidation>
    <dataValidation type="list" allowBlank="1" showInputMessage="1" showErrorMessage="1" sqref="L40 L167 L294 L421 L548 L675 L802 L929 L1056 L1183 L1310 L1437">
      <formula1>"SI,NO"</formula1>
      <formula2>0</formula2>
    </dataValidation>
    <dataValidation type="list" allowBlank="1" showInputMessage="1" showErrorMessage="1" sqref="G31 E102 G102 I102 E104 G104 I104 G158 K167 E229 G229 I229 E231 G231 I231 G285 E356 G356 I356 E358 G358 I358 G412 E483 G483 I483 E485 G485 I485 G539 K548 E610 G610 I610 E612 G612 I612 G666 K675 E737 G737 I737 E739 G739 I739 G793 K802 E864 G864 I864 E866 G866 I866 G920 K929 E991 G991 I991 E993 G993 I993 G1047 K1056 E1118 G1118 I1118 E1120 G1120 I1120 G1174 E1245 G1245 I1245 E1247 G1247 I1247 G1301 E1372 G1372 I1372 E1374 G1374 I1374 G1428 E1499 G1499 I1499 E1501 G1501 I1501">
      <formula1>"Sì,No"</formula1>
      <formula2>0</formula2>
    </dataValidation>
  </dataValidations>
  <pageMargins left="0" right="0" top="0" bottom="0" header="0.51181102362204722" footer="0.51181102362204722"/>
  <pageSetup paperSize="9" scale="25" fitToHeight="0"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355</TotalTime>
  <Application>Microsoft Excel</Application>
  <DocSecurity>0</DocSecurity>
  <ScaleCrop>false</ScaleCrop>
  <HeadingPairs>
    <vt:vector size="4" baseType="variant">
      <vt:variant>
        <vt:lpstr>Fogli di lavoro</vt:lpstr>
      </vt:variant>
      <vt:variant>
        <vt:i4>18</vt:i4>
      </vt:variant>
      <vt:variant>
        <vt:lpstr>Intervalli denominati</vt:lpstr>
      </vt:variant>
      <vt:variant>
        <vt:i4>7</vt:i4>
      </vt:variant>
    </vt:vector>
  </HeadingPairs>
  <TitlesOfParts>
    <vt:vector size="25" baseType="lpstr">
      <vt:lpstr>COPERTINA</vt:lpstr>
      <vt:lpstr>LINEE GUIDA</vt:lpstr>
      <vt:lpstr>GLOSSARIO</vt:lpstr>
      <vt:lpstr>PROFILO DISTRETTUALE</vt:lpstr>
      <vt:lpstr>PIANO DI ZONA</vt:lpstr>
      <vt:lpstr>MACROATTIVITÀ A</vt:lpstr>
      <vt:lpstr>MACROATTIVITÀ B</vt:lpstr>
      <vt:lpstr>MACROATTIVITÀ C</vt:lpstr>
      <vt:lpstr>MACROATTIVITÀ D</vt:lpstr>
      <vt:lpstr>MACROATTIVITÀ E</vt:lpstr>
      <vt:lpstr>AZIONI DI SISTEMA</vt:lpstr>
      <vt:lpstr>SINTESI LEPS</vt:lpstr>
      <vt:lpstr>ELENCO STRUTTURE</vt:lpstr>
      <vt:lpstr>TABELLA C</vt:lpstr>
      <vt:lpstr>TABELLA C+</vt:lpstr>
      <vt:lpstr>TABELLA D</vt:lpstr>
      <vt:lpstr>TABELLA DI APPOGGIO</vt:lpstr>
      <vt:lpstr>NOMENCLATORE NEW</vt:lpstr>
      <vt:lpstr>'AZIONI DI SISTEMA'!Area_stampa</vt:lpstr>
      <vt:lpstr>'MACROATTIVITÀ A'!Area_stampa</vt:lpstr>
      <vt:lpstr>'MACROATTIVITÀ B'!Area_stampa</vt:lpstr>
      <vt:lpstr>'MACROATTIVITÀ C'!Area_stampa</vt:lpstr>
      <vt:lpstr>'MACROATTIVITÀ D'!Area_stampa</vt:lpstr>
      <vt:lpstr>'MACROATTIVITÀ E'!Area_stampa</vt:lpstr>
      <vt:lpstr>'SINTESI LEPS'!Area_stampa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Perpetua, Daniele</dc:creator>
  <cp:lastModifiedBy>utente</cp:lastModifiedBy>
  <cp:revision>56</cp:revision>
  <cp:lastPrinted>2025-03-21T07:27:39Z</cp:lastPrinted>
  <dcterms:created xsi:type="dcterms:W3CDTF">2015-06-05T18:17:20Z</dcterms:created>
  <dcterms:modified xsi:type="dcterms:W3CDTF">2025-04-07T09:06:10Z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0x010100FEFD59C7A36343489171013158E8BF58</vt:lpwstr>
  </property>
</Properties>
</file>